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726"/>
  <workbookPr codeName="ThisWorkbook" defaultThemeVersion="124226"/>
  <mc:AlternateContent xmlns:mc="http://schemas.openxmlformats.org/markup-compatibility/2006">
    <mc:Choice Requires="x15">
      <x15ac:absPath xmlns:x15ac="http://schemas.microsoft.com/office/spreadsheetml/2010/11/ac" url="R:\ED-XCHNG\Policy Research Team\Enrollments and Allocations\2023-24\4_Spring\"/>
    </mc:Choice>
  </mc:AlternateContent>
  <xr:revisionPtr revIDLastSave="0" documentId="13_ncr:1_{6EC58885-0DEE-47E9-8843-99BBF8A8CD49}" xr6:coauthVersionLast="47" xr6:coauthVersionMax="47" xr10:uidLastSave="{00000000-0000-0000-0000-000000000000}"/>
  <bookViews>
    <workbookView xWindow="28680" yWindow="-240" windowWidth="29040" windowHeight="15840" tabRatio="842" xr2:uid="{00000000-000D-0000-FFFF-FFFF00000000}"/>
  </bookViews>
  <sheets>
    <sheet name="Total Allocation" sheetId="43" r:id="rId1"/>
    <sheet name="Aero 1000" sheetId="38" r:id="rId2"/>
    <sheet name="Aero 1000 current progr." sheetId="63" r:id="rId3"/>
    <sheet name="Aero 1000 all progr." sheetId="74" r:id="rId4"/>
    <sheet name="Aero Appr" sheetId="25" r:id="rId5"/>
    <sheet name="HEET" sheetId="26" r:id="rId6"/>
    <sheet name="U Contr" sheetId="28" r:id="rId7"/>
    <sheet name="WRT" sheetId="16" r:id="rId8"/>
    <sheet name="Excl Int'l" sheetId="41" r:id="rId9"/>
    <sheet name="Base FTE" sheetId="35" r:id="rId10"/>
    <sheet name="DEAB 24-25" sheetId="71" r:id="rId11"/>
    <sheet name="DEAB 25-26" sheetId="72" r:id="rId12"/>
    <sheet name="Wtd by Qtr" sheetId="54" r:id="rId13"/>
    <sheet name="Wtd by Cat." sheetId="58" r:id="rId14"/>
    <sheet name="Wtd Skills Gap CIPs" sheetId="61" r:id="rId15"/>
    <sheet name="Wtd STEM Courses" sheetId="62" r:id="rId16"/>
    <sheet name="Career Launch Base &amp; FTE" sheetId="68" r:id="rId17"/>
    <sheet name="Data" sheetId="47" state="hidden" r:id="rId18"/>
    <sheet name="Fall Qtr. Est." sheetId="49" state="hidden" r:id="rId19"/>
    <sheet name="Fall-Off Rates" sheetId="46" state="hidden" r:id="rId20"/>
  </sheets>
  <definedNames>
    <definedName name="_" localSheetId="2" hidden="1">#REF!</definedName>
    <definedName name="_" localSheetId="10" hidden="1">#REF!</definedName>
    <definedName name="_" localSheetId="11" hidden="1">#REF!</definedName>
    <definedName name="_" localSheetId="19" hidden="1">#REF!</definedName>
    <definedName name="_" localSheetId="13" hidden="1">#REF!</definedName>
    <definedName name="_" hidden="1">#REF!</definedName>
    <definedName name="_xlnm._FilterDatabase" localSheetId="17" hidden="1">Data!$A$1:$R$8</definedName>
    <definedName name="_Key1" localSheetId="1" hidden="1">#REF!</definedName>
    <definedName name="_Key1" localSheetId="2" hidden="1">#REF!</definedName>
    <definedName name="_Key1" localSheetId="4" hidden="1">#REF!</definedName>
    <definedName name="_Key1" localSheetId="9" hidden="1">#REF!</definedName>
    <definedName name="_Key1" localSheetId="10" hidden="1">#REF!</definedName>
    <definedName name="_Key1" localSheetId="11" hidden="1">#REF!</definedName>
    <definedName name="_Key1" localSheetId="5" hidden="1">#REF!</definedName>
    <definedName name="_Key1" localSheetId="6" hidden="1">#REF!</definedName>
    <definedName name="_Key1" localSheetId="13" hidden="1">#REF!</definedName>
    <definedName name="_Key1" hidden="1">#REF!</definedName>
    <definedName name="_Key2" localSheetId="1" hidden="1">#REF!</definedName>
    <definedName name="_Key2" localSheetId="2" hidden="1">#REF!</definedName>
    <definedName name="_Key2" localSheetId="4" hidden="1">#REF!</definedName>
    <definedName name="_Key2" localSheetId="9" hidden="1">#REF!</definedName>
    <definedName name="_Key2" localSheetId="10" hidden="1">#REF!</definedName>
    <definedName name="_Key2" localSheetId="11" hidden="1">#REF!</definedName>
    <definedName name="_Key2" localSheetId="5" hidden="1">#REF!</definedName>
    <definedName name="_Key2" localSheetId="6" hidden="1">#REF!</definedName>
    <definedName name="_Key2" localSheetId="13" hidden="1">#REF!</definedName>
    <definedName name="_Key2" hidden="1">#REF!</definedName>
    <definedName name="_Order1" hidden="1">255</definedName>
    <definedName name="_Sort" localSheetId="1" hidden="1">#REF!</definedName>
    <definedName name="_Sort" localSheetId="2" hidden="1">#REF!</definedName>
    <definedName name="_Sort" localSheetId="4" hidden="1">#REF!</definedName>
    <definedName name="_Sort" localSheetId="9" hidden="1">#REF!</definedName>
    <definedName name="_Sort" localSheetId="10" hidden="1">#REF!</definedName>
    <definedName name="_Sort" localSheetId="11" hidden="1">#REF!</definedName>
    <definedName name="_Sort" localSheetId="5" hidden="1">#REF!</definedName>
    <definedName name="_Sort" localSheetId="6" hidden="1">#REF!</definedName>
    <definedName name="_Sort" localSheetId="13" hidden="1">#REF!</definedName>
    <definedName name="_Sort" hidden="1">#REF!</definedName>
    <definedName name="_Sort1" localSheetId="1" hidden="1">#REF!</definedName>
    <definedName name="_Sort1" localSheetId="2" hidden="1">#REF!</definedName>
    <definedName name="_Sort1" localSheetId="4" hidden="1">#REF!</definedName>
    <definedName name="_Sort1" localSheetId="9" hidden="1">#REF!</definedName>
    <definedName name="_Sort1" localSheetId="10" hidden="1">#REF!</definedName>
    <definedName name="_Sort1" localSheetId="11" hidden="1">#REF!</definedName>
    <definedName name="_Sort1" localSheetId="5" hidden="1">#REF!</definedName>
    <definedName name="_Sort1" localSheetId="6" hidden="1">#REF!</definedName>
    <definedName name="_Sort1" localSheetId="13" hidden="1">#REF!</definedName>
    <definedName name="_Sort1" hidden="1">#REF!</definedName>
    <definedName name="_sort2" hidden="1">#REF!</definedName>
    <definedName name="fasdf" hidden="1">#REF!</definedName>
    <definedName name="o" localSheetId="10" hidden="1">#REF!</definedName>
    <definedName name="o" localSheetId="11" hidden="1">#REF!</definedName>
    <definedName name="o" hidden="1">#REF!</definedName>
    <definedName name="_xlnm.Print_Area" localSheetId="1">'Aero 1000'!$A$1:$V$41</definedName>
    <definedName name="_xlnm.Print_Area" localSheetId="2">'Aero 1000 current progr.'!$A$1:$T$79</definedName>
    <definedName name="_xlnm.Print_Area" localSheetId="4">'Aero Appr'!$A$1:$P$39</definedName>
    <definedName name="_xlnm.Print_Area" localSheetId="9">'Base FTE'!$A$1:$AW$45</definedName>
    <definedName name="_xlnm.Print_Area" localSheetId="10">'DEAB 24-25'!$A$1:$L$41</definedName>
    <definedName name="_xlnm.Print_Area" localSheetId="11">'DEAB 25-26'!$A$1:$L$41</definedName>
    <definedName name="_xlnm.Print_Area" localSheetId="8">'Excl Int''l'!$A$1:$S$43</definedName>
    <definedName name="_xlnm.Print_Area" localSheetId="19">'Fall-Off Rates'!$A$1:$O$36</definedName>
    <definedName name="_xlnm.Print_Area" localSheetId="5">HEET!$A$1:$P$39</definedName>
    <definedName name="_xlnm.Print_Area" localSheetId="0">'Total Allocation'!$A$1:$Y$40</definedName>
    <definedName name="_xlnm.Print_Area" localSheetId="6">'U Contr'!$A$1:$P$41</definedName>
    <definedName name="_xlnm.Print_Area" localSheetId="7">WRT!$A$1:$P$41</definedName>
    <definedName name="_xlnm.Print_Area" localSheetId="13">'Wtd by Cat.'!$A$1:$O$47</definedName>
    <definedName name="_xlnm.Print_Area" localSheetId="12">'Wtd by Qtr'!$A$1:$O$46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R7" i="43" l="1"/>
  <c r="R8" i="43"/>
  <c r="R9" i="43"/>
  <c r="R10" i="43"/>
  <c r="R11" i="43"/>
  <c r="R12" i="43"/>
  <c r="R13" i="43"/>
  <c r="R14" i="43"/>
  <c r="R15" i="43"/>
  <c r="R16" i="43"/>
  <c r="R17" i="43"/>
  <c r="R18" i="43"/>
  <c r="R19" i="43"/>
  <c r="R20" i="43"/>
  <c r="R21" i="43"/>
  <c r="R22" i="43"/>
  <c r="R23" i="43"/>
  <c r="R24" i="43"/>
  <c r="R25" i="43"/>
  <c r="R26" i="43"/>
  <c r="R27" i="43"/>
  <c r="R28" i="43"/>
  <c r="R29" i="43"/>
  <c r="R30" i="43"/>
  <c r="R31" i="43"/>
  <c r="R32" i="43"/>
  <c r="R33" i="43"/>
  <c r="R34" i="43"/>
  <c r="R35" i="43"/>
  <c r="S6" i="43"/>
  <c r="R6" i="43"/>
  <c r="J48" i="41"/>
  <c r="H9" i="74" l="1"/>
  <c r="H58" i="74" l="1"/>
  <c r="H56" i="74"/>
  <c r="H54" i="74"/>
  <c r="H52" i="74"/>
  <c r="H50" i="74"/>
  <c r="H48" i="74"/>
  <c r="H45" i="74"/>
  <c r="H43" i="74"/>
  <c r="H41" i="74"/>
  <c r="H38" i="74"/>
  <c r="H34" i="74"/>
  <c r="H32" i="74"/>
  <c r="H29" i="74"/>
  <c r="H26" i="74"/>
  <c r="H22" i="74"/>
  <c r="H19" i="74"/>
  <c r="H59" i="74" s="1"/>
  <c r="H14" i="74"/>
  <c r="H12" i="74"/>
  <c r="H7" i="74"/>
  <c r="O35" i="38"/>
  <c r="O7" i="38"/>
  <c r="O10" i="38"/>
  <c r="O11" i="38"/>
  <c r="O12" i="38"/>
  <c r="O14" i="38"/>
  <c r="O17" i="38"/>
  <c r="O19" i="38"/>
  <c r="O21" i="38"/>
  <c r="O23" i="38"/>
  <c r="O24" i="38"/>
  <c r="O32" i="38"/>
  <c r="N71" i="63"/>
  <c r="N66" i="63"/>
  <c r="N63" i="63"/>
  <c r="N54" i="63"/>
  <c r="N51" i="63"/>
  <c r="N50" i="63"/>
  <c r="N47" i="63"/>
  <c r="N46" i="63"/>
  <c r="N43" i="63"/>
  <c r="N45" i="63" s="1"/>
  <c r="N40" i="63"/>
  <c r="N33" i="63"/>
  <c r="N32" i="63"/>
  <c r="N29" i="63"/>
  <c r="N28" i="63"/>
  <c r="N25" i="63"/>
  <c r="N24" i="63"/>
  <c r="N21" i="63"/>
  <c r="N20" i="63"/>
  <c r="N19" i="63"/>
  <c r="N17" i="63"/>
  <c r="N18" i="63" s="1"/>
  <c r="T18" i="63" s="1"/>
  <c r="N14" i="63"/>
  <c r="N11" i="63"/>
  <c r="N10" i="63"/>
  <c r="N9" i="63"/>
  <c r="M7" i="38"/>
  <c r="M8" i="38"/>
  <c r="O8" i="38" s="1"/>
  <c r="M9" i="38"/>
  <c r="O9" i="38" s="1"/>
  <c r="M10" i="38"/>
  <c r="M11" i="38"/>
  <c r="M12" i="38"/>
  <c r="M13" i="38"/>
  <c r="O13" i="38" s="1"/>
  <c r="M14" i="38"/>
  <c r="M15" i="38"/>
  <c r="O15" i="38" s="1"/>
  <c r="M16" i="38"/>
  <c r="O16" i="38" s="1"/>
  <c r="M17" i="38"/>
  <c r="M18" i="38"/>
  <c r="O18" i="38" s="1"/>
  <c r="M19" i="38"/>
  <c r="M20" i="38"/>
  <c r="O20" i="38" s="1"/>
  <c r="M21" i="38"/>
  <c r="M22" i="38"/>
  <c r="O22" i="38" s="1"/>
  <c r="M23" i="38"/>
  <c r="M24" i="38"/>
  <c r="M25" i="38"/>
  <c r="O25" i="38" s="1"/>
  <c r="M26" i="38"/>
  <c r="O26" i="38" s="1"/>
  <c r="M27" i="38"/>
  <c r="O27" i="38" s="1"/>
  <c r="M28" i="38"/>
  <c r="O28" i="38" s="1"/>
  <c r="M29" i="38"/>
  <c r="O29" i="38" s="1"/>
  <c r="M30" i="38"/>
  <c r="O30" i="38" s="1"/>
  <c r="M31" i="38"/>
  <c r="O31" i="38" s="1"/>
  <c r="M32" i="38"/>
  <c r="M33" i="38"/>
  <c r="O33" i="38" s="1"/>
  <c r="M34" i="38"/>
  <c r="O34" i="38" s="1"/>
  <c r="M35" i="38"/>
  <c r="L8" i="74"/>
  <c r="L9" i="74"/>
  <c r="L10" i="74"/>
  <c r="L11" i="74"/>
  <c r="L13" i="74"/>
  <c r="L14" i="74" s="1"/>
  <c r="L15" i="74"/>
  <c r="L16" i="74"/>
  <c r="L17" i="74"/>
  <c r="L18" i="74"/>
  <c r="L20" i="74"/>
  <c r="L21" i="74"/>
  <c r="L23" i="74"/>
  <c r="L24" i="74"/>
  <c r="L25" i="74"/>
  <c r="L27" i="74"/>
  <c r="L28" i="74"/>
  <c r="L30" i="74"/>
  <c r="L31" i="74"/>
  <c r="L33" i="74"/>
  <c r="L34" i="74" s="1"/>
  <c r="L35" i="74"/>
  <c r="L36" i="74"/>
  <c r="L37" i="74"/>
  <c r="L39" i="74"/>
  <c r="L40" i="74"/>
  <c r="L42" i="74"/>
  <c r="L43" i="74" s="1"/>
  <c r="L44" i="74"/>
  <c r="L45" i="74" s="1"/>
  <c r="L46" i="74"/>
  <c r="L47" i="74"/>
  <c r="L49" i="74"/>
  <c r="L50" i="74" s="1"/>
  <c r="L51" i="74"/>
  <c r="L52" i="74" s="1"/>
  <c r="L53" i="74"/>
  <c r="L54" i="74" s="1"/>
  <c r="L55" i="74"/>
  <c r="L56" i="74" s="1"/>
  <c r="L57" i="74"/>
  <c r="L58" i="74" s="1"/>
  <c r="J8" i="74"/>
  <c r="J9" i="74"/>
  <c r="J10" i="74"/>
  <c r="J11" i="74"/>
  <c r="J13" i="74"/>
  <c r="J14" i="74" s="1"/>
  <c r="J15" i="74"/>
  <c r="J16" i="74"/>
  <c r="J17" i="74"/>
  <c r="J18" i="74"/>
  <c r="J20" i="74"/>
  <c r="J21" i="74"/>
  <c r="J23" i="74"/>
  <c r="J24" i="74"/>
  <c r="J25" i="74"/>
  <c r="J27" i="74"/>
  <c r="J28" i="74"/>
  <c r="J30" i="74"/>
  <c r="J31" i="74"/>
  <c r="J33" i="74"/>
  <c r="J34" i="74" s="1"/>
  <c r="J35" i="74"/>
  <c r="J36" i="74"/>
  <c r="J37" i="74"/>
  <c r="J39" i="74"/>
  <c r="J40" i="74"/>
  <c r="J42" i="74"/>
  <c r="J43" i="74" s="1"/>
  <c r="J44" i="74"/>
  <c r="J45" i="74" s="1"/>
  <c r="J46" i="74"/>
  <c r="J47" i="74"/>
  <c r="J49" i="74"/>
  <c r="J50" i="74" s="1"/>
  <c r="J51" i="74"/>
  <c r="J52" i="74" s="1"/>
  <c r="J53" i="74"/>
  <c r="J54" i="74" s="1"/>
  <c r="J55" i="74"/>
  <c r="J56" i="74" s="1"/>
  <c r="J57" i="74"/>
  <c r="J58" i="74" s="1"/>
  <c r="I8" i="74"/>
  <c r="I9" i="74"/>
  <c r="I10" i="74"/>
  <c r="I11" i="74"/>
  <c r="I13" i="74"/>
  <c r="I14" i="74" s="1"/>
  <c r="I15" i="74"/>
  <c r="I16" i="74"/>
  <c r="I17" i="74"/>
  <c r="I18" i="74"/>
  <c r="I20" i="74"/>
  <c r="I21" i="74"/>
  <c r="I23" i="74"/>
  <c r="I24" i="74"/>
  <c r="I25" i="74"/>
  <c r="I27" i="74"/>
  <c r="I28" i="74"/>
  <c r="I30" i="74"/>
  <c r="I31" i="74"/>
  <c r="I33" i="74"/>
  <c r="I35" i="74"/>
  <c r="I36" i="74"/>
  <c r="I37" i="74"/>
  <c r="I39" i="74"/>
  <c r="I40" i="74"/>
  <c r="I42" i="74"/>
  <c r="I44" i="74"/>
  <c r="I46" i="74"/>
  <c r="I47" i="74"/>
  <c r="I49" i="74"/>
  <c r="I51" i="74"/>
  <c r="I52" i="74" s="1"/>
  <c r="I53" i="74"/>
  <c r="I55" i="74"/>
  <c r="I56" i="74" s="1"/>
  <c r="I57" i="74"/>
  <c r="I6" i="74"/>
  <c r="I7" i="74" s="1"/>
  <c r="J6" i="74"/>
  <c r="J7" i="74" s="1"/>
  <c r="K8" i="74"/>
  <c r="K9" i="74"/>
  <c r="K10" i="74"/>
  <c r="K11" i="74"/>
  <c r="K13" i="74"/>
  <c r="K14" i="74" s="1"/>
  <c r="K15" i="74"/>
  <c r="K16" i="74"/>
  <c r="K17" i="74"/>
  <c r="K18" i="74"/>
  <c r="K20" i="74"/>
  <c r="K21" i="74"/>
  <c r="K23" i="74"/>
  <c r="K24" i="74"/>
  <c r="K25" i="74"/>
  <c r="K27" i="74"/>
  <c r="K28" i="74"/>
  <c r="K30" i="74"/>
  <c r="K31" i="74"/>
  <c r="K33" i="74"/>
  <c r="K34" i="74" s="1"/>
  <c r="K35" i="74"/>
  <c r="K36" i="74"/>
  <c r="K37" i="74"/>
  <c r="K39" i="74"/>
  <c r="K40" i="74"/>
  <c r="K42" i="74"/>
  <c r="K43" i="74" s="1"/>
  <c r="K44" i="74"/>
  <c r="K45" i="74" s="1"/>
  <c r="K46" i="74"/>
  <c r="K47" i="74"/>
  <c r="K49" i="74"/>
  <c r="K50" i="74" s="1"/>
  <c r="K51" i="74"/>
  <c r="K52" i="74" s="1"/>
  <c r="K53" i="74"/>
  <c r="K54" i="74" s="1"/>
  <c r="K55" i="74"/>
  <c r="K56" i="74" s="1"/>
  <c r="K57" i="74"/>
  <c r="K58" i="74" s="1"/>
  <c r="L6" i="74"/>
  <c r="L7" i="74" s="1"/>
  <c r="K6" i="74"/>
  <c r="K7" i="74" s="1"/>
  <c r="M45" i="63"/>
  <c r="L45" i="63"/>
  <c r="L27" i="63"/>
  <c r="M18" i="63"/>
  <c r="L18" i="63"/>
  <c r="L16" i="63"/>
  <c r="L13" i="63"/>
  <c r="L7" i="63"/>
  <c r="M65" i="63"/>
  <c r="N65" i="63"/>
  <c r="L65" i="63"/>
  <c r="R63" i="63"/>
  <c r="Q63" i="63"/>
  <c r="P63" i="63"/>
  <c r="O63" i="63"/>
  <c r="O24" i="63"/>
  <c r="P24" i="63"/>
  <c r="Q24" i="63"/>
  <c r="R24" i="63"/>
  <c r="O25" i="63"/>
  <c r="P25" i="63"/>
  <c r="Q25" i="63"/>
  <c r="R25" i="63"/>
  <c r="O15" i="63"/>
  <c r="P15" i="63"/>
  <c r="Q15" i="63"/>
  <c r="R15" i="63"/>
  <c r="O9" i="63"/>
  <c r="P9" i="63"/>
  <c r="Q9" i="63"/>
  <c r="R9" i="63"/>
  <c r="O10" i="63"/>
  <c r="P10" i="63"/>
  <c r="Q10" i="63"/>
  <c r="R10" i="63"/>
  <c r="O11" i="63"/>
  <c r="P11" i="63"/>
  <c r="Q11" i="63"/>
  <c r="R11" i="63"/>
  <c r="O47" i="63"/>
  <c r="P47" i="63"/>
  <c r="Q47" i="63"/>
  <c r="R47" i="63"/>
  <c r="O21" i="63"/>
  <c r="P21" i="63"/>
  <c r="Q21" i="63"/>
  <c r="R21" i="63"/>
  <c r="O20" i="63"/>
  <c r="P20" i="63"/>
  <c r="Q20" i="63"/>
  <c r="R20" i="63"/>
  <c r="N53" i="63" l="1"/>
  <c r="I22" i="74"/>
  <c r="J22" i="74"/>
  <c r="L22" i="74"/>
  <c r="J48" i="74"/>
  <c r="K26" i="74"/>
  <c r="M40" i="74"/>
  <c r="L38" i="74"/>
  <c r="L26" i="74"/>
  <c r="K48" i="74"/>
  <c r="K22" i="74"/>
  <c r="S10" i="63"/>
  <c r="S15" i="63"/>
  <c r="S24" i="63"/>
  <c r="K32" i="74"/>
  <c r="M49" i="74"/>
  <c r="M36" i="74"/>
  <c r="J41" i="74"/>
  <c r="J29" i="74"/>
  <c r="L32" i="74"/>
  <c r="S63" i="63"/>
  <c r="M47" i="74"/>
  <c r="M35" i="74"/>
  <c r="M23" i="74"/>
  <c r="J19" i="74"/>
  <c r="K41" i="74"/>
  <c r="K29" i="74"/>
  <c r="M16" i="74"/>
  <c r="I48" i="74"/>
  <c r="M33" i="74"/>
  <c r="M21" i="74"/>
  <c r="M24" i="74"/>
  <c r="L41" i="74"/>
  <c r="L29" i="74"/>
  <c r="K19" i="74"/>
  <c r="M44" i="74"/>
  <c r="M31" i="74"/>
  <c r="J38" i="74"/>
  <c r="J26" i="74"/>
  <c r="L19" i="74"/>
  <c r="M57" i="74"/>
  <c r="M42" i="74"/>
  <c r="M30" i="74"/>
  <c r="M18" i="74"/>
  <c r="M28" i="74"/>
  <c r="M17" i="74"/>
  <c r="K38" i="74"/>
  <c r="M53" i="74"/>
  <c r="I41" i="74"/>
  <c r="M27" i="74"/>
  <c r="J32" i="74"/>
  <c r="L48" i="74"/>
  <c r="M52" i="74"/>
  <c r="M37" i="74"/>
  <c r="M25" i="74"/>
  <c r="M15" i="74"/>
  <c r="M14" i="74"/>
  <c r="M7" i="74"/>
  <c r="M56" i="74"/>
  <c r="M6" i="74"/>
  <c r="M10" i="74"/>
  <c r="I19" i="74"/>
  <c r="I26" i="74"/>
  <c r="I32" i="74"/>
  <c r="I38" i="74"/>
  <c r="M55" i="74"/>
  <c r="M39" i="74"/>
  <c r="M9" i="74"/>
  <c r="I45" i="74"/>
  <c r="M45" i="74" s="1"/>
  <c r="I50" i="74"/>
  <c r="M50" i="74" s="1"/>
  <c r="I54" i="74"/>
  <c r="M54" i="74" s="1"/>
  <c r="I58" i="74"/>
  <c r="M58" i="74" s="1"/>
  <c r="M46" i="74"/>
  <c r="M8" i="74"/>
  <c r="M13" i="74"/>
  <c r="M20" i="74"/>
  <c r="I29" i="74"/>
  <c r="I34" i="74"/>
  <c r="M34" i="74" s="1"/>
  <c r="M51" i="74"/>
  <c r="I43" i="74"/>
  <c r="M43" i="74" s="1"/>
  <c r="M11" i="74"/>
  <c r="J12" i="74"/>
  <c r="K12" i="74"/>
  <c r="L12" i="74"/>
  <c r="I12" i="74"/>
  <c r="S21" i="63"/>
  <c r="S25" i="63"/>
  <c r="S47" i="63"/>
  <c r="S11" i="63"/>
  <c r="S9" i="63"/>
  <c r="S20" i="63"/>
  <c r="O22" i="63"/>
  <c r="P22" i="63"/>
  <c r="Q22" i="63"/>
  <c r="R22" i="63"/>
  <c r="M41" i="74" l="1"/>
  <c r="K59" i="74"/>
  <c r="M22" i="74"/>
  <c r="J59" i="74"/>
  <c r="M38" i="74"/>
  <c r="M48" i="74"/>
  <c r="M32" i="74"/>
  <c r="M26" i="74"/>
  <c r="M19" i="74"/>
  <c r="M29" i="74"/>
  <c r="L59" i="74"/>
  <c r="I59" i="74"/>
  <c r="M12" i="74"/>
  <c r="S22" i="63"/>
  <c r="M59" i="74" l="1"/>
  <c r="N8" i="63" l="1"/>
  <c r="N7" i="63" l="1"/>
  <c r="O7" i="63"/>
  <c r="P7" i="63"/>
  <c r="Q7" i="63"/>
  <c r="R7" i="63"/>
  <c r="S7" i="63"/>
  <c r="M7" i="63"/>
  <c r="P6" i="38"/>
  <c r="L55" i="38"/>
  <c r="M6" i="38"/>
  <c r="O6" i="38" s="1"/>
  <c r="P36" i="68"/>
  <c r="Y36" i="68" s="1"/>
  <c r="Q36" i="68"/>
  <c r="Z36" i="68" s="1"/>
  <c r="R36" i="68"/>
  <c r="AA36" i="68" s="1"/>
  <c r="S36" i="68"/>
  <c r="AB36" i="68" s="1"/>
  <c r="P37" i="68"/>
  <c r="Y37" i="68" s="1"/>
  <c r="Q37" i="68"/>
  <c r="Z37" i="68" s="1"/>
  <c r="R37" i="68"/>
  <c r="AA37" i="68" s="1"/>
  <c r="S37" i="68"/>
  <c r="AB37" i="68" s="1"/>
  <c r="P38" i="68"/>
  <c r="Y38" i="68" s="1"/>
  <c r="Q38" i="68"/>
  <c r="Z38" i="68" s="1"/>
  <c r="R38" i="68"/>
  <c r="AA38" i="68" s="1"/>
  <c r="S38" i="68"/>
  <c r="AB38" i="68" s="1"/>
  <c r="P39" i="68"/>
  <c r="Y39" i="68" s="1"/>
  <c r="Q39" i="68"/>
  <c r="Z39" i="68" s="1"/>
  <c r="R39" i="68"/>
  <c r="AA39" i="68" s="1"/>
  <c r="S39" i="68"/>
  <c r="AB39" i="68" s="1"/>
  <c r="P40" i="68"/>
  <c r="Y40" i="68" s="1"/>
  <c r="Q40" i="68"/>
  <c r="Z40" i="68" s="1"/>
  <c r="R40" i="68"/>
  <c r="AA40" i="68" s="1"/>
  <c r="S40" i="68"/>
  <c r="AB40" i="68" s="1"/>
  <c r="I37" i="68"/>
  <c r="M37" i="68" s="1"/>
  <c r="I38" i="68"/>
  <c r="M38" i="68" s="1"/>
  <c r="I39" i="68"/>
  <c r="M39" i="68" s="1"/>
  <c r="I40" i="68"/>
  <c r="M40" i="68" s="1"/>
  <c r="I36" i="68"/>
  <c r="M36" i="68" s="1"/>
  <c r="T7" i="63" l="1"/>
  <c r="AC37" i="68"/>
  <c r="AC36" i="68"/>
  <c r="AC39" i="68"/>
  <c r="AC40" i="68"/>
  <c r="AC38" i="68"/>
  <c r="O40" i="68"/>
  <c r="O39" i="68"/>
  <c r="O38" i="68"/>
  <c r="O37" i="68"/>
  <c r="O36" i="68"/>
  <c r="Q35" i="68"/>
  <c r="T75" i="63"/>
  <c r="Q7" i="43"/>
  <c r="Q8" i="43"/>
  <c r="Q9" i="43"/>
  <c r="Q10" i="43"/>
  <c r="Q11" i="43"/>
  <c r="Q12" i="43"/>
  <c r="Q13" i="43"/>
  <c r="Q14" i="43"/>
  <c r="Q15" i="43"/>
  <c r="Q16" i="43"/>
  <c r="Q17" i="43"/>
  <c r="Q18" i="43"/>
  <c r="Q19" i="43"/>
  <c r="Q20" i="43"/>
  <c r="Q21" i="43"/>
  <c r="Q22" i="43"/>
  <c r="Q23" i="43"/>
  <c r="Q24" i="43"/>
  <c r="Q25" i="43"/>
  <c r="Q26" i="43"/>
  <c r="Q27" i="43"/>
  <c r="Q28" i="43"/>
  <c r="Q29" i="43"/>
  <c r="Q30" i="43"/>
  <c r="Q31" i="43"/>
  <c r="Q32" i="43"/>
  <c r="Q33" i="43"/>
  <c r="Q34" i="43"/>
  <c r="Q35" i="43"/>
  <c r="Q6" i="43"/>
  <c r="P6" i="43"/>
  <c r="X37" i="43"/>
  <c r="P7" i="43"/>
  <c r="P8" i="43"/>
  <c r="P9" i="43"/>
  <c r="P10" i="43"/>
  <c r="P11" i="43"/>
  <c r="P12" i="43"/>
  <c r="P13" i="43"/>
  <c r="P14" i="43"/>
  <c r="P15" i="43"/>
  <c r="P16" i="43"/>
  <c r="P17" i="43"/>
  <c r="P18" i="43"/>
  <c r="P19" i="43"/>
  <c r="P20" i="43"/>
  <c r="P21" i="43"/>
  <c r="P22" i="43"/>
  <c r="P23" i="43"/>
  <c r="P24" i="43"/>
  <c r="P25" i="43"/>
  <c r="P26" i="43"/>
  <c r="P27" i="43"/>
  <c r="P28" i="43"/>
  <c r="P29" i="43"/>
  <c r="P30" i="43"/>
  <c r="P31" i="43"/>
  <c r="P32" i="43"/>
  <c r="P33" i="43"/>
  <c r="P34" i="43"/>
  <c r="P35" i="43"/>
  <c r="L23" i="63" l="1"/>
  <c r="L73" i="63" l="1"/>
  <c r="L68" i="63"/>
  <c r="L56" i="63"/>
  <c r="L53" i="63"/>
  <c r="L42" i="63"/>
  <c r="L39" i="63"/>
  <c r="M39" i="63"/>
  <c r="L35" i="63"/>
  <c r="J6" i="16"/>
  <c r="J7" i="16"/>
  <c r="J8" i="16"/>
  <c r="J9" i="16"/>
  <c r="J10" i="16"/>
  <c r="J11" i="16"/>
  <c r="J12" i="16"/>
  <c r="J13" i="16"/>
  <c r="J14" i="16"/>
  <c r="J15" i="16"/>
  <c r="J16" i="16"/>
  <c r="J17" i="16"/>
  <c r="J18" i="16"/>
  <c r="J19" i="16"/>
  <c r="J20" i="16"/>
  <c r="J21" i="16"/>
  <c r="J22" i="16"/>
  <c r="J23" i="16"/>
  <c r="J24" i="16"/>
  <c r="J25" i="16"/>
  <c r="J26" i="16"/>
  <c r="J27" i="16"/>
  <c r="J28" i="16"/>
  <c r="J29" i="16"/>
  <c r="J30" i="16"/>
  <c r="J31" i="16"/>
  <c r="J32" i="16"/>
  <c r="J33" i="16"/>
  <c r="J34" i="16"/>
  <c r="J35" i="16"/>
  <c r="D10" i="72"/>
  <c r="D11" i="72"/>
  <c r="D12" i="72"/>
  <c r="D13" i="72"/>
  <c r="D14" i="72"/>
  <c r="D15" i="72"/>
  <c r="D16" i="72"/>
  <c r="D17" i="72"/>
  <c r="D18" i="72"/>
  <c r="D19" i="72"/>
  <c r="D20" i="72"/>
  <c r="D21" i="72"/>
  <c r="D22" i="72"/>
  <c r="D23" i="72"/>
  <c r="D24" i="72"/>
  <c r="D25" i="72"/>
  <c r="D26" i="72"/>
  <c r="D27" i="72"/>
  <c r="D28" i="72"/>
  <c r="D29" i="72"/>
  <c r="D30" i="72"/>
  <c r="D31" i="72"/>
  <c r="D32" i="72"/>
  <c r="D33" i="72"/>
  <c r="D34" i="72"/>
  <c r="D35" i="72"/>
  <c r="D36" i="72"/>
  <c r="D37" i="72"/>
  <c r="D38" i="72"/>
  <c r="D9" i="72"/>
  <c r="D7" i="72"/>
  <c r="D48" i="72" l="1"/>
  <c r="D54" i="72"/>
  <c r="D55" i="72"/>
  <c r="D56" i="72"/>
  <c r="D57" i="72"/>
  <c r="D58" i="72"/>
  <c r="D59" i="72"/>
  <c r="D60" i="72"/>
  <c r="D53" i="72"/>
  <c r="E39" i="71"/>
  <c r="E56" i="71"/>
  <c r="E57" i="71"/>
  <c r="E58" i="71"/>
  <c r="E59" i="71"/>
  <c r="E60" i="71"/>
  <c r="E55" i="71"/>
  <c r="E54" i="71"/>
  <c r="E53" i="71"/>
  <c r="E48" i="71"/>
  <c r="E10" i="71"/>
  <c r="E11" i="71"/>
  <c r="E12" i="71"/>
  <c r="E13" i="71"/>
  <c r="E14" i="71"/>
  <c r="E15" i="71"/>
  <c r="E16" i="71"/>
  <c r="E17" i="71"/>
  <c r="E18" i="71"/>
  <c r="E19" i="71"/>
  <c r="E20" i="71"/>
  <c r="E21" i="71"/>
  <c r="E22" i="71"/>
  <c r="E23" i="71"/>
  <c r="E24" i="71"/>
  <c r="E25" i="71"/>
  <c r="E26" i="71"/>
  <c r="E27" i="71"/>
  <c r="E28" i="71"/>
  <c r="E29" i="71"/>
  <c r="E30" i="71"/>
  <c r="E31" i="71"/>
  <c r="E32" i="71"/>
  <c r="E33" i="71"/>
  <c r="E34" i="71"/>
  <c r="E35" i="71"/>
  <c r="E36" i="71"/>
  <c r="E37" i="71"/>
  <c r="E38" i="71"/>
  <c r="E9" i="71"/>
  <c r="E7" i="71"/>
  <c r="C54" i="72"/>
  <c r="C55" i="72"/>
  <c r="C56" i="72"/>
  <c r="C57" i="72"/>
  <c r="C58" i="72"/>
  <c r="C59" i="72"/>
  <c r="C60" i="72"/>
  <c r="C53" i="72"/>
  <c r="C48" i="72"/>
  <c r="H4" i="46"/>
  <c r="I4" i="46"/>
  <c r="G4" i="46"/>
  <c r="G7" i="46" l="1"/>
  <c r="H7" i="46"/>
  <c r="I7" i="46"/>
  <c r="G8" i="46"/>
  <c r="H8" i="46"/>
  <c r="I8" i="46"/>
  <c r="G9" i="46"/>
  <c r="H9" i="46"/>
  <c r="I9" i="46"/>
  <c r="G10" i="46"/>
  <c r="H10" i="46"/>
  <c r="I10" i="46"/>
  <c r="G11" i="46"/>
  <c r="H11" i="46"/>
  <c r="I11" i="46"/>
  <c r="G12" i="46"/>
  <c r="H12" i="46"/>
  <c r="I12" i="46"/>
  <c r="G13" i="46"/>
  <c r="H13" i="46"/>
  <c r="I13" i="46"/>
  <c r="G14" i="46"/>
  <c r="H14" i="46"/>
  <c r="I14" i="46"/>
  <c r="G15" i="46"/>
  <c r="H15" i="46"/>
  <c r="I15" i="46"/>
  <c r="G16" i="46"/>
  <c r="H16" i="46"/>
  <c r="I16" i="46"/>
  <c r="G17" i="46"/>
  <c r="H17" i="46"/>
  <c r="I17" i="46"/>
  <c r="G18" i="46"/>
  <c r="H18" i="46"/>
  <c r="I18" i="46"/>
  <c r="G19" i="46"/>
  <c r="H19" i="46"/>
  <c r="I19" i="46"/>
  <c r="G20" i="46"/>
  <c r="H20" i="46"/>
  <c r="I20" i="46"/>
  <c r="G21" i="46"/>
  <c r="H21" i="46"/>
  <c r="I21" i="46"/>
  <c r="G22" i="46"/>
  <c r="H22" i="46"/>
  <c r="I22" i="46"/>
  <c r="G23" i="46"/>
  <c r="H23" i="46"/>
  <c r="I23" i="46"/>
  <c r="G24" i="46"/>
  <c r="H24" i="46"/>
  <c r="I24" i="46"/>
  <c r="G25" i="46"/>
  <c r="H25" i="46"/>
  <c r="I25" i="46"/>
  <c r="G26" i="46"/>
  <c r="H26" i="46"/>
  <c r="I26" i="46"/>
  <c r="G27" i="46"/>
  <c r="H27" i="46"/>
  <c r="I27" i="46"/>
  <c r="G28" i="46"/>
  <c r="H28" i="46"/>
  <c r="I28" i="46"/>
  <c r="G29" i="46"/>
  <c r="H29" i="46"/>
  <c r="I29" i="46"/>
  <c r="G30" i="46"/>
  <c r="H30" i="46"/>
  <c r="I30" i="46"/>
  <c r="G31" i="46"/>
  <c r="H31" i="46"/>
  <c r="I31" i="46"/>
  <c r="G32" i="46"/>
  <c r="H32" i="46"/>
  <c r="I32" i="46"/>
  <c r="G33" i="46"/>
  <c r="H33" i="46"/>
  <c r="I33" i="46"/>
  <c r="G34" i="46"/>
  <c r="H34" i="46"/>
  <c r="I34" i="46"/>
  <c r="G35" i="46"/>
  <c r="H35" i="46"/>
  <c r="I35" i="46"/>
  <c r="H6" i="46"/>
  <c r="I6" i="46"/>
  <c r="G6" i="46"/>
  <c r="C10" i="72" l="1"/>
  <c r="C11" i="72"/>
  <c r="C12" i="72"/>
  <c r="C13" i="72"/>
  <c r="C14" i="72"/>
  <c r="C15" i="72"/>
  <c r="C16" i="72"/>
  <c r="C17" i="72"/>
  <c r="C18" i="72"/>
  <c r="C19" i="72"/>
  <c r="C20" i="72"/>
  <c r="C21" i="72"/>
  <c r="C22" i="72"/>
  <c r="C23" i="72"/>
  <c r="C24" i="72"/>
  <c r="C25" i="72"/>
  <c r="C26" i="72"/>
  <c r="C27" i="72"/>
  <c r="C28" i="72"/>
  <c r="C29" i="72"/>
  <c r="C30" i="72"/>
  <c r="C31" i="72"/>
  <c r="C32" i="72"/>
  <c r="C33" i="72"/>
  <c r="C34" i="72"/>
  <c r="C35" i="72"/>
  <c r="C36" i="72"/>
  <c r="C37" i="72"/>
  <c r="C38" i="72"/>
  <c r="C9" i="72"/>
  <c r="C7" i="72"/>
  <c r="K48" i="72"/>
  <c r="L40" i="72"/>
  <c r="A3" i="72"/>
  <c r="C39" i="72" l="1"/>
  <c r="I31" i="68"/>
  <c r="R17" i="68"/>
  <c r="O6" i="43" l="1"/>
  <c r="N37" i="16" l="1"/>
  <c r="I23" i="68"/>
  <c r="L23" i="68" s="1"/>
  <c r="N36" i="43" l="1"/>
  <c r="N38" i="43" s="1"/>
  <c r="C60" i="71"/>
  <c r="C59" i="71"/>
  <c r="C58" i="71"/>
  <c r="C57" i="71"/>
  <c r="C55" i="71"/>
  <c r="C54" i="71"/>
  <c r="C53" i="71"/>
  <c r="C48" i="71"/>
  <c r="D48" i="71"/>
  <c r="P56" i="43" l="1"/>
  <c r="P55" i="43"/>
  <c r="P51" i="43"/>
  <c r="P52" i="43"/>
  <c r="P53" i="43"/>
  <c r="P50" i="43"/>
  <c r="O12" i="43" l="1"/>
  <c r="C6" i="49"/>
  <c r="C7" i="49"/>
  <c r="C8" i="49"/>
  <c r="C9" i="49"/>
  <c r="C10" i="49"/>
  <c r="C11" i="49"/>
  <c r="C12" i="49"/>
  <c r="C13" i="49"/>
  <c r="C14" i="49"/>
  <c r="C15" i="49"/>
  <c r="C16" i="49"/>
  <c r="C17" i="49"/>
  <c r="C18" i="49"/>
  <c r="C19" i="49"/>
  <c r="C20" i="49"/>
  <c r="C21" i="49"/>
  <c r="C22" i="49"/>
  <c r="C23" i="49"/>
  <c r="C24" i="49"/>
  <c r="C25" i="49"/>
  <c r="C26" i="49"/>
  <c r="C27" i="49"/>
  <c r="C28" i="49"/>
  <c r="C29" i="49"/>
  <c r="C30" i="49"/>
  <c r="C31" i="49"/>
  <c r="C32" i="49"/>
  <c r="C33" i="49"/>
  <c r="C34" i="49"/>
  <c r="C35" i="49"/>
  <c r="D54" i="71" l="1"/>
  <c r="D55" i="71"/>
  <c r="D56" i="71"/>
  <c r="D57" i="71"/>
  <c r="D58" i="71"/>
  <c r="D59" i="71"/>
  <c r="D60" i="71"/>
  <c r="D53" i="71"/>
  <c r="D10" i="71"/>
  <c r="D11" i="71"/>
  <c r="D12" i="71"/>
  <c r="D13" i="71"/>
  <c r="D14" i="71"/>
  <c r="D15" i="71"/>
  <c r="D16" i="71"/>
  <c r="D17" i="71"/>
  <c r="D18" i="71"/>
  <c r="D19" i="71"/>
  <c r="D20" i="71"/>
  <c r="D21" i="71"/>
  <c r="D22" i="71"/>
  <c r="D23" i="71"/>
  <c r="D24" i="71"/>
  <c r="D25" i="71"/>
  <c r="D26" i="71"/>
  <c r="D27" i="71"/>
  <c r="D28" i="71"/>
  <c r="D29" i="71"/>
  <c r="D30" i="71"/>
  <c r="D31" i="71"/>
  <c r="D32" i="71"/>
  <c r="D33" i="71"/>
  <c r="D34" i="71"/>
  <c r="D35" i="71"/>
  <c r="D36" i="71"/>
  <c r="D37" i="71"/>
  <c r="D38" i="71"/>
  <c r="D9" i="71"/>
  <c r="D7" i="71"/>
  <c r="C10" i="71"/>
  <c r="C11" i="71"/>
  <c r="C12" i="71"/>
  <c r="C13" i="71"/>
  <c r="C14" i="71"/>
  <c r="C15" i="71"/>
  <c r="C16" i="71"/>
  <c r="C17" i="71"/>
  <c r="C18" i="71"/>
  <c r="C19" i="71"/>
  <c r="C20" i="71"/>
  <c r="C21" i="71"/>
  <c r="C22" i="71"/>
  <c r="C23" i="71"/>
  <c r="C24" i="71"/>
  <c r="C25" i="71"/>
  <c r="C26" i="71"/>
  <c r="C27" i="71"/>
  <c r="C28" i="71"/>
  <c r="C29" i="71"/>
  <c r="C30" i="71"/>
  <c r="C31" i="71"/>
  <c r="C32" i="71"/>
  <c r="C33" i="71"/>
  <c r="C34" i="71"/>
  <c r="C35" i="71"/>
  <c r="C36" i="71"/>
  <c r="C37" i="71"/>
  <c r="C38" i="71"/>
  <c r="C9" i="71"/>
  <c r="C7" i="71"/>
  <c r="C56" i="71"/>
  <c r="K48" i="71"/>
  <c r="L40" i="71"/>
  <c r="A3" i="71"/>
  <c r="D39" i="71" l="1"/>
  <c r="C39" i="71"/>
  <c r="I22" i="68" l="1"/>
  <c r="L31" i="68"/>
  <c r="O31" i="68" s="1"/>
  <c r="I32" i="68"/>
  <c r="L32" i="68" s="1"/>
  <c r="O32" i="68" s="1"/>
  <c r="I33" i="68"/>
  <c r="L33" i="68" s="1"/>
  <c r="O33" i="68" s="1"/>
  <c r="I34" i="68"/>
  <c r="L34" i="68" s="1"/>
  <c r="O34" i="68" s="1"/>
  <c r="I30" i="68"/>
  <c r="L30" i="68" s="1"/>
  <c r="O30" i="68" s="1"/>
  <c r="P21" i="68"/>
  <c r="Y21" i="68" s="1"/>
  <c r="Q21" i="68"/>
  <c r="Z21" i="68" s="1"/>
  <c r="R21" i="68"/>
  <c r="AA21" i="68" s="1"/>
  <c r="S21" i="68"/>
  <c r="AB21" i="68" s="1"/>
  <c r="O23" i="68"/>
  <c r="O35" i="68"/>
  <c r="O21" i="68"/>
  <c r="I25" i="68"/>
  <c r="L25" i="68" s="1"/>
  <c r="O25" i="68" s="1"/>
  <c r="I26" i="68"/>
  <c r="L26" i="68" s="1"/>
  <c r="O26" i="68" s="1"/>
  <c r="I27" i="68"/>
  <c r="L27" i="68" s="1"/>
  <c r="O27" i="68" s="1"/>
  <c r="I28" i="68"/>
  <c r="L28" i="68" s="1"/>
  <c r="O28" i="68" s="1"/>
  <c r="I29" i="68"/>
  <c r="L29" i="68" s="1"/>
  <c r="O29" i="68" s="1"/>
  <c r="I24" i="68"/>
  <c r="L24" i="68" s="1"/>
  <c r="O24" i="68" s="1"/>
  <c r="AC21" i="68" l="1"/>
  <c r="Q11" i="68"/>
  <c r="P35" i="68"/>
  <c r="Y35" i="68" s="1"/>
  <c r="Z35" i="68"/>
  <c r="R35" i="68"/>
  <c r="AA35" i="68" s="1"/>
  <c r="S35" i="68"/>
  <c r="AB35" i="68" s="1"/>
  <c r="P23" i="68"/>
  <c r="Y23" i="68" s="1"/>
  <c r="Q23" i="68"/>
  <c r="Z23" i="68" s="1"/>
  <c r="R23" i="68"/>
  <c r="AA23" i="68" s="1"/>
  <c r="S23" i="68"/>
  <c r="AB23" i="68" s="1"/>
  <c r="P24" i="68"/>
  <c r="Y24" i="68" s="1"/>
  <c r="Q24" i="68"/>
  <c r="Z24" i="68" s="1"/>
  <c r="R24" i="68"/>
  <c r="AA24" i="68" s="1"/>
  <c r="S24" i="68"/>
  <c r="AB24" i="68" s="1"/>
  <c r="P25" i="68"/>
  <c r="Y25" i="68" s="1"/>
  <c r="Q25" i="68"/>
  <c r="Z25" i="68" s="1"/>
  <c r="R25" i="68"/>
  <c r="AA25" i="68" s="1"/>
  <c r="S25" i="68"/>
  <c r="AB25" i="68" s="1"/>
  <c r="P26" i="68"/>
  <c r="Y26" i="68" s="1"/>
  <c r="Q26" i="68"/>
  <c r="Z26" i="68" s="1"/>
  <c r="R26" i="68"/>
  <c r="AA26" i="68" s="1"/>
  <c r="S26" i="68"/>
  <c r="AB26" i="68" s="1"/>
  <c r="P27" i="68"/>
  <c r="Y27" i="68" s="1"/>
  <c r="Q27" i="68"/>
  <c r="Z27" i="68" s="1"/>
  <c r="R27" i="68"/>
  <c r="AA27" i="68" s="1"/>
  <c r="S27" i="68"/>
  <c r="AB27" i="68" s="1"/>
  <c r="P28" i="68"/>
  <c r="Y28" i="68" s="1"/>
  <c r="Q28" i="68"/>
  <c r="Z28" i="68" s="1"/>
  <c r="R28" i="68"/>
  <c r="AA28" i="68" s="1"/>
  <c r="S28" i="68"/>
  <c r="AB28" i="68" s="1"/>
  <c r="P29" i="68"/>
  <c r="Y29" i="68" s="1"/>
  <c r="Q29" i="68"/>
  <c r="Z29" i="68" s="1"/>
  <c r="R29" i="68"/>
  <c r="AA29" i="68" s="1"/>
  <c r="S29" i="68"/>
  <c r="AB29" i="68" s="1"/>
  <c r="P30" i="68"/>
  <c r="Y30" i="68" s="1"/>
  <c r="Q30" i="68"/>
  <c r="Z30" i="68" s="1"/>
  <c r="R30" i="68"/>
  <c r="AA30" i="68" s="1"/>
  <c r="S30" i="68"/>
  <c r="AB30" i="68" s="1"/>
  <c r="P31" i="68"/>
  <c r="Y31" i="68" s="1"/>
  <c r="Q31" i="68"/>
  <c r="Z31" i="68" s="1"/>
  <c r="R31" i="68"/>
  <c r="AA31" i="68" s="1"/>
  <c r="S31" i="68"/>
  <c r="AB31" i="68" s="1"/>
  <c r="P32" i="68"/>
  <c r="Y32" i="68" s="1"/>
  <c r="Q32" i="68"/>
  <c r="Z32" i="68" s="1"/>
  <c r="R32" i="68"/>
  <c r="AA32" i="68" s="1"/>
  <c r="S32" i="68"/>
  <c r="AB32" i="68" s="1"/>
  <c r="P33" i="68"/>
  <c r="Y33" i="68" s="1"/>
  <c r="Q33" i="68"/>
  <c r="Z33" i="68" s="1"/>
  <c r="R33" i="68"/>
  <c r="AA33" i="68" s="1"/>
  <c r="S33" i="68"/>
  <c r="AB33" i="68" s="1"/>
  <c r="P34" i="68"/>
  <c r="Y34" i="68" s="1"/>
  <c r="Q34" i="68"/>
  <c r="Z34" i="68" s="1"/>
  <c r="R34" i="68"/>
  <c r="AA34" i="68" s="1"/>
  <c r="S34" i="68"/>
  <c r="AB34" i="68" s="1"/>
  <c r="AC35" i="68" l="1"/>
  <c r="AC31" i="68"/>
  <c r="AC25" i="68"/>
  <c r="AC24" i="68"/>
  <c r="AC33" i="68"/>
  <c r="AC32" i="68"/>
  <c r="AC28" i="68"/>
  <c r="AC29" i="68"/>
  <c r="AC34" i="68"/>
  <c r="AC30" i="68"/>
  <c r="AC26" i="68"/>
  <c r="AC27" i="68"/>
  <c r="AC23" i="68"/>
  <c r="Q26" i="38" l="1"/>
  <c r="P26" i="38"/>
  <c r="P54" i="63"/>
  <c r="O54" i="63"/>
  <c r="P15" i="68" l="1"/>
  <c r="P7" i="68"/>
  <c r="Q53" i="38" l="1"/>
  <c r="P53" i="38"/>
  <c r="H5" i="49" l="1"/>
  <c r="H45" i="46" l="1"/>
  <c r="K45" i="46" s="1"/>
  <c r="I45" i="46"/>
  <c r="H46" i="46"/>
  <c r="I46" i="46"/>
  <c r="G46" i="46"/>
  <c r="G45" i="46"/>
  <c r="F45" i="46"/>
  <c r="E45" i="46"/>
  <c r="F7" i="46"/>
  <c r="F8" i="46"/>
  <c r="F9" i="46"/>
  <c r="F10" i="46"/>
  <c r="F11" i="46"/>
  <c r="F12" i="46"/>
  <c r="F13" i="46"/>
  <c r="F14" i="46"/>
  <c r="F15" i="46"/>
  <c r="F16" i="46"/>
  <c r="F17" i="46"/>
  <c r="F18" i="46"/>
  <c r="F19" i="46"/>
  <c r="F20" i="46"/>
  <c r="F21" i="46"/>
  <c r="F22" i="46"/>
  <c r="F23" i="46"/>
  <c r="F24" i="46"/>
  <c r="F25" i="46"/>
  <c r="F26" i="46"/>
  <c r="F27" i="46"/>
  <c r="F28" i="46"/>
  <c r="F29" i="46"/>
  <c r="F30" i="46"/>
  <c r="F31" i="46"/>
  <c r="F32" i="46"/>
  <c r="F33" i="46"/>
  <c r="F34" i="46"/>
  <c r="F35" i="46"/>
  <c r="F36" i="46"/>
  <c r="F6" i="46"/>
  <c r="F4" i="46"/>
  <c r="E7" i="46"/>
  <c r="E8" i="46"/>
  <c r="E9" i="46"/>
  <c r="E10" i="46"/>
  <c r="E11" i="46"/>
  <c r="E12" i="46"/>
  <c r="E13" i="46"/>
  <c r="E14" i="46"/>
  <c r="E15" i="46"/>
  <c r="E16" i="46"/>
  <c r="E17" i="46"/>
  <c r="E18" i="46"/>
  <c r="E19" i="46"/>
  <c r="E20" i="46"/>
  <c r="E21" i="46"/>
  <c r="E22" i="46"/>
  <c r="E23" i="46"/>
  <c r="E24" i="46"/>
  <c r="E25" i="46"/>
  <c r="E26" i="46"/>
  <c r="E27" i="46"/>
  <c r="E28" i="46"/>
  <c r="E29" i="46"/>
  <c r="E30" i="46"/>
  <c r="E31" i="46"/>
  <c r="E32" i="46"/>
  <c r="E33" i="46"/>
  <c r="E34" i="46"/>
  <c r="E35" i="46"/>
  <c r="E36" i="46"/>
  <c r="E6" i="46"/>
  <c r="K4" i="46"/>
  <c r="J4" i="46"/>
  <c r="E4" i="46"/>
  <c r="J45" i="46" l="1"/>
  <c r="C5" i="49" l="1"/>
  <c r="C36" i="49" l="1"/>
  <c r="P16" i="68"/>
  <c r="Y16" i="68" s="1"/>
  <c r="Q16" i="68"/>
  <c r="Z16" i="68" s="1"/>
  <c r="R16" i="68"/>
  <c r="AA16" i="68" s="1"/>
  <c r="S16" i="68"/>
  <c r="AB16" i="68" s="1"/>
  <c r="P17" i="68"/>
  <c r="Y17" i="68" s="1"/>
  <c r="Q17" i="68"/>
  <c r="Z17" i="68" s="1"/>
  <c r="AA17" i="68"/>
  <c r="S17" i="68"/>
  <c r="AB17" i="68" s="1"/>
  <c r="P18" i="68"/>
  <c r="Y18" i="68" s="1"/>
  <c r="Q18" i="68"/>
  <c r="Z18" i="68" s="1"/>
  <c r="R18" i="68"/>
  <c r="AA18" i="68" s="1"/>
  <c r="S18" i="68"/>
  <c r="AB18" i="68" s="1"/>
  <c r="P19" i="68"/>
  <c r="Y19" i="68" s="1"/>
  <c r="Q19" i="68"/>
  <c r="Z19" i="68" s="1"/>
  <c r="R19" i="68"/>
  <c r="AA19" i="68" s="1"/>
  <c r="S19" i="68"/>
  <c r="AB19" i="68" s="1"/>
  <c r="P20" i="68"/>
  <c r="Y20" i="68" s="1"/>
  <c r="Q20" i="68"/>
  <c r="Z20" i="68" s="1"/>
  <c r="R20" i="68"/>
  <c r="AA20" i="68" s="1"/>
  <c r="S20" i="68"/>
  <c r="AB20" i="68" s="1"/>
  <c r="P22" i="68"/>
  <c r="Y22" i="68" s="1"/>
  <c r="Q22" i="68"/>
  <c r="Z22" i="68" s="1"/>
  <c r="R22" i="68"/>
  <c r="AA22" i="68" s="1"/>
  <c r="S22" i="68"/>
  <c r="AB22" i="68" s="1"/>
  <c r="AC17" i="68" l="1"/>
  <c r="AC22" i="68"/>
  <c r="AC18" i="68"/>
  <c r="AC19" i="68"/>
  <c r="AC20" i="68"/>
  <c r="AC16" i="68"/>
  <c r="K22" i="68"/>
  <c r="O22" i="68" s="1"/>
  <c r="I20" i="68"/>
  <c r="K20" i="68" s="1"/>
  <c r="O20" i="68" s="1"/>
  <c r="I19" i="68"/>
  <c r="K19" i="68" s="1"/>
  <c r="O19" i="68" s="1"/>
  <c r="I18" i="68"/>
  <c r="K18" i="68" s="1"/>
  <c r="O18" i="68" s="1"/>
  <c r="I17" i="68"/>
  <c r="K17" i="68" s="1"/>
  <c r="O17" i="68" s="1"/>
  <c r="I16" i="68"/>
  <c r="K16" i="68" s="1"/>
  <c r="O16" i="68" s="1"/>
  <c r="P8" i="68" l="1"/>
  <c r="Y8" i="68" s="1"/>
  <c r="AK40" i="35"/>
  <c r="AG40" i="35"/>
  <c r="P18" i="26" l="1"/>
  <c r="P19" i="26"/>
  <c r="AB40" i="35" l="1"/>
  <c r="AA40" i="35"/>
  <c r="Z40" i="35"/>
  <c r="AC40" i="35" s="1"/>
  <c r="I5" i="16" l="1"/>
  <c r="I5" i="25"/>
  <c r="I5" i="26"/>
  <c r="I5" i="28"/>
  <c r="R7" i="68" l="1"/>
  <c r="S7" i="68"/>
  <c r="R8" i="68"/>
  <c r="S8" i="68"/>
  <c r="R9" i="68"/>
  <c r="S9" i="68"/>
  <c r="R10" i="68"/>
  <c r="S10" i="68"/>
  <c r="R11" i="68"/>
  <c r="S11" i="68"/>
  <c r="R12" i="68"/>
  <c r="S12" i="68"/>
  <c r="R13" i="68"/>
  <c r="S13" i="68"/>
  <c r="R14" i="68"/>
  <c r="S14" i="68"/>
  <c r="R15" i="68"/>
  <c r="S15" i="68"/>
  <c r="Q7" i="68"/>
  <c r="Q8" i="68"/>
  <c r="Q9" i="68"/>
  <c r="Q10" i="68"/>
  <c r="Q12" i="68"/>
  <c r="Q13" i="68"/>
  <c r="Q14" i="68"/>
  <c r="Q15" i="68"/>
  <c r="O50" i="43" l="1"/>
  <c r="P54" i="43" l="1"/>
  <c r="P57" i="43"/>
  <c r="X2" i="47"/>
  <c r="X3" i="47"/>
  <c r="Y3" i="47"/>
  <c r="X5" i="47"/>
  <c r="A3" i="74" l="1"/>
  <c r="L4" i="74"/>
  <c r="M4" i="74"/>
  <c r="I4" i="74"/>
  <c r="K4" i="74"/>
  <c r="J4" i="74"/>
  <c r="T76" i="63"/>
  <c r="L41" i="71"/>
  <c r="L41" i="72"/>
  <c r="T4" i="38"/>
  <c r="U4" i="38"/>
  <c r="Z8" i="68"/>
  <c r="AA8" i="68"/>
  <c r="AB8" i="68"/>
  <c r="Z9" i="68"/>
  <c r="AA9" i="68"/>
  <c r="AB9" i="68"/>
  <c r="Z10" i="68"/>
  <c r="AA10" i="68"/>
  <c r="AB10" i="68"/>
  <c r="Z11" i="68"/>
  <c r="AA11" i="68"/>
  <c r="AB11" i="68"/>
  <c r="Z12" i="68"/>
  <c r="AA12" i="68"/>
  <c r="AB12" i="68"/>
  <c r="Z13" i="68"/>
  <c r="AA13" i="68"/>
  <c r="AB13" i="68"/>
  <c r="Z14" i="68"/>
  <c r="AA14" i="68"/>
  <c r="AB14" i="68"/>
  <c r="Z15" i="68"/>
  <c r="AA15" i="68"/>
  <c r="AB15" i="68"/>
  <c r="Z7" i="68"/>
  <c r="AA7" i="68"/>
  <c r="AB7" i="68"/>
  <c r="AC5" i="68"/>
  <c r="AB5" i="68"/>
  <c r="AA5" i="68"/>
  <c r="Z5" i="68"/>
  <c r="Y5" i="68"/>
  <c r="P9" i="68"/>
  <c r="Y9" i="68" s="1"/>
  <c r="P10" i="68"/>
  <c r="Y10" i="68" s="1"/>
  <c r="P11" i="68"/>
  <c r="Y11" i="68" s="1"/>
  <c r="P12" i="68"/>
  <c r="Y12" i="68" s="1"/>
  <c r="P13" i="68"/>
  <c r="Y13" i="68" s="1"/>
  <c r="P14" i="68"/>
  <c r="Y14" i="68" s="1"/>
  <c r="Y15" i="68"/>
  <c r="Y7" i="68"/>
  <c r="AC12" i="68" l="1"/>
  <c r="AC8" i="68"/>
  <c r="AC15" i="68"/>
  <c r="AC14" i="68"/>
  <c r="AC13" i="68"/>
  <c r="AC11" i="68"/>
  <c r="AC10" i="68"/>
  <c r="AC9" i="68"/>
  <c r="AC7" i="68"/>
  <c r="I6" i="58" l="1"/>
  <c r="I7" i="68" l="1"/>
  <c r="I8" i="68"/>
  <c r="J8" i="68" s="1"/>
  <c r="O8" i="68" s="1"/>
  <c r="I9" i="68"/>
  <c r="J9" i="68" s="1"/>
  <c r="O9" i="68" s="1"/>
  <c r="I10" i="68"/>
  <c r="J10" i="68" s="1"/>
  <c r="O10" i="68" s="1"/>
  <c r="I11" i="68"/>
  <c r="J11" i="68" s="1"/>
  <c r="O11" i="68" s="1"/>
  <c r="I12" i="68"/>
  <c r="J12" i="68" s="1"/>
  <c r="O12" i="68" s="1"/>
  <c r="I13" i="68"/>
  <c r="J13" i="68" s="1"/>
  <c r="O13" i="68" s="1"/>
  <c r="J14" i="68"/>
  <c r="O14" i="68" s="1"/>
  <c r="I15" i="68"/>
  <c r="J7" i="68" l="1"/>
  <c r="O7" i="68" s="1"/>
  <c r="J15" i="68"/>
  <c r="O15" i="68" s="1"/>
  <c r="L5" i="63"/>
  <c r="K5" i="38" l="1"/>
  <c r="T45" i="43" l="1"/>
  <c r="G36" i="49" l="1"/>
  <c r="I36" i="16" l="1"/>
  <c r="I38" i="16" s="1"/>
  <c r="I36" i="28"/>
  <c r="J19" i="26"/>
  <c r="K19" i="26"/>
  <c r="L19" i="26"/>
  <c r="M19" i="26"/>
  <c r="I36" i="26"/>
  <c r="I36" i="25"/>
  <c r="G48" i="46" l="1"/>
  <c r="H48" i="46"/>
  <c r="I48" i="46"/>
  <c r="G49" i="46"/>
  <c r="H49" i="46"/>
  <c r="I49" i="46"/>
  <c r="G50" i="46"/>
  <c r="H50" i="46"/>
  <c r="I50" i="46"/>
  <c r="G51" i="46"/>
  <c r="H51" i="46"/>
  <c r="I51" i="46"/>
  <c r="G52" i="46"/>
  <c r="H52" i="46"/>
  <c r="I52" i="46"/>
  <c r="G53" i="46"/>
  <c r="H53" i="46"/>
  <c r="I53" i="46"/>
  <c r="G54" i="46"/>
  <c r="H54" i="46"/>
  <c r="I54" i="46"/>
  <c r="G55" i="46"/>
  <c r="H55" i="46"/>
  <c r="I55" i="46"/>
  <c r="G56" i="46"/>
  <c r="H56" i="46"/>
  <c r="I56" i="46"/>
  <c r="G57" i="46"/>
  <c r="H57" i="46"/>
  <c r="I57" i="46"/>
  <c r="H47" i="46"/>
  <c r="I47" i="46"/>
  <c r="G47" i="46"/>
  <c r="G36" i="46"/>
  <c r="H36" i="46"/>
  <c r="I36" i="46"/>
  <c r="K6" i="46"/>
  <c r="N6" i="46" s="1"/>
  <c r="J6" i="46"/>
  <c r="M6" i="46" l="1"/>
  <c r="L6" i="46"/>
  <c r="H1" i="49"/>
  <c r="O37" i="46"/>
  <c r="B36" i="49"/>
  <c r="D36" i="49" l="1"/>
  <c r="S40" i="41" l="1"/>
  <c r="R71" i="63" l="1"/>
  <c r="R73" i="63" s="1"/>
  <c r="Q71" i="63"/>
  <c r="Q73" i="63" s="1"/>
  <c r="P71" i="63"/>
  <c r="P73" i="63" s="1"/>
  <c r="O71" i="63"/>
  <c r="O73" i="63" s="1"/>
  <c r="R69" i="63"/>
  <c r="R70" i="63" s="1"/>
  <c r="Q69" i="63"/>
  <c r="Q70" i="63" s="1"/>
  <c r="P69" i="63"/>
  <c r="P70" i="63" s="1"/>
  <c r="O69" i="63"/>
  <c r="O70" i="63" s="1"/>
  <c r="R66" i="63"/>
  <c r="R68" i="63" s="1"/>
  <c r="Q66" i="63"/>
  <c r="Q68" i="63" s="1"/>
  <c r="P66" i="63"/>
  <c r="P68" i="63" s="1"/>
  <c r="O66" i="63"/>
  <c r="O68" i="63" s="1"/>
  <c r="R64" i="63"/>
  <c r="R65" i="63" s="1"/>
  <c r="Q64" i="63"/>
  <c r="Q65" i="63" s="1"/>
  <c r="P64" i="63"/>
  <c r="P65" i="63" s="1"/>
  <c r="O64" i="63"/>
  <c r="O65" i="63" s="1"/>
  <c r="R61" i="63"/>
  <c r="R62" i="63" s="1"/>
  <c r="Q61" i="63"/>
  <c r="Q62" i="63" s="1"/>
  <c r="P61" i="63"/>
  <c r="P62" i="63" s="1"/>
  <c r="O61" i="63"/>
  <c r="O62" i="63" s="1"/>
  <c r="R59" i="63"/>
  <c r="R60" i="63" s="1"/>
  <c r="Q59" i="63"/>
  <c r="Q60" i="63" s="1"/>
  <c r="P59" i="63"/>
  <c r="P60" i="63" s="1"/>
  <c r="O59" i="63"/>
  <c r="O60" i="63" s="1"/>
  <c r="R57" i="63"/>
  <c r="R58" i="63" s="1"/>
  <c r="Q57" i="63"/>
  <c r="Q58" i="63" s="1"/>
  <c r="P57" i="63"/>
  <c r="P58" i="63" s="1"/>
  <c r="O57" i="63"/>
  <c r="O58" i="63" s="1"/>
  <c r="R54" i="63"/>
  <c r="R56" i="63" s="1"/>
  <c r="Q54" i="63"/>
  <c r="Q56" i="63" s="1"/>
  <c r="P56" i="63"/>
  <c r="O56" i="63"/>
  <c r="R8" i="63"/>
  <c r="Q8" i="63"/>
  <c r="P8" i="63"/>
  <c r="O8" i="63"/>
  <c r="R12" i="63"/>
  <c r="Q12" i="63"/>
  <c r="P12" i="63"/>
  <c r="O12" i="63"/>
  <c r="R14" i="63"/>
  <c r="R16" i="63" s="1"/>
  <c r="Q14" i="63"/>
  <c r="Q16" i="63" s="1"/>
  <c r="P14" i="63"/>
  <c r="P16" i="63" s="1"/>
  <c r="O14" i="63"/>
  <c r="O16" i="63" s="1"/>
  <c r="R19" i="63"/>
  <c r="Q19" i="63"/>
  <c r="P19" i="63"/>
  <c r="O19" i="63"/>
  <c r="R26" i="63"/>
  <c r="R27" i="63" s="1"/>
  <c r="Q26" i="63"/>
  <c r="Q27" i="63" s="1"/>
  <c r="P26" i="63"/>
  <c r="P27" i="63" s="1"/>
  <c r="O26" i="63"/>
  <c r="O27" i="63" s="1"/>
  <c r="R28" i="63"/>
  <c r="Q28" i="63"/>
  <c r="P28" i="63"/>
  <c r="O28" i="63"/>
  <c r="R29" i="63"/>
  <c r="Q29" i="63"/>
  <c r="P29" i="63"/>
  <c r="O29" i="63"/>
  <c r="R32" i="63"/>
  <c r="Q32" i="63"/>
  <c r="P32" i="63"/>
  <c r="O32" i="63"/>
  <c r="R33" i="63"/>
  <c r="Q33" i="63"/>
  <c r="P33" i="63"/>
  <c r="O33" i="63"/>
  <c r="R36" i="63"/>
  <c r="Q36" i="63"/>
  <c r="P36" i="63"/>
  <c r="O36" i="63"/>
  <c r="R37" i="63"/>
  <c r="Q37" i="63"/>
  <c r="P37" i="63"/>
  <c r="O37" i="63"/>
  <c r="R40" i="63"/>
  <c r="R42" i="63" s="1"/>
  <c r="Q40" i="63"/>
  <c r="Q42" i="63" s="1"/>
  <c r="P40" i="63"/>
  <c r="P42" i="63" s="1"/>
  <c r="O40" i="63"/>
  <c r="O42" i="63" s="1"/>
  <c r="R43" i="63"/>
  <c r="R45" i="63" s="1"/>
  <c r="Q43" i="63"/>
  <c r="Q45" i="63" s="1"/>
  <c r="P43" i="63"/>
  <c r="P45" i="63" s="1"/>
  <c r="O43" i="63"/>
  <c r="O45" i="63" s="1"/>
  <c r="R48" i="63"/>
  <c r="Q48" i="63"/>
  <c r="P48" i="63"/>
  <c r="O48" i="63"/>
  <c r="R51" i="63"/>
  <c r="Q51" i="63"/>
  <c r="P51" i="63"/>
  <c r="O51" i="63"/>
  <c r="R50" i="63"/>
  <c r="Q50" i="63"/>
  <c r="P50" i="63"/>
  <c r="O50" i="63"/>
  <c r="R46" i="63"/>
  <c r="Q46" i="63"/>
  <c r="P46" i="63"/>
  <c r="O46" i="63"/>
  <c r="N73" i="63"/>
  <c r="M73" i="63"/>
  <c r="N70" i="63"/>
  <c r="M70" i="63"/>
  <c r="L70" i="63"/>
  <c r="N68" i="63"/>
  <c r="M68" i="63"/>
  <c r="N62" i="63"/>
  <c r="M62" i="63"/>
  <c r="L62" i="63"/>
  <c r="N60" i="63"/>
  <c r="M60" i="63"/>
  <c r="L60" i="63"/>
  <c r="N58" i="63"/>
  <c r="M58" i="63"/>
  <c r="L58" i="63"/>
  <c r="N56" i="63"/>
  <c r="M56" i="63"/>
  <c r="M53" i="63"/>
  <c r="N49" i="63"/>
  <c r="M49" i="63"/>
  <c r="L49" i="63"/>
  <c r="N42" i="63"/>
  <c r="M42" i="63"/>
  <c r="N39" i="63"/>
  <c r="N35" i="63"/>
  <c r="M35" i="63"/>
  <c r="N31" i="63"/>
  <c r="M31" i="63"/>
  <c r="L31" i="63"/>
  <c r="N27" i="63"/>
  <c r="M27" i="63"/>
  <c r="N23" i="63"/>
  <c r="M23" i="63"/>
  <c r="N16" i="63"/>
  <c r="M16" i="63"/>
  <c r="N13" i="63"/>
  <c r="M13" i="63"/>
  <c r="M74" i="63" l="1"/>
  <c r="Q53" i="63"/>
  <c r="R53" i="63"/>
  <c r="O53" i="63"/>
  <c r="P53" i="63"/>
  <c r="O31" i="63"/>
  <c r="P31" i="63"/>
  <c r="Q31" i="63"/>
  <c r="R31" i="63"/>
  <c r="Q13" i="63"/>
  <c r="L74" i="63"/>
  <c r="S68" i="63"/>
  <c r="T68" i="63" s="1"/>
  <c r="S50" i="63"/>
  <c r="S42" i="63"/>
  <c r="T42" i="63" s="1"/>
  <c r="S32" i="63"/>
  <c r="S29" i="63"/>
  <c r="S19" i="63"/>
  <c r="S8" i="63"/>
  <c r="S56" i="63"/>
  <c r="T56" i="63" s="1"/>
  <c r="S60" i="63"/>
  <c r="T60" i="63" s="1"/>
  <c r="S70" i="63"/>
  <c r="T70" i="63" s="1"/>
  <c r="S58" i="63"/>
  <c r="T58" i="63" s="1"/>
  <c r="S73" i="63"/>
  <c r="T73" i="63" s="1"/>
  <c r="S48" i="63"/>
  <c r="S36" i="63"/>
  <c r="S27" i="63"/>
  <c r="T27" i="63" s="1"/>
  <c r="S46" i="63"/>
  <c r="S51" i="63"/>
  <c r="S45" i="63"/>
  <c r="T45" i="63" s="1"/>
  <c r="S37" i="63"/>
  <c r="S33" i="63"/>
  <c r="S28" i="63"/>
  <c r="S12" i="63"/>
  <c r="S62" i="63"/>
  <c r="T62" i="63" s="1"/>
  <c r="S66" i="63"/>
  <c r="S57" i="63"/>
  <c r="S26" i="63"/>
  <c r="S64" i="63"/>
  <c r="S65" i="63" s="1"/>
  <c r="T65" i="63" s="1"/>
  <c r="S54" i="63"/>
  <c r="S43" i="63"/>
  <c r="S14" i="63"/>
  <c r="S16" i="63" s="1"/>
  <c r="T16" i="63" s="1"/>
  <c r="S71" i="63"/>
  <c r="S61" i="63"/>
  <c r="S40" i="63"/>
  <c r="N74" i="63"/>
  <c r="S69" i="63"/>
  <c r="S59" i="63"/>
  <c r="O49" i="63"/>
  <c r="P49" i="63"/>
  <c r="Q49" i="63"/>
  <c r="R49" i="63"/>
  <c r="O39" i="63"/>
  <c r="P39" i="63"/>
  <c r="Q39" i="63"/>
  <c r="R39" i="63"/>
  <c r="O35" i="63"/>
  <c r="P35" i="63"/>
  <c r="Q35" i="63"/>
  <c r="R35" i="63"/>
  <c r="O23" i="63"/>
  <c r="P23" i="63"/>
  <c r="Q23" i="63"/>
  <c r="R23" i="63"/>
  <c r="O13" i="63"/>
  <c r="P13" i="63"/>
  <c r="R13" i="63"/>
  <c r="Q74" i="63" l="1"/>
  <c r="S53" i="63"/>
  <c r="T53" i="63" s="1"/>
  <c r="S31" i="63"/>
  <c r="T31" i="63" s="1"/>
  <c r="S23" i="63"/>
  <c r="T23" i="63" s="1"/>
  <c r="S49" i="63"/>
  <c r="T49" i="63" s="1"/>
  <c r="S35" i="63"/>
  <c r="T35" i="63" s="1"/>
  <c r="S13" i="63"/>
  <c r="T13" i="63" s="1"/>
  <c r="S39" i="63"/>
  <c r="T39" i="63" s="1"/>
  <c r="R74" i="63"/>
  <c r="O74" i="63"/>
  <c r="P74" i="63"/>
  <c r="S74" i="63" l="1"/>
  <c r="T74" i="63" s="1"/>
  <c r="V46" i="43" l="1"/>
  <c r="W46" i="43" l="1"/>
  <c r="U46" i="43"/>
  <c r="X46" i="43"/>
  <c r="T46" i="43"/>
  <c r="Y39" i="43" l="1"/>
  <c r="Y37" i="43" l="1"/>
  <c r="O12" i="28"/>
  <c r="S56" i="38" l="1"/>
  <c r="R56" i="38"/>
  <c r="Q56" i="38"/>
  <c r="P56" i="38"/>
  <c r="M36" i="38"/>
  <c r="T56" i="38" l="1"/>
  <c r="I61" i="35"/>
  <c r="I60" i="35"/>
  <c r="I59" i="35"/>
  <c r="I58" i="35"/>
  <c r="I57" i="35"/>
  <c r="I56" i="35"/>
  <c r="I55" i="35"/>
  <c r="I54" i="35"/>
  <c r="I53" i="35"/>
  <c r="I52" i="35"/>
  <c r="I51" i="35"/>
  <c r="R53" i="38" l="1"/>
  <c r="S53" i="38"/>
  <c r="K36" i="38"/>
  <c r="T53" i="38" l="1"/>
  <c r="P7" i="38" l="1"/>
  <c r="Q7" i="38"/>
  <c r="R7" i="38"/>
  <c r="S7" i="38"/>
  <c r="P8" i="38"/>
  <c r="Q8" i="38"/>
  <c r="R8" i="38"/>
  <c r="S8" i="38"/>
  <c r="P9" i="38"/>
  <c r="Q9" i="38"/>
  <c r="R9" i="38"/>
  <c r="S9" i="38"/>
  <c r="P10" i="38"/>
  <c r="Q10" i="38"/>
  <c r="R10" i="38"/>
  <c r="S10" i="38"/>
  <c r="P11" i="38"/>
  <c r="Q11" i="38"/>
  <c r="R11" i="38"/>
  <c r="S11" i="38"/>
  <c r="P12" i="38"/>
  <c r="Q12" i="38"/>
  <c r="R12" i="38"/>
  <c r="S12" i="38"/>
  <c r="P13" i="38"/>
  <c r="Q13" i="38"/>
  <c r="R13" i="38"/>
  <c r="S13" i="38"/>
  <c r="P14" i="38"/>
  <c r="Q14" i="38"/>
  <c r="R14" i="38"/>
  <c r="S14" i="38"/>
  <c r="P15" i="38"/>
  <c r="Q15" i="38"/>
  <c r="R15" i="38"/>
  <c r="S15" i="38"/>
  <c r="P16" i="38"/>
  <c r="Q16" i="38"/>
  <c r="R16" i="38"/>
  <c r="S16" i="38"/>
  <c r="P17" i="38"/>
  <c r="Q17" i="38"/>
  <c r="R17" i="38"/>
  <c r="S17" i="38"/>
  <c r="P18" i="38"/>
  <c r="Q18" i="38"/>
  <c r="R18" i="38"/>
  <c r="S18" i="38"/>
  <c r="P19" i="38"/>
  <c r="Q19" i="38"/>
  <c r="R19" i="38"/>
  <c r="S19" i="38"/>
  <c r="P20" i="38"/>
  <c r="Q20" i="38"/>
  <c r="R20" i="38"/>
  <c r="S20" i="38"/>
  <c r="P21" i="38"/>
  <c r="Q21" i="38"/>
  <c r="R21" i="38"/>
  <c r="S21" i="38"/>
  <c r="P22" i="38"/>
  <c r="Q22" i="38"/>
  <c r="R22" i="38"/>
  <c r="S22" i="38"/>
  <c r="P23" i="38"/>
  <c r="Q23" i="38"/>
  <c r="R23" i="38"/>
  <c r="S23" i="38"/>
  <c r="P24" i="38"/>
  <c r="Q24" i="38"/>
  <c r="R24" i="38"/>
  <c r="S24" i="38"/>
  <c r="P25" i="38"/>
  <c r="Q25" i="38"/>
  <c r="R25" i="38"/>
  <c r="S25" i="38"/>
  <c r="R26" i="38"/>
  <c r="S26" i="38"/>
  <c r="P27" i="38"/>
  <c r="Q27" i="38"/>
  <c r="R27" i="38"/>
  <c r="S27" i="38"/>
  <c r="P28" i="38"/>
  <c r="Q28" i="38"/>
  <c r="R28" i="38"/>
  <c r="S28" i="38"/>
  <c r="P29" i="38"/>
  <c r="Q29" i="38"/>
  <c r="R29" i="38"/>
  <c r="S29" i="38"/>
  <c r="P30" i="38"/>
  <c r="Q30" i="38"/>
  <c r="R30" i="38"/>
  <c r="S30" i="38"/>
  <c r="P31" i="38"/>
  <c r="Q31" i="38"/>
  <c r="R31" i="38"/>
  <c r="S31" i="38"/>
  <c r="P32" i="38"/>
  <c r="Q32" i="38"/>
  <c r="R32" i="38"/>
  <c r="S32" i="38"/>
  <c r="P33" i="38"/>
  <c r="Q33" i="38"/>
  <c r="R33" i="38"/>
  <c r="S33" i="38"/>
  <c r="P34" i="38"/>
  <c r="Q34" i="38"/>
  <c r="R34" i="38"/>
  <c r="S34" i="38"/>
  <c r="P35" i="38"/>
  <c r="Q35" i="38"/>
  <c r="R35" i="38"/>
  <c r="S35" i="38"/>
  <c r="Q6" i="38"/>
  <c r="R6" i="38"/>
  <c r="S6" i="38"/>
  <c r="P48" i="38"/>
  <c r="Q48" i="38"/>
  <c r="R48" i="38"/>
  <c r="S48" i="38"/>
  <c r="P49" i="38"/>
  <c r="Q49" i="38"/>
  <c r="R49" i="38"/>
  <c r="S49" i="38"/>
  <c r="P51" i="38"/>
  <c r="Q51" i="38"/>
  <c r="R51" i="38"/>
  <c r="S51" i="38"/>
  <c r="P52" i="38"/>
  <c r="Q52" i="38"/>
  <c r="R52" i="38"/>
  <c r="S52" i="38"/>
  <c r="P54" i="38"/>
  <c r="Q54" i="38"/>
  <c r="R54" i="38"/>
  <c r="S54" i="38"/>
  <c r="P57" i="38"/>
  <c r="P58" i="38" s="1"/>
  <c r="Q57" i="38"/>
  <c r="Q58" i="38" s="1"/>
  <c r="R57" i="38"/>
  <c r="R58" i="38" s="1"/>
  <c r="S57" i="38"/>
  <c r="S58" i="38" s="1"/>
  <c r="T8" i="38" l="1"/>
  <c r="P50" i="38"/>
  <c r="Q50" i="38"/>
  <c r="T7" i="38"/>
  <c r="Q55" i="38"/>
  <c r="T51" i="38"/>
  <c r="T32" i="38"/>
  <c r="T28" i="38"/>
  <c r="T24" i="38"/>
  <c r="T20" i="38"/>
  <c r="T16" i="38"/>
  <c r="V16" i="38" s="1"/>
  <c r="T12" i="38"/>
  <c r="V12" i="38" s="1"/>
  <c r="T10" i="38"/>
  <c r="T33" i="38"/>
  <c r="T29" i="38"/>
  <c r="T25" i="38"/>
  <c r="V25" i="38" s="1"/>
  <c r="T21" i="38"/>
  <c r="T17" i="38"/>
  <c r="T13" i="38"/>
  <c r="V13" i="38" s="1"/>
  <c r="T34" i="38"/>
  <c r="T30" i="38"/>
  <c r="T26" i="38"/>
  <c r="T22" i="38"/>
  <c r="V22" i="38" s="1"/>
  <c r="T18" i="38"/>
  <c r="V18" i="38" s="1"/>
  <c r="T14" i="38"/>
  <c r="T9" i="38"/>
  <c r="V9" i="38" s="1"/>
  <c r="T35" i="38"/>
  <c r="T31" i="38"/>
  <c r="V31" i="38" s="1"/>
  <c r="T27" i="38"/>
  <c r="T23" i="38"/>
  <c r="V23" i="38" s="1"/>
  <c r="T19" i="38"/>
  <c r="T15" i="38"/>
  <c r="T11" i="38"/>
  <c r="Q36" i="38"/>
  <c r="T54" i="38"/>
  <c r="T52" i="38"/>
  <c r="S50" i="38"/>
  <c r="S36" i="38"/>
  <c r="R50" i="38"/>
  <c r="T6" i="38"/>
  <c r="U6" i="38" s="1"/>
  <c r="S55" i="38"/>
  <c r="T49" i="38"/>
  <c r="T48" i="38"/>
  <c r="R55" i="38"/>
  <c r="P36" i="38"/>
  <c r="T57" i="38"/>
  <c r="T58" i="38" s="1"/>
  <c r="P55" i="38"/>
  <c r="R36" i="38"/>
  <c r="V8" i="38" l="1"/>
  <c r="U8" i="38"/>
  <c r="V6" i="38"/>
  <c r="U15" i="38"/>
  <c r="V15" i="38"/>
  <c r="U34" i="38"/>
  <c r="V34" i="38"/>
  <c r="U21" i="38"/>
  <c r="V21" i="38"/>
  <c r="U10" i="38"/>
  <c r="V10" i="38"/>
  <c r="U24" i="38"/>
  <c r="V24" i="38"/>
  <c r="U19" i="38"/>
  <c r="V19" i="38"/>
  <c r="U28" i="38"/>
  <c r="V28" i="38"/>
  <c r="U7" i="38"/>
  <c r="V7" i="38"/>
  <c r="U35" i="38"/>
  <c r="V35" i="38"/>
  <c r="U26" i="38"/>
  <c r="V26" i="38"/>
  <c r="U29" i="38"/>
  <c r="V29" i="38"/>
  <c r="U32" i="38"/>
  <c r="V32" i="38"/>
  <c r="U11" i="38"/>
  <c r="V11" i="38"/>
  <c r="U27" i="38"/>
  <c r="V27" i="38"/>
  <c r="U14" i="38"/>
  <c r="V14" i="38"/>
  <c r="U30" i="38"/>
  <c r="U57" i="38" s="1"/>
  <c r="V30" i="38"/>
  <c r="U17" i="38"/>
  <c r="V17" i="38"/>
  <c r="U33" i="38"/>
  <c r="V33" i="38"/>
  <c r="U20" i="38"/>
  <c r="V20" i="38"/>
  <c r="U31" i="38"/>
  <c r="U18" i="38"/>
  <c r="U22" i="38"/>
  <c r="U12" i="38"/>
  <c r="U23" i="38"/>
  <c r="U9" i="38"/>
  <c r="U13" i="38"/>
  <c r="U16" i="38"/>
  <c r="U25" i="38"/>
  <c r="T50" i="38"/>
  <c r="T55" i="38"/>
  <c r="L36" i="38"/>
  <c r="T36" i="38"/>
  <c r="U56" i="38" l="1"/>
  <c r="U54" i="38"/>
  <c r="U53" i="38"/>
  <c r="U52" i="38"/>
  <c r="U51" i="38"/>
  <c r="U49" i="38"/>
  <c r="U48" i="38"/>
  <c r="U55" i="38"/>
  <c r="U58" i="38"/>
  <c r="U50" i="38"/>
  <c r="N36" i="38"/>
  <c r="V37" i="38"/>
  <c r="I51" i="58" l="1"/>
  <c r="N63" i="58"/>
  <c r="M63" i="58"/>
  <c r="L63" i="58"/>
  <c r="K63" i="58"/>
  <c r="J63" i="58"/>
  <c r="I63" i="58"/>
  <c r="N62" i="58"/>
  <c r="M62" i="58"/>
  <c r="L62" i="58"/>
  <c r="K62" i="58"/>
  <c r="J62" i="58"/>
  <c r="I62" i="58"/>
  <c r="N60" i="58"/>
  <c r="M60" i="58"/>
  <c r="L60" i="58"/>
  <c r="K60" i="58"/>
  <c r="J60" i="58"/>
  <c r="I60" i="58"/>
  <c r="N59" i="58"/>
  <c r="M59" i="58"/>
  <c r="L59" i="58"/>
  <c r="K59" i="58"/>
  <c r="J59" i="58"/>
  <c r="I59" i="58"/>
  <c r="N58" i="58"/>
  <c r="M58" i="58"/>
  <c r="L58" i="58"/>
  <c r="K58" i="58"/>
  <c r="J58" i="58"/>
  <c r="I58" i="58"/>
  <c r="N57" i="58"/>
  <c r="M57" i="58"/>
  <c r="L57" i="58"/>
  <c r="K57" i="58"/>
  <c r="J57" i="58"/>
  <c r="I57" i="58"/>
  <c r="I11" i="58"/>
  <c r="J11" i="58"/>
  <c r="K11" i="58"/>
  <c r="L11" i="58"/>
  <c r="M11" i="58"/>
  <c r="N11" i="58"/>
  <c r="I12" i="58"/>
  <c r="J12" i="58"/>
  <c r="K12" i="58"/>
  <c r="L12" i="58"/>
  <c r="M12" i="58"/>
  <c r="N12" i="58"/>
  <c r="I13" i="58"/>
  <c r="J13" i="58"/>
  <c r="K13" i="58"/>
  <c r="L13" i="58"/>
  <c r="M13" i="58"/>
  <c r="N13" i="58"/>
  <c r="I14" i="58"/>
  <c r="J14" i="58"/>
  <c r="K14" i="58"/>
  <c r="L14" i="58"/>
  <c r="M14" i="58"/>
  <c r="N14" i="58"/>
  <c r="I15" i="58"/>
  <c r="J15" i="58"/>
  <c r="K15" i="58"/>
  <c r="L15" i="58"/>
  <c r="M15" i="58"/>
  <c r="N15" i="58"/>
  <c r="I16" i="58"/>
  <c r="J16" i="58"/>
  <c r="K16" i="58"/>
  <c r="L16" i="58"/>
  <c r="M16" i="58"/>
  <c r="N16" i="58"/>
  <c r="I17" i="58"/>
  <c r="J17" i="58"/>
  <c r="K17" i="58"/>
  <c r="L17" i="58"/>
  <c r="M17" i="58"/>
  <c r="N17" i="58"/>
  <c r="I18" i="58"/>
  <c r="J18" i="58"/>
  <c r="K18" i="58"/>
  <c r="L18" i="58"/>
  <c r="M18" i="58"/>
  <c r="N18" i="58"/>
  <c r="I19" i="58"/>
  <c r="J19" i="58"/>
  <c r="K19" i="58"/>
  <c r="L19" i="58"/>
  <c r="M19" i="58"/>
  <c r="N19" i="58"/>
  <c r="I20" i="58"/>
  <c r="J20" i="58"/>
  <c r="K20" i="58"/>
  <c r="L20" i="58"/>
  <c r="M20" i="58"/>
  <c r="N20" i="58"/>
  <c r="I21" i="58"/>
  <c r="J21" i="58"/>
  <c r="K21" i="58"/>
  <c r="L21" i="58"/>
  <c r="M21" i="58"/>
  <c r="N21" i="58"/>
  <c r="I22" i="58"/>
  <c r="J22" i="58"/>
  <c r="K22" i="58"/>
  <c r="L22" i="58"/>
  <c r="M22" i="58"/>
  <c r="N22" i="58"/>
  <c r="I23" i="58"/>
  <c r="J23" i="58"/>
  <c r="K23" i="58"/>
  <c r="L23" i="58"/>
  <c r="M23" i="58"/>
  <c r="N23" i="58"/>
  <c r="I24" i="58"/>
  <c r="J24" i="58"/>
  <c r="K24" i="58"/>
  <c r="L24" i="58"/>
  <c r="M24" i="58"/>
  <c r="N24" i="58"/>
  <c r="I25" i="58"/>
  <c r="J25" i="58"/>
  <c r="K25" i="58"/>
  <c r="L25" i="58"/>
  <c r="M25" i="58"/>
  <c r="N25" i="58"/>
  <c r="I26" i="58"/>
  <c r="J26" i="58"/>
  <c r="K26" i="58"/>
  <c r="L26" i="58"/>
  <c r="M26" i="58"/>
  <c r="N26" i="58"/>
  <c r="I27" i="58"/>
  <c r="J27" i="58"/>
  <c r="K27" i="58"/>
  <c r="L27" i="58"/>
  <c r="M27" i="58"/>
  <c r="N27" i="58"/>
  <c r="I28" i="58"/>
  <c r="J28" i="58"/>
  <c r="K28" i="58"/>
  <c r="L28" i="58"/>
  <c r="M28" i="58"/>
  <c r="N28" i="58"/>
  <c r="I29" i="58"/>
  <c r="J29" i="58"/>
  <c r="K29" i="58"/>
  <c r="L29" i="58"/>
  <c r="M29" i="58"/>
  <c r="N29" i="58"/>
  <c r="I30" i="58"/>
  <c r="J30" i="58"/>
  <c r="K30" i="58"/>
  <c r="L30" i="58"/>
  <c r="M30" i="58"/>
  <c r="N30" i="58"/>
  <c r="I31" i="58"/>
  <c r="J31" i="58"/>
  <c r="K31" i="58"/>
  <c r="L31" i="58"/>
  <c r="M31" i="58"/>
  <c r="N31" i="58"/>
  <c r="I32" i="58"/>
  <c r="J32" i="58"/>
  <c r="K32" i="58"/>
  <c r="L32" i="58"/>
  <c r="M32" i="58"/>
  <c r="N32" i="58"/>
  <c r="I33" i="58"/>
  <c r="J33" i="58"/>
  <c r="K33" i="58"/>
  <c r="L33" i="58"/>
  <c r="M33" i="58"/>
  <c r="N33" i="58"/>
  <c r="I34" i="58"/>
  <c r="J34" i="58"/>
  <c r="K34" i="58"/>
  <c r="L34" i="58"/>
  <c r="M34" i="58"/>
  <c r="N34" i="58"/>
  <c r="I35" i="58"/>
  <c r="J35" i="58"/>
  <c r="K35" i="58"/>
  <c r="L35" i="58"/>
  <c r="M35" i="58"/>
  <c r="N35" i="58"/>
  <c r="I36" i="58"/>
  <c r="J36" i="58"/>
  <c r="K36" i="58"/>
  <c r="L36" i="58"/>
  <c r="M36" i="58"/>
  <c r="N36" i="58"/>
  <c r="I37" i="58"/>
  <c r="J37" i="58"/>
  <c r="K37" i="58"/>
  <c r="L37" i="58"/>
  <c r="M37" i="58"/>
  <c r="N37" i="58"/>
  <c r="I38" i="58"/>
  <c r="J38" i="58"/>
  <c r="K38" i="58"/>
  <c r="L38" i="58"/>
  <c r="M38" i="58"/>
  <c r="N38" i="58"/>
  <c r="N10" i="58"/>
  <c r="M10" i="58"/>
  <c r="L10" i="58"/>
  <c r="K10" i="58"/>
  <c r="J10" i="58"/>
  <c r="I10" i="58"/>
  <c r="I9" i="58"/>
  <c r="N9" i="58"/>
  <c r="M9" i="58"/>
  <c r="L9" i="58"/>
  <c r="K9" i="58"/>
  <c r="J9" i="58"/>
  <c r="N62" i="54"/>
  <c r="L62" i="54"/>
  <c r="K62" i="54"/>
  <c r="J62" i="54"/>
  <c r="I62" i="54"/>
  <c r="N61" i="54"/>
  <c r="L61" i="54"/>
  <c r="K61" i="54"/>
  <c r="J61" i="54"/>
  <c r="I61" i="54"/>
  <c r="N59" i="54"/>
  <c r="L59" i="54"/>
  <c r="K59" i="54"/>
  <c r="J59" i="54"/>
  <c r="I59" i="54"/>
  <c r="N58" i="54"/>
  <c r="L58" i="54"/>
  <c r="K58" i="54"/>
  <c r="J58" i="54"/>
  <c r="I58" i="54"/>
  <c r="N57" i="54"/>
  <c r="L57" i="54"/>
  <c r="K57" i="54"/>
  <c r="J57" i="54"/>
  <c r="I57" i="54"/>
  <c r="N56" i="54"/>
  <c r="L56" i="54"/>
  <c r="K56" i="54"/>
  <c r="J56" i="54"/>
  <c r="I56" i="54"/>
  <c r="I10" i="54"/>
  <c r="J10" i="54"/>
  <c r="K10" i="54"/>
  <c r="L10" i="54"/>
  <c r="N10" i="54"/>
  <c r="I11" i="54"/>
  <c r="J11" i="54"/>
  <c r="K11" i="54"/>
  <c r="L11" i="54"/>
  <c r="N11" i="54"/>
  <c r="I12" i="54"/>
  <c r="J12" i="54"/>
  <c r="K12" i="54"/>
  <c r="L12" i="54"/>
  <c r="N12" i="54"/>
  <c r="I13" i="54"/>
  <c r="J13" i="54"/>
  <c r="K13" i="54"/>
  <c r="L13" i="54"/>
  <c r="N13" i="54"/>
  <c r="I14" i="54"/>
  <c r="J14" i="54"/>
  <c r="K14" i="54"/>
  <c r="L14" i="54"/>
  <c r="N14" i="54"/>
  <c r="I15" i="54"/>
  <c r="J15" i="54"/>
  <c r="K15" i="54"/>
  <c r="L15" i="54"/>
  <c r="N15" i="54"/>
  <c r="I16" i="54"/>
  <c r="J16" i="54"/>
  <c r="K16" i="54"/>
  <c r="L16" i="54"/>
  <c r="N16" i="54"/>
  <c r="I17" i="54"/>
  <c r="J17" i="54"/>
  <c r="K17" i="54"/>
  <c r="L17" i="54"/>
  <c r="N17" i="54"/>
  <c r="I18" i="54"/>
  <c r="J18" i="54"/>
  <c r="K18" i="54"/>
  <c r="L18" i="54"/>
  <c r="N18" i="54"/>
  <c r="I19" i="54"/>
  <c r="J19" i="54"/>
  <c r="K19" i="54"/>
  <c r="L19" i="54"/>
  <c r="N19" i="54"/>
  <c r="I20" i="54"/>
  <c r="J20" i="54"/>
  <c r="K20" i="54"/>
  <c r="L20" i="54"/>
  <c r="N20" i="54"/>
  <c r="I21" i="54"/>
  <c r="J21" i="54"/>
  <c r="K21" i="54"/>
  <c r="L21" i="54"/>
  <c r="N21" i="54"/>
  <c r="I22" i="54"/>
  <c r="J22" i="54"/>
  <c r="K22" i="54"/>
  <c r="L22" i="54"/>
  <c r="N22" i="54"/>
  <c r="I23" i="54"/>
  <c r="J23" i="54"/>
  <c r="K23" i="54"/>
  <c r="L23" i="54"/>
  <c r="N23" i="54"/>
  <c r="I24" i="54"/>
  <c r="J24" i="54"/>
  <c r="K24" i="54"/>
  <c r="L24" i="54"/>
  <c r="N24" i="54"/>
  <c r="I25" i="54"/>
  <c r="J25" i="54"/>
  <c r="K25" i="54"/>
  <c r="L25" i="54"/>
  <c r="N25" i="54"/>
  <c r="I26" i="54"/>
  <c r="J26" i="54"/>
  <c r="K26" i="54"/>
  <c r="L26" i="54"/>
  <c r="N26" i="54"/>
  <c r="I27" i="54"/>
  <c r="J27" i="54"/>
  <c r="K27" i="54"/>
  <c r="L27" i="54"/>
  <c r="N27" i="54"/>
  <c r="I28" i="54"/>
  <c r="J28" i="54"/>
  <c r="K28" i="54"/>
  <c r="L28" i="54"/>
  <c r="N28" i="54"/>
  <c r="I29" i="54"/>
  <c r="J29" i="54"/>
  <c r="K29" i="54"/>
  <c r="L29" i="54"/>
  <c r="N29" i="54"/>
  <c r="I30" i="54"/>
  <c r="J30" i="54"/>
  <c r="K30" i="54"/>
  <c r="L30" i="54"/>
  <c r="N30" i="54"/>
  <c r="I31" i="54"/>
  <c r="J31" i="54"/>
  <c r="K31" i="54"/>
  <c r="L31" i="54"/>
  <c r="N31" i="54"/>
  <c r="I32" i="54"/>
  <c r="J32" i="54"/>
  <c r="K32" i="54"/>
  <c r="L32" i="54"/>
  <c r="N32" i="54"/>
  <c r="I33" i="54"/>
  <c r="J33" i="54"/>
  <c r="K33" i="54"/>
  <c r="L33" i="54"/>
  <c r="N33" i="54"/>
  <c r="I34" i="54"/>
  <c r="J34" i="54"/>
  <c r="K34" i="54"/>
  <c r="L34" i="54"/>
  <c r="N34" i="54"/>
  <c r="I35" i="54"/>
  <c r="J35" i="54"/>
  <c r="K35" i="54"/>
  <c r="L35" i="54"/>
  <c r="N35" i="54"/>
  <c r="I36" i="54"/>
  <c r="J36" i="54"/>
  <c r="K36" i="54"/>
  <c r="L36" i="54"/>
  <c r="N36" i="54"/>
  <c r="I37" i="54"/>
  <c r="J37" i="54"/>
  <c r="K37" i="54"/>
  <c r="L37" i="54"/>
  <c r="N37" i="54"/>
  <c r="I38" i="54"/>
  <c r="J38" i="54"/>
  <c r="K38" i="54"/>
  <c r="L38" i="54"/>
  <c r="N38" i="54"/>
  <c r="N9" i="54"/>
  <c r="L9" i="54"/>
  <c r="K9" i="54"/>
  <c r="J9" i="54"/>
  <c r="I9" i="54"/>
  <c r="AT48" i="35"/>
  <c r="M37" i="54" l="1"/>
  <c r="M25" i="54"/>
  <c r="M17" i="54"/>
  <c r="M57" i="54"/>
  <c r="M56" i="54"/>
  <c r="M58" i="54"/>
  <c r="M32" i="54"/>
  <c r="M28" i="54"/>
  <c r="M13" i="54"/>
  <c r="M59" i="54"/>
  <c r="M36" i="54"/>
  <c r="M33" i="54"/>
  <c r="M20" i="54"/>
  <c r="M12" i="54"/>
  <c r="M27" i="54"/>
  <c r="M23" i="54"/>
  <c r="M19" i="54"/>
  <c r="M10" i="54"/>
  <c r="M61" i="54"/>
  <c r="M29" i="54"/>
  <c r="M24" i="54"/>
  <c r="M21" i="54"/>
  <c r="M16" i="54"/>
  <c r="M35" i="54"/>
  <c r="M38" i="54"/>
  <c r="M34" i="54"/>
  <c r="M31" i="54"/>
  <c r="M30" i="54"/>
  <c r="M26" i="54"/>
  <c r="M22" i="54"/>
  <c r="M18" i="54"/>
  <c r="M15" i="54"/>
  <c r="M14" i="54"/>
  <c r="M11" i="54"/>
  <c r="M62" i="54"/>
  <c r="P59" i="41" l="1"/>
  <c r="O59" i="41"/>
  <c r="N59" i="41"/>
  <c r="M59" i="41"/>
  <c r="P58" i="41"/>
  <c r="O58" i="41"/>
  <c r="N58" i="41"/>
  <c r="M58" i="41"/>
  <c r="P56" i="41"/>
  <c r="O56" i="41"/>
  <c r="N56" i="41"/>
  <c r="M56" i="41"/>
  <c r="P55" i="41"/>
  <c r="O55" i="41"/>
  <c r="N55" i="41"/>
  <c r="M55" i="41"/>
  <c r="P54" i="41"/>
  <c r="O54" i="41"/>
  <c r="N54" i="41"/>
  <c r="M54" i="41"/>
  <c r="P53" i="41"/>
  <c r="O53" i="41"/>
  <c r="N53" i="41"/>
  <c r="M53" i="41"/>
  <c r="M10" i="41"/>
  <c r="N10" i="41"/>
  <c r="O10" i="41"/>
  <c r="P10" i="41"/>
  <c r="M11" i="41"/>
  <c r="N11" i="41"/>
  <c r="O11" i="41"/>
  <c r="P11" i="41"/>
  <c r="M12" i="41"/>
  <c r="N12" i="41"/>
  <c r="O12" i="41"/>
  <c r="P12" i="41"/>
  <c r="M13" i="41"/>
  <c r="N13" i="41"/>
  <c r="O13" i="41"/>
  <c r="P13" i="41"/>
  <c r="M14" i="41"/>
  <c r="N14" i="41"/>
  <c r="O14" i="41"/>
  <c r="P14" i="41"/>
  <c r="M15" i="41"/>
  <c r="N15" i="41"/>
  <c r="O15" i="41"/>
  <c r="P15" i="41"/>
  <c r="M16" i="41"/>
  <c r="N16" i="41"/>
  <c r="O16" i="41"/>
  <c r="P16" i="41"/>
  <c r="M17" i="41"/>
  <c r="N17" i="41"/>
  <c r="O17" i="41"/>
  <c r="P17" i="41"/>
  <c r="M18" i="41"/>
  <c r="N18" i="41"/>
  <c r="O18" i="41"/>
  <c r="P18" i="41"/>
  <c r="M19" i="41"/>
  <c r="N19" i="41"/>
  <c r="O19" i="41"/>
  <c r="P19" i="41"/>
  <c r="M20" i="41"/>
  <c r="N20" i="41"/>
  <c r="O20" i="41"/>
  <c r="P20" i="41"/>
  <c r="M21" i="41"/>
  <c r="N21" i="41"/>
  <c r="O21" i="41"/>
  <c r="P21" i="41"/>
  <c r="M22" i="41"/>
  <c r="N22" i="41"/>
  <c r="O22" i="41"/>
  <c r="P22" i="41"/>
  <c r="M23" i="41"/>
  <c r="N23" i="41"/>
  <c r="O23" i="41"/>
  <c r="P23" i="41"/>
  <c r="M24" i="41"/>
  <c r="N24" i="41"/>
  <c r="O24" i="41"/>
  <c r="P24" i="41"/>
  <c r="M25" i="41"/>
  <c r="N25" i="41"/>
  <c r="O25" i="41"/>
  <c r="P25" i="41"/>
  <c r="M26" i="41"/>
  <c r="N26" i="41"/>
  <c r="O26" i="41"/>
  <c r="P26" i="41"/>
  <c r="M27" i="41"/>
  <c r="N27" i="41"/>
  <c r="O27" i="41"/>
  <c r="P27" i="41"/>
  <c r="M28" i="41"/>
  <c r="N28" i="41"/>
  <c r="O28" i="41"/>
  <c r="P28" i="41"/>
  <c r="M29" i="41"/>
  <c r="N29" i="41"/>
  <c r="O29" i="41"/>
  <c r="P29" i="41"/>
  <c r="M30" i="41"/>
  <c r="N30" i="41"/>
  <c r="O30" i="41"/>
  <c r="P30" i="41"/>
  <c r="M31" i="41"/>
  <c r="N31" i="41"/>
  <c r="O31" i="41"/>
  <c r="P31" i="41"/>
  <c r="M32" i="41"/>
  <c r="N32" i="41"/>
  <c r="O32" i="41"/>
  <c r="P32" i="41"/>
  <c r="M33" i="41"/>
  <c r="N33" i="41"/>
  <c r="O33" i="41"/>
  <c r="P33" i="41"/>
  <c r="M34" i="41"/>
  <c r="N34" i="41"/>
  <c r="O34" i="41"/>
  <c r="P34" i="41"/>
  <c r="M35" i="41"/>
  <c r="N35" i="41"/>
  <c r="O35" i="41"/>
  <c r="P35" i="41"/>
  <c r="M36" i="41"/>
  <c r="N36" i="41"/>
  <c r="O36" i="41"/>
  <c r="P36" i="41"/>
  <c r="M37" i="41"/>
  <c r="N37" i="41"/>
  <c r="O37" i="41"/>
  <c r="P37" i="41"/>
  <c r="M38" i="41"/>
  <c r="N38" i="41"/>
  <c r="O38" i="41"/>
  <c r="P38" i="41"/>
  <c r="P9" i="41"/>
  <c r="O9" i="41"/>
  <c r="N9" i="41"/>
  <c r="M9" i="41"/>
  <c r="M57" i="16"/>
  <c r="L57" i="16"/>
  <c r="K57" i="16"/>
  <c r="J57" i="16"/>
  <c r="M56" i="16"/>
  <c r="L56" i="16"/>
  <c r="K56" i="16"/>
  <c r="J56" i="16"/>
  <c r="M54" i="16"/>
  <c r="L54" i="16"/>
  <c r="K54" i="16"/>
  <c r="J54" i="16"/>
  <c r="M53" i="16"/>
  <c r="L53" i="16"/>
  <c r="K53" i="16"/>
  <c r="J53" i="16"/>
  <c r="M52" i="16"/>
  <c r="L52" i="16"/>
  <c r="K52" i="16"/>
  <c r="J52" i="16"/>
  <c r="M51" i="16"/>
  <c r="L51" i="16"/>
  <c r="K51" i="16"/>
  <c r="J51" i="16"/>
  <c r="K7" i="16"/>
  <c r="L7" i="16"/>
  <c r="M7" i="16"/>
  <c r="K8" i="16"/>
  <c r="L8" i="16"/>
  <c r="M8" i="16"/>
  <c r="K9" i="16"/>
  <c r="L9" i="16"/>
  <c r="M9" i="16"/>
  <c r="K10" i="16"/>
  <c r="L10" i="16"/>
  <c r="M10" i="16"/>
  <c r="K11" i="16"/>
  <c r="L11" i="16"/>
  <c r="M11" i="16"/>
  <c r="K12" i="16"/>
  <c r="L12" i="16"/>
  <c r="M12" i="16"/>
  <c r="K13" i="16"/>
  <c r="L13" i="16"/>
  <c r="M13" i="16"/>
  <c r="K14" i="16"/>
  <c r="L14" i="16"/>
  <c r="M14" i="16"/>
  <c r="K15" i="16"/>
  <c r="L15" i="16"/>
  <c r="M15" i="16"/>
  <c r="K16" i="16"/>
  <c r="L16" i="16"/>
  <c r="M16" i="16"/>
  <c r="K17" i="16"/>
  <c r="L17" i="16"/>
  <c r="M17" i="16"/>
  <c r="K18" i="16"/>
  <c r="L18" i="16"/>
  <c r="M18" i="16"/>
  <c r="K19" i="16"/>
  <c r="L19" i="16"/>
  <c r="M19" i="16"/>
  <c r="K20" i="16"/>
  <c r="L20" i="16"/>
  <c r="M20" i="16"/>
  <c r="K21" i="16"/>
  <c r="L21" i="16"/>
  <c r="M21" i="16"/>
  <c r="K22" i="16"/>
  <c r="L22" i="16"/>
  <c r="M22" i="16"/>
  <c r="K23" i="16"/>
  <c r="L23" i="16"/>
  <c r="M23" i="16"/>
  <c r="K24" i="16"/>
  <c r="L24" i="16"/>
  <c r="M24" i="16"/>
  <c r="K25" i="16"/>
  <c r="L25" i="16"/>
  <c r="M25" i="16"/>
  <c r="K26" i="16"/>
  <c r="L26" i="16"/>
  <c r="M26" i="16"/>
  <c r="K27" i="16"/>
  <c r="L27" i="16"/>
  <c r="M27" i="16"/>
  <c r="K28" i="16"/>
  <c r="L28" i="16"/>
  <c r="M28" i="16"/>
  <c r="K29" i="16"/>
  <c r="L29" i="16"/>
  <c r="M29" i="16"/>
  <c r="K30" i="16"/>
  <c r="L30" i="16"/>
  <c r="M30" i="16"/>
  <c r="K31" i="16"/>
  <c r="L31" i="16"/>
  <c r="M31" i="16"/>
  <c r="K32" i="16"/>
  <c r="L32" i="16"/>
  <c r="M32" i="16"/>
  <c r="K33" i="16"/>
  <c r="L33" i="16"/>
  <c r="M33" i="16"/>
  <c r="K34" i="16"/>
  <c r="L34" i="16"/>
  <c r="M34" i="16"/>
  <c r="K35" i="16"/>
  <c r="L35" i="16"/>
  <c r="M35" i="16"/>
  <c r="M6" i="16"/>
  <c r="L6" i="16"/>
  <c r="K6" i="16"/>
  <c r="N24" i="28"/>
  <c r="M55" i="26"/>
  <c r="L55" i="26"/>
  <c r="K55" i="26"/>
  <c r="J55" i="26"/>
  <c r="M54" i="26"/>
  <c r="L54" i="26"/>
  <c r="K54" i="26"/>
  <c r="J54" i="26"/>
  <c r="M52" i="26"/>
  <c r="L52" i="26"/>
  <c r="K52" i="26"/>
  <c r="J52" i="26"/>
  <c r="M51" i="26"/>
  <c r="L51" i="26"/>
  <c r="K51" i="26"/>
  <c r="J51" i="26"/>
  <c r="M50" i="26"/>
  <c r="L50" i="26"/>
  <c r="K50" i="26"/>
  <c r="J50" i="26"/>
  <c r="M49" i="26"/>
  <c r="L49" i="26"/>
  <c r="K49" i="26"/>
  <c r="J49" i="26"/>
  <c r="J7" i="26"/>
  <c r="K7" i="26"/>
  <c r="L7" i="26"/>
  <c r="M7" i="26"/>
  <c r="J8" i="26"/>
  <c r="K8" i="26"/>
  <c r="L8" i="26"/>
  <c r="M8" i="26"/>
  <c r="J9" i="26"/>
  <c r="K9" i="26"/>
  <c r="L9" i="26"/>
  <c r="M9" i="26"/>
  <c r="J10" i="26"/>
  <c r="K10" i="26"/>
  <c r="L10" i="26"/>
  <c r="M10" i="26"/>
  <c r="J11" i="26"/>
  <c r="K11" i="26"/>
  <c r="L11" i="26"/>
  <c r="M11" i="26"/>
  <c r="J12" i="26"/>
  <c r="K12" i="26"/>
  <c r="L12" i="26"/>
  <c r="M12" i="26"/>
  <c r="J13" i="26"/>
  <c r="K13" i="26"/>
  <c r="L13" i="26"/>
  <c r="M13" i="26"/>
  <c r="J14" i="26"/>
  <c r="K14" i="26"/>
  <c r="L14" i="26"/>
  <c r="M14" i="26"/>
  <c r="J15" i="26"/>
  <c r="K15" i="26"/>
  <c r="L15" i="26"/>
  <c r="M15" i="26"/>
  <c r="J16" i="26"/>
  <c r="K16" i="26"/>
  <c r="L16" i="26"/>
  <c r="M16" i="26"/>
  <c r="J17" i="26"/>
  <c r="K17" i="26"/>
  <c r="L17" i="26"/>
  <c r="M17" i="26"/>
  <c r="J18" i="26"/>
  <c r="K18" i="26"/>
  <c r="L18" i="26"/>
  <c r="M18" i="26"/>
  <c r="J20" i="26"/>
  <c r="K20" i="26"/>
  <c r="L20" i="26"/>
  <c r="M20" i="26"/>
  <c r="J21" i="26"/>
  <c r="K21" i="26"/>
  <c r="L21" i="26"/>
  <c r="M21" i="26"/>
  <c r="J22" i="26"/>
  <c r="K22" i="26"/>
  <c r="L22" i="26"/>
  <c r="M22" i="26"/>
  <c r="J23" i="26"/>
  <c r="K23" i="26"/>
  <c r="L23" i="26"/>
  <c r="M23" i="26"/>
  <c r="J24" i="26"/>
  <c r="K24" i="26"/>
  <c r="L24" i="26"/>
  <c r="M24" i="26"/>
  <c r="J25" i="26"/>
  <c r="K25" i="26"/>
  <c r="L25" i="26"/>
  <c r="M25" i="26"/>
  <c r="J26" i="26"/>
  <c r="K26" i="26"/>
  <c r="L26" i="26"/>
  <c r="M26" i="26"/>
  <c r="J27" i="26"/>
  <c r="K27" i="26"/>
  <c r="L27" i="26"/>
  <c r="M27" i="26"/>
  <c r="J28" i="26"/>
  <c r="K28" i="26"/>
  <c r="L28" i="26"/>
  <c r="M28" i="26"/>
  <c r="J29" i="26"/>
  <c r="K29" i="26"/>
  <c r="L29" i="26"/>
  <c r="M29" i="26"/>
  <c r="J30" i="26"/>
  <c r="K30" i="26"/>
  <c r="L30" i="26"/>
  <c r="M30" i="26"/>
  <c r="J31" i="26"/>
  <c r="K31" i="26"/>
  <c r="L31" i="26"/>
  <c r="M31" i="26"/>
  <c r="J32" i="26"/>
  <c r="K32" i="26"/>
  <c r="L32" i="26"/>
  <c r="M32" i="26"/>
  <c r="J33" i="26"/>
  <c r="K33" i="26"/>
  <c r="L33" i="26"/>
  <c r="M33" i="26"/>
  <c r="J34" i="26"/>
  <c r="K34" i="26"/>
  <c r="L34" i="26"/>
  <c r="M34" i="26"/>
  <c r="J35" i="26"/>
  <c r="K35" i="26"/>
  <c r="L35" i="26"/>
  <c r="M35" i="26"/>
  <c r="M6" i="26"/>
  <c r="L6" i="26"/>
  <c r="K6" i="26"/>
  <c r="J6" i="26"/>
  <c r="M55" i="25"/>
  <c r="L55" i="25"/>
  <c r="K55" i="25"/>
  <c r="J55" i="25"/>
  <c r="M54" i="25"/>
  <c r="L54" i="25"/>
  <c r="K54" i="25"/>
  <c r="J54" i="25"/>
  <c r="M52" i="25"/>
  <c r="L52" i="25"/>
  <c r="K52" i="25"/>
  <c r="J52" i="25"/>
  <c r="M51" i="25"/>
  <c r="L51" i="25"/>
  <c r="K51" i="25"/>
  <c r="J51" i="25"/>
  <c r="M50" i="25"/>
  <c r="L50" i="25"/>
  <c r="K50" i="25"/>
  <c r="J50" i="25"/>
  <c r="M49" i="25"/>
  <c r="L49" i="25"/>
  <c r="K49" i="25"/>
  <c r="J49" i="25"/>
  <c r="J7" i="25"/>
  <c r="K7" i="25"/>
  <c r="L7" i="25"/>
  <c r="M7" i="25"/>
  <c r="J8" i="25"/>
  <c r="K8" i="25"/>
  <c r="L8" i="25"/>
  <c r="M8" i="25"/>
  <c r="J9" i="25"/>
  <c r="K9" i="25"/>
  <c r="L9" i="25"/>
  <c r="M9" i="25"/>
  <c r="J10" i="25"/>
  <c r="K10" i="25"/>
  <c r="L10" i="25"/>
  <c r="M10" i="25"/>
  <c r="J11" i="25"/>
  <c r="K11" i="25"/>
  <c r="L11" i="25"/>
  <c r="M11" i="25"/>
  <c r="J12" i="25"/>
  <c r="K12" i="25"/>
  <c r="L12" i="25"/>
  <c r="M12" i="25"/>
  <c r="J13" i="25"/>
  <c r="K13" i="25"/>
  <c r="L13" i="25"/>
  <c r="M13" i="25"/>
  <c r="J14" i="25"/>
  <c r="K14" i="25"/>
  <c r="L14" i="25"/>
  <c r="M14" i="25"/>
  <c r="J15" i="25"/>
  <c r="K15" i="25"/>
  <c r="L15" i="25"/>
  <c r="M15" i="25"/>
  <c r="J16" i="25"/>
  <c r="K16" i="25"/>
  <c r="L16" i="25"/>
  <c r="M16" i="25"/>
  <c r="J17" i="25"/>
  <c r="K17" i="25"/>
  <c r="L17" i="25"/>
  <c r="M17" i="25"/>
  <c r="J18" i="25"/>
  <c r="K18" i="25"/>
  <c r="L18" i="25"/>
  <c r="M18" i="25"/>
  <c r="J19" i="25"/>
  <c r="K19" i="25"/>
  <c r="L19" i="25"/>
  <c r="M19" i="25"/>
  <c r="J20" i="25"/>
  <c r="K20" i="25"/>
  <c r="L20" i="25"/>
  <c r="M20" i="25"/>
  <c r="J21" i="25"/>
  <c r="K21" i="25"/>
  <c r="L21" i="25"/>
  <c r="M21" i="25"/>
  <c r="J22" i="25"/>
  <c r="K22" i="25"/>
  <c r="L22" i="25"/>
  <c r="M22" i="25"/>
  <c r="J23" i="25"/>
  <c r="K23" i="25"/>
  <c r="L23" i="25"/>
  <c r="M23" i="25"/>
  <c r="J24" i="25"/>
  <c r="K24" i="25"/>
  <c r="L24" i="25"/>
  <c r="M24" i="25"/>
  <c r="J25" i="25"/>
  <c r="K25" i="25"/>
  <c r="L25" i="25"/>
  <c r="M25" i="25"/>
  <c r="J26" i="25"/>
  <c r="K26" i="25"/>
  <c r="L26" i="25"/>
  <c r="M26" i="25"/>
  <c r="J27" i="25"/>
  <c r="K27" i="25"/>
  <c r="L27" i="25"/>
  <c r="M27" i="25"/>
  <c r="J28" i="25"/>
  <c r="K28" i="25"/>
  <c r="L28" i="25"/>
  <c r="M28" i="25"/>
  <c r="J29" i="25"/>
  <c r="K29" i="25"/>
  <c r="L29" i="25"/>
  <c r="M29" i="25"/>
  <c r="J30" i="25"/>
  <c r="K30" i="25"/>
  <c r="L30" i="25"/>
  <c r="M30" i="25"/>
  <c r="J31" i="25"/>
  <c r="K31" i="25"/>
  <c r="L31" i="25"/>
  <c r="M31" i="25"/>
  <c r="J32" i="25"/>
  <c r="K32" i="25"/>
  <c r="L32" i="25"/>
  <c r="M32" i="25"/>
  <c r="J33" i="25"/>
  <c r="K33" i="25"/>
  <c r="L33" i="25"/>
  <c r="M33" i="25"/>
  <c r="J34" i="25"/>
  <c r="K34" i="25"/>
  <c r="L34" i="25"/>
  <c r="M34" i="25"/>
  <c r="J35" i="25"/>
  <c r="K35" i="25"/>
  <c r="L35" i="25"/>
  <c r="M35" i="25"/>
  <c r="M6" i="25"/>
  <c r="L6" i="25"/>
  <c r="K6" i="25"/>
  <c r="J6" i="25"/>
  <c r="Q21" i="41" l="1"/>
  <c r="O56" i="43"/>
  <c r="O55" i="43"/>
  <c r="O53" i="43"/>
  <c r="O52" i="43"/>
  <c r="O51" i="43"/>
  <c r="O48" i="43"/>
  <c r="O47" i="43"/>
  <c r="O7" i="43"/>
  <c r="O8" i="43"/>
  <c r="O9" i="43"/>
  <c r="O10" i="43"/>
  <c r="O11" i="43"/>
  <c r="O13" i="43"/>
  <c r="O14" i="43"/>
  <c r="O15" i="43"/>
  <c r="O16" i="43"/>
  <c r="O17" i="43"/>
  <c r="O18" i="43"/>
  <c r="O19" i="43"/>
  <c r="O20" i="43"/>
  <c r="O21" i="43"/>
  <c r="O22" i="43"/>
  <c r="O23" i="43"/>
  <c r="O24" i="43"/>
  <c r="O25" i="43"/>
  <c r="O26" i="43"/>
  <c r="O27" i="43"/>
  <c r="O28" i="43"/>
  <c r="O29" i="43"/>
  <c r="O30" i="43"/>
  <c r="O31" i="43"/>
  <c r="O32" i="43"/>
  <c r="O33" i="43"/>
  <c r="O34" i="43"/>
  <c r="O35" i="43"/>
  <c r="N15" i="28" l="1"/>
  <c r="N22" i="28"/>
  <c r="H61" i="35" l="1"/>
  <c r="G61" i="35"/>
  <c r="F61" i="35"/>
  <c r="H58" i="35"/>
  <c r="G58" i="35"/>
  <c r="F58" i="35"/>
  <c r="H53" i="35"/>
  <c r="G53" i="35"/>
  <c r="F53" i="35"/>
  <c r="H2" i="49" l="1"/>
  <c r="O38" i="46"/>
  <c r="S41" i="41"/>
  <c r="R4" i="63"/>
  <c r="Q4" i="63"/>
  <c r="O4" i="63"/>
  <c r="A3" i="63"/>
  <c r="P4" i="63"/>
  <c r="S4" i="63"/>
  <c r="U46" i="38"/>
  <c r="U45" i="43"/>
  <c r="V45" i="43"/>
  <c r="W45" i="43"/>
  <c r="X45" i="43"/>
  <c r="V38" i="38"/>
  <c r="Y40" i="43"/>
  <c r="Q46" i="38"/>
  <c r="R46" i="38"/>
  <c r="S46" i="38"/>
  <c r="P46" i="38"/>
  <c r="T46" i="38"/>
  <c r="P38" i="26"/>
  <c r="I4" i="16"/>
  <c r="A3" i="62"/>
  <c r="A3" i="61"/>
  <c r="A3" i="35"/>
  <c r="AT49" i="35"/>
  <c r="AV49" i="35"/>
  <c r="AU49" i="35"/>
  <c r="AW8" i="35"/>
  <c r="E7" i="72" s="1"/>
  <c r="AW49" i="35"/>
  <c r="AV8" i="35"/>
  <c r="AU8" i="35"/>
  <c r="AT8" i="35"/>
  <c r="Q7" i="41"/>
  <c r="E48" i="72" l="1"/>
  <c r="E51" i="35"/>
  <c r="E52" i="35"/>
  <c r="B53" i="35"/>
  <c r="C53" i="35"/>
  <c r="D53" i="35"/>
  <c r="E53" i="35"/>
  <c r="E54" i="35"/>
  <c r="E55" i="35"/>
  <c r="E56" i="35"/>
  <c r="E57" i="35"/>
  <c r="B58" i="35"/>
  <c r="C58" i="35"/>
  <c r="D58" i="35"/>
  <c r="E58" i="35"/>
  <c r="E59" i="35"/>
  <c r="E60" i="35"/>
  <c r="B61" i="35"/>
  <c r="C61" i="35"/>
  <c r="D61" i="35"/>
  <c r="E61" i="35"/>
  <c r="S48" i="41"/>
  <c r="O46" i="16"/>
  <c r="O46" i="28"/>
  <c r="O44" i="26"/>
  <c r="O44" i="25"/>
  <c r="K29" i="41" l="1"/>
  <c r="Q48" i="41" l="1"/>
  <c r="P48" i="41"/>
  <c r="O48" i="41"/>
  <c r="N48" i="41"/>
  <c r="M48" i="41"/>
  <c r="O51" i="54" l="1"/>
  <c r="N51" i="54"/>
  <c r="M51" i="54"/>
  <c r="L51" i="54"/>
  <c r="K51" i="54"/>
  <c r="J51" i="54"/>
  <c r="I51" i="54"/>
  <c r="O52" i="58"/>
  <c r="N52" i="58"/>
  <c r="M52" i="58"/>
  <c r="L52" i="58"/>
  <c r="K52" i="58"/>
  <c r="J52" i="58"/>
  <c r="I52" i="58"/>
  <c r="N30" i="25" l="1"/>
  <c r="N34" i="25"/>
  <c r="N17" i="25"/>
  <c r="N7" i="25"/>
  <c r="N20" i="25"/>
  <c r="N32" i="25"/>
  <c r="A3" i="43"/>
  <c r="N33" i="25" l="1"/>
  <c r="N20" i="26"/>
  <c r="P20" i="26" s="1"/>
  <c r="N25" i="25"/>
  <c r="N35" i="25"/>
  <c r="N15" i="25"/>
  <c r="P15" i="25" s="1"/>
  <c r="N9" i="25"/>
  <c r="N26" i="25"/>
  <c r="N8" i="26"/>
  <c r="P8" i="26" s="1"/>
  <c r="J56" i="25"/>
  <c r="N21" i="25"/>
  <c r="N8" i="25"/>
  <c r="P8" i="25" s="1"/>
  <c r="N18" i="25"/>
  <c r="J53" i="25"/>
  <c r="N16" i="25"/>
  <c r="N23" i="25"/>
  <c r="N29" i="25"/>
  <c r="N14" i="25"/>
  <c r="N13" i="25"/>
  <c r="N11" i="25"/>
  <c r="Q56" i="41"/>
  <c r="N12" i="25"/>
  <c r="N27" i="25"/>
  <c r="K63" i="54"/>
  <c r="L64" i="58"/>
  <c r="N28" i="25"/>
  <c r="N10" i="25"/>
  <c r="O58" i="58"/>
  <c r="N24" i="25"/>
  <c r="N31" i="25"/>
  <c r="N22" i="25"/>
  <c r="J60" i="54"/>
  <c r="N19" i="25"/>
  <c r="N63" i="54"/>
  <c r="N61" i="58"/>
  <c r="P60" i="41"/>
  <c r="N51" i="25"/>
  <c r="M57" i="41"/>
  <c r="Q53" i="41"/>
  <c r="N57" i="41"/>
  <c r="N50" i="25"/>
  <c r="O62" i="54"/>
  <c r="J64" i="58"/>
  <c r="O60" i="41"/>
  <c r="Q59" i="41"/>
  <c r="N52" i="25"/>
  <c r="P57" i="41"/>
  <c r="O63" i="58"/>
  <c r="N49" i="25"/>
  <c r="N54" i="25"/>
  <c r="O57" i="41"/>
  <c r="Q54" i="41"/>
  <c r="N55" i="25"/>
  <c r="M60" i="41"/>
  <c r="Q58" i="41"/>
  <c r="N60" i="41"/>
  <c r="Q55" i="41"/>
  <c r="K64" i="58"/>
  <c r="L61" i="58"/>
  <c r="N60" i="54"/>
  <c r="I64" i="58"/>
  <c r="I63" i="54"/>
  <c r="O58" i="54"/>
  <c r="K60" i="54"/>
  <c r="L60" i="54"/>
  <c r="O59" i="58"/>
  <c r="O57" i="54"/>
  <c r="I61" i="58"/>
  <c r="N64" i="58"/>
  <c r="J61" i="58"/>
  <c r="I60" i="54"/>
  <c r="L63" i="54"/>
  <c r="K61" i="58"/>
  <c r="J63" i="54"/>
  <c r="I7" i="58"/>
  <c r="J7" i="58"/>
  <c r="K7" i="58"/>
  <c r="L7" i="58"/>
  <c r="M7" i="58"/>
  <c r="K39" i="58"/>
  <c r="O40" i="58"/>
  <c r="O7" i="58"/>
  <c r="N7" i="58"/>
  <c r="A3" i="58"/>
  <c r="M9" i="54"/>
  <c r="O40" i="54"/>
  <c r="L39" i="54"/>
  <c r="K39" i="54"/>
  <c r="J39" i="54"/>
  <c r="O7" i="54"/>
  <c r="M7" i="54"/>
  <c r="L7" i="54"/>
  <c r="K7" i="54"/>
  <c r="J7" i="54"/>
  <c r="I7" i="54"/>
  <c r="N7" i="54"/>
  <c r="A3" i="54"/>
  <c r="Q60" i="41" l="1"/>
  <c r="Q57" i="41"/>
  <c r="M63" i="54"/>
  <c r="O63" i="54" s="1"/>
  <c r="O61" i="54"/>
  <c r="O56" i="54"/>
  <c r="M60" i="54"/>
  <c r="O60" i="54" s="1"/>
  <c r="M61" i="58"/>
  <c r="O61" i="58" s="1"/>
  <c r="O57" i="58"/>
  <c r="O62" i="58"/>
  <c r="M64" i="58"/>
  <c r="O64" i="58" s="1"/>
  <c r="L39" i="58"/>
  <c r="J39" i="58"/>
  <c r="I39" i="58"/>
  <c r="M39" i="54"/>
  <c r="I39" i="54"/>
  <c r="M39" i="58" l="1"/>
  <c r="Q9" i="41"/>
  <c r="K10" i="41" l="1"/>
  <c r="K11" i="41"/>
  <c r="K12" i="41"/>
  <c r="K13" i="41"/>
  <c r="K14" i="41"/>
  <c r="K15" i="41"/>
  <c r="K16" i="41"/>
  <c r="K17" i="41"/>
  <c r="K18" i="41"/>
  <c r="K19" i="41"/>
  <c r="K20" i="41"/>
  <c r="K21" i="41"/>
  <c r="K22" i="41"/>
  <c r="K23" i="41"/>
  <c r="K24" i="41"/>
  <c r="K25" i="41"/>
  <c r="K26" i="41"/>
  <c r="K27" i="41"/>
  <c r="K28" i="41"/>
  <c r="K30" i="41"/>
  <c r="K31" i="41"/>
  <c r="K32" i="41"/>
  <c r="K33" i="41"/>
  <c r="K34" i="41"/>
  <c r="K35" i="41"/>
  <c r="K36" i="41"/>
  <c r="K37" i="41"/>
  <c r="K38" i="41"/>
  <c r="L8" i="41"/>
  <c r="K8" i="41"/>
  <c r="K9" i="41"/>
  <c r="L7" i="41"/>
  <c r="K7" i="41"/>
  <c r="S7" i="41"/>
  <c r="R7" i="41"/>
  <c r="P7" i="41"/>
  <c r="O7" i="41"/>
  <c r="N7" i="41"/>
  <c r="M7" i="41"/>
  <c r="A3" i="41"/>
  <c r="P15" i="28" l="1"/>
  <c r="N55" i="26"/>
  <c r="N52" i="26"/>
  <c r="N51" i="26"/>
  <c r="J33" i="46" l="1"/>
  <c r="L33" i="46" s="1"/>
  <c r="J29" i="46"/>
  <c r="L29" i="46" s="1"/>
  <c r="J25" i="46"/>
  <c r="L25" i="46" s="1"/>
  <c r="J21" i="46"/>
  <c r="L21" i="46" s="1"/>
  <c r="J17" i="46"/>
  <c r="L17" i="46" s="1"/>
  <c r="J13" i="46"/>
  <c r="L13" i="46" s="1"/>
  <c r="J9" i="46"/>
  <c r="M9" i="46" s="1"/>
  <c r="K36" i="46"/>
  <c r="N36" i="46" s="1"/>
  <c r="K34" i="46"/>
  <c r="O34" i="46" s="1"/>
  <c r="K32" i="46"/>
  <c r="N32" i="46" s="1"/>
  <c r="K30" i="46"/>
  <c r="N30" i="46" s="1"/>
  <c r="K28" i="46"/>
  <c r="O28" i="46" s="1"/>
  <c r="K26" i="46"/>
  <c r="N26" i="46" s="1"/>
  <c r="K24" i="46"/>
  <c r="N24" i="46" s="1"/>
  <c r="K22" i="46"/>
  <c r="N22" i="46" s="1"/>
  <c r="K20" i="46"/>
  <c r="N20" i="46" s="1"/>
  <c r="K18" i="46"/>
  <c r="O18" i="46" s="1"/>
  <c r="K16" i="46"/>
  <c r="N16" i="46" s="1"/>
  <c r="K14" i="46"/>
  <c r="N14" i="46" s="1"/>
  <c r="K12" i="46"/>
  <c r="O12" i="46" s="1"/>
  <c r="K10" i="46"/>
  <c r="N10" i="46" s="1"/>
  <c r="K8" i="46"/>
  <c r="N8" i="46" s="1"/>
  <c r="J35" i="46"/>
  <c r="L35" i="46" s="1"/>
  <c r="J31" i="46"/>
  <c r="M31" i="46" s="1"/>
  <c r="J27" i="46"/>
  <c r="L27" i="46" s="1"/>
  <c r="J23" i="46"/>
  <c r="L23" i="46" s="1"/>
  <c r="J36" i="46"/>
  <c r="L36" i="46" s="1"/>
  <c r="J34" i="46"/>
  <c r="L34" i="46" s="1"/>
  <c r="J32" i="46"/>
  <c r="M32" i="46" s="1"/>
  <c r="J30" i="46"/>
  <c r="L30" i="46" s="1"/>
  <c r="J28" i="46"/>
  <c r="L28" i="46" s="1"/>
  <c r="J26" i="46"/>
  <c r="M26" i="46" s="1"/>
  <c r="J24" i="46"/>
  <c r="M24" i="46" s="1"/>
  <c r="J22" i="46"/>
  <c r="M22" i="46" s="1"/>
  <c r="J20" i="46"/>
  <c r="L20" i="46" s="1"/>
  <c r="J18" i="46"/>
  <c r="L18" i="46" s="1"/>
  <c r="J16" i="46"/>
  <c r="L16" i="46" s="1"/>
  <c r="J14" i="46"/>
  <c r="M14" i="46" s="1"/>
  <c r="J12" i="46"/>
  <c r="L12" i="46" s="1"/>
  <c r="J10" i="46"/>
  <c r="L10" i="46" s="1"/>
  <c r="J8" i="46"/>
  <c r="M8" i="46" s="1"/>
  <c r="J19" i="46"/>
  <c r="L19" i="46" s="1"/>
  <c r="J15" i="46"/>
  <c r="L15" i="46" s="1"/>
  <c r="J11" i="46"/>
  <c r="L11" i="46" s="1"/>
  <c r="J7" i="46"/>
  <c r="L7" i="46" s="1"/>
  <c r="K35" i="46"/>
  <c r="N35" i="46" s="1"/>
  <c r="K33" i="46"/>
  <c r="N33" i="46" s="1"/>
  <c r="K31" i="46"/>
  <c r="N31" i="46" s="1"/>
  <c r="K29" i="46"/>
  <c r="N29" i="46" s="1"/>
  <c r="K27" i="46"/>
  <c r="N27" i="46" s="1"/>
  <c r="K25" i="46"/>
  <c r="N25" i="46" s="1"/>
  <c r="K23" i="46"/>
  <c r="N23" i="46" s="1"/>
  <c r="K21" i="46"/>
  <c r="N21" i="46" s="1"/>
  <c r="K19" i="46"/>
  <c r="N19" i="46" s="1"/>
  <c r="K17" i="46"/>
  <c r="N17" i="46" s="1"/>
  <c r="K15" i="46"/>
  <c r="O15" i="46" s="1"/>
  <c r="K13" i="46"/>
  <c r="N13" i="46" s="1"/>
  <c r="K11" i="46"/>
  <c r="N11" i="46" s="1"/>
  <c r="K9" i="46"/>
  <c r="N9" i="46" s="1"/>
  <c r="K7" i="46"/>
  <c r="N7" i="46" s="1"/>
  <c r="D35" i="49"/>
  <c r="H35" i="49" s="1"/>
  <c r="D34" i="49"/>
  <c r="H34" i="49" s="1"/>
  <c r="D33" i="49"/>
  <c r="H33" i="49" s="1"/>
  <c r="D32" i="49"/>
  <c r="H32" i="49" s="1"/>
  <c r="D31" i="49"/>
  <c r="H31" i="49" s="1"/>
  <c r="D30" i="49"/>
  <c r="H30" i="49" s="1"/>
  <c r="D29" i="49"/>
  <c r="H29" i="49" s="1"/>
  <c r="D28" i="49"/>
  <c r="H28" i="49" s="1"/>
  <c r="D27" i="49"/>
  <c r="H27" i="49" s="1"/>
  <c r="D26" i="49"/>
  <c r="H26" i="49" s="1"/>
  <c r="D25" i="49"/>
  <c r="H25" i="49" s="1"/>
  <c r="D24" i="49"/>
  <c r="H24" i="49" s="1"/>
  <c r="D23" i="49"/>
  <c r="H23" i="49" s="1"/>
  <c r="D22" i="49"/>
  <c r="H22" i="49" s="1"/>
  <c r="D21" i="49"/>
  <c r="H21" i="49" s="1"/>
  <c r="D20" i="49"/>
  <c r="H20" i="49" s="1"/>
  <c r="D19" i="49"/>
  <c r="H19" i="49" s="1"/>
  <c r="D18" i="49"/>
  <c r="H18" i="49" s="1"/>
  <c r="D17" i="49"/>
  <c r="H17" i="49" s="1"/>
  <c r="D16" i="49"/>
  <c r="H16" i="49" s="1"/>
  <c r="D15" i="49"/>
  <c r="H15" i="49" s="1"/>
  <c r="D14" i="49"/>
  <c r="H14" i="49" s="1"/>
  <c r="D13" i="49"/>
  <c r="H13" i="49" s="1"/>
  <c r="D12" i="49"/>
  <c r="H12" i="49" s="1"/>
  <c r="D11" i="49"/>
  <c r="H11" i="49" s="1"/>
  <c r="D10" i="49"/>
  <c r="H10" i="49" s="1"/>
  <c r="D9" i="49"/>
  <c r="H9" i="49" s="1"/>
  <c r="D8" i="49"/>
  <c r="H8" i="49" s="1"/>
  <c r="D7" i="49"/>
  <c r="H7" i="49" s="1"/>
  <c r="D6" i="49"/>
  <c r="H6" i="49" s="1"/>
  <c r="Q52" i="43" l="1"/>
  <c r="Q51" i="43"/>
  <c r="Q50" i="43"/>
  <c r="Q53" i="43"/>
  <c r="N12" i="46"/>
  <c r="M21" i="46"/>
  <c r="O26" i="46"/>
  <c r="M10" i="46"/>
  <c r="U51" i="43"/>
  <c r="U50" i="43"/>
  <c r="U52" i="43"/>
  <c r="U53" i="43"/>
  <c r="U56" i="43"/>
  <c r="U55" i="43"/>
  <c r="O20" i="46"/>
  <c r="O10" i="46"/>
  <c r="N18" i="46"/>
  <c r="M25" i="46"/>
  <c r="O9" i="46"/>
  <c r="L9" i="46"/>
  <c r="O25" i="46"/>
  <c r="O30" i="46"/>
  <c r="M15" i="46"/>
  <c r="M28" i="46"/>
  <c r="O14" i="46"/>
  <c r="O22" i="46"/>
  <c r="M35" i="46"/>
  <c r="O17" i="46"/>
  <c r="O33" i="46"/>
  <c r="N34" i="46"/>
  <c r="N15" i="46"/>
  <c r="L26" i="46"/>
  <c r="N28" i="46"/>
  <c r="O36" i="46"/>
  <c r="M11" i="46"/>
  <c r="L31" i="46"/>
  <c r="M18" i="46"/>
  <c r="M34" i="46"/>
  <c r="M27" i="46"/>
  <c r="L32" i="46"/>
  <c r="O21" i="46"/>
  <c r="M19" i="46"/>
  <c r="M23" i="46"/>
  <c r="O35" i="46"/>
  <c r="L14" i="46"/>
  <c r="L24" i="46"/>
  <c r="O6" i="46"/>
  <c r="M7" i="46"/>
  <c r="L8" i="46"/>
  <c r="M16" i="46"/>
  <c r="O31" i="46"/>
  <c r="O8" i="46"/>
  <c r="O24" i="46"/>
  <c r="O32" i="46"/>
  <c r="M13" i="46"/>
  <c r="M17" i="46"/>
  <c r="M29" i="46"/>
  <c r="M33" i="46"/>
  <c r="O7" i="46"/>
  <c r="O13" i="46"/>
  <c r="O23" i="46"/>
  <c r="O29" i="46"/>
  <c r="L22" i="46"/>
  <c r="O16" i="46"/>
  <c r="O11" i="46"/>
  <c r="M12" i="46"/>
  <c r="M20" i="46"/>
  <c r="M30" i="46"/>
  <c r="M36" i="46"/>
  <c r="O19" i="46"/>
  <c r="O27" i="46"/>
  <c r="H36" i="49"/>
  <c r="R51" i="43" l="1"/>
  <c r="R50" i="43"/>
  <c r="R52" i="43"/>
  <c r="R53" i="43"/>
  <c r="Q56" i="43"/>
  <c r="Q55" i="43"/>
  <c r="W15" i="43"/>
  <c r="V12" i="43"/>
  <c r="S24" i="43"/>
  <c r="V52" i="43"/>
  <c r="V50" i="43"/>
  <c r="V51" i="43"/>
  <c r="V53" i="43"/>
  <c r="Q10" i="41"/>
  <c r="Q11" i="41"/>
  <c r="Q12" i="41"/>
  <c r="Q13" i="41"/>
  <c r="Q14" i="41"/>
  <c r="Q15" i="41"/>
  <c r="Q16" i="41"/>
  <c r="Q17" i="41"/>
  <c r="Q19" i="41"/>
  <c r="Q20" i="41"/>
  <c r="Q22" i="41"/>
  <c r="Q23" i="41"/>
  <c r="Q24" i="41"/>
  <c r="Q25" i="41"/>
  <c r="Q26" i="41"/>
  <c r="Q27" i="41"/>
  <c r="Q28" i="41"/>
  <c r="Q29" i="41"/>
  <c r="Q30" i="41"/>
  <c r="Q31" i="41"/>
  <c r="Q32" i="41"/>
  <c r="Q33" i="41"/>
  <c r="Q34" i="41"/>
  <c r="Q35" i="41"/>
  <c r="Q36" i="41"/>
  <c r="Q37" i="41"/>
  <c r="Q38" i="41"/>
  <c r="N7" i="16"/>
  <c r="N8" i="16"/>
  <c r="N9" i="16"/>
  <c r="N10" i="16"/>
  <c r="N11" i="16"/>
  <c r="N12" i="16"/>
  <c r="N13" i="16"/>
  <c r="N14" i="16"/>
  <c r="N15" i="16"/>
  <c r="N16" i="16"/>
  <c r="N17" i="16"/>
  <c r="N18" i="16"/>
  <c r="N19" i="16"/>
  <c r="N20" i="16"/>
  <c r="N21" i="16"/>
  <c r="N22" i="16"/>
  <c r="N23" i="16"/>
  <c r="N24" i="16"/>
  <c r="N25" i="16"/>
  <c r="N26" i="16"/>
  <c r="N27" i="16"/>
  <c r="N28" i="16"/>
  <c r="N29" i="16"/>
  <c r="N30" i="16"/>
  <c r="N31" i="16"/>
  <c r="N32" i="16"/>
  <c r="N33" i="16"/>
  <c r="N34" i="16"/>
  <c r="N35" i="16"/>
  <c r="N6" i="16"/>
  <c r="N54" i="26"/>
  <c r="N56" i="26" s="1"/>
  <c r="N50" i="26"/>
  <c r="N49" i="26"/>
  <c r="N24" i="26"/>
  <c r="P24" i="26" s="1"/>
  <c r="N7" i="26"/>
  <c r="P7" i="26" s="1"/>
  <c r="N26" i="26"/>
  <c r="P26" i="26" s="1"/>
  <c r="N30" i="26"/>
  <c r="P30" i="26" s="1"/>
  <c r="N34" i="26"/>
  <c r="P34" i="26" s="1"/>
  <c r="N56" i="25"/>
  <c r="N53" i="25"/>
  <c r="O16" i="25"/>
  <c r="N6" i="25"/>
  <c r="R56" i="43" l="1"/>
  <c r="R55" i="43"/>
  <c r="Q57" i="43"/>
  <c r="R36" i="43"/>
  <c r="W53" i="43"/>
  <c r="O6" i="25"/>
  <c r="P6" i="25"/>
  <c r="P49" i="43"/>
  <c r="V55" i="43"/>
  <c r="V56" i="43"/>
  <c r="N48" i="26"/>
  <c r="N36" i="25"/>
  <c r="N53" i="26"/>
  <c r="J48" i="26"/>
  <c r="O41" i="58"/>
  <c r="W56" i="43" l="1"/>
  <c r="W55" i="43"/>
  <c r="Q49" i="43"/>
  <c r="O41" i="54"/>
  <c r="P38" i="25"/>
  <c r="P40" i="16"/>
  <c r="N46" i="16" l="1"/>
  <c r="M46" i="16"/>
  <c r="L46" i="16"/>
  <c r="K46" i="16"/>
  <c r="J46" i="16"/>
  <c r="O4" i="16"/>
  <c r="N4" i="16"/>
  <c r="M4" i="16"/>
  <c r="L4" i="16"/>
  <c r="K4" i="16"/>
  <c r="J4" i="16"/>
  <c r="A3" i="16"/>
  <c r="N46" i="28" l="1"/>
  <c r="M46" i="28"/>
  <c r="L46" i="28"/>
  <c r="K46" i="28"/>
  <c r="J46" i="28"/>
  <c r="O4" i="28"/>
  <c r="N4" i="28"/>
  <c r="M4" i="28"/>
  <c r="L4" i="28"/>
  <c r="K4" i="28"/>
  <c r="J4" i="28"/>
  <c r="I4" i="28"/>
  <c r="A3" i="28"/>
  <c r="AW42" i="35"/>
  <c r="AW41" i="35"/>
  <c r="P39" i="16"/>
  <c r="P38" i="28"/>
  <c r="P37" i="28"/>
  <c r="P37" i="26"/>
  <c r="P37" i="25"/>
  <c r="N44" i="25"/>
  <c r="M44" i="25"/>
  <c r="L44" i="25"/>
  <c r="K44" i="25"/>
  <c r="J44" i="25"/>
  <c r="O4" i="25"/>
  <c r="N44" i="26"/>
  <c r="M44" i="26"/>
  <c r="L44" i="26"/>
  <c r="K44" i="26"/>
  <c r="J44" i="26"/>
  <c r="O4" i="26"/>
  <c r="N4" i="26"/>
  <c r="M4" i="26"/>
  <c r="L4" i="26"/>
  <c r="K4" i="26"/>
  <c r="J4" i="26"/>
  <c r="I4" i="26"/>
  <c r="A3" i="26"/>
  <c r="O20" i="25"/>
  <c r="O28" i="25"/>
  <c r="O15" i="25"/>
  <c r="N4" i="25"/>
  <c r="M4" i="25"/>
  <c r="L4" i="25"/>
  <c r="K4" i="25"/>
  <c r="J4" i="25"/>
  <c r="I4" i="25"/>
  <c r="A3" i="25"/>
  <c r="S4" i="38" l="1"/>
  <c r="R4" i="38"/>
  <c r="Q4" i="38"/>
  <c r="P4" i="38"/>
  <c r="O4" i="38"/>
  <c r="O46" i="38" s="1"/>
  <c r="A3" i="38"/>
  <c r="X4" i="43"/>
  <c r="W4" i="43"/>
  <c r="V4" i="43"/>
  <c r="U4" i="43"/>
  <c r="T4" i="43"/>
  <c r="S4" i="43"/>
  <c r="R4" i="43"/>
  <c r="Q4" i="43"/>
  <c r="P4" i="43"/>
  <c r="O4" i="43"/>
  <c r="S45" i="43"/>
  <c r="R45" i="43"/>
  <c r="Q45" i="43"/>
  <c r="P45" i="43"/>
  <c r="O45" i="43"/>
  <c r="N4" i="43"/>
  <c r="H4" i="74" s="1" a="1"/>
  <c r="H4" i="74" s="1"/>
  <c r="N4" i="63" l="1"/>
  <c r="L4" i="63"/>
  <c r="K4" i="38"/>
  <c r="J50" i="46"/>
  <c r="L50" i="46" s="1"/>
  <c r="K50" i="46"/>
  <c r="N50" i="46" s="1"/>
  <c r="J51" i="46"/>
  <c r="L51" i="46" s="1"/>
  <c r="K51" i="46"/>
  <c r="N51" i="46" s="1"/>
  <c r="J52" i="46"/>
  <c r="L52" i="46" s="1"/>
  <c r="K52" i="46"/>
  <c r="N52" i="46" s="1"/>
  <c r="J54" i="46"/>
  <c r="M54" i="46" s="1"/>
  <c r="K54" i="46"/>
  <c r="N54" i="46" s="1"/>
  <c r="J55" i="46"/>
  <c r="L55" i="46" s="1"/>
  <c r="K55" i="46"/>
  <c r="N55" i="46" s="1"/>
  <c r="J56" i="46"/>
  <c r="L56" i="46" s="1"/>
  <c r="K56" i="46"/>
  <c r="N56" i="46" s="1"/>
  <c r="J57" i="46"/>
  <c r="L57" i="46" s="1"/>
  <c r="K57" i="46"/>
  <c r="N57" i="46" s="1"/>
  <c r="O7" i="16"/>
  <c r="O24" i="16"/>
  <c r="O26" i="16"/>
  <c r="N51" i="16"/>
  <c r="J55" i="16"/>
  <c r="K55" i="16"/>
  <c r="L55" i="16"/>
  <c r="M55" i="16"/>
  <c r="N52" i="16"/>
  <c r="N53" i="16"/>
  <c r="N54" i="16"/>
  <c r="O30" i="16"/>
  <c r="N56" i="16"/>
  <c r="J58" i="16"/>
  <c r="K58" i="16"/>
  <c r="L58" i="16"/>
  <c r="M58" i="16"/>
  <c r="N57" i="16"/>
  <c r="O8" i="16"/>
  <c r="O9" i="16"/>
  <c r="O10" i="16"/>
  <c r="O11" i="16"/>
  <c r="O12" i="16"/>
  <c r="O13" i="16"/>
  <c r="O14" i="16"/>
  <c r="O15" i="16"/>
  <c r="O16" i="16"/>
  <c r="O17" i="16"/>
  <c r="O18" i="16"/>
  <c r="O19" i="16"/>
  <c r="O20" i="16"/>
  <c r="O21" i="16"/>
  <c r="O22" i="16"/>
  <c r="O23" i="16"/>
  <c r="O25" i="16"/>
  <c r="O27" i="16"/>
  <c r="O28" i="16"/>
  <c r="O29" i="16"/>
  <c r="O31" i="16"/>
  <c r="O32" i="16"/>
  <c r="O33" i="16"/>
  <c r="O34" i="16"/>
  <c r="O35" i="16"/>
  <c r="O6" i="16"/>
  <c r="O7" i="26"/>
  <c r="O8" i="26"/>
  <c r="O9" i="26"/>
  <c r="O10" i="26"/>
  <c r="O11" i="26"/>
  <c r="O12" i="26"/>
  <c r="O13" i="26"/>
  <c r="O14" i="26"/>
  <c r="O15" i="26"/>
  <c r="O16" i="26"/>
  <c r="O17" i="26"/>
  <c r="O18" i="26"/>
  <c r="O19" i="26"/>
  <c r="O20" i="26"/>
  <c r="O21" i="26"/>
  <c r="O22" i="26"/>
  <c r="O23" i="26"/>
  <c r="O24" i="26"/>
  <c r="O25" i="26"/>
  <c r="O26" i="26"/>
  <c r="O27" i="26"/>
  <c r="O28" i="26"/>
  <c r="O29" i="26"/>
  <c r="O30" i="26"/>
  <c r="O31" i="26"/>
  <c r="O32" i="26"/>
  <c r="O33" i="26"/>
  <c r="O34" i="26"/>
  <c r="O35" i="26"/>
  <c r="O6" i="26"/>
  <c r="O37" i="16"/>
  <c r="O35" i="25"/>
  <c r="O7" i="28"/>
  <c r="O8" i="28"/>
  <c r="O9" i="28"/>
  <c r="O10" i="28"/>
  <c r="O11" i="28"/>
  <c r="O13" i="28"/>
  <c r="O14" i="28"/>
  <c r="O15" i="28"/>
  <c r="O16" i="28"/>
  <c r="O17" i="28"/>
  <c r="O18" i="28"/>
  <c r="O19" i="28"/>
  <c r="O20" i="28"/>
  <c r="O21" i="28"/>
  <c r="O22" i="28"/>
  <c r="O23" i="28"/>
  <c r="O24" i="28"/>
  <c r="O25" i="28"/>
  <c r="O26" i="28"/>
  <c r="O27" i="28"/>
  <c r="O28" i="28"/>
  <c r="O29" i="28"/>
  <c r="O30" i="28"/>
  <c r="O31" i="28"/>
  <c r="O32" i="28"/>
  <c r="O33" i="28"/>
  <c r="O34" i="28"/>
  <c r="O35" i="28"/>
  <c r="O6" i="28"/>
  <c r="J53" i="26"/>
  <c r="K53" i="26"/>
  <c r="L53" i="26"/>
  <c r="M53" i="26"/>
  <c r="K48" i="26"/>
  <c r="L48" i="26"/>
  <c r="M48" i="26"/>
  <c r="O7" i="25"/>
  <c r="O8" i="25"/>
  <c r="O9" i="25"/>
  <c r="O10" i="25"/>
  <c r="O11" i="25"/>
  <c r="O12" i="25"/>
  <c r="O13" i="25"/>
  <c r="O14" i="25"/>
  <c r="O17" i="25"/>
  <c r="O18" i="25"/>
  <c r="O19" i="25"/>
  <c r="O21" i="25"/>
  <c r="O22" i="25"/>
  <c r="O23" i="25"/>
  <c r="O24" i="25"/>
  <c r="O25" i="25"/>
  <c r="O26" i="25"/>
  <c r="O27" i="25"/>
  <c r="O29" i="25"/>
  <c r="O30" i="25"/>
  <c r="O31" i="25"/>
  <c r="O32" i="25"/>
  <c r="O33" i="25"/>
  <c r="O34" i="25"/>
  <c r="S7" i="43"/>
  <c r="X7" i="43" s="1"/>
  <c r="S8" i="43"/>
  <c r="X8" i="43" s="1"/>
  <c r="S9" i="43"/>
  <c r="X9" i="43" s="1"/>
  <c r="S10" i="43"/>
  <c r="X10" i="43" s="1"/>
  <c r="S11" i="43"/>
  <c r="X11" i="43" s="1"/>
  <c r="S12" i="43"/>
  <c r="X12" i="43" s="1"/>
  <c r="S13" i="43"/>
  <c r="X13" i="43" s="1"/>
  <c r="S14" i="43"/>
  <c r="X14" i="43" s="1"/>
  <c r="S15" i="43"/>
  <c r="X15" i="43" s="1"/>
  <c r="Y15" i="43" s="1"/>
  <c r="S16" i="43"/>
  <c r="X16" i="43" s="1"/>
  <c r="S17" i="43"/>
  <c r="X17" i="43" s="1"/>
  <c r="S18" i="43"/>
  <c r="X18" i="43" s="1"/>
  <c r="S19" i="43"/>
  <c r="X19" i="43" s="1"/>
  <c r="S20" i="43"/>
  <c r="X20" i="43" s="1"/>
  <c r="S21" i="43"/>
  <c r="X21" i="43" s="1"/>
  <c r="S22" i="43"/>
  <c r="X22" i="43" s="1"/>
  <c r="S23" i="43"/>
  <c r="X23" i="43" s="1"/>
  <c r="X24" i="43"/>
  <c r="S25" i="43"/>
  <c r="X25" i="43" s="1"/>
  <c r="S26" i="43"/>
  <c r="X26" i="43" s="1"/>
  <c r="S27" i="43"/>
  <c r="X27" i="43" s="1"/>
  <c r="S28" i="43"/>
  <c r="X28" i="43" s="1"/>
  <c r="S29" i="43"/>
  <c r="X29" i="43" s="1"/>
  <c r="S30" i="43"/>
  <c r="X30" i="43" s="1"/>
  <c r="S31" i="43"/>
  <c r="X31" i="43" s="1"/>
  <c r="S32" i="43"/>
  <c r="X32" i="43" s="1"/>
  <c r="S33" i="43"/>
  <c r="X33" i="43" s="1"/>
  <c r="S34" i="43"/>
  <c r="X34" i="43" s="1"/>
  <c r="S35" i="43"/>
  <c r="X35" i="43" s="1"/>
  <c r="X6" i="43"/>
  <c r="T50" i="43"/>
  <c r="T51" i="43"/>
  <c r="T52" i="43"/>
  <c r="T53" i="43"/>
  <c r="T55" i="43"/>
  <c r="T56" i="43"/>
  <c r="O57" i="43"/>
  <c r="U57" i="43"/>
  <c r="O54" i="43"/>
  <c r="O49" i="43"/>
  <c r="M58" i="28"/>
  <c r="L58" i="28"/>
  <c r="V57" i="43" s="1"/>
  <c r="K58" i="28"/>
  <c r="J58" i="28"/>
  <c r="N57" i="28"/>
  <c r="N56" i="28"/>
  <c r="M55" i="28"/>
  <c r="L55" i="28"/>
  <c r="K55" i="28"/>
  <c r="U54" i="43" s="1"/>
  <c r="J55" i="28"/>
  <c r="N54" i="28"/>
  <c r="N53" i="28"/>
  <c r="N52" i="28"/>
  <c r="N51" i="28"/>
  <c r="V6" i="43"/>
  <c r="U6" i="43"/>
  <c r="U30" i="43"/>
  <c r="M56" i="26"/>
  <c r="L56" i="26"/>
  <c r="K56" i="26"/>
  <c r="J56" i="26"/>
  <c r="M56" i="25"/>
  <c r="L56" i="25"/>
  <c r="K56" i="25"/>
  <c r="M53" i="25"/>
  <c r="L53" i="25"/>
  <c r="K53" i="25"/>
  <c r="U36" i="38"/>
  <c r="P36" i="25"/>
  <c r="P36" i="43"/>
  <c r="O36" i="43"/>
  <c r="Q36" i="43"/>
  <c r="T7" i="43"/>
  <c r="U7" i="43"/>
  <c r="V7" i="43"/>
  <c r="W7" i="43"/>
  <c r="T8" i="43"/>
  <c r="U8" i="43"/>
  <c r="V8" i="43"/>
  <c r="W8" i="43"/>
  <c r="T9" i="43"/>
  <c r="U9" i="43"/>
  <c r="V9" i="43"/>
  <c r="W9" i="43"/>
  <c r="T10" i="43"/>
  <c r="U10" i="43"/>
  <c r="V10" i="43"/>
  <c r="W10" i="43"/>
  <c r="T11" i="43"/>
  <c r="U11" i="43"/>
  <c r="V11" i="43"/>
  <c r="W11" i="43"/>
  <c r="T12" i="43"/>
  <c r="U12" i="43"/>
  <c r="W12" i="43"/>
  <c r="T13" i="43"/>
  <c r="U13" i="43"/>
  <c r="V13" i="43"/>
  <c r="W13" i="43"/>
  <c r="T14" i="43"/>
  <c r="U14" i="43"/>
  <c r="V14" i="43"/>
  <c r="W14" i="43"/>
  <c r="T15" i="43"/>
  <c r="U15" i="43"/>
  <c r="V15" i="43"/>
  <c r="T16" i="43"/>
  <c r="U16" i="43"/>
  <c r="V16" i="43"/>
  <c r="W16" i="43"/>
  <c r="T17" i="43"/>
  <c r="U17" i="43"/>
  <c r="V17" i="43"/>
  <c r="W17" i="43"/>
  <c r="T18" i="43"/>
  <c r="U18" i="43"/>
  <c r="V18" i="43"/>
  <c r="W18" i="43"/>
  <c r="T19" i="43"/>
  <c r="U19" i="43"/>
  <c r="V19" i="43"/>
  <c r="W19" i="43"/>
  <c r="T20" i="43"/>
  <c r="U20" i="43"/>
  <c r="V20" i="43"/>
  <c r="W20" i="43"/>
  <c r="T21" i="43"/>
  <c r="U21" i="43"/>
  <c r="V21" i="43"/>
  <c r="W21" i="43"/>
  <c r="T22" i="43"/>
  <c r="U22" i="43"/>
  <c r="V22" i="43"/>
  <c r="W22" i="43"/>
  <c r="T23" i="43"/>
  <c r="U23" i="43"/>
  <c r="V23" i="43"/>
  <c r="W23" i="43"/>
  <c r="T24" i="43"/>
  <c r="U24" i="43"/>
  <c r="V24" i="43"/>
  <c r="W24" i="43"/>
  <c r="T25" i="43"/>
  <c r="U25" i="43"/>
  <c r="V25" i="43"/>
  <c r="W25" i="43"/>
  <c r="T26" i="43"/>
  <c r="O29" i="54" s="1"/>
  <c r="U26" i="43"/>
  <c r="V26" i="43"/>
  <c r="W26" i="43"/>
  <c r="T27" i="43"/>
  <c r="U27" i="43"/>
  <c r="V27" i="43"/>
  <c r="W27" i="43"/>
  <c r="T28" i="43"/>
  <c r="U28" i="43"/>
  <c r="V28" i="43"/>
  <c r="W28" i="43"/>
  <c r="T29" i="43"/>
  <c r="U29" i="43"/>
  <c r="V29" i="43"/>
  <c r="W29" i="43"/>
  <c r="T30" i="43"/>
  <c r="V30" i="43"/>
  <c r="W30" i="43"/>
  <c r="T31" i="43"/>
  <c r="U31" i="43"/>
  <c r="V31" i="43"/>
  <c r="W31" i="43"/>
  <c r="T32" i="43"/>
  <c r="U32" i="43"/>
  <c r="V32" i="43"/>
  <c r="W32" i="43"/>
  <c r="T33" i="43"/>
  <c r="U33" i="43"/>
  <c r="V33" i="43"/>
  <c r="W33" i="43"/>
  <c r="T34" i="43"/>
  <c r="U34" i="43"/>
  <c r="V34" i="43"/>
  <c r="W34" i="43"/>
  <c r="T35" i="43"/>
  <c r="U35" i="43"/>
  <c r="V35" i="43"/>
  <c r="W35" i="43"/>
  <c r="W6" i="43"/>
  <c r="T6" i="43"/>
  <c r="O39" i="41"/>
  <c r="N39" i="41"/>
  <c r="M39" i="41"/>
  <c r="K36" i="16"/>
  <c r="K38" i="16" s="1"/>
  <c r="L36" i="16"/>
  <c r="L38" i="16" s="1"/>
  <c r="P37" i="16"/>
  <c r="P11" i="16"/>
  <c r="P16" i="16"/>
  <c r="P19" i="16"/>
  <c r="J36" i="16"/>
  <c r="J38" i="16" s="1"/>
  <c r="J36" i="28"/>
  <c r="P22" i="28"/>
  <c r="P29" i="16"/>
  <c r="P21" i="16"/>
  <c r="P13" i="16"/>
  <c r="M36" i="16"/>
  <c r="M38" i="16" s="1"/>
  <c r="P22" i="16"/>
  <c r="P15" i="16"/>
  <c r="P35" i="16"/>
  <c r="P27" i="16"/>
  <c r="P20" i="16"/>
  <c r="K36" i="28"/>
  <c r="P7" i="16"/>
  <c r="P31" i="16"/>
  <c r="P34" i="16"/>
  <c r="P26" i="16"/>
  <c r="P18" i="16"/>
  <c r="P10" i="16"/>
  <c r="P32" i="16"/>
  <c r="P24" i="16"/>
  <c r="P8" i="16"/>
  <c r="P6" i="16"/>
  <c r="M36" i="28"/>
  <c r="L36" i="28"/>
  <c r="K36" i="26"/>
  <c r="J36" i="26"/>
  <c r="J36" i="25"/>
  <c r="P24" i="28"/>
  <c r="P14" i="16"/>
  <c r="P30" i="16"/>
  <c r="N36" i="16"/>
  <c r="P36" i="16" s="1"/>
  <c r="P23" i="16"/>
  <c r="P28" i="16"/>
  <c r="P17" i="16"/>
  <c r="P33" i="16"/>
  <c r="P12" i="16"/>
  <c r="P9" i="16"/>
  <c r="P25" i="16"/>
  <c r="N36" i="28"/>
  <c r="P36" i="28" s="1"/>
  <c r="L36" i="25"/>
  <c r="K36" i="25"/>
  <c r="M36" i="25"/>
  <c r="M36" i="26"/>
  <c r="L36" i="26"/>
  <c r="P25" i="25"/>
  <c r="P30" i="25"/>
  <c r="P14" i="25"/>
  <c r="P16" i="25"/>
  <c r="P26" i="25"/>
  <c r="N36" i="26"/>
  <c r="P36" i="26" s="1"/>
  <c r="AU23" i="35" l="1"/>
  <c r="AU27" i="35"/>
  <c r="AU37" i="35"/>
  <c r="AU33" i="35"/>
  <c r="AU14" i="35"/>
  <c r="AU13" i="35"/>
  <c r="AU36" i="35"/>
  <c r="AU31" i="35"/>
  <c r="AU28" i="35"/>
  <c r="AU17" i="35"/>
  <c r="AU15" i="35"/>
  <c r="AU20" i="35"/>
  <c r="AU19" i="35"/>
  <c r="AU22" i="35"/>
  <c r="AU26" i="35"/>
  <c r="AU38" i="35"/>
  <c r="AU34" i="35"/>
  <c r="AU18" i="35"/>
  <c r="AU32" i="35"/>
  <c r="AU21" i="35"/>
  <c r="AU25" i="35"/>
  <c r="AU10" i="35"/>
  <c r="M52" i="46"/>
  <c r="O57" i="46"/>
  <c r="M50" i="46"/>
  <c r="L54" i="46"/>
  <c r="O56" i="46"/>
  <c r="M56" i="46"/>
  <c r="O54" i="46"/>
  <c r="O50" i="46"/>
  <c r="AU16" i="35"/>
  <c r="AU12" i="35"/>
  <c r="AU24" i="35"/>
  <c r="AU35" i="35"/>
  <c r="AU30" i="35"/>
  <c r="AU11" i="35"/>
  <c r="AU29" i="35"/>
  <c r="AU39" i="35"/>
  <c r="O55" i="46"/>
  <c r="O36" i="38"/>
  <c r="V36" i="38" s="1"/>
  <c r="O52" i="46"/>
  <c r="O51" i="46"/>
  <c r="M57" i="46"/>
  <c r="M55" i="46"/>
  <c r="M51" i="46"/>
  <c r="N55" i="28"/>
  <c r="N58" i="28"/>
  <c r="T54" i="43"/>
  <c r="N55" i="16"/>
  <c r="O55" i="25"/>
  <c r="O56" i="25"/>
  <c r="O54" i="25"/>
  <c r="O55" i="26"/>
  <c r="O54" i="26"/>
  <c r="O56" i="26"/>
  <c r="O48" i="26"/>
  <c r="O51" i="25"/>
  <c r="O53" i="25"/>
  <c r="O50" i="25"/>
  <c r="O49" i="25"/>
  <c r="O52" i="25"/>
  <c r="T57" i="43"/>
  <c r="O53" i="26"/>
  <c r="O51" i="26"/>
  <c r="O49" i="26"/>
  <c r="O52" i="26"/>
  <c r="O50" i="26"/>
  <c r="K39" i="41"/>
  <c r="O36" i="25"/>
  <c r="O27" i="54"/>
  <c r="O16" i="54"/>
  <c r="O15" i="54"/>
  <c r="O14" i="54"/>
  <c r="O12" i="54"/>
  <c r="O11" i="54"/>
  <c r="O10" i="54"/>
  <c r="O38" i="54"/>
  <c r="O37" i="54"/>
  <c r="O36" i="54"/>
  <c r="O34" i="54"/>
  <c r="O38" i="58"/>
  <c r="O37" i="58"/>
  <c r="O36" i="58"/>
  <c r="O35" i="58"/>
  <c r="O35" i="54"/>
  <c r="O34" i="58"/>
  <c r="O33" i="58"/>
  <c r="O33" i="54"/>
  <c r="O32" i="58"/>
  <c r="O32" i="54"/>
  <c r="O31" i="58"/>
  <c r="O30" i="58"/>
  <c r="O30" i="54"/>
  <c r="O29" i="58"/>
  <c r="O28" i="58"/>
  <c r="O28" i="54"/>
  <c r="O27" i="58"/>
  <c r="O26" i="58"/>
  <c r="O25" i="58"/>
  <c r="O24" i="58"/>
  <c r="O23" i="58"/>
  <c r="O23" i="54"/>
  <c r="O22" i="58"/>
  <c r="O21" i="54"/>
  <c r="O21" i="58"/>
  <c r="O20" i="58"/>
  <c r="O20" i="54"/>
  <c r="O19" i="58"/>
  <c r="O18" i="58"/>
  <c r="O17" i="58"/>
  <c r="O17" i="54"/>
  <c r="O16" i="58"/>
  <c r="O15" i="58"/>
  <c r="O14" i="58"/>
  <c r="O13" i="54"/>
  <c r="O13" i="58"/>
  <c r="O12" i="58"/>
  <c r="O11" i="58"/>
  <c r="O10" i="58"/>
  <c r="O9" i="54"/>
  <c r="O25" i="54"/>
  <c r="L36" i="41"/>
  <c r="L28" i="41"/>
  <c r="L24" i="41"/>
  <c r="O24" i="54"/>
  <c r="L20" i="41"/>
  <c r="L16" i="41"/>
  <c r="L12" i="41"/>
  <c r="Y32" i="43"/>
  <c r="O31" i="54"/>
  <c r="L27" i="41"/>
  <c r="L19" i="41"/>
  <c r="O19" i="54"/>
  <c r="O26" i="54"/>
  <c r="O22" i="54"/>
  <c r="O18" i="54"/>
  <c r="AT39" i="35"/>
  <c r="L38" i="41"/>
  <c r="AT35" i="35"/>
  <c r="L34" i="41"/>
  <c r="AT31" i="35"/>
  <c r="L30" i="41"/>
  <c r="AT27" i="35"/>
  <c r="L26" i="41"/>
  <c r="AT23" i="35"/>
  <c r="L22" i="41"/>
  <c r="AT19" i="35"/>
  <c r="L18" i="41"/>
  <c r="AT15" i="35"/>
  <c r="L14" i="41"/>
  <c r="AT11" i="35"/>
  <c r="L10" i="41"/>
  <c r="AT38" i="35"/>
  <c r="L37" i="41"/>
  <c r="Y30" i="43"/>
  <c r="L33" i="41"/>
  <c r="AT30" i="35"/>
  <c r="L29" i="41"/>
  <c r="AT26" i="35"/>
  <c r="L25" i="41"/>
  <c r="AT22" i="35"/>
  <c r="L21" i="41"/>
  <c r="AT18" i="35"/>
  <c r="L17" i="41"/>
  <c r="Y10" i="43"/>
  <c r="L13" i="41"/>
  <c r="AT33" i="35"/>
  <c r="L32" i="41"/>
  <c r="Y6" i="43"/>
  <c r="L9" i="41"/>
  <c r="R9" i="41" s="1"/>
  <c r="AT36" i="35"/>
  <c r="L35" i="41"/>
  <c r="AT32" i="35"/>
  <c r="L31" i="41"/>
  <c r="AT24" i="35"/>
  <c r="L23" i="41"/>
  <c r="AT16" i="35"/>
  <c r="L15" i="41"/>
  <c r="Y8" i="43"/>
  <c r="L11" i="41"/>
  <c r="Y34" i="43"/>
  <c r="O36" i="28"/>
  <c r="O36" i="26"/>
  <c r="Y11" i="43"/>
  <c r="Y19" i="43"/>
  <c r="Y7" i="43"/>
  <c r="N58" i="16"/>
  <c r="Y28" i="43"/>
  <c r="Y31" i="43"/>
  <c r="Y17" i="43"/>
  <c r="Y25" i="43"/>
  <c r="Y21" i="43"/>
  <c r="Y9" i="43"/>
  <c r="W36" i="43"/>
  <c r="W38" i="43" s="1"/>
  <c r="Y13" i="43"/>
  <c r="U36" i="43"/>
  <c r="U38" i="43" s="1"/>
  <c r="Y23" i="43"/>
  <c r="Y35" i="43"/>
  <c r="Y27" i="43"/>
  <c r="V36" i="43"/>
  <c r="V38" i="43" s="1"/>
  <c r="O36" i="16"/>
  <c r="O38" i="16" s="1"/>
  <c r="N38" i="16"/>
  <c r="P38" i="16" s="1"/>
  <c r="T36" i="43"/>
  <c r="T38" i="43" s="1"/>
  <c r="AT20" i="35"/>
  <c r="Y16" i="43"/>
  <c r="AT28" i="35"/>
  <c r="Y24" i="43"/>
  <c r="AT37" i="35"/>
  <c r="Y33" i="43"/>
  <c r="Y14" i="43"/>
  <c r="X36" i="43"/>
  <c r="Y22" i="43"/>
  <c r="Y18" i="43"/>
  <c r="AT10" i="35"/>
  <c r="AT29" i="35"/>
  <c r="AT21" i="35"/>
  <c r="AT13" i="35"/>
  <c r="Y26" i="43"/>
  <c r="AT14" i="35"/>
  <c r="AT34" i="35"/>
  <c r="AT25" i="35"/>
  <c r="AT17" i="35"/>
  <c r="Y12" i="43"/>
  <c r="Y29" i="43"/>
  <c r="Y20" i="43"/>
  <c r="S36" i="43"/>
  <c r="AT12" i="35"/>
  <c r="Y36" i="43" l="1"/>
  <c r="X38" i="43"/>
  <c r="Y38" i="43" s="1"/>
  <c r="AU56" i="35"/>
  <c r="AU55" i="35"/>
  <c r="AU54" i="35"/>
  <c r="R17" i="41"/>
  <c r="S17" i="41" s="1"/>
  <c r="S9" i="41"/>
  <c r="AU60" i="35"/>
  <c r="AU59" i="35"/>
  <c r="Q54" i="43"/>
  <c r="R11" i="41"/>
  <c r="S11" i="41" s="1"/>
  <c r="R23" i="41"/>
  <c r="S23" i="41" s="1"/>
  <c r="R35" i="41"/>
  <c r="S35" i="41" s="1"/>
  <c r="R32" i="41"/>
  <c r="S32" i="41" s="1"/>
  <c r="R25" i="41"/>
  <c r="S25" i="41" s="1"/>
  <c r="R26" i="41"/>
  <c r="S26" i="41" s="1"/>
  <c r="R34" i="41"/>
  <c r="S34" i="41" s="1"/>
  <c r="R27" i="41"/>
  <c r="S27" i="41" s="1"/>
  <c r="R16" i="41"/>
  <c r="S16" i="41" s="1"/>
  <c r="R28" i="41"/>
  <c r="S28" i="41" s="1"/>
  <c r="R20" i="41"/>
  <c r="S20" i="41" s="1"/>
  <c r="R36" i="41"/>
  <c r="S36" i="41" s="1"/>
  <c r="R15" i="41"/>
  <c r="S15" i="41" s="1"/>
  <c r="R31" i="41"/>
  <c r="S31" i="41" s="1"/>
  <c r="R13" i="41"/>
  <c r="S13" i="41" s="1"/>
  <c r="R21" i="41"/>
  <c r="S21" i="41" s="1"/>
  <c r="R37" i="41"/>
  <c r="S37" i="41" s="1"/>
  <c r="R22" i="41"/>
  <c r="S22" i="41" s="1"/>
  <c r="R38" i="41"/>
  <c r="S38" i="41" s="1"/>
  <c r="R12" i="41"/>
  <c r="S12" i="41" s="1"/>
  <c r="R24" i="41"/>
  <c r="S24" i="41" s="1"/>
  <c r="O57" i="28"/>
  <c r="O58" i="28"/>
  <c r="O56" i="28"/>
  <c r="O53" i="28"/>
  <c r="O54" i="28"/>
  <c r="O52" i="28"/>
  <c r="O55" i="28"/>
  <c r="O51" i="28"/>
  <c r="O58" i="16"/>
  <c r="O57" i="16"/>
  <c r="O56" i="16"/>
  <c r="O55" i="16"/>
  <c r="O51" i="16"/>
  <c r="O54" i="16"/>
  <c r="O52" i="16"/>
  <c r="O53" i="16"/>
  <c r="N39" i="54"/>
  <c r="O39" i="54" s="1"/>
  <c r="N39" i="58"/>
  <c r="O39" i="58" s="1"/>
  <c r="O9" i="58"/>
  <c r="L39" i="41"/>
  <c r="R14" i="41"/>
  <c r="S14" i="41" s="1"/>
  <c r="R10" i="41"/>
  <c r="S10" i="41" s="1"/>
  <c r="AT40" i="35"/>
  <c r="V54" i="43" l="1"/>
  <c r="W50" i="43"/>
  <c r="W51" i="43"/>
  <c r="W52" i="43"/>
  <c r="AV18" i="35"/>
  <c r="AW18" i="35" s="1"/>
  <c r="E17" i="72" s="1"/>
  <c r="AV36" i="35"/>
  <c r="AW36" i="35" s="1"/>
  <c r="E35" i="72" s="1"/>
  <c r="AV23" i="35"/>
  <c r="AW23" i="35" s="1"/>
  <c r="E22" i="72" s="1"/>
  <c r="AV29" i="35"/>
  <c r="AW29" i="35" s="1"/>
  <c r="E28" i="72" s="1"/>
  <c r="AV24" i="35"/>
  <c r="AW24" i="35" s="1"/>
  <c r="E23" i="72" s="1"/>
  <c r="AV38" i="35"/>
  <c r="AW38" i="35" s="1"/>
  <c r="E37" i="72" s="1"/>
  <c r="AV17" i="35"/>
  <c r="AW17" i="35" s="1"/>
  <c r="E16" i="72" s="1"/>
  <c r="AV12" i="35"/>
  <c r="AW12" i="35" s="1"/>
  <c r="E11" i="72" s="1"/>
  <c r="AV22" i="35"/>
  <c r="AW22" i="35" s="1"/>
  <c r="E21" i="72" s="1"/>
  <c r="AV21" i="35"/>
  <c r="AW21" i="35" s="1"/>
  <c r="E20" i="72" s="1"/>
  <c r="AV14" i="35"/>
  <c r="AW14" i="35" s="1"/>
  <c r="E13" i="72" s="1"/>
  <c r="AV35" i="35"/>
  <c r="AW35" i="35" s="1"/>
  <c r="E34" i="72" s="1"/>
  <c r="AV32" i="35"/>
  <c r="AW32" i="35" s="1"/>
  <c r="E31" i="72" s="1"/>
  <c r="AV27" i="35"/>
  <c r="AW27" i="35" s="1"/>
  <c r="E26" i="72" s="1"/>
  <c r="AV39" i="35"/>
  <c r="AW39" i="35" s="1"/>
  <c r="E38" i="72" s="1"/>
  <c r="AV25" i="35"/>
  <c r="AW25" i="35" s="1"/>
  <c r="E24" i="72" s="1"/>
  <c r="AV16" i="35"/>
  <c r="AW16" i="35" s="1"/>
  <c r="E15" i="72" s="1"/>
  <c r="AV26" i="35"/>
  <c r="AW26" i="35" s="1"/>
  <c r="E25" i="72" s="1"/>
  <c r="AV13" i="35"/>
  <c r="AW13" i="35" s="1"/>
  <c r="E12" i="72" s="1"/>
  <c r="AV37" i="35"/>
  <c r="AW37" i="35" s="1"/>
  <c r="E36" i="72" s="1"/>
  <c r="AV33" i="35"/>
  <c r="AW33" i="35" s="1"/>
  <c r="E32" i="72" s="1"/>
  <c r="AU61" i="35"/>
  <c r="AU58" i="35"/>
  <c r="AU40" i="35"/>
  <c r="AV28" i="35"/>
  <c r="AV15" i="35"/>
  <c r="AW15" i="35" s="1"/>
  <c r="E14" i="72" s="1"/>
  <c r="AV11" i="35"/>
  <c r="AW11" i="35" s="1"/>
  <c r="E10" i="72" s="1"/>
  <c r="F34" i="71" l="1"/>
  <c r="F25" i="71"/>
  <c r="F20" i="71"/>
  <c r="F35" i="71"/>
  <c r="F13" i="71"/>
  <c r="F17" i="71"/>
  <c r="F24" i="71"/>
  <c r="F11" i="71"/>
  <c r="F12" i="71"/>
  <c r="F15" i="71"/>
  <c r="F10" i="71"/>
  <c r="F38" i="71"/>
  <c r="F16" i="71"/>
  <c r="F28" i="71"/>
  <c r="F21" i="71"/>
  <c r="F14" i="71"/>
  <c r="F26" i="71"/>
  <c r="F37" i="71"/>
  <c r="F36" i="71"/>
  <c r="F22" i="71"/>
  <c r="F32" i="71"/>
  <c r="F31" i="71"/>
  <c r="F23" i="71"/>
  <c r="R54" i="43"/>
  <c r="W54" i="43" s="1"/>
  <c r="S50" i="43"/>
  <c r="X50" i="43" s="1"/>
  <c r="S51" i="43"/>
  <c r="R49" i="43"/>
  <c r="S56" i="43"/>
  <c r="S53" i="43"/>
  <c r="S55" i="43"/>
  <c r="R57" i="43"/>
  <c r="W57" i="43" s="1"/>
  <c r="S52" i="43"/>
  <c r="AW28" i="35"/>
  <c r="E27" i="72" s="1"/>
  <c r="AV10" i="35"/>
  <c r="AW10" i="35" s="1"/>
  <c r="F26" i="72" l="1"/>
  <c r="G26" i="72" s="1"/>
  <c r="F31" i="72"/>
  <c r="H31" i="72" s="1"/>
  <c r="F14" i="72"/>
  <c r="G14" i="72" s="1"/>
  <c r="F36" i="72"/>
  <c r="H36" i="72" s="1"/>
  <c r="F22" i="72"/>
  <c r="H22" i="72" s="1"/>
  <c r="F11" i="72"/>
  <c r="G11" i="72" s="1"/>
  <c r="F38" i="72"/>
  <c r="H38" i="72" s="1"/>
  <c r="F32" i="72"/>
  <c r="H32" i="72" s="1"/>
  <c r="F37" i="72"/>
  <c r="H37" i="72" s="1"/>
  <c r="F35" i="72"/>
  <c r="G35" i="72" s="1"/>
  <c r="F15" i="72"/>
  <c r="H15" i="72" s="1"/>
  <c r="F20" i="72"/>
  <c r="G20" i="72" s="1"/>
  <c r="F25" i="72"/>
  <c r="H25" i="72" s="1"/>
  <c r="F24" i="72"/>
  <c r="G24" i="72" s="1"/>
  <c r="F21" i="72"/>
  <c r="F16" i="72"/>
  <c r="F12" i="72"/>
  <c r="F13" i="72"/>
  <c r="F23" i="72"/>
  <c r="H26" i="72"/>
  <c r="F17" i="72"/>
  <c r="F10" i="72"/>
  <c r="E9" i="72"/>
  <c r="F28" i="72"/>
  <c r="F34" i="72"/>
  <c r="H14" i="71"/>
  <c r="G14" i="71"/>
  <c r="H11" i="71"/>
  <c r="G11" i="71"/>
  <c r="H35" i="71"/>
  <c r="G35" i="71"/>
  <c r="H38" i="71"/>
  <c r="G38" i="71"/>
  <c r="H23" i="71"/>
  <c r="G23" i="71"/>
  <c r="G36" i="71"/>
  <c r="H36" i="71"/>
  <c r="G21" i="71"/>
  <c r="H21" i="71"/>
  <c r="G10" i="71"/>
  <c r="H10" i="71"/>
  <c r="G24" i="71"/>
  <c r="H24" i="71"/>
  <c r="G20" i="71"/>
  <c r="H20" i="71"/>
  <c r="H31" i="71"/>
  <c r="G31" i="71"/>
  <c r="H37" i="71"/>
  <c r="G37" i="71"/>
  <c r="G28" i="71"/>
  <c r="H28" i="71"/>
  <c r="H15" i="71"/>
  <c r="G15" i="71"/>
  <c r="G17" i="71"/>
  <c r="H17" i="71"/>
  <c r="H25" i="71"/>
  <c r="G25" i="71"/>
  <c r="F27" i="71"/>
  <c r="H32" i="71"/>
  <c r="G32" i="71"/>
  <c r="G26" i="71"/>
  <c r="H26" i="71"/>
  <c r="H16" i="71"/>
  <c r="G16" i="71"/>
  <c r="G12" i="71"/>
  <c r="H12" i="71"/>
  <c r="G13" i="71"/>
  <c r="H13" i="71"/>
  <c r="G34" i="71"/>
  <c r="H34" i="71"/>
  <c r="H22" i="71"/>
  <c r="G22" i="71"/>
  <c r="X52" i="43"/>
  <c r="AT56" i="35" s="1"/>
  <c r="X51" i="43"/>
  <c r="AT55" i="35" s="1"/>
  <c r="X55" i="43"/>
  <c r="AT59" i="35" s="1"/>
  <c r="X53" i="43"/>
  <c r="AT57" i="35" s="1"/>
  <c r="X56" i="43"/>
  <c r="AT60" i="35" s="1"/>
  <c r="AT54" i="35"/>
  <c r="S54" i="43"/>
  <c r="X54" i="43" s="1"/>
  <c r="S57" i="43"/>
  <c r="X57" i="43" s="1"/>
  <c r="S49" i="43"/>
  <c r="H14" i="72" l="1"/>
  <c r="G36" i="72"/>
  <c r="G31" i="72"/>
  <c r="G22" i="72"/>
  <c r="G32" i="72"/>
  <c r="G38" i="72"/>
  <c r="H11" i="72"/>
  <c r="G37" i="72"/>
  <c r="G15" i="72"/>
  <c r="H35" i="72"/>
  <c r="H20" i="72"/>
  <c r="G25" i="72"/>
  <c r="H24" i="72"/>
  <c r="H17" i="72"/>
  <c r="G17" i="72"/>
  <c r="G34" i="72"/>
  <c r="H34" i="72"/>
  <c r="F27" i="72"/>
  <c r="H23" i="72"/>
  <c r="G23" i="72"/>
  <c r="G28" i="72"/>
  <c r="H28" i="72"/>
  <c r="H13" i="72"/>
  <c r="G13" i="72"/>
  <c r="G12" i="72"/>
  <c r="H12" i="72"/>
  <c r="F9" i="72"/>
  <c r="H16" i="72"/>
  <c r="G16" i="72"/>
  <c r="H10" i="72"/>
  <c r="G10" i="72"/>
  <c r="H21" i="72"/>
  <c r="G21" i="72"/>
  <c r="H27" i="71"/>
  <c r="G27" i="71"/>
  <c r="F9" i="71"/>
  <c r="AT61" i="35"/>
  <c r="AT58" i="35"/>
  <c r="G9" i="72" l="1"/>
  <c r="H9" i="72"/>
  <c r="H27" i="72"/>
  <c r="G27" i="72"/>
  <c r="G9" i="71"/>
  <c r="H9" i="71"/>
  <c r="R19" i="41"/>
  <c r="S19" i="41" s="1"/>
  <c r="R33" i="41"/>
  <c r="S33" i="41" s="1"/>
  <c r="R30" i="41"/>
  <c r="S30" i="41" s="1"/>
  <c r="R29" i="41"/>
  <c r="S29" i="41" s="1"/>
  <c r="S57" i="41" s="1"/>
  <c r="S55" i="41" l="1"/>
  <c r="S56" i="41"/>
  <c r="S54" i="41"/>
  <c r="S53" i="41"/>
  <c r="S60" i="41"/>
  <c r="AV31" i="35"/>
  <c r="AW31" i="35" s="1"/>
  <c r="E30" i="72" s="1"/>
  <c r="AV20" i="35"/>
  <c r="F30" i="71" l="1"/>
  <c r="S58" i="41"/>
  <c r="AV59" i="35" s="1"/>
  <c r="AW59" i="35" s="1"/>
  <c r="S59" i="41"/>
  <c r="AV60" i="35" s="1"/>
  <c r="AW60" i="35" s="1"/>
  <c r="AV34" i="35"/>
  <c r="AW34" i="35" s="1"/>
  <c r="E33" i="72" s="1"/>
  <c r="AV30" i="35"/>
  <c r="AW30" i="35" s="1"/>
  <c r="E29" i="72" s="1"/>
  <c r="AV56" i="35"/>
  <c r="AW56" i="35" s="1"/>
  <c r="AV55" i="35"/>
  <c r="AW55" i="35" s="1"/>
  <c r="AV54" i="35"/>
  <c r="AV57" i="35"/>
  <c r="AW57" i="35" s="1"/>
  <c r="AW20" i="35"/>
  <c r="E19" i="72" s="1"/>
  <c r="F58" i="71" l="1"/>
  <c r="E58" i="72"/>
  <c r="F58" i="72" s="1"/>
  <c r="F59" i="71"/>
  <c r="E59" i="72"/>
  <c r="F59" i="72" s="1"/>
  <c r="F54" i="71"/>
  <c r="E54" i="72"/>
  <c r="F54" i="72" s="1"/>
  <c r="F56" i="71"/>
  <c r="E56" i="72"/>
  <c r="F56" i="72" s="1"/>
  <c r="F55" i="71"/>
  <c r="E55" i="72"/>
  <c r="F55" i="72" s="1"/>
  <c r="F30" i="72"/>
  <c r="F29" i="71"/>
  <c r="F19" i="71"/>
  <c r="F33" i="71"/>
  <c r="G30" i="71"/>
  <c r="H30" i="71"/>
  <c r="AV58" i="35"/>
  <c r="AW58" i="35" s="1"/>
  <c r="AV61" i="35"/>
  <c r="AW61" i="35" s="1"/>
  <c r="AW54" i="35"/>
  <c r="P39" i="41"/>
  <c r="Q18" i="41"/>
  <c r="F33" i="72" l="1"/>
  <c r="G33" i="72" s="1"/>
  <c r="F57" i="71"/>
  <c r="E57" i="72"/>
  <c r="F57" i="72" s="1"/>
  <c r="F53" i="71"/>
  <c r="E53" i="72"/>
  <c r="F53" i="72" s="1"/>
  <c r="F60" i="71"/>
  <c r="E60" i="72"/>
  <c r="F60" i="72" s="1"/>
  <c r="F19" i="72"/>
  <c r="F29" i="72"/>
  <c r="H30" i="72"/>
  <c r="G30" i="72"/>
  <c r="H33" i="71"/>
  <c r="G33" i="71"/>
  <c r="G19" i="71"/>
  <c r="H19" i="71"/>
  <c r="G29" i="71"/>
  <c r="H29" i="71"/>
  <c r="Q39" i="41"/>
  <c r="R18" i="41"/>
  <c r="S18" i="41" s="1"/>
  <c r="H33" i="72" l="1"/>
  <c r="H29" i="72"/>
  <c r="G29" i="72"/>
  <c r="H19" i="72"/>
  <c r="G19" i="72"/>
  <c r="AV19" i="35"/>
  <c r="R39" i="41"/>
  <c r="S39" i="41" s="1"/>
  <c r="AW19" i="35" l="1"/>
  <c r="E18" i="72" s="1"/>
  <c r="AV40" i="35"/>
  <c r="AW40" i="35" s="1"/>
  <c r="E39" i="72" l="1"/>
  <c r="F18" i="72" l="1"/>
  <c r="D39" i="72"/>
  <c r="F18" i="71"/>
  <c r="H18" i="72" l="1"/>
  <c r="H39" i="72" s="1"/>
  <c r="G18" i="72"/>
  <c r="F39" i="72"/>
  <c r="H18" i="71"/>
  <c r="H39" i="71" s="1"/>
  <c r="G18" i="71"/>
  <c r="F39" i="71"/>
  <c r="G39" i="72" l="1"/>
  <c r="G39" i="71"/>
  <c r="I18" i="71" s="1"/>
  <c r="J18" i="71" s="1"/>
  <c r="K18" i="71" s="1"/>
  <c r="L18" i="71" s="1"/>
  <c r="I35" i="72" l="1"/>
  <c r="J35" i="72" s="1"/>
  <c r="K35" i="72" s="1"/>
  <c r="L35" i="72" s="1"/>
  <c r="I24" i="72"/>
  <c r="J24" i="72" s="1"/>
  <c r="K24" i="72" s="1"/>
  <c r="L24" i="72" s="1"/>
  <c r="I36" i="72"/>
  <c r="J36" i="72" s="1"/>
  <c r="K36" i="72" s="1"/>
  <c r="L36" i="72" s="1"/>
  <c r="I25" i="72"/>
  <c r="J25" i="72" s="1"/>
  <c r="K25" i="72" s="1"/>
  <c r="L25" i="72" s="1"/>
  <c r="I32" i="72"/>
  <c r="J32" i="72" s="1"/>
  <c r="K32" i="72" s="1"/>
  <c r="L32" i="72" s="1"/>
  <c r="I38" i="72"/>
  <c r="J38" i="72" s="1"/>
  <c r="K38" i="72" s="1"/>
  <c r="L38" i="72" s="1"/>
  <c r="I22" i="72"/>
  <c r="J22" i="72" s="1"/>
  <c r="K22" i="72" s="1"/>
  <c r="L22" i="72" s="1"/>
  <c r="I11" i="72"/>
  <c r="J11" i="72" s="1"/>
  <c r="K11" i="72" s="1"/>
  <c r="L11" i="72" s="1"/>
  <c r="I15" i="72"/>
  <c r="J15" i="72" s="1"/>
  <c r="K15" i="72" s="1"/>
  <c r="L15" i="72" s="1"/>
  <c r="I31" i="72"/>
  <c r="J31" i="72" s="1"/>
  <c r="K31" i="72" s="1"/>
  <c r="L31" i="72" s="1"/>
  <c r="I37" i="72"/>
  <c r="J37" i="72" s="1"/>
  <c r="K37" i="72" s="1"/>
  <c r="L37" i="72" s="1"/>
  <c r="I20" i="72"/>
  <c r="J20" i="72" s="1"/>
  <c r="K20" i="72" s="1"/>
  <c r="L20" i="72" s="1"/>
  <c r="I14" i="72"/>
  <c r="J14" i="72" s="1"/>
  <c r="K14" i="72" s="1"/>
  <c r="L14" i="72" s="1"/>
  <c r="I26" i="72"/>
  <c r="J26" i="72" s="1"/>
  <c r="K26" i="72" s="1"/>
  <c r="L26" i="72" s="1"/>
  <c r="I16" i="72"/>
  <c r="J16" i="72" s="1"/>
  <c r="K16" i="72" s="1"/>
  <c r="L16" i="72" s="1"/>
  <c r="I13" i="72"/>
  <c r="J13" i="72" s="1"/>
  <c r="K13" i="72" s="1"/>
  <c r="L13" i="72" s="1"/>
  <c r="I23" i="72"/>
  <c r="J23" i="72" s="1"/>
  <c r="K23" i="72" s="1"/>
  <c r="L23" i="72" s="1"/>
  <c r="I12" i="72"/>
  <c r="J12" i="72" s="1"/>
  <c r="K12" i="72" s="1"/>
  <c r="L12" i="72" s="1"/>
  <c r="I17" i="72"/>
  <c r="J17" i="72" s="1"/>
  <c r="K17" i="72" s="1"/>
  <c r="L17" i="72" s="1"/>
  <c r="I21" i="72"/>
  <c r="J21" i="72" s="1"/>
  <c r="K21" i="72" s="1"/>
  <c r="L21" i="72" s="1"/>
  <c r="I34" i="72"/>
  <c r="J34" i="72" s="1"/>
  <c r="K34" i="72" s="1"/>
  <c r="L34" i="72" s="1"/>
  <c r="I28" i="72"/>
  <c r="J28" i="72" s="1"/>
  <c r="K28" i="72" s="1"/>
  <c r="L28" i="72" s="1"/>
  <c r="I10" i="72"/>
  <c r="J10" i="72" s="1"/>
  <c r="K10" i="72" s="1"/>
  <c r="L10" i="72" s="1"/>
  <c r="I9" i="72"/>
  <c r="J9" i="72" s="1"/>
  <c r="I27" i="72"/>
  <c r="J27" i="72" s="1"/>
  <c r="K27" i="72" s="1"/>
  <c r="L27" i="72" s="1"/>
  <c r="I30" i="72"/>
  <c r="J30" i="72" s="1"/>
  <c r="K30" i="72" s="1"/>
  <c r="L30" i="72" s="1"/>
  <c r="I33" i="72"/>
  <c r="J33" i="72" s="1"/>
  <c r="K33" i="72" s="1"/>
  <c r="I19" i="72"/>
  <c r="J19" i="72" s="1"/>
  <c r="K19" i="72" s="1"/>
  <c r="L19" i="72" s="1"/>
  <c r="I29" i="72"/>
  <c r="J29" i="72" s="1"/>
  <c r="K29" i="72" s="1"/>
  <c r="I18" i="72"/>
  <c r="J18" i="72" s="1"/>
  <c r="K18" i="72" s="1"/>
  <c r="L18" i="72" s="1"/>
  <c r="I9" i="71"/>
  <c r="J9" i="71" s="1"/>
  <c r="I16" i="71"/>
  <c r="J16" i="71" s="1"/>
  <c r="K16" i="71" s="1"/>
  <c r="L16" i="71" s="1"/>
  <c r="I14" i="71"/>
  <c r="J14" i="71" s="1"/>
  <c r="K14" i="71" s="1"/>
  <c r="L14" i="71" s="1"/>
  <c r="I24" i="71"/>
  <c r="J24" i="71" s="1"/>
  <c r="K24" i="71" s="1"/>
  <c r="L24" i="71" s="1"/>
  <c r="I20" i="71"/>
  <c r="J20" i="71" s="1"/>
  <c r="K20" i="71" s="1"/>
  <c r="L20" i="71" s="1"/>
  <c r="I26" i="71"/>
  <c r="J26" i="71" s="1"/>
  <c r="K26" i="71" s="1"/>
  <c r="L26" i="71" s="1"/>
  <c r="I34" i="71"/>
  <c r="J34" i="71" s="1"/>
  <c r="K34" i="71" s="1"/>
  <c r="L34" i="71" s="1"/>
  <c r="I17" i="71"/>
  <c r="J17" i="71" s="1"/>
  <c r="K17" i="71" s="1"/>
  <c r="L17" i="71" s="1"/>
  <c r="I38" i="71"/>
  <c r="J38" i="71" s="1"/>
  <c r="K38" i="71" s="1"/>
  <c r="L38" i="71" s="1"/>
  <c r="I28" i="71"/>
  <c r="J28" i="71" s="1"/>
  <c r="K28" i="71" s="1"/>
  <c r="L28" i="71" s="1"/>
  <c r="I21" i="71"/>
  <c r="J21" i="71" s="1"/>
  <c r="K21" i="71" s="1"/>
  <c r="L21" i="71" s="1"/>
  <c r="I35" i="71"/>
  <c r="J35" i="71" s="1"/>
  <c r="K35" i="71" s="1"/>
  <c r="L35" i="71" s="1"/>
  <c r="I11" i="71"/>
  <c r="J11" i="71" s="1"/>
  <c r="K11" i="71" s="1"/>
  <c r="L11" i="71" s="1"/>
  <c r="I15" i="71"/>
  <c r="J15" i="71" s="1"/>
  <c r="K15" i="71" s="1"/>
  <c r="L15" i="71" s="1"/>
  <c r="I31" i="71"/>
  <c r="J31" i="71" s="1"/>
  <c r="K31" i="71" s="1"/>
  <c r="L31" i="71" s="1"/>
  <c r="I37" i="71"/>
  <c r="J37" i="71" s="1"/>
  <c r="K37" i="71" s="1"/>
  <c r="L37" i="71" s="1"/>
  <c r="I32" i="71"/>
  <c r="J32" i="71" s="1"/>
  <c r="K32" i="71" s="1"/>
  <c r="L32" i="71" s="1"/>
  <c r="I13" i="71"/>
  <c r="J13" i="71" s="1"/>
  <c r="K13" i="71" s="1"/>
  <c r="L13" i="71" s="1"/>
  <c r="I25" i="71"/>
  <c r="J25" i="71" s="1"/>
  <c r="K25" i="71" s="1"/>
  <c r="L25" i="71" s="1"/>
  <c r="I23" i="71"/>
  <c r="J23" i="71" s="1"/>
  <c r="K23" i="71" s="1"/>
  <c r="L23" i="71" s="1"/>
  <c r="I27" i="71"/>
  <c r="J27" i="71" s="1"/>
  <c r="K27" i="71" s="1"/>
  <c r="L27" i="71" s="1"/>
  <c r="I22" i="71"/>
  <c r="J22" i="71" s="1"/>
  <c r="K22" i="71" s="1"/>
  <c r="L22" i="71" s="1"/>
  <c r="I12" i="71"/>
  <c r="J12" i="71" s="1"/>
  <c r="K12" i="71" s="1"/>
  <c r="L12" i="71" s="1"/>
  <c r="I36" i="71"/>
  <c r="J36" i="71" s="1"/>
  <c r="K36" i="71" s="1"/>
  <c r="L36" i="71" s="1"/>
  <c r="I10" i="71"/>
  <c r="J10" i="71" s="1"/>
  <c r="K10" i="71" s="1"/>
  <c r="L10" i="71" s="1"/>
  <c r="I30" i="71"/>
  <c r="J30" i="71" s="1"/>
  <c r="K30" i="71" s="1"/>
  <c r="L30" i="71" s="1"/>
  <c r="I33" i="71"/>
  <c r="J33" i="71" s="1"/>
  <c r="K33" i="71" s="1"/>
  <c r="I29" i="71"/>
  <c r="J29" i="71" s="1"/>
  <c r="K29" i="71" s="1"/>
  <c r="I19" i="71"/>
  <c r="J19" i="71" s="1"/>
  <c r="K19" i="71" s="1"/>
  <c r="L19" i="71" s="1"/>
  <c r="L29" i="72" l="1"/>
  <c r="K57" i="72"/>
  <c r="K56" i="72"/>
  <c r="K55" i="72"/>
  <c r="K53" i="72"/>
  <c r="K54" i="72"/>
  <c r="J39" i="72"/>
  <c r="K9" i="72"/>
  <c r="L33" i="72"/>
  <c r="K59" i="72"/>
  <c r="K58" i="72"/>
  <c r="K60" i="72"/>
  <c r="K55" i="71"/>
  <c r="L29" i="71"/>
  <c r="K53" i="71"/>
  <c r="K57" i="71"/>
  <c r="K56" i="71"/>
  <c r="K54" i="71"/>
  <c r="L33" i="71"/>
  <c r="K58" i="71"/>
  <c r="K60" i="71"/>
  <c r="K59" i="71"/>
  <c r="K9" i="71"/>
  <c r="J39" i="71"/>
  <c r="L9" i="72" l="1"/>
  <c r="K39" i="72"/>
  <c r="L39" i="72" s="1"/>
  <c r="K39" i="71"/>
  <c r="L39" i="71" s="1"/>
  <c r="L9" i="7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<sst xmlns="http://schemas.openxmlformats.org/spreadsheetml/2006/main" count="16217" uniqueCount="775">
  <si>
    <t>District</t>
  </si>
  <si>
    <t>Bates</t>
  </si>
  <si>
    <t>Bellevue</t>
  </si>
  <si>
    <t>Bellingham</t>
  </si>
  <si>
    <t>Big Bend</t>
  </si>
  <si>
    <t>Cascadia</t>
  </si>
  <si>
    <t>Centralia</t>
  </si>
  <si>
    <t>Clark</t>
  </si>
  <si>
    <t>Clover Park</t>
  </si>
  <si>
    <t>Columbia Basin</t>
  </si>
  <si>
    <t>Edmonds</t>
  </si>
  <si>
    <t>Everett</t>
  </si>
  <si>
    <t>Grays Harbor</t>
  </si>
  <si>
    <t>Green River</t>
  </si>
  <si>
    <t>Highline</t>
  </si>
  <si>
    <t>Lake Washington</t>
  </si>
  <si>
    <t>Lower Columbia</t>
  </si>
  <si>
    <t>Olympic</t>
  </si>
  <si>
    <t>Peninsula</t>
  </si>
  <si>
    <t>Renton</t>
  </si>
  <si>
    <t>Seattle District</t>
  </si>
  <si>
    <t>Shoreline</t>
  </si>
  <si>
    <t>Skagit Valley</t>
  </si>
  <si>
    <t>South Puget Sound</t>
  </si>
  <si>
    <t>Spokane District</t>
  </si>
  <si>
    <t>Tacoma</t>
  </si>
  <si>
    <t>Walla Walla</t>
  </si>
  <si>
    <t>Wenatchee Valley</t>
  </si>
  <si>
    <t>Whatcom</t>
  </si>
  <si>
    <t>Yakima Valley</t>
  </si>
  <si>
    <t>College Total</t>
  </si>
  <si>
    <t>Annual</t>
  </si>
  <si>
    <t>System Total</t>
  </si>
  <si>
    <t>Actual</t>
  </si>
  <si>
    <t xml:space="preserve">Bellevue </t>
  </si>
  <si>
    <r>
      <t>Grays Harbor</t>
    </r>
    <r>
      <rPr>
        <b/>
        <i/>
        <sz val="9"/>
        <rFont val="Arial"/>
        <family val="2"/>
      </rPr>
      <t/>
    </r>
  </si>
  <si>
    <t xml:space="preserve">Skagit Valley </t>
  </si>
  <si>
    <t>College</t>
  </si>
  <si>
    <t>Spokane</t>
  </si>
  <si>
    <t>Seattle</t>
  </si>
  <si>
    <t>Pierce</t>
  </si>
  <si>
    <t>Program</t>
  </si>
  <si>
    <t>CIP</t>
  </si>
  <si>
    <t>Hospital Employees Education and Training</t>
  </si>
  <si>
    <t>Seattle South</t>
  </si>
  <si>
    <t>Worker Retraining Enrollments</t>
  </si>
  <si>
    <t>Private Career Schools</t>
  </si>
  <si>
    <t>Allocation Monitoring Report</t>
  </si>
  <si>
    <t>Aerospace Apprenticeship Enrollments</t>
  </si>
  <si>
    <t>2013-14</t>
  </si>
  <si>
    <t>Edmonds - CWU</t>
  </si>
  <si>
    <t>Pierce - CWU</t>
  </si>
  <si>
    <t>2014-15</t>
  </si>
  <si>
    <t>1000 Aerospace Enrollments</t>
  </si>
  <si>
    <t>Seattle North</t>
  </si>
  <si>
    <t>Baseline</t>
  </si>
  <si>
    <t>2012-13</t>
  </si>
  <si>
    <t>3yr average</t>
  </si>
  <si>
    <t>share of</t>
  </si>
  <si>
    <r>
      <rPr>
        <b/>
        <sz val="8"/>
        <color theme="1"/>
        <rFont val="Arial"/>
        <family val="2"/>
      </rPr>
      <t>Source:</t>
    </r>
    <r>
      <rPr>
        <sz val="8"/>
        <color theme="1"/>
        <rFont val="Arial"/>
        <family val="2"/>
      </rPr>
      <t xml:space="preserve"> SBCTC Data Warehouse</t>
    </r>
  </si>
  <si>
    <t>note 1:  Annual FTE for WSU is calculated for two semesters as opposed to three quarters.</t>
  </si>
  <si>
    <t>Olympic - WSU (note 1)</t>
  </si>
  <si>
    <t>Attained</t>
  </si>
  <si>
    <t>earmark*</t>
  </si>
  <si>
    <t>% of Target</t>
  </si>
  <si>
    <t>System Total w/PCC</t>
  </si>
  <si>
    <t>Private Career Colleges</t>
  </si>
  <si>
    <t>System Base Allocation Target:</t>
  </si>
  <si>
    <t>limit*</t>
  </si>
  <si>
    <t>% of</t>
  </si>
  <si>
    <t>*limit for counting state supported international FTE for base attainment is the lesser of 2% of total allocation target or the number of FTE below total allocation target</t>
  </si>
  <si>
    <t>NA</t>
  </si>
  <si>
    <r>
      <rPr>
        <b/>
        <sz val="8"/>
        <rFont val="Arial"/>
        <family val="2"/>
      </rPr>
      <t>Source:</t>
    </r>
    <r>
      <rPr>
        <sz val="8"/>
        <rFont val="Arial"/>
        <family val="2"/>
      </rPr>
      <t xml:space="preserve"> SBCTC Data Warehouse</t>
    </r>
  </si>
  <si>
    <t>Total Target Attainment (Base + Earmarks)</t>
  </si>
  <si>
    <t>CTC only</t>
  </si>
  <si>
    <t>Base Actual Calculation</t>
  </si>
  <si>
    <t>Excluded International Student Enrollment</t>
  </si>
  <si>
    <t>By College Within Multi-Campus Districts</t>
  </si>
  <si>
    <t>Pierce Puyallup</t>
  </si>
  <si>
    <t>Pierce District Total</t>
  </si>
  <si>
    <t>Pierce Fort Steilacoom</t>
  </si>
  <si>
    <t>Seattle Central</t>
  </si>
  <si>
    <t>Seattle Vocational Institute</t>
  </si>
  <si>
    <t>Seattle District Total</t>
  </si>
  <si>
    <t>Spokane Falls</t>
  </si>
  <si>
    <t>Spokane District Total</t>
  </si>
  <si>
    <r>
      <t xml:space="preserve">base </t>
    </r>
    <r>
      <rPr>
        <b/>
        <vertAlign val="superscript"/>
        <sz val="10"/>
        <rFont val="Arial"/>
        <family val="2"/>
      </rPr>
      <t>4</t>
    </r>
  </si>
  <si>
    <r>
      <t xml:space="preserve">earmark </t>
    </r>
    <r>
      <rPr>
        <b/>
        <vertAlign val="superscript"/>
        <sz val="10"/>
        <rFont val="Arial"/>
        <family val="2"/>
      </rPr>
      <t>2</t>
    </r>
  </si>
  <si>
    <r>
      <t xml:space="preserve">Total </t>
    </r>
    <r>
      <rPr>
        <b/>
        <vertAlign val="superscript"/>
        <sz val="10"/>
        <rFont val="Arial"/>
        <family val="2"/>
      </rPr>
      <t>1</t>
    </r>
  </si>
  <si>
    <r>
      <rPr>
        <vertAlign val="superscript"/>
        <sz val="10"/>
        <color indexed="8"/>
        <rFont val="Arial"/>
        <family val="2"/>
      </rPr>
      <t>1</t>
    </r>
    <r>
      <rPr>
        <sz val="8"/>
        <color indexed="8"/>
        <rFont val="Arial"/>
        <family val="2"/>
      </rPr>
      <t xml:space="preserve"> total FTE is base FTE plus earmark FTE and is calculated by adding Ucontracts FTE to total state support FTE from the SBCTC data warehouse.</t>
    </r>
  </si>
  <si>
    <r>
      <rPr>
        <vertAlign val="superscript"/>
        <sz val="10"/>
        <color indexed="8"/>
        <rFont val="Arial"/>
        <family val="2"/>
      </rPr>
      <t>2</t>
    </r>
    <r>
      <rPr>
        <sz val="8"/>
        <color indexed="8"/>
        <rFont val="Arial"/>
        <family val="2"/>
      </rPr>
      <t xml:space="preserve"> earmark FTE is the sum of earmark FTE from 1000 Aerospace, Aerospace Apprenticeship, HEET, UContracts, and WRT</t>
    </r>
  </si>
  <si>
    <r>
      <rPr>
        <vertAlign val="superscript"/>
        <sz val="10"/>
        <color indexed="8"/>
        <rFont val="Arial"/>
        <family val="2"/>
      </rPr>
      <t>3</t>
    </r>
    <r>
      <rPr>
        <sz val="8"/>
        <color indexed="8"/>
        <rFont val="Arial"/>
        <family val="2"/>
      </rPr>
      <t xml:space="preserve"> excluded international FTE is the number of international FTE coded as state support in excess of the limit for counting international FTE as state support.  Limit takes effect in Fall 2016</t>
    </r>
  </si>
  <si>
    <r>
      <rPr>
        <vertAlign val="superscript"/>
        <sz val="10"/>
        <color indexed="8"/>
        <rFont val="Arial"/>
        <family val="2"/>
      </rPr>
      <t>4</t>
    </r>
    <r>
      <rPr>
        <sz val="8"/>
        <color indexed="8"/>
        <rFont val="Arial"/>
        <family val="2"/>
      </rPr>
      <t xml:space="preserve"> base FTE is the total allocation FTE less earmark FTE and excess international FTE</t>
    </r>
  </si>
  <si>
    <t>2 yr avg.</t>
  </si>
  <si>
    <t>2 yr diff.</t>
  </si>
  <si>
    <t>fall off rate</t>
  </si>
  <si>
    <t>Winter - Spring</t>
  </si>
  <si>
    <t>Fall - Winter</t>
  </si>
  <si>
    <t xml:space="preserve">Shoreline </t>
  </si>
  <si>
    <r>
      <t>Pierce</t>
    </r>
    <r>
      <rPr>
        <i/>
        <sz val="9"/>
        <rFont val="Arial"/>
        <family val="2"/>
      </rPr>
      <t xml:space="preserve"> </t>
    </r>
  </si>
  <si>
    <t xml:space="preserve">Edmonds </t>
  </si>
  <si>
    <t xml:space="preserve">Clark </t>
  </si>
  <si>
    <t>Quarter to Quarter Fall-Off Rates</t>
  </si>
  <si>
    <t>updated by:</t>
  </si>
  <si>
    <t>date:</t>
  </si>
  <si>
    <t>current year:</t>
  </si>
  <si>
    <t>prior year:</t>
  </si>
  <si>
    <t>query_run_date</t>
  </si>
  <si>
    <t>year</t>
  </si>
  <si>
    <t>quarter</t>
  </si>
  <si>
    <t>district</t>
  </si>
  <si>
    <t>college</t>
  </si>
  <si>
    <t>state_FTE</t>
  </si>
  <si>
    <t>aero_1000</t>
  </si>
  <si>
    <t>aero_apprentice</t>
  </si>
  <si>
    <t>heet</t>
  </si>
  <si>
    <t>wrt</t>
  </si>
  <si>
    <t>international_state</t>
  </si>
  <si>
    <t xml:space="preserve">*earmark FTE is the lesser of the earmark enrollments or the earmark allocation.  Earmark FTE is subtracted from total State FTE when calculating District Enrollment Allocation Base (DEAB) </t>
  </si>
  <si>
    <t>Calculate last year's prelim to actual growth</t>
  </si>
  <si>
    <t>Apply last year's growth rate to estimate this year's fall quarter state-supported FTES</t>
  </si>
  <si>
    <t>% Growth</t>
  </si>
  <si>
    <t>*excluded FTE are the number of state supported international FTE in excess of the limit.  Excluded FTE are subtracted from total state FTE when calculating base enrollment</t>
  </si>
  <si>
    <t>Total Target Attain.</t>
  </si>
  <si>
    <t>State Supported International Student Enrollment</t>
  </si>
  <si>
    <r>
      <t xml:space="preserve">excl Int'l </t>
    </r>
    <r>
      <rPr>
        <b/>
        <vertAlign val="superscript"/>
        <sz val="10"/>
        <rFont val="Arial"/>
        <family val="2"/>
      </rPr>
      <t>3</t>
    </r>
  </si>
  <si>
    <t>Prior Year Actuals</t>
  </si>
  <si>
    <t>Total State</t>
  </si>
  <si>
    <t>% weighted</t>
  </si>
  <si>
    <t>Weighted State Enrollment by Quarter</t>
  </si>
  <si>
    <t>Total Allocation (Base + Earmarks)</t>
  </si>
  <si>
    <t>weighted</t>
  </si>
  <si>
    <t>weighted_gap</t>
  </si>
  <si>
    <t>weighted_stem</t>
  </si>
  <si>
    <t>weighted_bas</t>
  </si>
  <si>
    <t>weighted_beda</t>
  </si>
  <si>
    <t xml:space="preserve">                        BEdA: state funded enrollments in courses with a Basic Education CIP (32 CIP series)</t>
  </si>
  <si>
    <t xml:space="preserve">                        STEM: state funded enrollments in courses that meet the STEM course criteria, identified by a system task force</t>
  </si>
  <si>
    <t xml:space="preserve">                        Skills Gap: state funded enrollments in courses with CIPs on the mid-level skills gap based on joint agency report, "A Skilled and Educated Workforce: 2013 Update"</t>
  </si>
  <si>
    <t>BEdA</t>
  </si>
  <si>
    <t>Year End</t>
  </si>
  <si>
    <t>Weighted State Enrollment by Category</t>
  </si>
  <si>
    <t>District Enrollment Alloctation Base (DEAB) Calculation</t>
  </si>
  <si>
    <t>DEAB</t>
  </si>
  <si>
    <t>state_without_international</t>
  </si>
  <si>
    <t>BAS</t>
  </si>
  <si>
    <t>STEM</t>
  </si>
  <si>
    <t>All enrollment counts exclude state supported international student who are not paying resident tuition (fee pay status '01')</t>
  </si>
  <si>
    <t>2017-18</t>
  </si>
  <si>
    <t>3yr avg</t>
  </si>
  <si>
    <t>under</t>
  </si>
  <si>
    <t>over</t>
  </si>
  <si>
    <t>change for</t>
  </si>
  <si>
    <t>State International Student Enrollment</t>
  </si>
  <si>
    <t>Source: SBCTC Data Warehouse, Stuclass table, Fund_Source_Enrollment = S, plus University Contract FTES reported by public four year institutions to OFM.</t>
  </si>
  <si>
    <t>Source: SBCTC Data Warehouse</t>
  </si>
  <si>
    <t>change from</t>
  </si>
  <si>
    <t>prior DEAB</t>
  </si>
  <si>
    <t>2018-19</t>
  </si>
  <si>
    <t>Skills Gap</t>
  </si>
  <si>
    <t>Total Weighted*</t>
  </si>
  <si>
    <t>excl int'l*</t>
  </si>
  <si>
    <t>Allocation</t>
  </si>
  <si>
    <t>Actual Base Enrollments</t>
  </si>
  <si>
    <t>By College Estimates Within Multi-Campus Districts</t>
  </si>
  <si>
    <t>* Actual excluded international FTE are based on allocations set at the district level.  The by-college excluded international FTE values are an estimate for reference purposes based on the ratio of total state international FTE from each colleges within multi-campus districts.</t>
  </si>
  <si>
    <t>* Actual earmark values are based on allocations set at the district level.  The by-college earmark values are an estimate for reference purposes based on the ratio of total earmark FTE from each colleges within multi-campus districts.</t>
  </si>
  <si>
    <t>estimate*</t>
  </si>
  <si>
    <t>est. DEAB*</t>
  </si>
  <si>
    <t>District Enrollment Allocation Base</t>
  </si>
  <si>
    <r>
      <rPr>
        <b/>
        <sz val="8"/>
        <rFont val="Arial"/>
        <family val="2"/>
      </rPr>
      <t xml:space="preserve">* </t>
    </r>
    <r>
      <rPr>
        <sz val="8"/>
        <rFont val="Arial"/>
        <family val="2"/>
      </rPr>
      <t>Actual base enrollments and allocations are set at the district level.  Base enrollment estimates by college for colleges within multi-campus districts are shared here as a reference.</t>
    </r>
  </si>
  <si>
    <t xml:space="preserve">                        BAS: state funded enrollments of BAS students (intent = "I") in 300 and 400 level program courses where the first two digits of the course CIP = the first two digits of the student program CIP</t>
  </si>
  <si>
    <t>note: allocation targets are calculated by district, showing related by college FTES for reference purposes only</t>
  </si>
  <si>
    <t>Estimate</t>
  </si>
  <si>
    <t>Calculating Fall Estimate of State-Supported FTES from Preliminary Fall FTES</t>
  </si>
  <si>
    <t>est. % of Target</t>
  </si>
  <si>
    <t>Clark - EWU (note 2)</t>
  </si>
  <si>
    <t>2019-20</t>
  </si>
  <si>
    <t>CIP Title</t>
  </si>
  <si>
    <t>AGRI MECHANICS &amp; OPERATION</t>
  </si>
  <si>
    <t>AGRI POWER MACHINERY MECH</t>
  </si>
  <si>
    <t>AGRI MECH &amp; EQUIP/MACHINE</t>
  </si>
  <si>
    <t>ENVIRONMENTAL TECHNOLOGY</t>
  </si>
  <si>
    <t>COMPUTER PROGRAMMING</t>
  </si>
  <si>
    <t>COMPUTER PROGRAM, PRODUCT</t>
  </si>
  <si>
    <t>INFORMATION SCIENCES</t>
  </si>
  <si>
    <t>DIGITAL MEDIA: WEB/MULTI</t>
  </si>
  <si>
    <t>COMPUTER GRAPHICS</t>
  </si>
  <si>
    <t>COMP SYS NETWORKING &amp; TELECOM</t>
  </si>
  <si>
    <t>SYSTEM ADMINISTRATION</t>
  </si>
  <si>
    <t>COMP &amp; INFO SYS SECURITY</t>
  </si>
  <si>
    <t>COMPUTER SUPPORT SPEC</t>
  </si>
  <si>
    <t>ENGINEERING TECH, GENL</t>
  </si>
  <si>
    <t>ARCHITECT ENGINEER TECH</t>
  </si>
  <si>
    <t>CIVIL ENGINEERING TECH</t>
  </si>
  <si>
    <t>ELECT/ELECTR &amp; COMM TECH</t>
  </si>
  <si>
    <t>TELECOMM TECH</t>
  </si>
  <si>
    <t>BIOMEDICAL TECH</t>
  </si>
  <si>
    <t>ELECTRO-MECH TECH</t>
  </si>
  <si>
    <t>INSTRUMENTATION TECH</t>
  </si>
  <si>
    <t>ROBOTICS TECHNOLOGY</t>
  </si>
  <si>
    <t>ENERGY CONSERV TECH</t>
  </si>
  <si>
    <t>WATER QUALITY/WASTEWTR MGT</t>
  </si>
  <si>
    <t>HAZARD MAT MGMT &amp; WASTE</t>
  </si>
  <si>
    <t>PLASTICS ENGINEER TECH</t>
  </si>
  <si>
    <t>INDUSTRIAL TECH</t>
  </si>
  <si>
    <t>MANUFACTURING TECH</t>
  </si>
  <si>
    <t>OCC SAFETY &amp; HEALTH TECH</t>
  </si>
  <si>
    <t>QUALITY CONTROL</t>
  </si>
  <si>
    <t>MECHANICAL TECH</t>
  </si>
  <si>
    <t>CONSTRUCTION ENGR TECH</t>
  </si>
  <si>
    <t>SURVEYING TECH</t>
  </si>
  <si>
    <t>HYDRAULICS &amp; FLUID POWER</t>
  </si>
  <si>
    <t>COMPUTER TECH/COMP SYSTEM</t>
  </si>
  <si>
    <t>DRAFT &amp; DESIGN TECH, GENL</t>
  </si>
  <si>
    <t>CAD DRAFT/DESIGN TECH</t>
  </si>
  <si>
    <t>ARCHIT DRAFT &amp; ARCHIT CAD</t>
  </si>
  <si>
    <t>CIVIL DRAFT/ENGR CAD</t>
  </si>
  <si>
    <t>ELECT DRAFT/CAD</t>
  </si>
  <si>
    <t>MECHANICAL DRAFT/CAD</t>
  </si>
  <si>
    <t>AIRCRAFT DRAFTING</t>
  </si>
  <si>
    <t>NUCLEAR ENGINEERING TECH</t>
  </si>
  <si>
    <t>BIOLOGICAL LAB TECH</t>
  </si>
  <si>
    <t>CORRECTIONS</t>
  </si>
  <si>
    <t>CRIM JUSTICE/LAW ENFORCE</t>
  </si>
  <si>
    <t>FORENSIC TECH</t>
  </si>
  <si>
    <t>CRIMINAL JUSTICE/POLICE SC</t>
  </si>
  <si>
    <t>FIRE SCIENCE/ADMIN</t>
  </si>
  <si>
    <t>FIRE FIGHTING</t>
  </si>
  <si>
    <t>HOMELAND SECURITY</t>
  </si>
  <si>
    <t>CRISIS/EMERG/DISASTER MGMT</t>
  </si>
  <si>
    <t>ELEC &amp; ELECTR EQUIP REPAIR</t>
  </si>
  <si>
    <t>IND ELECTRONICS TECH</t>
  </si>
  <si>
    <t>AIRCRAFT ELECT FAB &amp; INSTL</t>
  </si>
  <si>
    <t>HEAT/AC/VENT/REFRIG MAINT</t>
  </si>
  <si>
    <t>HEAVY EQUIP MAINT TECH</t>
  </si>
  <si>
    <t>INDUST MECHANICS &amp; MAINT</t>
  </si>
  <si>
    <t>PROCESS MACH MAINT &amp; REPR</t>
  </si>
  <si>
    <t>INDUSTRIAL PLANT SERVICES</t>
  </si>
  <si>
    <t>STATIONARY ENGINEER</t>
  </si>
  <si>
    <t>AUTOBODY/COLLISION &amp; REPR</t>
  </si>
  <si>
    <t>AUTO MECHANICS</t>
  </si>
  <si>
    <t>DIESEL MECHANICS TECH</t>
  </si>
  <si>
    <t>AIRFRAME MECH &amp; AIRCRAFT</t>
  </si>
  <si>
    <t>AIRCRAFT POWERPLANT TECH</t>
  </si>
  <si>
    <t>ALTER FUEL VEHICLE TECH</t>
  </si>
  <si>
    <t>MARINE MAINT/FITTER &amp; SHIP</t>
  </si>
  <si>
    <t>AIRCRAFT/FRAME/PWRPLANT ME</t>
  </si>
  <si>
    <t>AUTO SERV CENTER SPEC</t>
  </si>
  <si>
    <t>MACHINE TOOL TECH</t>
  </si>
  <si>
    <t>SHEET METAL TECH</t>
  </si>
  <si>
    <t>TOOL &amp; DIE TECH</t>
  </si>
  <si>
    <t>WELDING TECH</t>
  </si>
  <si>
    <t>IRONWORKING</t>
  </si>
  <si>
    <t>CNC MACHINIST TECH</t>
  </si>
  <si>
    <t>CABINET MKG &amp; MILLWORK</t>
  </si>
  <si>
    <t>DENTAL HYGIENIST</t>
  </si>
  <si>
    <t>HEALTH INFO/MEDICAL RECORD</t>
  </si>
  <si>
    <t>MEDICAL TRANSCRIPTION</t>
  </si>
  <si>
    <t>HOSPITAL CENTRAL SRV TECH</t>
  </si>
  <si>
    <t>CLIN/MED LAB TECH (CERT)</t>
  </si>
  <si>
    <t>OCCUPATIONAL THERAPY ASST</t>
  </si>
  <si>
    <t>PHYSICAL THERAPY ASSISTANT</t>
  </si>
  <si>
    <t>EMT (AMBULANCE)</t>
  </si>
  <si>
    <t>RESPIRATORY THERAPY TECH</t>
  </si>
  <si>
    <t>CARDIOVASCULAR TECHNOLOGY</t>
  </si>
  <si>
    <t>ELECTROCARDIOGRAPH TECH</t>
  </si>
  <si>
    <t>EMT (PARAMEDIC)</t>
  </si>
  <si>
    <t>MED RAD TECH (RAD THERAPY)</t>
  </si>
  <si>
    <t>SURGICAL TECH</t>
  </si>
  <si>
    <t>DIAG MED SONOGRAPHY/ULTRA</t>
  </si>
  <si>
    <t>RADIOLOGIC TECH</t>
  </si>
  <si>
    <t>HEALTH PHYSICS/RAD PROTECT</t>
  </si>
  <si>
    <t>HEARING INSTRUMENT SPEC</t>
  </si>
  <si>
    <t>RADIATION &amp; IMAGING</t>
  </si>
  <si>
    <t>CARDIAC INVASIVE TECH</t>
  </si>
  <si>
    <t>ECHOCARDIOGRAPHIC TECH</t>
  </si>
  <si>
    <t>CLINICAL/MED LAB TECH</t>
  </si>
  <si>
    <t>OPTICIANRY/OPHTHALMIC DISP</t>
  </si>
  <si>
    <t>ORTHOTICS/PROSTHETICS</t>
  </si>
  <si>
    <t>DIETETIC TECH</t>
  </si>
  <si>
    <t>REGISTERED NURSING</t>
  </si>
  <si>
    <t>COMPUTER SCIENCES</t>
  </si>
  <si>
    <t>INFORMATION PROCESSING</t>
  </si>
  <si>
    <t>COMPUTER SYSTEMS ANALYSIS</t>
  </si>
  <si>
    <t>COMPUTER SCIENCE</t>
  </si>
  <si>
    <t>DATA WAREHOUSE &amp; DB ADMIN</t>
  </si>
  <si>
    <t>SYSTEM/NETWORK &amp; LAN/WAN</t>
  </si>
  <si>
    <t>WEB/MULTIMEDIA MGT</t>
  </si>
  <si>
    <t>010201</t>
  </si>
  <si>
    <t>010204</t>
  </si>
  <si>
    <t>010205</t>
  </si>
  <si>
    <t>110201</t>
  </si>
  <si>
    <t>110203</t>
  </si>
  <si>
    <t>110401</t>
  </si>
  <si>
    <t>110801</t>
  </si>
  <si>
    <t>110803</t>
  </si>
  <si>
    <t>110901</t>
  </si>
  <si>
    <t>111001</t>
  </si>
  <si>
    <t>111003</t>
  </si>
  <si>
    <t>111006</t>
  </si>
  <si>
    <t>150000</t>
  </si>
  <si>
    <t>150101</t>
  </si>
  <si>
    <t>150201</t>
  </si>
  <si>
    <t>150303</t>
  </si>
  <si>
    <t>150305</t>
  </si>
  <si>
    <t>150401</t>
  </si>
  <si>
    <t>150403</t>
  </si>
  <si>
    <t>150404</t>
  </si>
  <si>
    <t>150405</t>
  </si>
  <si>
    <t>150506</t>
  </si>
  <si>
    <t>150508</t>
  </si>
  <si>
    <t>150607</t>
  </si>
  <si>
    <t>150612</t>
  </si>
  <si>
    <t>150613</t>
  </si>
  <si>
    <t>150701</t>
  </si>
  <si>
    <t>150702</t>
  </si>
  <si>
    <t>150805</t>
  </si>
  <si>
    <t>151001</t>
  </si>
  <si>
    <t>151102</t>
  </si>
  <si>
    <t>151103</t>
  </si>
  <si>
    <t>151202</t>
  </si>
  <si>
    <t>151301</t>
  </si>
  <si>
    <t>151302</t>
  </si>
  <si>
    <t>151303</t>
  </si>
  <si>
    <t>151304</t>
  </si>
  <si>
    <t>151305</t>
  </si>
  <si>
    <t>151306</t>
  </si>
  <si>
    <t>151401</t>
  </si>
  <si>
    <t>410101</t>
  </si>
  <si>
    <t>430102</t>
  </si>
  <si>
    <t>430103</t>
  </si>
  <si>
    <t>430107</t>
  </si>
  <si>
    <t>430202</t>
  </si>
  <si>
    <t>430203</t>
  </si>
  <si>
    <t>430301</t>
  </si>
  <si>
    <t>430302</t>
  </si>
  <si>
    <t>470101</t>
  </si>
  <si>
    <t>470105</t>
  </si>
  <si>
    <t>470201</t>
  </si>
  <si>
    <t>470302</t>
  </si>
  <si>
    <t>470303</t>
  </si>
  <si>
    <t>470603</t>
  </si>
  <si>
    <t>470604</t>
  </si>
  <si>
    <t>470605</t>
  </si>
  <si>
    <t>470607</t>
  </si>
  <si>
    <t>470608</t>
  </si>
  <si>
    <t>470614</t>
  </si>
  <si>
    <t>470616</t>
  </si>
  <si>
    <t>480501</t>
  </si>
  <si>
    <t>480506</t>
  </si>
  <si>
    <t>480507</t>
  </si>
  <si>
    <t>480508</t>
  </si>
  <si>
    <t>480509</t>
  </si>
  <si>
    <t>480510</t>
  </si>
  <si>
    <t>480703</t>
  </si>
  <si>
    <t>510602</t>
  </si>
  <si>
    <t>510707</t>
  </si>
  <si>
    <t>510708</t>
  </si>
  <si>
    <t>510802</t>
  </si>
  <si>
    <t>510803</t>
  </si>
  <si>
    <t>510806</t>
  </si>
  <si>
    <t>510810</t>
  </si>
  <si>
    <t>510812</t>
  </si>
  <si>
    <t>510901</t>
  </si>
  <si>
    <t>510902</t>
  </si>
  <si>
    <t>510904</t>
  </si>
  <si>
    <t>510907</t>
  </si>
  <si>
    <t>510909</t>
  </si>
  <si>
    <t>510910</t>
  </si>
  <si>
    <t>510911</t>
  </si>
  <si>
    <t>510916</t>
  </si>
  <si>
    <t>510918</t>
  </si>
  <si>
    <t>511004</t>
  </si>
  <si>
    <t>511801</t>
  </si>
  <si>
    <t>512307</t>
  </si>
  <si>
    <t>513103</t>
  </si>
  <si>
    <t>513801</t>
  </si>
  <si>
    <t>110101</t>
  </si>
  <si>
    <t>110301</t>
  </si>
  <si>
    <t>110501</t>
  </si>
  <si>
    <t>110701</t>
  </si>
  <si>
    <t>110802</t>
  </si>
  <si>
    <t>111002</t>
  </si>
  <si>
    <t>111004</t>
  </si>
  <si>
    <t>List of Course CIP Codes for Weighted Skills Gap Enrollments</t>
  </si>
  <si>
    <t>List of STEM Courses for Weighted STEM Enrollments</t>
  </si>
  <si>
    <t>COLLEGE</t>
  </si>
  <si>
    <t>DEPT_DIV</t>
  </si>
  <si>
    <t>COURSE_NUM_PREFIX</t>
  </si>
  <si>
    <t>280</t>
  </si>
  <si>
    <t>CHEM&amp;</t>
  </si>
  <si>
    <t>161</t>
  </si>
  <si>
    <t>CS&amp;</t>
  </si>
  <si>
    <t>141</t>
  </si>
  <si>
    <t>MATH&amp;</t>
  </si>
  <si>
    <t>142</t>
  </si>
  <si>
    <t>146</t>
  </si>
  <si>
    <t>151</t>
  </si>
  <si>
    <t>152</t>
  </si>
  <si>
    <t>080</t>
  </si>
  <si>
    <t>BIOL</t>
  </si>
  <si>
    <t>275</t>
  </si>
  <si>
    <t>276</t>
  </si>
  <si>
    <t>BIOL&amp;</t>
  </si>
  <si>
    <t>211</t>
  </si>
  <si>
    <t>212</t>
  </si>
  <si>
    <t>213</t>
  </si>
  <si>
    <t>CHEM</t>
  </si>
  <si>
    <t>265</t>
  </si>
  <si>
    <t>266</t>
  </si>
  <si>
    <t>272</t>
  </si>
  <si>
    <t>140</t>
  </si>
  <si>
    <t>162</t>
  </si>
  <si>
    <t>163</t>
  </si>
  <si>
    <t>261</t>
  </si>
  <si>
    <t>262</t>
  </si>
  <si>
    <t>263</t>
  </si>
  <si>
    <t>CS</t>
  </si>
  <si>
    <t>ENGR&amp;</t>
  </si>
  <si>
    <t>114</t>
  </si>
  <si>
    <t>204</t>
  </si>
  <si>
    <t>214</t>
  </si>
  <si>
    <t>215</t>
  </si>
  <si>
    <t>224</t>
  </si>
  <si>
    <t>225</t>
  </si>
  <si>
    <t>MATH</t>
  </si>
  <si>
    <t>208</t>
  </si>
  <si>
    <t>238</t>
  </si>
  <si>
    <t>240</t>
  </si>
  <si>
    <t>255</t>
  </si>
  <si>
    <t>153</t>
  </si>
  <si>
    <t>254</t>
  </si>
  <si>
    <t>PHYS</t>
  </si>
  <si>
    <t>121</t>
  </si>
  <si>
    <t>122</t>
  </si>
  <si>
    <t>123</t>
  </si>
  <si>
    <t>PHYS&amp;</t>
  </si>
  <si>
    <t>115</t>
  </si>
  <si>
    <t>116</t>
  </si>
  <si>
    <t>250</t>
  </si>
  <si>
    <t>ENGR</t>
  </si>
  <si>
    <t>180</t>
  </si>
  <si>
    <t>221</t>
  </si>
  <si>
    <t>222</t>
  </si>
  <si>
    <t>223</t>
  </si>
  <si>
    <t>220</t>
  </si>
  <si>
    <t>300</t>
  </si>
  <si>
    <t>139</t>
  </si>
  <si>
    <t>241</t>
  </si>
  <si>
    <t>242</t>
  </si>
  <si>
    <t>243</t>
  </si>
  <si>
    <t>264</t>
  </si>
  <si>
    <t>131</t>
  </si>
  <si>
    <t>203</t>
  </si>
  <si>
    <t>143</t>
  </si>
  <si>
    <t>251</t>
  </si>
  <si>
    <t>252</t>
  </si>
  <si>
    <t>253</t>
  </si>
  <si>
    <t>109</t>
  </si>
  <si>
    <t>113</t>
  </si>
  <si>
    <t>120</t>
  </si>
  <si>
    <t>150</t>
  </si>
  <si>
    <t>270</t>
  </si>
  <si>
    <t>290</t>
  </si>
  <si>
    <t>124</t>
  </si>
  <si>
    <t>125</t>
  </si>
  <si>
    <t>126</t>
  </si>
  <si>
    <t>134</t>
  </si>
  <si>
    <t>135</t>
  </si>
  <si>
    <t>136</t>
  </si>
  <si>
    <t>231</t>
  </si>
  <si>
    <t>232</t>
  </si>
  <si>
    <t>233</t>
  </si>
  <si>
    <t>190</t>
  </si>
  <si>
    <t>202</t>
  </si>
  <si>
    <t>206</t>
  </si>
  <si>
    <t>228</t>
  </si>
  <si>
    <t>CSIA</t>
  </si>
  <si>
    <t>200</t>
  </si>
  <si>
    <t>111</t>
  </si>
  <si>
    <t>ENT</t>
  </si>
  <si>
    <t>229</t>
  </si>
  <si>
    <t>267</t>
  </si>
  <si>
    <t>246</t>
  </si>
  <si>
    <t>230</t>
  </si>
  <si>
    <t>271</t>
  </si>
  <si>
    <t>144</t>
  </si>
  <si>
    <t>050</t>
  </si>
  <si>
    <t>132</t>
  </si>
  <si>
    <t>201</t>
  </si>
  <si>
    <t>205</t>
  </si>
  <si>
    <t>216</t>
  </si>
  <si>
    <t>298</t>
  </si>
  <si>
    <t>260</t>
  </si>
  <si>
    <t>020</t>
  </si>
  <si>
    <t>100</t>
  </si>
  <si>
    <t>106</t>
  </si>
  <si>
    <t>090</t>
  </si>
  <si>
    <t>112</t>
  </si>
  <si>
    <t>130</t>
  </si>
  <si>
    <t>285</t>
  </si>
  <si>
    <t>030</t>
  </si>
  <si>
    <t>210</t>
  </si>
  <si>
    <t>256</t>
  </si>
  <si>
    <t>010</t>
  </si>
  <si>
    <t>062</t>
  </si>
  <si>
    <t>CSC</t>
  </si>
  <si>
    <t>110</t>
  </si>
  <si>
    <t>063</t>
  </si>
  <si>
    <t>064</t>
  </si>
  <si>
    <t>070</t>
  </si>
  <si>
    <t>171</t>
  </si>
  <si>
    <t>172</t>
  </si>
  <si>
    <t>173</t>
  </si>
  <si>
    <t>181</t>
  </si>
  <si>
    <t>182</t>
  </si>
  <si>
    <t>183</t>
  </si>
  <si>
    <t>273</t>
  </si>
  <si>
    <t>207</t>
  </si>
  <si>
    <t>040</t>
  </si>
  <si>
    <t>103</t>
  </si>
  <si>
    <t>274</t>
  </si>
  <si>
    <t>145</t>
  </si>
  <si>
    <t>GEOL</t>
  </si>
  <si>
    <t>160</t>
  </si>
  <si>
    <t>117</t>
  </si>
  <si>
    <t>127</t>
  </si>
  <si>
    <t>Current Year Estimates</t>
  </si>
  <si>
    <t>Based on Prior Year State-Supported FTES</t>
  </si>
  <si>
    <t>Used to calculate FTE estimates for Total Target Attainment and Base Target Projections</t>
  </si>
  <si>
    <t>FTE Criteria:  all state-funded FTES, plus University Contract FTES</t>
  </si>
  <si>
    <t>earmark***</t>
  </si>
  <si>
    <t>Target**</t>
  </si>
  <si>
    <t>***earmark FTE is subtracted from total State FTE when calculating District Enrollment Allocation Base (DEAB).  Earmark FTE includes the base allocation number plus the number of monitored program enrollments above the baseline, up to the monitored allocation number.</t>
  </si>
  <si>
    <t>FTE Criteria:  all state-funded FTES for students with "F" or "B" INTENT and one of the approved program codes for the participating college (see list of program codes below).</t>
  </si>
  <si>
    <t>University Contracts Enrollments</t>
  </si>
  <si>
    <t>Source: OFM Office of Financial Management or directly reported by four year institution</t>
  </si>
  <si>
    <t>FTE critera: University Contract enrollments are included in the SBCTC budget, but tracked and reported by the four year institutions to OFM or directly to SBCTC.</t>
  </si>
  <si>
    <r>
      <t xml:space="preserve">FTE Criteria:  </t>
    </r>
    <r>
      <rPr>
        <sz val="8"/>
        <rFont val="Arial"/>
        <family val="2"/>
      </rPr>
      <t>All state funded FTES for student enrollments with a Worker Retraining fee pay status code (Stuclass table, Kind_of_Enrollment = 13 or 16).</t>
    </r>
  </si>
  <si>
    <r>
      <t xml:space="preserve">FTE Criteria:  </t>
    </r>
    <r>
      <rPr>
        <sz val="8"/>
        <rFont val="Arial"/>
        <family val="2"/>
      </rPr>
      <t>All state funded ftes generated by International students (Student table, International_Student = 'Y' and Stuclass table, Fund_Source_Enrollment = 'S' and Fee_Pay_Status &lt;&gt; '01' or is Null).</t>
    </r>
  </si>
  <si>
    <r>
      <t xml:space="preserve">FTE Criteria:  </t>
    </r>
    <r>
      <rPr>
        <sz val="8"/>
        <rFont val="Arial"/>
        <family val="2"/>
      </rPr>
      <t>All state funded ftes in at least one of the following weighted categories:</t>
    </r>
  </si>
  <si>
    <t>Notes:  All enrollment counts exclude state supported international student who are not paying resident tuition (fee pay status '01')</t>
  </si>
  <si>
    <t>Note: actual earmark and excluded international FTE values are based on allocations set at the district level and not by college.  These estimates are provided as a reference based on the by college ratios of all earmark and international state FTE.</t>
  </si>
  <si>
    <t>Notes:  * Total Weighted FTES is an unduplicated total and may be less than the sum of the four weighted category FTES for a district because some enrollments are counted in more than one category.</t>
  </si>
  <si>
    <t>Base</t>
  </si>
  <si>
    <t>Allocation*</t>
  </si>
  <si>
    <t>Monitored</t>
  </si>
  <si>
    <t>809, 827, 827B, 827J, 827K</t>
  </si>
  <si>
    <t>CHEBCAS, EECCEAS, MEEMCAS</t>
  </si>
  <si>
    <t>*The total 1000 aerospace allocations include base allocations for enrollment growth already demonstrated, and monitored allocations for those programs that are being monitored for new or additional enrollment growth.</t>
  </si>
  <si>
    <t>**The target includes the baseline annualized FTE for the monitored programs plus the monitored allocation.  The base allocation is not included in the target.</t>
  </si>
  <si>
    <t>COLLEGE_TITLE</t>
  </si>
  <si>
    <t>All Colleges</t>
  </si>
  <si>
    <t>104</t>
  </si>
  <si>
    <t>College Specific</t>
  </si>
  <si>
    <t>*Courses approved as "College Specific" STEM courses were identified as STEM courses based on college specific evidence.</t>
  </si>
  <si>
    <t>*Courses approved for "All Colleges" were identified as STEM courses based on system-wide evidence and are listed for all colleges.</t>
  </si>
  <si>
    <t>tdulany</t>
  </si>
  <si>
    <t/>
  </si>
  <si>
    <t xml:space="preserve"> </t>
  </si>
  <si>
    <t>aero_1000_program</t>
  </si>
  <si>
    <t>NULL</t>
  </si>
  <si>
    <t>1000 Aerospace Enrollments Program Details</t>
  </si>
  <si>
    <t>Base Allocation*</t>
  </si>
  <si>
    <t>AMT Program</t>
  </si>
  <si>
    <t>Total</t>
  </si>
  <si>
    <t>Program Codes</t>
  </si>
  <si>
    <t>Welding</t>
  </si>
  <si>
    <t>Mechatronics</t>
  </si>
  <si>
    <t>Avionics</t>
  </si>
  <si>
    <t>Aircraft Mechanic (AMT) &amp; Avionics</t>
  </si>
  <si>
    <t>Engineering</t>
  </si>
  <si>
    <t>Aero. Engineering</t>
  </si>
  <si>
    <t>Engineering Transfer</t>
  </si>
  <si>
    <t>Engineering Technology</t>
  </si>
  <si>
    <t>CNC Machining/Composites Technology</t>
  </si>
  <si>
    <t>Avionics/Electronics</t>
  </si>
  <si>
    <t>Electronics</t>
  </si>
  <si>
    <t xml:space="preserve"> excl Int'l*</t>
  </si>
  <si>
    <t>Base Enrollment Calculation</t>
  </si>
  <si>
    <t>2020-21</t>
  </si>
  <si>
    <t>Total 1</t>
  </si>
  <si>
    <t>earmark 2</t>
  </si>
  <si>
    <t>excl Int'l 3</t>
  </si>
  <si>
    <t>base 4</t>
  </si>
  <si>
    <t>2015-16</t>
  </si>
  <si>
    <t>(1) Limited to FUND_SOURCE_ENROLLMENT = 'S'</t>
  </si>
  <si>
    <t>Base Enr.</t>
  </si>
  <si>
    <t>Avg.</t>
  </si>
  <si>
    <t>FTE</t>
  </si>
  <si>
    <t>Program Application (1)</t>
  </si>
  <si>
    <t>2-Year</t>
  </si>
  <si>
    <t>Career Launch Base Enrollments</t>
  </si>
  <si>
    <t>latest qtr</t>
  </si>
  <si>
    <t>2021-22</t>
  </si>
  <si>
    <t>Pierce District Total*</t>
  </si>
  <si>
    <t>*As of AY 2020-21, Pierce reports FTE at the district level</t>
  </si>
  <si>
    <t>career_launch_program</t>
  </si>
  <si>
    <t>career_launch</t>
  </si>
  <si>
    <t>Clover_Park_HVAC</t>
  </si>
  <si>
    <t>Clark_Semiconductor_&amp;_Electronics</t>
  </si>
  <si>
    <t>North_Seattle_Ironworkers Apprent</t>
  </si>
  <si>
    <t>Renton_Carpentry_Apprent</t>
  </si>
  <si>
    <t>South_Seattle_Concrete Apprent</t>
  </si>
  <si>
    <t>Spokane_Ironworkers</t>
  </si>
  <si>
    <t>Spokane_Sheetmetal_Workers</t>
  </si>
  <si>
    <t>Spokane_Toyota</t>
  </si>
  <si>
    <t>Spokane_Insulator</t>
  </si>
  <si>
    <t>CTC Only</t>
  </si>
  <si>
    <t>Career Launch</t>
  </si>
  <si>
    <t>Expansion FTEs</t>
  </si>
  <si>
    <t xml:space="preserve">Career Launch </t>
  </si>
  <si>
    <t>Target</t>
  </si>
  <si>
    <t>2016-17</t>
  </si>
  <si>
    <t>2022-23</t>
  </si>
  <si>
    <t>Due to a coding issue, Seattle South's 718 (updated plan code = AFPATAPT) figures entered manually for summer and fall 2020</t>
  </si>
  <si>
    <t>**Starting Spring 20, Pierce colleges will be consolidated under "Pierce" in the table above.</t>
  </si>
  <si>
    <t>College**</t>
  </si>
  <si>
    <t>Estimate**</t>
  </si>
  <si>
    <t xml:space="preserve">**Actuals unavailable. This sheet carries forward the last available actual enrollments as estimates. </t>
  </si>
  <si>
    <t>Fall 20</t>
  </si>
  <si>
    <t>Winter 21</t>
  </si>
  <si>
    <t>Spring 21</t>
  </si>
  <si>
    <t>*** Actual earmark values are based on allocations set at the district level.  The by-college earmark values are an estimate for reference purposes based on the ratio of total earmark FTE from each colleges within multi-campus districts.</t>
  </si>
  <si>
    <t>****As of AY 2020-21, Pierce reports FTE at the district level</t>
  </si>
  <si>
    <t>Pierce District Total****</t>
  </si>
  <si>
    <t>2023-24</t>
  </si>
  <si>
    <t>Clover_Park_Med_Asst_Apprent</t>
  </si>
  <si>
    <t>Everett_Information_Sciences</t>
  </si>
  <si>
    <t>North_Seattle_Pharm_Tech_Apprent</t>
  </si>
  <si>
    <t>Shoreline_GM_Auto_Service_Ed</t>
  </si>
  <si>
    <t>Skagit_Marine_Tech</t>
  </si>
  <si>
    <t>Clark_HiTECC_T-TEN_Automotive</t>
  </si>
  <si>
    <t>Precision Machining</t>
  </si>
  <si>
    <t>Clark Semiconductor &amp; Electronics</t>
  </si>
  <si>
    <t>Clover Park HVAC</t>
  </si>
  <si>
    <t>Spokane Toyota</t>
  </si>
  <si>
    <t>Spokane Insulator</t>
  </si>
  <si>
    <t>Spokane Ironworkers</t>
  </si>
  <si>
    <t>Renton Carpentry Apprent</t>
  </si>
  <si>
    <t>Spokane Sheetmetal Workers</t>
  </si>
  <si>
    <t>North Seattle Ironworkers Apprent</t>
  </si>
  <si>
    <t>South Seattle Concrete Apprent</t>
  </si>
  <si>
    <t>Clark HiTECC/T-TEN Automotive</t>
  </si>
  <si>
    <t>Clover Park Med Asst Apprent</t>
  </si>
  <si>
    <t>Everett Information Sciences</t>
  </si>
  <si>
    <t>North Seattle Pharm Tech Apprent</t>
  </si>
  <si>
    <t>Shoreline GM Auto Service Ed</t>
  </si>
  <si>
    <t>Skagit Marine Tech</t>
  </si>
  <si>
    <t>Click here to for a list of Aero 1000 program codes</t>
  </si>
  <si>
    <t>Click here for a list of Career Launch program codes</t>
  </si>
  <si>
    <t>660, 660A, 660B, 660C, 723, 723A, 723B, 723C, 723T
AMTAEAPT, AMTAAAPT, AMTATC20, AMTAEC45, 
APTATAAS, APTAMC45, APTATAPT</t>
  </si>
  <si>
    <t>B634, CEE, OTRE, PHST2AS, EECCEAS, MEEMCAS</t>
  </si>
  <si>
    <t>999Q, MEEMCAS</t>
  </si>
  <si>
    <t>768, IMMMTAPT, IMMM1C01, IMMM2C01</t>
  </si>
  <si>
    <t xml:space="preserve">603, 607, 782, 827, ETGETAPT, MATMCC01, MEDMTC20, MEDMTC45, 
PETCMC20, PETCMC45, MATMTC20, MATPPC20, </t>
  </si>
  <si>
    <t>AST2, BIOE, CEE, OTRE, MEEMCAS, EECCEAS, CHEBCAS, MEEMSAS, PHST2AS</t>
  </si>
  <si>
    <t>630, 630A, 630D, 630E, 630H, 630I, 630J, 630M, 
ECTETAPT, ECTEEAAS, ECTEEC45, ECTA1C20, 
ECTA2C45, ECTATC01</t>
  </si>
  <si>
    <t>657C, 657E, 768A, 768B, IETSCC45, 
IETIPAPT, IMMMEAPT, IMMIEC45</t>
  </si>
  <si>
    <t>COURSE_APPROVED_FOR</t>
  </si>
  <si>
    <t>Shoreline_Toyota_Auto_Service_Ed</t>
  </si>
  <si>
    <t>Shoreline Toyota Auto Service Ed</t>
  </si>
  <si>
    <t>Centralia_Welding</t>
  </si>
  <si>
    <t>Clark_Welding_Tech</t>
  </si>
  <si>
    <t>Clark_Cybersecurity_BAS</t>
  </si>
  <si>
    <t>Clark_Network_Tech</t>
  </si>
  <si>
    <t>Clark_Surveying_Tech</t>
  </si>
  <si>
    <t>Clark_Cuisine_Management</t>
  </si>
  <si>
    <t>Clark_Pastry_Baking</t>
  </si>
  <si>
    <t>Green_River_IT_BAS</t>
  </si>
  <si>
    <t>Peninsula_Med_Assist_Appren</t>
  </si>
  <si>
    <t>Shoreline_Honda</t>
  </si>
  <si>
    <t>Shoreline_Mopar</t>
  </si>
  <si>
    <t>Shoreline_Biotech_Manufact</t>
  </si>
  <si>
    <t>Wenatchee_Drafting</t>
  </si>
  <si>
    <t>Centralia Welding</t>
  </si>
  <si>
    <t>Clark Welding Tech</t>
  </si>
  <si>
    <t>Clark Cybersecurity BAS</t>
  </si>
  <si>
    <t>Clark Network Tech</t>
  </si>
  <si>
    <t>Clark Surveying Tech</t>
  </si>
  <si>
    <t>Green River IT BAS</t>
  </si>
  <si>
    <t>Peninsula Med Assist Appren</t>
  </si>
  <si>
    <t>Shoreline Honda</t>
  </si>
  <si>
    <t>Shoreline Mopar</t>
  </si>
  <si>
    <t>Shoreline Biotech Manufact</t>
  </si>
  <si>
    <t>Wenatchee Drafting</t>
  </si>
  <si>
    <t>808, 808Z, 808T, MTCMAAPT, MTCMAAAS, MTCPMC20, MTCQAC20</t>
  </si>
  <si>
    <t>CEE, OTRE, EECCEAS, MEEMCAS</t>
  </si>
  <si>
    <t>814, 814A, 814B, 814C, WETWTAPT, WETWTC45, WETAMC45, WETWIC20</t>
  </si>
  <si>
    <t>Summer 21</t>
  </si>
  <si>
    <t>Fall 21</t>
  </si>
  <si>
    <t>Winter 22</t>
  </si>
  <si>
    <t>Spring 22</t>
  </si>
  <si>
    <t>2024-25</t>
  </si>
  <si>
    <t>C23</t>
  </si>
  <si>
    <r>
      <t xml:space="preserve">FTE Criteria:  </t>
    </r>
    <r>
      <rPr>
        <sz val="8"/>
        <rFont val="Arial"/>
        <family val="2"/>
      </rPr>
      <t>All state funded FTES for students with student group code of SHEE</t>
    </r>
  </si>
  <si>
    <t>FTE Criteria: all state-funded FTES for students where STDNT_ATTR_VALUE = 'SAPRAAJAC'</t>
  </si>
  <si>
    <t>Alloc #13</t>
  </si>
  <si>
    <t>*deactivated CIP replaced with CIP Aggregate</t>
  </si>
  <si>
    <t>030198*</t>
  </si>
  <si>
    <t>150503*</t>
  </si>
  <si>
    <t>151390*</t>
  </si>
  <si>
    <t>430106*</t>
  </si>
  <si>
    <t>470191*</t>
  </si>
  <si>
    <t>Composite Materials Technology</t>
  </si>
  <si>
    <t>Energy Systems Technology/Tech</t>
  </si>
  <si>
    <t>Forensic Science and Technolog</t>
  </si>
  <si>
    <t>Avionics Maintenance Technolog</t>
  </si>
  <si>
    <t>Energy Systems Installation an</t>
  </si>
  <si>
    <t>Medical Staff Services Technol</t>
  </si>
  <si>
    <t>Cardiopulmonary Technology/Tec</t>
  </si>
  <si>
    <t>470396*</t>
  </si>
  <si>
    <t>470498*</t>
  </si>
  <si>
    <t>470501*</t>
  </si>
  <si>
    <t>470687*</t>
  </si>
  <si>
    <t>470698*</t>
  </si>
  <si>
    <t>510798*</t>
  </si>
  <si>
    <t>510989*</t>
  </si>
  <si>
    <t>510996*</t>
  </si>
  <si>
    <t>510997*</t>
  </si>
  <si>
    <t>150617**</t>
  </si>
  <si>
    <t>151701**</t>
  </si>
  <si>
    <t>430406**</t>
  </si>
  <si>
    <t>470701**</t>
  </si>
  <si>
    <t>510915**</t>
  </si>
  <si>
    <t>510717**</t>
  </si>
  <si>
    <t>470609**</t>
  </si>
  <si>
    <t>**newly added CIP Aggregate</t>
  </si>
  <si>
    <t>718, 722, APTAMAPT, AFWATC45, APTPTC45, AFWA1C20, AFWA2C20, AFWAGC01, AFWA2C01</t>
  </si>
  <si>
    <t>660, AMTATC20, AMTAWC20, AMTEICO1</t>
  </si>
  <si>
    <t>768, IMMMEAPT, IMMMEC20</t>
  </si>
  <si>
    <t>AFPATAPT, AFPAAC45, AFPAPC45, AFPASC01, 
AFPATAAS, AFWAMAAS</t>
  </si>
  <si>
    <t>Summer 22</t>
  </si>
  <si>
    <t>Fall 22</t>
  </si>
  <si>
    <t>Winter 23</t>
  </si>
  <si>
    <t>Spring 23</t>
  </si>
  <si>
    <t>2025-26</t>
  </si>
  <si>
    <t>C34</t>
  </si>
  <si>
    <t>Fall 2022 Prelim</t>
  </si>
  <si>
    <t>Fall 2023 Prelim</t>
  </si>
  <si>
    <t>Edmonds_Computer_Info_Sys</t>
  </si>
  <si>
    <t>Edmonds Computer Information Systems</t>
  </si>
  <si>
    <t>Green_River_Forestry</t>
  </si>
  <si>
    <t>Green River Forestry</t>
  </si>
  <si>
    <t>Spokane_Cement_Mason_Apprent</t>
  </si>
  <si>
    <t>Spokane Cement Mason Apprent</t>
  </si>
  <si>
    <t>Spokane_Electrical_Apprent</t>
  </si>
  <si>
    <t>Spokane Electrical Apprent</t>
  </si>
  <si>
    <t>aero_1000_all</t>
  </si>
  <si>
    <t>Machining Program Expansion</t>
  </si>
  <si>
    <t>Manufacturing Engineering Technologies</t>
  </si>
  <si>
    <t>Material Science</t>
  </si>
  <si>
    <t>Aircraft Mechanic</t>
  </si>
  <si>
    <t>Machine Tool Tech</t>
  </si>
  <si>
    <t>Welding Program Expansion</t>
  </si>
  <si>
    <t>Aero. Machining</t>
  </si>
  <si>
    <t>Manufacturing Technology</t>
  </si>
  <si>
    <t>Machining Technology</t>
  </si>
  <si>
    <t>AMT and CNC</t>
  </si>
  <si>
    <t>Machining</t>
  </si>
  <si>
    <t>Machine Technology</t>
  </si>
  <si>
    <t>Composites</t>
  </si>
  <si>
    <t>Bellingham Tech</t>
  </si>
  <si>
    <t>1000 Aerospace Enrollments Program Details -- All Programs*</t>
  </si>
  <si>
    <t>*Inclues both probation and base allocation programs</t>
  </si>
  <si>
    <t>Beginning in Academic Year 2024-25, criteria for identifying Aero Apprentice FTE will be based on student PROGRAM_CODE via a new SBCTC process</t>
  </si>
  <si>
    <t>Clark Professional Baking</t>
  </si>
  <si>
    <t>Monitored?</t>
  </si>
  <si>
    <t>Y</t>
  </si>
  <si>
    <t>N</t>
  </si>
  <si>
    <t>Machining Program Expansion**</t>
  </si>
  <si>
    <t>**Allocation includes 16 probation and 27 base allocation FTE</t>
  </si>
  <si>
    <t>Clark Cuisine Management</t>
  </si>
  <si>
    <t>Alloc #12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</si>
</sst>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41" formatCode="_(* #,##0_);_(* \(#,##0\);_(* &quot;-&quot;_);_(@_)"/>
    <numFmt numFmtId="44" formatCode="_(&quot;$&quot;* #,##0.00_);_(&quot;$&quot;* \(#,##0.00\);_(&quot;$&quot;* &quot;-&quot;??_);_(@_)"/>
    <numFmt numFmtId="43" formatCode="_(* #,##0.00_);_(* \(#,##0.00\);_(* &quot;-&quot;??_);_(@_)"/>
    <numFmt numFmtId="164" formatCode="[$-1010409]#,##0;\-#,##0"/>
    <numFmt numFmtId="165" formatCode="0.0%"/>
    <numFmt numFmtId="166" formatCode="_(* #,##0_);_(* \(#,##0\);_(* &quot;-&quot;??_);_(@_)"/>
    <numFmt numFmtId="167" formatCode="&quot;$&quot;#,##0"/>
    <numFmt numFmtId="168" formatCode="_(* #,##0.0_);_(* \(#,##0.0\);_(* &quot;-&quot;??_);_(@_)"/>
    <numFmt numFmtId="169" formatCode="_(* #,##0.00000_);_(* \(#,##0.00000\);_(* &quot;-&quot;??_);_(@_)"/>
    <numFmt numFmtId="170" formatCode="0.0"/>
    <numFmt numFmtId="171" formatCode="_(* #,##0.0_);_(* \(#,##0.0\);_(* &quot;-&quot;_);_(@_)"/>
    <numFmt numFmtId="172" formatCode="_(* #,##0.00_);_(* \(#,##0.00\);_(* &quot;-&quot;_);_(@_)"/>
    <numFmt numFmtId="173" formatCode="_(* #,##0.000_);_(* \(#,##0.000\);_(* &quot;-&quot;_);_(@_)"/>
  </numFmts>
  <fonts count="85">
    <font>
      <sz val="10"/>
      <name val="Arial"/>
      <charset val="1"/>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color indexed="8"/>
      <name val="Arial"/>
      <family val="2"/>
    </font>
    <font>
      <b/>
      <sz val="9"/>
      <color indexed="8"/>
      <name val="Arial"/>
      <family val="2"/>
    </font>
    <font>
      <sz val="9"/>
      <color indexed="8"/>
      <name val="Arial"/>
      <family val="2"/>
    </font>
    <font>
      <sz val="10"/>
      <name val="Arial"/>
      <family val="2"/>
    </font>
    <font>
      <sz val="8"/>
      <color indexed="8"/>
      <name val="Arial"/>
      <family val="2"/>
    </font>
    <font>
      <b/>
      <sz val="10"/>
      <color indexed="8"/>
      <name val="Arial"/>
      <family val="2"/>
    </font>
    <font>
      <sz val="8"/>
      <name val="Arial"/>
      <family val="2"/>
    </font>
    <font>
      <i/>
      <sz val="10"/>
      <name val="Arial"/>
      <family val="2"/>
    </font>
    <font>
      <i/>
      <sz val="8"/>
      <name val="Arial"/>
      <family val="2"/>
    </font>
    <font>
      <sz val="9"/>
      <name val="Arial"/>
      <family val="2"/>
    </font>
    <font>
      <b/>
      <sz val="9"/>
      <name val="Arial"/>
      <family val="2"/>
    </font>
    <font>
      <b/>
      <i/>
      <sz val="9"/>
      <name val="Arial"/>
      <family val="2"/>
    </font>
    <font>
      <i/>
      <sz val="9"/>
      <name val="Arial"/>
      <family val="2"/>
    </font>
    <font>
      <b/>
      <u/>
      <sz val="10"/>
      <name val="Arial"/>
      <family val="2"/>
    </font>
    <font>
      <sz val="12"/>
      <name val="Arial"/>
      <family val="2"/>
    </font>
    <font>
      <b/>
      <sz val="18"/>
      <name val="CG Times"/>
      <family val="1"/>
    </font>
    <font>
      <sz val="13"/>
      <name val="Arial"/>
      <family val="2"/>
    </font>
    <font>
      <sz val="11"/>
      <color indexed="8"/>
      <name val="Calibri"/>
      <family val="2"/>
    </font>
    <font>
      <u/>
      <sz val="10"/>
      <color indexed="12"/>
      <name val="Arial"/>
      <family val="2"/>
    </font>
    <font>
      <sz val="11"/>
      <color theme="1"/>
      <name val="Calibri"/>
      <family val="2"/>
      <scheme val="minor"/>
    </font>
    <font>
      <sz val="10"/>
      <color theme="1"/>
      <name val="Arial"/>
      <family val="2"/>
    </font>
    <font>
      <sz val="11"/>
      <color theme="1"/>
      <name val="Arial Narrow"/>
      <family val="2"/>
    </font>
    <font>
      <b/>
      <sz val="11"/>
      <color theme="1"/>
      <name val="Calibri"/>
      <family val="2"/>
      <scheme val="minor"/>
    </font>
    <font>
      <i/>
      <sz val="8"/>
      <color theme="1"/>
      <name val="Arial"/>
      <family val="2"/>
    </font>
    <font>
      <sz val="8"/>
      <color theme="1"/>
      <name val="Arial"/>
      <family val="2"/>
    </font>
    <font>
      <sz val="9"/>
      <color theme="1"/>
      <name val="Arial"/>
      <family val="2"/>
    </font>
    <font>
      <b/>
      <sz val="9"/>
      <color theme="1"/>
      <name val="Arial"/>
      <family val="2"/>
    </font>
    <font>
      <i/>
      <sz val="10"/>
      <color theme="1"/>
      <name val="Arial"/>
      <family val="2"/>
    </font>
    <font>
      <b/>
      <i/>
      <sz val="9"/>
      <color theme="1"/>
      <name val="Arial"/>
      <family val="2"/>
    </font>
    <font>
      <sz val="11"/>
      <color theme="1"/>
      <name val="Arial"/>
      <family val="2"/>
    </font>
    <font>
      <sz val="9"/>
      <color theme="1"/>
      <name val="Calibri"/>
      <family val="2"/>
      <scheme val="minor"/>
    </font>
    <font>
      <sz val="10"/>
      <name val="Arial"/>
      <family val="2"/>
    </font>
    <font>
      <sz val="12"/>
      <color theme="1"/>
      <name val="Times New Roman"/>
      <family val="2"/>
    </font>
    <font>
      <sz val="10"/>
      <name val="Tahoma"/>
      <family val="2"/>
    </font>
    <font>
      <sz val="10"/>
      <color indexed="16"/>
      <name val="Arial"/>
      <family val="2"/>
    </font>
    <font>
      <b/>
      <sz val="10"/>
      <color indexed="32"/>
      <name val="Arial"/>
      <family val="2"/>
    </font>
    <font>
      <sz val="11"/>
      <name val="CG Times"/>
      <family val="1"/>
    </font>
    <font>
      <sz val="10"/>
      <name val="MS Sans Serif"/>
      <family val="2"/>
    </font>
    <font>
      <sz val="11"/>
      <color theme="1"/>
      <name val="Times New Roman"/>
      <family val="1"/>
    </font>
    <font>
      <sz val="11"/>
      <name val="Calibri"/>
      <family val="2"/>
      <scheme val="minor"/>
    </font>
    <font>
      <b/>
      <sz val="8"/>
      <name val="Arial"/>
      <family val="2"/>
    </font>
    <font>
      <sz val="8"/>
      <color theme="1"/>
      <name val="Calibri"/>
      <family val="2"/>
      <scheme val="minor"/>
    </font>
    <font>
      <b/>
      <sz val="8"/>
      <color theme="1"/>
      <name val="Arial"/>
      <family val="2"/>
    </font>
    <font>
      <i/>
      <sz val="10"/>
      <color indexed="8"/>
      <name val="Times New Roman"/>
      <family val="1"/>
    </font>
    <font>
      <b/>
      <sz val="11"/>
      <color theme="1"/>
      <name val="Arial"/>
      <family val="2"/>
    </font>
    <font>
      <b/>
      <sz val="9"/>
      <color rgb="FFC00000"/>
      <name val="Arial"/>
      <family val="2"/>
    </font>
    <font>
      <b/>
      <u/>
      <sz val="9"/>
      <name val="Arial"/>
      <family val="2"/>
    </font>
    <font>
      <sz val="11"/>
      <name val="Arial"/>
      <family val="2"/>
    </font>
    <font>
      <b/>
      <sz val="11"/>
      <color rgb="FFFF0000"/>
      <name val="Arial"/>
      <family val="2"/>
    </font>
    <font>
      <b/>
      <vertAlign val="superscript"/>
      <sz val="10"/>
      <name val="Arial"/>
      <family val="2"/>
    </font>
    <font>
      <vertAlign val="superscript"/>
      <sz val="10"/>
      <color indexed="8"/>
      <name val="Arial"/>
      <family val="2"/>
    </font>
    <font>
      <b/>
      <sz val="11"/>
      <name val="Arial"/>
      <family val="2"/>
    </font>
    <font>
      <b/>
      <sz val="10"/>
      <name val="Arial"/>
      <family val="2"/>
    </font>
    <font>
      <i/>
      <sz val="11"/>
      <color theme="1"/>
      <name val="Calibri"/>
      <family val="2"/>
      <scheme val="minor"/>
    </font>
    <font>
      <b/>
      <sz val="11"/>
      <color indexed="8"/>
      <name val="Calibri"/>
      <family val="2"/>
    </font>
    <font>
      <b/>
      <sz val="11"/>
      <color rgb="FFC00000"/>
      <name val="Arial"/>
      <family val="2"/>
    </font>
    <font>
      <b/>
      <sz val="12"/>
      <color theme="9"/>
      <name val="Arial"/>
      <family val="2"/>
    </font>
    <font>
      <b/>
      <sz val="11"/>
      <color theme="9" tint="-0.249977111117893"/>
      <name val="Arial"/>
      <family val="2"/>
    </font>
    <font>
      <u/>
      <sz val="10"/>
      <color theme="10"/>
      <name val="Arial"/>
      <family val="2"/>
    </font>
  </fonts>
  <fills count="12">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bgColor indexed="64"/>
      </patternFill>
    </fill>
    <fill>
      <patternFill patternType="solid">
        <fgColor indexed="31"/>
        <bgColor indexed="64"/>
      </patternFill>
    </fill>
    <fill>
      <patternFill patternType="solid">
        <fgColor theme="6" tint="0.59999389629810485"/>
        <bgColor indexed="64"/>
      </patternFill>
    </fill>
    <fill>
      <patternFill patternType="solid">
        <fgColor theme="0" tint="-0.249977111117893"/>
        <bgColor indexed="64"/>
      </patternFill>
    </fill>
    <fill>
      <patternFill patternType="solid">
        <fgColor rgb="FFF9B883"/>
        <bgColor indexed="64"/>
      </patternFill>
    </fill>
    <fill>
      <patternFill patternType="solid">
        <fgColor theme="5" tint="0.79998168889431442"/>
        <bgColor indexed="64"/>
      </patternFill>
    </fill>
  </fills>
  <borders count="26">
    <border>
      <left/>
      <right/>
      <top/>
      <bottom/>
      <diagonal/>
    </border>
    <border>
      <left style="medium">
        <color indexed="64"/>
      </left>
      <right/>
      <top style="medium">
        <color indexed="64"/>
      </top>
      <bottom/>
      <diagonal/>
    </border>
    <border>
      <left style="medium">
        <color indexed="64"/>
      </left>
      <right/>
      <top/>
      <bottom/>
      <diagonal/>
    </border>
    <border>
      <left/>
      <right/>
      <top/>
      <bottom style="medium">
        <color indexed="64"/>
      </bottom>
      <diagonal/>
    </border>
    <border>
      <left/>
      <right style="medium">
        <color indexed="64"/>
      </right>
      <top style="medium">
        <color indexed="64"/>
      </top>
      <bottom/>
      <diagonal/>
    </border>
    <border>
      <left/>
      <right style="medium">
        <color indexed="64"/>
      </right>
      <top/>
      <bottom style="medium">
        <color indexed="64"/>
      </bottom>
      <diagonal/>
    </border>
    <border>
      <left/>
      <right/>
      <top style="medium">
        <color indexed="64"/>
      </top>
      <bottom/>
      <diagonal/>
    </border>
    <border>
      <left style="medium">
        <color indexed="64"/>
      </left>
      <right/>
      <top/>
      <bottom style="medium">
        <color indexed="64"/>
      </bottom>
      <diagonal/>
    </border>
    <border>
      <left/>
      <right style="medium">
        <color indexed="64"/>
      </right>
      <top/>
      <bottom/>
      <diagonal/>
    </border>
    <border>
      <left/>
      <right/>
      <top style="thin">
        <color indexed="64"/>
      </top>
      <bottom style="double">
        <color indexed="64"/>
      </bottom>
      <diagonal/>
    </border>
    <border>
      <left/>
      <right style="medium">
        <color indexed="64"/>
      </right>
      <top style="thin">
        <color indexed="64"/>
      </top>
      <bottom style="double">
        <color indexed="64"/>
      </bottom>
      <diagonal/>
    </border>
    <border>
      <left style="medium">
        <color indexed="64"/>
      </left>
      <right/>
      <top style="thin">
        <color indexed="64"/>
      </top>
      <bottom style="double">
        <color indexed="64"/>
      </bottom>
      <diagonal/>
    </border>
    <border>
      <left/>
      <right/>
      <top/>
      <bottom style="thin">
        <color indexed="64"/>
      </bottom>
      <diagonal/>
    </border>
    <border>
      <left style="medium">
        <color indexed="64"/>
      </left>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left style="medium">
        <color indexed="64"/>
      </left>
      <right/>
      <top/>
      <bottom style="thin">
        <color indexed="64"/>
      </bottom>
      <diagonal/>
    </border>
    <border>
      <left/>
      <right style="medium">
        <color indexed="64"/>
      </right>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medium">
        <color indexed="64"/>
      </top>
      <bottom style="medium">
        <color indexed="64"/>
      </bottom>
      <diagonal/>
    </border>
  </borders>
  <cellStyleXfs count="61518">
    <xf numFmtId="0" fontId="0" fillId="0" borderId="0">
      <alignment wrapText="1"/>
    </xf>
    <xf numFmtId="38" fontId="40" fillId="0" borderId="0"/>
    <xf numFmtId="43" fontId="25" fillId="0" borderId="0" applyFont="0" applyFill="0" applyBorder="0" applyAlignment="0" applyProtection="0">
      <alignment wrapText="1"/>
    </xf>
    <xf numFmtId="43" fontId="29" fillId="0" borderId="0" applyFont="0" applyFill="0" applyBorder="0" applyAlignment="0" applyProtection="0">
      <alignment wrapText="1"/>
    </xf>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4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4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45"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7"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29" fillId="0" borderId="0">
      <alignment wrapText="1"/>
    </xf>
    <xf numFmtId="0" fontId="29" fillId="0" borderId="0">
      <alignment wrapText="1"/>
    </xf>
    <xf numFmtId="0" fontId="29" fillId="0" borderId="0"/>
    <xf numFmtId="0" fontId="45" fillId="0" borderId="0"/>
    <xf numFmtId="0" fontId="45" fillId="0" borderId="0"/>
    <xf numFmtId="0" fontId="45" fillId="0" borderId="0"/>
    <xf numFmtId="0" fontId="46" fillId="0" borderId="0"/>
    <xf numFmtId="0" fontId="45" fillId="0" borderId="0"/>
    <xf numFmtId="0" fontId="45" fillId="0" borderId="0"/>
    <xf numFmtId="0" fontId="45" fillId="0" borderId="0"/>
    <xf numFmtId="0" fontId="45" fillId="0" borderId="0"/>
    <xf numFmtId="0" fontId="47" fillId="0" borderId="0"/>
    <xf numFmtId="0" fontId="45" fillId="0" borderId="0"/>
    <xf numFmtId="0" fontId="29" fillId="0" borderId="0">
      <alignment wrapText="1"/>
    </xf>
    <xf numFmtId="0" fontId="47" fillId="0" borderId="0"/>
    <xf numFmtId="0" fontId="26" fillId="0" borderId="0"/>
    <xf numFmtId="0" fontId="29" fillId="0" borderId="0"/>
    <xf numFmtId="9" fontId="25" fillId="0" borderId="0" applyFont="0" applyFill="0" applyBorder="0" applyAlignment="0" applyProtection="0">
      <alignment wrapText="1"/>
    </xf>
    <xf numFmtId="9" fontId="29" fillId="0" borderId="0" applyFont="0" applyFill="0" applyBorder="0" applyAlignment="0" applyProtection="0"/>
    <xf numFmtId="9" fontId="29" fillId="0" borderId="0" applyFont="0" applyFill="0" applyBorder="0" applyAlignment="0" applyProtection="0">
      <alignment wrapText="1"/>
    </xf>
    <xf numFmtId="9" fontId="29"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9" fillId="0" borderId="0" applyFont="0" applyFill="0" applyBorder="0" applyAlignment="0" applyProtection="0"/>
    <xf numFmtId="9" fontId="47"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5" fillId="0" borderId="0" applyFont="0" applyFill="0" applyBorder="0" applyAlignment="0" applyProtection="0"/>
    <xf numFmtId="37" fontId="41" fillId="0" borderId="0" applyNumberFormat="0" applyFill="0" applyBorder="0" applyProtection="0">
      <alignment horizontal="centerContinuous"/>
    </xf>
    <xf numFmtId="37" fontId="41" fillId="0" borderId="0" applyNumberFormat="0" applyFill="0" applyBorder="0" applyProtection="0">
      <alignment horizontal="centerContinuous"/>
    </xf>
    <xf numFmtId="43" fontId="57" fillId="0" borderId="0" applyFont="0" applyFill="0" applyBorder="0" applyAlignment="0" applyProtection="0">
      <alignment wrapText="1"/>
    </xf>
    <xf numFmtId="9" fontId="57" fillId="0" borderId="0" applyFont="0" applyFill="0" applyBorder="0" applyAlignment="0" applyProtection="0">
      <alignment wrapText="1"/>
    </xf>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5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5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43" fillId="0" borderId="0" applyFont="0" applyFill="0" applyBorder="0" applyAlignment="0" applyProtection="0"/>
    <xf numFmtId="43" fontId="58" fillId="0" borderId="0" applyFont="0" applyFill="0" applyBorder="0" applyAlignment="0" applyProtection="0"/>
    <xf numFmtId="43" fontId="29" fillId="0" borderId="0" applyFont="0" applyFill="0" applyBorder="0" applyAlignment="0" applyProtection="0"/>
    <xf numFmtId="43" fontId="43"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43" fillId="0" borderId="0" applyFont="0" applyFill="0" applyBorder="0" applyAlignment="0" applyProtection="0"/>
    <xf numFmtId="43" fontId="29" fillId="0" borderId="0" applyFont="0" applyFill="0" applyBorder="0" applyAlignment="0" applyProtection="0">
      <alignment wrapText="1"/>
    </xf>
    <xf numFmtId="43" fontId="26"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58" fillId="0" borderId="0" applyFont="0" applyFill="0" applyBorder="0" applyAlignment="0" applyProtection="0"/>
    <xf numFmtId="43" fontId="46" fillId="0" borderId="0" applyFont="0" applyFill="0" applyBorder="0" applyAlignment="0" applyProtection="0"/>
    <xf numFmtId="43" fontId="58" fillId="0" borderId="0" applyFont="0" applyFill="0" applyBorder="0" applyAlignment="0" applyProtection="0"/>
    <xf numFmtId="43" fontId="45" fillId="0" borderId="0" applyFont="0" applyFill="0" applyBorder="0" applyAlignment="0" applyProtection="0"/>
    <xf numFmtId="43" fontId="26" fillId="0" borderId="0" applyFont="0" applyFill="0" applyBorder="0" applyAlignment="0" applyProtection="0"/>
    <xf numFmtId="43" fontId="45"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9"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59" fillId="0" borderId="0" applyFont="0" applyFill="0" applyBorder="0" applyAlignment="0" applyProtection="0"/>
    <xf numFmtId="43" fontId="43"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43" fillId="0" borderId="0" applyFont="0" applyFill="0" applyBorder="0" applyAlignment="0" applyProtection="0"/>
    <xf numFmtId="43" fontId="29" fillId="0" borderId="0" applyFont="0" applyFill="0" applyBorder="0" applyAlignment="0" applyProtection="0"/>
    <xf numFmtId="43" fontId="45" fillId="0" borderId="0" applyFont="0" applyFill="0" applyBorder="0" applyAlignment="0" applyProtection="0"/>
    <xf numFmtId="43" fontId="47"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43"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0" fontId="60" fillId="3" borderId="0" applyNumberFormat="0" applyFill="0" applyBorder="0" applyAlignment="0">
      <alignment horizontal="left"/>
    </xf>
    <xf numFmtId="44" fontId="29" fillId="0" borderId="0" applyFont="0" applyFill="0" applyBorder="0" applyAlignment="0" applyProtection="0"/>
    <xf numFmtId="44" fontId="43" fillId="0" borderId="0" applyFont="0" applyFill="0" applyBorder="0" applyAlignment="0" applyProtection="0"/>
    <xf numFmtId="44" fontId="45"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26" fillId="0" borderId="0" applyFont="0" applyFill="0" applyBorder="0" applyAlignment="0" applyProtection="0"/>
    <xf numFmtId="44" fontId="43" fillId="0" borderId="0" applyFont="0" applyFill="0" applyBorder="0" applyAlignment="0" applyProtection="0"/>
    <xf numFmtId="44" fontId="26" fillId="0" borderId="0" applyFont="0" applyFill="0" applyBorder="0" applyAlignment="0" applyProtection="0"/>
    <xf numFmtId="44" fontId="45" fillId="0" borderId="0" applyFont="0" applyFill="0" applyBorder="0" applyAlignment="0" applyProtection="0"/>
    <xf numFmtId="44" fontId="29"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59" fillId="0" borderId="0" applyFont="0" applyFill="0" applyBorder="0" applyAlignment="0" applyProtection="0"/>
    <xf numFmtId="44" fontId="45"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38" fontId="61" fillId="7" borderId="0" applyBorder="0"/>
    <xf numFmtId="38" fontId="62" fillId="0" borderId="12" applyNumberFormat="0" applyFill="0" applyBorder="0" applyAlignment="0" applyProtection="0"/>
    <xf numFmtId="0" fontId="44" fillId="0" borderId="0" applyNumberFormat="0" applyFill="0" applyBorder="0" applyAlignment="0" applyProtection="0">
      <alignment vertical="top"/>
      <protection locked="0"/>
    </xf>
    <xf numFmtId="0" fontId="26" fillId="0" borderId="0"/>
    <xf numFmtId="0" fontId="45" fillId="0" borderId="0"/>
    <xf numFmtId="0" fontId="26" fillId="0" borderId="0"/>
    <xf numFmtId="0" fontId="45" fillId="0" borderId="0"/>
    <xf numFmtId="0" fontId="26" fillId="0" borderId="0"/>
    <xf numFmtId="0" fontId="45" fillId="0" borderId="0"/>
    <xf numFmtId="0" fontId="29" fillId="0" borderId="0"/>
    <xf numFmtId="0" fontId="29" fillId="0" borderId="0"/>
    <xf numFmtId="0" fontId="45" fillId="0" borderId="0"/>
    <xf numFmtId="0" fontId="45" fillId="0" borderId="0"/>
    <xf numFmtId="0" fontId="45" fillId="0" borderId="0"/>
    <xf numFmtId="0" fontId="45" fillId="0" borderId="0"/>
    <xf numFmtId="0" fontId="45" fillId="0" borderId="0"/>
    <xf numFmtId="0" fontId="45"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58" fillId="0" borderId="0"/>
    <xf numFmtId="0" fontId="45" fillId="0" borderId="0"/>
    <xf numFmtId="0" fontId="29" fillId="0" borderId="0"/>
    <xf numFmtId="0" fontId="45" fillId="0" borderId="0"/>
    <xf numFmtId="0" fontId="29" fillId="0" borderId="0">
      <alignment wrapText="1"/>
    </xf>
    <xf numFmtId="0" fontId="29" fillId="0" borderId="0"/>
    <xf numFmtId="0" fontId="45" fillId="0" borderId="0"/>
    <xf numFmtId="0" fontId="29" fillId="0" borderId="0"/>
    <xf numFmtId="0" fontId="29" fillId="0" borderId="0"/>
    <xf numFmtId="0" fontId="45" fillId="0" borderId="0"/>
    <xf numFmtId="0" fontId="29" fillId="0" borderId="0">
      <alignment wrapText="1"/>
    </xf>
    <xf numFmtId="0" fontId="29" fillId="0" borderId="0"/>
    <xf numFmtId="0" fontId="45" fillId="0" borderId="0"/>
    <xf numFmtId="0" fontId="29" fillId="0" borderId="0"/>
    <xf numFmtId="0" fontId="29" fillId="0" borderId="0">
      <alignment wrapText="1"/>
    </xf>
    <xf numFmtId="0" fontId="29" fillId="0" borderId="0"/>
    <xf numFmtId="0" fontId="45" fillId="0" borderId="0"/>
    <xf numFmtId="0" fontId="45" fillId="0" borderId="0"/>
    <xf numFmtId="0" fontId="63" fillId="0" borderId="0"/>
    <xf numFmtId="0" fontId="29" fillId="0" borderId="0"/>
    <xf numFmtId="0" fontId="29" fillId="0" borderId="0">
      <alignment wrapText="1"/>
    </xf>
    <xf numFmtId="0" fontId="29" fillId="0" borderId="0"/>
    <xf numFmtId="0" fontId="29" fillId="0" borderId="0">
      <alignment wrapText="1"/>
    </xf>
    <xf numFmtId="0" fontId="29" fillId="0" borderId="0"/>
    <xf numFmtId="0" fontId="29" fillId="0" borderId="0"/>
    <xf numFmtId="0" fontId="29" fillId="0" borderId="0">
      <alignment wrapText="1"/>
    </xf>
    <xf numFmtId="0" fontId="45" fillId="0" borderId="0"/>
    <xf numFmtId="0" fontId="29" fillId="0" borderId="0"/>
    <xf numFmtId="0" fontId="29" fillId="0" borderId="0"/>
    <xf numFmtId="0" fontId="45" fillId="0" borderId="0"/>
    <xf numFmtId="0" fontId="45" fillId="0" borderId="0"/>
    <xf numFmtId="0" fontId="45" fillId="0" borderId="0"/>
    <xf numFmtId="0" fontId="45" fillId="0" borderId="0"/>
    <xf numFmtId="0" fontId="29" fillId="0" borderId="0"/>
    <xf numFmtId="0" fontId="46" fillId="0" borderId="0"/>
    <xf numFmtId="0" fontId="45" fillId="0" borderId="0"/>
    <xf numFmtId="0" fontId="29" fillId="0" borderId="0"/>
    <xf numFmtId="0" fontId="45" fillId="0" borderId="0"/>
    <xf numFmtId="0" fontId="46" fillId="0" borderId="0"/>
    <xf numFmtId="0" fontId="45" fillId="0" borderId="0"/>
    <xf numFmtId="0" fontId="29" fillId="0" borderId="0"/>
    <xf numFmtId="0" fontId="29" fillId="0" borderId="0"/>
    <xf numFmtId="0" fontId="63" fillId="0" borderId="0"/>
    <xf numFmtId="0" fontId="45" fillId="0" borderId="0"/>
    <xf numFmtId="0" fontId="58" fillId="0" borderId="0"/>
    <xf numFmtId="0" fontId="46" fillId="0" borderId="0"/>
    <xf numFmtId="0" fontId="58" fillId="0" borderId="0"/>
    <xf numFmtId="0" fontId="45" fillId="0" borderId="0"/>
    <xf numFmtId="0" fontId="29" fillId="0" borderId="0"/>
    <xf numFmtId="0" fontId="29" fillId="0" borderId="0">
      <alignment wrapText="1"/>
    </xf>
    <xf numFmtId="0" fontId="45" fillId="0" borderId="0"/>
    <xf numFmtId="0" fontId="45" fillId="0" borderId="0"/>
    <xf numFmtId="0" fontId="29" fillId="0" borderId="0">
      <alignment wrapText="1"/>
    </xf>
    <xf numFmtId="0" fontId="29" fillId="0" borderId="0">
      <alignment wrapText="1"/>
    </xf>
    <xf numFmtId="0" fontId="45" fillId="0" borderId="0"/>
    <xf numFmtId="0" fontId="45" fillId="0" borderId="0"/>
    <xf numFmtId="0" fontId="45" fillId="0" borderId="0"/>
    <xf numFmtId="0" fontId="45" fillId="0" borderId="0"/>
    <xf numFmtId="0" fontId="46" fillId="0" borderId="0"/>
    <xf numFmtId="0" fontId="45" fillId="0" borderId="0"/>
    <xf numFmtId="0" fontId="29" fillId="0" borderId="0"/>
    <xf numFmtId="0" fontId="46" fillId="0" borderId="0"/>
    <xf numFmtId="0" fontId="29" fillId="0" borderId="0"/>
    <xf numFmtId="0" fontId="46" fillId="0" borderId="0"/>
    <xf numFmtId="0" fontId="58" fillId="0" borderId="0"/>
    <xf numFmtId="0" fontId="45" fillId="0" borderId="0"/>
    <xf numFmtId="0" fontId="45" fillId="0" borderId="0"/>
    <xf numFmtId="0" fontId="29" fillId="0" borderId="0"/>
    <xf numFmtId="0" fontId="45" fillId="0" borderId="0"/>
    <xf numFmtId="0" fontId="45" fillId="0" borderId="0"/>
    <xf numFmtId="0" fontId="45" fillId="0" borderId="0"/>
    <xf numFmtId="0" fontId="29" fillId="0" borderId="0"/>
    <xf numFmtId="0" fontId="47" fillId="0" borderId="0"/>
    <xf numFmtId="0" fontId="45" fillId="0" borderId="0"/>
    <xf numFmtId="167" fontId="64" fillId="0" borderId="0"/>
    <xf numFmtId="0" fontId="45" fillId="0" borderId="0"/>
    <xf numFmtId="0" fontId="59" fillId="0" borderId="0"/>
    <xf numFmtId="0" fontId="29" fillId="0" borderId="0"/>
    <xf numFmtId="0" fontId="26" fillId="0" borderId="0"/>
    <xf numFmtId="0" fontId="29" fillId="0" borderId="0"/>
    <xf numFmtId="0" fontId="26" fillId="0" borderId="0"/>
    <xf numFmtId="0" fontId="29" fillId="0" borderId="0">
      <alignment wrapText="1"/>
    </xf>
    <xf numFmtId="0" fontId="26" fillId="0" borderId="0"/>
    <xf numFmtId="0" fontId="26" fillId="0" borderId="0"/>
    <xf numFmtId="0" fontId="29" fillId="0" borderId="0"/>
    <xf numFmtId="0" fontId="26"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6" fillId="0" borderId="0"/>
    <xf numFmtId="0" fontId="47" fillId="0" borderId="0"/>
    <xf numFmtId="0" fontId="26" fillId="0" borderId="0"/>
    <xf numFmtId="0" fontId="47" fillId="0" borderId="0"/>
    <xf numFmtId="0" fontId="47" fillId="0" borderId="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alignment wrapText="1"/>
    </xf>
    <xf numFmtId="9" fontId="43" fillId="0" borderId="0" applyFont="0" applyFill="0" applyBorder="0" applyAlignment="0" applyProtection="0"/>
    <xf numFmtId="9" fontId="58" fillId="0" borderId="0" applyFont="0" applyFill="0" applyBorder="0" applyAlignment="0" applyProtection="0"/>
    <xf numFmtId="9" fontId="43" fillId="0" borderId="0" applyFont="0" applyFill="0" applyBorder="0" applyAlignment="0" applyProtection="0"/>
    <xf numFmtId="9" fontId="29" fillId="0" borderId="0" applyFont="0" applyFill="0" applyBorder="0" applyAlignment="0" applyProtection="0"/>
    <xf numFmtId="9" fontId="43"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43" fillId="0" borderId="0" applyFont="0" applyFill="0" applyBorder="0" applyAlignment="0" applyProtection="0"/>
    <xf numFmtId="9" fontId="29" fillId="0" borderId="0" applyFont="0" applyFill="0" applyBorder="0" applyAlignment="0" applyProtection="0"/>
    <xf numFmtId="9" fontId="45" fillId="0" borderId="0" applyFont="0" applyFill="0" applyBorder="0" applyAlignment="0" applyProtection="0"/>
    <xf numFmtId="9" fontId="46" fillId="0" borderId="0" applyFont="0" applyFill="0" applyBorder="0" applyAlignment="0" applyProtection="0"/>
    <xf numFmtId="9" fontId="45"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45"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43"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43" fillId="0" borderId="0" applyFont="0" applyFill="0" applyBorder="0" applyAlignment="0" applyProtection="0"/>
    <xf numFmtId="9" fontId="47"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43"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37" fontId="41" fillId="0" borderId="0" applyNumberFormat="0" applyFill="0" applyBorder="0" applyProtection="0">
      <alignment horizontal="centerContinuous"/>
    </xf>
    <xf numFmtId="0" fontId="24" fillId="0" borderId="0"/>
    <xf numFmtId="0" fontId="24" fillId="0" borderId="0"/>
    <xf numFmtId="0" fontId="24" fillId="0" borderId="0"/>
    <xf numFmtId="0" fontId="24" fillId="0" borderId="0"/>
    <xf numFmtId="0" fontId="25" fillId="0" borderId="0"/>
    <xf numFmtId="0" fontId="25"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5" fillId="0" borderId="0">
      <alignment wrapText="1"/>
    </xf>
    <xf numFmtId="0" fontId="25" fillId="0" borderId="0"/>
    <xf numFmtId="0" fontId="25" fillId="0" borderId="0"/>
    <xf numFmtId="0" fontId="24" fillId="0" borderId="0"/>
    <xf numFmtId="0" fontId="25" fillId="0" borderId="0">
      <alignment wrapText="1"/>
    </xf>
    <xf numFmtId="0" fontId="25" fillId="0" borderId="0"/>
    <xf numFmtId="0" fontId="24" fillId="0" borderId="0"/>
    <xf numFmtId="0" fontId="25" fillId="0" borderId="0"/>
    <xf numFmtId="0" fontId="25" fillId="0" borderId="0"/>
    <xf numFmtId="0" fontId="24" fillId="0" borderId="0"/>
    <xf numFmtId="0" fontId="25" fillId="0" borderId="0">
      <alignment wrapText="1"/>
    </xf>
    <xf numFmtId="0" fontId="25" fillId="0" borderId="0"/>
    <xf numFmtId="0" fontId="24" fillId="0" borderId="0"/>
    <xf numFmtId="0" fontId="25" fillId="0" borderId="0"/>
    <xf numFmtId="0" fontId="25" fillId="0" borderId="0">
      <alignment wrapText="1"/>
    </xf>
    <xf numFmtId="0" fontId="25" fillId="0" borderId="0"/>
    <xf numFmtId="0" fontId="24" fillId="0" borderId="0"/>
    <xf numFmtId="0" fontId="24" fillId="0" borderId="0"/>
    <xf numFmtId="0" fontId="25" fillId="0" borderId="0"/>
    <xf numFmtId="0" fontId="25" fillId="0" borderId="0">
      <alignment wrapText="1"/>
    </xf>
    <xf numFmtId="0" fontId="25" fillId="0" borderId="0"/>
    <xf numFmtId="0" fontId="25" fillId="0" borderId="0">
      <alignment wrapText="1"/>
    </xf>
    <xf numFmtId="0" fontId="25" fillId="0" borderId="0"/>
    <xf numFmtId="0" fontId="25" fillId="0" borderId="0"/>
    <xf numFmtId="0" fontId="25" fillId="0" borderId="0">
      <alignment wrapText="1"/>
    </xf>
    <xf numFmtId="0" fontId="24" fillId="0" borderId="0"/>
    <xf numFmtId="0" fontId="25"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5" fillId="0" borderId="0"/>
    <xf numFmtId="0" fontId="24" fillId="0" borderId="0"/>
    <xf numFmtId="0" fontId="24" fillId="0" borderId="0"/>
    <xf numFmtId="0" fontId="25" fillId="0" borderId="0"/>
    <xf numFmtId="0" fontId="25" fillId="0" borderId="0"/>
    <xf numFmtId="0" fontId="24" fillId="0" borderId="0"/>
    <xf numFmtId="0" fontId="24" fillId="0" borderId="0"/>
    <xf numFmtId="0" fontId="25" fillId="0" borderId="0"/>
    <xf numFmtId="0" fontId="25" fillId="0" borderId="0">
      <alignment wrapText="1"/>
    </xf>
    <xf numFmtId="0" fontId="24" fillId="0" borderId="0"/>
    <xf numFmtId="0" fontId="24" fillId="0" borderId="0"/>
    <xf numFmtId="0" fontId="25" fillId="0" borderId="0">
      <alignment wrapText="1"/>
    </xf>
    <xf numFmtId="0" fontId="25" fillId="0" borderId="0">
      <alignment wrapText="1"/>
    </xf>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5" fillId="0" borderId="0"/>
    <xf numFmtId="0" fontId="25" fillId="0" borderId="0"/>
    <xf numFmtId="0" fontId="24" fillId="0" borderId="0"/>
    <xf numFmtId="0" fontId="25" fillId="0" borderId="0"/>
    <xf numFmtId="0" fontId="24" fillId="0" borderId="0"/>
    <xf numFmtId="0" fontId="24" fillId="0" borderId="0"/>
    <xf numFmtId="0" fontId="24" fillId="0" borderId="0"/>
    <xf numFmtId="0" fontId="25" fillId="0" borderId="0"/>
    <xf numFmtId="0" fontId="24" fillId="0" borderId="0"/>
    <xf numFmtId="0" fontId="24" fillId="0" borderId="0"/>
    <xf numFmtId="0" fontId="24" fillId="0" borderId="0"/>
    <xf numFmtId="0" fontId="25" fillId="0" borderId="0"/>
    <xf numFmtId="0" fontId="25" fillId="0" borderId="0">
      <alignment wrapText="1"/>
    </xf>
    <xf numFmtId="0" fontId="25" fillId="0" borderId="0"/>
    <xf numFmtId="0" fontId="25" fillId="0" borderId="0">
      <alignment wrapText="1"/>
    </xf>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43" fontId="25" fillId="0" borderId="0" applyFont="0" applyFill="0" applyBorder="0" applyAlignment="0" applyProtection="0">
      <alignment wrapText="1"/>
    </xf>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4"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5" fillId="0" borderId="0">
      <alignment wrapText="1"/>
    </xf>
    <xf numFmtId="0" fontId="25" fillId="0" borderId="0">
      <alignment wrapText="1"/>
    </xf>
    <xf numFmtId="0" fontId="25"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5" fillId="0" borderId="0">
      <alignment wrapText="1"/>
    </xf>
    <xf numFmtId="9" fontId="25" fillId="0" borderId="0" applyFont="0" applyFill="0" applyBorder="0" applyAlignment="0" applyProtection="0"/>
    <xf numFmtId="9" fontId="25" fillId="0" borderId="0" applyFont="0" applyFill="0" applyBorder="0" applyAlignment="0" applyProtection="0">
      <alignment wrapText="1"/>
    </xf>
    <xf numFmtId="9" fontId="25" fillId="0" borderId="0" applyFont="0" applyFill="0" applyBorder="0" applyAlignment="0" applyProtection="0"/>
    <xf numFmtId="9" fontId="25" fillId="0" borderId="0" applyFont="0" applyFill="0" applyBorder="0" applyAlignment="0" applyProtection="0"/>
    <xf numFmtId="9" fontId="24" fillId="0" borderId="0" applyFont="0" applyFill="0" applyBorder="0" applyAlignment="0" applyProtection="0"/>
    <xf numFmtId="43" fontId="25" fillId="0" borderId="0" applyFont="0" applyFill="0" applyBorder="0" applyAlignment="0" applyProtection="0">
      <alignment wrapText="1"/>
    </xf>
    <xf numFmtId="9" fontId="25" fillId="0" borderId="0" applyFont="0" applyFill="0" applyBorder="0" applyAlignment="0" applyProtection="0">
      <alignment wrapText="1"/>
    </xf>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alignment wrapText="1"/>
    </xf>
    <xf numFmtId="43" fontId="25" fillId="0" borderId="0" applyFont="0" applyFill="0" applyBorder="0" applyAlignment="0" applyProtection="0"/>
    <xf numFmtId="43" fontId="25"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4"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4" fontId="25"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5"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0" fontId="24" fillId="0" borderId="0"/>
    <xf numFmtId="0" fontId="24" fillId="0" borderId="0"/>
    <xf numFmtId="0" fontId="24" fillId="0" borderId="0"/>
    <xf numFmtId="0" fontId="25" fillId="0" borderId="0"/>
    <xf numFmtId="0" fontId="25"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5" fillId="0" borderId="0"/>
    <xf numFmtId="0" fontId="24" fillId="0" borderId="0"/>
    <xf numFmtId="0" fontId="25" fillId="0" borderId="0">
      <alignment wrapText="1"/>
    </xf>
    <xf numFmtId="0" fontId="25" fillId="0" borderId="0"/>
    <xf numFmtId="0" fontId="24" fillId="0" borderId="0"/>
    <xf numFmtId="0" fontId="25" fillId="0" borderId="0"/>
    <xf numFmtId="0" fontId="25" fillId="0" borderId="0"/>
    <xf numFmtId="0" fontId="24" fillId="0" borderId="0"/>
    <xf numFmtId="0" fontId="25" fillId="0" borderId="0">
      <alignment wrapText="1"/>
    </xf>
    <xf numFmtId="0" fontId="25" fillId="0" borderId="0"/>
    <xf numFmtId="0" fontId="24" fillId="0" borderId="0"/>
    <xf numFmtId="0" fontId="25" fillId="0" borderId="0"/>
    <xf numFmtId="0" fontId="25" fillId="0" borderId="0">
      <alignment wrapText="1"/>
    </xf>
    <xf numFmtId="0" fontId="25" fillId="0" borderId="0"/>
    <xf numFmtId="0" fontId="24" fillId="0" borderId="0"/>
    <xf numFmtId="0" fontId="24" fillId="0" borderId="0"/>
    <xf numFmtId="0" fontId="25" fillId="0" borderId="0"/>
    <xf numFmtId="0" fontId="25" fillId="0" borderId="0">
      <alignment wrapText="1"/>
    </xf>
    <xf numFmtId="0" fontId="25" fillId="0" borderId="0"/>
    <xf numFmtId="0" fontId="25" fillId="0" borderId="0">
      <alignment wrapText="1"/>
    </xf>
    <xf numFmtId="0" fontId="25" fillId="0" borderId="0"/>
    <xf numFmtId="0" fontId="25" fillId="0" borderId="0"/>
    <xf numFmtId="0" fontId="25" fillId="0" borderId="0">
      <alignment wrapText="1"/>
    </xf>
    <xf numFmtId="0" fontId="24" fillId="0" borderId="0"/>
    <xf numFmtId="0" fontId="25" fillId="0" borderId="0"/>
    <xf numFmtId="0" fontId="24" fillId="0" borderId="0"/>
    <xf numFmtId="0" fontId="24" fillId="0" borderId="0"/>
    <xf numFmtId="0" fontId="24" fillId="0" borderId="0"/>
    <xf numFmtId="0" fontId="24" fillId="0" borderId="0"/>
    <xf numFmtId="0" fontId="24" fillId="0" borderId="0"/>
    <xf numFmtId="0" fontId="25" fillId="0" borderId="0"/>
    <xf numFmtId="0" fontId="24" fillId="0" borderId="0"/>
    <xf numFmtId="0" fontId="24" fillId="0" borderId="0"/>
    <xf numFmtId="0" fontId="25" fillId="0" borderId="0"/>
    <xf numFmtId="0" fontId="25" fillId="0" borderId="0"/>
    <xf numFmtId="0" fontId="24" fillId="0" borderId="0"/>
    <xf numFmtId="0" fontId="24" fillId="0" borderId="0"/>
    <xf numFmtId="0" fontId="25" fillId="0" borderId="0"/>
    <xf numFmtId="0" fontId="25" fillId="0" borderId="0">
      <alignment wrapText="1"/>
    </xf>
    <xf numFmtId="0" fontId="24" fillId="0" borderId="0"/>
    <xf numFmtId="0" fontId="24" fillId="0" borderId="0"/>
    <xf numFmtId="0" fontId="25" fillId="0" borderId="0">
      <alignment wrapText="1"/>
    </xf>
    <xf numFmtId="0" fontId="25" fillId="0" borderId="0">
      <alignment wrapText="1"/>
    </xf>
    <xf numFmtId="0" fontId="24" fillId="0" borderId="0"/>
    <xf numFmtId="0" fontId="24" fillId="0" borderId="0"/>
    <xf numFmtId="0" fontId="24" fillId="0" borderId="0"/>
    <xf numFmtId="0" fontId="24" fillId="0" borderId="0"/>
    <xf numFmtId="0" fontId="24" fillId="0" borderId="0"/>
    <xf numFmtId="0" fontId="25" fillId="0" borderId="0"/>
    <xf numFmtId="0" fontId="25" fillId="0" borderId="0"/>
    <xf numFmtId="0" fontId="24" fillId="0" borderId="0"/>
    <xf numFmtId="0" fontId="25" fillId="0" borderId="0"/>
    <xf numFmtId="0" fontId="24" fillId="0" borderId="0"/>
    <xf numFmtId="0" fontId="24" fillId="0" borderId="0"/>
    <xf numFmtId="0" fontId="24" fillId="0" borderId="0"/>
    <xf numFmtId="0" fontId="25" fillId="0" borderId="0"/>
    <xf numFmtId="0" fontId="25" fillId="0" borderId="0">
      <alignment wrapText="1"/>
    </xf>
    <xf numFmtId="0" fontId="24" fillId="0" borderId="0"/>
    <xf numFmtId="0" fontId="24" fillId="0" borderId="0"/>
    <xf numFmtId="0" fontId="25" fillId="0" borderId="0"/>
    <xf numFmtId="0" fontId="25" fillId="0" borderId="0"/>
    <xf numFmtId="0" fontId="25" fillId="0" borderId="0">
      <alignment wrapText="1"/>
    </xf>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alignment wrapText="1"/>
    </xf>
    <xf numFmtId="0" fontId="25" fillId="0" borderId="0">
      <alignment wrapText="1"/>
    </xf>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alignment wrapText="1"/>
    </xf>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4"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0" fontId="24" fillId="0" borderId="0"/>
    <xf numFmtId="0" fontId="25" fillId="0" borderId="0"/>
    <xf numFmtId="0" fontId="25" fillId="0" borderId="0">
      <alignment wrapText="1"/>
    </xf>
    <xf numFmtId="0" fontId="25" fillId="0" borderId="0"/>
    <xf numFmtId="0" fontId="25" fillId="0" borderId="0"/>
    <xf numFmtId="0" fontId="24" fillId="0" borderId="0"/>
    <xf numFmtId="0" fontId="24" fillId="0" borderId="0"/>
    <xf numFmtId="0" fontId="24" fillId="0" borderId="0"/>
    <xf numFmtId="0" fontId="24" fillId="0" borderId="0"/>
    <xf numFmtId="0" fontId="25" fillId="0" borderId="0"/>
    <xf numFmtId="43" fontId="23" fillId="0" borderId="0" applyFont="0" applyFill="0" applyBorder="0" applyAlignment="0" applyProtection="0"/>
    <xf numFmtId="0" fontId="25" fillId="0" borderId="0">
      <alignment wrapText="1"/>
    </xf>
    <xf numFmtId="0" fontId="23" fillId="0" borderId="0"/>
    <xf numFmtId="9" fontId="23" fillId="0" borderId="0" applyFont="0" applyFill="0" applyBorder="0" applyAlignment="0" applyProtection="0"/>
    <xf numFmtId="43"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5" fillId="0" borderId="0">
      <alignment wrapText="1"/>
    </xf>
    <xf numFmtId="0" fontId="25" fillId="0" borderId="0">
      <alignment wrapText="1"/>
    </xf>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5" fillId="0" borderId="0">
      <alignment wrapText="1"/>
    </xf>
    <xf numFmtId="9"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5" fillId="0" borderId="0"/>
    <xf numFmtId="0" fontId="22" fillId="0" borderId="0"/>
    <xf numFmtId="0" fontId="22" fillId="0" borderId="0"/>
    <xf numFmtId="0" fontId="25" fillId="0" borderId="0">
      <alignment wrapText="1"/>
    </xf>
    <xf numFmtId="0" fontId="25" fillId="0" borderId="0"/>
    <xf numFmtId="0" fontId="22" fillId="0" borderId="0"/>
    <xf numFmtId="0" fontId="22" fillId="0" borderId="0"/>
    <xf numFmtId="0" fontId="22" fillId="0" borderId="0"/>
    <xf numFmtId="0" fontId="25"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0" fontId="22" fillId="0" borderId="0"/>
    <xf numFmtId="0" fontId="25" fillId="0" borderId="0"/>
    <xf numFmtId="9" fontId="22" fillId="0" borderId="0" applyFont="0" applyFill="0" applyBorder="0" applyAlignment="0" applyProtection="0"/>
    <xf numFmtId="43"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9"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0" fontId="22" fillId="0" borderId="0"/>
    <xf numFmtId="0" fontId="25" fillId="0" borderId="0"/>
    <xf numFmtId="0" fontId="25" fillId="0" borderId="0">
      <alignment wrapText="1"/>
    </xf>
    <xf numFmtId="0" fontId="25" fillId="0" borderId="0"/>
    <xf numFmtId="0" fontId="22" fillId="0" borderId="0"/>
    <xf numFmtId="9" fontId="22" fillId="0" borderId="0" applyFont="0" applyFill="0" applyBorder="0" applyAlignment="0" applyProtection="0"/>
    <xf numFmtId="0" fontId="25" fillId="0" borderId="0">
      <alignment wrapText="1"/>
    </xf>
    <xf numFmtId="0" fontId="25" fillId="0" borderId="0">
      <alignment wrapText="1"/>
    </xf>
    <xf numFmtId="0" fontId="25" fillId="0" borderId="0">
      <alignment wrapText="1"/>
    </xf>
    <xf numFmtId="0" fontId="22" fillId="0" borderId="0"/>
    <xf numFmtId="0" fontId="22" fillId="0" borderId="0"/>
    <xf numFmtId="0" fontId="22" fillId="0" borderId="0"/>
    <xf numFmtId="0" fontId="22" fillId="0" borderId="0"/>
    <xf numFmtId="0" fontId="22"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5" fillId="0" borderId="0">
      <alignment wrapText="1"/>
    </xf>
    <xf numFmtId="0" fontId="25" fillId="0" borderId="0">
      <alignment wrapText="1"/>
    </xf>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5" fillId="0" borderId="0">
      <alignment wrapText="1"/>
    </xf>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5" fillId="0" borderId="0"/>
    <xf numFmtId="0" fontId="20" fillId="0" borderId="0"/>
    <xf numFmtId="0" fontId="20" fillId="0" borderId="0"/>
    <xf numFmtId="0" fontId="25" fillId="0" borderId="0">
      <alignment wrapText="1"/>
    </xf>
    <xf numFmtId="0" fontId="25" fillId="0" borderId="0"/>
    <xf numFmtId="0" fontId="20" fillId="0" borderId="0"/>
    <xf numFmtId="0" fontId="20" fillId="0" borderId="0"/>
    <xf numFmtId="0" fontId="20" fillId="0" borderId="0"/>
    <xf numFmtId="0" fontId="25"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5" fillId="0" borderId="0">
      <alignment wrapText="1"/>
    </xf>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5" fillId="0" borderId="0">
      <alignment wrapText="1"/>
    </xf>
    <xf numFmtId="0" fontId="25" fillId="0" borderId="0">
      <alignment wrapText="1"/>
    </xf>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5" fillId="0" borderId="0">
      <alignment wrapText="1"/>
    </xf>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5" fillId="0" borderId="0"/>
    <xf numFmtId="0" fontId="20" fillId="0" borderId="0"/>
    <xf numFmtId="0" fontId="20" fillId="0" borderId="0"/>
    <xf numFmtId="0" fontId="25" fillId="0" borderId="0">
      <alignment wrapText="1"/>
    </xf>
    <xf numFmtId="0" fontId="25" fillId="0" borderId="0"/>
    <xf numFmtId="0" fontId="20" fillId="0" borderId="0"/>
    <xf numFmtId="0" fontId="20" fillId="0" borderId="0"/>
    <xf numFmtId="0" fontId="20" fillId="0" borderId="0"/>
    <xf numFmtId="0" fontId="25"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5" fillId="0" borderId="0">
      <alignment wrapText="1"/>
    </xf>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5" fillId="0" borderId="0">
      <alignment wrapText="1"/>
    </xf>
    <xf numFmtId="0" fontId="20" fillId="0" borderId="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9" fontId="20" fillId="0" borderId="0" applyFont="0" applyFill="0" applyBorder="0" applyAlignment="0" applyProtection="0"/>
    <xf numFmtId="0" fontId="25" fillId="0" borderId="0"/>
    <xf numFmtId="0" fontId="25" fillId="0" borderId="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5" fillId="0" borderId="0">
      <alignment wrapText="1"/>
    </xf>
    <xf numFmtId="0" fontId="25" fillId="0" borderId="0">
      <alignment wrapText="1"/>
    </xf>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5" fillId="0" borderId="0">
      <alignment wrapText="1"/>
    </xf>
    <xf numFmtId="9" fontId="20" fillId="0" borderId="0" applyFont="0" applyFill="0" applyBorder="0" applyAlignment="0" applyProtection="0"/>
    <xf numFmtId="0" fontId="25" fillId="0" borderId="0"/>
    <xf numFmtId="0" fontId="20" fillId="0" borderId="0"/>
    <xf numFmtId="43"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5" fillId="0" borderId="0"/>
    <xf numFmtId="0" fontId="20" fillId="0" borderId="0"/>
    <xf numFmtId="0" fontId="25" fillId="0" borderId="0">
      <alignment wrapText="1"/>
    </xf>
    <xf numFmtId="0" fontId="20" fillId="0" borderId="0"/>
    <xf numFmtId="0" fontId="25" fillId="0" borderId="0">
      <alignment wrapText="1"/>
    </xf>
    <xf numFmtId="0" fontId="25" fillId="0" borderId="0"/>
    <xf numFmtId="0" fontId="20" fillId="0" borderId="0"/>
    <xf numFmtId="0" fontId="20" fillId="0" borderId="0"/>
    <xf numFmtId="0" fontId="20" fillId="0" borderId="0"/>
    <xf numFmtId="0" fontId="25"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5" fillId="0" borderId="0"/>
    <xf numFmtId="0" fontId="20" fillId="0" borderId="0"/>
    <xf numFmtId="9" fontId="20" fillId="0" borderId="0" applyFont="0" applyFill="0" applyBorder="0" applyAlignment="0" applyProtection="0"/>
    <xf numFmtId="0" fontId="25" fillId="0" borderId="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0" fontId="25" fillId="0" borderId="0">
      <alignment wrapText="1"/>
    </xf>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5" fillId="0" borderId="0"/>
    <xf numFmtId="9" fontId="20" fillId="0" borderId="0" applyFont="0" applyFill="0" applyBorder="0" applyAlignment="0" applyProtection="0"/>
    <xf numFmtId="0" fontId="25" fillId="0" borderId="0">
      <alignment wrapText="1"/>
    </xf>
    <xf numFmtId="0" fontId="25" fillId="0" borderId="0">
      <alignment wrapText="1"/>
    </xf>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5" fillId="0" borderId="0">
      <alignment wrapText="1"/>
    </xf>
    <xf numFmtId="0" fontId="20" fillId="0" borderId="0"/>
    <xf numFmtId="0" fontId="25" fillId="0" borderId="0">
      <alignment wrapText="1"/>
    </xf>
    <xf numFmtId="0" fontId="25" fillId="0" borderId="0">
      <alignment wrapText="1"/>
    </xf>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5" fillId="0" borderId="0">
      <alignment wrapText="1"/>
    </xf>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9" fillId="0" borderId="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5" fillId="0" borderId="0">
      <alignment wrapText="1"/>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9"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9"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25" fillId="0" borderId="0">
      <alignment wrapText="1"/>
    </xf>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0" fontId="18" fillId="0" borderId="0"/>
    <xf numFmtId="9"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9"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9"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9"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0" fontId="18" fillId="0" borderId="0"/>
    <xf numFmtId="9"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5" fillId="0" borderId="0">
      <alignment wrapText="1"/>
    </xf>
    <xf numFmtId="43"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5" fillId="0" borderId="0">
      <alignment wrapText="1"/>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9" fontId="17" fillId="0" borderId="0" applyFont="0" applyFill="0" applyBorder="0" applyAlignment="0" applyProtection="0"/>
    <xf numFmtId="0" fontId="25" fillId="0" borderId="0">
      <alignment wrapText="1"/>
    </xf>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25" fillId="0" borderId="0">
      <alignment wrapText="1"/>
    </xf>
    <xf numFmtId="0" fontId="25" fillId="0" borderId="0">
      <alignment wrapText="1"/>
    </xf>
    <xf numFmtId="0" fontId="25" fillId="0" borderId="0">
      <alignment wrapText="1"/>
    </xf>
    <xf numFmtId="43"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0" fontId="25" fillId="0" borderId="0">
      <alignment wrapText="1"/>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5" fillId="0" borderId="0">
      <alignment wrapText="1"/>
    </xf>
    <xf numFmtId="0" fontId="25" fillId="0" borderId="0">
      <alignment wrapText="1"/>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25" fillId="0" borderId="0">
      <alignment wrapText="1"/>
    </xf>
    <xf numFmtId="0" fontId="25" fillId="0" borderId="0">
      <alignment wrapText="1"/>
    </xf>
    <xf numFmtId="0" fontId="25" fillId="0" borderId="0">
      <alignment wrapText="1"/>
    </xf>
    <xf numFmtId="0" fontId="25" fillId="0" borderId="0">
      <alignment wrapText="1"/>
    </xf>
    <xf numFmtId="43"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9"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25" fillId="0" borderId="0">
      <alignment wrapText="1"/>
    </xf>
    <xf numFmtId="43" fontId="17" fillId="0" borderId="0" applyFont="0" applyFill="0" applyBorder="0" applyAlignment="0" applyProtection="0"/>
    <xf numFmtId="0" fontId="25" fillId="0" borderId="0">
      <alignment wrapText="1"/>
    </xf>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25" fillId="0" borderId="0">
      <alignment wrapText="1"/>
    </xf>
    <xf numFmtId="9" fontId="17" fillId="0" borderId="0" applyFont="0" applyFill="0" applyBorder="0" applyAlignment="0" applyProtection="0"/>
    <xf numFmtId="0" fontId="25" fillId="0" borderId="0">
      <alignment wrapText="1"/>
    </xf>
    <xf numFmtId="0" fontId="25" fillId="0" borderId="0">
      <alignment wrapText="1"/>
    </xf>
    <xf numFmtId="0" fontId="17" fillId="0" borderId="0"/>
    <xf numFmtId="0" fontId="17" fillId="0" borderId="0"/>
    <xf numFmtId="0" fontId="17" fillId="0" borderId="0"/>
    <xf numFmtId="0" fontId="17" fillId="0" borderId="0"/>
    <xf numFmtId="0" fontId="17" fillId="0" borderId="0"/>
    <xf numFmtId="43" fontId="17" fillId="0" borderId="0" applyFont="0" applyFill="0" applyBorder="0" applyAlignment="0" applyProtection="0"/>
    <xf numFmtId="0" fontId="17" fillId="0" borderId="0"/>
    <xf numFmtId="9" fontId="17" fillId="0" borderId="0" applyFont="0" applyFill="0" applyBorder="0" applyAlignment="0" applyProtection="0"/>
    <xf numFmtId="43"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9"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17" fillId="0" borderId="0"/>
    <xf numFmtId="0" fontId="17" fillId="0" borderId="0"/>
    <xf numFmtId="9" fontId="17" fillId="0" borderId="0" applyFont="0" applyFill="0" applyBorder="0" applyAlignment="0" applyProtection="0"/>
    <xf numFmtId="43"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9"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17" fillId="0" borderId="0"/>
    <xf numFmtId="0" fontId="17" fillId="0" borderId="0"/>
    <xf numFmtId="0" fontId="17" fillId="0" borderId="0"/>
    <xf numFmtId="9"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9"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43"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9"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43" fontId="17" fillId="0" borderId="0" applyFont="0" applyFill="0" applyBorder="0" applyAlignment="0" applyProtection="0"/>
    <xf numFmtId="0" fontId="17" fillId="0" borderId="0"/>
    <xf numFmtId="9" fontId="17" fillId="0" borderId="0" applyFont="0" applyFill="0" applyBorder="0" applyAlignment="0" applyProtection="0"/>
    <xf numFmtId="43"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9"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17" fillId="0" borderId="0"/>
    <xf numFmtId="0" fontId="17" fillId="0" borderId="0"/>
    <xf numFmtId="9" fontId="17" fillId="0" borderId="0" applyFont="0" applyFill="0" applyBorder="0" applyAlignment="0" applyProtection="0"/>
    <xf numFmtId="43"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9"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17" fillId="0" borderId="0"/>
    <xf numFmtId="0" fontId="17" fillId="0" borderId="0"/>
    <xf numFmtId="0" fontId="17" fillId="0" borderId="0"/>
    <xf numFmtId="9"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9"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43"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9"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43" fontId="17" fillId="0" borderId="0" applyFont="0" applyFill="0" applyBorder="0" applyAlignment="0" applyProtection="0"/>
    <xf numFmtId="9" fontId="17" fillId="0" borderId="0" applyFont="0" applyFill="0" applyBorder="0" applyAlignment="0" applyProtection="0"/>
    <xf numFmtId="43"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9" fontId="17" fillId="0" borderId="0" applyFont="0" applyFill="0" applyBorder="0" applyAlignment="0" applyProtection="0"/>
    <xf numFmtId="0" fontId="17" fillId="0" borderId="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17" fillId="0" borderId="0"/>
    <xf numFmtId="0" fontId="17" fillId="0" borderId="0"/>
    <xf numFmtId="9" fontId="17" fillId="0" borderId="0" applyFont="0" applyFill="0" applyBorder="0" applyAlignment="0" applyProtection="0"/>
    <xf numFmtId="43"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9"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17" fillId="0" borderId="0"/>
    <xf numFmtId="0" fontId="17" fillId="0" borderId="0"/>
    <xf numFmtId="9"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43" fontId="17" fillId="0" borderId="0" applyFont="0" applyFill="0" applyBorder="0" applyAlignment="0" applyProtection="0"/>
    <xf numFmtId="0" fontId="17" fillId="0" borderId="0"/>
    <xf numFmtId="9" fontId="17" fillId="0" borderId="0" applyFont="0" applyFill="0" applyBorder="0" applyAlignment="0" applyProtection="0"/>
    <xf numFmtId="43"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9"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17" fillId="0" borderId="0"/>
    <xf numFmtId="0" fontId="17" fillId="0" borderId="0"/>
    <xf numFmtId="9" fontId="17" fillId="0" borderId="0" applyFont="0" applyFill="0" applyBorder="0" applyAlignment="0" applyProtection="0"/>
    <xf numFmtId="43"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9"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17" fillId="0" borderId="0"/>
    <xf numFmtId="0" fontId="17" fillId="0" borderId="0"/>
    <xf numFmtId="0" fontId="17" fillId="0" borderId="0"/>
    <xf numFmtId="9"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9"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43"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9"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43" fontId="17" fillId="0" borderId="0" applyFont="0" applyFill="0" applyBorder="0" applyAlignment="0" applyProtection="0"/>
    <xf numFmtId="0" fontId="17" fillId="0" borderId="0"/>
    <xf numFmtId="9" fontId="17" fillId="0" borderId="0" applyFont="0" applyFill="0" applyBorder="0" applyAlignment="0" applyProtection="0"/>
    <xf numFmtId="43"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9"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17" fillId="0" borderId="0"/>
    <xf numFmtId="0" fontId="17" fillId="0" borderId="0"/>
    <xf numFmtId="9" fontId="17" fillId="0" borderId="0" applyFont="0" applyFill="0" applyBorder="0" applyAlignment="0" applyProtection="0"/>
    <xf numFmtId="43"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9"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17" fillId="0" borderId="0"/>
    <xf numFmtId="0" fontId="17" fillId="0" borderId="0"/>
    <xf numFmtId="0" fontId="17" fillId="0" borderId="0"/>
    <xf numFmtId="9"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5" fillId="0" borderId="0">
      <alignment wrapText="1"/>
    </xf>
    <xf numFmtId="0" fontId="25" fillId="0" borderId="0">
      <alignment wrapText="1"/>
    </xf>
    <xf numFmtId="0" fontId="25" fillId="0" borderId="0">
      <alignment wrapText="1"/>
    </xf>
    <xf numFmtId="0" fontId="25" fillId="0" borderId="0">
      <alignment wrapText="1"/>
    </xf>
    <xf numFmtId="0" fontId="25" fillId="0" borderId="0">
      <alignment wrapText="1"/>
    </xf>
    <xf numFmtId="0" fontId="25" fillId="0" borderId="0">
      <alignment wrapText="1"/>
    </xf>
    <xf numFmtId="0" fontId="25" fillId="0" borderId="0">
      <alignment wrapText="1"/>
    </xf>
    <xf numFmtId="0" fontId="25" fillId="0" borderId="0">
      <alignment wrapText="1"/>
    </xf>
    <xf numFmtId="0" fontId="25" fillId="0" borderId="0">
      <alignment wrapText="1"/>
    </xf>
    <xf numFmtId="0" fontId="25" fillId="0" borderId="0">
      <alignment wrapText="1"/>
    </xf>
    <xf numFmtId="0" fontId="25" fillId="0" borderId="0">
      <alignment wrapText="1"/>
    </xf>
    <xf numFmtId="0" fontId="25" fillId="0" borderId="0">
      <alignment wrapText="1"/>
    </xf>
    <xf numFmtId="0" fontId="25" fillId="0" borderId="0">
      <alignment wrapText="1"/>
    </xf>
    <xf numFmtId="0" fontId="25" fillId="0" borderId="0">
      <alignment wrapText="1"/>
    </xf>
    <xf numFmtId="0" fontId="25" fillId="0" borderId="0">
      <alignment wrapText="1"/>
    </xf>
    <xf numFmtId="43"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25" fillId="0" borderId="0">
      <alignment wrapText="1"/>
    </xf>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43"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43" fontId="16" fillId="0" borderId="0" applyFont="0" applyFill="0" applyBorder="0" applyAlignment="0" applyProtection="0"/>
    <xf numFmtId="0" fontId="16" fillId="0" borderId="0"/>
    <xf numFmtId="9" fontId="16" fillId="0" borderId="0" applyFont="0" applyFill="0" applyBorder="0" applyAlignment="0" applyProtection="0"/>
    <xf numFmtId="43"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9" fontId="16" fillId="0" borderId="0" applyFont="0" applyFill="0" applyBorder="0" applyAlignment="0" applyProtection="0"/>
    <xf numFmtId="43"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43"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43" fontId="16" fillId="0" borderId="0" applyFont="0" applyFill="0" applyBorder="0" applyAlignment="0" applyProtection="0"/>
    <xf numFmtId="0" fontId="16" fillId="0" borderId="0"/>
    <xf numFmtId="9" fontId="16" fillId="0" borderId="0" applyFont="0" applyFill="0" applyBorder="0" applyAlignment="0" applyProtection="0"/>
    <xf numFmtId="43"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9" fontId="16" fillId="0" borderId="0" applyFont="0" applyFill="0" applyBorder="0" applyAlignment="0" applyProtection="0"/>
    <xf numFmtId="43"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43"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43" fontId="16" fillId="0" borderId="0" applyFont="0" applyFill="0" applyBorder="0" applyAlignment="0" applyProtection="0"/>
    <xf numFmtId="9" fontId="16" fillId="0" borderId="0" applyFont="0" applyFill="0" applyBorder="0" applyAlignment="0" applyProtection="0"/>
    <xf numFmtId="43"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9" fontId="16" fillId="0" borderId="0" applyFont="0" applyFill="0" applyBorder="0" applyAlignment="0" applyProtection="0"/>
    <xf numFmtId="43"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43" fontId="16" fillId="0" borderId="0" applyFont="0" applyFill="0" applyBorder="0" applyAlignment="0" applyProtection="0"/>
    <xf numFmtId="0" fontId="16" fillId="0" borderId="0"/>
    <xf numFmtId="9" fontId="16" fillId="0" borderId="0" applyFont="0" applyFill="0" applyBorder="0" applyAlignment="0" applyProtection="0"/>
    <xf numFmtId="43"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9" fontId="16" fillId="0" borderId="0" applyFont="0" applyFill="0" applyBorder="0" applyAlignment="0" applyProtection="0"/>
    <xf numFmtId="43"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43"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43" fontId="16" fillId="0" borderId="0" applyFont="0" applyFill="0" applyBorder="0" applyAlignment="0" applyProtection="0"/>
    <xf numFmtId="0" fontId="16" fillId="0" borderId="0"/>
    <xf numFmtId="9" fontId="16" fillId="0" borderId="0" applyFont="0" applyFill="0" applyBorder="0" applyAlignment="0" applyProtection="0"/>
    <xf numFmtId="43"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9" fontId="16" fillId="0" borderId="0" applyFont="0" applyFill="0" applyBorder="0" applyAlignment="0" applyProtection="0"/>
    <xf numFmtId="43"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25" fillId="0" borderId="0">
      <alignment wrapText="1"/>
    </xf>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5" fillId="0" borderId="0">
      <alignment wrapText="1"/>
    </xf>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25" fillId="0" borderId="0">
      <alignment wrapText="1"/>
    </xf>
    <xf numFmtId="0" fontId="25" fillId="0" borderId="0">
      <alignment wrapText="1"/>
    </xf>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25" fillId="0" borderId="0">
      <alignment wrapText="1"/>
    </xf>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9"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9"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9"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9"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9"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9"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9"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9"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9"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9"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9"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9"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5" fillId="0" borderId="0">
      <alignment wrapText="1"/>
    </xf>
    <xf numFmtId="0" fontId="25" fillId="0" borderId="0">
      <alignment wrapText="1"/>
    </xf>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5" fillId="0" borderId="0">
      <alignment wrapText="1"/>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25" fillId="0" borderId="0">
      <alignment wrapText="1"/>
    </xf>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25" fillId="0" borderId="0">
      <alignment wrapText="1"/>
    </xf>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0" fontId="14" fillId="0" borderId="0"/>
    <xf numFmtId="9"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0" fontId="14" fillId="0" borderId="0"/>
    <xf numFmtId="9"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9"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0" fontId="14" fillId="0" borderId="0"/>
    <xf numFmtId="9"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0" fontId="14" fillId="0" borderId="0"/>
    <xf numFmtId="9"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0" fontId="14" fillId="0" borderId="0"/>
    <xf numFmtId="9"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3" fillId="0" borderId="0"/>
    <xf numFmtId="0" fontId="25" fillId="0" borderId="0">
      <alignment wrapText="1"/>
    </xf>
    <xf numFmtId="0" fontId="13" fillId="0" borderId="0"/>
    <xf numFmtId="0" fontId="25" fillId="0" borderId="0">
      <alignment wrapText="1"/>
    </xf>
    <xf numFmtId="43" fontId="46" fillId="0" borderId="0" applyFont="0" applyFill="0" applyBorder="0" applyAlignment="0" applyProtection="0"/>
    <xf numFmtId="0" fontId="25" fillId="0" borderId="0">
      <alignment wrapText="1"/>
    </xf>
    <xf numFmtId="0" fontId="25" fillId="0" borderId="0">
      <alignment wrapText="1"/>
    </xf>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25" fillId="0" borderId="0">
      <alignment wrapText="1"/>
    </xf>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25" fillId="0" borderId="0">
      <alignment wrapText="1"/>
    </xf>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25" fillId="0" borderId="0">
      <alignment wrapText="1"/>
    </xf>
    <xf numFmtId="0" fontId="25" fillId="0" borderId="0">
      <alignment wrapText="1"/>
    </xf>
    <xf numFmtId="0" fontId="25" fillId="0" borderId="0">
      <alignment wrapText="1"/>
    </xf>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25" fillId="0" borderId="0">
      <alignment wrapText="1"/>
    </xf>
    <xf numFmtId="9" fontId="13" fillId="0" borderId="0" applyFont="0" applyFill="0" applyBorder="0" applyAlignment="0" applyProtection="0"/>
    <xf numFmtId="0" fontId="25" fillId="0" borderId="0">
      <alignment wrapText="1"/>
    </xf>
    <xf numFmtId="43"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25" fillId="0" borderId="0">
      <alignment wrapText="1"/>
    </xf>
    <xf numFmtId="0" fontId="25" fillId="0" borderId="0">
      <alignment wrapText="1"/>
    </xf>
    <xf numFmtId="0" fontId="25" fillId="0" borderId="0">
      <alignment wrapText="1"/>
    </xf>
    <xf numFmtId="0" fontId="25" fillId="0" borderId="0">
      <alignment wrapText="1"/>
    </xf>
    <xf numFmtId="0" fontId="25" fillId="0" borderId="0">
      <alignment wrapText="1"/>
    </xf>
    <xf numFmtId="0" fontId="25" fillId="0" borderId="0">
      <alignment wrapText="1"/>
    </xf>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9"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9"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0" fontId="13" fillId="0" borderId="0"/>
    <xf numFmtId="9"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9"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9"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9"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9"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9"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0" fontId="13" fillId="0" borderId="0"/>
    <xf numFmtId="9"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9"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9"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0" fontId="13" fillId="0" borderId="0"/>
    <xf numFmtId="9"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5" fillId="0" borderId="0">
      <alignment wrapText="1"/>
    </xf>
    <xf numFmtId="0" fontId="25" fillId="0" borderId="0">
      <alignment wrapText="1"/>
    </xf>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9"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9"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0" fontId="13" fillId="0" borderId="0"/>
    <xf numFmtId="9"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5" fillId="0" borderId="0">
      <alignment wrapText="1"/>
    </xf>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5" fillId="0" borderId="0">
      <alignment wrapText="1"/>
    </xf>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0" fontId="12" fillId="0" borderId="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0" fontId="12" fillId="0" borderId="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0" fontId="12" fillId="0" borderId="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0" fontId="12" fillId="0" borderId="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0" fontId="12" fillId="0" borderId="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0" fontId="12" fillId="0" borderId="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0" fontId="12" fillId="0" borderId="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5" fillId="0" borderId="0">
      <alignment wrapText="1"/>
    </xf>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25" fillId="0" borderId="0">
      <alignment wrapText="1"/>
    </xf>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0" fontId="12" fillId="0" borderId="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0" fontId="12" fillId="0" borderId="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0" fontId="12" fillId="0" borderId="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0" fontId="12" fillId="0" borderId="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0" fontId="12" fillId="0" borderId="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0" fontId="12" fillId="0" borderId="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0" fontId="12" fillId="0" borderId="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0" fontId="12" fillId="0" borderId="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0" fontId="12" fillId="0" borderId="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0" fontId="12" fillId="0" borderId="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0" fontId="12" fillId="0" borderId="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0" fontId="12" fillId="0" borderId="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0" fontId="12" fillId="0" borderId="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0" fontId="12" fillId="0" borderId="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0" fontId="12" fillId="0" borderId="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0" fontId="12" fillId="0" borderId="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0" fontId="12" fillId="0" borderId="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0" fontId="12" fillId="0" borderId="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0" fontId="12" fillId="0" borderId="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0" fontId="12" fillId="0" borderId="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0" fontId="12" fillId="0" borderId="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0" fontId="12" fillId="0" borderId="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0" fontId="12" fillId="0" borderId="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43"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0" fontId="12" fillId="0" borderId="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0" fontId="12" fillId="0" borderId="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0" fontId="12" fillId="0" borderId="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0" fontId="12" fillId="0" borderId="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5" fillId="0" borderId="0">
      <alignment wrapText="1"/>
    </xf>
    <xf numFmtId="0" fontId="25" fillId="0" borderId="0">
      <alignment wrapText="1"/>
    </xf>
    <xf numFmtId="0" fontId="25" fillId="0" borderId="0">
      <alignment wrapText="1"/>
    </xf>
    <xf numFmtId="0" fontId="25" fillId="0" borderId="0">
      <alignment wrapText="1"/>
    </xf>
    <xf numFmtId="0" fontId="25" fillId="0" borderId="0">
      <alignment wrapText="1"/>
    </xf>
    <xf numFmtId="0" fontId="25" fillId="0" borderId="0">
      <alignment wrapText="1"/>
    </xf>
    <xf numFmtId="0" fontId="25" fillId="0" borderId="0">
      <alignment wrapText="1"/>
    </xf>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5" fillId="0" borderId="0">
      <alignment wrapText="1"/>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5" fillId="0" borderId="0">
      <alignment wrapText="1"/>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25" fillId="0" borderId="0">
      <alignment wrapText="1"/>
    </xf>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5" fillId="0" borderId="0">
      <alignment wrapText="1"/>
    </xf>
    <xf numFmtId="0" fontId="10" fillId="0" borderId="0"/>
    <xf numFmtId="43" fontId="10" fillId="0" borderId="0" applyFont="0" applyFill="0" applyBorder="0" applyAlignment="0" applyProtection="0"/>
    <xf numFmtId="9" fontId="10"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5" fillId="0" borderId="0">
      <alignment wrapTex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9"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9" fillId="0" borderId="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9"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9" fillId="0" borderId="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9"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9" fillId="0" borderId="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9"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9" fillId="0" borderId="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8" fillId="0" borderId="0"/>
    <xf numFmtId="0" fontId="26" fillId="0" borderId="0"/>
    <xf numFmtId="0" fontId="6" fillId="0" borderId="0"/>
    <xf numFmtId="9" fontId="6" fillId="0" borderId="0" applyFont="0" applyFill="0" applyBorder="0" applyAlignment="0" applyProtection="0"/>
    <xf numFmtId="0" fontId="84" fillId="0" borderId="0" applyNumberFormat="0" applyFill="0" applyBorder="0" applyAlignment="0" applyProtection="0">
      <alignment wrapText="1"/>
    </xf>
    <xf numFmtId="0" fontId="1" fillId="0" borderId="0"/>
  </cellStyleXfs>
  <cellXfs count="575">
    <xf numFmtId="0" fontId="0" fillId="0" borderId="0" xfId="0">
      <alignment wrapText="1"/>
    </xf>
    <xf numFmtId="0" fontId="29" fillId="0" borderId="0" xfId="43" applyAlignment="1">
      <alignment horizontal="center"/>
    </xf>
    <xf numFmtId="0" fontId="35" fillId="2" borderId="0" xfId="43" applyFont="1" applyFill="1"/>
    <xf numFmtId="0" fontId="46" fillId="0" borderId="0" xfId="33"/>
    <xf numFmtId="0" fontId="49" fillId="0" borderId="0" xfId="33" applyFont="1"/>
    <xf numFmtId="0" fontId="45" fillId="0" borderId="0" xfId="37"/>
    <xf numFmtId="0" fontId="31" fillId="0" borderId="0" xfId="42" applyFont="1"/>
    <xf numFmtId="166" fontId="29" fillId="0" borderId="0" xfId="2" applyNumberFormat="1" applyFont="1" applyAlignment="1"/>
    <xf numFmtId="165" fontId="29" fillId="0" borderId="0" xfId="44" applyNumberFormat="1" applyFont="1" applyAlignment="1"/>
    <xf numFmtId="0" fontId="42" fillId="2" borderId="0" xfId="43" applyFont="1" applyFill="1"/>
    <xf numFmtId="43" fontId="29" fillId="0" borderId="0" xfId="2" applyFont="1" applyAlignment="1"/>
    <xf numFmtId="37" fontId="46" fillId="0" borderId="0" xfId="33" applyNumberFormat="1"/>
    <xf numFmtId="0" fontId="53" fillId="0" borderId="0" xfId="33" applyFont="1"/>
    <xf numFmtId="0" fontId="51" fillId="0" borderId="0" xfId="33" applyFont="1"/>
    <xf numFmtId="166" fontId="35" fillId="0" borderId="0" xfId="4" applyNumberFormat="1" applyFont="1" applyFill="1" applyBorder="1"/>
    <xf numFmtId="0" fontId="52" fillId="0" borderId="0" xfId="33" applyFont="1"/>
    <xf numFmtId="166" fontId="51" fillId="0" borderId="0" xfId="33" applyNumberFormat="1" applyFont="1"/>
    <xf numFmtId="0" fontId="55" fillId="0" borderId="0" xfId="37" applyFont="1"/>
    <xf numFmtId="0" fontId="51" fillId="0" borderId="0" xfId="37" applyFont="1"/>
    <xf numFmtId="9" fontId="35" fillId="0" borderId="0" xfId="48" applyFont="1" applyFill="1" applyBorder="1" applyAlignment="1"/>
    <xf numFmtId="166" fontId="35" fillId="0" borderId="0" xfId="1269" applyNumberFormat="1" applyFont="1" applyFill="1" applyBorder="1"/>
    <xf numFmtId="0" fontId="35" fillId="0" borderId="0" xfId="43" applyFont="1"/>
    <xf numFmtId="0" fontId="50" fillId="0" borderId="0" xfId="33" applyFont="1"/>
    <xf numFmtId="14" fontId="34" fillId="0" borderId="0" xfId="43" applyNumberFormat="1" applyFont="1" applyAlignment="1">
      <alignment horizontal="right"/>
    </xf>
    <xf numFmtId="0" fontId="30" fillId="0" borderId="0" xfId="27" applyFont="1" applyAlignment="1">
      <alignment vertical="top"/>
    </xf>
    <xf numFmtId="0" fontId="42" fillId="0" borderId="0" xfId="43" applyFont="1"/>
    <xf numFmtId="0" fontId="29" fillId="0" borderId="0" xfId="43"/>
    <xf numFmtId="0" fontId="32" fillId="0" borderId="0" xfId="43" applyFont="1"/>
    <xf numFmtId="164" fontId="29" fillId="0" borderId="0" xfId="43" applyNumberFormat="1"/>
    <xf numFmtId="0" fontId="33" fillId="0" borderId="0" xfId="43" applyFont="1"/>
    <xf numFmtId="0" fontId="39" fillId="0" borderId="0" xfId="43" applyFont="1"/>
    <xf numFmtId="0" fontId="36" fillId="0" borderId="6" xfId="43" applyFont="1" applyBorder="1" applyAlignment="1">
      <alignment horizontal="center" vertical="center"/>
    </xf>
    <xf numFmtId="0" fontId="36" fillId="0" borderId="0" xfId="43" applyFont="1" applyAlignment="1">
      <alignment horizontal="center"/>
    </xf>
    <xf numFmtId="0" fontId="36" fillId="0" borderId="6" xfId="43" applyFont="1" applyBorder="1" applyAlignment="1">
      <alignment horizontal="center"/>
    </xf>
    <xf numFmtId="0" fontId="36" fillId="0" borderId="4" xfId="43" applyFont="1" applyBorder="1" applyAlignment="1">
      <alignment horizontal="center"/>
    </xf>
    <xf numFmtId="166" fontId="35" fillId="0" borderId="2" xfId="1269" quotePrefix="1" applyNumberFormat="1" applyFont="1" applyFill="1" applyBorder="1" applyAlignment="1">
      <alignment horizontal="left"/>
    </xf>
    <xf numFmtId="166" fontId="35" fillId="5" borderId="2" xfId="1269" quotePrefix="1" applyNumberFormat="1" applyFont="1" applyFill="1" applyBorder="1" applyAlignment="1">
      <alignment horizontal="left"/>
    </xf>
    <xf numFmtId="166" fontId="35" fillId="0" borderId="2" xfId="1269" applyNumberFormat="1" applyFont="1" applyBorder="1"/>
    <xf numFmtId="166" fontId="35" fillId="6" borderId="2" xfId="1269" applyNumberFormat="1" applyFont="1" applyFill="1" applyBorder="1"/>
    <xf numFmtId="166" fontId="35" fillId="5" borderId="2" xfId="1269" applyNumberFormat="1" applyFont="1" applyFill="1" applyBorder="1"/>
    <xf numFmtId="166" fontId="28" fillId="0" borderId="0" xfId="8" applyNumberFormat="1" applyFont="1" applyFill="1" applyBorder="1" applyAlignment="1"/>
    <xf numFmtId="166" fontId="35" fillId="0" borderId="0" xfId="8" applyNumberFormat="1" applyFont="1" applyFill="1" applyBorder="1" applyAlignment="1"/>
    <xf numFmtId="166" fontId="35" fillId="0" borderId="2" xfId="1269" applyNumberFormat="1" applyFont="1" applyFill="1" applyBorder="1"/>
    <xf numFmtId="0" fontId="27" fillId="0" borderId="0" xfId="42" applyFont="1"/>
    <xf numFmtId="0" fontId="56" fillId="0" borderId="0" xfId="5099" applyFont="1"/>
    <xf numFmtId="0" fontId="51" fillId="0" borderId="0" xfId="33" applyFont="1" applyAlignment="1">
      <alignment horizontal="center"/>
    </xf>
    <xf numFmtId="166" fontId="65" fillId="0" borderId="0" xfId="8" applyNumberFormat="1" applyFont="1" applyFill="1" applyBorder="1" applyAlignment="1"/>
    <xf numFmtId="0" fontId="36" fillId="0" borderId="0" xfId="2933" applyFont="1" applyAlignment="1">
      <alignment horizontal="center" vertical="center" wrapText="1"/>
    </xf>
    <xf numFmtId="0" fontId="36" fillId="0" borderId="0" xfId="2933" applyFont="1" applyAlignment="1">
      <alignment horizontal="left" vertical="center"/>
    </xf>
    <xf numFmtId="0" fontId="36" fillId="0" borderId="0" xfId="2933" applyFont="1" applyAlignment="1">
      <alignment horizontal="center" vertical="center"/>
    </xf>
    <xf numFmtId="3" fontId="36" fillId="0" borderId="0" xfId="2933" applyNumberFormat="1" applyFont="1" applyAlignment="1">
      <alignment horizontal="center" vertical="center" wrapText="1"/>
    </xf>
    <xf numFmtId="49" fontId="36" fillId="0" borderId="0" xfId="2933" applyNumberFormat="1" applyFont="1" applyAlignment="1">
      <alignment horizontal="center" vertical="center" wrapText="1"/>
    </xf>
    <xf numFmtId="166" fontId="48" fillId="0" borderId="0" xfId="8" applyNumberFormat="1" applyFont="1" applyFill="1" applyBorder="1" applyAlignment="1"/>
    <xf numFmtId="0" fontId="52" fillId="0" borderId="0" xfId="33" applyFont="1" applyAlignment="1">
      <alignment horizontal="right"/>
    </xf>
    <xf numFmtId="0" fontId="32" fillId="0" borderId="0" xfId="43" applyFont="1" applyAlignment="1">
      <alignment horizontal="left"/>
    </xf>
    <xf numFmtId="0" fontId="66" fillId="0" borderId="0" xfId="43" applyFont="1"/>
    <xf numFmtId="3" fontId="66" fillId="0" borderId="0" xfId="43" applyNumberFormat="1" applyFont="1"/>
    <xf numFmtId="166" fontId="66" fillId="0" borderId="0" xfId="2" applyNumberFormat="1" applyFont="1" applyFill="1" applyBorder="1" applyAlignment="1"/>
    <xf numFmtId="9" fontId="66" fillId="0" borderId="0" xfId="44" applyFont="1" applyFill="1" applyBorder="1" applyAlignment="1"/>
    <xf numFmtId="0" fontId="67" fillId="0" borderId="0" xfId="37" applyFont="1"/>
    <xf numFmtId="37" fontId="67" fillId="0" borderId="0" xfId="37" applyNumberFormat="1" applyFont="1"/>
    <xf numFmtId="166" fontId="50" fillId="0" borderId="0" xfId="33" applyNumberFormat="1" applyFont="1"/>
    <xf numFmtId="3" fontId="50" fillId="0" borderId="0" xfId="37" applyNumberFormat="1" applyFont="1"/>
    <xf numFmtId="9" fontId="50" fillId="0" borderId="0" xfId="44" applyFont="1" applyAlignment="1"/>
    <xf numFmtId="43" fontId="50" fillId="0" borderId="0" xfId="2" applyFont="1" applyAlignment="1"/>
    <xf numFmtId="166" fontId="36" fillId="0" borderId="0" xfId="4" applyNumberFormat="1" applyFont="1" applyFill="1" applyBorder="1"/>
    <xf numFmtId="37" fontId="27" fillId="0" borderId="0" xfId="8" applyNumberFormat="1" applyFont="1" applyFill="1" applyBorder="1" applyAlignment="1">
      <alignment horizontal="right"/>
    </xf>
    <xf numFmtId="3" fontId="52" fillId="0" borderId="0" xfId="33" applyNumberFormat="1" applyFont="1"/>
    <xf numFmtId="0" fontId="68" fillId="0" borderId="0" xfId="33" applyFont="1"/>
    <xf numFmtId="0" fontId="32" fillId="0" borderId="0" xfId="2933" applyFont="1" applyAlignment="1">
      <alignment horizontal="right"/>
    </xf>
    <xf numFmtId="166" fontId="35" fillId="0" borderId="2" xfId="4" quotePrefix="1" applyNumberFormat="1" applyFont="1" applyFill="1" applyBorder="1" applyAlignment="1">
      <alignment horizontal="left"/>
    </xf>
    <xf numFmtId="166" fontId="35" fillId="0" borderId="2" xfId="4" applyNumberFormat="1" applyFont="1" applyFill="1" applyBorder="1"/>
    <xf numFmtId="166" fontId="35" fillId="0" borderId="7" xfId="4" applyNumberFormat="1" applyFont="1" applyFill="1" applyBorder="1"/>
    <xf numFmtId="0" fontId="36" fillId="8" borderId="4" xfId="43" applyFont="1" applyFill="1" applyBorder="1" applyAlignment="1">
      <alignment horizontal="center"/>
    </xf>
    <xf numFmtId="0" fontId="36" fillId="8" borderId="5" xfId="43" applyFont="1" applyFill="1" applyBorder="1" applyAlignment="1">
      <alignment horizontal="center"/>
    </xf>
    <xf numFmtId="3" fontId="36" fillId="8" borderId="4" xfId="43" applyNumberFormat="1" applyFont="1" applyFill="1" applyBorder="1" applyAlignment="1">
      <alignment horizontal="center"/>
    </xf>
    <xf numFmtId="14" fontId="32" fillId="0" borderId="0" xfId="2933" applyNumberFormat="1" applyFont="1" applyAlignment="1">
      <alignment horizontal="right"/>
    </xf>
    <xf numFmtId="0" fontId="30" fillId="0" borderId="0" xfId="33" applyFont="1"/>
    <xf numFmtId="9" fontId="35" fillId="5" borderId="8" xfId="44" quotePrefix="1" applyFont="1" applyFill="1" applyBorder="1" applyAlignment="1"/>
    <xf numFmtId="9" fontId="35" fillId="0" borderId="8" xfId="44" quotePrefix="1" applyFont="1" applyFill="1" applyBorder="1" applyAlignment="1"/>
    <xf numFmtId="9" fontId="35" fillId="0" borderId="17" xfId="44" applyFont="1" applyFill="1" applyBorder="1" applyAlignment="1"/>
    <xf numFmtId="37" fontId="69" fillId="0" borderId="0" xfId="60054" applyNumberFormat="1" applyFont="1" applyAlignment="1" applyProtection="1">
      <alignment horizontal="left" vertical="center"/>
      <protection locked="0"/>
    </xf>
    <xf numFmtId="0" fontId="69" fillId="2" borderId="0" xfId="60054" applyFont="1" applyFill="1" applyAlignment="1">
      <alignment horizontal="left" vertical="center" indent="2"/>
    </xf>
    <xf numFmtId="37" fontId="69" fillId="0" borderId="0" xfId="60054" quotePrefix="1" applyNumberFormat="1" applyFont="1" applyAlignment="1" applyProtection="1">
      <alignment horizontal="left" vertical="center"/>
      <protection locked="0"/>
    </xf>
    <xf numFmtId="37" fontId="69" fillId="2" borderId="0" xfId="60054" applyNumberFormat="1" applyFont="1" applyFill="1" applyAlignment="1">
      <alignment horizontal="left" vertical="center"/>
    </xf>
    <xf numFmtId="37" fontId="69" fillId="2" borderId="0" xfId="60054" quotePrefix="1" applyNumberFormat="1" applyFont="1" applyFill="1" applyAlignment="1" applyProtection="1">
      <alignment horizontal="left" vertical="center"/>
      <protection locked="0"/>
    </xf>
    <xf numFmtId="0" fontId="52" fillId="0" borderId="1" xfId="33" applyFont="1" applyBorder="1"/>
    <xf numFmtId="0" fontId="52" fillId="9" borderId="4" xfId="33" applyFont="1" applyFill="1" applyBorder="1" applyAlignment="1">
      <alignment horizontal="center" vertical="center"/>
    </xf>
    <xf numFmtId="0" fontId="52" fillId="9" borderId="5" xfId="33" applyFont="1" applyFill="1" applyBorder="1" applyAlignment="1">
      <alignment horizontal="center" vertical="center"/>
    </xf>
    <xf numFmtId="166" fontId="27" fillId="9" borderId="0" xfId="8" applyNumberFormat="1" applyFont="1" applyFill="1" applyBorder="1" applyAlignment="1"/>
    <xf numFmtId="166" fontId="27" fillId="9" borderId="3" xfId="8" applyNumberFormat="1" applyFont="1" applyFill="1" applyBorder="1" applyAlignment="1"/>
    <xf numFmtId="0" fontId="52" fillId="9" borderId="6" xfId="33" applyFont="1" applyFill="1" applyBorder="1" applyAlignment="1">
      <alignment horizontal="center" vertical="center"/>
    </xf>
    <xf numFmtId="0" fontId="52" fillId="9" borderId="3" xfId="33" applyFont="1" applyFill="1" applyBorder="1" applyAlignment="1">
      <alignment horizontal="center" vertical="center"/>
    </xf>
    <xf numFmtId="9" fontId="35" fillId="5" borderId="0" xfId="44" quotePrefix="1" applyFont="1" applyFill="1" applyBorder="1" applyAlignment="1"/>
    <xf numFmtId="9" fontId="35" fillId="0" borderId="0" xfId="44" quotePrefix="1" applyFont="1" applyFill="1" applyBorder="1" applyAlignment="1"/>
    <xf numFmtId="0" fontId="35" fillId="0" borderId="2" xfId="43" applyFont="1" applyBorder="1"/>
    <xf numFmtId="0" fontId="35" fillId="5" borderId="2" xfId="43" applyFont="1" applyFill="1" applyBorder="1"/>
    <xf numFmtId="0" fontId="35" fillId="0" borderId="7" xfId="43" applyFont="1" applyBorder="1"/>
    <xf numFmtId="0" fontId="36" fillId="0" borderId="23" xfId="43" applyFont="1" applyBorder="1"/>
    <xf numFmtId="0" fontId="35" fillId="0" borderId="24" xfId="43" applyFont="1" applyBorder="1"/>
    <xf numFmtId="0" fontId="36" fillId="4" borderId="6" xfId="43" applyFont="1" applyFill="1" applyBorder="1" applyAlignment="1">
      <alignment horizontal="center"/>
    </xf>
    <xf numFmtId="0" fontId="36" fillId="4" borderId="3" xfId="43" applyFont="1" applyFill="1" applyBorder="1" applyAlignment="1">
      <alignment horizontal="center"/>
    </xf>
    <xf numFmtId="9" fontId="35" fillId="0" borderId="12" xfId="44" applyFont="1" applyFill="1" applyBorder="1" applyAlignment="1"/>
    <xf numFmtId="0" fontId="36" fillId="0" borderId="3" xfId="43" applyFont="1" applyBorder="1" applyAlignment="1">
      <alignment horizontal="center"/>
    </xf>
    <xf numFmtId="0" fontId="36" fillId="0" borderId="21" xfId="43" applyFont="1" applyBorder="1"/>
    <xf numFmtId="9" fontId="36" fillId="0" borderId="22" xfId="44" applyFont="1" applyFill="1" applyBorder="1" applyAlignment="1"/>
    <xf numFmtId="9" fontId="36" fillId="0" borderId="25" xfId="44" applyFont="1" applyFill="1" applyBorder="1" applyAlignment="1"/>
    <xf numFmtId="0" fontId="52" fillId="4" borderId="6" xfId="33" applyFont="1" applyFill="1" applyBorder="1" applyAlignment="1">
      <alignment horizontal="center"/>
    </xf>
    <xf numFmtId="3" fontId="36" fillId="4" borderId="6" xfId="2933" applyNumberFormat="1" applyFont="1" applyFill="1" applyBorder="1" applyAlignment="1">
      <alignment horizontal="center"/>
    </xf>
    <xf numFmtId="0" fontId="36" fillId="0" borderId="6" xfId="2933" applyFont="1" applyBorder="1" applyAlignment="1">
      <alignment horizontal="center" vertical="center"/>
    </xf>
    <xf numFmtId="3" fontId="36" fillId="0" borderId="6" xfId="2933" applyNumberFormat="1" applyFont="1" applyBorder="1" applyAlignment="1">
      <alignment horizontal="center" vertical="center" wrapText="1"/>
    </xf>
    <xf numFmtId="0" fontId="52" fillId="8" borderId="6" xfId="33" applyFont="1" applyFill="1" applyBorder="1" applyAlignment="1">
      <alignment horizontal="center"/>
    </xf>
    <xf numFmtId="0" fontId="52" fillId="0" borderId="4" xfId="33" applyFont="1" applyBorder="1" applyAlignment="1">
      <alignment horizontal="center"/>
    </xf>
    <xf numFmtId="9" fontId="35" fillId="5" borderId="8" xfId="44" applyFont="1" applyFill="1" applyBorder="1" applyAlignment="1"/>
    <xf numFmtId="9" fontId="51" fillId="0" borderId="8" xfId="48" applyFont="1" applyFill="1" applyBorder="1" applyAlignment="1"/>
    <xf numFmtId="9" fontId="35" fillId="0" borderId="8" xfId="48" applyFont="1" applyFill="1" applyBorder="1" applyAlignment="1"/>
    <xf numFmtId="0" fontId="52" fillId="4" borderId="3" xfId="33" applyFont="1" applyFill="1" applyBorder="1" applyAlignment="1">
      <alignment horizontal="center"/>
    </xf>
    <xf numFmtId="3" fontId="36" fillId="4" borderId="3" xfId="2933" applyNumberFormat="1" applyFont="1" applyFill="1" applyBorder="1" applyAlignment="1">
      <alignment horizontal="center"/>
    </xf>
    <xf numFmtId="0" fontId="36" fillId="0" borderId="3" xfId="2933" applyFont="1" applyBorder="1" applyAlignment="1">
      <alignment horizontal="center" vertical="center" wrapText="1"/>
    </xf>
    <xf numFmtId="49" fontId="36" fillId="0" borderId="3" xfId="2933" applyNumberFormat="1" applyFont="1" applyBorder="1" applyAlignment="1">
      <alignment horizontal="center" vertical="center" wrapText="1"/>
    </xf>
    <xf numFmtId="0" fontId="52" fillId="8" borderId="3" xfId="33" applyFont="1" applyFill="1" applyBorder="1" applyAlignment="1">
      <alignment horizontal="center"/>
    </xf>
    <xf numFmtId="0" fontId="52" fillId="0" borderId="5" xfId="33" applyFont="1" applyBorder="1" applyAlignment="1">
      <alignment horizontal="center"/>
    </xf>
    <xf numFmtId="166" fontId="36" fillId="0" borderId="13" xfId="1269" applyNumberFormat="1" applyFont="1" applyFill="1" applyBorder="1"/>
    <xf numFmtId="166" fontId="27" fillId="9" borderId="8" xfId="8" applyNumberFormat="1" applyFont="1" applyFill="1" applyBorder="1" applyAlignment="1"/>
    <xf numFmtId="166" fontId="35" fillId="5" borderId="2" xfId="4" applyNumberFormat="1" applyFont="1" applyFill="1" applyBorder="1"/>
    <xf numFmtId="166" fontId="35" fillId="5" borderId="7" xfId="4" applyNumberFormat="1" applyFont="1" applyFill="1" applyBorder="1"/>
    <xf numFmtId="166" fontId="27" fillId="9" borderId="5" xfId="8" applyNumberFormat="1" applyFont="1" applyFill="1" applyBorder="1" applyAlignment="1"/>
    <xf numFmtId="0" fontId="52" fillId="0" borderId="7" xfId="33" applyFont="1" applyBorder="1"/>
    <xf numFmtId="41" fontId="35" fillId="4" borderId="0" xfId="44" applyNumberFormat="1" applyFont="1" applyFill="1" applyBorder="1" applyAlignment="1"/>
    <xf numFmtId="41" fontId="28" fillId="4" borderId="0" xfId="8" applyNumberFormat="1" applyFont="1" applyFill="1" applyBorder="1" applyAlignment="1"/>
    <xf numFmtId="41" fontId="35" fillId="5" borderId="0" xfId="8" applyNumberFormat="1" applyFont="1" applyFill="1" applyBorder="1" applyAlignment="1"/>
    <xf numFmtId="41" fontId="35" fillId="8" borderId="0" xfId="8" applyNumberFormat="1" applyFont="1" applyFill="1" applyBorder="1" applyAlignment="1"/>
    <xf numFmtId="41" fontId="51" fillId="4" borderId="0" xfId="48" applyNumberFormat="1" applyFont="1" applyFill="1" applyBorder="1" applyAlignment="1"/>
    <xf numFmtId="41" fontId="35" fillId="0" borderId="0" xfId="8" applyNumberFormat="1" applyFont="1" applyFill="1" applyBorder="1" applyAlignment="1"/>
    <xf numFmtId="41" fontId="35" fillId="4" borderId="0" xfId="48" applyNumberFormat="1" applyFont="1" applyFill="1" applyBorder="1" applyAlignment="1"/>
    <xf numFmtId="41" fontId="35" fillId="4" borderId="0" xfId="8" applyNumberFormat="1" applyFont="1" applyFill="1" applyBorder="1" applyAlignment="1"/>
    <xf numFmtId="41" fontId="35" fillId="5" borderId="0" xfId="44" quotePrefix="1" applyNumberFormat="1" applyFont="1" applyFill="1" applyBorder="1" applyAlignment="1"/>
    <xf numFmtId="41" fontId="35" fillId="0" borderId="0" xfId="44" quotePrefix="1" applyNumberFormat="1" applyFont="1" applyFill="1" applyBorder="1" applyAlignment="1"/>
    <xf numFmtId="41" fontId="35" fillId="4" borderId="3" xfId="44" applyNumberFormat="1" applyFont="1" applyFill="1" applyBorder="1" applyAlignment="1"/>
    <xf numFmtId="41" fontId="36" fillId="4" borderId="18" xfId="44" applyNumberFormat="1" applyFont="1" applyFill="1" applyBorder="1" applyAlignment="1"/>
    <xf numFmtId="41" fontId="36" fillId="0" borderId="18" xfId="44" applyNumberFormat="1" applyFont="1" applyFill="1" applyBorder="1" applyAlignment="1"/>
    <xf numFmtId="41" fontId="35" fillId="4" borderId="19" xfId="44" applyNumberFormat="1" applyFont="1" applyFill="1" applyBorder="1" applyAlignment="1"/>
    <xf numFmtId="41" fontId="35" fillId="0" borderId="19" xfId="44" applyNumberFormat="1" applyFont="1" applyFill="1" applyBorder="1" applyAlignment="1"/>
    <xf numFmtId="41" fontId="36" fillId="4" borderId="22" xfId="44" applyNumberFormat="1" applyFont="1" applyFill="1" applyBorder="1" applyAlignment="1"/>
    <xf numFmtId="41" fontId="36" fillId="0" borderId="22" xfId="44" applyNumberFormat="1" applyFont="1" applyFill="1" applyBorder="1" applyAlignment="1"/>
    <xf numFmtId="41" fontId="28" fillId="0" borderId="0" xfId="8" applyNumberFormat="1" applyFont="1" applyFill="1" applyBorder="1" applyAlignment="1"/>
    <xf numFmtId="41" fontId="27" fillId="9" borderId="0" xfId="8" applyNumberFormat="1" applyFont="1" applyFill="1" applyBorder="1" applyAlignment="1"/>
    <xf numFmtId="41" fontId="51" fillId="0" borderId="0" xfId="8" applyNumberFormat="1" applyFont="1" applyFill="1" applyBorder="1" applyAlignment="1"/>
    <xf numFmtId="41" fontId="28" fillId="5" borderId="0" xfId="8" applyNumberFormat="1" applyFont="1" applyFill="1" applyBorder="1" applyAlignment="1"/>
    <xf numFmtId="41" fontId="51" fillId="5" borderId="0" xfId="8" applyNumberFormat="1" applyFont="1" applyFill="1" applyBorder="1" applyAlignment="1"/>
    <xf numFmtId="41" fontId="28" fillId="5" borderId="3" xfId="8" applyNumberFormat="1" applyFont="1" applyFill="1" applyBorder="1" applyAlignment="1"/>
    <xf numFmtId="41" fontId="35" fillId="5" borderId="3" xfId="8" applyNumberFormat="1" applyFont="1" applyFill="1" applyBorder="1" applyAlignment="1"/>
    <xf numFmtId="41" fontId="27" fillId="9" borderId="3" xfId="8" applyNumberFormat="1" applyFont="1" applyFill="1" applyBorder="1" applyAlignment="1"/>
    <xf numFmtId="3" fontId="36" fillId="8" borderId="6" xfId="2933" applyNumberFormat="1" applyFont="1" applyFill="1" applyBorder="1" applyAlignment="1">
      <alignment horizontal="center" vertical="center" wrapText="1"/>
    </xf>
    <xf numFmtId="9" fontId="35" fillId="5" borderId="8" xfId="48" applyFont="1" applyFill="1" applyBorder="1" applyAlignment="1"/>
    <xf numFmtId="9" fontId="51" fillId="0" borderId="8" xfId="48" applyFont="1" applyBorder="1" applyAlignment="1"/>
    <xf numFmtId="9" fontId="35" fillId="6" borderId="8" xfId="48" applyFont="1" applyFill="1" applyBorder="1" applyAlignment="1"/>
    <xf numFmtId="9" fontId="51" fillId="6" borderId="8" xfId="48" applyFont="1" applyFill="1" applyBorder="1" applyAlignment="1"/>
    <xf numFmtId="49" fontId="36" fillId="8" borderId="3" xfId="2933" applyNumberFormat="1" applyFont="1" applyFill="1" applyBorder="1" applyAlignment="1">
      <alignment horizontal="center" vertical="center" wrapText="1"/>
    </xf>
    <xf numFmtId="0" fontId="36" fillId="2" borderId="1" xfId="43" applyFont="1" applyFill="1" applyBorder="1"/>
    <xf numFmtId="0" fontId="36" fillId="2" borderId="7" xfId="43" applyFont="1" applyFill="1" applyBorder="1"/>
    <xf numFmtId="41" fontId="51" fillId="0" borderId="0" xfId="8" applyNumberFormat="1" applyFont="1" applyBorder="1" applyAlignment="1"/>
    <xf numFmtId="41" fontId="51" fillId="8" borderId="0" xfId="8" applyNumberFormat="1" applyFont="1" applyFill="1" applyBorder="1" applyAlignment="1"/>
    <xf numFmtId="41" fontId="28" fillId="6" borderId="0" xfId="8" applyNumberFormat="1" applyFont="1" applyFill="1" applyBorder="1" applyAlignment="1"/>
    <xf numFmtId="41" fontId="35" fillId="6" borderId="0" xfId="8" applyNumberFormat="1" applyFont="1" applyFill="1" applyBorder="1" applyAlignment="1"/>
    <xf numFmtId="41" fontId="51" fillId="6" borderId="0" xfId="8" applyNumberFormat="1" applyFont="1" applyFill="1" applyBorder="1" applyAlignment="1"/>
    <xf numFmtId="41" fontId="28" fillId="8" borderId="0" xfId="8" applyNumberFormat="1" applyFont="1" applyFill="1" applyBorder="1" applyAlignment="1"/>
    <xf numFmtId="0" fontId="35" fillId="0" borderId="0" xfId="2933" applyFont="1" applyAlignment="1">
      <alignment horizontal="right"/>
    </xf>
    <xf numFmtId="0" fontId="32" fillId="0" borderId="0" xfId="5421" applyFont="1">
      <alignment wrapText="1"/>
    </xf>
    <xf numFmtId="9" fontId="51" fillId="5" borderId="8" xfId="48" applyFont="1" applyFill="1" applyBorder="1" applyAlignment="1"/>
    <xf numFmtId="9" fontId="51" fillId="0" borderId="8" xfId="48" applyFont="1" applyFill="1" applyBorder="1" applyAlignment="1">
      <alignment horizontal="center"/>
    </xf>
    <xf numFmtId="0" fontId="51" fillId="0" borderId="8" xfId="48" applyNumberFormat="1" applyFont="1" applyFill="1" applyBorder="1" applyAlignment="1"/>
    <xf numFmtId="9" fontId="36" fillId="0" borderId="15" xfId="48" applyFont="1" applyFill="1" applyBorder="1" applyAlignment="1"/>
    <xf numFmtId="0" fontId="35" fillId="0" borderId="0" xfId="5412" applyFont="1">
      <alignment wrapText="1"/>
    </xf>
    <xf numFmtId="0" fontId="32" fillId="0" borderId="0" xfId="5412" applyFont="1">
      <alignment wrapText="1"/>
    </xf>
    <xf numFmtId="41" fontId="27" fillId="4" borderId="0" xfId="8" applyNumberFormat="1" applyFont="1" applyFill="1" applyBorder="1" applyAlignment="1"/>
    <xf numFmtId="41" fontId="35" fillId="0" borderId="0" xfId="3937" applyNumberFormat="1" applyFont="1" applyFill="1" applyBorder="1" applyAlignment="1"/>
    <xf numFmtId="41" fontId="35" fillId="5" borderId="0" xfId="3937" applyNumberFormat="1" applyFont="1" applyFill="1" applyBorder="1" applyAlignment="1"/>
    <xf numFmtId="41" fontId="51" fillId="0" borderId="0" xfId="3937" applyNumberFormat="1" applyFont="1" applyBorder="1" applyAlignment="1"/>
    <xf numFmtId="41" fontId="35" fillId="0" borderId="0" xfId="3937" applyNumberFormat="1" applyFont="1" applyBorder="1" applyAlignment="1"/>
    <xf numFmtId="41" fontId="51" fillId="0" borderId="0" xfId="3937" applyNumberFormat="1" applyFont="1" applyFill="1" applyBorder="1" applyAlignment="1"/>
    <xf numFmtId="41" fontId="51" fillId="5" borderId="0" xfId="3937" applyNumberFormat="1" applyFont="1" applyFill="1" applyBorder="1" applyAlignment="1"/>
    <xf numFmtId="41" fontId="52" fillId="4" borderId="14" xfId="8" applyNumberFormat="1" applyFont="1" applyFill="1" applyBorder="1" applyAlignment="1"/>
    <xf numFmtId="41" fontId="52" fillId="0" borderId="14" xfId="8" applyNumberFormat="1" applyFont="1" applyBorder="1" applyAlignment="1"/>
    <xf numFmtId="41" fontId="52" fillId="8" borderId="14" xfId="8" applyNumberFormat="1" applyFont="1" applyFill="1" applyBorder="1" applyAlignment="1"/>
    <xf numFmtId="0" fontId="54" fillId="0" borderId="0" xfId="33" applyFont="1"/>
    <xf numFmtId="9" fontId="51" fillId="0" borderId="5" xfId="48" applyFont="1" applyFill="1" applyBorder="1" applyAlignment="1"/>
    <xf numFmtId="166" fontId="36" fillId="0" borderId="13" xfId="4" applyNumberFormat="1" applyFont="1" applyFill="1" applyBorder="1"/>
    <xf numFmtId="9" fontId="52" fillId="0" borderId="15" xfId="33" applyNumberFormat="1" applyFont="1" applyBorder="1"/>
    <xf numFmtId="41" fontId="28" fillId="4" borderId="3" xfId="8" applyNumberFormat="1" applyFont="1" applyFill="1" applyBorder="1" applyAlignment="1"/>
    <xf numFmtId="41" fontId="28" fillId="0" borderId="3" xfId="8" applyNumberFormat="1" applyFont="1" applyFill="1" applyBorder="1" applyAlignment="1"/>
    <xf numFmtId="41" fontId="51" fillId="0" borderId="3" xfId="8" applyNumberFormat="1" applyFont="1" applyFill="1" applyBorder="1" applyAlignment="1"/>
    <xf numFmtId="41" fontId="35" fillId="8" borderId="3" xfId="8" applyNumberFormat="1" applyFont="1" applyFill="1" applyBorder="1" applyAlignment="1"/>
    <xf numFmtId="0" fontId="52" fillId="4" borderId="6" xfId="33" applyFont="1" applyFill="1" applyBorder="1" applyAlignment="1">
      <alignment horizontal="center" vertical="center"/>
    </xf>
    <xf numFmtId="0" fontId="52" fillId="4" borderId="3" xfId="33" applyFont="1" applyFill="1" applyBorder="1" applyAlignment="1">
      <alignment horizontal="center" vertical="center"/>
    </xf>
    <xf numFmtId="166" fontId="35" fillId="5" borderId="2" xfId="4" quotePrefix="1" applyNumberFormat="1" applyFont="1" applyFill="1" applyBorder="1" applyAlignment="1">
      <alignment horizontal="left"/>
    </xf>
    <xf numFmtId="166" fontId="35" fillId="0" borderId="2" xfId="4" applyNumberFormat="1" applyFont="1" applyBorder="1"/>
    <xf numFmtId="166" fontId="35" fillId="0" borderId="2" xfId="4" quotePrefix="1" applyNumberFormat="1" applyFont="1" applyBorder="1" applyAlignment="1">
      <alignment horizontal="left"/>
    </xf>
    <xf numFmtId="166" fontId="35" fillId="0" borderId="7" xfId="4" applyNumberFormat="1" applyFont="1" applyBorder="1"/>
    <xf numFmtId="9" fontId="51" fillId="0" borderId="5" xfId="48" applyFont="1" applyBorder="1" applyAlignment="1"/>
    <xf numFmtId="166" fontId="36" fillId="0" borderId="2" xfId="4" applyNumberFormat="1" applyFont="1" applyFill="1" applyBorder="1"/>
    <xf numFmtId="9" fontId="52" fillId="0" borderId="8" xfId="33" applyNumberFormat="1" applyFont="1" applyBorder="1"/>
    <xf numFmtId="166" fontId="35" fillId="0" borderId="16" xfId="4" applyNumberFormat="1" applyFont="1" applyFill="1" applyBorder="1"/>
    <xf numFmtId="9" fontId="51" fillId="0" borderId="17" xfId="44" applyFont="1" applyBorder="1" applyAlignment="1"/>
    <xf numFmtId="166" fontId="36" fillId="0" borderId="11" xfId="4" applyNumberFormat="1" applyFont="1" applyFill="1" applyBorder="1"/>
    <xf numFmtId="9" fontId="52" fillId="0" borderId="10" xfId="33" applyNumberFormat="1" applyFont="1" applyBorder="1"/>
    <xf numFmtId="41" fontId="35" fillId="5" borderId="0" xfId="44" applyNumberFormat="1" applyFont="1" applyFill="1" applyBorder="1" applyAlignment="1"/>
    <xf numFmtId="41" fontId="51" fillId="0" borderId="0" xfId="44" applyNumberFormat="1" applyFont="1" applyBorder="1" applyAlignment="1"/>
    <xf numFmtId="41" fontId="27" fillId="4" borderId="3" xfId="8" applyNumberFormat="1" applyFont="1" applyFill="1" applyBorder="1" applyAlignment="1"/>
    <xf numFmtId="41" fontId="51" fillId="0" borderId="3" xfId="44" applyNumberFormat="1" applyFont="1" applyBorder="1" applyAlignment="1"/>
    <xf numFmtId="41" fontId="51" fillId="0" borderId="3" xfId="8" applyNumberFormat="1" applyFont="1" applyBorder="1" applyAlignment="1"/>
    <xf numFmtId="41" fontId="52" fillId="4" borderId="0" xfId="8" applyNumberFormat="1" applyFont="1" applyFill="1" applyBorder="1" applyAlignment="1"/>
    <xf numFmtId="41" fontId="52" fillId="0" borderId="0" xfId="8" applyNumberFormat="1" applyFont="1" applyBorder="1" applyAlignment="1"/>
    <xf numFmtId="41" fontId="52" fillId="8" borderId="0" xfId="8" applyNumberFormat="1" applyFont="1" applyFill="1" applyBorder="1" applyAlignment="1"/>
    <xf numFmtId="41" fontId="52" fillId="4" borderId="12" xfId="2" applyNumberFormat="1" applyFont="1" applyFill="1" applyBorder="1" applyAlignment="1"/>
    <xf numFmtId="41" fontId="51" fillId="0" borderId="12" xfId="2" applyNumberFormat="1" applyFont="1" applyBorder="1" applyAlignment="1"/>
    <xf numFmtId="41" fontId="35" fillId="0" borderId="12" xfId="2" applyNumberFormat="1" applyFont="1" applyBorder="1" applyAlignment="1"/>
    <xf numFmtId="41" fontId="51" fillId="0" borderId="12" xfId="33" applyNumberFormat="1" applyFont="1" applyBorder="1"/>
    <xf numFmtId="41" fontId="35" fillId="8" borderId="12" xfId="2933" applyNumberFormat="1" applyFont="1" applyFill="1" applyBorder="1" applyAlignment="1">
      <alignment horizontal="right"/>
    </xf>
    <xf numFmtId="41" fontId="52" fillId="4" borderId="9" xfId="8" applyNumberFormat="1" applyFont="1" applyFill="1" applyBorder="1" applyAlignment="1"/>
    <xf numFmtId="41" fontId="52" fillId="0" borderId="9" xfId="8" applyNumberFormat="1" applyFont="1" applyBorder="1" applyAlignment="1"/>
    <xf numFmtId="41" fontId="35" fillId="8" borderId="9" xfId="2933" applyNumberFormat="1" applyFont="1" applyFill="1" applyBorder="1" applyAlignment="1">
      <alignment horizontal="right"/>
    </xf>
    <xf numFmtId="0" fontId="36" fillId="0" borderId="0" xfId="43" applyFont="1" applyAlignment="1">
      <alignment horizontal="center" vertical="center"/>
    </xf>
    <xf numFmtId="3" fontId="36" fillId="8" borderId="0" xfId="43" applyNumberFormat="1" applyFont="1" applyFill="1" applyAlignment="1">
      <alignment horizontal="center" vertical="center"/>
    </xf>
    <xf numFmtId="0" fontId="36" fillId="0" borderId="1" xfId="43" applyFont="1" applyBorder="1"/>
    <xf numFmtId="3" fontId="36" fillId="8" borderId="6" xfId="43" applyNumberFormat="1" applyFont="1" applyFill="1" applyBorder="1" applyAlignment="1">
      <alignment horizontal="center"/>
    </xf>
    <xf numFmtId="0" fontId="36" fillId="0" borderId="2" xfId="43" applyFont="1" applyBorder="1"/>
    <xf numFmtId="0" fontId="35" fillId="5" borderId="1" xfId="43" applyFont="1" applyFill="1" applyBorder="1"/>
    <xf numFmtId="0" fontId="36" fillId="2" borderId="13" xfId="43" applyFont="1" applyFill="1" applyBorder="1"/>
    <xf numFmtId="166" fontId="28" fillId="0" borderId="14" xfId="27" applyNumberFormat="1" applyFont="1" applyBorder="1" applyAlignment="1">
      <alignment horizontal="center"/>
    </xf>
    <xf numFmtId="41" fontId="28" fillId="5" borderId="6" xfId="27" applyNumberFormat="1" applyFont="1" applyFill="1" applyBorder="1" applyAlignment="1">
      <alignment horizontal="center" vertical="top"/>
    </xf>
    <xf numFmtId="41" fontId="35" fillId="5" borderId="6" xfId="43" applyNumberFormat="1" applyFont="1" applyFill="1" applyBorder="1"/>
    <xf numFmtId="41" fontId="28" fillId="0" borderId="0" xfId="27" applyNumberFormat="1" applyFont="1" applyAlignment="1">
      <alignment horizontal="center" vertical="top"/>
    </xf>
    <xf numFmtId="41" fontId="35" fillId="8" borderId="0" xfId="43" applyNumberFormat="1" applyFont="1" applyFill="1" applyAlignment="1">
      <alignment horizontal="center"/>
    </xf>
    <xf numFmtId="41" fontId="35" fillId="0" borderId="0" xfId="43" applyNumberFormat="1" applyFont="1"/>
    <xf numFmtId="41" fontId="28" fillId="5" borderId="0" xfId="27" applyNumberFormat="1" applyFont="1" applyFill="1" applyAlignment="1">
      <alignment horizontal="center" vertical="top"/>
    </xf>
    <xf numFmtId="41" fontId="35" fillId="5" borderId="0" xfId="43" applyNumberFormat="1" applyFont="1" applyFill="1"/>
    <xf numFmtId="41" fontId="28" fillId="0" borderId="3" xfId="27" applyNumberFormat="1" applyFont="1" applyBorder="1" applyAlignment="1">
      <alignment horizontal="center" vertical="top"/>
    </xf>
    <xf numFmtId="41" fontId="35" fillId="8" borderId="3" xfId="43" applyNumberFormat="1" applyFont="1" applyFill="1" applyBorder="1" applyAlignment="1">
      <alignment horizontal="center"/>
    </xf>
    <xf numFmtId="41" fontId="35" fillId="0" borderId="3" xfId="43" applyNumberFormat="1" applyFont="1" applyBorder="1"/>
    <xf numFmtId="41" fontId="28" fillId="0" borderId="14" xfId="27" applyNumberFormat="1" applyFont="1" applyBorder="1" applyAlignment="1">
      <alignment horizontal="center"/>
    </xf>
    <xf numFmtId="41" fontId="35" fillId="8" borderId="14" xfId="43" applyNumberFormat="1" applyFont="1" applyFill="1" applyBorder="1" applyAlignment="1">
      <alignment horizontal="center"/>
    </xf>
    <xf numFmtId="41" fontId="35" fillId="2" borderId="14" xfId="43" applyNumberFormat="1" applyFont="1" applyFill="1" applyBorder="1"/>
    <xf numFmtId="0" fontId="36" fillId="8" borderId="6" xfId="43" applyFont="1" applyFill="1" applyBorder="1" applyAlignment="1">
      <alignment horizontal="center"/>
    </xf>
    <xf numFmtId="0" fontId="36" fillId="8" borderId="3" xfId="43" applyFont="1" applyFill="1" applyBorder="1" applyAlignment="1">
      <alignment horizontal="center"/>
    </xf>
    <xf numFmtId="0" fontId="36" fillId="0" borderId="13" xfId="43" applyFont="1" applyBorder="1"/>
    <xf numFmtId="41" fontId="35" fillId="5" borderId="6" xfId="44" applyNumberFormat="1" applyFont="1" applyFill="1" applyBorder="1" applyAlignment="1"/>
    <xf numFmtId="41" fontId="35" fillId="5" borderId="6" xfId="44" quotePrefix="1" applyNumberFormat="1" applyFont="1" applyFill="1" applyBorder="1" applyAlignment="1"/>
    <xf numFmtId="41" fontId="35" fillId="8" borderId="6" xfId="44" applyNumberFormat="1" applyFont="1" applyFill="1" applyBorder="1" applyAlignment="1"/>
    <xf numFmtId="41" fontId="35" fillId="8" borderId="4" xfId="44" applyNumberFormat="1" applyFont="1" applyFill="1" applyBorder="1" applyAlignment="1"/>
    <xf numFmtId="41" fontId="35" fillId="0" borderId="0" xfId="44" applyNumberFormat="1" applyFont="1" applyFill="1" applyBorder="1" applyAlignment="1"/>
    <xf numFmtId="41" fontId="35" fillId="8" borderId="0" xfId="44" applyNumberFormat="1" applyFont="1" applyFill="1" applyBorder="1" applyAlignment="1"/>
    <xf numFmtId="41" fontId="35" fillId="8" borderId="8" xfId="44" applyNumberFormat="1" applyFont="1" applyFill="1" applyBorder="1" applyAlignment="1"/>
    <xf numFmtId="41" fontId="35" fillId="0" borderId="3" xfId="44" applyNumberFormat="1" applyFont="1" applyFill="1" applyBorder="1" applyAlignment="1"/>
    <xf numFmtId="41" fontId="35" fillId="0" borderId="3" xfId="44" quotePrefix="1" applyNumberFormat="1" applyFont="1" applyFill="1" applyBorder="1" applyAlignment="1"/>
    <xf numFmtId="41" fontId="35" fillId="8" borderId="3" xfId="44" applyNumberFormat="1" applyFont="1" applyFill="1" applyBorder="1" applyAlignment="1"/>
    <xf numFmtId="41" fontId="35" fillId="8" borderId="5" xfId="44" applyNumberFormat="1" applyFont="1" applyFill="1" applyBorder="1" applyAlignment="1"/>
    <xf numFmtId="41" fontId="35" fillId="0" borderId="14" xfId="44" applyNumberFormat="1" applyFont="1" applyFill="1" applyBorder="1" applyAlignment="1"/>
    <xf numFmtId="41" fontId="35" fillId="8" borderId="14" xfId="44" applyNumberFormat="1" applyFont="1" applyFill="1" applyBorder="1" applyAlignment="1"/>
    <xf numFmtId="41" fontId="35" fillId="8" borderId="15" xfId="44" applyNumberFormat="1" applyFont="1" applyFill="1" applyBorder="1" applyAlignment="1"/>
    <xf numFmtId="0" fontId="36" fillId="8" borderId="0" xfId="2933" applyFont="1" applyFill="1" applyAlignment="1">
      <alignment horizontal="center" vertical="center"/>
    </xf>
    <xf numFmtId="0" fontId="36" fillId="8" borderId="6" xfId="2933" applyFont="1" applyFill="1" applyBorder="1" applyAlignment="1">
      <alignment horizontal="center" vertical="center"/>
    </xf>
    <xf numFmtId="3" fontId="36" fillId="8" borderId="8" xfId="43" applyNumberFormat="1" applyFont="1" applyFill="1" applyBorder="1" applyAlignment="1">
      <alignment horizontal="center" vertical="center"/>
    </xf>
    <xf numFmtId="166" fontId="35" fillId="0" borderId="2" xfId="4" applyNumberFormat="1" applyFont="1" applyBorder="1" applyAlignment="1"/>
    <xf numFmtId="166" fontId="35" fillId="5" borderId="2" xfId="4" applyNumberFormat="1" applyFont="1" applyFill="1" applyBorder="1" applyAlignment="1"/>
    <xf numFmtId="166" fontId="35" fillId="5" borderId="1" xfId="4" quotePrefix="1" applyNumberFormat="1" applyFont="1" applyFill="1" applyBorder="1" applyAlignment="1">
      <alignment horizontal="left"/>
    </xf>
    <xf numFmtId="166" fontId="35" fillId="0" borderId="7" xfId="4" applyNumberFormat="1" applyFont="1" applyBorder="1" applyAlignment="1"/>
    <xf numFmtId="166" fontId="36" fillId="0" borderId="13" xfId="4" applyNumberFormat="1" applyFont="1" applyFill="1" applyBorder="1" applyAlignment="1"/>
    <xf numFmtId="41" fontId="28" fillId="5" borderId="6" xfId="8" applyNumberFormat="1" applyFont="1" applyFill="1" applyBorder="1" applyAlignment="1"/>
    <xf numFmtId="41" fontId="35" fillId="5" borderId="6" xfId="8" applyNumberFormat="1" applyFont="1" applyFill="1" applyBorder="1" applyAlignment="1"/>
    <xf numFmtId="0" fontId="70" fillId="0" borderId="0" xfId="33" applyFont="1"/>
    <xf numFmtId="0" fontId="71" fillId="0" borderId="0" xfId="33" applyFont="1"/>
    <xf numFmtId="0" fontId="28" fillId="0" borderId="0" xfId="27" applyFont="1" applyAlignment="1">
      <alignment vertical="top"/>
    </xf>
    <xf numFmtId="0" fontId="72" fillId="0" borderId="0" xfId="43" applyFont="1"/>
    <xf numFmtId="0" fontId="73" fillId="0" borderId="0" xfId="43" applyFont="1"/>
    <xf numFmtId="0" fontId="55" fillId="0" borderId="0" xfId="33" applyFont="1"/>
    <xf numFmtId="0" fontId="74" fillId="0" borderId="0" xfId="33" applyFont="1"/>
    <xf numFmtId="41" fontId="35" fillId="8" borderId="6" xfId="43" applyNumberFormat="1" applyFont="1" applyFill="1" applyBorder="1" applyAlignment="1">
      <alignment horizontal="right"/>
    </xf>
    <xf numFmtId="41" fontId="35" fillId="8" borderId="4" xfId="43" applyNumberFormat="1" applyFont="1" applyFill="1" applyBorder="1" applyAlignment="1">
      <alignment horizontal="right"/>
    </xf>
    <xf numFmtId="41" fontId="35" fillId="8" borderId="8" xfId="43" applyNumberFormat="1" applyFont="1" applyFill="1" applyBorder="1" applyAlignment="1">
      <alignment horizontal="right"/>
    </xf>
    <xf numFmtId="41" fontId="35" fillId="8" borderId="5" xfId="43" applyNumberFormat="1" applyFont="1" applyFill="1" applyBorder="1" applyAlignment="1">
      <alignment horizontal="right"/>
    </xf>
    <xf numFmtId="41" fontId="36" fillId="8" borderId="15" xfId="43" applyNumberFormat="1" applyFont="1" applyFill="1" applyBorder="1" applyAlignment="1">
      <alignment horizontal="right"/>
    </xf>
    <xf numFmtId="41" fontId="35" fillId="8" borderId="0" xfId="43" applyNumberFormat="1" applyFont="1" applyFill="1" applyAlignment="1">
      <alignment horizontal="right"/>
    </xf>
    <xf numFmtId="41" fontId="35" fillId="8" borderId="3" xfId="43" applyNumberFormat="1" applyFont="1" applyFill="1" applyBorder="1" applyAlignment="1">
      <alignment horizontal="right"/>
    </xf>
    <xf numFmtId="41" fontId="36" fillId="8" borderId="14" xfId="43" applyNumberFormat="1" applyFont="1" applyFill="1" applyBorder="1" applyAlignment="1">
      <alignment horizontal="right"/>
    </xf>
    <xf numFmtId="0" fontId="35" fillId="0" borderId="0" xfId="0" applyFont="1" applyAlignment="1"/>
    <xf numFmtId="0" fontId="51" fillId="0" borderId="0" xfId="61512" applyFont="1"/>
    <xf numFmtId="9" fontId="28" fillId="5" borderId="3" xfId="44" applyFont="1" applyFill="1" applyBorder="1" applyAlignment="1"/>
    <xf numFmtId="166" fontId="35" fillId="5" borderId="7" xfId="1269" applyNumberFormat="1" applyFont="1" applyFill="1" applyBorder="1"/>
    <xf numFmtId="9" fontId="28" fillId="0" borderId="0" xfId="44" applyFont="1" applyFill="1" applyBorder="1" applyAlignment="1"/>
    <xf numFmtId="9" fontId="51" fillId="0" borderId="0" xfId="44" applyFont="1" applyFill="1" applyBorder="1" applyAlignment="1"/>
    <xf numFmtId="9" fontId="35" fillId="0" borderId="0" xfId="44" applyFont="1" applyFill="1" applyBorder="1" applyAlignment="1"/>
    <xf numFmtId="9" fontId="28" fillId="5" borderId="0" xfId="44" applyFont="1" applyFill="1" applyBorder="1" applyAlignment="1"/>
    <xf numFmtId="0" fontId="36" fillId="0" borderId="4" xfId="12236" applyFont="1" applyBorder="1" applyAlignment="1"/>
    <xf numFmtId="0" fontId="36" fillId="0" borderId="6" xfId="2933" applyFont="1" applyBorder="1" applyAlignment="1">
      <alignment horizontal="left" vertical="center"/>
    </xf>
    <xf numFmtId="9" fontId="35" fillId="0" borderId="15" xfId="12236" applyNumberFormat="1" applyFont="1" applyBorder="1" applyAlignment="1"/>
    <xf numFmtId="9" fontId="35" fillId="0" borderId="14" xfId="12236" applyNumberFormat="1" applyFont="1" applyBorder="1" applyAlignment="1"/>
    <xf numFmtId="9" fontId="35" fillId="8" borderId="14" xfId="1892" applyFont="1" applyFill="1" applyBorder="1" applyAlignment="1"/>
    <xf numFmtId="41" fontId="35" fillId="0" borderId="14" xfId="2933" applyNumberFormat="1" applyFont="1" applyBorder="1" applyAlignment="1">
      <alignment horizontal="center"/>
    </xf>
    <xf numFmtId="0" fontId="35" fillId="0" borderId="13" xfId="2933" applyFont="1" applyBorder="1"/>
    <xf numFmtId="9" fontId="35" fillId="0" borderId="5" xfId="12236" applyNumberFormat="1" applyFont="1" applyBorder="1" applyAlignment="1"/>
    <xf numFmtId="9" fontId="35" fillId="0" borderId="3" xfId="12236" applyNumberFormat="1" applyFont="1" applyBorder="1" applyAlignment="1"/>
    <xf numFmtId="9" fontId="35" fillId="8" borderId="3" xfId="1892" applyFont="1" applyFill="1" applyBorder="1" applyAlignment="1"/>
    <xf numFmtId="41" fontId="35" fillId="0" borderId="3" xfId="2933" applyNumberFormat="1" applyFont="1" applyBorder="1" applyAlignment="1">
      <alignment horizontal="center"/>
    </xf>
    <xf numFmtId="0" fontId="35" fillId="0" borderId="7" xfId="2933" applyFont="1" applyBorder="1"/>
    <xf numFmtId="9" fontId="35" fillId="0" borderId="8" xfId="12236" applyNumberFormat="1" applyFont="1" applyBorder="1" applyAlignment="1"/>
    <xf numFmtId="9" fontId="35" fillId="0" borderId="0" xfId="12236" applyNumberFormat="1" applyFont="1" applyAlignment="1"/>
    <xf numFmtId="9" fontId="35" fillId="8" borderId="0" xfId="1892" applyFont="1" applyFill="1" applyBorder="1" applyAlignment="1"/>
    <xf numFmtId="41" fontId="35" fillId="0" borderId="0" xfId="2933" applyNumberFormat="1" applyFont="1" applyAlignment="1">
      <alignment horizontal="center"/>
    </xf>
    <xf numFmtId="0" fontId="35" fillId="0" borderId="2" xfId="2933" applyFont="1" applyBorder="1"/>
    <xf numFmtId="9" fontId="35" fillId="0" borderId="4" xfId="12236" applyNumberFormat="1" applyFont="1" applyBorder="1" applyAlignment="1"/>
    <xf numFmtId="9" fontId="35" fillId="0" borderId="6" xfId="12236" applyNumberFormat="1" applyFont="1" applyBorder="1" applyAlignment="1"/>
    <xf numFmtId="9" fontId="35" fillId="8" borderId="6" xfId="1892" applyFont="1" applyFill="1" applyBorder="1" applyAlignment="1"/>
    <xf numFmtId="41" fontId="35" fillId="0" borderId="6" xfId="2933" applyNumberFormat="1" applyFont="1" applyBorder="1" applyAlignment="1">
      <alignment horizontal="center"/>
    </xf>
    <xf numFmtId="0" fontId="35" fillId="0" borderId="1" xfId="2933" applyFont="1" applyBorder="1"/>
    <xf numFmtId="0" fontId="36" fillId="0" borderId="8" xfId="12236" applyFont="1" applyBorder="1" applyAlignment="1">
      <alignment horizontal="right"/>
    </xf>
    <xf numFmtId="0" fontId="36" fillId="0" borderId="0" xfId="12236" applyFont="1" applyAlignment="1">
      <alignment horizontal="right"/>
    </xf>
    <xf numFmtId="0" fontId="36" fillId="8" borderId="0" xfId="2253" applyFont="1" applyFill="1" applyAlignment="1">
      <alignment horizontal="right"/>
    </xf>
    <xf numFmtId="0" fontId="36" fillId="0" borderId="2" xfId="2253" applyFont="1" applyBorder="1"/>
    <xf numFmtId="0" fontId="36" fillId="0" borderId="6" xfId="12236" applyFont="1" applyBorder="1" applyAlignment="1"/>
    <xf numFmtId="0" fontId="36" fillId="8" borderId="6" xfId="3287" applyFont="1" applyFill="1" applyBorder="1" applyAlignment="1">
      <alignment horizontal="right"/>
    </xf>
    <xf numFmtId="0" fontId="38" fillId="0" borderId="1" xfId="3287" applyFont="1" applyBorder="1" applyAlignment="1"/>
    <xf numFmtId="0" fontId="35" fillId="0" borderId="0" xfId="12236" applyFont="1" applyAlignment="1"/>
    <xf numFmtId="0" fontId="35" fillId="0" borderId="0" xfId="3287" applyFont="1" applyAlignment="1"/>
    <xf numFmtId="0" fontId="38" fillId="0" borderId="0" xfId="3287" applyFont="1" applyAlignment="1"/>
    <xf numFmtId="0" fontId="36" fillId="0" borderId="0" xfId="3287" applyFont="1" applyAlignment="1"/>
    <xf numFmtId="0" fontId="73" fillId="0" borderId="0" xfId="0" applyFont="1" applyAlignment="1"/>
    <xf numFmtId="0" fontId="73" fillId="0" borderId="0" xfId="12236" applyFont="1" applyAlignment="1"/>
    <xf numFmtId="0" fontId="73" fillId="0" borderId="0" xfId="3287" applyFont="1" applyAlignment="1"/>
    <xf numFmtId="0" fontId="77" fillId="0" borderId="0" xfId="3287" applyFont="1" applyAlignment="1"/>
    <xf numFmtId="0" fontId="0" fillId="0" borderId="0" xfId="0" applyAlignment="1"/>
    <xf numFmtId="14" fontId="0" fillId="0" borderId="0" xfId="0" applyNumberFormat="1" applyAlignment="1">
      <alignment horizontal="left"/>
    </xf>
    <xf numFmtId="41" fontId="51" fillId="8" borderId="0" xfId="8" applyNumberFormat="1" applyFont="1" applyFill="1" applyBorder="1" applyAlignment="1">
      <alignment horizontal="right"/>
    </xf>
    <xf numFmtId="41" fontId="35" fillId="8" borderId="0" xfId="8" applyNumberFormat="1" applyFont="1" applyFill="1" applyBorder="1" applyAlignment="1">
      <alignment horizontal="right"/>
    </xf>
    <xf numFmtId="41" fontId="51" fillId="8" borderId="3" xfId="8" applyNumberFormat="1" applyFont="1" applyFill="1" applyBorder="1" applyAlignment="1">
      <alignment horizontal="right"/>
    </xf>
    <xf numFmtId="41" fontId="52" fillId="8" borderId="14" xfId="8" applyNumberFormat="1" applyFont="1" applyFill="1" applyBorder="1" applyAlignment="1">
      <alignment horizontal="right"/>
    </xf>
    <xf numFmtId="41" fontId="35" fillId="5" borderId="6" xfId="44" quotePrefix="1" applyNumberFormat="1" applyFont="1" applyFill="1" applyBorder="1" applyAlignment="1">
      <alignment horizontal="right"/>
    </xf>
    <xf numFmtId="41" fontId="35" fillId="0" borderId="0" xfId="44" quotePrefix="1" applyNumberFormat="1" applyFont="1" applyFill="1" applyBorder="1" applyAlignment="1">
      <alignment horizontal="right"/>
    </xf>
    <xf numFmtId="41" fontId="35" fillId="5" borderId="0" xfId="44" quotePrefix="1" applyNumberFormat="1" applyFont="1" applyFill="1" applyBorder="1" applyAlignment="1">
      <alignment horizontal="right"/>
    </xf>
    <xf numFmtId="41" fontId="35" fillId="0" borderId="3" xfId="44" quotePrefix="1" applyNumberFormat="1" applyFont="1" applyFill="1" applyBorder="1" applyAlignment="1">
      <alignment horizontal="right"/>
    </xf>
    <xf numFmtId="41" fontId="35" fillId="0" borderId="14" xfId="44" applyNumberFormat="1" applyFont="1" applyFill="1" applyBorder="1" applyAlignment="1">
      <alignment horizontal="right"/>
    </xf>
    <xf numFmtId="0" fontId="25" fillId="0" borderId="0" xfId="2851">
      <alignment wrapText="1"/>
    </xf>
    <xf numFmtId="0" fontId="20" fillId="0" borderId="0" xfId="3285"/>
    <xf numFmtId="0" fontId="80" fillId="0" borderId="12" xfId="61513" applyFont="1" applyBorder="1" applyAlignment="1">
      <alignment horizontal="left"/>
    </xf>
    <xf numFmtId="168" fontId="48" fillId="0" borderId="12" xfId="2" applyNumberFormat="1" applyFont="1" applyFill="1" applyBorder="1" applyAlignment="1">
      <alignment horizontal="center" wrapText="1"/>
    </xf>
    <xf numFmtId="165" fontId="48" fillId="0" borderId="12" xfId="44" applyNumberFormat="1" applyFont="1" applyFill="1" applyBorder="1" applyAlignment="1"/>
    <xf numFmtId="0" fontId="43" fillId="0" borderId="0" xfId="61513" applyFont="1"/>
    <xf numFmtId="168" fontId="43" fillId="0" borderId="0" xfId="2" applyNumberFormat="1" applyFont="1" applyFill="1" applyBorder="1" applyAlignment="1">
      <alignment horizontal="right"/>
    </xf>
    <xf numFmtId="165" fontId="7" fillId="0" borderId="0" xfId="44" applyNumberFormat="1" applyFont="1" applyFill="1" applyBorder="1" applyAlignment="1"/>
    <xf numFmtId="168" fontId="7" fillId="0" borderId="0" xfId="2" applyNumberFormat="1" applyFont="1" applyFill="1" applyBorder="1" applyAlignment="1"/>
    <xf numFmtId="168" fontId="43" fillId="0" borderId="12" xfId="2" applyNumberFormat="1" applyFont="1" applyFill="1" applyBorder="1" applyAlignment="1">
      <alignment horizontal="right"/>
    </xf>
    <xf numFmtId="0" fontId="20" fillId="0" borderId="12" xfId="3285" applyBorder="1"/>
    <xf numFmtId="0" fontId="43" fillId="0" borderId="12" xfId="61513" applyFont="1" applyBorder="1"/>
    <xf numFmtId="168" fontId="48" fillId="0" borderId="0" xfId="2" applyNumberFormat="1" applyFont="1" applyFill="1" applyBorder="1" applyAlignment="1"/>
    <xf numFmtId="168" fontId="25" fillId="0" borderId="0" xfId="2" applyNumberFormat="1" applyFont="1" applyFill="1" applyBorder="1">
      <alignment wrapText="1"/>
    </xf>
    <xf numFmtId="4" fontId="35" fillId="0" borderId="0" xfId="43" applyNumberFormat="1" applyFont="1"/>
    <xf numFmtId="0" fontId="81" fillId="0" borderId="0" xfId="33" applyFont="1"/>
    <xf numFmtId="41" fontId="36" fillId="4" borderId="14" xfId="44" applyNumberFormat="1" applyFont="1" applyFill="1" applyBorder="1" applyAlignment="1"/>
    <xf numFmtId="0" fontId="52" fillId="4" borderId="0" xfId="33" applyFont="1" applyFill="1"/>
    <xf numFmtId="9" fontId="35" fillId="8" borderId="4" xfId="44" applyFont="1" applyFill="1" applyBorder="1" applyAlignment="1" applyProtection="1">
      <alignment horizontal="right"/>
    </xf>
    <xf numFmtId="9" fontId="35" fillId="8" borderId="8" xfId="44" applyFont="1" applyFill="1" applyBorder="1" applyAlignment="1" applyProtection="1">
      <alignment horizontal="right"/>
    </xf>
    <xf numFmtId="9" fontId="35" fillId="8" borderId="5" xfId="44" applyFont="1" applyFill="1" applyBorder="1" applyAlignment="1" applyProtection="1">
      <alignment horizontal="right"/>
    </xf>
    <xf numFmtId="9" fontId="36" fillId="8" borderId="15" xfId="44" applyFont="1" applyFill="1" applyBorder="1" applyAlignment="1" applyProtection="1">
      <alignment horizontal="right"/>
    </xf>
    <xf numFmtId="0" fontId="0" fillId="8" borderId="0" xfId="0" applyFill="1" applyAlignment="1"/>
    <xf numFmtId="41" fontId="34" fillId="0" borderId="0" xfId="43" applyNumberFormat="1" applyFont="1" applyAlignment="1">
      <alignment horizontal="right"/>
    </xf>
    <xf numFmtId="0" fontId="30" fillId="0" borderId="0" xfId="33" applyFont="1" applyAlignment="1">
      <alignment horizontal="left" indent="4"/>
    </xf>
    <xf numFmtId="9" fontId="28" fillId="9" borderId="8" xfId="44" applyFont="1" applyFill="1" applyBorder="1" applyAlignment="1"/>
    <xf numFmtId="9" fontId="28" fillId="9" borderId="5" xfId="44" applyFont="1" applyFill="1" applyBorder="1" applyAlignment="1"/>
    <xf numFmtId="9" fontId="28" fillId="9" borderId="0" xfId="44" applyFont="1" applyFill="1" applyBorder="1" applyAlignment="1"/>
    <xf numFmtId="9" fontId="28" fillId="9" borderId="3" xfId="44" applyFont="1" applyFill="1" applyBorder="1" applyAlignment="1"/>
    <xf numFmtId="41" fontId="35" fillId="2" borderId="0" xfId="43" applyNumberFormat="1" applyFont="1" applyFill="1"/>
    <xf numFmtId="166" fontId="27" fillId="0" borderId="0" xfId="8" applyNumberFormat="1" applyFont="1" applyFill="1" applyBorder="1" applyAlignment="1"/>
    <xf numFmtId="41" fontId="27" fillId="0" borderId="0" xfId="8" applyNumberFormat="1" applyFont="1" applyFill="1" applyBorder="1" applyAlignment="1"/>
    <xf numFmtId="166" fontId="35" fillId="5" borderId="6" xfId="8" applyNumberFormat="1" applyFont="1" applyFill="1" applyBorder="1" applyAlignment="1"/>
    <xf numFmtId="41" fontId="35" fillId="4" borderId="6" xfId="44" applyNumberFormat="1" applyFont="1" applyFill="1" applyBorder="1" applyAlignment="1"/>
    <xf numFmtId="0" fontId="36" fillId="0" borderId="4" xfId="43" applyFont="1" applyBorder="1" applyAlignment="1">
      <alignment horizontal="center" vertical="center"/>
    </xf>
    <xf numFmtId="0" fontId="36" fillId="0" borderId="8" xfId="43" applyFont="1" applyBorder="1" applyAlignment="1">
      <alignment horizontal="center" vertical="center"/>
    </xf>
    <xf numFmtId="41" fontId="28" fillId="5" borderId="4" xfId="27" applyNumberFormat="1" applyFont="1" applyFill="1" applyBorder="1" applyAlignment="1">
      <alignment horizontal="center" vertical="top"/>
    </xf>
    <xf numFmtId="41" fontId="28" fillId="5" borderId="8" xfId="27" applyNumberFormat="1" applyFont="1" applyFill="1" applyBorder="1" applyAlignment="1">
      <alignment horizontal="center" vertical="top"/>
    </xf>
    <xf numFmtId="41" fontId="28" fillId="0" borderId="8" xfId="27" applyNumberFormat="1" applyFont="1" applyBorder="1" applyAlignment="1">
      <alignment horizontal="center" vertical="top"/>
    </xf>
    <xf numFmtId="41" fontId="28" fillId="0" borderId="5" xfId="27" applyNumberFormat="1" applyFont="1" applyBorder="1" applyAlignment="1">
      <alignment horizontal="center" vertical="top"/>
    </xf>
    <xf numFmtId="41" fontId="28" fillId="0" borderId="15" xfId="27" applyNumberFormat="1" applyFont="1" applyBorder="1" applyAlignment="1">
      <alignment horizontal="center"/>
    </xf>
    <xf numFmtId="0" fontId="36" fillId="0" borderId="5" xfId="43" applyFont="1" applyBorder="1" applyAlignment="1">
      <alignment horizontal="center"/>
    </xf>
    <xf numFmtId="0" fontId="36" fillId="5" borderId="6" xfId="43" applyFont="1" applyFill="1" applyBorder="1" applyAlignment="1">
      <alignment horizontal="center"/>
    </xf>
    <xf numFmtId="0" fontId="36" fillId="5" borderId="3" xfId="43" applyFont="1" applyFill="1" applyBorder="1" applyAlignment="1">
      <alignment horizontal="center"/>
    </xf>
    <xf numFmtId="0" fontId="36" fillId="5" borderId="4" xfId="43" applyFont="1" applyFill="1" applyBorder="1" applyAlignment="1">
      <alignment horizontal="center"/>
    </xf>
    <xf numFmtId="0" fontId="36" fillId="5" borderId="5" xfId="43" applyFont="1" applyFill="1" applyBorder="1" applyAlignment="1">
      <alignment horizontal="center"/>
    </xf>
    <xf numFmtId="41" fontId="35" fillId="5" borderId="8" xfId="44" applyNumberFormat="1" applyFont="1" applyFill="1" applyBorder="1" applyAlignment="1"/>
    <xf numFmtId="41" fontId="35" fillId="5" borderId="5" xfId="44" applyNumberFormat="1" applyFont="1" applyFill="1" applyBorder="1" applyAlignment="1"/>
    <xf numFmtId="41" fontId="28" fillId="9" borderId="0" xfId="8" applyNumberFormat="1" applyFont="1" applyFill="1" applyBorder="1" applyAlignment="1"/>
    <xf numFmtId="41" fontId="28" fillId="9" borderId="3" xfId="8" applyNumberFormat="1" applyFont="1" applyFill="1" applyBorder="1" applyAlignment="1"/>
    <xf numFmtId="41" fontId="28" fillId="0" borderId="0" xfId="8" applyNumberFormat="1" applyFont="1" applyFill="1" applyBorder="1" applyAlignment="1">
      <alignment horizontal="right"/>
    </xf>
    <xf numFmtId="41" fontId="28" fillId="5" borderId="0" xfId="8" applyNumberFormat="1" applyFont="1" applyFill="1" applyBorder="1" applyAlignment="1">
      <alignment horizontal="right"/>
    </xf>
    <xf numFmtId="41" fontId="28" fillId="5" borderId="3" xfId="8" applyNumberFormat="1" applyFont="1" applyFill="1" applyBorder="1" applyAlignment="1">
      <alignment horizontal="right"/>
    </xf>
    <xf numFmtId="166" fontId="35" fillId="0" borderId="0" xfId="44" quotePrefix="1" applyNumberFormat="1" applyFont="1" applyFill="1" applyBorder="1" applyAlignment="1"/>
    <xf numFmtId="41" fontId="35" fillId="9" borderId="8" xfId="43" applyNumberFormat="1" applyFont="1" applyFill="1" applyBorder="1" applyAlignment="1">
      <alignment horizontal="right"/>
    </xf>
    <xf numFmtId="41" fontId="35" fillId="9" borderId="5" xfId="43" applyNumberFormat="1" applyFont="1" applyFill="1" applyBorder="1" applyAlignment="1">
      <alignment horizontal="right"/>
    </xf>
    <xf numFmtId="41" fontId="28" fillId="5" borderId="8" xfId="8" applyNumberFormat="1" applyFont="1" applyFill="1" applyBorder="1" applyAlignment="1">
      <alignment horizontal="right"/>
    </xf>
    <xf numFmtId="41" fontId="28" fillId="5" borderId="5" xfId="8" applyNumberFormat="1" applyFont="1" applyFill="1" applyBorder="1" applyAlignment="1">
      <alignment horizontal="right"/>
    </xf>
    <xf numFmtId="43" fontId="29" fillId="0" borderId="0" xfId="43" applyNumberFormat="1" applyAlignment="1">
      <alignment horizontal="center"/>
    </xf>
    <xf numFmtId="0" fontId="52" fillId="9" borderId="6" xfId="33" applyFont="1" applyFill="1" applyBorder="1" applyAlignment="1">
      <alignment horizontal="right" vertical="center"/>
    </xf>
    <xf numFmtId="0" fontId="52" fillId="9" borderId="3" xfId="33" applyFont="1" applyFill="1" applyBorder="1" applyAlignment="1">
      <alignment horizontal="right" vertical="center"/>
    </xf>
    <xf numFmtId="41" fontId="28" fillId="9" borderId="0" xfId="8" applyNumberFormat="1" applyFont="1" applyFill="1" applyBorder="1" applyAlignment="1">
      <alignment horizontal="right"/>
    </xf>
    <xf numFmtId="41" fontId="28" fillId="9" borderId="3" xfId="8" applyNumberFormat="1" applyFont="1" applyFill="1" applyBorder="1" applyAlignment="1">
      <alignment horizontal="right"/>
    </xf>
    <xf numFmtId="0" fontId="36" fillId="0" borderId="3" xfId="2933" applyFont="1" applyBorder="1" applyAlignment="1">
      <alignment horizontal="center"/>
    </xf>
    <xf numFmtId="0" fontId="36" fillId="8" borderId="3" xfId="2933" applyFont="1" applyFill="1" applyBorder="1" applyAlignment="1">
      <alignment horizontal="center"/>
    </xf>
    <xf numFmtId="0" fontId="36" fillId="0" borderId="6" xfId="2933" applyFont="1" applyBorder="1" applyAlignment="1">
      <alignment horizontal="center"/>
    </xf>
    <xf numFmtId="0" fontId="36" fillId="8" borderId="6" xfId="2933" applyFont="1" applyFill="1" applyBorder="1" applyAlignment="1">
      <alignment horizontal="center"/>
    </xf>
    <xf numFmtId="14" fontId="34" fillId="0" borderId="0" xfId="2933" applyNumberFormat="1" applyFont="1" applyAlignment="1">
      <alignment horizontal="right"/>
    </xf>
    <xf numFmtId="0" fontId="32" fillId="0" borderId="0" xfId="2933" applyFont="1"/>
    <xf numFmtId="0" fontId="25" fillId="0" borderId="0" xfId="2933"/>
    <xf numFmtId="0" fontId="36" fillId="5" borderId="6" xfId="2933" applyFont="1" applyFill="1" applyBorder="1" applyAlignment="1">
      <alignment horizontal="center"/>
    </xf>
    <xf numFmtId="0" fontId="78" fillId="0" borderId="0" xfId="2851" applyFont="1" applyAlignment="1"/>
    <xf numFmtId="0" fontId="82" fillId="0" borderId="0" xfId="33" applyFont="1"/>
    <xf numFmtId="9" fontId="36" fillId="0" borderId="18" xfId="44" applyFont="1" applyFill="1" applyBorder="1" applyAlignment="1"/>
    <xf numFmtId="9" fontId="36" fillId="0" borderId="20" xfId="44" applyFont="1" applyFill="1" applyBorder="1" applyAlignment="1"/>
    <xf numFmtId="0" fontId="83" fillId="0" borderId="0" xfId="33" applyFont="1"/>
    <xf numFmtId="49" fontId="70" fillId="0" borderId="0" xfId="33" applyNumberFormat="1" applyFont="1"/>
    <xf numFmtId="49" fontId="52" fillId="0" borderId="0" xfId="33" applyNumberFormat="1" applyFont="1"/>
    <xf numFmtId="49" fontId="78" fillId="5" borderId="0" xfId="0" applyNumberFormat="1" applyFont="1" applyFill="1" applyAlignment="1"/>
    <xf numFmtId="49" fontId="0" fillId="0" borderId="0" xfId="0" applyNumberFormat="1" applyAlignment="1"/>
    <xf numFmtId="0" fontId="78" fillId="5" borderId="0" xfId="0" applyFont="1" applyFill="1" applyAlignment="1"/>
    <xf numFmtId="14" fontId="0" fillId="0" borderId="0" xfId="0" applyNumberFormat="1" applyAlignment="1"/>
    <xf numFmtId="166" fontId="35" fillId="5" borderId="6" xfId="44" quotePrefix="1" applyNumberFormat="1" applyFont="1" applyFill="1" applyBorder="1" applyAlignment="1"/>
    <xf numFmtId="0" fontId="52" fillId="0" borderId="3" xfId="33" applyFont="1" applyBorder="1" applyAlignment="1">
      <alignment horizontal="center" vertical="center"/>
    </xf>
    <xf numFmtId="0" fontId="52" fillId="0" borderId="5" xfId="33" applyFont="1" applyBorder="1" applyAlignment="1">
      <alignment horizontal="center" vertical="center"/>
    </xf>
    <xf numFmtId="9" fontId="28" fillId="0" borderId="8" xfId="44" applyFont="1" applyFill="1" applyBorder="1" applyAlignment="1"/>
    <xf numFmtId="9" fontId="28" fillId="5" borderId="8" xfId="44" applyFont="1" applyFill="1" applyBorder="1" applyAlignment="1"/>
    <xf numFmtId="9" fontId="35" fillId="0" borderId="8" xfId="44" applyFont="1" applyFill="1" applyBorder="1" applyAlignment="1"/>
    <xf numFmtId="49" fontId="51" fillId="0" borderId="0" xfId="33" applyNumberFormat="1" applyFont="1"/>
    <xf numFmtId="0" fontId="30" fillId="0" borderId="0" xfId="42" applyFont="1"/>
    <xf numFmtId="9" fontId="35" fillId="2" borderId="0" xfId="44" applyFont="1" applyFill="1" applyAlignment="1"/>
    <xf numFmtId="0" fontId="36" fillId="0" borderId="3" xfId="2933" applyFont="1" applyBorder="1" applyAlignment="1">
      <alignment horizontal="center" vertical="center"/>
    </xf>
    <xf numFmtId="43" fontId="51" fillId="0" borderId="0" xfId="33" applyNumberFormat="1" applyFont="1"/>
    <xf numFmtId="165" fontId="28" fillId="5" borderId="6" xfId="44" applyNumberFormat="1" applyFont="1" applyFill="1" applyBorder="1" applyAlignment="1">
      <alignment horizontal="right" vertical="top"/>
    </xf>
    <xf numFmtId="165" fontId="28" fillId="0" borderId="0" xfId="44" applyNumberFormat="1" applyFont="1" applyFill="1" applyBorder="1" applyAlignment="1">
      <alignment horizontal="right" vertical="top"/>
    </xf>
    <xf numFmtId="165" fontId="28" fillId="5" borderId="0" xfId="44" applyNumberFormat="1" applyFont="1" applyFill="1" applyBorder="1" applyAlignment="1">
      <alignment horizontal="right" vertical="top"/>
    </xf>
    <xf numFmtId="165" fontId="28" fillId="0" borderId="3" xfId="44" applyNumberFormat="1" applyFont="1" applyFill="1" applyBorder="1" applyAlignment="1">
      <alignment horizontal="right" vertical="top"/>
    </xf>
    <xf numFmtId="41" fontId="51" fillId="0" borderId="0" xfId="33" applyNumberFormat="1" applyFont="1"/>
    <xf numFmtId="169" fontId="51" fillId="0" borderId="0" xfId="33" applyNumberFormat="1" applyFont="1"/>
    <xf numFmtId="0" fontId="52" fillId="0" borderId="6" xfId="33" applyFont="1" applyBorder="1"/>
    <xf numFmtId="0" fontId="52" fillId="0" borderId="3" xfId="33" applyFont="1" applyBorder="1"/>
    <xf numFmtId="0" fontId="52" fillId="0" borderId="8" xfId="33" applyFont="1" applyBorder="1" applyAlignment="1">
      <alignment horizontal="center"/>
    </xf>
    <xf numFmtId="0" fontId="51" fillId="0" borderId="2" xfId="33" applyFont="1" applyBorder="1"/>
    <xf numFmtId="0" fontId="25" fillId="0" borderId="0" xfId="0" applyFont="1" applyAlignment="1"/>
    <xf numFmtId="0" fontId="51" fillId="5" borderId="0" xfId="33" applyFont="1" applyFill="1"/>
    <xf numFmtId="0" fontId="51" fillId="5" borderId="2" xfId="33" applyFont="1" applyFill="1" applyBorder="1"/>
    <xf numFmtId="41" fontId="52" fillId="4" borderId="14" xfId="44" applyNumberFormat="1" applyFont="1" applyFill="1" applyBorder="1" applyAlignment="1"/>
    <xf numFmtId="41" fontId="51" fillId="5" borderId="0" xfId="33" applyNumberFormat="1" applyFont="1" applyFill="1"/>
    <xf numFmtId="41" fontId="28" fillId="4" borderId="0" xfId="8" applyNumberFormat="1" applyFont="1" applyFill="1" applyBorder="1" applyAlignment="1">
      <alignment horizontal="right"/>
    </xf>
    <xf numFmtId="41" fontId="35" fillId="0" borderId="0" xfId="2933" applyNumberFormat="1" applyFont="1" applyAlignment="1">
      <alignment horizontal="center" vertical="center" wrapText="1"/>
    </xf>
    <xf numFmtId="41" fontId="35" fillId="5" borderId="0" xfId="2933" applyNumberFormat="1" applyFont="1" applyFill="1" applyAlignment="1">
      <alignment horizontal="center" vertical="center" wrapText="1"/>
    </xf>
    <xf numFmtId="41" fontId="52" fillId="8" borderId="14" xfId="44" applyNumberFormat="1" applyFont="1" applyFill="1" applyBorder="1" applyAlignment="1"/>
    <xf numFmtId="41" fontId="28" fillId="10" borderId="0" xfId="8" applyNumberFormat="1" applyFont="1" applyFill="1" applyBorder="1" applyAlignment="1"/>
    <xf numFmtId="41" fontId="51" fillId="10" borderId="0" xfId="33" applyNumberFormat="1" applyFont="1" applyFill="1"/>
    <xf numFmtId="0" fontId="25" fillId="8" borderId="0" xfId="0" applyFont="1" applyFill="1" applyAlignment="1"/>
    <xf numFmtId="170" fontId="0" fillId="0" borderId="0" xfId="0" applyNumberFormat="1">
      <alignment wrapText="1"/>
    </xf>
    <xf numFmtId="0" fontId="36" fillId="4" borderId="6" xfId="2933" applyFont="1" applyFill="1" applyBorder="1" applyAlignment="1">
      <alignment horizontal="center"/>
    </xf>
    <xf numFmtId="0" fontId="36" fillId="4" borderId="3" xfId="2933" applyFont="1" applyFill="1" applyBorder="1" applyAlignment="1">
      <alignment horizontal="center"/>
    </xf>
    <xf numFmtId="3" fontId="35" fillId="4" borderId="0" xfId="44" applyNumberFormat="1" applyFont="1" applyFill="1" applyBorder="1" applyAlignment="1"/>
    <xf numFmtId="3" fontId="35" fillId="4" borderId="3" xfId="44" applyNumberFormat="1" applyFont="1" applyFill="1" applyBorder="1" applyAlignment="1"/>
    <xf numFmtId="168" fontId="7" fillId="0" borderId="12" xfId="2" applyNumberFormat="1" applyFont="1" applyFill="1" applyBorder="1" applyAlignment="1"/>
    <xf numFmtId="165" fontId="7" fillId="0" borderId="12" xfId="44" applyNumberFormat="1" applyFont="1" applyFill="1" applyBorder="1" applyAlignment="1"/>
    <xf numFmtId="10" fontId="25" fillId="0" borderId="0" xfId="44" applyNumberFormat="1" applyFont="1" applyFill="1" applyBorder="1">
      <alignment wrapText="1"/>
    </xf>
    <xf numFmtId="0" fontId="6" fillId="0" borderId="0" xfId="61514"/>
    <xf numFmtId="0" fontId="67" fillId="0" borderId="0" xfId="61514" applyFont="1"/>
    <xf numFmtId="171" fontId="35" fillId="0" borderId="8" xfId="61515" applyNumberFormat="1" applyFont="1" applyFill="1" applyBorder="1" applyAlignment="1"/>
    <xf numFmtId="171" fontId="35" fillId="0" borderId="0" xfId="61515" quotePrefix="1" applyNumberFormat="1" applyFont="1" applyFill="1" applyBorder="1" applyAlignment="1">
      <alignment horizontal="right"/>
    </xf>
    <xf numFmtId="171" fontId="35" fillId="0" borderId="0" xfId="61515" quotePrefix="1" applyNumberFormat="1" applyFont="1" applyFill="1" applyBorder="1" applyAlignment="1"/>
    <xf numFmtId="171" fontId="35" fillId="0" borderId="0" xfId="61515" applyNumberFormat="1" applyFont="1" applyFill="1" applyBorder="1" applyAlignment="1"/>
    <xf numFmtId="171" fontId="35" fillId="5" borderId="8" xfId="61515" applyNumberFormat="1" applyFont="1" applyFill="1" applyBorder="1" applyAlignment="1"/>
    <xf numFmtId="171" fontId="35" fillId="5" borderId="0" xfId="61515" quotePrefix="1" applyNumberFormat="1" applyFont="1" applyFill="1" applyBorder="1" applyAlignment="1">
      <alignment horizontal="right"/>
    </xf>
    <xf numFmtId="171" fontId="35" fillId="5" borderId="0" xfId="61515" quotePrefix="1" applyNumberFormat="1" applyFont="1" applyFill="1" applyBorder="1" applyAlignment="1"/>
    <xf numFmtId="171" fontId="35" fillId="5" borderId="0" xfId="61515" applyNumberFormat="1" applyFont="1" applyFill="1" applyBorder="1" applyAlignment="1"/>
    <xf numFmtId="0" fontId="35" fillId="5" borderId="2" xfId="2933" applyFont="1" applyFill="1" applyBorder="1"/>
    <xf numFmtId="0" fontId="36" fillId="0" borderId="4" xfId="2933" applyFont="1" applyBorder="1" applyAlignment="1">
      <alignment horizontal="center"/>
    </xf>
    <xf numFmtId="0" fontId="36" fillId="2" borderId="1" xfId="2933" applyFont="1" applyFill="1" applyBorder="1"/>
    <xf numFmtId="0" fontId="51" fillId="11" borderId="0" xfId="33" applyFont="1" applyFill="1"/>
    <xf numFmtId="49" fontId="51" fillId="0" borderId="0" xfId="33" applyNumberFormat="1" applyFont="1" applyAlignment="1">
      <alignment wrapText="1"/>
    </xf>
    <xf numFmtId="49" fontId="25" fillId="0" borderId="0" xfId="0" applyNumberFormat="1" applyFont="1">
      <alignment wrapText="1"/>
    </xf>
    <xf numFmtId="41" fontId="35" fillId="0" borderId="0" xfId="2933" applyNumberFormat="1" applyFont="1" applyAlignment="1">
      <alignment horizontal="center" wrapText="1"/>
    </xf>
    <xf numFmtId="0" fontId="6" fillId="8" borderId="0" xfId="61514" applyFill="1"/>
    <xf numFmtId="171" fontId="6" fillId="4" borderId="0" xfId="61514" applyNumberFormat="1" applyFill="1"/>
    <xf numFmtId="170" fontId="6" fillId="0" borderId="0" xfId="61514" applyNumberFormat="1"/>
    <xf numFmtId="0" fontId="4" fillId="0" borderId="0" xfId="61514" applyFont="1"/>
    <xf numFmtId="0" fontId="3" fillId="0" borderId="0" xfId="61514" applyFont="1"/>
    <xf numFmtId="0" fontId="5" fillId="0" borderId="6" xfId="61514" applyFont="1" applyBorder="1"/>
    <xf numFmtId="0" fontId="5" fillId="0" borderId="0" xfId="61514" applyFont="1"/>
    <xf numFmtId="0" fontId="6" fillId="8" borderId="3" xfId="61514" applyFill="1" applyBorder="1"/>
    <xf numFmtId="170" fontId="6" fillId="0" borderId="3" xfId="61514" applyNumberFormat="1" applyBorder="1"/>
    <xf numFmtId="168" fontId="48" fillId="0" borderId="12" xfId="2" applyNumberFormat="1" applyFont="1" applyFill="1" applyBorder="1" applyAlignment="1">
      <alignment horizontal="center" vertical="top" wrapText="1"/>
    </xf>
    <xf numFmtId="165" fontId="25" fillId="0" borderId="0" xfId="44" applyNumberFormat="1">
      <alignment wrapText="1"/>
    </xf>
    <xf numFmtId="0" fontId="36" fillId="0" borderId="6" xfId="2253" applyFont="1" applyBorder="1" applyAlignment="1">
      <alignment horizontal="right"/>
    </xf>
    <xf numFmtId="0" fontId="36" fillId="0" borderId="3" xfId="2253" applyFont="1" applyBorder="1" applyAlignment="1">
      <alignment horizontal="right"/>
    </xf>
    <xf numFmtId="0" fontId="36" fillId="0" borderId="6" xfId="12236" applyFont="1" applyBorder="1" applyAlignment="1">
      <alignment horizontal="center"/>
    </xf>
    <xf numFmtId="0" fontId="36" fillId="0" borderId="0" xfId="2253" applyFont="1" applyAlignment="1">
      <alignment horizontal="center"/>
    </xf>
    <xf numFmtId="41" fontId="36" fillId="0" borderId="3" xfId="2933" applyNumberFormat="1" applyFont="1" applyBorder="1" applyAlignment="1">
      <alignment horizontal="center" vertical="center" wrapText="1"/>
    </xf>
    <xf numFmtId="165" fontId="35" fillId="0" borderId="0" xfId="44" applyNumberFormat="1" applyFont="1" applyBorder="1" applyAlignment="1"/>
    <xf numFmtId="172" fontId="35" fillId="5" borderId="0" xfId="61515" applyNumberFormat="1" applyFont="1" applyFill="1" applyBorder="1" applyAlignment="1"/>
    <xf numFmtId="9" fontId="35" fillId="5" borderId="8" xfId="44" applyFont="1" applyFill="1" applyBorder="1" applyAlignment="1">
      <alignment horizontal="right"/>
    </xf>
    <xf numFmtId="0" fontId="84" fillId="0" borderId="0" xfId="61516" applyAlignment="1"/>
    <xf numFmtId="0" fontId="84" fillId="0" borderId="0" xfId="61516" applyFill="1" applyBorder="1" applyAlignment="1"/>
    <xf numFmtId="0" fontId="36" fillId="2" borderId="2" xfId="2933" applyFont="1" applyFill="1" applyBorder="1"/>
    <xf numFmtId="0" fontId="36" fillId="0" borderId="0" xfId="2933" applyFont="1" applyAlignment="1">
      <alignment horizontal="center"/>
    </xf>
    <xf numFmtId="0" fontId="36" fillId="8" borderId="0" xfId="2933" applyFont="1" applyFill="1" applyAlignment="1">
      <alignment horizontal="center"/>
    </xf>
    <xf numFmtId="0" fontId="36" fillId="4" borderId="0" xfId="2933" applyFont="1" applyFill="1" applyAlignment="1">
      <alignment horizontal="center"/>
    </xf>
    <xf numFmtId="0" fontId="36" fillId="0" borderId="8" xfId="2933" applyFont="1" applyBorder="1" applyAlignment="1">
      <alignment horizontal="center"/>
    </xf>
    <xf numFmtId="49" fontId="0" fillId="0" borderId="0" xfId="0" applyNumberFormat="1">
      <alignment wrapText="1"/>
    </xf>
    <xf numFmtId="49" fontId="70" fillId="0" borderId="0" xfId="33" applyNumberFormat="1" applyFont="1" applyAlignment="1">
      <alignment wrapText="1"/>
    </xf>
    <xf numFmtId="49" fontId="52" fillId="0" borderId="0" xfId="33" applyNumberFormat="1" applyFont="1" applyAlignment="1">
      <alignment wrapText="1"/>
    </xf>
    <xf numFmtId="49" fontId="52" fillId="0" borderId="6" xfId="33" applyNumberFormat="1" applyFont="1" applyBorder="1" applyAlignment="1">
      <alignment wrapText="1"/>
    </xf>
    <xf numFmtId="49" fontId="52" fillId="0" borderId="3" xfId="33" applyNumberFormat="1" applyFont="1" applyBorder="1" applyAlignment="1">
      <alignment wrapText="1"/>
    </xf>
    <xf numFmtId="49" fontId="51" fillId="5" borderId="0" xfId="33" applyNumberFormat="1" applyFont="1" applyFill="1" applyAlignment="1">
      <alignment wrapText="1"/>
    </xf>
    <xf numFmtId="49" fontId="35" fillId="0" borderId="0" xfId="1269" applyNumberFormat="1" applyFont="1" applyFill="1" applyBorder="1" applyAlignment="1">
      <alignment wrapText="1"/>
    </xf>
    <xf numFmtId="49" fontId="50" fillId="0" borderId="0" xfId="33" applyNumberFormat="1" applyFont="1" applyAlignment="1">
      <alignment wrapText="1"/>
    </xf>
    <xf numFmtId="0" fontId="2" fillId="0" borderId="0" xfId="61514" applyFont="1"/>
    <xf numFmtId="171" fontId="6" fillId="4" borderId="3" xfId="61514" applyNumberFormat="1" applyFill="1" applyBorder="1"/>
    <xf numFmtId="0" fontId="52" fillId="0" borderId="0" xfId="33" applyFont="1" applyAlignment="1">
      <alignment horizontal="center"/>
    </xf>
    <xf numFmtId="49" fontId="84" fillId="0" borderId="0" xfId="61516" applyNumberFormat="1" applyAlignment="1"/>
    <xf numFmtId="43" fontId="35" fillId="0" borderId="0" xfId="43" applyNumberFormat="1" applyFont="1"/>
    <xf numFmtId="0" fontId="2" fillId="0" borderId="3" xfId="61514" applyFont="1" applyBorder="1"/>
    <xf numFmtId="171" fontId="35" fillId="0" borderId="3" xfId="61515" applyNumberFormat="1" applyFont="1" applyFill="1" applyBorder="1" applyAlignment="1"/>
    <xf numFmtId="171" fontId="35" fillId="0" borderId="3" xfId="61515" quotePrefix="1" applyNumberFormat="1" applyFont="1" applyFill="1" applyBorder="1" applyAlignment="1"/>
    <xf numFmtId="171" fontId="35" fillId="0" borderId="3" xfId="61515" quotePrefix="1" applyNumberFormat="1" applyFont="1" applyFill="1" applyBorder="1" applyAlignment="1">
      <alignment horizontal="right"/>
    </xf>
    <xf numFmtId="171" fontId="35" fillId="0" borderId="5" xfId="61515" applyNumberFormat="1" applyFont="1" applyFill="1" applyBorder="1" applyAlignment="1"/>
    <xf numFmtId="9" fontId="35" fillId="0" borderId="15" xfId="48" applyFont="1" applyFill="1" applyBorder="1" applyAlignment="1"/>
    <xf numFmtId="173" fontId="35" fillId="0" borderId="0" xfId="8" applyNumberFormat="1" applyFont="1" applyFill="1" applyBorder="1" applyAlignment="1"/>
    <xf numFmtId="173" fontId="35" fillId="5" borderId="0" xfId="8" applyNumberFormat="1" applyFont="1" applyFill="1" applyBorder="1" applyAlignment="1"/>
    <xf numFmtId="0" fontId="1" fillId="0" borderId="0" xfId="61517"/>
    <xf numFmtId="0" fontId="51" fillId="0" borderId="1" xfId="33" applyFont="1" applyBorder="1"/>
    <xf numFmtId="0" fontId="51" fillId="0" borderId="6" xfId="33" applyFont="1" applyBorder="1"/>
    <xf numFmtId="41" fontId="28" fillId="4" borderId="4" xfId="8" applyNumberFormat="1" applyFont="1" applyFill="1" applyBorder="1" applyAlignment="1"/>
    <xf numFmtId="41" fontId="28" fillId="4" borderId="8" xfId="8" applyNumberFormat="1" applyFont="1" applyFill="1" applyBorder="1" applyAlignment="1"/>
    <xf numFmtId="0" fontId="1" fillId="0" borderId="14" xfId="61517" applyBorder="1"/>
    <xf numFmtId="41" fontId="28" fillId="4" borderId="15" xfId="8" applyNumberFormat="1" applyFont="1" applyFill="1" applyBorder="1" applyAlignment="1"/>
    <xf numFmtId="166" fontId="36" fillId="0" borderId="13" xfId="1269" applyNumberFormat="1" applyFont="1" applyFill="1" applyBorder="1" applyAlignment="1">
      <alignment horizontal="left"/>
    </xf>
    <xf numFmtId="1" fontId="36" fillId="0" borderId="6" xfId="2933" applyNumberFormat="1" applyFont="1" applyBorder="1" applyAlignment="1">
      <alignment horizontal="center"/>
    </xf>
    <xf numFmtId="1" fontId="36" fillId="0" borderId="3" xfId="2933" applyNumberFormat="1" applyFont="1" applyBorder="1" applyAlignment="1">
      <alignment horizontal="center" vertical="center" wrapText="1"/>
    </xf>
    <xf numFmtId="1" fontId="1" fillId="0" borderId="0" xfId="61517" applyNumberFormat="1"/>
    <xf numFmtId="41" fontId="1" fillId="0" borderId="6" xfId="61517" applyNumberFormat="1" applyBorder="1"/>
    <xf numFmtId="41" fontId="1" fillId="0" borderId="0" xfId="61517" applyNumberFormat="1"/>
    <xf numFmtId="41" fontId="1" fillId="0" borderId="14" xfId="61517" applyNumberFormat="1" applyBorder="1"/>
    <xf numFmtId="1" fontId="1" fillId="0" borderId="6" xfId="61517" applyNumberFormat="1" applyBorder="1"/>
    <xf numFmtId="1" fontId="28" fillId="4" borderId="6" xfId="8" applyNumberFormat="1" applyFont="1" applyFill="1" applyBorder="1" applyAlignment="1"/>
    <xf numFmtId="1" fontId="51" fillId="5" borderId="0" xfId="33" applyNumberFormat="1" applyFont="1" applyFill="1"/>
    <xf numFmtId="1" fontId="28" fillId="10" borderId="0" xfId="8" applyNumberFormat="1" applyFont="1" applyFill="1" applyBorder="1" applyAlignment="1"/>
    <xf numFmtId="1" fontId="28" fillId="4" borderId="0" xfId="8" applyNumberFormat="1" applyFont="1" applyFill="1" applyBorder="1" applyAlignment="1"/>
    <xf numFmtId="1" fontId="1" fillId="0" borderId="14" xfId="61517" applyNumberFormat="1" applyBorder="1"/>
    <xf numFmtId="1" fontId="28" fillId="4" borderId="14" xfId="8" applyNumberFormat="1" applyFont="1" applyFill="1" applyBorder="1" applyAlignment="1"/>
    <xf numFmtId="0" fontId="36" fillId="4" borderId="1" xfId="43" applyFont="1" applyFill="1" applyBorder="1" applyAlignment="1">
      <alignment horizontal="center"/>
    </xf>
    <xf numFmtId="0" fontId="52" fillId="4" borderId="7" xfId="33" applyFont="1" applyFill="1" applyBorder="1" applyAlignment="1">
      <alignment horizontal="center"/>
    </xf>
    <xf numFmtId="1" fontId="28" fillId="4" borderId="1" xfId="8" applyNumberFormat="1" applyFont="1" applyFill="1" applyBorder="1" applyAlignment="1"/>
    <xf numFmtId="1" fontId="28" fillId="10" borderId="2" xfId="8" applyNumberFormat="1" applyFont="1" applyFill="1" applyBorder="1" applyAlignment="1"/>
    <xf numFmtId="1" fontId="28" fillId="4" borderId="2" xfId="8" applyNumberFormat="1" applyFont="1" applyFill="1" applyBorder="1" applyAlignment="1"/>
    <xf numFmtId="1" fontId="28" fillId="4" borderId="13" xfId="8" applyNumberFormat="1" applyFont="1" applyFill="1" applyBorder="1" applyAlignment="1"/>
    <xf numFmtId="171" fontId="35" fillId="6" borderId="0" xfId="61515" applyNumberFormat="1" applyFont="1" applyFill="1" applyBorder="1" applyAlignment="1"/>
    <xf numFmtId="171" fontId="35" fillId="5" borderId="8" xfId="61515" applyNumberFormat="1" applyFont="1" applyFill="1" applyBorder="1" applyAlignment="1">
      <alignment horizontal="right"/>
    </xf>
    <xf numFmtId="171" fontId="35" fillId="0" borderId="8" xfId="61515" applyNumberFormat="1" applyFont="1" applyFill="1" applyBorder="1" applyAlignment="1">
      <alignment horizontal="right"/>
    </xf>
    <xf numFmtId="171" fontId="35" fillId="6" borderId="8" xfId="61515" applyNumberFormat="1" applyFont="1" applyFill="1" applyBorder="1" applyAlignment="1">
      <alignment horizontal="right"/>
    </xf>
    <xf numFmtId="171" fontId="35" fillId="0" borderId="5" xfId="61515" applyNumberFormat="1" applyFont="1" applyFill="1" applyBorder="1" applyAlignment="1">
      <alignment horizontal="right"/>
    </xf>
    <xf numFmtId="166" fontId="36" fillId="0" borderId="1" xfId="1269" applyNumberFormat="1" applyFont="1" applyFill="1" applyBorder="1"/>
    <xf numFmtId="166" fontId="35" fillId="0" borderId="6" xfId="1269" applyNumberFormat="1" applyFont="1" applyFill="1" applyBorder="1"/>
    <xf numFmtId="49" fontId="35" fillId="0" borderId="6" xfId="1269" applyNumberFormat="1" applyFont="1" applyFill="1" applyBorder="1" applyAlignment="1">
      <alignment wrapText="1"/>
    </xf>
    <xf numFmtId="41" fontId="52" fillId="4" borderId="6" xfId="8" applyNumberFormat="1" applyFont="1" applyFill="1" applyBorder="1" applyAlignment="1"/>
    <xf numFmtId="41" fontId="52" fillId="0" borderId="6" xfId="8" applyNumberFormat="1" applyFont="1" applyBorder="1" applyAlignment="1"/>
    <xf numFmtId="9" fontId="52" fillId="0" borderId="4" xfId="44" applyFont="1" applyBorder="1" applyAlignment="1"/>
    <xf numFmtId="0" fontId="50" fillId="0" borderId="6" xfId="33" applyFont="1" applyBorder="1"/>
    <xf numFmtId="166" fontId="50" fillId="0" borderId="6" xfId="33" applyNumberFormat="1" applyFont="1" applyBorder="1"/>
    <xf numFmtId="0" fontId="32" fillId="0" borderId="6" xfId="2933" applyFont="1" applyBorder="1" applyAlignment="1">
      <alignment horizontal="right"/>
    </xf>
    <xf numFmtId="0" fontId="52" fillId="0" borderId="1" xfId="33" applyFont="1" applyBorder="1" applyAlignment="1">
      <alignment horizontal="left"/>
    </xf>
    <xf numFmtId="0" fontId="52" fillId="0" borderId="7" xfId="33" applyFont="1" applyBorder="1" applyAlignment="1">
      <alignment horizontal="left"/>
    </xf>
    <xf numFmtId="0" fontId="52" fillId="0" borderId="6" xfId="33" applyFont="1" applyBorder="1" applyAlignment="1">
      <alignment horizontal="left"/>
    </xf>
    <xf numFmtId="0" fontId="52" fillId="0" borderId="3" xfId="33" applyFont="1" applyBorder="1" applyAlignment="1">
      <alignment horizontal="left"/>
    </xf>
    <xf numFmtId="168" fontId="79" fillId="0" borderId="0" xfId="2" applyNumberFormat="1" applyFont="1" applyFill="1" applyBorder="1" applyAlignment="1">
      <alignment horizontal="center" vertical="center"/>
    </xf>
    <xf numFmtId="0" fontId="79" fillId="0" borderId="0" xfId="3285" applyFont="1" applyAlignment="1">
      <alignment horizontal="center" vertical="center" wrapText="1"/>
    </xf>
  </cellXfs>
  <cellStyles count="61518">
    <cellStyle name="Attachment" xfId="1" xr:uid="{00000000-0005-0000-0000-000000000000}"/>
    <cellStyle name="Comma" xfId="2" builtinId="3"/>
    <cellStyle name="Comma 10" xfId="61" xr:uid="{00000000-0005-0000-0000-000002000000}"/>
    <cellStyle name="Comma 10 2" xfId="62" xr:uid="{00000000-0005-0000-0000-000003000000}"/>
    <cellStyle name="Comma 10 2 2" xfId="1300" xr:uid="{00000000-0005-0000-0000-000004000000}"/>
    <cellStyle name="Comma 10 3" xfId="63" xr:uid="{00000000-0005-0000-0000-000005000000}"/>
    <cellStyle name="Comma 10 3 2" xfId="1301" xr:uid="{00000000-0005-0000-0000-000006000000}"/>
    <cellStyle name="Comma 10 4" xfId="64" xr:uid="{00000000-0005-0000-0000-000007000000}"/>
    <cellStyle name="Comma 10 4 2" xfId="65" xr:uid="{00000000-0005-0000-0000-000008000000}"/>
    <cellStyle name="Comma 10 4 2 2" xfId="1303" xr:uid="{00000000-0005-0000-0000-000009000000}"/>
    <cellStyle name="Comma 10 4 3" xfId="1302" xr:uid="{00000000-0005-0000-0000-00000A000000}"/>
    <cellStyle name="Comma 10 5" xfId="66" xr:uid="{00000000-0005-0000-0000-00000B000000}"/>
    <cellStyle name="Comma 10 5 2" xfId="67" xr:uid="{00000000-0005-0000-0000-00000C000000}"/>
    <cellStyle name="Comma 10 5 2 2" xfId="1305" xr:uid="{00000000-0005-0000-0000-00000D000000}"/>
    <cellStyle name="Comma 10 5 3" xfId="68" xr:uid="{00000000-0005-0000-0000-00000E000000}"/>
    <cellStyle name="Comma 10 5 3 2" xfId="1306" xr:uid="{00000000-0005-0000-0000-00000F000000}"/>
    <cellStyle name="Comma 10 5 4" xfId="69" xr:uid="{00000000-0005-0000-0000-000010000000}"/>
    <cellStyle name="Comma 10 5 4 2" xfId="70" xr:uid="{00000000-0005-0000-0000-000011000000}"/>
    <cellStyle name="Comma 10 5 4 2 2" xfId="71" xr:uid="{00000000-0005-0000-0000-000012000000}"/>
    <cellStyle name="Comma 10 5 4 2 2 2" xfId="1309" xr:uid="{00000000-0005-0000-0000-000013000000}"/>
    <cellStyle name="Comma 10 5 4 2 3" xfId="72" xr:uid="{00000000-0005-0000-0000-000014000000}"/>
    <cellStyle name="Comma 10 5 4 2 3 2" xfId="73" xr:uid="{00000000-0005-0000-0000-000015000000}"/>
    <cellStyle name="Comma 10 5 4 2 3 2 2" xfId="1311" xr:uid="{00000000-0005-0000-0000-000016000000}"/>
    <cellStyle name="Comma 10 5 4 2 3 3" xfId="74" xr:uid="{00000000-0005-0000-0000-000017000000}"/>
    <cellStyle name="Comma 10 5 4 2 3 3 2" xfId="75" xr:uid="{00000000-0005-0000-0000-000018000000}"/>
    <cellStyle name="Comma 10 5 4 2 3 3 2 2" xfId="1313" xr:uid="{00000000-0005-0000-0000-000019000000}"/>
    <cellStyle name="Comma 10 5 4 2 3 3 3" xfId="1312" xr:uid="{00000000-0005-0000-0000-00001A000000}"/>
    <cellStyle name="Comma 10 5 4 2 3 4" xfId="1310" xr:uid="{00000000-0005-0000-0000-00001B000000}"/>
    <cellStyle name="Comma 10 5 4 2 4" xfId="1308" xr:uid="{00000000-0005-0000-0000-00001C000000}"/>
    <cellStyle name="Comma 10 5 4 3" xfId="76" xr:uid="{00000000-0005-0000-0000-00001D000000}"/>
    <cellStyle name="Comma 10 5 4 3 2" xfId="1314" xr:uid="{00000000-0005-0000-0000-00001E000000}"/>
    <cellStyle name="Comma 10 5 4 4" xfId="77" xr:uid="{00000000-0005-0000-0000-00001F000000}"/>
    <cellStyle name="Comma 10 5 4 4 2" xfId="78" xr:uid="{00000000-0005-0000-0000-000020000000}"/>
    <cellStyle name="Comma 10 5 4 4 2 2" xfId="1316" xr:uid="{00000000-0005-0000-0000-000021000000}"/>
    <cellStyle name="Comma 10 5 4 4 3" xfId="79" xr:uid="{00000000-0005-0000-0000-000022000000}"/>
    <cellStyle name="Comma 10 5 4 4 3 2" xfId="80" xr:uid="{00000000-0005-0000-0000-000023000000}"/>
    <cellStyle name="Comma 10 5 4 4 3 2 2" xfId="1318" xr:uid="{00000000-0005-0000-0000-000024000000}"/>
    <cellStyle name="Comma 10 5 4 4 3 3" xfId="1317" xr:uid="{00000000-0005-0000-0000-000025000000}"/>
    <cellStyle name="Comma 10 5 4 4 4" xfId="1315" xr:uid="{00000000-0005-0000-0000-000026000000}"/>
    <cellStyle name="Comma 10 5 4 5" xfId="1307" xr:uid="{00000000-0005-0000-0000-000027000000}"/>
    <cellStyle name="Comma 10 5 5" xfId="1304" xr:uid="{00000000-0005-0000-0000-000028000000}"/>
    <cellStyle name="Comma 10 6" xfId="1299" xr:uid="{00000000-0005-0000-0000-000029000000}"/>
    <cellStyle name="Comma 11" xfId="81" xr:uid="{00000000-0005-0000-0000-00002A000000}"/>
    <cellStyle name="Comma 11 2" xfId="82" xr:uid="{00000000-0005-0000-0000-00002B000000}"/>
    <cellStyle name="Comma 11 2 2" xfId="1320" xr:uid="{00000000-0005-0000-0000-00002C000000}"/>
    <cellStyle name="Comma 11 3" xfId="1319" xr:uid="{00000000-0005-0000-0000-00002D000000}"/>
    <cellStyle name="Comma 12" xfId="83" xr:uid="{00000000-0005-0000-0000-00002E000000}"/>
    <cellStyle name="Comma 12 2" xfId="84" xr:uid="{00000000-0005-0000-0000-00002F000000}"/>
    <cellStyle name="Comma 12 2 2" xfId="1322" xr:uid="{00000000-0005-0000-0000-000030000000}"/>
    <cellStyle name="Comma 12 3" xfId="85" xr:uid="{00000000-0005-0000-0000-000031000000}"/>
    <cellStyle name="Comma 12 3 2" xfId="1323" xr:uid="{00000000-0005-0000-0000-000032000000}"/>
    <cellStyle name="Comma 12 4" xfId="86" xr:uid="{00000000-0005-0000-0000-000033000000}"/>
    <cellStyle name="Comma 12 4 2" xfId="87" xr:uid="{00000000-0005-0000-0000-000034000000}"/>
    <cellStyle name="Comma 12 4 2 2" xfId="88" xr:uid="{00000000-0005-0000-0000-000035000000}"/>
    <cellStyle name="Comma 12 4 2 2 2" xfId="1326" xr:uid="{00000000-0005-0000-0000-000036000000}"/>
    <cellStyle name="Comma 12 4 2 3" xfId="89" xr:uid="{00000000-0005-0000-0000-000037000000}"/>
    <cellStyle name="Comma 12 4 2 3 2" xfId="90" xr:uid="{00000000-0005-0000-0000-000038000000}"/>
    <cellStyle name="Comma 12 4 2 3 2 2" xfId="1328" xr:uid="{00000000-0005-0000-0000-000039000000}"/>
    <cellStyle name="Comma 12 4 2 3 3" xfId="91" xr:uid="{00000000-0005-0000-0000-00003A000000}"/>
    <cellStyle name="Comma 12 4 2 3 3 2" xfId="92" xr:uid="{00000000-0005-0000-0000-00003B000000}"/>
    <cellStyle name="Comma 12 4 2 3 3 2 2" xfId="1330" xr:uid="{00000000-0005-0000-0000-00003C000000}"/>
    <cellStyle name="Comma 12 4 2 3 3 3" xfId="1329" xr:uid="{00000000-0005-0000-0000-00003D000000}"/>
    <cellStyle name="Comma 12 4 2 3 4" xfId="1327" xr:uid="{00000000-0005-0000-0000-00003E000000}"/>
    <cellStyle name="Comma 12 4 2 4" xfId="1325" xr:uid="{00000000-0005-0000-0000-00003F000000}"/>
    <cellStyle name="Comma 12 4 3" xfId="93" xr:uid="{00000000-0005-0000-0000-000040000000}"/>
    <cellStyle name="Comma 12 4 3 2" xfId="1331" xr:uid="{00000000-0005-0000-0000-000041000000}"/>
    <cellStyle name="Comma 12 4 4" xfId="94" xr:uid="{00000000-0005-0000-0000-000042000000}"/>
    <cellStyle name="Comma 12 4 4 2" xfId="95" xr:uid="{00000000-0005-0000-0000-000043000000}"/>
    <cellStyle name="Comma 12 4 4 2 2" xfId="1333" xr:uid="{00000000-0005-0000-0000-000044000000}"/>
    <cellStyle name="Comma 12 4 4 3" xfId="96" xr:uid="{00000000-0005-0000-0000-000045000000}"/>
    <cellStyle name="Comma 12 4 4 3 2" xfId="97" xr:uid="{00000000-0005-0000-0000-000046000000}"/>
    <cellStyle name="Comma 12 4 4 3 2 2" xfId="1335" xr:uid="{00000000-0005-0000-0000-000047000000}"/>
    <cellStyle name="Comma 12 4 4 3 3" xfId="1334" xr:uid="{00000000-0005-0000-0000-000048000000}"/>
    <cellStyle name="Comma 12 4 4 4" xfId="1332" xr:uid="{00000000-0005-0000-0000-000049000000}"/>
    <cellStyle name="Comma 12 4 5" xfId="1324" xr:uid="{00000000-0005-0000-0000-00004A000000}"/>
    <cellStyle name="Comma 12 5" xfId="1321" xr:uid="{00000000-0005-0000-0000-00004B000000}"/>
    <cellStyle name="Comma 13" xfId="98" xr:uid="{00000000-0005-0000-0000-00004C000000}"/>
    <cellStyle name="Comma 13 2" xfId="99" xr:uid="{00000000-0005-0000-0000-00004D000000}"/>
    <cellStyle name="Comma 13 2 2" xfId="1336" xr:uid="{00000000-0005-0000-0000-00004E000000}"/>
    <cellStyle name="Comma 13 3" xfId="100" xr:uid="{00000000-0005-0000-0000-00004F000000}"/>
    <cellStyle name="Comma 13 3 2" xfId="1337" xr:uid="{00000000-0005-0000-0000-000050000000}"/>
    <cellStyle name="Comma 14" xfId="101" xr:uid="{00000000-0005-0000-0000-000051000000}"/>
    <cellStyle name="Comma 14 2" xfId="102" xr:uid="{00000000-0005-0000-0000-000052000000}"/>
    <cellStyle name="Comma 14 2 2" xfId="103" xr:uid="{00000000-0005-0000-0000-000053000000}"/>
    <cellStyle name="Comma 14 2 2 2" xfId="1340" xr:uid="{00000000-0005-0000-0000-000054000000}"/>
    <cellStyle name="Comma 14 2 3" xfId="104" xr:uid="{00000000-0005-0000-0000-000055000000}"/>
    <cellStyle name="Comma 14 2 3 2" xfId="105" xr:uid="{00000000-0005-0000-0000-000056000000}"/>
    <cellStyle name="Comma 14 2 3 2 2" xfId="1342" xr:uid="{00000000-0005-0000-0000-000057000000}"/>
    <cellStyle name="Comma 14 2 3 3" xfId="106" xr:uid="{00000000-0005-0000-0000-000058000000}"/>
    <cellStyle name="Comma 14 2 3 3 2" xfId="107" xr:uid="{00000000-0005-0000-0000-000059000000}"/>
    <cellStyle name="Comma 14 2 3 3 2 2" xfId="1344" xr:uid="{00000000-0005-0000-0000-00005A000000}"/>
    <cellStyle name="Comma 14 2 3 3 3" xfId="1343" xr:uid="{00000000-0005-0000-0000-00005B000000}"/>
    <cellStyle name="Comma 14 2 3 4" xfId="1341" xr:uid="{00000000-0005-0000-0000-00005C000000}"/>
    <cellStyle name="Comma 14 2 4" xfId="1339" xr:uid="{00000000-0005-0000-0000-00005D000000}"/>
    <cellStyle name="Comma 14 3" xfId="108" xr:uid="{00000000-0005-0000-0000-00005E000000}"/>
    <cellStyle name="Comma 14 3 2" xfId="1345" xr:uid="{00000000-0005-0000-0000-00005F000000}"/>
    <cellStyle name="Comma 14 4" xfId="109" xr:uid="{00000000-0005-0000-0000-000060000000}"/>
    <cellStyle name="Comma 14 4 2" xfId="110" xr:uid="{00000000-0005-0000-0000-000061000000}"/>
    <cellStyle name="Comma 14 4 2 2" xfId="1347" xr:uid="{00000000-0005-0000-0000-000062000000}"/>
    <cellStyle name="Comma 14 4 3" xfId="111" xr:uid="{00000000-0005-0000-0000-000063000000}"/>
    <cellStyle name="Comma 14 4 3 2" xfId="112" xr:uid="{00000000-0005-0000-0000-000064000000}"/>
    <cellStyle name="Comma 14 4 3 2 2" xfId="1349" xr:uid="{00000000-0005-0000-0000-000065000000}"/>
    <cellStyle name="Comma 14 4 3 3" xfId="1348" xr:uid="{00000000-0005-0000-0000-000066000000}"/>
    <cellStyle name="Comma 14 4 4" xfId="1346" xr:uid="{00000000-0005-0000-0000-000067000000}"/>
    <cellStyle name="Comma 14 5" xfId="1338" xr:uid="{00000000-0005-0000-0000-000068000000}"/>
    <cellStyle name="Comma 15" xfId="113" xr:uid="{00000000-0005-0000-0000-000069000000}"/>
    <cellStyle name="Comma 15 2" xfId="114" xr:uid="{00000000-0005-0000-0000-00006A000000}"/>
    <cellStyle name="Comma 15 2 2" xfId="1351" xr:uid="{00000000-0005-0000-0000-00006B000000}"/>
    <cellStyle name="Comma 15 3" xfId="115" xr:uid="{00000000-0005-0000-0000-00006C000000}"/>
    <cellStyle name="Comma 15 3 2" xfId="116" xr:uid="{00000000-0005-0000-0000-00006D000000}"/>
    <cellStyle name="Comma 15 3 2 2" xfId="1353" xr:uid="{00000000-0005-0000-0000-00006E000000}"/>
    <cellStyle name="Comma 15 3 3" xfId="117" xr:uid="{00000000-0005-0000-0000-00006F000000}"/>
    <cellStyle name="Comma 15 3 3 2" xfId="118" xr:uid="{00000000-0005-0000-0000-000070000000}"/>
    <cellStyle name="Comma 15 3 3 2 2" xfId="1355" xr:uid="{00000000-0005-0000-0000-000071000000}"/>
    <cellStyle name="Comma 15 3 3 3" xfId="1354" xr:uid="{00000000-0005-0000-0000-000072000000}"/>
    <cellStyle name="Comma 15 3 4" xfId="1352" xr:uid="{00000000-0005-0000-0000-000073000000}"/>
    <cellStyle name="Comma 15 4" xfId="119" xr:uid="{00000000-0005-0000-0000-000074000000}"/>
    <cellStyle name="Comma 15 5" xfId="1350" xr:uid="{00000000-0005-0000-0000-000075000000}"/>
    <cellStyle name="Comma 16" xfId="120" xr:uid="{00000000-0005-0000-0000-000076000000}"/>
    <cellStyle name="Comma 16 2" xfId="121" xr:uid="{00000000-0005-0000-0000-000077000000}"/>
    <cellStyle name="Comma 16 2 2" xfId="1357" xr:uid="{00000000-0005-0000-0000-000078000000}"/>
    <cellStyle name="Comma 16 3" xfId="122" xr:uid="{00000000-0005-0000-0000-000079000000}"/>
    <cellStyle name="Comma 16 3 2" xfId="123" xr:uid="{00000000-0005-0000-0000-00007A000000}"/>
    <cellStyle name="Comma 16 3 2 2" xfId="1359" xr:uid="{00000000-0005-0000-0000-00007B000000}"/>
    <cellStyle name="Comma 16 3 3" xfId="1358" xr:uid="{00000000-0005-0000-0000-00007C000000}"/>
    <cellStyle name="Comma 16 4" xfId="1356" xr:uid="{00000000-0005-0000-0000-00007D000000}"/>
    <cellStyle name="Comma 17" xfId="124" xr:uid="{00000000-0005-0000-0000-00007E000000}"/>
    <cellStyle name="Comma 17 2" xfId="125" xr:uid="{00000000-0005-0000-0000-00007F000000}"/>
    <cellStyle name="Comma 17 2 2" xfId="1361" xr:uid="{00000000-0005-0000-0000-000080000000}"/>
    <cellStyle name="Comma 17 3" xfId="1360" xr:uid="{00000000-0005-0000-0000-000081000000}"/>
    <cellStyle name="Comma 2" xfId="3" xr:uid="{00000000-0005-0000-0000-000082000000}"/>
    <cellStyle name="Comma 2 2" xfId="4" xr:uid="{00000000-0005-0000-0000-000083000000}"/>
    <cellStyle name="Comma 2 2 2" xfId="5" xr:uid="{00000000-0005-0000-0000-000084000000}"/>
    <cellStyle name="Comma 2 2 2 2" xfId="1269" xr:uid="{00000000-0005-0000-0000-000085000000}"/>
    <cellStyle name="Comma 2 2 3" xfId="126" xr:uid="{00000000-0005-0000-0000-000086000000}"/>
    <cellStyle name="Comma 2 2 4" xfId="127" xr:uid="{00000000-0005-0000-0000-000087000000}"/>
    <cellStyle name="Comma 2 2 5" xfId="1268" xr:uid="{00000000-0005-0000-0000-000088000000}"/>
    <cellStyle name="Comma 2 3" xfId="6" xr:uid="{00000000-0005-0000-0000-000089000000}"/>
    <cellStyle name="Comma 2 3 2" xfId="128" xr:uid="{00000000-0005-0000-0000-00008A000000}"/>
    <cellStyle name="Comma 2 3 2 2" xfId="1362" xr:uid="{00000000-0005-0000-0000-00008B000000}"/>
    <cellStyle name="Comma 2 3 3" xfId="129" xr:uid="{00000000-0005-0000-0000-00008C000000}"/>
    <cellStyle name="Comma 2 3 4" xfId="1270" xr:uid="{00000000-0005-0000-0000-00008D000000}"/>
    <cellStyle name="Comma 2 4" xfId="130" xr:uid="{00000000-0005-0000-0000-00008E000000}"/>
    <cellStyle name="Comma 2 4 2" xfId="1363" xr:uid="{00000000-0005-0000-0000-00008F000000}"/>
    <cellStyle name="Comma 2 5" xfId="131" xr:uid="{00000000-0005-0000-0000-000090000000}"/>
    <cellStyle name="Comma 2 5 2" xfId="1364" xr:uid="{00000000-0005-0000-0000-000091000000}"/>
    <cellStyle name="Comma 2 6" xfId="132" xr:uid="{00000000-0005-0000-0000-000092000000}"/>
    <cellStyle name="Comma 2 6 2" xfId="1365" xr:uid="{00000000-0005-0000-0000-000093000000}"/>
    <cellStyle name="Comma 2 7" xfId="133" xr:uid="{00000000-0005-0000-0000-000094000000}"/>
    <cellStyle name="Comma 2 8" xfId="134" xr:uid="{00000000-0005-0000-0000-000095000000}"/>
    <cellStyle name="Comma 2 8 2" xfId="1366" xr:uid="{00000000-0005-0000-0000-000096000000}"/>
    <cellStyle name="Comma 2 9" xfId="1267" xr:uid="{00000000-0005-0000-0000-000097000000}"/>
    <cellStyle name="Comma 3" xfId="7" xr:uid="{00000000-0005-0000-0000-000098000000}"/>
    <cellStyle name="Comma 3 2" xfId="8" xr:uid="{00000000-0005-0000-0000-000099000000}"/>
    <cellStyle name="Comma 3 2 2" xfId="9" xr:uid="{00000000-0005-0000-0000-00009A000000}"/>
    <cellStyle name="Comma 3 2 3" xfId="10" xr:uid="{00000000-0005-0000-0000-00009B000000}"/>
    <cellStyle name="Comma 3 2 3 2" xfId="135" xr:uid="{00000000-0005-0000-0000-00009C000000}"/>
    <cellStyle name="Comma 3 2 3 3" xfId="10444" xr:uid="{00000000-0005-0000-0000-00009D000000}"/>
    <cellStyle name="Comma 3 2 4" xfId="136" xr:uid="{00000000-0005-0000-0000-00009E000000}"/>
    <cellStyle name="Comma 3 2 4 2" xfId="1367" xr:uid="{00000000-0005-0000-0000-00009F000000}"/>
    <cellStyle name="Comma 3 3" xfId="11" xr:uid="{00000000-0005-0000-0000-0000A0000000}"/>
    <cellStyle name="Comma 3 3 2" xfId="137" xr:uid="{00000000-0005-0000-0000-0000A1000000}"/>
    <cellStyle name="Comma 3 3 2 2" xfId="1368" xr:uid="{00000000-0005-0000-0000-0000A2000000}"/>
    <cellStyle name="Comma 3 3 3" xfId="138" xr:uid="{00000000-0005-0000-0000-0000A3000000}"/>
    <cellStyle name="Comma 3 3 3 2" xfId="139" xr:uid="{00000000-0005-0000-0000-0000A4000000}"/>
    <cellStyle name="Comma 3 3 4" xfId="140" xr:uid="{00000000-0005-0000-0000-0000A5000000}"/>
    <cellStyle name="Comma 3 4" xfId="12" xr:uid="{00000000-0005-0000-0000-0000A6000000}"/>
    <cellStyle name="Comma 3 4 2" xfId="141" xr:uid="{00000000-0005-0000-0000-0000A7000000}"/>
    <cellStyle name="Comma 3 4 2 10" xfId="5441" xr:uid="{00000000-0005-0000-0000-0000A8000000}"/>
    <cellStyle name="Comma 3 4 2 10 2" xfId="18072" xr:uid="{00000000-0005-0000-0000-0000A9000000}"/>
    <cellStyle name="Comma 3 4 2 10 2 2" xfId="53288" xr:uid="{00000000-0005-0000-0000-0000AA000000}"/>
    <cellStyle name="Comma 3 4 2 10 3" xfId="40691" xr:uid="{00000000-0005-0000-0000-0000AB000000}"/>
    <cellStyle name="Comma 3 4 2 10 4" xfId="30677" xr:uid="{00000000-0005-0000-0000-0000AC000000}"/>
    <cellStyle name="Comma 3 4 2 11" xfId="6897" xr:uid="{00000000-0005-0000-0000-0000AD000000}"/>
    <cellStyle name="Comma 3 4 2 11 2" xfId="19526" xr:uid="{00000000-0005-0000-0000-0000AE000000}"/>
    <cellStyle name="Comma 3 4 2 11 2 2" xfId="54742" xr:uid="{00000000-0005-0000-0000-0000AF000000}"/>
    <cellStyle name="Comma 3 4 2 11 3" xfId="42145" xr:uid="{00000000-0005-0000-0000-0000B0000000}"/>
    <cellStyle name="Comma 3 4 2 11 4" xfId="32131" xr:uid="{00000000-0005-0000-0000-0000B1000000}"/>
    <cellStyle name="Comma 3 4 2 12" xfId="8679" xr:uid="{00000000-0005-0000-0000-0000B2000000}"/>
    <cellStyle name="Comma 3 4 2 12 2" xfId="21302" xr:uid="{00000000-0005-0000-0000-0000B3000000}"/>
    <cellStyle name="Comma 3 4 2 12 2 2" xfId="56518" xr:uid="{00000000-0005-0000-0000-0000B4000000}"/>
    <cellStyle name="Comma 3 4 2 12 3" xfId="43921" xr:uid="{00000000-0005-0000-0000-0000B5000000}"/>
    <cellStyle name="Comma 3 4 2 12 4" xfId="33907" xr:uid="{00000000-0005-0000-0000-0000B6000000}"/>
    <cellStyle name="Comma 3 4 2 13" xfId="10447" xr:uid="{00000000-0005-0000-0000-0000B7000000}"/>
    <cellStyle name="Comma 3 4 2 13 2" xfId="23063" xr:uid="{00000000-0005-0000-0000-0000B8000000}"/>
    <cellStyle name="Comma 3 4 2 13 2 2" xfId="58279" xr:uid="{00000000-0005-0000-0000-0000B9000000}"/>
    <cellStyle name="Comma 3 4 2 13 3" xfId="45682" xr:uid="{00000000-0005-0000-0000-0000BA000000}"/>
    <cellStyle name="Comma 3 4 2 13 4" xfId="35668" xr:uid="{00000000-0005-0000-0000-0000BB000000}"/>
    <cellStyle name="Comma 3 4 2 14" xfId="14841" xr:uid="{00000000-0005-0000-0000-0000BC000000}"/>
    <cellStyle name="Comma 3 4 2 14 2" xfId="50058" xr:uid="{00000000-0005-0000-0000-0000BD000000}"/>
    <cellStyle name="Comma 3 4 2 14 3" xfId="27447" xr:uid="{00000000-0005-0000-0000-0000BE000000}"/>
    <cellStyle name="Comma 3 4 2 15" xfId="12255" xr:uid="{00000000-0005-0000-0000-0000BF000000}"/>
    <cellStyle name="Comma 3 4 2 15 2" xfId="47473" xr:uid="{00000000-0005-0000-0000-0000C0000000}"/>
    <cellStyle name="Comma 3 4 2 16" xfId="37460" xr:uid="{00000000-0005-0000-0000-0000C1000000}"/>
    <cellStyle name="Comma 3 4 2 17" xfId="24862" xr:uid="{00000000-0005-0000-0000-0000C2000000}"/>
    <cellStyle name="Comma 3 4 2 18" xfId="60075" xr:uid="{00000000-0005-0000-0000-0000C3000000}"/>
    <cellStyle name="Comma 3 4 2 2" xfId="1369" xr:uid="{00000000-0005-0000-0000-0000C4000000}"/>
    <cellStyle name="Comma 3 4 2 2 10" xfId="6971" xr:uid="{00000000-0005-0000-0000-0000C5000000}"/>
    <cellStyle name="Comma 3 4 2 2 10 2" xfId="19598" xr:uid="{00000000-0005-0000-0000-0000C6000000}"/>
    <cellStyle name="Comma 3 4 2 2 10 2 2" xfId="54814" xr:uid="{00000000-0005-0000-0000-0000C7000000}"/>
    <cellStyle name="Comma 3 4 2 2 10 3" xfId="42217" xr:uid="{00000000-0005-0000-0000-0000C8000000}"/>
    <cellStyle name="Comma 3 4 2 2 10 4" xfId="32203" xr:uid="{00000000-0005-0000-0000-0000C9000000}"/>
    <cellStyle name="Comma 3 4 2 2 11" xfId="8752" xr:uid="{00000000-0005-0000-0000-0000CA000000}"/>
    <cellStyle name="Comma 3 4 2 2 11 2" xfId="21374" xr:uid="{00000000-0005-0000-0000-0000CB000000}"/>
    <cellStyle name="Comma 3 4 2 2 11 2 2" xfId="56590" xr:uid="{00000000-0005-0000-0000-0000CC000000}"/>
    <cellStyle name="Comma 3 4 2 2 11 3" xfId="43993" xr:uid="{00000000-0005-0000-0000-0000CD000000}"/>
    <cellStyle name="Comma 3 4 2 2 11 4" xfId="33979" xr:uid="{00000000-0005-0000-0000-0000CE000000}"/>
    <cellStyle name="Comma 3 4 2 2 12" xfId="10448" xr:uid="{00000000-0005-0000-0000-0000CF000000}"/>
    <cellStyle name="Comma 3 4 2 2 12 2" xfId="23064" xr:uid="{00000000-0005-0000-0000-0000D0000000}"/>
    <cellStyle name="Comma 3 4 2 2 12 2 2" xfId="58280" xr:uid="{00000000-0005-0000-0000-0000D1000000}"/>
    <cellStyle name="Comma 3 4 2 2 12 3" xfId="45683" xr:uid="{00000000-0005-0000-0000-0000D2000000}"/>
    <cellStyle name="Comma 3 4 2 2 12 4" xfId="35669" xr:uid="{00000000-0005-0000-0000-0000D3000000}"/>
    <cellStyle name="Comma 3 4 2 2 13" xfId="14913" xr:uid="{00000000-0005-0000-0000-0000D4000000}"/>
    <cellStyle name="Comma 3 4 2 2 13 2" xfId="50130" xr:uid="{00000000-0005-0000-0000-0000D5000000}"/>
    <cellStyle name="Comma 3 4 2 2 13 3" xfId="27519" xr:uid="{00000000-0005-0000-0000-0000D6000000}"/>
    <cellStyle name="Comma 3 4 2 2 14" xfId="12327" xr:uid="{00000000-0005-0000-0000-0000D7000000}"/>
    <cellStyle name="Comma 3 4 2 2 14 2" xfId="47545" xr:uid="{00000000-0005-0000-0000-0000D8000000}"/>
    <cellStyle name="Comma 3 4 2 2 15" xfId="37532" xr:uid="{00000000-0005-0000-0000-0000D9000000}"/>
    <cellStyle name="Comma 3 4 2 2 16" xfId="24934" xr:uid="{00000000-0005-0000-0000-0000DA000000}"/>
    <cellStyle name="Comma 3 4 2 2 17" xfId="60147" xr:uid="{00000000-0005-0000-0000-0000DB000000}"/>
    <cellStyle name="Comma 3 4 2 2 2" xfId="2357" xr:uid="{00000000-0005-0000-0000-0000DC000000}"/>
    <cellStyle name="Comma 3 4 2 2 2 10" xfId="10449" xr:uid="{00000000-0005-0000-0000-0000DD000000}"/>
    <cellStyle name="Comma 3 4 2 2 2 10 2" xfId="23065" xr:uid="{00000000-0005-0000-0000-0000DE000000}"/>
    <cellStyle name="Comma 3 4 2 2 2 10 2 2" xfId="58281" xr:uid="{00000000-0005-0000-0000-0000DF000000}"/>
    <cellStyle name="Comma 3 4 2 2 2 10 3" xfId="45684" xr:uid="{00000000-0005-0000-0000-0000E0000000}"/>
    <cellStyle name="Comma 3 4 2 2 2 10 4" xfId="35670" xr:uid="{00000000-0005-0000-0000-0000E1000000}"/>
    <cellStyle name="Comma 3 4 2 2 2 11" xfId="15068" xr:uid="{00000000-0005-0000-0000-0000E2000000}"/>
    <cellStyle name="Comma 3 4 2 2 2 11 2" xfId="50284" xr:uid="{00000000-0005-0000-0000-0000E3000000}"/>
    <cellStyle name="Comma 3 4 2 2 2 11 3" xfId="27673" xr:uid="{00000000-0005-0000-0000-0000E4000000}"/>
    <cellStyle name="Comma 3 4 2 2 2 12" xfId="12481" xr:uid="{00000000-0005-0000-0000-0000E5000000}"/>
    <cellStyle name="Comma 3 4 2 2 2 12 2" xfId="47699" xr:uid="{00000000-0005-0000-0000-0000E6000000}"/>
    <cellStyle name="Comma 3 4 2 2 2 13" xfId="37687" xr:uid="{00000000-0005-0000-0000-0000E7000000}"/>
    <cellStyle name="Comma 3 4 2 2 2 14" xfId="25088" xr:uid="{00000000-0005-0000-0000-0000E8000000}"/>
    <cellStyle name="Comma 3 4 2 2 2 15" xfId="60301" xr:uid="{00000000-0005-0000-0000-0000E9000000}"/>
    <cellStyle name="Comma 3 4 2 2 2 2" xfId="3203" xr:uid="{00000000-0005-0000-0000-0000EA000000}"/>
    <cellStyle name="Comma 3 4 2 2 2 2 10" xfId="25572" xr:uid="{00000000-0005-0000-0000-0000EB000000}"/>
    <cellStyle name="Comma 3 4 2 2 2 2 11" xfId="61107" xr:uid="{00000000-0005-0000-0000-0000EC000000}"/>
    <cellStyle name="Comma 3 4 2 2 2 2 2" xfId="5003" xr:uid="{00000000-0005-0000-0000-0000ED000000}"/>
    <cellStyle name="Comma 3 4 2 2 2 2 2 2" xfId="17650" xr:uid="{00000000-0005-0000-0000-0000EE000000}"/>
    <cellStyle name="Comma 3 4 2 2 2 2 2 2 2" xfId="52866" xr:uid="{00000000-0005-0000-0000-0000EF000000}"/>
    <cellStyle name="Comma 3 4 2 2 2 2 2 2 3" xfId="30255" xr:uid="{00000000-0005-0000-0000-0000F0000000}"/>
    <cellStyle name="Comma 3 4 2 2 2 2 2 3" xfId="14096" xr:uid="{00000000-0005-0000-0000-0000F1000000}"/>
    <cellStyle name="Comma 3 4 2 2 2 2 2 3 2" xfId="49314" xr:uid="{00000000-0005-0000-0000-0000F2000000}"/>
    <cellStyle name="Comma 3 4 2 2 2 2 2 4" xfId="40269" xr:uid="{00000000-0005-0000-0000-0000F3000000}"/>
    <cellStyle name="Comma 3 4 2 2 2 2 2 5" xfId="26703" xr:uid="{00000000-0005-0000-0000-0000F4000000}"/>
    <cellStyle name="Comma 3 4 2 2 2 2 3" xfId="6473" xr:uid="{00000000-0005-0000-0000-0000F5000000}"/>
    <cellStyle name="Comma 3 4 2 2 2 2 3 2" xfId="19104" xr:uid="{00000000-0005-0000-0000-0000F6000000}"/>
    <cellStyle name="Comma 3 4 2 2 2 2 3 2 2" xfId="54320" xr:uid="{00000000-0005-0000-0000-0000F7000000}"/>
    <cellStyle name="Comma 3 4 2 2 2 2 3 3" xfId="41723" xr:uid="{00000000-0005-0000-0000-0000F8000000}"/>
    <cellStyle name="Comma 3 4 2 2 2 2 3 4" xfId="31709" xr:uid="{00000000-0005-0000-0000-0000F9000000}"/>
    <cellStyle name="Comma 3 4 2 2 2 2 4" xfId="7932" xr:uid="{00000000-0005-0000-0000-0000FA000000}"/>
    <cellStyle name="Comma 3 4 2 2 2 2 4 2" xfId="20558" xr:uid="{00000000-0005-0000-0000-0000FB000000}"/>
    <cellStyle name="Comma 3 4 2 2 2 2 4 2 2" xfId="55774" xr:uid="{00000000-0005-0000-0000-0000FC000000}"/>
    <cellStyle name="Comma 3 4 2 2 2 2 4 3" xfId="43177" xr:uid="{00000000-0005-0000-0000-0000FD000000}"/>
    <cellStyle name="Comma 3 4 2 2 2 2 4 4" xfId="33163" xr:uid="{00000000-0005-0000-0000-0000FE000000}"/>
    <cellStyle name="Comma 3 4 2 2 2 2 5" xfId="9713" xr:uid="{00000000-0005-0000-0000-0000FF000000}"/>
    <cellStyle name="Comma 3 4 2 2 2 2 5 2" xfId="22334" xr:uid="{00000000-0005-0000-0000-000000010000}"/>
    <cellStyle name="Comma 3 4 2 2 2 2 5 2 2" xfId="57550" xr:uid="{00000000-0005-0000-0000-000001010000}"/>
    <cellStyle name="Comma 3 4 2 2 2 2 5 3" xfId="44953" xr:uid="{00000000-0005-0000-0000-000002010000}"/>
    <cellStyle name="Comma 3 4 2 2 2 2 5 4" xfId="34939" xr:uid="{00000000-0005-0000-0000-000003010000}"/>
    <cellStyle name="Comma 3 4 2 2 2 2 6" xfId="11507" xr:uid="{00000000-0005-0000-0000-000004010000}"/>
    <cellStyle name="Comma 3 4 2 2 2 2 6 2" xfId="24110" xr:uid="{00000000-0005-0000-0000-000005010000}"/>
    <cellStyle name="Comma 3 4 2 2 2 2 6 2 2" xfId="59326" xr:uid="{00000000-0005-0000-0000-000006010000}"/>
    <cellStyle name="Comma 3 4 2 2 2 2 6 3" xfId="46729" xr:uid="{00000000-0005-0000-0000-000007010000}"/>
    <cellStyle name="Comma 3 4 2 2 2 2 6 4" xfId="36715" xr:uid="{00000000-0005-0000-0000-000008010000}"/>
    <cellStyle name="Comma 3 4 2 2 2 2 7" xfId="15874" xr:uid="{00000000-0005-0000-0000-000009010000}"/>
    <cellStyle name="Comma 3 4 2 2 2 2 7 2" xfId="51090" xr:uid="{00000000-0005-0000-0000-00000A010000}"/>
    <cellStyle name="Comma 3 4 2 2 2 2 7 3" xfId="28479" xr:uid="{00000000-0005-0000-0000-00000B010000}"/>
    <cellStyle name="Comma 3 4 2 2 2 2 8" xfId="12965" xr:uid="{00000000-0005-0000-0000-00000C010000}"/>
    <cellStyle name="Comma 3 4 2 2 2 2 8 2" xfId="48183" xr:uid="{00000000-0005-0000-0000-00000D010000}"/>
    <cellStyle name="Comma 3 4 2 2 2 2 9" xfId="38493" xr:uid="{00000000-0005-0000-0000-00000E010000}"/>
    <cellStyle name="Comma 3 4 2 2 2 3" xfId="3532" xr:uid="{00000000-0005-0000-0000-00000F010000}"/>
    <cellStyle name="Comma 3 4 2 2 2 3 10" xfId="27028" xr:uid="{00000000-0005-0000-0000-000010010000}"/>
    <cellStyle name="Comma 3 4 2 2 2 3 11" xfId="61432" xr:uid="{00000000-0005-0000-0000-000011010000}"/>
    <cellStyle name="Comma 3 4 2 2 2 3 2" xfId="5328" xr:uid="{00000000-0005-0000-0000-000012010000}"/>
    <cellStyle name="Comma 3 4 2 2 2 3 2 2" xfId="17975" xr:uid="{00000000-0005-0000-0000-000013010000}"/>
    <cellStyle name="Comma 3 4 2 2 2 3 2 2 2" xfId="53191" xr:uid="{00000000-0005-0000-0000-000014010000}"/>
    <cellStyle name="Comma 3 4 2 2 2 3 2 3" xfId="40594" xr:uid="{00000000-0005-0000-0000-000015010000}"/>
    <cellStyle name="Comma 3 4 2 2 2 3 2 4" xfId="30580" xr:uid="{00000000-0005-0000-0000-000016010000}"/>
    <cellStyle name="Comma 3 4 2 2 2 3 3" xfId="6798" xr:uid="{00000000-0005-0000-0000-000017010000}"/>
    <cellStyle name="Comma 3 4 2 2 2 3 3 2" xfId="19429" xr:uid="{00000000-0005-0000-0000-000018010000}"/>
    <cellStyle name="Comma 3 4 2 2 2 3 3 2 2" xfId="54645" xr:uid="{00000000-0005-0000-0000-000019010000}"/>
    <cellStyle name="Comma 3 4 2 2 2 3 3 3" xfId="42048" xr:uid="{00000000-0005-0000-0000-00001A010000}"/>
    <cellStyle name="Comma 3 4 2 2 2 3 3 4" xfId="32034" xr:uid="{00000000-0005-0000-0000-00001B010000}"/>
    <cellStyle name="Comma 3 4 2 2 2 3 4" xfId="8257" xr:uid="{00000000-0005-0000-0000-00001C010000}"/>
    <cellStyle name="Comma 3 4 2 2 2 3 4 2" xfId="20883" xr:uid="{00000000-0005-0000-0000-00001D010000}"/>
    <cellStyle name="Comma 3 4 2 2 2 3 4 2 2" xfId="56099" xr:uid="{00000000-0005-0000-0000-00001E010000}"/>
    <cellStyle name="Comma 3 4 2 2 2 3 4 3" xfId="43502" xr:uid="{00000000-0005-0000-0000-00001F010000}"/>
    <cellStyle name="Comma 3 4 2 2 2 3 4 4" xfId="33488" xr:uid="{00000000-0005-0000-0000-000020010000}"/>
    <cellStyle name="Comma 3 4 2 2 2 3 5" xfId="10038" xr:uid="{00000000-0005-0000-0000-000021010000}"/>
    <cellStyle name="Comma 3 4 2 2 2 3 5 2" xfId="22659" xr:uid="{00000000-0005-0000-0000-000022010000}"/>
    <cellStyle name="Comma 3 4 2 2 2 3 5 2 2" xfId="57875" xr:uid="{00000000-0005-0000-0000-000023010000}"/>
    <cellStyle name="Comma 3 4 2 2 2 3 5 3" xfId="45278" xr:uid="{00000000-0005-0000-0000-000024010000}"/>
    <cellStyle name="Comma 3 4 2 2 2 3 5 4" xfId="35264" xr:uid="{00000000-0005-0000-0000-000025010000}"/>
    <cellStyle name="Comma 3 4 2 2 2 3 6" xfId="11832" xr:uid="{00000000-0005-0000-0000-000026010000}"/>
    <cellStyle name="Comma 3 4 2 2 2 3 6 2" xfId="24435" xr:uid="{00000000-0005-0000-0000-000027010000}"/>
    <cellStyle name="Comma 3 4 2 2 2 3 6 2 2" xfId="59651" xr:uid="{00000000-0005-0000-0000-000028010000}"/>
    <cellStyle name="Comma 3 4 2 2 2 3 6 3" xfId="47054" xr:uid="{00000000-0005-0000-0000-000029010000}"/>
    <cellStyle name="Comma 3 4 2 2 2 3 6 4" xfId="37040" xr:uid="{00000000-0005-0000-0000-00002A010000}"/>
    <cellStyle name="Comma 3 4 2 2 2 3 7" xfId="16199" xr:uid="{00000000-0005-0000-0000-00002B010000}"/>
    <cellStyle name="Comma 3 4 2 2 2 3 7 2" xfId="51415" xr:uid="{00000000-0005-0000-0000-00002C010000}"/>
    <cellStyle name="Comma 3 4 2 2 2 3 7 3" xfId="28804" xr:uid="{00000000-0005-0000-0000-00002D010000}"/>
    <cellStyle name="Comma 3 4 2 2 2 3 8" xfId="14421" xr:uid="{00000000-0005-0000-0000-00002E010000}"/>
    <cellStyle name="Comma 3 4 2 2 2 3 8 2" xfId="49639" xr:uid="{00000000-0005-0000-0000-00002F010000}"/>
    <cellStyle name="Comma 3 4 2 2 2 3 9" xfId="38818" xr:uid="{00000000-0005-0000-0000-000030010000}"/>
    <cellStyle name="Comma 3 4 2 2 2 4" xfId="2693" xr:uid="{00000000-0005-0000-0000-000031010000}"/>
    <cellStyle name="Comma 3 4 2 2 2 4 10" xfId="26219" xr:uid="{00000000-0005-0000-0000-000032010000}"/>
    <cellStyle name="Comma 3 4 2 2 2 4 11" xfId="60623" xr:uid="{00000000-0005-0000-0000-000033010000}"/>
    <cellStyle name="Comma 3 4 2 2 2 4 2" xfId="4519" xr:uid="{00000000-0005-0000-0000-000034010000}"/>
    <cellStyle name="Comma 3 4 2 2 2 4 2 2" xfId="17166" xr:uid="{00000000-0005-0000-0000-000035010000}"/>
    <cellStyle name="Comma 3 4 2 2 2 4 2 2 2" xfId="52382" xr:uid="{00000000-0005-0000-0000-000036010000}"/>
    <cellStyle name="Comma 3 4 2 2 2 4 2 3" xfId="39785" xr:uid="{00000000-0005-0000-0000-000037010000}"/>
    <cellStyle name="Comma 3 4 2 2 2 4 2 4" xfId="29771" xr:uid="{00000000-0005-0000-0000-000038010000}"/>
    <cellStyle name="Comma 3 4 2 2 2 4 3" xfId="5989" xr:uid="{00000000-0005-0000-0000-000039010000}"/>
    <cellStyle name="Comma 3 4 2 2 2 4 3 2" xfId="18620" xr:uid="{00000000-0005-0000-0000-00003A010000}"/>
    <cellStyle name="Comma 3 4 2 2 2 4 3 2 2" xfId="53836" xr:uid="{00000000-0005-0000-0000-00003B010000}"/>
    <cellStyle name="Comma 3 4 2 2 2 4 3 3" xfId="41239" xr:uid="{00000000-0005-0000-0000-00003C010000}"/>
    <cellStyle name="Comma 3 4 2 2 2 4 3 4" xfId="31225" xr:uid="{00000000-0005-0000-0000-00003D010000}"/>
    <cellStyle name="Comma 3 4 2 2 2 4 4" xfId="7448" xr:uid="{00000000-0005-0000-0000-00003E010000}"/>
    <cellStyle name="Comma 3 4 2 2 2 4 4 2" xfId="20074" xr:uid="{00000000-0005-0000-0000-00003F010000}"/>
    <cellStyle name="Comma 3 4 2 2 2 4 4 2 2" xfId="55290" xr:uid="{00000000-0005-0000-0000-000040010000}"/>
    <cellStyle name="Comma 3 4 2 2 2 4 4 3" xfId="42693" xr:uid="{00000000-0005-0000-0000-000041010000}"/>
    <cellStyle name="Comma 3 4 2 2 2 4 4 4" xfId="32679" xr:uid="{00000000-0005-0000-0000-000042010000}"/>
    <cellStyle name="Comma 3 4 2 2 2 4 5" xfId="9229" xr:uid="{00000000-0005-0000-0000-000043010000}"/>
    <cellStyle name="Comma 3 4 2 2 2 4 5 2" xfId="21850" xr:uid="{00000000-0005-0000-0000-000044010000}"/>
    <cellStyle name="Comma 3 4 2 2 2 4 5 2 2" xfId="57066" xr:uid="{00000000-0005-0000-0000-000045010000}"/>
    <cellStyle name="Comma 3 4 2 2 2 4 5 3" xfId="44469" xr:uid="{00000000-0005-0000-0000-000046010000}"/>
    <cellStyle name="Comma 3 4 2 2 2 4 5 4" xfId="34455" xr:uid="{00000000-0005-0000-0000-000047010000}"/>
    <cellStyle name="Comma 3 4 2 2 2 4 6" xfId="11023" xr:uid="{00000000-0005-0000-0000-000048010000}"/>
    <cellStyle name="Comma 3 4 2 2 2 4 6 2" xfId="23626" xr:uid="{00000000-0005-0000-0000-000049010000}"/>
    <cellStyle name="Comma 3 4 2 2 2 4 6 2 2" xfId="58842" xr:uid="{00000000-0005-0000-0000-00004A010000}"/>
    <cellStyle name="Comma 3 4 2 2 2 4 6 3" xfId="46245" xr:uid="{00000000-0005-0000-0000-00004B010000}"/>
    <cellStyle name="Comma 3 4 2 2 2 4 6 4" xfId="36231" xr:uid="{00000000-0005-0000-0000-00004C010000}"/>
    <cellStyle name="Comma 3 4 2 2 2 4 7" xfId="15390" xr:uid="{00000000-0005-0000-0000-00004D010000}"/>
    <cellStyle name="Comma 3 4 2 2 2 4 7 2" xfId="50606" xr:uid="{00000000-0005-0000-0000-00004E010000}"/>
    <cellStyle name="Comma 3 4 2 2 2 4 7 3" xfId="27995" xr:uid="{00000000-0005-0000-0000-00004F010000}"/>
    <cellStyle name="Comma 3 4 2 2 2 4 8" xfId="13612" xr:uid="{00000000-0005-0000-0000-000050010000}"/>
    <cellStyle name="Comma 3 4 2 2 2 4 8 2" xfId="48830" xr:uid="{00000000-0005-0000-0000-000051010000}"/>
    <cellStyle name="Comma 3 4 2 2 2 4 9" xfId="38009" xr:uid="{00000000-0005-0000-0000-000052010000}"/>
    <cellStyle name="Comma 3 4 2 2 2 5" xfId="3857" xr:uid="{00000000-0005-0000-0000-000053010000}"/>
    <cellStyle name="Comma 3 4 2 2 2 5 2" xfId="8580" xr:uid="{00000000-0005-0000-0000-000054010000}"/>
    <cellStyle name="Comma 3 4 2 2 2 5 2 2" xfId="21206" xr:uid="{00000000-0005-0000-0000-000055010000}"/>
    <cellStyle name="Comma 3 4 2 2 2 5 2 2 2" xfId="56422" xr:uid="{00000000-0005-0000-0000-000056010000}"/>
    <cellStyle name="Comma 3 4 2 2 2 5 2 3" xfId="43825" xr:uid="{00000000-0005-0000-0000-000057010000}"/>
    <cellStyle name="Comma 3 4 2 2 2 5 2 4" xfId="33811" xr:uid="{00000000-0005-0000-0000-000058010000}"/>
    <cellStyle name="Comma 3 4 2 2 2 5 3" xfId="10361" xr:uid="{00000000-0005-0000-0000-000059010000}"/>
    <cellStyle name="Comma 3 4 2 2 2 5 3 2" xfId="22982" xr:uid="{00000000-0005-0000-0000-00005A010000}"/>
    <cellStyle name="Comma 3 4 2 2 2 5 3 2 2" xfId="58198" xr:uid="{00000000-0005-0000-0000-00005B010000}"/>
    <cellStyle name="Comma 3 4 2 2 2 5 3 3" xfId="45601" xr:uid="{00000000-0005-0000-0000-00005C010000}"/>
    <cellStyle name="Comma 3 4 2 2 2 5 3 4" xfId="35587" xr:uid="{00000000-0005-0000-0000-00005D010000}"/>
    <cellStyle name="Comma 3 4 2 2 2 5 4" xfId="12157" xr:uid="{00000000-0005-0000-0000-00005E010000}"/>
    <cellStyle name="Comma 3 4 2 2 2 5 4 2" xfId="24758" xr:uid="{00000000-0005-0000-0000-00005F010000}"/>
    <cellStyle name="Comma 3 4 2 2 2 5 4 2 2" xfId="59974" xr:uid="{00000000-0005-0000-0000-000060010000}"/>
    <cellStyle name="Comma 3 4 2 2 2 5 4 3" xfId="47377" xr:uid="{00000000-0005-0000-0000-000061010000}"/>
    <cellStyle name="Comma 3 4 2 2 2 5 4 4" xfId="37363" xr:uid="{00000000-0005-0000-0000-000062010000}"/>
    <cellStyle name="Comma 3 4 2 2 2 5 5" xfId="16522" xr:uid="{00000000-0005-0000-0000-000063010000}"/>
    <cellStyle name="Comma 3 4 2 2 2 5 5 2" xfId="51738" xr:uid="{00000000-0005-0000-0000-000064010000}"/>
    <cellStyle name="Comma 3 4 2 2 2 5 5 3" xfId="29127" xr:uid="{00000000-0005-0000-0000-000065010000}"/>
    <cellStyle name="Comma 3 4 2 2 2 5 6" xfId="14744" xr:uid="{00000000-0005-0000-0000-000066010000}"/>
    <cellStyle name="Comma 3 4 2 2 2 5 6 2" xfId="49962" xr:uid="{00000000-0005-0000-0000-000067010000}"/>
    <cellStyle name="Comma 3 4 2 2 2 5 7" xfId="39141" xr:uid="{00000000-0005-0000-0000-000068010000}"/>
    <cellStyle name="Comma 3 4 2 2 2 5 8" xfId="27351" xr:uid="{00000000-0005-0000-0000-000069010000}"/>
    <cellStyle name="Comma 3 4 2 2 2 6" xfId="4197" xr:uid="{00000000-0005-0000-0000-00006A010000}"/>
    <cellStyle name="Comma 3 4 2 2 2 6 2" xfId="16844" xr:uid="{00000000-0005-0000-0000-00006B010000}"/>
    <cellStyle name="Comma 3 4 2 2 2 6 2 2" xfId="52060" xr:uid="{00000000-0005-0000-0000-00006C010000}"/>
    <cellStyle name="Comma 3 4 2 2 2 6 2 3" xfId="29449" xr:uid="{00000000-0005-0000-0000-00006D010000}"/>
    <cellStyle name="Comma 3 4 2 2 2 6 3" xfId="13290" xr:uid="{00000000-0005-0000-0000-00006E010000}"/>
    <cellStyle name="Comma 3 4 2 2 2 6 3 2" xfId="48508" xr:uid="{00000000-0005-0000-0000-00006F010000}"/>
    <cellStyle name="Comma 3 4 2 2 2 6 4" xfId="39463" xr:uid="{00000000-0005-0000-0000-000070010000}"/>
    <cellStyle name="Comma 3 4 2 2 2 6 5" xfId="25897" xr:uid="{00000000-0005-0000-0000-000071010000}"/>
    <cellStyle name="Comma 3 4 2 2 2 7" xfId="5667" xr:uid="{00000000-0005-0000-0000-000072010000}"/>
    <cellStyle name="Comma 3 4 2 2 2 7 2" xfId="18298" xr:uid="{00000000-0005-0000-0000-000073010000}"/>
    <cellStyle name="Comma 3 4 2 2 2 7 2 2" xfId="53514" xr:uid="{00000000-0005-0000-0000-000074010000}"/>
    <cellStyle name="Comma 3 4 2 2 2 7 3" xfId="40917" xr:uid="{00000000-0005-0000-0000-000075010000}"/>
    <cellStyle name="Comma 3 4 2 2 2 7 4" xfId="30903" xr:uid="{00000000-0005-0000-0000-000076010000}"/>
    <cellStyle name="Comma 3 4 2 2 2 8" xfId="7126" xr:uid="{00000000-0005-0000-0000-000077010000}"/>
    <cellStyle name="Comma 3 4 2 2 2 8 2" xfId="19752" xr:uid="{00000000-0005-0000-0000-000078010000}"/>
    <cellStyle name="Comma 3 4 2 2 2 8 2 2" xfId="54968" xr:uid="{00000000-0005-0000-0000-000079010000}"/>
    <cellStyle name="Comma 3 4 2 2 2 8 3" xfId="42371" xr:uid="{00000000-0005-0000-0000-00007A010000}"/>
    <cellStyle name="Comma 3 4 2 2 2 8 4" xfId="32357" xr:uid="{00000000-0005-0000-0000-00007B010000}"/>
    <cellStyle name="Comma 3 4 2 2 2 9" xfId="8907" xr:uid="{00000000-0005-0000-0000-00007C010000}"/>
    <cellStyle name="Comma 3 4 2 2 2 9 2" xfId="21528" xr:uid="{00000000-0005-0000-0000-00007D010000}"/>
    <cellStyle name="Comma 3 4 2 2 2 9 2 2" xfId="56744" xr:uid="{00000000-0005-0000-0000-00007E010000}"/>
    <cellStyle name="Comma 3 4 2 2 2 9 3" xfId="44147" xr:uid="{00000000-0005-0000-0000-00007F010000}"/>
    <cellStyle name="Comma 3 4 2 2 2 9 4" xfId="34133" xr:uid="{00000000-0005-0000-0000-000080010000}"/>
    <cellStyle name="Comma 3 4 2 2 3" xfId="3042" xr:uid="{00000000-0005-0000-0000-000081010000}"/>
    <cellStyle name="Comma 3 4 2 2 3 10" xfId="25415" xr:uid="{00000000-0005-0000-0000-000082010000}"/>
    <cellStyle name="Comma 3 4 2 2 3 11" xfId="60950" xr:uid="{00000000-0005-0000-0000-000083010000}"/>
    <cellStyle name="Comma 3 4 2 2 3 2" xfId="4846" xr:uid="{00000000-0005-0000-0000-000084010000}"/>
    <cellStyle name="Comma 3 4 2 2 3 2 2" xfId="17493" xr:uid="{00000000-0005-0000-0000-000085010000}"/>
    <cellStyle name="Comma 3 4 2 2 3 2 2 2" xfId="52709" xr:uid="{00000000-0005-0000-0000-000086010000}"/>
    <cellStyle name="Comma 3 4 2 2 3 2 2 3" xfId="30098" xr:uid="{00000000-0005-0000-0000-000087010000}"/>
    <cellStyle name="Comma 3 4 2 2 3 2 3" xfId="13939" xr:uid="{00000000-0005-0000-0000-000088010000}"/>
    <cellStyle name="Comma 3 4 2 2 3 2 3 2" xfId="49157" xr:uid="{00000000-0005-0000-0000-000089010000}"/>
    <cellStyle name="Comma 3 4 2 2 3 2 4" xfId="40112" xr:uid="{00000000-0005-0000-0000-00008A010000}"/>
    <cellStyle name="Comma 3 4 2 2 3 2 5" xfId="26546" xr:uid="{00000000-0005-0000-0000-00008B010000}"/>
    <cellStyle name="Comma 3 4 2 2 3 3" xfId="6316" xr:uid="{00000000-0005-0000-0000-00008C010000}"/>
    <cellStyle name="Comma 3 4 2 2 3 3 2" xfId="18947" xr:uid="{00000000-0005-0000-0000-00008D010000}"/>
    <cellStyle name="Comma 3 4 2 2 3 3 2 2" xfId="54163" xr:uid="{00000000-0005-0000-0000-00008E010000}"/>
    <cellStyle name="Comma 3 4 2 2 3 3 3" xfId="41566" xr:uid="{00000000-0005-0000-0000-00008F010000}"/>
    <cellStyle name="Comma 3 4 2 2 3 3 4" xfId="31552" xr:uid="{00000000-0005-0000-0000-000090010000}"/>
    <cellStyle name="Comma 3 4 2 2 3 4" xfId="7775" xr:uid="{00000000-0005-0000-0000-000091010000}"/>
    <cellStyle name="Comma 3 4 2 2 3 4 2" xfId="20401" xr:uid="{00000000-0005-0000-0000-000092010000}"/>
    <cellStyle name="Comma 3 4 2 2 3 4 2 2" xfId="55617" xr:uid="{00000000-0005-0000-0000-000093010000}"/>
    <cellStyle name="Comma 3 4 2 2 3 4 3" xfId="43020" xr:uid="{00000000-0005-0000-0000-000094010000}"/>
    <cellStyle name="Comma 3 4 2 2 3 4 4" xfId="33006" xr:uid="{00000000-0005-0000-0000-000095010000}"/>
    <cellStyle name="Comma 3 4 2 2 3 5" xfId="9556" xr:uid="{00000000-0005-0000-0000-000096010000}"/>
    <cellStyle name="Comma 3 4 2 2 3 5 2" xfId="22177" xr:uid="{00000000-0005-0000-0000-000097010000}"/>
    <cellStyle name="Comma 3 4 2 2 3 5 2 2" xfId="57393" xr:uid="{00000000-0005-0000-0000-000098010000}"/>
    <cellStyle name="Comma 3 4 2 2 3 5 3" xfId="44796" xr:uid="{00000000-0005-0000-0000-000099010000}"/>
    <cellStyle name="Comma 3 4 2 2 3 5 4" xfId="34782" xr:uid="{00000000-0005-0000-0000-00009A010000}"/>
    <cellStyle name="Comma 3 4 2 2 3 6" xfId="11350" xr:uid="{00000000-0005-0000-0000-00009B010000}"/>
    <cellStyle name="Comma 3 4 2 2 3 6 2" xfId="23953" xr:uid="{00000000-0005-0000-0000-00009C010000}"/>
    <cellStyle name="Comma 3 4 2 2 3 6 2 2" xfId="59169" xr:uid="{00000000-0005-0000-0000-00009D010000}"/>
    <cellStyle name="Comma 3 4 2 2 3 6 3" xfId="46572" xr:uid="{00000000-0005-0000-0000-00009E010000}"/>
    <cellStyle name="Comma 3 4 2 2 3 6 4" xfId="36558" xr:uid="{00000000-0005-0000-0000-00009F010000}"/>
    <cellStyle name="Comma 3 4 2 2 3 7" xfId="15717" xr:uid="{00000000-0005-0000-0000-0000A0010000}"/>
    <cellStyle name="Comma 3 4 2 2 3 7 2" xfId="50933" xr:uid="{00000000-0005-0000-0000-0000A1010000}"/>
    <cellStyle name="Comma 3 4 2 2 3 7 3" xfId="28322" xr:uid="{00000000-0005-0000-0000-0000A2010000}"/>
    <cellStyle name="Comma 3 4 2 2 3 8" xfId="12808" xr:uid="{00000000-0005-0000-0000-0000A3010000}"/>
    <cellStyle name="Comma 3 4 2 2 3 8 2" xfId="48026" xr:uid="{00000000-0005-0000-0000-0000A4010000}"/>
    <cellStyle name="Comma 3 4 2 2 3 9" xfId="38336" xr:uid="{00000000-0005-0000-0000-0000A5010000}"/>
    <cellStyle name="Comma 3 4 2 2 4" xfId="2869" xr:uid="{00000000-0005-0000-0000-0000A6010000}"/>
    <cellStyle name="Comma 3 4 2 2 4 10" xfId="25256" xr:uid="{00000000-0005-0000-0000-0000A7010000}"/>
    <cellStyle name="Comma 3 4 2 2 4 11" xfId="60791" xr:uid="{00000000-0005-0000-0000-0000A8010000}"/>
    <cellStyle name="Comma 3 4 2 2 4 2" xfId="4687" xr:uid="{00000000-0005-0000-0000-0000A9010000}"/>
    <cellStyle name="Comma 3 4 2 2 4 2 2" xfId="17334" xr:uid="{00000000-0005-0000-0000-0000AA010000}"/>
    <cellStyle name="Comma 3 4 2 2 4 2 2 2" xfId="52550" xr:uid="{00000000-0005-0000-0000-0000AB010000}"/>
    <cellStyle name="Comma 3 4 2 2 4 2 2 3" xfId="29939" xr:uid="{00000000-0005-0000-0000-0000AC010000}"/>
    <cellStyle name="Comma 3 4 2 2 4 2 3" xfId="13780" xr:uid="{00000000-0005-0000-0000-0000AD010000}"/>
    <cellStyle name="Comma 3 4 2 2 4 2 3 2" xfId="48998" xr:uid="{00000000-0005-0000-0000-0000AE010000}"/>
    <cellStyle name="Comma 3 4 2 2 4 2 4" xfId="39953" xr:uid="{00000000-0005-0000-0000-0000AF010000}"/>
    <cellStyle name="Comma 3 4 2 2 4 2 5" xfId="26387" xr:uid="{00000000-0005-0000-0000-0000B0010000}"/>
    <cellStyle name="Comma 3 4 2 2 4 3" xfId="6157" xr:uid="{00000000-0005-0000-0000-0000B1010000}"/>
    <cellStyle name="Comma 3 4 2 2 4 3 2" xfId="18788" xr:uid="{00000000-0005-0000-0000-0000B2010000}"/>
    <cellStyle name="Comma 3 4 2 2 4 3 2 2" xfId="54004" xr:uid="{00000000-0005-0000-0000-0000B3010000}"/>
    <cellStyle name="Comma 3 4 2 2 4 3 3" xfId="41407" xr:uid="{00000000-0005-0000-0000-0000B4010000}"/>
    <cellStyle name="Comma 3 4 2 2 4 3 4" xfId="31393" xr:uid="{00000000-0005-0000-0000-0000B5010000}"/>
    <cellStyle name="Comma 3 4 2 2 4 4" xfId="7616" xr:uid="{00000000-0005-0000-0000-0000B6010000}"/>
    <cellStyle name="Comma 3 4 2 2 4 4 2" xfId="20242" xr:uid="{00000000-0005-0000-0000-0000B7010000}"/>
    <cellStyle name="Comma 3 4 2 2 4 4 2 2" xfId="55458" xr:uid="{00000000-0005-0000-0000-0000B8010000}"/>
    <cellStyle name="Comma 3 4 2 2 4 4 3" xfId="42861" xr:uid="{00000000-0005-0000-0000-0000B9010000}"/>
    <cellStyle name="Comma 3 4 2 2 4 4 4" xfId="32847" xr:uid="{00000000-0005-0000-0000-0000BA010000}"/>
    <cellStyle name="Comma 3 4 2 2 4 5" xfId="9397" xr:uid="{00000000-0005-0000-0000-0000BB010000}"/>
    <cellStyle name="Comma 3 4 2 2 4 5 2" xfId="22018" xr:uid="{00000000-0005-0000-0000-0000BC010000}"/>
    <cellStyle name="Comma 3 4 2 2 4 5 2 2" xfId="57234" xr:uid="{00000000-0005-0000-0000-0000BD010000}"/>
    <cellStyle name="Comma 3 4 2 2 4 5 3" xfId="44637" xr:uid="{00000000-0005-0000-0000-0000BE010000}"/>
    <cellStyle name="Comma 3 4 2 2 4 5 4" xfId="34623" xr:uid="{00000000-0005-0000-0000-0000BF010000}"/>
    <cellStyle name="Comma 3 4 2 2 4 6" xfId="11191" xr:uid="{00000000-0005-0000-0000-0000C0010000}"/>
    <cellStyle name="Comma 3 4 2 2 4 6 2" xfId="23794" xr:uid="{00000000-0005-0000-0000-0000C1010000}"/>
    <cellStyle name="Comma 3 4 2 2 4 6 2 2" xfId="59010" xr:uid="{00000000-0005-0000-0000-0000C2010000}"/>
    <cellStyle name="Comma 3 4 2 2 4 6 3" xfId="46413" xr:uid="{00000000-0005-0000-0000-0000C3010000}"/>
    <cellStyle name="Comma 3 4 2 2 4 6 4" xfId="36399" xr:uid="{00000000-0005-0000-0000-0000C4010000}"/>
    <cellStyle name="Comma 3 4 2 2 4 7" xfId="15558" xr:uid="{00000000-0005-0000-0000-0000C5010000}"/>
    <cellStyle name="Comma 3 4 2 2 4 7 2" xfId="50774" xr:uid="{00000000-0005-0000-0000-0000C6010000}"/>
    <cellStyle name="Comma 3 4 2 2 4 7 3" xfId="28163" xr:uid="{00000000-0005-0000-0000-0000C7010000}"/>
    <cellStyle name="Comma 3 4 2 2 4 8" xfId="12649" xr:uid="{00000000-0005-0000-0000-0000C8010000}"/>
    <cellStyle name="Comma 3 4 2 2 4 8 2" xfId="47867" xr:uid="{00000000-0005-0000-0000-0000C9010000}"/>
    <cellStyle name="Comma 3 4 2 2 4 9" xfId="38177" xr:uid="{00000000-0005-0000-0000-0000CA010000}"/>
    <cellStyle name="Comma 3 4 2 2 5" xfId="3378" xr:uid="{00000000-0005-0000-0000-0000CB010000}"/>
    <cellStyle name="Comma 3 4 2 2 5 10" xfId="26874" xr:uid="{00000000-0005-0000-0000-0000CC010000}"/>
    <cellStyle name="Comma 3 4 2 2 5 11" xfId="61278" xr:uid="{00000000-0005-0000-0000-0000CD010000}"/>
    <cellStyle name="Comma 3 4 2 2 5 2" xfId="5174" xr:uid="{00000000-0005-0000-0000-0000CE010000}"/>
    <cellStyle name="Comma 3 4 2 2 5 2 2" xfId="17821" xr:uid="{00000000-0005-0000-0000-0000CF010000}"/>
    <cellStyle name="Comma 3 4 2 2 5 2 2 2" xfId="53037" xr:uid="{00000000-0005-0000-0000-0000D0010000}"/>
    <cellStyle name="Comma 3 4 2 2 5 2 3" xfId="40440" xr:uid="{00000000-0005-0000-0000-0000D1010000}"/>
    <cellStyle name="Comma 3 4 2 2 5 2 4" xfId="30426" xr:uid="{00000000-0005-0000-0000-0000D2010000}"/>
    <cellStyle name="Comma 3 4 2 2 5 3" xfId="6644" xr:uid="{00000000-0005-0000-0000-0000D3010000}"/>
    <cellStyle name="Comma 3 4 2 2 5 3 2" xfId="19275" xr:uid="{00000000-0005-0000-0000-0000D4010000}"/>
    <cellStyle name="Comma 3 4 2 2 5 3 2 2" xfId="54491" xr:uid="{00000000-0005-0000-0000-0000D5010000}"/>
    <cellStyle name="Comma 3 4 2 2 5 3 3" xfId="41894" xr:uid="{00000000-0005-0000-0000-0000D6010000}"/>
    <cellStyle name="Comma 3 4 2 2 5 3 4" xfId="31880" xr:uid="{00000000-0005-0000-0000-0000D7010000}"/>
    <cellStyle name="Comma 3 4 2 2 5 4" xfId="8103" xr:uid="{00000000-0005-0000-0000-0000D8010000}"/>
    <cellStyle name="Comma 3 4 2 2 5 4 2" xfId="20729" xr:uid="{00000000-0005-0000-0000-0000D9010000}"/>
    <cellStyle name="Comma 3 4 2 2 5 4 2 2" xfId="55945" xr:uid="{00000000-0005-0000-0000-0000DA010000}"/>
    <cellStyle name="Comma 3 4 2 2 5 4 3" xfId="43348" xr:uid="{00000000-0005-0000-0000-0000DB010000}"/>
    <cellStyle name="Comma 3 4 2 2 5 4 4" xfId="33334" xr:uid="{00000000-0005-0000-0000-0000DC010000}"/>
    <cellStyle name="Comma 3 4 2 2 5 5" xfId="9884" xr:uid="{00000000-0005-0000-0000-0000DD010000}"/>
    <cellStyle name="Comma 3 4 2 2 5 5 2" xfId="22505" xr:uid="{00000000-0005-0000-0000-0000DE010000}"/>
    <cellStyle name="Comma 3 4 2 2 5 5 2 2" xfId="57721" xr:uid="{00000000-0005-0000-0000-0000DF010000}"/>
    <cellStyle name="Comma 3 4 2 2 5 5 3" xfId="45124" xr:uid="{00000000-0005-0000-0000-0000E0010000}"/>
    <cellStyle name="Comma 3 4 2 2 5 5 4" xfId="35110" xr:uid="{00000000-0005-0000-0000-0000E1010000}"/>
    <cellStyle name="Comma 3 4 2 2 5 6" xfId="11678" xr:uid="{00000000-0005-0000-0000-0000E2010000}"/>
    <cellStyle name="Comma 3 4 2 2 5 6 2" xfId="24281" xr:uid="{00000000-0005-0000-0000-0000E3010000}"/>
    <cellStyle name="Comma 3 4 2 2 5 6 2 2" xfId="59497" xr:uid="{00000000-0005-0000-0000-0000E4010000}"/>
    <cellStyle name="Comma 3 4 2 2 5 6 3" xfId="46900" xr:uid="{00000000-0005-0000-0000-0000E5010000}"/>
    <cellStyle name="Comma 3 4 2 2 5 6 4" xfId="36886" xr:uid="{00000000-0005-0000-0000-0000E6010000}"/>
    <cellStyle name="Comma 3 4 2 2 5 7" xfId="16045" xr:uid="{00000000-0005-0000-0000-0000E7010000}"/>
    <cellStyle name="Comma 3 4 2 2 5 7 2" xfId="51261" xr:uid="{00000000-0005-0000-0000-0000E8010000}"/>
    <cellStyle name="Comma 3 4 2 2 5 7 3" xfId="28650" xr:uid="{00000000-0005-0000-0000-0000E9010000}"/>
    <cellStyle name="Comma 3 4 2 2 5 8" xfId="14267" xr:uid="{00000000-0005-0000-0000-0000EA010000}"/>
    <cellStyle name="Comma 3 4 2 2 5 8 2" xfId="49485" xr:uid="{00000000-0005-0000-0000-0000EB010000}"/>
    <cellStyle name="Comma 3 4 2 2 5 9" xfId="38664" xr:uid="{00000000-0005-0000-0000-0000EC010000}"/>
    <cellStyle name="Comma 3 4 2 2 6" xfId="2538" xr:uid="{00000000-0005-0000-0000-0000ED010000}"/>
    <cellStyle name="Comma 3 4 2 2 6 10" xfId="26065" xr:uid="{00000000-0005-0000-0000-0000EE010000}"/>
    <cellStyle name="Comma 3 4 2 2 6 11" xfId="60469" xr:uid="{00000000-0005-0000-0000-0000EF010000}"/>
    <cellStyle name="Comma 3 4 2 2 6 2" xfId="4365" xr:uid="{00000000-0005-0000-0000-0000F0010000}"/>
    <cellStyle name="Comma 3 4 2 2 6 2 2" xfId="17012" xr:uid="{00000000-0005-0000-0000-0000F1010000}"/>
    <cellStyle name="Comma 3 4 2 2 6 2 2 2" xfId="52228" xr:uid="{00000000-0005-0000-0000-0000F2010000}"/>
    <cellStyle name="Comma 3 4 2 2 6 2 3" xfId="39631" xr:uid="{00000000-0005-0000-0000-0000F3010000}"/>
    <cellStyle name="Comma 3 4 2 2 6 2 4" xfId="29617" xr:uid="{00000000-0005-0000-0000-0000F4010000}"/>
    <cellStyle name="Comma 3 4 2 2 6 3" xfId="5835" xr:uid="{00000000-0005-0000-0000-0000F5010000}"/>
    <cellStyle name="Comma 3 4 2 2 6 3 2" xfId="18466" xr:uid="{00000000-0005-0000-0000-0000F6010000}"/>
    <cellStyle name="Comma 3 4 2 2 6 3 2 2" xfId="53682" xr:uid="{00000000-0005-0000-0000-0000F7010000}"/>
    <cellStyle name="Comma 3 4 2 2 6 3 3" xfId="41085" xr:uid="{00000000-0005-0000-0000-0000F8010000}"/>
    <cellStyle name="Comma 3 4 2 2 6 3 4" xfId="31071" xr:uid="{00000000-0005-0000-0000-0000F9010000}"/>
    <cellStyle name="Comma 3 4 2 2 6 4" xfId="7294" xr:uid="{00000000-0005-0000-0000-0000FA010000}"/>
    <cellStyle name="Comma 3 4 2 2 6 4 2" xfId="19920" xr:uid="{00000000-0005-0000-0000-0000FB010000}"/>
    <cellStyle name="Comma 3 4 2 2 6 4 2 2" xfId="55136" xr:uid="{00000000-0005-0000-0000-0000FC010000}"/>
    <cellStyle name="Comma 3 4 2 2 6 4 3" xfId="42539" xr:uid="{00000000-0005-0000-0000-0000FD010000}"/>
    <cellStyle name="Comma 3 4 2 2 6 4 4" xfId="32525" xr:uid="{00000000-0005-0000-0000-0000FE010000}"/>
    <cellStyle name="Comma 3 4 2 2 6 5" xfId="9075" xr:uid="{00000000-0005-0000-0000-0000FF010000}"/>
    <cellStyle name="Comma 3 4 2 2 6 5 2" xfId="21696" xr:uid="{00000000-0005-0000-0000-000000020000}"/>
    <cellStyle name="Comma 3 4 2 2 6 5 2 2" xfId="56912" xr:uid="{00000000-0005-0000-0000-000001020000}"/>
    <cellStyle name="Comma 3 4 2 2 6 5 3" xfId="44315" xr:uid="{00000000-0005-0000-0000-000002020000}"/>
    <cellStyle name="Comma 3 4 2 2 6 5 4" xfId="34301" xr:uid="{00000000-0005-0000-0000-000003020000}"/>
    <cellStyle name="Comma 3 4 2 2 6 6" xfId="10869" xr:uid="{00000000-0005-0000-0000-000004020000}"/>
    <cellStyle name="Comma 3 4 2 2 6 6 2" xfId="23472" xr:uid="{00000000-0005-0000-0000-000005020000}"/>
    <cellStyle name="Comma 3 4 2 2 6 6 2 2" xfId="58688" xr:uid="{00000000-0005-0000-0000-000006020000}"/>
    <cellStyle name="Comma 3 4 2 2 6 6 3" xfId="46091" xr:uid="{00000000-0005-0000-0000-000007020000}"/>
    <cellStyle name="Comma 3 4 2 2 6 6 4" xfId="36077" xr:uid="{00000000-0005-0000-0000-000008020000}"/>
    <cellStyle name="Comma 3 4 2 2 6 7" xfId="15236" xr:uid="{00000000-0005-0000-0000-000009020000}"/>
    <cellStyle name="Comma 3 4 2 2 6 7 2" xfId="50452" xr:uid="{00000000-0005-0000-0000-00000A020000}"/>
    <cellStyle name="Comma 3 4 2 2 6 7 3" xfId="27841" xr:uid="{00000000-0005-0000-0000-00000B020000}"/>
    <cellStyle name="Comma 3 4 2 2 6 8" xfId="13458" xr:uid="{00000000-0005-0000-0000-00000C020000}"/>
    <cellStyle name="Comma 3 4 2 2 6 8 2" xfId="48676" xr:uid="{00000000-0005-0000-0000-00000D020000}"/>
    <cellStyle name="Comma 3 4 2 2 6 9" xfId="37855" xr:uid="{00000000-0005-0000-0000-00000E020000}"/>
    <cellStyle name="Comma 3 4 2 2 7" xfId="3702" xr:uid="{00000000-0005-0000-0000-00000F020000}"/>
    <cellStyle name="Comma 3 4 2 2 7 2" xfId="8426" xr:uid="{00000000-0005-0000-0000-000010020000}"/>
    <cellStyle name="Comma 3 4 2 2 7 2 2" xfId="21052" xr:uid="{00000000-0005-0000-0000-000011020000}"/>
    <cellStyle name="Comma 3 4 2 2 7 2 2 2" xfId="56268" xr:uid="{00000000-0005-0000-0000-000012020000}"/>
    <cellStyle name="Comma 3 4 2 2 7 2 3" xfId="43671" xr:uid="{00000000-0005-0000-0000-000013020000}"/>
    <cellStyle name="Comma 3 4 2 2 7 2 4" xfId="33657" xr:uid="{00000000-0005-0000-0000-000014020000}"/>
    <cellStyle name="Comma 3 4 2 2 7 3" xfId="10207" xr:uid="{00000000-0005-0000-0000-000015020000}"/>
    <cellStyle name="Comma 3 4 2 2 7 3 2" xfId="22828" xr:uid="{00000000-0005-0000-0000-000016020000}"/>
    <cellStyle name="Comma 3 4 2 2 7 3 2 2" xfId="58044" xr:uid="{00000000-0005-0000-0000-000017020000}"/>
    <cellStyle name="Comma 3 4 2 2 7 3 3" xfId="45447" xr:uid="{00000000-0005-0000-0000-000018020000}"/>
    <cellStyle name="Comma 3 4 2 2 7 3 4" xfId="35433" xr:uid="{00000000-0005-0000-0000-000019020000}"/>
    <cellStyle name="Comma 3 4 2 2 7 4" xfId="12003" xr:uid="{00000000-0005-0000-0000-00001A020000}"/>
    <cellStyle name="Comma 3 4 2 2 7 4 2" xfId="24604" xr:uid="{00000000-0005-0000-0000-00001B020000}"/>
    <cellStyle name="Comma 3 4 2 2 7 4 2 2" xfId="59820" xr:uid="{00000000-0005-0000-0000-00001C020000}"/>
    <cellStyle name="Comma 3 4 2 2 7 4 3" xfId="47223" xr:uid="{00000000-0005-0000-0000-00001D020000}"/>
    <cellStyle name="Comma 3 4 2 2 7 4 4" xfId="37209" xr:uid="{00000000-0005-0000-0000-00001E020000}"/>
    <cellStyle name="Comma 3 4 2 2 7 5" xfId="16368" xr:uid="{00000000-0005-0000-0000-00001F020000}"/>
    <cellStyle name="Comma 3 4 2 2 7 5 2" xfId="51584" xr:uid="{00000000-0005-0000-0000-000020020000}"/>
    <cellStyle name="Comma 3 4 2 2 7 5 3" xfId="28973" xr:uid="{00000000-0005-0000-0000-000021020000}"/>
    <cellStyle name="Comma 3 4 2 2 7 6" xfId="14590" xr:uid="{00000000-0005-0000-0000-000022020000}"/>
    <cellStyle name="Comma 3 4 2 2 7 6 2" xfId="49808" xr:uid="{00000000-0005-0000-0000-000023020000}"/>
    <cellStyle name="Comma 3 4 2 2 7 7" xfId="38987" xr:uid="{00000000-0005-0000-0000-000024020000}"/>
    <cellStyle name="Comma 3 4 2 2 7 8" xfId="27197" xr:uid="{00000000-0005-0000-0000-000025020000}"/>
    <cellStyle name="Comma 3 4 2 2 8" xfId="4038" xr:uid="{00000000-0005-0000-0000-000026020000}"/>
    <cellStyle name="Comma 3 4 2 2 8 2" xfId="16690" xr:uid="{00000000-0005-0000-0000-000027020000}"/>
    <cellStyle name="Comma 3 4 2 2 8 2 2" xfId="51906" xr:uid="{00000000-0005-0000-0000-000028020000}"/>
    <cellStyle name="Comma 3 4 2 2 8 2 3" xfId="29295" xr:uid="{00000000-0005-0000-0000-000029020000}"/>
    <cellStyle name="Comma 3 4 2 2 8 3" xfId="13136" xr:uid="{00000000-0005-0000-0000-00002A020000}"/>
    <cellStyle name="Comma 3 4 2 2 8 3 2" xfId="48354" xr:uid="{00000000-0005-0000-0000-00002B020000}"/>
    <cellStyle name="Comma 3 4 2 2 8 4" xfId="39309" xr:uid="{00000000-0005-0000-0000-00002C020000}"/>
    <cellStyle name="Comma 3 4 2 2 8 5" xfId="25743" xr:uid="{00000000-0005-0000-0000-00002D020000}"/>
    <cellStyle name="Comma 3 4 2 2 9" xfId="5513" xr:uid="{00000000-0005-0000-0000-00002E020000}"/>
    <cellStyle name="Comma 3 4 2 2 9 2" xfId="18144" xr:uid="{00000000-0005-0000-0000-00002F020000}"/>
    <cellStyle name="Comma 3 4 2 2 9 2 2" xfId="53360" xr:uid="{00000000-0005-0000-0000-000030020000}"/>
    <cellStyle name="Comma 3 4 2 2 9 3" xfId="40763" xr:uid="{00000000-0005-0000-0000-000031020000}"/>
    <cellStyle name="Comma 3 4 2 2 9 4" xfId="30749" xr:uid="{00000000-0005-0000-0000-000032020000}"/>
    <cellStyle name="Comma 3 4 2 3" xfId="2278" xr:uid="{00000000-0005-0000-0000-000033020000}"/>
    <cellStyle name="Comma 3 4 2 3 10" xfId="10450" xr:uid="{00000000-0005-0000-0000-000034020000}"/>
    <cellStyle name="Comma 3 4 2 3 10 2" xfId="23066" xr:uid="{00000000-0005-0000-0000-000035020000}"/>
    <cellStyle name="Comma 3 4 2 3 10 2 2" xfId="58282" xr:uid="{00000000-0005-0000-0000-000036020000}"/>
    <cellStyle name="Comma 3 4 2 3 10 3" xfId="45685" xr:uid="{00000000-0005-0000-0000-000037020000}"/>
    <cellStyle name="Comma 3 4 2 3 10 4" xfId="35671" xr:uid="{00000000-0005-0000-0000-000038020000}"/>
    <cellStyle name="Comma 3 4 2 3 11" xfId="14994" xr:uid="{00000000-0005-0000-0000-000039020000}"/>
    <cellStyle name="Comma 3 4 2 3 11 2" xfId="50210" xr:uid="{00000000-0005-0000-0000-00003A020000}"/>
    <cellStyle name="Comma 3 4 2 3 11 3" xfId="27599" xr:uid="{00000000-0005-0000-0000-00003B020000}"/>
    <cellStyle name="Comma 3 4 2 3 12" xfId="12407" xr:uid="{00000000-0005-0000-0000-00003C020000}"/>
    <cellStyle name="Comma 3 4 2 3 12 2" xfId="47625" xr:uid="{00000000-0005-0000-0000-00003D020000}"/>
    <cellStyle name="Comma 3 4 2 3 13" xfId="37613" xr:uid="{00000000-0005-0000-0000-00003E020000}"/>
    <cellStyle name="Comma 3 4 2 3 14" xfId="25014" xr:uid="{00000000-0005-0000-0000-00003F020000}"/>
    <cellStyle name="Comma 3 4 2 3 15" xfId="60227" xr:uid="{00000000-0005-0000-0000-000040020000}"/>
    <cellStyle name="Comma 3 4 2 3 2" xfId="3129" xr:uid="{00000000-0005-0000-0000-000041020000}"/>
    <cellStyle name="Comma 3 4 2 3 2 10" xfId="25498" xr:uid="{00000000-0005-0000-0000-000042020000}"/>
    <cellStyle name="Comma 3 4 2 3 2 11" xfId="61033" xr:uid="{00000000-0005-0000-0000-000043020000}"/>
    <cellStyle name="Comma 3 4 2 3 2 2" xfId="4929" xr:uid="{00000000-0005-0000-0000-000044020000}"/>
    <cellStyle name="Comma 3 4 2 3 2 2 2" xfId="17576" xr:uid="{00000000-0005-0000-0000-000045020000}"/>
    <cellStyle name="Comma 3 4 2 3 2 2 2 2" xfId="52792" xr:uid="{00000000-0005-0000-0000-000046020000}"/>
    <cellStyle name="Comma 3 4 2 3 2 2 2 3" xfId="30181" xr:uid="{00000000-0005-0000-0000-000047020000}"/>
    <cellStyle name="Comma 3 4 2 3 2 2 3" xfId="14022" xr:uid="{00000000-0005-0000-0000-000048020000}"/>
    <cellStyle name="Comma 3 4 2 3 2 2 3 2" xfId="49240" xr:uid="{00000000-0005-0000-0000-000049020000}"/>
    <cellStyle name="Comma 3 4 2 3 2 2 4" xfId="40195" xr:uid="{00000000-0005-0000-0000-00004A020000}"/>
    <cellStyle name="Comma 3 4 2 3 2 2 5" xfId="26629" xr:uid="{00000000-0005-0000-0000-00004B020000}"/>
    <cellStyle name="Comma 3 4 2 3 2 3" xfId="6399" xr:uid="{00000000-0005-0000-0000-00004C020000}"/>
    <cellStyle name="Comma 3 4 2 3 2 3 2" xfId="19030" xr:uid="{00000000-0005-0000-0000-00004D020000}"/>
    <cellStyle name="Comma 3 4 2 3 2 3 2 2" xfId="54246" xr:uid="{00000000-0005-0000-0000-00004E020000}"/>
    <cellStyle name="Comma 3 4 2 3 2 3 3" xfId="41649" xr:uid="{00000000-0005-0000-0000-00004F020000}"/>
    <cellStyle name="Comma 3 4 2 3 2 3 4" xfId="31635" xr:uid="{00000000-0005-0000-0000-000050020000}"/>
    <cellStyle name="Comma 3 4 2 3 2 4" xfId="7858" xr:uid="{00000000-0005-0000-0000-000051020000}"/>
    <cellStyle name="Comma 3 4 2 3 2 4 2" xfId="20484" xr:uid="{00000000-0005-0000-0000-000052020000}"/>
    <cellStyle name="Comma 3 4 2 3 2 4 2 2" xfId="55700" xr:uid="{00000000-0005-0000-0000-000053020000}"/>
    <cellStyle name="Comma 3 4 2 3 2 4 3" xfId="43103" xr:uid="{00000000-0005-0000-0000-000054020000}"/>
    <cellStyle name="Comma 3 4 2 3 2 4 4" xfId="33089" xr:uid="{00000000-0005-0000-0000-000055020000}"/>
    <cellStyle name="Comma 3 4 2 3 2 5" xfId="9639" xr:uid="{00000000-0005-0000-0000-000056020000}"/>
    <cellStyle name="Comma 3 4 2 3 2 5 2" xfId="22260" xr:uid="{00000000-0005-0000-0000-000057020000}"/>
    <cellStyle name="Comma 3 4 2 3 2 5 2 2" xfId="57476" xr:uid="{00000000-0005-0000-0000-000058020000}"/>
    <cellStyle name="Comma 3 4 2 3 2 5 3" xfId="44879" xr:uid="{00000000-0005-0000-0000-000059020000}"/>
    <cellStyle name="Comma 3 4 2 3 2 5 4" xfId="34865" xr:uid="{00000000-0005-0000-0000-00005A020000}"/>
    <cellStyle name="Comma 3 4 2 3 2 6" xfId="11433" xr:uid="{00000000-0005-0000-0000-00005B020000}"/>
    <cellStyle name="Comma 3 4 2 3 2 6 2" xfId="24036" xr:uid="{00000000-0005-0000-0000-00005C020000}"/>
    <cellStyle name="Comma 3 4 2 3 2 6 2 2" xfId="59252" xr:uid="{00000000-0005-0000-0000-00005D020000}"/>
    <cellStyle name="Comma 3 4 2 3 2 6 3" xfId="46655" xr:uid="{00000000-0005-0000-0000-00005E020000}"/>
    <cellStyle name="Comma 3 4 2 3 2 6 4" xfId="36641" xr:uid="{00000000-0005-0000-0000-00005F020000}"/>
    <cellStyle name="Comma 3 4 2 3 2 7" xfId="15800" xr:uid="{00000000-0005-0000-0000-000060020000}"/>
    <cellStyle name="Comma 3 4 2 3 2 7 2" xfId="51016" xr:uid="{00000000-0005-0000-0000-000061020000}"/>
    <cellStyle name="Comma 3 4 2 3 2 7 3" xfId="28405" xr:uid="{00000000-0005-0000-0000-000062020000}"/>
    <cellStyle name="Comma 3 4 2 3 2 8" xfId="12891" xr:uid="{00000000-0005-0000-0000-000063020000}"/>
    <cellStyle name="Comma 3 4 2 3 2 8 2" xfId="48109" xr:uid="{00000000-0005-0000-0000-000064020000}"/>
    <cellStyle name="Comma 3 4 2 3 2 9" xfId="38419" xr:uid="{00000000-0005-0000-0000-000065020000}"/>
    <cellStyle name="Comma 3 4 2 3 3" xfId="3458" xr:uid="{00000000-0005-0000-0000-000066020000}"/>
    <cellStyle name="Comma 3 4 2 3 3 10" xfId="26954" xr:uid="{00000000-0005-0000-0000-000067020000}"/>
    <cellStyle name="Comma 3 4 2 3 3 11" xfId="61358" xr:uid="{00000000-0005-0000-0000-000068020000}"/>
    <cellStyle name="Comma 3 4 2 3 3 2" xfId="5254" xr:uid="{00000000-0005-0000-0000-000069020000}"/>
    <cellStyle name="Comma 3 4 2 3 3 2 2" xfId="17901" xr:uid="{00000000-0005-0000-0000-00006A020000}"/>
    <cellStyle name="Comma 3 4 2 3 3 2 2 2" xfId="53117" xr:uid="{00000000-0005-0000-0000-00006B020000}"/>
    <cellStyle name="Comma 3 4 2 3 3 2 3" xfId="40520" xr:uid="{00000000-0005-0000-0000-00006C020000}"/>
    <cellStyle name="Comma 3 4 2 3 3 2 4" xfId="30506" xr:uid="{00000000-0005-0000-0000-00006D020000}"/>
    <cellStyle name="Comma 3 4 2 3 3 3" xfId="6724" xr:uid="{00000000-0005-0000-0000-00006E020000}"/>
    <cellStyle name="Comma 3 4 2 3 3 3 2" xfId="19355" xr:uid="{00000000-0005-0000-0000-00006F020000}"/>
    <cellStyle name="Comma 3 4 2 3 3 3 2 2" xfId="54571" xr:uid="{00000000-0005-0000-0000-000070020000}"/>
    <cellStyle name="Comma 3 4 2 3 3 3 3" xfId="41974" xr:uid="{00000000-0005-0000-0000-000071020000}"/>
    <cellStyle name="Comma 3 4 2 3 3 3 4" xfId="31960" xr:uid="{00000000-0005-0000-0000-000072020000}"/>
    <cellStyle name="Comma 3 4 2 3 3 4" xfId="8183" xr:uid="{00000000-0005-0000-0000-000073020000}"/>
    <cellStyle name="Comma 3 4 2 3 3 4 2" xfId="20809" xr:uid="{00000000-0005-0000-0000-000074020000}"/>
    <cellStyle name="Comma 3 4 2 3 3 4 2 2" xfId="56025" xr:uid="{00000000-0005-0000-0000-000075020000}"/>
    <cellStyle name="Comma 3 4 2 3 3 4 3" xfId="43428" xr:uid="{00000000-0005-0000-0000-000076020000}"/>
    <cellStyle name="Comma 3 4 2 3 3 4 4" xfId="33414" xr:uid="{00000000-0005-0000-0000-000077020000}"/>
    <cellStyle name="Comma 3 4 2 3 3 5" xfId="9964" xr:uid="{00000000-0005-0000-0000-000078020000}"/>
    <cellStyle name="Comma 3 4 2 3 3 5 2" xfId="22585" xr:uid="{00000000-0005-0000-0000-000079020000}"/>
    <cellStyle name="Comma 3 4 2 3 3 5 2 2" xfId="57801" xr:uid="{00000000-0005-0000-0000-00007A020000}"/>
    <cellStyle name="Comma 3 4 2 3 3 5 3" xfId="45204" xr:uid="{00000000-0005-0000-0000-00007B020000}"/>
    <cellStyle name="Comma 3 4 2 3 3 5 4" xfId="35190" xr:uid="{00000000-0005-0000-0000-00007C020000}"/>
    <cellStyle name="Comma 3 4 2 3 3 6" xfId="11758" xr:uid="{00000000-0005-0000-0000-00007D020000}"/>
    <cellStyle name="Comma 3 4 2 3 3 6 2" xfId="24361" xr:uid="{00000000-0005-0000-0000-00007E020000}"/>
    <cellStyle name="Comma 3 4 2 3 3 6 2 2" xfId="59577" xr:uid="{00000000-0005-0000-0000-00007F020000}"/>
    <cellStyle name="Comma 3 4 2 3 3 6 3" xfId="46980" xr:uid="{00000000-0005-0000-0000-000080020000}"/>
    <cellStyle name="Comma 3 4 2 3 3 6 4" xfId="36966" xr:uid="{00000000-0005-0000-0000-000081020000}"/>
    <cellStyle name="Comma 3 4 2 3 3 7" xfId="16125" xr:uid="{00000000-0005-0000-0000-000082020000}"/>
    <cellStyle name="Comma 3 4 2 3 3 7 2" xfId="51341" xr:uid="{00000000-0005-0000-0000-000083020000}"/>
    <cellStyle name="Comma 3 4 2 3 3 7 3" xfId="28730" xr:uid="{00000000-0005-0000-0000-000084020000}"/>
    <cellStyle name="Comma 3 4 2 3 3 8" xfId="14347" xr:uid="{00000000-0005-0000-0000-000085020000}"/>
    <cellStyle name="Comma 3 4 2 3 3 8 2" xfId="49565" xr:uid="{00000000-0005-0000-0000-000086020000}"/>
    <cellStyle name="Comma 3 4 2 3 3 9" xfId="38744" xr:uid="{00000000-0005-0000-0000-000087020000}"/>
    <cellStyle name="Comma 3 4 2 3 4" xfId="2619" xr:uid="{00000000-0005-0000-0000-000088020000}"/>
    <cellStyle name="Comma 3 4 2 3 4 10" xfId="26145" xr:uid="{00000000-0005-0000-0000-000089020000}"/>
    <cellStyle name="Comma 3 4 2 3 4 11" xfId="60549" xr:uid="{00000000-0005-0000-0000-00008A020000}"/>
    <cellStyle name="Comma 3 4 2 3 4 2" xfId="4445" xr:uid="{00000000-0005-0000-0000-00008B020000}"/>
    <cellStyle name="Comma 3 4 2 3 4 2 2" xfId="17092" xr:uid="{00000000-0005-0000-0000-00008C020000}"/>
    <cellStyle name="Comma 3 4 2 3 4 2 2 2" xfId="52308" xr:uid="{00000000-0005-0000-0000-00008D020000}"/>
    <cellStyle name="Comma 3 4 2 3 4 2 3" xfId="39711" xr:uid="{00000000-0005-0000-0000-00008E020000}"/>
    <cellStyle name="Comma 3 4 2 3 4 2 4" xfId="29697" xr:uid="{00000000-0005-0000-0000-00008F020000}"/>
    <cellStyle name="Comma 3 4 2 3 4 3" xfId="5915" xr:uid="{00000000-0005-0000-0000-000090020000}"/>
    <cellStyle name="Comma 3 4 2 3 4 3 2" xfId="18546" xr:uid="{00000000-0005-0000-0000-000091020000}"/>
    <cellStyle name="Comma 3 4 2 3 4 3 2 2" xfId="53762" xr:uid="{00000000-0005-0000-0000-000092020000}"/>
    <cellStyle name="Comma 3 4 2 3 4 3 3" xfId="41165" xr:uid="{00000000-0005-0000-0000-000093020000}"/>
    <cellStyle name="Comma 3 4 2 3 4 3 4" xfId="31151" xr:uid="{00000000-0005-0000-0000-000094020000}"/>
    <cellStyle name="Comma 3 4 2 3 4 4" xfId="7374" xr:uid="{00000000-0005-0000-0000-000095020000}"/>
    <cellStyle name="Comma 3 4 2 3 4 4 2" xfId="20000" xr:uid="{00000000-0005-0000-0000-000096020000}"/>
    <cellStyle name="Comma 3 4 2 3 4 4 2 2" xfId="55216" xr:uid="{00000000-0005-0000-0000-000097020000}"/>
    <cellStyle name="Comma 3 4 2 3 4 4 3" xfId="42619" xr:uid="{00000000-0005-0000-0000-000098020000}"/>
    <cellStyle name="Comma 3 4 2 3 4 4 4" xfId="32605" xr:uid="{00000000-0005-0000-0000-000099020000}"/>
    <cellStyle name="Comma 3 4 2 3 4 5" xfId="9155" xr:uid="{00000000-0005-0000-0000-00009A020000}"/>
    <cellStyle name="Comma 3 4 2 3 4 5 2" xfId="21776" xr:uid="{00000000-0005-0000-0000-00009B020000}"/>
    <cellStyle name="Comma 3 4 2 3 4 5 2 2" xfId="56992" xr:uid="{00000000-0005-0000-0000-00009C020000}"/>
    <cellStyle name="Comma 3 4 2 3 4 5 3" xfId="44395" xr:uid="{00000000-0005-0000-0000-00009D020000}"/>
    <cellStyle name="Comma 3 4 2 3 4 5 4" xfId="34381" xr:uid="{00000000-0005-0000-0000-00009E020000}"/>
    <cellStyle name="Comma 3 4 2 3 4 6" xfId="10949" xr:uid="{00000000-0005-0000-0000-00009F020000}"/>
    <cellStyle name="Comma 3 4 2 3 4 6 2" xfId="23552" xr:uid="{00000000-0005-0000-0000-0000A0020000}"/>
    <cellStyle name="Comma 3 4 2 3 4 6 2 2" xfId="58768" xr:uid="{00000000-0005-0000-0000-0000A1020000}"/>
    <cellStyle name="Comma 3 4 2 3 4 6 3" xfId="46171" xr:uid="{00000000-0005-0000-0000-0000A2020000}"/>
    <cellStyle name="Comma 3 4 2 3 4 6 4" xfId="36157" xr:uid="{00000000-0005-0000-0000-0000A3020000}"/>
    <cellStyle name="Comma 3 4 2 3 4 7" xfId="15316" xr:uid="{00000000-0005-0000-0000-0000A4020000}"/>
    <cellStyle name="Comma 3 4 2 3 4 7 2" xfId="50532" xr:uid="{00000000-0005-0000-0000-0000A5020000}"/>
    <cellStyle name="Comma 3 4 2 3 4 7 3" xfId="27921" xr:uid="{00000000-0005-0000-0000-0000A6020000}"/>
    <cellStyle name="Comma 3 4 2 3 4 8" xfId="13538" xr:uid="{00000000-0005-0000-0000-0000A7020000}"/>
    <cellStyle name="Comma 3 4 2 3 4 8 2" xfId="48756" xr:uid="{00000000-0005-0000-0000-0000A8020000}"/>
    <cellStyle name="Comma 3 4 2 3 4 9" xfId="37935" xr:uid="{00000000-0005-0000-0000-0000A9020000}"/>
    <cellStyle name="Comma 3 4 2 3 5" xfId="3783" xr:uid="{00000000-0005-0000-0000-0000AA020000}"/>
    <cellStyle name="Comma 3 4 2 3 5 2" xfId="8506" xr:uid="{00000000-0005-0000-0000-0000AB020000}"/>
    <cellStyle name="Comma 3 4 2 3 5 2 2" xfId="21132" xr:uid="{00000000-0005-0000-0000-0000AC020000}"/>
    <cellStyle name="Comma 3 4 2 3 5 2 2 2" xfId="56348" xr:uid="{00000000-0005-0000-0000-0000AD020000}"/>
    <cellStyle name="Comma 3 4 2 3 5 2 3" xfId="43751" xr:uid="{00000000-0005-0000-0000-0000AE020000}"/>
    <cellStyle name="Comma 3 4 2 3 5 2 4" xfId="33737" xr:uid="{00000000-0005-0000-0000-0000AF020000}"/>
    <cellStyle name="Comma 3 4 2 3 5 3" xfId="10287" xr:uid="{00000000-0005-0000-0000-0000B0020000}"/>
    <cellStyle name="Comma 3 4 2 3 5 3 2" xfId="22908" xr:uid="{00000000-0005-0000-0000-0000B1020000}"/>
    <cellStyle name="Comma 3 4 2 3 5 3 2 2" xfId="58124" xr:uid="{00000000-0005-0000-0000-0000B2020000}"/>
    <cellStyle name="Comma 3 4 2 3 5 3 3" xfId="45527" xr:uid="{00000000-0005-0000-0000-0000B3020000}"/>
    <cellStyle name="Comma 3 4 2 3 5 3 4" xfId="35513" xr:uid="{00000000-0005-0000-0000-0000B4020000}"/>
    <cellStyle name="Comma 3 4 2 3 5 4" xfId="12083" xr:uid="{00000000-0005-0000-0000-0000B5020000}"/>
    <cellStyle name="Comma 3 4 2 3 5 4 2" xfId="24684" xr:uid="{00000000-0005-0000-0000-0000B6020000}"/>
    <cellStyle name="Comma 3 4 2 3 5 4 2 2" xfId="59900" xr:uid="{00000000-0005-0000-0000-0000B7020000}"/>
    <cellStyle name="Comma 3 4 2 3 5 4 3" xfId="47303" xr:uid="{00000000-0005-0000-0000-0000B8020000}"/>
    <cellStyle name="Comma 3 4 2 3 5 4 4" xfId="37289" xr:uid="{00000000-0005-0000-0000-0000B9020000}"/>
    <cellStyle name="Comma 3 4 2 3 5 5" xfId="16448" xr:uid="{00000000-0005-0000-0000-0000BA020000}"/>
    <cellStyle name="Comma 3 4 2 3 5 5 2" xfId="51664" xr:uid="{00000000-0005-0000-0000-0000BB020000}"/>
    <cellStyle name="Comma 3 4 2 3 5 5 3" xfId="29053" xr:uid="{00000000-0005-0000-0000-0000BC020000}"/>
    <cellStyle name="Comma 3 4 2 3 5 6" xfId="14670" xr:uid="{00000000-0005-0000-0000-0000BD020000}"/>
    <cellStyle name="Comma 3 4 2 3 5 6 2" xfId="49888" xr:uid="{00000000-0005-0000-0000-0000BE020000}"/>
    <cellStyle name="Comma 3 4 2 3 5 7" xfId="39067" xr:uid="{00000000-0005-0000-0000-0000BF020000}"/>
    <cellStyle name="Comma 3 4 2 3 5 8" xfId="27277" xr:uid="{00000000-0005-0000-0000-0000C0020000}"/>
    <cellStyle name="Comma 3 4 2 3 6" xfId="4123" xr:uid="{00000000-0005-0000-0000-0000C1020000}"/>
    <cellStyle name="Comma 3 4 2 3 6 2" xfId="16770" xr:uid="{00000000-0005-0000-0000-0000C2020000}"/>
    <cellStyle name="Comma 3 4 2 3 6 2 2" xfId="51986" xr:uid="{00000000-0005-0000-0000-0000C3020000}"/>
    <cellStyle name="Comma 3 4 2 3 6 2 3" xfId="29375" xr:uid="{00000000-0005-0000-0000-0000C4020000}"/>
    <cellStyle name="Comma 3 4 2 3 6 3" xfId="13216" xr:uid="{00000000-0005-0000-0000-0000C5020000}"/>
    <cellStyle name="Comma 3 4 2 3 6 3 2" xfId="48434" xr:uid="{00000000-0005-0000-0000-0000C6020000}"/>
    <cellStyle name="Comma 3 4 2 3 6 4" xfId="39389" xr:uid="{00000000-0005-0000-0000-0000C7020000}"/>
    <cellStyle name="Comma 3 4 2 3 6 5" xfId="25823" xr:uid="{00000000-0005-0000-0000-0000C8020000}"/>
    <cellStyle name="Comma 3 4 2 3 7" xfId="5593" xr:uid="{00000000-0005-0000-0000-0000C9020000}"/>
    <cellStyle name="Comma 3 4 2 3 7 2" xfId="18224" xr:uid="{00000000-0005-0000-0000-0000CA020000}"/>
    <cellStyle name="Comma 3 4 2 3 7 2 2" xfId="53440" xr:uid="{00000000-0005-0000-0000-0000CB020000}"/>
    <cellStyle name="Comma 3 4 2 3 7 3" xfId="40843" xr:uid="{00000000-0005-0000-0000-0000CC020000}"/>
    <cellStyle name="Comma 3 4 2 3 7 4" xfId="30829" xr:uid="{00000000-0005-0000-0000-0000CD020000}"/>
    <cellStyle name="Comma 3 4 2 3 8" xfId="7052" xr:uid="{00000000-0005-0000-0000-0000CE020000}"/>
    <cellStyle name="Comma 3 4 2 3 8 2" xfId="19678" xr:uid="{00000000-0005-0000-0000-0000CF020000}"/>
    <cellStyle name="Comma 3 4 2 3 8 2 2" xfId="54894" xr:uid="{00000000-0005-0000-0000-0000D0020000}"/>
    <cellStyle name="Comma 3 4 2 3 8 3" xfId="42297" xr:uid="{00000000-0005-0000-0000-0000D1020000}"/>
    <cellStyle name="Comma 3 4 2 3 8 4" xfId="32283" xr:uid="{00000000-0005-0000-0000-0000D2020000}"/>
    <cellStyle name="Comma 3 4 2 3 9" xfId="8833" xr:uid="{00000000-0005-0000-0000-0000D3020000}"/>
    <cellStyle name="Comma 3 4 2 3 9 2" xfId="21454" xr:uid="{00000000-0005-0000-0000-0000D4020000}"/>
    <cellStyle name="Comma 3 4 2 3 9 2 2" xfId="56670" xr:uid="{00000000-0005-0000-0000-0000D5020000}"/>
    <cellStyle name="Comma 3 4 2 3 9 3" xfId="44073" xr:uid="{00000000-0005-0000-0000-0000D6020000}"/>
    <cellStyle name="Comma 3 4 2 3 9 4" xfId="34059" xr:uid="{00000000-0005-0000-0000-0000D7020000}"/>
    <cellStyle name="Comma 3 4 2 4" xfId="2957" xr:uid="{00000000-0005-0000-0000-0000D8020000}"/>
    <cellStyle name="Comma 3 4 2 4 10" xfId="25337" xr:uid="{00000000-0005-0000-0000-0000D9020000}"/>
    <cellStyle name="Comma 3 4 2 4 11" xfId="60872" xr:uid="{00000000-0005-0000-0000-0000DA020000}"/>
    <cellStyle name="Comma 3 4 2 4 2" xfId="4768" xr:uid="{00000000-0005-0000-0000-0000DB020000}"/>
    <cellStyle name="Comma 3 4 2 4 2 2" xfId="17415" xr:uid="{00000000-0005-0000-0000-0000DC020000}"/>
    <cellStyle name="Comma 3 4 2 4 2 2 2" xfId="52631" xr:uid="{00000000-0005-0000-0000-0000DD020000}"/>
    <cellStyle name="Comma 3 4 2 4 2 2 3" xfId="30020" xr:uid="{00000000-0005-0000-0000-0000DE020000}"/>
    <cellStyle name="Comma 3 4 2 4 2 3" xfId="13861" xr:uid="{00000000-0005-0000-0000-0000DF020000}"/>
    <cellStyle name="Comma 3 4 2 4 2 3 2" xfId="49079" xr:uid="{00000000-0005-0000-0000-0000E0020000}"/>
    <cellStyle name="Comma 3 4 2 4 2 4" xfId="40034" xr:uid="{00000000-0005-0000-0000-0000E1020000}"/>
    <cellStyle name="Comma 3 4 2 4 2 5" xfId="26468" xr:uid="{00000000-0005-0000-0000-0000E2020000}"/>
    <cellStyle name="Comma 3 4 2 4 3" xfId="6238" xr:uid="{00000000-0005-0000-0000-0000E3020000}"/>
    <cellStyle name="Comma 3 4 2 4 3 2" xfId="18869" xr:uid="{00000000-0005-0000-0000-0000E4020000}"/>
    <cellStyle name="Comma 3 4 2 4 3 2 2" xfId="54085" xr:uid="{00000000-0005-0000-0000-0000E5020000}"/>
    <cellStyle name="Comma 3 4 2 4 3 3" xfId="41488" xr:uid="{00000000-0005-0000-0000-0000E6020000}"/>
    <cellStyle name="Comma 3 4 2 4 3 4" xfId="31474" xr:uid="{00000000-0005-0000-0000-0000E7020000}"/>
    <cellStyle name="Comma 3 4 2 4 4" xfId="7697" xr:uid="{00000000-0005-0000-0000-0000E8020000}"/>
    <cellStyle name="Comma 3 4 2 4 4 2" xfId="20323" xr:uid="{00000000-0005-0000-0000-0000E9020000}"/>
    <cellStyle name="Comma 3 4 2 4 4 2 2" xfId="55539" xr:uid="{00000000-0005-0000-0000-0000EA020000}"/>
    <cellStyle name="Comma 3 4 2 4 4 3" xfId="42942" xr:uid="{00000000-0005-0000-0000-0000EB020000}"/>
    <cellStyle name="Comma 3 4 2 4 4 4" xfId="32928" xr:uid="{00000000-0005-0000-0000-0000EC020000}"/>
    <cellStyle name="Comma 3 4 2 4 5" xfId="9478" xr:uid="{00000000-0005-0000-0000-0000ED020000}"/>
    <cellStyle name="Comma 3 4 2 4 5 2" xfId="22099" xr:uid="{00000000-0005-0000-0000-0000EE020000}"/>
    <cellStyle name="Comma 3 4 2 4 5 2 2" xfId="57315" xr:uid="{00000000-0005-0000-0000-0000EF020000}"/>
    <cellStyle name="Comma 3 4 2 4 5 3" xfId="44718" xr:uid="{00000000-0005-0000-0000-0000F0020000}"/>
    <cellStyle name="Comma 3 4 2 4 5 4" xfId="34704" xr:uid="{00000000-0005-0000-0000-0000F1020000}"/>
    <cellStyle name="Comma 3 4 2 4 6" xfId="11272" xr:uid="{00000000-0005-0000-0000-0000F2020000}"/>
    <cellStyle name="Comma 3 4 2 4 6 2" xfId="23875" xr:uid="{00000000-0005-0000-0000-0000F3020000}"/>
    <cellStyle name="Comma 3 4 2 4 6 2 2" xfId="59091" xr:uid="{00000000-0005-0000-0000-0000F4020000}"/>
    <cellStyle name="Comma 3 4 2 4 6 3" xfId="46494" xr:uid="{00000000-0005-0000-0000-0000F5020000}"/>
    <cellStyle name="Comma 3 4 2 4 6 4" xfId="36480" xr:uid="{00000000-0005-0000-0000-0000F6020000}"/>
    <cellStyle name="Comma 3 4 2 4 7" xfId="15639" xr:uid="{00000000-0005-0000-0000-0000F7020000}"/>
    <cellStyle name="Comma 3 4 2 4 7 2" xfId="50855" xr:uid="{00000000-0005-0000-0000-0000F8020000}"/>
    <cellStyle name="Comma 3 4 2 4 7 3" xfId="28244" xr:uid="{00000000-0005-0000-0000-0000F9020000}"/>
    <cellStyle name="Comma 3 4 2 4 8" xfId="12730" xr:uid="{00000000-0005-0000-0000-0000FA020000}"/>
    <cellStyle name="Comma 3 4 2 4 8 2" xfId="47948" xr:uid="{00000000-0005-0000-0000-0000FB020000}"/>
    <cellStyle name="Comma 3 4 2 4 9" xfId="38258" xr:uid="{00000000-0005-0000-0000-0000FC020000}"/>
    <cellStyle name="Comma 3 4 2 5" xfId="2792" xr:uid="{00000000-0005-0000-0000-0000FD020000}"/>
    <cellStyle name="Comma 3 4 2 5 10" xfId="25184" xr:uid="{00000000-0005-0000-0000-0000FE020000}"/>
    <cellStyle name="Comma 3 4 2 5 11" xfId="60719" xr:uid="{00000000-0005-0000-0000-0000FF020000}"/>
    <cellStyle name="Comma 3 4 2 5 2" xfId="4615" xr:uid="{00000000-0005-0000-0000-000000030000}"/>
    <cellStyle name="Comma 3 4 2 5 2 2" xfId="17262" xr:uid="{00000000-0005-0000-0000-000001030000}"/>
    <cellStyle name="Comma 3 4 2 5 2 2 2" xfId="52478" xr:uid="{00000000-0005-0000-0000-000002030000}"/>
    <cellStyle name="Comma 3 4 2 5 2 2 3" xfId="29867" xr:uid="{00000000-0005-0000-0000-000003030000}"/>
    <cellStyle name="Comma 3 4 2 5 2 3" xfId="13708" xr:uid="{00000000-0005-0000-0000-000004030000}"/>
    <cellStyle name="Comma 3 4 2 5 2 3 2" xfId="48926" xr:uid="{00000000-0005-0000-0000-000005030000}"/>
    <cellStyle name="Comma 3 4 2 5 2 4" xfId="39881" xr:uid="{00000000-0005-0000-0000-000006030000}"/>
    <cellStyle name="Comma 3 4 2 5 2 5" xfId="26315" xr:uid="{00000000-0005-0000-0000-000007030000}"/>
    <cellStyle name="Comma 3 4 2 5 3" xfId="6085" xr:uid="{00000000-0005-0000-0000-000008030000}"/>
    <cellStyle name="Comma 3 4 2 5 3 2" xfId="18716" xr:uid="{00000000-0005-0000-0000-000009030000}"/>
    <cellStyle name="Comma 3 4 2 5 3 2 2" xfId="53932" xr:uid="{00000000-0005-0000-0000-00000A030000}"/>
    <cellStyle name="Comma 3 4 2 5 3 3" xfId="41335" xr:uid="{00000000-0005-0000-0000-00000B030000}"/>
    <cellStyle name="Comma 3 4 2 5 3 4" xfId="31321" xr:uid="{00000000-0005-0000-0000-00000C030000}"/>
    <cellStyle name="Comma 3 4 2 5 4" xfId="7544" xr:uid="{00000000-0005-0000-0000-00000D030000}"/>
    <cellStyle name="Comma 3 4 2 5 4 2" xfId="20170" xr:uid="{00000000-0005-0000-0000-00000E030000}"/>
    <cellStyle name="Comma 3 4 2 5 4 2 2" xfId="55386" xr:uid="{00000000-0005-0000-0000-00000F030000}"/>
    <cellStyle name="Comma 3 4 2 5 4 3" xfId="42789" xr:uid="{00000000-0005-0000-0000-000010030000}"/>
    <cellStyle name="Comma 3 4 2 5 4 4" xfId="32775" xr:uid="{00000000-0005-0000-0000-000011030000}"/>
    <cellStyle name="Comma 3 4 2 5 5" xfId="9325" xr:uid="{00000000-0005-0000-0000-000012030000}"/>
    <cellStyle name="Comma 3 4 2 5 5 2" xfId="21946" xr:uid="{00000000-0005-0000-0000-000013030000}"/>
    <cellStyle name="Comma 3 4 2 5 5 2 2" xfId="57162" xr:uid="{00000000-0005-0000-0000-000014030000}"/>
    <cellStyle name="Comma 3 4 2 5 5 3" xfId="44565" xr:uid="{00000000-0005-0000-0000-000015030000}"/>
    <cellStyle name="Comma 3 4 2 5 5 4" xfId="34551" xr:uid="{00000000-0005-0000-0000-000016030000}"/>
    <cellStyle name="Comma 3 4 2 5 6" xfId="11119" xr:uid="{00000000-0005-0000-0000-000017030000}"/>
    <cellStyle name="Comma 3 4 2 5 6 2" xfId="23722" xr:uid="{00000000-0005-0000-0000-000018030000}"/>
    <cellStyle name="Comma 3 4 2 5 6 2 2" xfId="58938" xr:uid="{00000000-0005-0000-0000-000019030000}"/>
    <cellStyle name="Comma 3 4 2 5 6 3" xfId="46341" xr:uid="{00000000-0005-0000-0000-00001A030000}"/>
    <cellStyle name="Comma 3 4 2 5 6 4" xfId="36327" xr:uid="{00000000-0005-0000-0000-00001B030000}"/>
    <cellStyle name="Comma 3 4 2 5 7" xfId="15486" xr:uid="{00000000-0005-0000-0000-00001C030000}"/>
    <cellStyle name="Comma 3 4 2 5 7 2" xfId="50702" xr:uid="{00000000-0005-0000-0000-00001D030000}"/>
    <cellStyle name="Comma 3 4 2 5 7 3" xfId="28091" xr:uid="{00000000-0005-0000-0000-00001E030000}"/>
    <cellStyle name="Comma 3 4 2 5 8" xfId="12577" xr:uid="{00000000-0005-0000-0000-00001F030000}"/>
    <cellStyle name="Comma 3 4 2 5 8 2" xfId="47795" xr:uid="{00000000-0005-0000-0000-000020030000}"/>
    <cellStyle name="Comma 3 4 2 5 9" xfId="38105" xr:uid="{00000000-0005-0000-0000-000021030000}"/>
    <cellStyle name="Comma 3 4 2 6" xfId="3306" xr:uid="{00000000-0005-0000-0000-000022030000}"/>
    <cellStyle name="Comma 3 4 2 6 10" xfId="26802" xr:uid="{00000000-0005-0000-0000-000023030000}"/>
    <cellStyle name="Comma 3 4 2 6 11" xfId="61206" xr:uid="{00000000-0005-0000-0000-000024030000}"/>
    <cellStyle name="Comma 3 4 2 6 2" xfId="5102" xr:uid="{00000000-0005-0000-0000-000025030000}"/>
    <cellStyle name="Comma 3 4 2 6 2 2" xfId="17749" xr:uid="{00000000-0005-0000-0000-000026030000}"/>
    <cellStyle name="Comma 3 4 2 6 2 2 2" xfId="52965" xr:uid="{00000000-0005-0000-0000-000027030000}"/>
    <cellStyle name="Comma 3 4 2 6 2 3" xfId="40368" xr:uid="{00000000-0005-0000-0000-000028030000}"/>
    <cellStyle name="Comma 3 4 2 6 2 4" xfId="30354" xr:uid="{00000000-0005-0000-0000-000029030000}"/>
    <cellStyle name="Comma 3 4 2 6 3" xfId="6572" xr:uid="{00000000-0005-0000-0000-00002A030000}"/>
    <cellStyle name="Comma 3 4 2 6 3 2" xfId="19203" xr:uid="{00000000-0005-0000-0000-00002B030000}"/>
    <cellStyle name="Comma 3 4 2 6 3 2 2" xfId="54419" xr:uid="{00000000-0005-0000-0000-00002C030000}"/>
    <cellStyle name="Comma 3 4 2 6 3 3" xfId="41822" xr:uid="{00000000-0005-0000-0000-00002D030000}"/>
    <cellStyle name="Comma 3 4 2 6 3 4" xfId="31808" xr:uid="{00000000-0005-0000-0000-00002E030000}"/>
    <cellStyle name="Comma 3 4 2 6 4" xfId="8031" xr:uid="{00000000-0005-0000-0000-00002F030000}"/>
    <cellStyle name="Comma 3 4 2 6 4 2" xfId="20657" xr:uid="{00000000-0005-0000-0000-000030030000}"/>
    <cellStyle name="Comma 3 4 2 6 4 2 2" xfId="55873" xr:uid="{00000000-0005-0000-0000-000031030000}"/>
    <cellStyle name="Comma 3 4 2 6 4 3" xfId="43276" xr:uid="{00000000-0005-0000-0000-000032030000}"/>
    <cellStyle name="Comma 3 4 2 6 4 4" xfId="33262" xr:uid="{00000000-0005-0000-0000-000033030000}"/>
    <cellStyle name="Comma 3 4 2 6 5" xfId="9812" xr:uid="{00000000-0005-0000-0000-000034030000}"/>
    <cellStyle name="Comma 3 4 2 6 5 2" xfId="22433" xr:uid="{00000000-0005-0000-0000-000035030000}"/>
    <cellStyle name="Comma 3 4 2 6 5 2 2" xfId="57649" xr:uid="{00000000-0005-0000-0000-000036030000}"/>
    <cellStyle name="Comma 3 4 2 6 5 3" xfId="45052" xr:uid="{00000000-0005-0000-0000-000037030000}"/>
    <cellStyle name="Comma 3 4 2 6 5 4" xfId="35038" xr:uid="{00000000-0005-0000-0000-000038030000}"/>
    <cellStyle name="Comma 3 4 2 6 6" xfId="11606" xr:uid="{00000000-0005-0000-0000-000039030000}"/>
    <cellStyle name="Comma 3 4 2 6 6 2" xfId="24209" xr:uid="{00000000-0005-0000-0000-00003A030000}"/>
    <cellStyle name="Comma 3 4 2 6 6 2 2" xfId="59425" xr:uid="{00000000-0005-0000-0000-00003B030000}"/>
    <cellStyle name="Comma 3 4 2 6 6 3" xfId="46828" xr:uid="{00000000-0005-0000-0000-00003C030000}"/>
    <cellStyle name="Comma 3 4 2 6 6 4" xfId="36814" xr:uid="{00000000-0005-0000-0000-00003D030000}"/>
    <cellStyle name="Comma 3 4 2 6 7" xfId="15973" xr:uid="{00000000-0005-0000-0000-00003E030000}"/>
    <cellStyle name="Comma 3 4 2 6 7 2" xfId="51189" xr:uid="{00000000-0005-0000-0000-00003F030000}"/>
    <cellStyle name="Comma 3 4 2 6 7 3" xfId="28578" xr:uid="{00000000-0005-0000-0000-000040030000}"/>
    <cellStyle name="Comma 3 4 2 6 8" xfId="14195" xr:uid="{00000000-0005-0000-0000-000041030000}"/>
    <cellStyle name="Comma 3 4 2 6 8 2" xfId="49413" xr:uid="{00000000-0005-0000-0000-000042030000}"/>
    <cellStyle name="Comma 3 4 2 6 9" xfId="38592" xr:uid="{00000000-0005-0000-0000-000043030000}"/>
    <cellStyle name="Comma 3 4 2 7" xfId="2462" xr:uid="{00000000-0005-0000-0000-000044030000}"/>
    <cellStyle name="Comma 3 4 2 7 10" xfId="25993" xr:uid="{00000000-0005-0000-0000-000045030000}"/>
    <cellStyle name="Comma 3 4 2 7 11" xfId="60397" xr:uid="{00000000-0005-0000-0000-000046030000}"/>
    <cellStyle name="Comma 3 4 2 7 2" xfId="4293" xr:uid="{00000000-0005-0000-0000-000047030000}"/>
    <cellStyle name="Comma 3 4 2 7 2 2" xfId="16940" xr:uid="{00000000-0005-0000-0000-000048030000}"/>
    <cellStyle name="Comma 3 4 2 7 2 2 2" xfId="52156" xr:uid="{00000000-0005-0000-0000-000049030000}"/>
    <cellStyle name="Comma 3 4 2 7 2 3" xfId="39559" xr:uid="{00000000-0005-0000-0000-00004A030000}"/>
    <cellStyle name="Comma 3 4 2 7 2 4" xfId="29545" xr:uid="{00000000-0005-0000-0000-00004B030000}"/>
    <cellStyle name="Comma 3 4 2 7 3" xfId="5763" xr:uid="{00000000-0005-0000-0000-00004C030000}"/>
    <cellStyle name="Comma 3 4 2 7 3 2" xfId="18394" xr:uid="{00000000-0005-0000-0000-00004D030000}"/>
    <cellStyle name="Comma 3 4 2 7 3 2 2" xfId="53610" xr:uid="{00000000-0005-0000-0000-00004E030000}"/>
    <cellStyle name="Comma 3 4 2 7 3 3" xfId="41013" xr:uid="{00000000-0005-0000-0000-00004F030000}"/>
    <cellStyle name="Comma 3 4 2 7 3 4" xfId="30999" xr:uid="{00000000-0005-0000-0000-000050030000}"/>
    <cellStyle name="Comma 3 4 2 7 4" xfId="7222" xr:uid="{00000000-0005-0000-0000-000051030000}"/>
    <cellStyle name="Comma 3 4 2 7 4 2" xfId="19848" xr:uid="{00000000-0005-0000-0000-000052030000}"/>
    <cellStyle name="Comma 3 4 2 7 4 2 2" xfId="55064" xr:uid="{00000000-0005-0000-0000-000053030000}"/>
    <cellStyle name="Comma 3 4 2 7 4 3" xfId="42467" xr:uid="{00000000-0005-0000-0000-000054030000}"/>
    <cellStyle name="Comma 3 4 2 7 4 4" xfId="32453" xr:uid="{00000000-0005-0000-0000-000055030000}"/>
    <cellStyle name="Comma 3 4 2 7 5" xfId="9003" xr:uid="{00000000-0005-0000-0000-000056030000}"/>
    <cellStyle name="Comma 3 4 2 7 5 2" xfId="21624" xr:uid="{00000000-0005-0000-0000-000057030000}"/>
    <cellStyle name="Comma 3 4 2 7 5 2 2" xfId="56840" xr:uid="{00000000-0005-0000-0000-000058030000}"/>
    <cellStyle name="Comma 3 4 2 7 5 3" xfId="44243" xr:uid="{00000000-0005-0000-0000-000059030000}"/>
    <cellStyle name="Comma 3 4 2 7 5 4" xfId="34229" xr:uid="{00000000-0005-0000-0000-00005A030000}"/>
    <cellStyle name="Comma 3 4 2 7 6" xfId="10797" xr:uid="{00000000-0005-0000-0000-00005B030000}"/>
    <cellStyle name="Comma 3 4 2 7 6 2" xfId="23400" xr:uid="{00000000-0005-0000-0000-00005C030000}"/>
    <cellStyle name="Comma 3 4 2 7 6 2 2" xfId="58616" xr:uid="{00000000-0005-0000-0000-00005D030000}"/>
    <cellStyle name="Comma 3 4 2 7 6 3" xfId="46019" xr:uid="{00000000-0005-0000-0000-00005E030000}"/>
    <cellStyle name="Comma 3 4 2 7 6 4" xfId="36005" xr:uid="{00000000-0005-0000-0000-00005F030000}"/>
    <cellStyle name="Comma 3 4 2 7 7" xfId="15164" xr:uid="{00000000-0005-0000-0000-000060030000}"/>
    <cellStyle name="Comma 3 4 2 7 7 2" xfId="50380" xr:uid="{00000000-0005-0000-0000-000061030000}"/>
    <cellStyle name="Comma 3 4 2 7 7 3" xfId="27769" xr:uid="{00000000-0005-0000-0000-000062030000}"/>
    <cellStyle name="Comma 3 4 2 7 8" xfId="13386" xr:uid="{00000000-0005-0000-0000-000063030000}"/>
    <cellStyle name="Comma 3 4 2 7 8 2" xfId="48604" xr:uid="{00000000-0005-0000-0000-000064030000}"/>
    <cellStyle name="Comma 3 4 2 7 9" xfId="37783" xr:uid="{00000000-0005-0000-0000-000065030000}"/>
    <cellStyle name="Comma 3 4 2 8" xfId="3630" xr:uid="{00000000-0005-0000-0000-000066030000}"/>
    <cellStyle name="Comma 3 4 2 8 2" xfId="8354" xr:uid="{00000000-0005-0000-0000-000067030000}"/>
    <cellStyle name="Comma 3 4 2 8 2 2" xfId="20980" xr:uid="{00000000-0005-0000-0000-000068030000}"/>
    <cellStyle name="Comma 3 4 2 8 2 2 2" xfId="56196" xr:uid="{00000000-0005-0000-0000-000069030000}"/>
    <cellStyle name="Comma 3 4 2 8 2 3" xfId="43599" xr:uid="{00000000-0005-0000-0000-00006A030000}"/>
    <cellStyle name="Comma 3 4 2 8 2 4" xfId="33585" xr:uid="{00000000-0005-0000-0000-00006B030000}"/>
    <cellStyle name="Comma 3 4 2 8 3" xfId="10135" xr:uid="{00000000-0005-0000-0000-00006C030000}"/>
    <cellStyle name="Comma 3 4 2 8 3 2" xfId="22756" xr:uid="{00000000-0005-0000-0000-00006D030000}"/>
    <cellStyle name="Comma 3 4 2 8 3 2 2" xfId="57972" xr:uid="{00000000-0005-0000-0000-00006E030000}"/>
    <cellStyle name="Comma 3 4 2 8 3 3" xfId="45375" xr:uid="{00000000-0005-0000-0000-00006F030000}"/>
    <cellStyle name="Comma 3 4 2 8 3 4" xfId="35361" xr:uid="{00000000-0005-0000-0000-000070030000}"/>
    <cellStyle name="Comma 3 4 2 8 4" xfId="11931" xr:uid="{00000000-0005-0000-0000-000071030000}"/>
    <cellStyle name="Comma 3 4 2 8 4 2" xfId="24532" xr:uid="{00000000-0005-0000-0000-000072030000}"/>
    <cellStyle name="Comma 3 4 2 8 4 2 2" xfId="59748" xr:uid="{00000000-0005-0000-0000-000073030000}"/>
    <cellStyle name="Comma 3 4 2 8 4 3" xfId="47151" xr:uid="{00000000-0005-0000-0000-000074030000}"/>
    <cellStyle name="Comma 3 4 2 8 4 4" xfId="37137" xr:uid="{00000000-0005-0000-0000-000075030000}"/>
    <cellStyle name="Comma 3 4 2 8 5" xfId="16296" xr:uid="{00000000-0005-0000-0000-000076030000}"/>
    <cellStyle name="Comma 3 4 2 8 5 2" xfId="51512" xr:uid="{00000000-0005-0000-0000-000077030000}"/>
    <cellStyle name="Comma 3 4 2 8 5 3" xfId="28901" xr:uid="{00000000-0005-0000-0000-000078030000}"/>
    <cellStyle name="Comma 3 4 2 8 6" xfId="14518" xr:uid="{00000000-0005-0000-0000-000079030000}"/>
    <cellStyle name="Comma 3 4 2 8 6 2" xfId="49736" xr:uid="{00000000-0005-0000-0000-00007A030000}"/>
    <cellStyle name="Comma 3 4 2 8 7" xfId="38915" xr:uid="{00000000-0005-0000-0000-00007B030000}"/>
    <cellStyle name="Comma 3 4 2 8 8" xfId="27125" xr:uid="{00000000-0005-0000-0000-00007C030000}"/>
    <cellStyle name="Comma 3 4 2 9" xfId="3956" xr:uid="{00000000-0005-0000-0000-00007D030000}"/>
    <cellStyle name="Comma 3 4 2 9 2" xfId="16618" xr:uid="{00000000-0005-0000-0000-00007E030000}"/>
    <cellStyle name="Comma 3 4 2 9 2 2" xfId="51834" xr:uid="{00000000-0005-0000-0000-00007F030000}"/>
    <cellStyle name="Comma 3 4 2 9 2 3" xfId="29223" xr:uid="{00000000-0005-0000-0000-000080030000}"/>
    <cellStyle name="Comma 3 4 2 9 3" xfId="13064" xr:uid="{00000000-0005-0000-0000-000081030000}"/>
    <cellStyle name="Comma 3 4 2 9 3 2" xfId="48282" xr:uid="{00000000-0005-0000-0000-000082030000}"/>
    <cellStyle name="Comma 3 4 2 9 4" xfId="39237" xr:uid="{00000000-0005-0000-0000-000083030000}"/>
    <cellStyle name="Comma 3 4 2 9 5" xfId="25671" xr:uid="{00000000-0005-0000-0000-000084030000}"/>
    <cellStyle name="Comma 3 4 3" xfId="142" xr:uid="{00000000-0005-0000-0000-000085030000}"/>
    <cellStyle name="Comma 3 5" xfId="13" xr:uid="{00000000-0005-0000-0000-000086030000}"/>
    <cellStyle name="Comma 3 5 2" xfId="143" xr:uid="{00000000-0005-0000-0000-000087030000}"/>
    <cellStyle name="Comma 3 5 2 10" xfId="3957" xr:uid="{00000000-0005-0000-0000-000088030000}"/>
    <cellStyle name="Comma 3 5 2 10 2" xfId="16619" xr:uid="{00000000-0005-0000-0000-000089030000}"/>
    <cellStyle name="Comma 3 5 2 10 2 2" xfId="51835" xr:uid="{00000000-0005-0000-0000-00008A030000}"/>
    <cellStyle name="Comma 3 5 2 10 2 3" xfId="29224" xr:uid="{00000000-0005-0000-0000-00008B030000}"/>
    <cellStyle name="Comma 3 5 2 10 3" xfId="13065" xr:uid="{00000000-0005-0000-0000-00008C030000}"/>
    <cellStyle name="Comma 3 5 2 10 3 2" xfId="48283" xr:uid="{00000000-0005-0000-0000-00008D030000}"/>
    <cellStyle name="Comma 3 5 2 10 4" xfId="39238" xr:uid="{00000000-0005-0000-0000-00008E030000}"/>
    <cellStyle name="Comma 3 5 2 10 5" xfId="25672" xr:uid="{00000000-0005-0000-0000-00008F030000}"/>
    <cellStyle name="Comma 3 5 2 11" xfId="5442" xr:uid="{00000000-0005-0000-0000-000090030000}"/>
    <cellStyle name="Comma 3 5 2 11 2" xfId="18073" xr:uid="{00000000-0005-0000-0000-000091030000}"/>
    <cellStyle name="Comma 3 5 2 11 2 2" xfId="53289" xr:uid="{00000000-0005-0000-0000-000092030000}"/>
    <cellStyle name="Comma 3 5 2 11 3" xfId="40692" xr:uid="{00000000-0005-0000-0000-000093030000}"/>
    <cellStyle name="Comma 3 5 2 11 4" xfId="30678" xr:uid="{00000000-0005-0000-0000-000094030000}"/>
    <cellStyle name="Comma 3 5 2 12" xfId="6898" xr:uid="{00000000-0005-0000-0000-000095030000}"/>
    <cellStyle name="Comma 3 5 2 12 2" xfId="19527" xr:uid="{00000000-0005-0000-0000-000096030000}"/>
    <cellStyle name="Comma 3 5 2 12 2 2" xfId="54743" xr:uid="{00000000-0005-0000-0000-000097030000}"/>
    <cellStyle name="Comma 3 5 2 12 3" xfId="42146" xr:uid="{00000000-0005-0000-0000-000098030000}"/>
    <cellStyle name="Comma 3 5 2 12 4" xfId="32132" xr:uid="{00000000-0005-0000-0000-000099030000}"/>
    <cellStyle name="Comma 3 5 2 13" xfId="8680" xr:uid="{00000000-0005-0000-0000-00009A030000}"/>
    <cellStyle name="Comma 3 5 2 13 2" xfId="21303" xr:uid="{00000000-0005-0000-0000-00009B030000}"/>
    <cellStyle name="Comma 3 5 2 13 2 2" xfId="56519" xr:uid="{00000000-0005-0000-0000-00009C030000}"/>
    <cellStyle name="Comma 3 5 2 13 3" xfId="43922" xr:uid="{00000000-0005-0000-0000-00009D030000}"/>
    <cellStyle name="Comma 3 5 2 13 4" xfId="33908" xr:uid="{00000000-0005-0000-0000-00009E030000}"/>
    <cellStyle name="Comma 3 5 2 14" xfId="10451" xr:uid="{00000000-0005-0000-0000-00009F030000}"/>
    <cellStyle name="Comma 3 5 2 14 2" xfId="23067" xr:uid="{00000000-0005-0000-0000-0000A0030000}"/>
    <cellStyle name="Comma 3 5 2 14 2 2" xfId="58283" xr:uid="{00000000-0005-0000-0000-0000A1030000}"/>
    <cellStyle name="Comma 3 5 2 14 3" xfId="45686" xr:uid="{00000000-0005-0000-0000-0000A2030000}"/>
    <cellStyle name="Comma 3 5 2 14 4" xfId="35672" xr:uid="{00000000-0005-0000-0000-0000A3030000}"/>
    <cellStyle name="Comma 3 5 2 15" xfId="14842" xr:uid="{00000000-0005-0000-0000-0000A4030000}"/>
    <cellStyle name="Comma 3 5 2 15 2" xfId="50059" xr:uid="{00000000-0005-0000-0000-0000A5030000}"/>
    <cellStyle name="Comma 3 5 2 15 3" xfId="27448" xr:uid="{00000000-0005-0000-0000-0000A6030000}"/>
    <cellStyle name="Comma 3 5 2 16" xfId="12256" xr:uid="{00000000-0005-0000-0000-0000A7030000}"/>
    <cellStyle name="Comma 3 5 2 16 2" xfId="47474" xr:uid="{00000000-0005-0000-0000-0000A8030000}"/>
    <cellStyle name="Comma 3 5 2 17" xfId="37461" xr:uid="{00000000-0005-0000-0000-0000A9030000}"/>
    <cellStyle name="Comma 3 5 2 18" xfId="24863" xr:uid="{00000000-0005-0000-0000-0000AA030000}"/>
    <cellStyle name="Comma 3 5 2 19" xfId="60076" xr:uid="{00000000-0005-0000-0000-0000AB030000}"/>
    <cellStyle name="Comma 3 5 2 2" xfId="144" xr:uid="{00000000-0005-0000-0000-0000AC030000}"/>
    <cellStyle name="Comma 3 5 2 3" xfId="1370" xr:uid="{00000000-0005-0000-0000-0000AD030000}"/>
    <cellStyle name="Comma 3 5 2 3 10" xfId="6972" xr:uid="{00000000-0005-0000-0000-0000AE030000}"/>
    <cellStyle name="Comma 3 5 2 3 10 2" xfId="19599" xr:uid="{00000000-0005-0000-0000-0000AF030000}"/>
    <cellStyle name="Comma 3 5 2 3 10 2 2" xfId="54815" xr:uid="{00000000-0005-0000-0000-0000B0030000}"/>
    <cellStyle name="Comma 3 5 2 3 10 3" xfId="42218" xr:uid="{00000000-0005-0000-0000-0000B1030000}"/>
    <cellStyle name="Comma 3 5 2 3 10 4" xfId="32204" xr:uid="{00000000-0005-0000-0000-0000B2030000}"/>
    <cellStyle name="Comma 3 5 2 3 11" xfId="8753" xr:uid="{00000000-0005-0000-0000-0000B3030000}"/>
    <cellStyle name="Comma 3 5 2 3 11 2" xfId="21375" xr:uid="{00000000-0005-0000-0000-0000B4030000}"/>
    <cellStyle name="Comma 3 5 2 3 11 2 2" xfId="56591" xr:uid="{00000000-0005-0000-0000-0000B5030000}"/>
    <cellStyle name="Comma 3 5 2 3 11 3" xfId="43994" xr:uid="{00000000-0005-0000-0000-0000B6030000}"/>
    <cellStyle name="Comma 3 5 2 3 11 4" xfId="33980" xr:uid="{00000000-0005-0000-0000-0000B7030000}"/>
    <cellStyle name="Comma 3 5 2 3 12" xfId="10452" xr:uid="{00000000-0005-0000-0000-0000B8030000}"/>
    <cellStyle name="Comma 3 5 2 3 12 2" xfId="23068" xr:uid="{00000000-0005-0000-0000-0000B9030000}"/>
    <cellStyle name="Comma 3 5 2 3 12 2 2" xfId="58284" xr:uid="{00000000-0005-0000-0000-0000BA030000}"/>
    <cellStyle name="Comma 3 5 2 3 12 3" xfId="45687" xr:uid="{00000000-0005-0000-0000-0000BB030000}"/>
    <cellStyle name="Comma 3 5 2 3 12 4" xfId="35673" xr:uid="{00000000-0005-0000-0000-0000BC030000}"/>
    <cellStyle name="Comma 3 5 2 3 13" xfId="14914" xr:uid="{00000000-0005-0000-0000-0000BD030000}"/>
    <cellStyle name="Comma 3 5 2 3 13 2" xfId="50131" xr:uid="{00000000-0005-0000-0000-0000BE030000}"/>
    <cellStyle name="Comma 3 5 2 3 13 3" xfId="27520" xr:uid="{00000000-0005-0000-0000-0000BF030000}"/>
    <cellStyle name="Comma 3 5 2 3 14" xfId="12328" xr:uid="{00000000-0005-0000-0000-0000C0030000}"/>
    <cellStyle name="Comma 3 5 2 3 14 2" xfId="47546" xr:uid="{00000000-0005-0000-0000-0000C1030000}"/>
    <cellStyle name="Comma 3 5 2 3 15" xfId="37533" xr:uid="{00000000-0005-0000-0000-0000C2030000}"/>
    <cellStyle name="Comma 3 5 2 3 16" xfId="24935" xr:uid="{00000000-0005-0000-0000-0000C3030000}"/>
    <cellStyle name="Comma 3 5 2 3 17" xfId="60148" xr:uid="{00000000-0005-0000-0000-0000C4030000}"/>
    <cellStyle name="Comma 3 5 2 3 2" xfId="2358" xr:uid="{00000000-0005-0000-0000-0000C5030000}"/>
    <cellStyle name="Comma 3 5 2 3 2 10" xfId="10453" xr:uid="{00000000-0005-0000-0000-0000C6030000}"/>
    <cellStyle name="Comma 3 5 2 3 2 10 2" xfId="23069" xr:uid="{00000000-0005-0000-0000-0000C7030000}"/>
    <cellStyle name="Comma 3 5 2 3 2 10 2 2" xfId="58285" xr:uid="{00000000-0005-0000-0000-0000C8030000}"/>
    <cellStyle name="Comma 3 5 2 3 2 10 3" xfId="45688" xr:uid="{00000000-0005-0000-0000-0000C9030000}"/>
    <cellStyle name="Comma 3 5 2 3 2 10 4" xfId="35674" xr:uid="{00000000-0005-0000-0000-0000CA030000}"/>
    <cellStyle name="Comma 3 5 2 3 2 11" xfId="15069" xr:uid="{00000000-0005-0000-0000-0000CB030000}"/>
    <cellStyle name="Comma 3 5 2 3 2 11 2" xfId="50285" xr:uid="{00000000-0005-0000-0000-0000CC030000}"/>
    <cellStyle name="Comma 3 5 2 3 2 11 3" xfId="27674" xr:uid="{00000000-0005-0000-0000-0000CD030000}"/>
    <cellStyle name="Comma 3 5 2 3 2 12" xfId="12482" xr:uid="{00000000-0005-0000-0000-0000CE030000}"/>
    <cellStyle name="Comma 3 5 2 3 2 12 2" xfId="47700" xr:uid="{00000000-0005-0000-0000-0000CF030000}"/>
    <cellStyle name="Comma 3 5 2 3 2 13" xfId="37688" xr:uid="{00000000-0005-0000-0000-0000D0030000}"/>
    <cellStyle name="Comma 3 5 2 3 2 14" xfId="25089" xr:uid="{00000000-0005-0000-0000-0000D1030000}"/>
    <cellStyle name="Comma 3 5 2 3 2 15" xfId="60302" xr:uid="{00000000-0005-0000-0000-0000D2030000}"/>
    <cellStyle name="Comma 3 5 2 3 2 2" xfId="3204" xr:uid="{00000000-0005-0000-0000-0000D3030000}"/>
    <cellStyle name="Comma 3 5 2 3 2 2 10" xfId="25573" xr:uid="{00000000-0005-0000-0000-0000D4030000}"/>
    <cellStyle name="Comma 3 5 2 3 2 2 11" xfId="61108" xr:uid="{00000000-0005-0000-0000-0000D5030000}"/>
    <cellStyle name="Comma 3 5 2 3 2 2 2" xfId="5004" xr:uid="{00000000-0005-0000-0000-0000D6030000}"/>
    <cellStyle name="Comma 3 5 2 3 2 2 2 2" xfId="17651" xr:uid="{00000000-0005-0000-0000-0000D7030000}"/>
    <cellStyle name="Comma 3 5 2 3 2 2 2 2 2" xfId="52867" xr:uid="{00000000-0005-0000-0000-0000D8030000}"/>
    <cellStyle name="Comma 3 5 2 3 2 2 2 2 3" xfId="30256" xr:uid="{00000000-0005-0000-0000-0000D9030000}"/>
    <cellStyle name="Comma 3 5 2 3 2 2 2 3" xfId="14097" xr:uid="{00000000-0005-0000-0000-0000DA030000}"/>
    <cellStyle name="Comma 3 5 2 3 2 2 2 3 2" xfId="49315" xr:uid="{00000000-0005-0000-0000-0000DB030000}"/>
    <cellStyle name="Comma 3 5 2 3 2 2 2 4" xfId="40270" xr:uid="{00000000-0005-0000-0000-0000DC030000}"/>
    <cellStyle name="Comma 3 5 2 3 2 2 2 5" xfId="26704" xr:uid="{00000000-0005-0000-0000-0000DD030000}"/>
    <cellStyle name="Comma 3 5 2 3 2 2 3" xfId="6474" xr:uid="{00000000-0005-0000-0000-0000DE030000}"/>
    <cellStyle name="Comma 3 5 2 3 2 2 3 2" xfId="19105" xr:uid="{00000000-0005-0000-0000-0000DF030000}"/>
    <cellStyle name="Comma 3 5 2 3 2 2 3 2 2" xfId="54321" xr:uid="{00000000-0005-0000-0000-0000E0030000}"/>
    <cellStyle name="Comma 3 5 2 3 2 2 3 3" xfId="41724" xr:uid="{00000000-0005-0000-0000-0000E1030000}"/>
    <cellStyle name="Comma 3 5 2 3 2 2 3 4" xfId="31710" xr:uid="{00000000-0005-0000-0000-0000E2030000}"/>
    <cellStyle name="Comma 3 5 2 3 2 2 4" xfId="7933" xr:uid="{00000000-0005-0000-0000-0000E3030000}"/>
    <cellStyle name="Comma 3 5 2 3 2 2 4 2" xfId="20559" xr:uid="{00000000-0005-0000-0000-0000E4030000}"/>
    <cellStyle name="Comma 3 5 2 3 2 2 4 2 2" xfId="55775" xr:uid="{00000000-0005-0000-0000-0000E5030000}"/>
    <cellStyle name="Comma 3 5 2 3 2 2 4 3" xfId="43178" xr:uid="{00000000-0005-0000-0000-0000E6030000}"/>
    <cellStyle name="Comma 3 5 2 3 2 2 4 4" xfId="33164" xr:uid="{00000000-0005-0000-0000-0000E7030000}"/>
    <cellStyle name="Comma 3 5 2 3 2 2 5" xfId="9714" xr:uid="{00000000-0005-0000-0000-0000E8030000}"/>
    <cellStyle name="Comma 3 5 2 3 2 2 5 2" xfId="22335" xr:uid="{00000000-0005-0000-0000-0000E9030000}"/>
    <cellStyle name="Comma 3 5 2 3 2 2 5 2 2" xfId="57551" xr:uid="{00000000-0005-0000-0000-0000EA030000}"/>
    <cellStyle name="Comma 3 5 2 3 2 2 5 3" xfId="44954" xr:uid="{00000000-0005-0000-0000-0000EB030000}"/>
    <cellStyle name="Comma 3 5 2 3 2 2 5 4" xfId="34940" xr:uid="{00000000-0005-0000-0000-0000EC030000}"/>
    <cellStyle name="Comma 3 5 2 3 2 2 6" xfId="11508" xr:uid="{00000000-0005-0000-0000-0000ED030000}"/>
    <cellStyle name="Comma 3 5 2 3 2 2 6 2" xfId="24111" xr:uid="{00000000-0005-0000-0000-0000EE030000}"/>
    <cellStyle name="Comma 3 5 2 3 2 2 6 2 2" xfId="59327" xr:uid="{00000000-0005-0000-0000-0000EF030000}"/>
    <cellStyle name="Comma 3 5 2 3 2 2 6 3" xfId="46730" xr:uid="{00000000-0005-0000-0000-0000F0030000}"/>
    <cellStyle name="Comma 3 5 2 3 2 2 6 4" xfId="36716" xr:uid="{00000000-0005-0000-0000-0000F1030000}"/>
    <cellStyle name="Comma 3 5 2 3 2 2 7" xfId="15875" xr:uid="{00000000-0005-0000-0000-0000F2030000}"/>
    <cellStyle name="Comma 3 5 2 3 2 2 7 2" xfId="51091" xr:uid="{00000000-0005-0000-0000-0000F3030000}"/>
    <cellStyle name="Comma 3 5 2 3 2 2 7 3" xfId="28480" xr:uid="{00000000-0005-0000-0000-0000F4030000}"/>
    <cellStyle name="Comma 3 5 2 3 2 2 8" xfId="12966" xr:uid="{00000000-0005-0000-0000-0000F5030000}"/>
    <cellStyle name="Comma 3 5 2 3 2 2 8 2" xfId="48184" xr:uid="{00000000-0005-0000-0000-0000F6030000}"/>
    <cellStyle name="Comma 3 5 2 3 2 2 9" xfId="38494" xr:uid="{00000000-0005-0000-0000-0000F7030000}"/>
    <cellStyle name="Comma 3 5 2 3 2 3" xfId="3533" xr:uid="{00000000-0005-0000-0000-0000F8030000}"/>
    <cellStyle name="Comma 3 5 2 3 2 3 10" xfId="27029" xr:uid="{00000000-0005-0000-0000-0000F9030000}"/>
    <cellStyle name="Comma 3 5 2 3 2 3 11" xfId="61433" xr:uid="{00000000-0005-0000-0000-0000FA030000}"/>
    <cellStyle name="Comma 3 5 2 3 2 3 2" xfId="5329" xr:uid="{00000000-0005-0000-0000-0000FB030000}"/>
    <cellStyle name="Comma 3 5 2 3 2 3 2 2" xfId="17976" xr:uid="{00000000-0005-0000-0000-0000FC030000}"/>
    <cellStyle name="Comma 3 5 2 3 2 3 2 2 2" xfId="53192" xr:uid="{00000000-0005-0000-0000-0000FD030000}"/>
    <cellStyle name="Comma 3 5 2 3 2 3 2 3" xfId="40595" xr:uid="{00000000-0005-0000-0000-0000FE030000}"/>
    <cellStyle name="Comma 3 5 2 3 2 3 2 4" xfId="30581" xr:uid="{00000000-0005-0000-0000-0000FF030000}"/>
    <cellStyle name="Comma 3 5 2 3 2 3 3" xfId="6799" xr:uid="{00000000-0005-0000-0000-000000040000}"/>
    <cellStyle name="Comma 3 5 2 3 2 3 3 2" xfId="19430" xr:uid="{00000000-0005-0000-0000-000001040000}"/>
    <cellStyle name="Comma 3 5 2 3 2 3 3 2 2" xfId="54646" xr:uid="{00000000-0005-0000-0000-000002040000}"/>
    <cellStyle name="Comma 3 5 2 3 2 3 3 3" xfId="42049" xr:uid="{00000000-0005-0000-0000-000003040000}"/>
    <cellStyle name="Comma 3 5 2 3 2 3 3 4" xfId="32035" xr:uid="{00000000-0005-0000-0000-000004040000}"/>
    <cellStyle name="Comma 3 5 2 3 2 3 4" xfId="8258" xr:uid="{00000000-0005-0000-0000-000005040000}"/>
    <cellStyle name="Comma 3 5 2 3 2 3 4 2" xfId="20884" xr:uid="{00000000-0005-0000-0000-000006040000}"/>
    <cellStyle name="Comma 3 5 2 3 2 3 4 2 2" xfId="56100" xr:uid="{00000000-0005-0000-0000-000007040000}"/>
    <cellStyle name="Comma 3 5 2 3 2 3 4 3" xfId="43503" xr:uid="{00000000-0005-0000-0000-000008040000}"/>
    <cellStyle name="Comma 3 5 2 3 2 3 4 4" xfId="33489" xr:uid="{00000000-0005-0000-0000-000009040000}"/>
    <cellStyle name="Comma 3 5 2 3 2 3 5" xfId="10039" xr:uid="{00000000-0005-0000-0000-00000A040000}"/>
    <cellStyle name="Comma 3 5 2 3 2 3 5 2" xfId="22660" xr:uid="{00000000-0005-0000-0000-00000B040000}"/>
    <cellStyle name="Comma 3 5 2 3 2 3 5 2 2" xfId="57876" xr:uid="{00000000-0005-0000-0000-00000C040000}"/>
    <cellStyle name="Comma 3 5 2 3 2 3 5 3" xfId="45279" xr:uid="{00000000-0005-0000-0000-00000D040000}"/>
    <cellStyle name="Comma 3 5 2 3 2 3 5 4" xfId="35265" xr:uid="{00000000-0005-0000-0000-00000E040000}"/>
    <cellStyle name="Comma 3 5 2 3 2 3 6" xfId="11833" xr:uid="{00000000-0005-0000-0000-00000F040000}"/>
    <cellStyle name="Comma 3 5 2 3 2 3 6 2" xfId="24436" xr:uid="{00000000-0005-0000-0000-000010040000}"/>
    <cellStyle name="Comma 3 5 2 3 2 3 6 2 2" xfId="59652" xr:uid="{00000000-0005-0000-0000-000011040000}"/>
    <cellStyle name="Comma 3 5 2 3 2 3 6 3" xfId="47055" xr:uid="{00000000-0005-0000-0000-000012040000}"/>
    <cellStyle name="Comma 3 5 2 3 2 3 6 4" xfId="37041" xr:uid="{00000000-0005-0000-0000-000013040000}"/>
    <cellStyle name="Comma 3 5 2 3 2 3 7" xfId="16200" xr:uid="{00000000-0005-0000-0000-000014040000}"/>
    <cellStyle name="Comma 3 5 2 3 2 3 7 2" xfId="51416" xr:uid="{00000000-0005-0000-0000-000015040000}"/>
    <cellStyle name="Comma 3 5 2 3 2 3 7 3" xfId="28805" xr:uid="{00000000-0005-0000-0000-000016040000}"/>
    <cellStyle name="Comma 3 5 2 3 2 3 8" xfId="14422" xr:uid="{00000000-0005-0000-0000-000017040000}"/>
    <cellStyle name="Comma 3 5 2 3 2 3 8 2" xfId="49640" xr:uid="{00000000-0005-0000-0000-000018040000}"/>
    <cellStyle name="Comma 3 5 2 3 2 3 9" xfId="38819" xr:uid="{00000000-0005-0000-0000-000019040000}"/>
    <cellStyle name="Comma 3 5 2 3 2 4" xfId="2694" xr:uid="{00000000-0005-0000-0000-00001A040000}"/>
    <cellStyle name="Comma 3 5 2 3 2 4 10" xfId="26220" xr:uid="{00000000-0005-0000-0000-00001B040000}"/>
    <cellStyle name="Comma 3 5 2 3 2 4 11" xfId="60624" xr:uid="{00000000-0005-0000-0000-00001C040000}"/>
    <cellStyle name="Comma 3 5 2 3 2 4 2" xfId="4520" xr:uid="{00000000-0005-0000-0000-00001D040000}"/>
    <cellStyle name="Comma 3 5 2 3 2 4 2 2" xfId="17167" xr:uid="{00000000-0005-0000-0000-00001E040000}"/>
    <cellStyle name="Comma 3 5 2 3 2 4 2 2 2" xfId="52383" xr:uid="{00000000-0005-0000-0000-00001F040000}"/>
    <cellStyle name="Comma 3 5 2 3 2 4 2 3" xfId="39786" xr:uid="{00000000-0005-0000-0000-000020040000}"/>
    <cellStyle name="Comma 3 5 2 3 2 4 2 4" xfId="29772" xr:uid="{00000000-0005-0000-0000-000021040000}"/>
    <cellStyle name="Comma 3 5 2 3 2 4 3" xfId="5990" xr:uid="{00000000-0005-0000-0000-000022040000}"/>
    <cellStyle name="Comma 3 5 2 3 2 4 3 2" xfId="18621" xr:uid="{00000000-0005-0000-0000-000023040000}"/>
    <cellStyle name="Comma 3 5 2 3 2 4 3 2 2" xfId="53837" xr:uid="{00000000-0005-0000-0000-000024040000}"/>
    <cellStyle name="Comma 3 5 2 3 2 4 3 3" xfId="41240" xr:uid="{00000000-0005-0000-0000-000025040000}"/>
    <cellStyle name="Comma 3 5 2 3 2 4 3 4" xfId="31226" xr:uid="{00000000-0005-0000-0000-000026040000}"/>
    <cellStyle name="Comma 3 5 2 3 2 4 4" xfId="7449" xr:uid="{00000000-0005-0000-0000-000027040000}"/>
    <cellStyle name="Comma 3 5 2 3 2 4 4 2" xfId="20075" xr:uid="{00000000-0005-0000-0000-000028040000}"/>
    <cellStyle name="Comma 3 5 2 3 2 4 4 2 2" xfId="55291" xr:uid="{00000000-0005-0000-0000-000029040000}"/>
    <cellStyle name="Comma 3 5 2 3 2 4 4 3" xfId="42694" xr:uid="{00000000-0005-0000-0000-00002A040000}"/>
    <cellStyle name="Comma 3 5 2 3 2 4 4 4" xfId="32680" xr:uid="{00000000-0005-0000-0000-00002B040000}"/>
    <cellStyle name="Comma 3 5 2 3 2 4 5" xfId="9230" xr:uid="{00000000-0005-0000-0000-00002C040000}"/>
    <cellStyle name="Comma 3 5 2 3 2 4 5 2" xfId="21851" xr:uid="{00000000-0005-0000-0000-00002D040000}"/>
    <cellStyle name="Comma 3 5 2 3 2 4 5 2 2" xfId="57067" xr:uid="{00000000-0005-0000-0000-00002E040000}"/>
    <cellStyle name="Comma 3 5 2 3 2 4 5 3" xfId="44470" xr:uid="{00000000-0005-0000-0000-00002F040000}"/>
    <cellStyle name="Comma 3 5 2 3 2 4 5 4" xfId="34456" xr:uid="{00000000-0005-0000-0000-000030040000}"/>
    <cellStyle name="Comma 3 5 2 3 2 4 6" xfId="11024" xr:uid="{00000000-0005-0000-0000-000031040000}"/>
    <cellStyle name="Comma 3 5 2 3 2 4 6 2" xfId="23627" xr:uid="{00000000-0005-0000-0000-000032040000}"/>
    <cellStyle name="Comma 3 5 2 3 2 4 6 2 2" xfId="58843" xr:uid="{00000000-0005-0000-0000-000033040000}"/>
    <cellStyle name="Comma 3 5 2 3 2 4 6 3" xfId="46246" xr:uid="{00000000-0005-0000-0000-000034040000}"/>
    <cellStyle name="Comma 3 5 2 3 2 4 6 4" xfId="36232" xr:uid="{00000000-0005-0000-0000-000035040000}"/>
    <cellStyle name="Comma 3 5 2 3 2 4 7" xfId="15391" xr:uid="{00000000-0005-0000-0000-000036040000}"/>
    <cellStyle name="Comma 3 5 2 3 2 4 7 2" xfId="50607" xr:uid="{00000000-0005-0000-0000-000037040000}"/>
    <cellStyle name="Comma 3 5 2 3 2 4 7 3" xfId="27996" xr:uid="{00000000-0005-0000-0000-000038040000}"/>
    <cellStyle name="Comma 3 5 2 3 2 4 8" xfId="13613" xr:uid="{00000000-0005-0000-0000-000039040000}"/>
    <cellStyle name="Comma 3 5 2 3 2 4 8 2" xfId="48831" xr:uid="{00000000-0005-0000-0000-00003A040000}"/>
    <cellStyle name="Comma 3 5 2 3 2 4 9" xfId="38010" xr:uid="{00000000-0005-0000-0000-00003B040000}"/>
    <cellStyle name="Comma 3 5 2 3 2 5" xfId="3858" xr:uid="{00000000-0005-0000-0000-00003C040000}"/>
    <cellStyle name="Comma 3 5 2 3 2 5 2" xfId="8581" xr:uid="{00000000-0005-0000-0000-00003D040000}"/>
    <cellStyle name="Comma 3 5 2 3 2 5 2 2" xfId="21207" xr:uid="{00000000-0005-0000-0000-00003E040000}"/>
    <cellStyle name="Comma 3 5 2 3 2 5 2 2 2" xfId="56423" xr:uid="{00000000-0005-0000-0000-00003F040000}"/>
    <cellStyle name="Comma 3 5 2 3 2 5 2 3" xfId="43826" xr:uid="{00000000-0005-0000-0000-000040040000}"/>
    <cellStyle name="Comma 3 5 2 3 2 5 2 4" xfId="33812" xr:uid="{00000000-0005-0000-0000-000041040000}"/>
    <cellStyle name="Comma 3 5 2 3 2 5 3" xfId="10362" xr:uid="{00000000-0005-0000-0000-000042040000}"/>
    <cellStyle name="Comma 3 5 2 3 2 5 3 2" xfId="22983" xr:uid="{00000000-0005-0000-0000-000043040000}"/>
    <cellStyle name="Comma 3 5 2 3 2 5 3 2 2" xfId="58199" xr:uid="{00000000-0005-0000-0000-000044040000}"/>
    <cellStyle name="Comma 3 5 2 3 2 5 3 3" xfId="45602" xr:uid="{00000000-0005-0000-0000-000045040000}"/>
    <cellStyle name="Comma 3 5 2 3 2 5 3 4" xfId="35588" xr:uid="{00000000-0005-0000-0000-000046040000}"/>
    <cellStyle name="Comma 3 5 2 3 2 5 4" xfId="12158" xr:uid="{00000000-0005-0000-0000-000047040000}"/>
    <cellStyle name="Comma 3 5 2 3 2 5 4 2" xfId="24759" xr:uid="{00000000-0005-0000-0000-000048040000}"/>
    <cellStyle name="Comma 3 5 2 3 2 5 4 2 2" xfId="59975" xr:uid="{00000000-0005-0000-0000-000049040000}"/>
    <cellStyle name="Comma 3 5 2 3 2 5 4 3" xfId="47378" xr:uid="{00000000-0005-0000-0000-00004A040000}"/>
    <cellStyle name="Comma 3 5 2 3 2 5 4 4" xfId="37364" xr:uid="{00000000-0005-0000-0000-00004B040000}"/>
    <cellStyle name="Comma 3 5 2 3 2 5 5" xfId="16523" xr:uid="{00000000-0005-0000-0000-00004C040000}"/>
    <cellStyle name="Comma 3 5 2 3 2 5 5 2" xfId="51739" xr:uid="{00000000-0005-0000-0000-00004D040000}"/>
    <cellStyle name="Comma 3 5 2 3 2 5 5 3" xfId="29128" xr:uid="{00000000-0005-0000-0000-00004E040000}"/>
    <cellStyle name="Comma 3 5 2 3 2 5 6" xfId="14745" xr:uid="{00000000-0005-0000-0000-00004F040000}"/>
    <cellStyle name="Comma 3 5 2 3 2 5 6 2" xfId="49963" xr:uid="{00000000-0005-0000-0000-000050040000}"/>
    <cellStyle name="Comma 3 5 2 3 2 5 7" xfId="39142" xr:uid="{00000000-0005-0000-0000-000051040000}"/>
    <cellStyle name="Comma 3 5 2 3 2 5 8" xfId="27352" xr:uid="{00000000-0005-0000-0000-000052040000}"/>
    <cellStyle name="Comma 3 5 2 3 2 6" xfId="4198" xr:uid="{00000000-0005-0000-0000-000053040000}"/>
    <cellStyle name="Comma 3 5 2 3 2 6 2" xfId="16845" xr:uid="{00000000-0005-0000-0000-000054040000}"/>
    <cellStyle name="Comma 3 5 2 3 2 6 2 2" xfId="52061" xr:uid="{00000000-0005-0000-0000-000055040000}"/>
    <cellStyle name="Comma 3 5 2 3 2 6 2 3" xfId="29450" xr:uid="{00000000-0005-0000-0000-000056040000}"/>
    <cellStyle name="Comma 3 5 2 3 2 6 3" xfId="13291" xr:uid="{00000000-0005-0000-0000-000057040000}"/>
    <cellStyle name="Comma 3 5 2 3 2 6 3 2" xfId="48509" xr:uid="{00000000-0005-0000-0000-000058040000}"/>
    <cellStyle name="Comma 3 5 2 3 2 6 4" xfId="39464" xr:uid="{00000000-0005-0000-0000-000059040000}"/>
    <cellStyle name="Comma 3 5 2 3 2 6 5" xfId="25898" xr:uid="{00000000-0005-0000-0000-00005A040000}"/>
    <cellStyle name="Comma 3 5 2 3 2 7" xfId="5668" xr:uid="{00000000-0005-0000-0000-00005B040000}"/>
    <cellStyle name="Comma 3 5 2 3 2 7 2" xfId="18299" xr:uid="{00000000-0005-0000-0000-00005C040000}"/>
    <cellStyle name="Comma 3 5 2 3 2 7 2 2" xfId="53515" xr:uid="{00000000-0005-0000-0000-00005D040000}"/>
    <cellStyle name="Comma 3 5 2 3 2 7 3" xfId="40918" xr:uid="{00000000-0005-0000-0000-00005E040000}"/>
    <cellStyle name="Comma 3 5 2 3 2 7 4" xfId="30904" xr:uid="{00000000-0005-0000-0000-00005F040000}"/>
    <cellStyle name="Comma 3 5 2 3 2 8" xfId="7127" xr:uid="{00000000-0005-0000-0000-000060040000}"/>
    <cellStyle name="Comma 3 5 2 3 2 8 2" xfId="19753" xr:uid="{00000000-0005-0000-0000-000061040000}"/>
    <cellStyle name="Comma 3 5 2 3 2 8 2 2" xfId="54969" xr:uid="{00000000-0005-0000-0000-000062040000}"/>
    <cellStyle name="Comma 3 5 2 3 2 8 3" xfId="42372" xr:uid="{00000000-0005-0000-0000-000063040000}"/>
    <cellStyle name="Comma 3 5 2 3 2 8 4" xfId="32358" xr:uid="{00000000-0005-0000-0000-000064040000}"/>
    <cellStyle name="Comma 3 5 2 3 2 9" xfId="8908" xr:uid="{00000000-0005-0000-0000-000065040000}"/>
    <cellStyle name="Comma 3 5 2 3 2 9 2" xfId="21529" xr:uid="{00000000-0005-0000-0000-000066040000}"/>
    <cellStyle name="Comma 3 5 2 3 2 9 2 2" xfId="56745" xr:uid="{00000000-0005-0000-0000-000067040000}"/>
    <cellStyle name="Comma 3 5 2 3 2 9 3" xfId="44148" xr:uid="{00000000-0005-0000-0000-000068040000}"/>
    <cellStyle name="Comma 3 5 2 3 2 9 4" xfId="34134" xr:uid="{00000000-0005-0000-0000-000069040000}"/>
    <cellStyle name="Comma 3 5 2 3 3" xfId="3043" xr:uid="{00000000-0005-0000-0000-00006A040000}"/>
    <cellStyle name="Comma 3 5 2 3 3 10" xfId="25416" xr:uid="{00000000-0005-0000-0000-00006B040000}"/>
    <cellStyle name="Comma 3 5 2 3 3 11" xfId="60951" xr:uid="{00000000-0005-0000-0000-00006C040000}"/>
    <cellStyle name="Comma 3 5 2 3 3 2" xfId="4847" xr:uid="{00000000-0005-0000-0000-00006D040000}"/>
    <cellStyle name="Comma 3 5 2 3 3 2 2" xfId="17494" xr:uid="{00000000-0005-0000-0000-00006E040000}"/>
    <cellStyle name="Comma 3 5 2 3 3 2 2 2" xfId="52710" xr:uid="{00000000-0005-0000-0000-00006F040000}"/>
    <cellStyle name="Comma 3 5 2 3 3 2 2 3" xfId="30099" xr:uid="{00000000-0005-0000-0000-000070040000}"/>
    <cellStyle name="Comma 3 5 2 3 3 2 3" xfId="13940" xr:uid="{00000000-0005-0000-0000-000071040000}"/>
    <cellStyle name="Comma 3 5 2 3 3 2 3 2" xfId="49158" xr:uid="{00000000-0005-0000-0000-000072040000}"/>
    <cellStyle name="Comma 3 5 2 3 3 2 4" xfId="40113" xr:uid="{00000000-0005-0000-0000-000073040000}"/>
    <cellStyle name="Comma 3 5 2 3 3 2 5" xfId="26547" xr:uid="{00000000-0005-0000-0000-000074040000}"/>
    <cellStyle name="Comma 3 5 2 3 3 3" xfId="6317" xr:uid="{00000000-0005-0000-0000-000075040000}"/>
    <cellStyle name="Comma 3 5 2 3 3 3 2" xfId="18948" xr:uid="{00000000-0005-0000-0000-000076040000}"/>
    <cellStyle name="Comma 3 5 2 3 3 3 2 2" xfId="54164" xr:uid="{00000000-0005-0000-0000-000077040000}"/>
    <cellStyle name="Comma 3 5 2 3 3 3 3" xfId="41567" xr:uid="{00000000-0005-0000-0000-000078040000}"/>
    <cellStyle name="Comma 3 5 2 3 3 3 4" xfId="31553" xr:uid="{00000000-0005-0000-0000-000079040000}"/>
    <cellStyle name="Comma 3 5 2 3 3 4" xfId="7776" xr:uid="{00000000-0005-0000-0000-00007A040000}"/>
    <cellStyle name="Comma 3 5 2 3 3 4 2" xfId="20402" xr:uid="{00000000-0005-0000-0000-00007B040000}"/>
    <cellStyle name="Comma 3 5 2 3 3 4 2 2" xfId="55618" xr:uid="{00000000-0005-0000-0000-00007C040000}"/>
    <cellStyle name="Comma 3 5 2 3 3 4 3" xfId="43021" xr:uid="{00000000-0005-0000-0000-00007D040000}"/>
    <cellStyle name="Comma 3 5 2 3 3 4 4" xfId="33007" xr:uid="{00000000-0005-0000-0000-00007E040000}"/>
    <cellStyle name="Comma 3 5 2 3 3 5" xfId="9557" xr:uid="{00000000-0005-0000-0000-00007F040000}"/>
    <cellStyle name="Comma 3 5 2 3 3 5 2" xfId="22178" xr:uid="{00000000-0005-0000-0000-000080040000}"/>
    <cellStyle name="Comma 3 5 2 3 3 5 2 2" xfId="57394" xr:uid="{00000000-0005-0000-0000-000081040000}"/>
    <cellStyle name="Comma 3 5 2 3 3 5 3" xfId="44797" xr:uid="{00000000-0005-0000-0000-000082040000}"/>
    <cellStyle name="Comma 3 5 2 3 3 5 4" xfId="34783" xr:uid="{00000000-0005-0000-0000-000083040000}"/>
    <cellStyle name="Comma 3 5 2 3 3 6" xfId="11351" xr:uid="{00000000-0005-0000-0000-000084040000}"/>
    <cellStyle name="Comma 3 5 2 3 3 6 2" xfId="23954" xr:uid="{00000000-0005-0000-0000-000085040000}"/>
    <cellStyle name="Comma 3 5 2 3 3 6 2 2" xfId="59170" xr:uid="{00000000-0005-0000-0000-000086040000}"/>
    <cellStyle name="Comma 3 5 2 3 3 6 3" xfId="46573" xr:uid="{00000000-0005-0000-0000-000087040000}"/>
    <cellStyle name="Comma 3 5 2 3 3 6 4" xfId="36559" xr:uid="{00000000-0005-0000-0000-000088040000}"/>
    <cellStyle name="Comma 3 5 2 3 3 7" xfId="15718" xr:uid="{00000000-0005-0000-0000-000089040000}"/>
    <cellStyle name="Comma 3 5 2 3 3 7 2" xfId="50934" xr:uid="{00000000-0005-0000-0000-00008A040000}"/>
    <cellStyle name="Comma 3 5 2 3 3 7 3" xfId="28323" xr:uid="{00000000-0005-0000-0000-00008B040000}"/>
    <cellStyle name="Comma 3 5 2 3 3 8" xfId="12809" xr:uid="{00000000-0005-0000-0000-00008C040000}"/>
    <cellStyle name="Comma 3 5 2 3 3 8 2" xfId="48027" xr:uid="{00000000-0005-0000-0000-00008D040000}"/>
    <cellStyle name="Comma 3 5 2 3 3 9" xfId="38337" xr:uid="{00000000-0005-0000-0000-00008E040000}"/>
    <cellStyle name="Comma 3 5 2 3 4" xfId="2870" xr:uid="{00000000-0005-0000-0000-00008F040000}"/>
    <cellStyle name="Comma 3 5 2 3 4 10" xfId="25257" xr:uid="{00000000-0005-0000-0000-000090040000}"/>
    <cellStyle name="Comma 3 5 2 3 4 11" xfId="60792" xr:uid="{00000000-0005-0000-0000-000091040000}"/>
    <cellStyle name="Comma 3 5 2 3 4 2" xfId="4688" xr:uid="{00000000-0005-0000-0000-000092040000}"/>
    <cellStyle name="Comma 3 5 2 3 4 2 2" xfId="17335" xr:uid="{00000000-0005-0000-0000-000093040000}"/>
    <cellStyle name="Comma 3 5 2 3 4 2 2 2" xfId="52551" xr:uid="{00000000-0005-0000-0000-000094040000}"/>
    <cellStyle name="Comma 3 5 2 3 4 2 2 3" xfId="29940" xr:uid="{00000000-0005-0000-0000-000095040000}"/>
    <cellStyle name="Comma 3 5 2 3 4 2 3" xfId="13781" xr:uid="{00000000-0005-0000-0000-000096040000}"/>
    <cellStyle name="Comma 3 5 2 3 4 2 3 2" xfId="48999" xr:uid="{00000000-0005-0000-0000-000097040000}"/>
    <cellStyle name="Comma 3 5 2 3 4 2 4" xfId="39954" xr:uid="{00000000-0005-0000-0000-000098040000}"/>
    <cellStyle name="Comma 3 5 2 3 4 2 5" xfId="26388" xr:uid="{00000000-0005-0000-0000-000099040000}"/>
    <cellStyle name="Comma 3 5 2 3 4 3" xfId="6158" xr:uid="{00000000-0005-0000-0000-00009A040000}"/>
    <cellStyle name="Comma 3 5 2 3 4 3 2" xfId="18789" xr:uid="{00000000-0005-0000-0000-00009B040000}"/>
    <cellStyle name="Comma 3 5 2 3 4 3 2 2" xfId="54005" xr:uid="{00000000-0005-0000-0000-00009C040000}"/>
    <cellStyle name="Comma 3 5 2 3 4 3 3" xfId="41408" xr:uid="{00000000-0005-0000-0000-00009D040000}"/>
    <cellStyle name="Comma 3 5 2 3 4 3 4" xfId="31394" xr:uid="{00000000-0005-0000-0000-00009E040000}"/>
    <cellStyle name="Comma 3 5 2 3 4 4" xfId="7617" xr:uid="{00000000-0005-0000-0000-00009F040000}"/>
    <cellStyle name="Comma 3 5 2 3 4 4 2" xfId="20243" xr:uid="{00000000-0005-0000-0000-0000A0040000}"/>
    <cellStyle name="Comma 3 5 2 3 4 4 2 2" xfId="55459" xr:uid="{00000000-0005-0000-0000-0000A1040000}"/>
    <cellStyle name="Comma 3 5 2 3 4 4 3" xfId="42862" xr:uid="{00000000-0005-0000-0000-0000A2040000}"/>
    <cellStyle name="Comma 3 5 2 3 4 4 4" xfId="32848" xr:uid="{00000000-0005-0000-0000-0000A3040000}"/>
    <cellStyle name="Comma 3 5 2 3 4 5" xfId="9398" xr:uid="{00000000-0005-0000-0000-0000A4040000}"/>
    <cellStyle name="Comma 3 5 2 3 4 5 2" xfId="22019" xr:uid="{00000000-0005-0000-0000-0000A5040000}"/>
    <cellStyle name="Comma 3 5 2 3 4 5 2 2" xfId="57235" xr:uid="{00000000-0005-0000-0000-0000A6040000}"/>
    <cellStyle name="Comma 3 5 2 3 4 5 3" xfId="44638" xr:uid="{00000000-0005-0000-0000-0000A7040000}"/>
    <cellStyle name="Comma 3 5 2 3 4 5 4" xfId="34624" xr:uid="{00000000-0005-0000-0000-0000A8040000}"/>
    <cellStyle name="Comma 3 5 2 3 4 6" xfId="11192" xr:uid="{00000000-0005-0000-0000-0000A9040000}"/>
    <cellStyle name="Comma 3 5 2 3 4 6 2" xfId="23795" xr:uid="{00000000-0005-0000-0000-0000AA040000}"/>
    <cellStyle name="Comma 3 5 2 3 4 6 2 2" xfId="59011" xr:uid="{00000000-0005-0000-0000-0000AB040000}"/>
    <cellStyle name="Comma 3 5 2 3 4 6 3" xfId="46414" xr:uid="{00000000-0005-0000-0000-0000AC040000}"/>
    <cellStyle name="Comma 3 5 2 3 4 6 4" xfId="36400" xr:uid="{00000000-0005-0000-0000-0000AD040000}"/>
    <cellStyle name="Comma 3 5 2 3 4 7" xfId="15559" xr:uid="{00000000-0005-0000-0000-0000AE040000}"/>
    <cellStyle name="Comma 3 5 2 3 4 7 2" xfId="50775" xr:uid="{00000000-0005-0000-0000-0000AF040000}"/>
    <cellStyle name="Comma 3 5 2 3 4 7 3" xfId="28164" xr:uid="{00000000-0005-0000-0000-0000B0040000}"/>
    <cellStyle name="Comma 3 5 2 3 4 8" xfId="12650" xr:uid="{00000000-0005-0000-0000-0000B1040000}"/>
    <cellStyle name="Comma 3 5 2 3 4 8 2" xfId="47868" xr:uid="{00000000-0005-0000-0000-0000B2040000}"/>
    <cellStyle name="Comma 3 5 2 3 4 9" xfId="38178" xr:uid="{00000000-0005-0000-0000-0000B3040000}"/>
    <cellStyle name="Comma 3 5 2 3 5" xfId="3379" xr:uid="{00000000-0005-0000-0000-0000B4040000}"/>
    <cellStyle name="Comma 3 5 2 3 5 10" xfId="26875" xr:uid="{00000000-0005-0000-0000-0000B5040000}"/>
    <cellStyle name="Comma 3 5 2 3 5 11" xfId="61279" xr:uid="{00000000-0005-0000-0000-0000B6040000}"/>
    <cellStyle name="Comma 3 5 2 3 5 2" xfId="5175" xr:uid="{00000000-0005-0000-0000-0000B7040000}"/>
    <cellStyle name="Comma 3 5 2 3 5 2 2" xfId="17822" xr:uid="{00000000-0005-0000-0000-0000B8040000}"/>
    <cellStyle name="Comma 3 5 2 3 5 2 2 2" xfId="53038" xr:uid="{00000000-0005-0000-0000-0000B9040000}"/>
    <cellStyle name="Comma 3 5 2 3 5 2 3" xfId="40441" xr:uid="{00000000-0005-0000-0000-0000BA040000}"/>
    <cellStyle name="Comma 3 5 2 3 5 2 4" xfId="30427" xr:uid="{00000000-0005-0000-0000-0000BB040000}"/>
    <cellStyle name="Comma 3 5 2 3 5 3" xfId="6645" xr:uid="{00000000-0005-0000-0000-0000BC040000}"/>
    <cellStyle name="Comma 3 5 2 3 5 3 2" xfId="19276" xr:uid="{00000000-0005-0000-0000-0000BD040000}"/>
    <cellStyle name="Comma 3 5 2 3 5 3 2 2" xfId="54492" xr:uid="{00000000-0005-0000-0000-0000BE040000}"/>
    <cellStyle name="Comma 3 5 2 3 5 3 3" xfId="41895" xr:uid="{00000000-0005-0000-0000-0000BF040000}"/>
    <cellStyle name="Comma 3 5 2 3 5 3 4" xfId="31881" xr:uid="{00000000-0005-0000-0000-0000C0040000}"/>
    <cellStyle name="Comma 3 5 2 3 5 4" xfId="8104" xr:uid="{00000000-0005-0000-0000-0000C1040000}"/>
    <cellStyle name="Comma 3 5 2 3 5 4 2" xfId="20730" xr:uid="{00000000-0005-0000-0000-0000C2040000}"/>
    <cellStyle name="Comma 3 5 2 3 5 4 2 2" xfId="55946" xr:uid="{00000000-0005-0000-0000-0000C3040000}"/>
    <cellStyle name="Comma 3 5 2 3 5 4 3" xfId="43349" xr:uid="{00000000-0005-0000-0000-0000C4040000}"/>
    <cellStyle name="Comma 3 5 2 3 5 4 4" xfId="33335" xr:uid="{00000000-0005-0000-0000-0000C5040000}"/>
    <cellStyle name="Comma 3 5 2 3 5 5" xfId="9885" xr:uid="{00000000-0005-0000-0000-0000C6040000}"/>
    <cellStyle name="Comma 3 5 2 3 5 5 2" xfId="22506" xr:uid="{00000000-0005-0000-0000-0000C7040000}"/>
    <cellStyle name="Comma 3 5 2 3 5 5 2 2" xfId="57722" xr:uid="{00000000-0005-0000-0000-0000C8040000}"/>
    <cellStyle name="Comma 3 5 2 3 5 5 3" xfId="45125" xr:uid="{00000000-0005-0000-0000-0000C9040000}"/>
    <cellStyle name="Comma 3 5 2 3 5 5 4" xfId="35111" xr:uid="{00000000-0005-0000-0000-0000CA040000}"/>
    <cellStyle name="Comma 3 5 2 3 5 6" xfId="11679" xr:uid="{00000000-0005-0000-0000-0000CB040000}"/>
    <cellStyle name="Comma 3 5 2 3 5 6 2" xfId="24282" xr:uid="{00000000-0005-0000-0000-0000CC040000}"/>
    <cellStyle name="Comma 3 5 2 3 5 6 2 2" xfId="59498" xr:uid="{00000000-0005-0000-0000-0000CD040000}"/>
    <cellStyle name="Comma 3 5 2 3 5 6 3" xfId="46901" xr:uid="{00000000-0005-0000-0000-0000CE040000}"/>
    <cellStyle name="Comma 3 5 2 3 5 6 4" xfId="36887" xr:uid="{00000000-0005-0000-0000-0000CF040000}"/>
    <cellStyle name="Comma 3 5 2 3 5 7" xfId="16046" xr:uid="{00000000-0005-0000-0000-0000D0040000}"/>
    <cellStyle name="Comma 3 5 2 3 5 7 2" xfId="51262" xr:uid="{00000000-0005-0000-0000-0000D1040000}"/>
    <cellStyle name="Comma 3 5 2 3 5 7 3" xfId="28651" xr:uid="{00000000-0005-0000-0000-0000D2040000}"/>
    <cellStyle name="Comma 3 5 2 3 5 8" xfId="14268" xr:uid="{00000000-0005-0000-0000-0000D3040000}"/>
    <cellStyle name="Comma 3 5 2 3 5 8 2" xfId="49486" xr:uid="{00000000-0005-0000-0000-0000D4040000}"/>
    <cellStyle name="Comma 3 5 2 3 5 9" xfId="38665" xr:uid="{00000000-0005-0000-0000-0000D5040000}"/>
    <cellStyle name="Comma 3 5 2 3 6" xfId="2539" xr:uid="{00000000-0005-0000-0000-0000D6040000}"/>
    <cellStyle name="Comma 3 5 2 3 6 10" xfId="26066" xr:uid="{00000000-0005-0000-0000-0000D7040000}"/>
    <cellStyle name="Comma 3 5 2 3 6 11" xfId="60470" xr:uid="{00000000-0005-0000-0000-0000D8040000}"/>
    <cellStyle name="Comma 3 5 2 3 6 2" xfId="4366" xr:uid="{00000000-0005-0000-0000-0000D9040000}"/>
    <cellStyle name="Comma 3 5 2 3 6 2 2" xfId="17013" xr:uid="{00000000-0005-0000-0000-0000DA040000}"/>
    <cellStyle name="Comma 3 5 2 3 6 2 2 2" xfId="52229" xr:uid="{00000000-0005-0000-0000-0000DB040000}"/>
    <cellStyle name="Comma 3 5 2 3 6 2 3" xfId="39632" xr:uid="{00000000-0005-0000-0000-0000DC040000}"/>
    <cellStyle name="Comma 3 5 2 3 6 2 4" xfId="29618" xr:uid="{00000000-0005-0000-0000-0000DD040000}"/>
    <cellStyle name="Comma 3 5 2 3 6 3" xfId="5836" xr:uid="{00000000-0005-0000-0000-0000DE040000}"/>
    <cellStyle name="Comma 3 5 2 3 6 3 2" xfId="18467" xr:uid="{00000000-0005-0000-0000-0000DF040000}"/>
    <cellStyle name="Comma 3 5 2 3 6 3 2 2" xfId="53683" xr:uid="{00000000-0005-0000-0000-0000E0040000}"/>
    <cellStyle name="Comma 3 5 2 3 6 3 3" xfId="41086" xr:uid="{00000000-0005-0000-0000-0000E1040000}"/>
    <cellStyle name="Comma 3 5 2 3 6 3 4" xfId="31072" xr:uid="{00000000-0005-0000-0000-0000E2040000}"/>
    <cellStyle name="Comma 3 5 2 3 6 4" xfId="7295" xr:uid="{00000000-0005-0000-0000-0000E3040000}"/>
    <cellStyle name="Comma 3 5 2 3 6 4 2" xfId="19921" xr:uid="{00000000-0005-0000-0000-0000E4040000}"/>
    <cellStyle name="Comma 3 5 2 3 6 4 2 2" xfId="55137" xr:uid="{00000000-0005-0000-0000-0000E5040000}"/>
    <cellStyle name="Comma 3 5 2 3 6 4 3" xfId="42540" xr:uid="{00000000-0005-0000-0000-0000E6040000}"/>
    <cellStyle name="Comma 3 5 2 3 6 4 4" xfId="32526" xr:uid="{00000000-0005-0000-0000-0000E7040000}"/>
    <cellStyle name="Comma 3 5 2 3 6 5" xfId="9076" xr:uid="{00000000-0005-0000-0000-0000E8040000}"/>
    <cellStyle name="Comma 3 5 2 3 6 5 2" xfId="21697" xr:uid="{00000000-0005-0000-0000-0000E9040000}"/>
    <cellStyle name="Comma 3 5 2 3 6 5 2 2" xfId="56913" xr:uid="{00000000-0005-0000-0000-0000EA040000}"/>
    <cellStyle name="Comma 3 5 2 3 6 5 3" xfId="44316" xr:uid="{00000000-0005-0000-0000-0000EB040000}"/>
    <cellStyle name="Comma 3 5 2 3 6 5 4" xfId="34302" xr:uid="{00000000-0005-0000-0000-0000EC040000}"/>
    <cellStyle name="Comma 3 5 2 3 6 6" xfId="10870" xr:uid="{00000000-0005-0000-0000-0000ED040000}"/>
    <cellStyle name="Comma 3 5 2 3 6 6 2" xfId="23473" xr:uid="{00000000-0005-0000-0000-0000EE040000}"/>
    <cellStyle name="Comma 3 5 2 3 6 6 2 2" xfId="58689" xr:uid="{00000000-0005-0000-0000-0000EF040000}"/>
    <cellStyle name="Comma 3 5 2 3 6 6 3" xfId="46092" xr:uid="{00000000-0005-0000-0000-0000F0040000}"/>
    <cellStyle name="Comma 3 5 2 3 6 6 4" xfId="36078" xr:uid="{00000000-0005-0000-0000-0000F1040000}"/>
    <cellStyle name="Comma 3 5 2 3 6 7" xfId="15237" xr:uid="{00000000-0005-0000-0000-0000F2040000}"/>
    <cellStyle name="Comma 3 5 2 3 6 7 2" xfId="50453" xr:uid="{00000000-0005-0000-0000-0000F3040000}"/>
    <cellStyle name="Comma 3 5 2 3 6 7 3" xfId="27842" xr:uid="{00000000-0005-0000-0000-0000F4040000}"/>
    <cellStyle name="Comma 3 5 2 3 6 8" xfId="13459" xr:uid="{00000000-0005-0000-0000-0000F5040000}"/>
    <cellStyle name="Comma 3 5 2 3 6 8 2" xfId="48677" xr:uid="{00000000-0005-0000-0000-0000F6040000}"/>
    <cellStyle name="Comma 3 5 2 3 6 9" xfId="37856" xr:uid="{00000000-0005-0000-0000-0000F7040000}"/>
    <cellStyle name="Comma 3 5 2 3 7" xfId="3703" xr:uid="{00000000-0005-0000-0000-0000F8040000}"/>
    <cellStyle name="Comma 3 5 2 3 7 2" xfId="8427" xr:uid="{00000000-0005-0000-0000-0000F9040000}"/>
    <cellStyle name="Comma 3 5 2 3 7 2 2" xfId="21053" xr:uid="{00000000-0005-0000-0000-0000FA040000}"/>
    <cellStyle name="Comma 3 5 2 3 7 2 2 2" xfId="56269" xr:uid="{00000000-0005-0000-0000-0000FB040000}"/>
    <cellStyle name="Comma 3 5 2 3 7 2 3" xfId="43672" xr:uid="{00000000-0005-0000-0000-0000FC040000}"/>
    <cellStyle name="Comma 3 5 2 3 7 2 4" xfId="33658" xr:uid="{00000000-0005-0000-0000-0000FD040000}"/>
    <cellStyle name="Comma 3 5 2 3 7 3" xfId="10208" xr:uid="{00000000-0005-0000-0000-0000FE040000}"/>
    <cellStyle name="Comma 3 5 2 3 7 3 2" xfId="22829" xr:uid="{00000000-0005-0000-0000-0000FF040000}"/>
    <cellStyle name="Comma 3 5 2 3 7 3 2 2" xfId="58045" xr:uid="{00000000-0005-0000-0000-000000050000}"/>
    <cellStyle name="Comma 3 5 2 3 7 3 3" xfId="45448" xr:uid="{00000000-0005-0000-0000-000001050000}"/>
    <cellStyle name="Comma 3 5 2 3 7 3 4" xfId="35434" xr:uid="{00000000-0005-0000-0000-000002050000}"/>
    <cellStyle name="Comma 3 5 2 3 7 4" xfId="12004" xr:uid="{00000000-0005-0000-0000-000003050000}"/>
    <cellStyle name="Comma 3 5 2 3 7 4 2" xfId="24605" xr:uid="{00000000-0005-0000-0000-000004050000}"/>
    <cellStyle name="Comma 3 5 2 3 7 4 2 2" xfId="59821" xr:uid="{00000000-0005-0000-0000-000005050000}"/>
    <cellStyle name="Comma 3 5 2 3 7 4 3" xfId="47224" xr:uid="{00000000-0005-0000-0000-000006050000}"/>
    <cellStyle name="Comma 3 5 2 3 7 4 4" xfId="37210" xr:uid="{00000000-0005-0000-0000-000007050000}"/>
    <cellStyle name="Comma 3 5 2 3 7 5" xfId="16369" xr:uid="{00000000-0005-0000-0000-000008050000}"/>
    <cellStyle name="Comma 3 5 2 3 7 5 2" xfId="51585" xr:uid="{00000000-0005-0000-0000-000009050000}"/>
    <cellStyle name="Comma 3 5 2 3 7 5 3" xfId="28974" xr:uid="{00000000-0005-0000-0000-00000A050000}"/>
    <cellStyle name="Comma 3 5 2 3 7 6" xfId="14591" xr:uid="{00000000-0005-0000-0000-00000B050000}"/>
    <cellStyle name="Comma 3 5 2 3 7 6 2" xfId="49809" xr:uid="{00000000-0005-0000-0000-00000C050000}"/>
    <cellStyle name="Comma 3 5 2 3 7 7" xfId="38988" xr:uid="{00000000-0005-0000-0000-00000D050000}"/>
    <cellStyle name="Comma 3 5 2 3 7 8" xfId="27198" xr:uid="{00000000-0005-0000-0000-00000E050000}"/>
    <cellStyle name="Comma 3 5 2 3 8" xfId="4039" xr:uid="{00000000-0005-0000-0000-00000F050000}"/>
    <cellStyle name="Comma 3 5 2 3 8 2" xfId="16691" xr:uid="{00000000-0005-0000-0000-000010050000}"/>
    <cellStyle name="Comma 3 5 2 3 8 2 2" xfId="51907" xr:uid="{00000000-0005-0000-0000-000011050000}"/>
    <cellStyle name="Comma 3 5 2 3 8 2 3" xfId="29296" xr:uid="{00000000-0005-0000-0000-000012050000}"/>
    <cellStyle name="Comma 3 5 2 3 8 3" xfId="13137" xr:uid="{00000000-0005-0000-0000-000013050000}"/>
    <cellStyle name="Comma 3 5 2 3 8 3 2" xfId="48355" xr:uid="{00000000-0005-0000-0000-000014050000}"/>
    <cellStyle name="Comma 3 5 2 3 8 4" xfId="39310" xr:uid="{00000000-0005-0000-0000-000015050000}"/>
    <cellStyle name="Comma 3 5 2 3 8 5" xfId="25744" xr:uid="{00000000-0005-0000-0000-000016050000}"/>
    <cellStyle name="Comma 3 5 2 3 9" xfId="5514" xr:uid="{00000000-0005-0000-0000-000017050000}"/>
    <cellStyle name="Comma 3 5 2 3 9 2" xfId="18145" xr:uid="{00000000-0005-0000-0000-000018050000}"/>
    <cellStyle name="Comma 3 5 2 3 9 2 2" xfId="53361" xr:uid="{00000000-0005-0000-0000-000019050000}"/>
    <cellStyle name="Comma 3 5 2 3 9 3" xfId="40764" xr:uid="{00000000-0005-0000-0000-00001A050000}"/>
    <cellStyle name="Comma 3 5 2 3 9 4" xfId="30750" xr:uid="{00000000-0005-0000-0000-00001B050000}"/>
    <cellStyle name="Comma 3 5 2 4" xfId="2279" xr:uid="{00000000-0005-0000-0000-00001C050000}"/>
    <cellStyle name="Comma 3 5 2 4 10" xfId="10454" xr:uid="{00000000-0005-0000-0000-00001D050000}"/>
    <cellStyle name="Comma 3 5 2 4 10 2" xfId="23070" xr:uid="{00000000-0005-0000-0000-00001E050000}"/>
    <cellStyle name="Comma 3 5 2 4 10 2 2" xfId="58286" xr:uid="{00000000-0005-0000-0000-00001F050000}"/>
    <cellStyle name="Comma 3 5 2 4 10 3" xfId="45689" xr:uid="{00000000-0005-0000-0000-000020050000}"/>
    <cellStyle name="Comma 3 5 2 4 10 4" xfId="35675" xr:uid="{00000000-0005-0000-0000-000021050000}"/>
    <cellStyle name="Comma 3 5 2 4 11" xfId="14995" xr:uid="{00000000-0005-0000-0000-000022050000}"/>
    <cellStyle name="Comma 3 5 2 4 11 2" xfId="50211" xr:uid="{00000000-0005-0000-0000-000023050000}"/>
    <cellStyle name="Comma 3 5 2 4 11 3" xfId="27600" xr:uid="{00000000-0005-0000-0000-000024050000}"/>
    <cellStyle name="Comma 3 5 2 4 12" xfId="12408" xr:uid="{00000000-0005-0000-0000-000025050000}"/>
    <cellStyle name="Comma 3 5 2 4 12 2" xfId="47626" xr:uid="{00000000-0005-0000-0000-000026050000}"/>
    <cellStyle name="Comma 3 5 2 4 13" xfId="37614" xr:uid="{00000000-0005-0000-0000-000027050000}"/>
    <cellStyle name="Comma 3 5 2 4 14" xfId="25015" xr:uid="{00000000-0005-0000-0000-000028050000}"/>
    <cellStyle name="Comma 3 5 2 4 15" xfId="60228" xr:uid="{00000000-0005-0000-0000-000029050000}"/>
    <cellStyle name="Comma 3 5 2 4 2" xfId="3130" xr:uid="{00000000-0005-0000-0000-00002A050000}"/>
    <cellStyle name="Comma 3 5 2 4 2 10" xfId="25499" xr:uid="{00000000-0005-0000-0000-00002B050000}"/>
    <cellStyle name="Comma 3 5 2 4 2 11" xfId="61034" xr:uid="{00000000-0005-0000-0000-00002C050000}"/>
    <cellStyle name="Comma 3 5 2 4 2 2" xfId="4930" xr:uid="{00000000-0005-0000-0000-00002D050000}"/>
    <cellStyle name="Comma 3 5 2 4 2 2 2" xfId="17577" xr:uid="{00000000-0005-0000-0000-00002E050000}"/>
    <cellStyle name="Comma 3 5 2 4 2 2 2 2" xfId="52793" xr:uid="{00000000-0005-0000-0000-00002F050000}"/>
    <cellStyle name="Comma 3 5 2 4 2 2 2 3" xfId="30182" xr:uid="{00000000-0005-0000-0000-000030050000}"/>
    <cellStyle name="Comma 3 5 2 4 2 2 3" xfId="14023" xr:uid="{00000000-0005-0000-0000-000031050000}"/>
    <cellStyle name="Comma 3 5 2 4 2 2 3 2" xfId="49241" xr:uid="{00000000-0005-0000-0000-000032050000}"/>
    <cellStyle name="Comma 3 5 2 4 2 2 4" xfId="40196" xr:uid="{00000000-0005-0000-0000-000033050000}"/>
    <cellStyle name="Comma 3 5 2 4 2 2 5" xfId="26630" xr:uid="{00000000-0005-0000-0000-000034050000}"/>
    <cellStyle name="Comma 3 5 2 4 2 3" xfId="6400" xr:uid="{00000000-0005-0000-0000-000035050000}"/>
    <cellStyle name="Comma 3 5 2 4 2 3 2" xfId="19031" xr:uid="{00000000-0005-0000-0000-000036050000}"/>
    <cellStyle name="Comma 3 5 2 4 2 3 2 2" xfId="54247" xr:uid="{00000000-0005-0000-0000-000037050000}"/>
    <cellStyle name="Comma 3 5 2 4 2 3 3" xfId="41650" xr:uid="{00000000-0005-0000-0000-000038050000}"/>
    <cellStyle name="Comma 3 5 2 4 2 3 4" xfId="31636" xr:uid="{00000000-0005-0000-0000-000039050000}"/>
    <cellStyle name="Comma 3 5 2 4 2 4" xfId="7859" xr:uid="{00000000-0005-0000-0000-00003A050000}"/>
    <cellStyle name="Comma 3 5 2 4 2 4 2" xfId="20485" xr:uid="{00000000-0005-0000-0000-00003B050000}"/>
    <cellStyle name="Comma 3 5 2 4 2 4 2 2" xfId="55701" xr:uid="{00000000-0005-0000-0000-00003C050000}"/>
    <cellStyle name="Comma 3 5 2 4 2 4 3" xfId="43104" xr:uid="{00000000-0005-0000-0000-00003D050000}"/>
    <cellStyle name="Comma 3 5 2 4 2 4 4" xfId="33090" xr:uid="{00000000-0005-0000-0000-00003E050000}"/>
    <cellStyle name="Comma 3 5 2 4 2 5" xfId="9640" xr:uid="{00000000-0005-0000-0000-00003F050000}"/>
    <cellStyle name="Comma 3 5 2 4 2 5 2" xfId="22261" xr:uid="{00000000-0005-0000-0000-000040050000}"/>
    <cellStyle name="Comma 3 5 2 4 2 5 2 2" xfId="57477" xr:uid="{00000000-0005-0000-0000-000041050000}"/>
    <cellStyle name="Comma 3 5 2 4 2 5 3" xfId="44880" xr:uid="{00000000-0005-0000-0000-000042050000}"/>
    <cellStyle name="Comma 3 5 2 4 2 5 4" xfId="34866" xr:uid="{00000000-0005-0000-0000-000043050000}"/>
    <cellStyle name="Comma 3 5 2 4 2 6" xfId="11434" xr:uid="{00000000-0005-0000-0000-000044050000}"/>
    <cellStyle name="Comma 3 5 2 4 2 6 2" xfId="24037" xr:uid="{00000000-0005-0000-0000-000045050000}"/>
    <cellStyle name="Comma 3 5 2 4 2 6 2 2" xfId="59253" xr:uid="{00000000-0005-0000-0000-000046050000}"/>
    <cellStyle name="Comma 3 5 2 4 2 6 3" xfId="46656" xr:uid="{00000000-0005-0000-0000-000047050000}"/>
    <cellStyle name="Comma 3 5 2 4 2 6 4" xfId="36642" xr:uid="{00000000-0005-0000-0000-000048050000}"/>
    <cellStyle name="Comma 3 5 2 4 2 7" xfId="15801" xr:uid="{00000000-0005-0000-0000-000049050000}"/>
    <cellStyle name="Comma 3 5 2 4 2 7 2" xfId="51017" xr:uid="{00000000-0005-0000-0000-00004A050000}"/>
    <cellStyle name="Comma 3 5 2 4 2 7 3" xfId="28406" xr:uid="{00000000-0005-0000-0000-00004B050000}"/>
    <cellStyle name="Comma 3 5 2 4 2 8" xfId="12892" xr:uid="{00000000-0005-0000-0000-00004C050000}"/>
    <cellStyle name="Comma 3 5 2 4 2 8 2" xfId="48110" xr:uid="{00000000-0005-0000-0000-00004D050000}"/>
    <cellStyle name="Comma 3 5 2 4 2 9" xfId="38420" xr:uid="{00000000-0005-0000-0000-00004E050000}"/>
    <cellStyle name="Comma 3 5 2 4 3" xfId="3459" xr:uid="{00000000-0005-0000-0000-00004F050000}"/>
    <cellStyle name="Comma 3 5 2 4 3 10" xfId="26955" xr:uid="{00000000-0005-0000-0000-000050050000}"/>
    <cellStyle name="Comma 3 5 2 4 3 11" xfId="61359" xr:uid="{00000000-0005-0000-0000-000051050000}"/>
    <cellStyle name="Comma 3 5 2 4 3 2" xfId="5255" xr:uid="{00000000-0005-0000-0000-000052050000}"/>
    <cellStyle name="Comma 3 5 2 4 3 2 2" xfId="17902" xr:uid="{00000000-0005-0000-0000-000053050000}"/>
    <cellStyle name="Comma 3 5 2 4 3 2 2 2" xfId="53118" xr:uid="{00000000-0005-0000-0000-000054050000}"/>
    <cellStyle name="Comma 3 5 2 4 3 2 3" xfId="40521" xr:uid="{00000000-0005-0000-0000-000055050000}"/>
    <cellStyle name="Comma 3 5 2 4 3 2 4" xfId="30507" xr:uid="{00000000-0005-0000-0000-000056050000}"/>
    <cellStyle name="Comma 3 5 2 4 3 3" xfId="6725" xr:uid="{00000000-0005-0000-0000-000057050000}"/>
    <cellStyle name="Comma 3 5 2 4 3 3 2" xfId="19356" xr:uid="{00000000-0005-0000-0000-000058050000}"/>
    <cellStyle name="Comma 3 5 2 4 3 3 2 2" xfId="54572" xr:uid="{00000000-0005-0000-0000-000059050000}"/>
    <cellStyle name="Comma 3 5 2 4 3 3 3" xfId="41975" xr:uid="{00000000-0005-0000-0000-00005A050000}"/>
    <cellStyle name="Comma 3 5 2 4 3 3 4" xfId="31961" xr:uid="{00000000-0005-0000-0000-00005B050000}"/>
    <cellStyle name="Comma 3 5 2 4 3 4" xfId="8184" xr:uid="{00000000-0005-0000-0000-00005C050000}"/>
    <cellStyle name="Comma 3 5 2 4 3 4 2" xfId="20810" xr:uid="{00000000-0005-0000-0000-00005D050000}"/>
    <cellStyle name="Comma 3 5 2 4 3 4 2 2" xfId="56026" xr:uid="{00000000-0005-0000-0000-00005E050000}"/>
    <cellStyle name="Comma 3 5 2 4 3 4 3" xfId="43429" xr:uid="{00000000-0005-0000-0000-00005F050000}"/>
    <cellStyle name="Comma 3 5 2 4 3 4 4" xfId="33415" xr:uid="{00000000-0005-0000-0000-000060050000}"/>
    <cellStyle name="Comma 3 5 2 4 3 5" xfId="9965" xr:uid="{00000000-0005-0000-0000-000061050000}"/>
    <cellStyle name="Comma 3 5 2 4 3 5 2" xfId="22586" xr:uid="{00000000-0005-0000-0000-000062050000}"/>
    <cellStyle name="Comma 3 5 2 4 3 5 2 2" xfId="57802" xr:uid="{00000000-0005-0000-0000-000063050000}"/>
    <cellStyle name="Comma 3 5 2 4 3 5 3" xfId="45205" xr:uid="{00000000-0005-0000-0000-000064050000}"/>
    <cellStyle name="Comma 3 5 2 4 3 5 4" xfId="35191" xr:uid="{00000000-0005-0000-0000-000065050000}"/>
    <cellStyle name="Comma 3 5 2 4 3 6" xfId="11759" xr:uid="{00000000-0005-0000-0000-000066050000}"/>
    <cellStyle name="Comma 3 5 2 4 3 6 2" xfId="24362" xr:uid="{00000000-0005-0000-0000-000067050000}"/>
    <cellStyle name="Comma 3 5 2 4 3 6 2 2" xfId="59578" xr:uid="{00000000-0005-0000-0000-000068050000}"/>
    <cellStyle name="Comma 3 5 2 4 3 6 3" xfId="46981" xr:uid="{00000000-0005-0000-0000-000069050000}"/>
    <cellStyle name="Comma 3 5 2 4 3 6 4" xfId="36967" xr:uid="{00000000-0005-0000-0000-00006A050000}"/>
    <cellStyle name="Comma 3 5 2 4 3 7" xfId="16126" xr:uid="{00000000-0005-0000-0000-00006B050000}"/>
    <cellStyle name="Comma 3 5 2 4 3 7 2" xfId="51342" xr:uid="{00000000-0005-0000-0000-00006C050000}"/>
    <cellStyle name="Comma 3 5 2 4 3 7 3" xfId="28731" xr:uid="{00000000-0005-0000-0000-00006D050000}"/>
    <cellStyle name="Comma 3 5 2 4 3 8" xfId="14348" xr:uid="{00000000-0005-0000-0000-00006E050000}"/>
    <cellStyle name="Comma 3 5 2 4 3 8 2" xfId="49566" xr:uid="{00000000-0005-0000-0000-00006F050000}"/>
    <cellStyle name="Comma 3 5 2 4 3 9" xfId="38745" xr:uid="{00000000-0005-0000-0000-000070050000}"/>
    <cellStyle name="Comma 3 5 2 4 4" xfId="2620" xr:uid="{00000000-0005-0000-0000-000071050000}"/>
    <cellStyle name="Comma 3 5 2 4 4 10" xfId="26146" xr:uid="{00000000-0005-0000-0000-000072050000}"/>
    <cellStyle name="Comma 3 5 2 4 4 11" xfId="60550" xr:uid="{00000000-0005-0000-0000-000073050000}"/>
    <cellStyle name="Comma 3 5 2 4 4 2" xfId="4446" xr:uid="{00000000-0005-0000-0000-000074050000}"/>
    <cellStyle name="Comma 3 5 2 4 4 2 2" xfId="17093" xr:uid="{00000000-0005-0000-0000-000075050000}"/>
    <cellStyle name="Comma 3 5 2 4 4 2 2 2" xfId="52309" xr:uid="{00000000-0005-0000-0000-000076050000}"/>
    <cellStyle name="Comma 3 5 2 4 4 2 3" xfId="39712" xr:uid="{00000000-0005-0000-0000-000077050000}"/>
    <cellStyle name="Comma 3 5 2 4 4 2 4" xfId="29698" xr:uid="{00000000-0005-0000-0000-000078050000}"/>
    <cellStyle name="Comma 3 5 2 4 4 3" xfId="5916" xr:uid="{00000000-0005-0000-0000-000079050000}"/>
    <cellStyle name="Comma 3 5 2 4 4 3 2" xfId="18547" xr:uid="{00000000-0005-0000-0000-00007A050000}"/>
    <cellStyle name="Comma 3 5 2 4 4 3 2 2" xfId="53763" xr:uid="{00000000-0005-0000-0000-00007B050000}"/>
    <cellStyle name="Comma 3 5 2 4 4 3 3" xfId="41166" xr:uid="{00000000-0005-0000-0000-00007C050000}"/>
    <cellStyle name="Comma 3 5 2 4 4 3 4" xfId="31152" xr:uid="{00000000-0005-0000-0000-00007D050000}"/>
    <cellStyle name="Comma 3 5 2 4 4 4" xfId="7375" xr:uid="{00000000-0005-0000-0000-00007E050000}"/>
    <cellStyle name="Comma 3 5 2 4 4 4 2" xfId="20001" xr:uid="{00000000-0005-0000-0000-00007F050000}"/>
    <cellStyle name="Comma 3 5 2 4 4 4 2 2" xfId="55217" xr:uid="{00000000-0005-0000-0000-000080050000}"/>
    <cellStyle name="Comma 3 5 2 4 4 4 3" xfId="42620" xr:uid="{00000000-0005-0000-0000-000081050000}"/>
    <cellStyle name="Comma 3 5 2 4 4 4 4" xfId="32606" xr:uid="{00000000-0005-0000-0000-000082050000}"/>
    <cellStyle name="Comma 3 5 2 4 4 5" xfId="9156" xr:uid="{00000000-0005-0000-0000-000083050000}"/>
    <cellStyle name="Comma 3 5 2 4 4 5 2" xfId="21777" xr:uid="{00000000-0005-0000-0000-000084050000}"/>
    <cellStyle name="Comma 3 5 2 4 4 5 2 2" xfId="56993" xr:uid="{00000000-0005-0000-0000-000085050000}"/>
    <cellStyle name="Comma 3 5 2 4 4 5 3" xfId="44396" xr:uid="{00000000-0005-0000-0000-000086050000}"/>
    <cellStyle name="Comma 3 5 2 4 4 5 4" xfId="34382" xr:uid="{00000000-0005-0000-0000-000087050000}"/>
    <cellStyle name="Comma 3 5 2 4 4 6" xfId="10950" xr:uid="{00000000-0005-0000-0000-000088050000}"/>
    <cellStyle name="Comma 3 5 2 4 4 6 2" xfId="23553" xr:uid="{00000000-0005-0000-0000-000089050000}"/>
    <cellStyle name="Comma 3 5 2 4 4 6 2 2" xfId="58769" xr:uid="{00000000-0005-0000-0000-00008A050000}"/>
    <cellStyle name="Comma 3 5 2 4 4 6 3" xfId="46172" xr:uid="{00000000-0005-0000-0000-00008B050000}"/>
    <cellStyle name="Comma 3 5 2 4 4 6 4" xfId="36158" xr:uid="{00000000-0005-0000-0000-00008C050000}"/>
    <cellStyle name="Comma 3 5 2 4 4 7" xfId="15317" xr:uid="{00000000-0005-0000-0000-00008D050000}"/>
    <cellStyle name="Comma 3 5 2 4 4 7 2" xfId="50533" xr:uid="{00000000-0005-0000-0000-00008E050000}"/>
    <cellStyle name="Comma 3 5 2 4 4 7 3" xfId="27922" xr:uid="{00000000-0005-0000-0000-00008F050000}"/>
    <cellStyle name="Comma 3 5 2 4 4 8" xfId="13539" xr:uid="{00000000-0005-0000-0000-000090050000}"/>
    <cellStyle name="Comma 3 5 2 4 4 8 2" xfId="48757" xr:uid="{00000000-0005-0000-0000-000091050000}"/>
    <cellStyle name="Comma 3 5 2 4 4 9" xfId="37936" xr:uid="{00000000-0005-0000-0000-000092050000}"/>
    <cellStyle name="Comma 3 5 2 4 5" xfId="3784" xr:uid="{00000000-0005-0000-0000-000093050000}"/>
    <cellStyle name="Comma 3 5 2 4 5 2" xfId="8507" xr:uid="{00000000-0005-0000-0000-000094050000}"/>
    <cellStyle name="Comma 3 5 2 4 5 2 2" xfId="21133" xr:uid="{00000000-0005-0000-0000-000095050000}"/>
    <cellStyle name="Comma 3 5 2 4 5 2 2 2" xfId="56349" xr:uid="{00000000-0005-0000-0000-000096050000}"/>
    <cellStyle name="Comma 3 5 2 4 5 2 3" xfId="43752" xr:uid="{00000000-0005-0000-0000-000097050000}"/>
    <cellStyle name="Comma 3 5 2 4 5 2 4" xfId="33738" xr:uid="{00000000-0005-0000-0000-000098050000}"/>
    <cellStyle name="Comma 3 5 2 4 5 3" xfId="10288" xr:uid="{00000000-0005-0000-0000-000099050000}"/>
    <cellStyle name="Comma 3 5 2 4 5 3 2" xfId="22909" xr:uid="{00000000-0005-0000-0000-00009A050000}"/>
    <cellStyle name="Comma 3 5 2 4 5 3 2 2" xfId="58125" xr:uid="{00000000-0005-0000-0000-00009B050000}"/>
    <cellStyle name="Comma 3 5 2 4 5 3 3" xfId="45528" xr:uid="{00000000-0005-0000-0000-00009C050000}"/>
    <cellStyle name="Comma 3 5 2 4 5 3 4" xfId="35514" xr:uid="{00000000-0005-0000-0000-00009D050000}"/>
    <cellStyle name="Comma 3 5 2 4 5 4" xfId="12084" xr:uid="{00000000-0005-0000-0000-00009E050000}"/>
    <cellStyle name="Comma 3 5 2 4 5 4 2" xfId="24685" xr:uid="{00000000-0005-0000-0000-00009F050000}"/>
    <cellStyle name="Comma 3 5 2 4 5 4 2 2" xfId="59901" xr:uid="{00000000-0005-0000-0000-0000A0050000}"/>
    <cellStyle name="Comma 3 5 2 4 5 4 3" xfId="47304" xr:uid="{00000000-0005-0000-0000-0000A1050000}"/>
    <cellStyle name="Comma 3 5 2 4 5 4 4" xfId="37290" xr:uid="{00000000-0005-0000-0000-0000A2050000}"/>
    <cellStyle name="Comma 3 5 2 4 5 5" xfId="16449" xr:uid="{00000000-0005-0000-0000-0000A3050000}"/>
    <cellStyle name="Comma 3 5 2 4 5 5 2" xfId="51665" xr:uid="{00000000-0005-0000-0000-0000A4050000}"/>
    <cellStyle name="Comma 3 5 2 4 5 5 3" xfId="29054" xr:uid="{00000000-0005-0000-0000-0000A5050000}"/>
    <cellStyle name="Comma 3 5 2 4 5 6" xfId="14671" xr:uid="{00000000-0005-0000-0000-0000A6050000}"/>
    <cellStyle name="Comma 3 5 2 4 5 6 2" xfId="49889" xr:uid="{00000000-0005-0000-0000-0000A7050000}"/>
    <cellStyle name="Comma 3 5 2 4 5 7" xfId="39068" xr:uid="{00000000-0005-0000-0000-0000A8050000}"/>
    <cellStyle name="Comma 3 5 2 4 5 8" xfId="27278" xr:uid="{00000000-0005-0000-0000-0000A9050000}"/>
    <cellStyle name="Comma 3 5 2 4 6" xfId="4124" xr:uid="{00000000-0005-0000-0000-0000AA050000}"/>
    <cellStyle name="Comma 3 5 2 4 6 2" xfId="16771" xr:uid="{00000000-0005-0000-0000-0000AB050000}"/>
    <cellStyle name="Comma 3 5 2 4 6 2 2" xfId="51987" xr:uid="{00000000-0005-0000-0000-0000AC050000}"/>
    <cellStyle name="Comma 3 5 2 4 6 2 3" xfId="29376" xr:uid="{00000000-0005-0000-0000-0000AD050000}"/>
    <cellStyle name="Comma 3 5 2 4 6 3" xfId="13217" xr:uid="{00000000-0005-0000-0000-0000AE050000}"/>
    <cellStyle name="Comma 3 5 2 4 6 3 2" xfId="48435" xr:uid="{00000000-0005-0000-0000-0000AF050000}"/>
    <cellStyle name="Comma 3 5 2 4 6 4" xfId="39390" xr:uid="{00000000-0005-0000-0000-0000B0050000}"/>
    <cellStyle name="Comma 3 5 2 4 6 5" xfId="25824" xr:uid="{00000000-0005-0000-0000-0000B1050000}"/>
    <cellStyle name="Comma 3 5 2 4 7" xfId="5594" xr:uid="{00000000-0005-0000-0000-0000B2050000}"/>
    <cellStyle name="Comma 3 5 2 4 7 2" xfId="18225" xr:uid="{00000000-0005-0000-0000-0000B3050000}"/>
    <cellStyle name="Comma 3 5 2 4 7 2 2" xfId="53441" xr:uid="{00000000-0005-0000-0000-0000B4050000}"/>
    <cellStyle name="Comma 3 5 2 4 7 3" xfId="40844" xr:uid="{00000000-0005-0000-0000-0000B5050000}"/>
    <cellStyle name="Comma 3 5 2 4 7 4" xfId="30830" xr:uid="{00000000-0005-0000-0000-0000B6050000}"/>
    <cellStyle name="Comma 3 5 2 4 8" xfId="7053" xr:uid="{00000000-0005-0000-0000-0000B7050000}"/>
    <cellStyle name="Comma 3 5 2 4 8 2" xfId="19679" xr:uid="{00000000-0005-0000-0000-0000B8050000}"/>
    <cellStyle name="Comma 3 5 2 4 8 2 2" xfId="54895" xr:uid="{00000000-0005-0000-0000-0000B9050000}"/>
    <cellStyle name="Comma 3 5 2 4 8 3" xfId="42298" xr:uid="{00000000-0005-0000-0000-0000BA050000}"/>
    <cellStyle name="Comma 3 5 2 4 8 4" xfId="32284" xr:uid="{00000000-0005-0000-0000-0000BB050000}"/>
    <cellStyle name="Comma 3 5 2 4 9" xfId="8834" xr:uid="{00000000-0005-0000-0000-0000BC050000}"/>
    <cellStyle name="Comma 3 5 2 4 9 2" xfId="21455" xr:uid="{00000000-0005-0000-0000-0000BD050000}"/>
    <cellStyle name="Comma 3 5 2 4 9 2 2" xfId="56671" xr:uid="{00000000-0005-0000-0000-0000BE050000}"/>
    <cellStyle name="Comma 3 5 2 4 9 3" xfId="44074" xr:uid="{00000000-0005-0000-0000-0000BF050000}"/>
    <cellStyle name="Comma 3 5 2 4 9 4" xfId="34060" xr:uid="{00000000-0005-0000-0000-0000C0050000}"/>
    <cellStyle name="Comma 3 5 2 5" xfId="2958" xr:uid="{00000000-0005-0000-0000-0000C1050000}"/>
    <cellStyle name="Comma 3 5 2 5 10" xfId="25338" xr:uid="{00000000-0005-0000-0000-0000C2050000}"/>
    <cellStyle name="Comma 3 5 2 5 11" xfId="60873" xr:uid="{00000000-0005-0000-0000-0000C3050000}"/>
    <cellStyle name="Comma 3 5 2 5 2" xfId="4769" xr:uid="{00000000-0005-0000-0000-0000C4050000}"/>
    <cellStyle name="Comma 3 5 2 5 2 2" xfId="17416" xr:uid="{00000000-0005-0000-0000-0000C5050000}"/>
    <cellStyle name="Comma 3 5 2 5 2 2 2" xfId="52632" xr:uid="{00000000-0005-0000-0000-0000C6050000}"/>
    <cellStyle name="Comma 3 5 2 5 2 2 3" xfId="30021" xr:uid="{00000000-0005-0000-0000-0000C7050000}"/>
    <cellStyle name="Comma 3 5 2 5 2 3" xfId="13862" xr:uid="{00000000-0005-0000-0000-0000C8050000}"/>
    <cellStyle name="Comma 3 5 2 5 2 3 2" xfId="49080" xr:uid="{00000000-0005-0000-0000-0000C9050000}"/>
    <cellStyle name="Comma 3 5 2 5 2 4" xfId="40035" xr:uid="{00000000-0005-0000-0000-0000CA050000}"/>
    <cellStyle name="Comma 3 5 2 5 2 5" xfId="26469" xr:uid="{00000000-0005-0000-0000-0000CB050000}"/>
    <cellStyle name="Comma 3 5 2 5 3" xfId="6239" xr:uid="{00000000-0005-0000-0000-0000CC050000}"/>
    <cellStyle name="Comma 3 5 2 5 3 2" xfId="18870" xr:uid="{00000000-0005-0000-0000-0000CD050000}"/>
    <cellStyle name="Comma 3 5 2 5 3 2 2" xfId="54086" xr:uid="{00000000-0005-0000-0000-0000CE050000}"/>
    <cellStyle name="Comma 3 5 2 5 3 3" xfId="41489" xr:uid="{00000000-0005-0000-0000-0000CF050000}"/>
    <cellStyle name="Comma 3 5 2 5 3 4" xfId="31475" xr:uid="{00000000-0005-0000-0000-0000D0050000}"/>
    <cellStyle name="Comma 3 5 2 5 4" xfId="7698" xr:uid="{00000000-0005-0000-0000-0000D1050000}"/>
    <cellStyle name="Comma 3 5 2 5 4 2" xfId="20324" xr:uid="{00000000-0005-0000-0000-0000D2050000}"/>
    <cellStyle name="Comma 3 5 2 5 4 2 2" xfId="55540" xr:uid="{00000000-0005-0000-0000-0000D3050000}"/>
    <cellStyle name="Comma 3 5 2 5 4 3" xfId="42943" xr:uid="{00000000-0005-0000-0000-0000D4050000}"/>
    <cellStyle name="Comma 3 5 2 5 4 4" xfId="32929" xr:uid="{00000000-0005-0000-0000-0000D5050000}"/>
    <cellStyle name="Comma 3 5 2 5 5" xfId="9479" xr:uid="{00000000-0005-0000-0000-0000D6050000}"/>
    <cellStyle name="Comma 3 5 2 5 5 2" xfId="22100" xr:uid="{00000000-0005-0000-0000-0000D7050000}"/>
    <cellStyle name="Comma 3 5 2 5 5 2 2" xfId="57316" xr:uid="{00000000-0005-0000-0000-0000D8050000}"/>
    <cellStyle name="Comma 3 5 2 5 5 3" xfId="44719" xr:uid="{00000000-0005-0000-0000-0000D9050000}"/>
    <cellStyle name="Comma 3 5 2 5 5 4" xfId="34705" xr:uid="{00000000-0005-0000-0000-0000DA050000}"/>
    <cellStyle name="Comma 3 5 2 5 6" xfId="11273" xr:uid="{00000000-0005-0000-0000-0000DB050000}"/>
    <cellStyle name="Comma 3 5 2 5 6 2" xfId="23876" xr:uid="{00000000-0005-0000-0000-0000DC050000}"/>
    <cellStyle name="Comma 3 5 2 5 6 2 2" xfId="59092" xr:uid="{00000000-0005-0000-0000-0000DD050000}"/>
    <cellStyle name="Comma 3 5 2 5 6 3" xfId="46495" xr:uid="{00000000-0005-0000-0000-0000DE050000}"/>
    <cellStyle name="Comma 3 5 2 5 6 4" xfId="36481" xr:uid="{00000000-0005-0000-0000-0000DF050000}"/>
    <cellStyle name="Comma 3 5 2 5 7" xfId="15640" xr:uid="{00000000-0005-0000-0000-0000E0050000}"/>
    <cellStyle name="Comma 3 5 2 5 7 2" xfId="50856" xr:uid="{00000000-0005-0000-0000-0000E1050000}"/>
    <cellStyle name="Comma 3 5 2 5 7 3" xfId="28245" xr:uid="{00000000-0005-0000-0000-0000E2050000}"/>
    <cellStyle name="Comma 3 5 2 5 8" xfId="12731" xr:uid="{00000000-0005-0000-0000-0000E3050000}"/>
    <cellStyle name="Comma 3 5 2 5 8 2" xfId="47949" xr:uid="{00000000-0005-0000-0000-0000E4050000}"/>
    <cellStyle name="Comma 3 5 2 5 9" xfId="38259" xr:uid="{00000000-0005-0000-0000-0000E5050000}"/>
    <cellStyle name="Comma 3 5 2 6" xfId="2793" xr:uid="{00000000-0005-0000-0000-0000E6050000}"/>
    <cellStyle name="Comma 3 5 2 6 10" xfId="25185" xr:uid="{00000000-0005-0000-0000-0000E7050000}"/>
    <cellStyle name="Comma 3 5 2 6 11" xfId="60720" xr:uid="{00000000-0005-0000-0000-0000E8050000}"/>
    <cellStyle name="Comma 3 5 2 6 2" xfId="4616" xr:uid="{00000000-0005-0000-0000-0000E9050000}"/>
    <cellStyle name="Comma 3 5 2 6 2 2" xfId="17263" xr:uid="{00000000-0005-0000-0000-0000EA050000}"/>
    <cellStyle name="Comma 3 5 2 6 2 2 2" xfId="52479" xr:uid="{00000000-0005-0000-0000-0000EB050000}"/>
    <cellStyle name="Comma 3 5 2 6 2 2 3" xfId="29868" xr:uid="{00000000-0005-0000-0000-0000EC050000}"/>
    <cellStyle name="Comma 3 5 2 6 2 3" xfId="13709" xr:uid="{00000000-0005-0000-0000-0000ED050000}"/>
    <cellStyle name="Comma 3 5 2 6 2 3 2" xfId="48927" xr:uid="{00000000-0005-0000-0000-0000EE050000}"/>
    <cellStyle name="Comma 3 5 2 6 2 4" xfId="39882" xr:uid="{00000000-0005-0000-0000-0000EF050000}"/>
    <cellStyle name="Comma 3 5 2 6 2 5" xfId="26316" xr:uid="{00000000-0005-0000-0000-0000F0050000}"/>
    <cellStyle name="Comma 3 5 2 6 3" xfId="6086" xr:uid="{00000000-0005-0000-0000-0000F1050000}"/>
    <cellStyle name="Comma 3 5 2 6 3 2" xfId="18717" xr:uid="{00000000-0005-0000-0000-0000F2050000}"/>
    <cellStyle name="Comma 3 5 2 6 3 2 2" xfId="53933" xr:uid="{00000000-0005-0000-0000-0000F3050000}"/>
    <cellStyle name="Comma 3 5 2 6 3 3" xfId="41336" xr:uid="{00000000-0005-0000-0000-0000F4050000}"/>
    <cellStyle name="Comma 3 5 2 6 3 4" xfId="31322" xr:uid="{00000000-0005-0000-0000-0000F5050000}"/>
    <cellStyle name="Comma 3 5 2 6 4" xfId="7545" xr:uid="{00000000-0005-0000-0000-0000F6050000}"/>
    <cellStyle name="Comma 3 5 2 6 4 2" xfId="20171" xr:uid="{00000000-0005-0000-0000-0000F7050000}"/>
    <cellStyle name="Comma 3 5 2 6 4 2 2" xfId="55387" xr:uid="{00000000-0005-0000-0000-0000F8050000}"/>
    <cellStyle name="Comma 3 5 2 6 4 3" xfId="42790" xr:uid="{00000000-0005-0000-0000-0000F9050000}"/>
    <cellStyle name="Comma 3 5 2 6 4 4" xfId="32776" xr:uid="{00000000-0005-0000-0000-0000FA050000}"/>
    <cellStyle name="Comma 3 5 2 6 5" xfId="9326" xr:uid="{00000000-0005-0000-0000-0000FB050000}"/>
    <cellStyle name="Comma 3 5 2 6 5 2" xfId="21947" xr:uid="{00000000-0005-0000-0000-0000FC050000}"/>
    <cellStyle name="Comma 3 5 2 6 5 2 2" xfId="57163" xr:uid="{00000000-0005-0000-0000-0000FD050000}"/>
    <cellStyle name="Comma 3 5 2 6 5 3" xfId="44566" xr:uid="{00000000-0005-0000-0000-0000FE050000}"/>
    <cellStyle name="Comma 3 5 2 6 5 4" xfId="34552" xr:uid="{00000000-0005-0000-0000-0000FF050000}"/>
    <cellStyle name="Comma 3 5 2 6 6" xfId="11120" xr:uid="{00000000-0005-0000-0000-000000060000}"/>
    <cellStyle name="Comma 3 5 2 6 6 2" xfId="23723" xr:uid="{00000000-0005-0000-0000-000001060000}"/>
    <cellStyle name="Comma 3 5 2 6 6 2 2" xfId="58939" xr:uid="{00000000-0005-0000-0000-000002060000}"/>
    <cellStyle name="Comma 3 5 2 6 6 3" xfId="46342" xr:uid="{00000000-0005-0000-0000-000003060000}"/>
    <cellStyle name="Comma 3 5 2 6 6 4" xfId="36328" xr:uid="{00000000-0005-0000-0000-000004060000}"/>
    <cellStyle name="Comma 3 5 2 6 7" xfId="15487" xr:uid="{00000000-0005-0000-0000-000005060000}"/>
    <cellStyle name="Comma 3 5 2 6 7 2" xfId="50703" xr:uid="{00000000-0005-0000-0000-000006060000}"/>
    <cellStyle name="Comma 3 5 2 6 7 3" xfId="28092" xr:uid="{00000000-0005-0000-0000-000007060000}"/>
    <cellStyle name="Comma 3 5 2 6 8" xfId="12578" xr:uid="{00000000-0005-0000-0000-000008060000}"/>
    <cellStyle name="Comma 3 5 2 6 8 2" xfId="47796" xr:uid="{00000000-0005-0000-0000-000009060000}"/>
    <cellStyle name="Comma 3 5 2 6 9" xfId="38106" xr:uid="{00000000-0005-0000-0000-00000A060000}"/>
    <cellStyle name="Comma 3 5 2 7" xfId="3307" xr:uid="{00000000-0005-0000-0000-00000B060000}"/>
    <cellStyle name="Comma 3 5 2 7 10" xfId="26803" xr:uid="{00000000-0005-0000-0000-00000C060000}"/>
    <cellStyle name="Comma 3 5 2 7 11" xfId="61207" xr:uid="{00000000-0005-0000-0000-00000D060000}"/>
    <cellStyle name="Comma 3 5 2 7 2" xfId="5103" xr:uid="{00000000-0005-0000-0000-00000E060000}"/>
    <cellStyle name="Comma 3 5 2 7 2 2" xfId="17750" xr:uid="{00000000-0005-0000-0000-00000F060000}"/>
    <cellStyle name="Comma 3 5 2 7 2 2 2" xfId="52966" xr:uid="{00000000-0005-0000-0000-000010060000}"/>
    <cellStyle name="Comma 3 5 2 7 2 3" xfId="40369" xr:uid="{00000000-0005-0000-0000-000011060000}"/>
    <cellStyle name="Comma 3 5 2 7 2 4" xfId="30355" xr:uid="{00000000-0005-0000-0000-000012060000}"/>
    <cellStyle name="Comma 3 5 2 7 3" xfId="6573" xr:uid="{00000000-0005-0000-0000-000013060000}"/>
    <cellStyle name="Comma 3 5 2 7 3 2" xfId="19204" xr:uid="{00000000-0005-0000-0000-000014060000}"/>
    <cellStyle name="Comma 3 5 2 7 3 2 2" xfId="54420" xr:uid="{00000000-0005-0000-0000-000015060000}"/>
    <cellStyle name="Comma 3 5 2 7 3 3" xfId="41823" xr:uid="{00000000-0005-0000-0000-000016060000}"/>
    <cellStyle name="Comma 3 5 2 7 3 4" xfId="31809" xr:uid="{00000000-0005-0000-0000-000017060000}"/>
    <cellStyle name="Comma 3 5 2 7 4" xfId="8032" xr:uid="{00000000-0005-0000-0000-000018060000}"/>
    <cellStyle name="Comma 3 5 2 7 4 2" xfId="20658" xr:uid="{00000000-0005-0000-0000-000019060000}"/>
    <cellStyle name="Comma 3 5 2 7 4 2 2" xfId="55874" xr:uid="{00000000-0005-0000-0000-00001A060000}"/>
    <cellStyle name="Comma 3 5 2 7 4 3" xfId="43277" xr:uid="{00000000-0005-0000-0000-00001B060000}"/>
    <cellStyle name="Comma 3 5 2 7 4 4" xfId="33263" xr:uid="{00000000-0005-0000-0000-00001C060000}"/>
    <cellStyle name="Comma 3 5 2 7 5" xfId="9813" xr:uid="{00000000-0005-0000-0000-00001D060000}"/>
    <cellStyle name="Comma 3 5 2 7 5 2" xfId="22434" xr:uid="{00000000-0005-0000-0000-00001E060000}"/>
    <cellStyle name="Comma 3 5 2 7 5 2 2" xfId="57650" xr:uid="{00000000-0005-0000-0000-00001F060000}"/>
    <cellStyle name="Comma 3 5 2 7 5 3" xfId="45053" xr:uid="{00000000-0005-0000-0000-000020060000}"/>
    <cellStyle name="Comma 3 5 2 7 5 4" xfId="35039" xr:uid="{00000000-0005-0000-0000-000021060000}"/>
    <cellStyle name="Comma 3 5 2 7 6" xfId="11607" xr:uid="{00000000-0005-0000-0000-000022060000}"/>
    <cellStyle name="Comma 3 5 2 7 6 2" xfId="24210" xr:uid="{00000000-0005-0000-0000-000023060000}"/>
    <cellStyle name="Comma 3 5 2 7 6 2 2" xfId="59426" xr:uid="{00000000-0005-0000-0000-000024060000}"/>
    <cellStyle name="Comma 3 5 2 7 6 3" xfId="46829" xr:uid="{00000000-0005-0000-0000-000025060000}"/>
    <cellStyle name="Comma 3 5 2 7 6 4" xfId="36815" xr:uid="{00000000-0005-0000-0000-000026060000}"/>
    <cellStyle name="Comma 3 5 2 7 7" xfId="15974" xr:uid="{00000000-0005-0000-0000-000027060000}"/>
    <cellStyle name="Comma 3 5 2 7 7 2" xfId="51190" xr:uid="{00000000-0005-0000-0000-000028060000}"/>
    <cellStyle name="Comma 3 5 2 7 7 3" xfId="28579" xr:uid="{00000000-0005-0000-0000-000029060000}"/>
    <cellStyle name="Comma 3 5 2 7 8" xfId="14196" xr:uid="{00000000-0005-0000-0000-00002A060000}"/>
    <cellStyle name="Comma 3 5 2 7 8 2" xfId="49414" xr:uid="{00000000-0005-0000-0000-00002B060000}"/>
    <cellStyle name="Comma 3 5 2 7 9" xfId="38593" xr:uid="{00000000-0005-0000-0000-00002C060000}"/>
    <cellStyle name="Comma 3 5 2 8" xfId="2463" xr:uid="{00000000-0005-0000-0000-00002D060000}"/>
    <cellStyle name="Comma 3 5 2 8 10" xfId="25994" xr:uid="{00000000-0005-0000-0000-00002E060000}"/>
    <cellStyle name="Comma 3 5 2 8 11" xfId="60398" xr:uid="{00000000-0005-0000-0000-00002F060000}"/>
    <cellStyle name="Comma 3 5 2 8 2" xfId="4294" xr:uid="{00000000-0005-0000-0000-000030060000}"/>
    <cellStyle name="Comma 3 5 2 8 2 2" xfId="16941" xr:uid="{00000000-0005-0000-0000-000031060000}"/>
    <cellStyle name="Comma 3 5 2 8 2 2 2" xfId="52157" xr:uid="{00000000-0005-0000-0000-000032060000}"/>
    <cellStyle name="Comma 3 5 2 8 2 3" xfId="39560" xr:uid="{00000000-0005-0000-0000-000033060000}"/>
    <cellStyle name="Comma 3 5 2 8 2 4" xfId="29546" xr:uid="{00000000-0005-0000-0000-000034060000}"/>
    <cellStyle name="Comma 3 5 2 8 3" xfId="5764" xr:uid="{00000000-0005-0000-0000-000035060000}"/>
    <cellStyle name="Comma 3 5 2 8 3 2" xfId="18395" xr:uid="{00000000-0005-0000-0000-000036060000}"/>
    <cellStyle name="Comma 3 5 2 8 3 2 2" xfId="53611" xr:uid="{00000000-0005-0000-0000-000037060000}"/>
    <cellStyle name="Comma 3 5 2 8 3 3" xfId="41014" xr:uid="{00000000-0005-0000-0000-000038060000}"/>
    <cellStyle name="Comma 3 5 2 8 3 4" xfId="31000" xr:uid="{00000000-0005-0000-0000-000039060000}"/>
    <cellStyle name="Comma 3 5 2 8 4" xfId="7223" xr:uid="{00000000-0005-0000-0000-00003A060000}"/>
    <cellStyle name="Comma 3 5 2 8 4 2" xfId="19849" xr:uid="{00000000-0005-0000-0000-00003B060000}"/>
    <cellStyle name="Comma 3 5 2 8 4 2 2" xfId="55065" xr:uid="{00000000-0005-0000-0000-00003C060000}"/>
    <cellStyle name="Comma 3 5 2 8 4 3" xfId="42468" xr:uid="{00000000-0005-0000-0000-00003D060000}"/>
    <cellStyle name="Comma 3 5 2 8 4 4" xfId="32454" xr:uid="{00000000-0005-0000-0000-00003E060000}"/>
    <cellStyle name="Comma 3 5 2 8 5" xfId="9004" xr:uid="{00000000-0005-0000-0000-00003F060000}"/>
    <cellStyle name="Comma 3 5 2 8 5 2" xfId="21625" xr:uid="{00000000-0005-0000-0000-000040060000}"/>
    <cellStyle name="Comma 3 5 2 8 5 2 2" xfId="56841" xr:uid="{00000000-0005-0000-0000-000041060000}"/>
    <cellStyle name="Comma 3 5 2 8 5 3" xfId="44244" xr:uid="{00000000-0005-0000-0000-000042060000}"/>
    <cellStyle name="Comma 3 5 2 8 5 4" xfId="34230" xr:uid="{00000000-0005-0000-0000-000043060000}"/>
    <cellStyle name="Comma 3 5 2 8 6" xfId="10798" xr:uid="{00000000-0005-0000-0000-000044060000}"/>
    <cellStyle name="Comma 3 5 2 8 6 2" xfId="23401" xr:uid="{00000000-0005-0000-0000-000045060000}"/>
    <cellStyle name="Comma 3 5 2 8 6 2 2" xfId="58617" xr:uid="{00000000-0005-0000-0000-000046060000}"/>
    <cellStyle name="Comma 3 5 2 8 6 3" xfId="46020" xr:uid="{00000000-0005-0000-0000-000047060000}"/>
    <cellStyle name="Comma 3 5 2 8 6 4" xfId="36006" xr:uid="{00000000-0005-0000-0000-000048060000}"/>
    <cellStyle name="Comma 3 5 2 8 7" xfId="15165" xr:uid="{00000000-0005-0000-0000-000049060000}"/>
    <cellStyle name="Comma 3 5 2 8 7 2" xfId="50381" xr:uid="{00000000-0005-0000-0000-00004A060000}"/>
    <cellStyle name="Comma 3 5 2 8 7 3" xfId="27770" xr:uid="{00000000-0005-0000-0000-00004B060000}"/>
    <cellStyle name="Comma 3 5 2 8 8" xfId="13387" xr:uid="{00000000-0005-0000-0000-00004C060000}"/>
    <cellStyle name="Comma 3 5 2 8 8 2" xfId="48605" xr:uid="{00000000-0005-0000-0000-00004D060000}"/>
    <cellStyle name="Comma 3 5 2 8 9" xfId="37784" xr:uid="{00000000-0005-0000-0000-00004E060000}"/>
    <cellStyle name="Comma 3 5 2 9" xfId="3631" xr:uid="{00000000-0005-0000-0000-00004F060000}"/>
    <cellStyle name="Comma 3 5 2 9 2" xfId="8355" xr:uid="{00000000-0005-0000-0000-000050060000}"/>
    <cellStyle name="Comma 3 5 2 9 2 2" xfId="20981" xr:uid="{00000000-0005-0000-0000-000051060000}"/>
    <cellStyle name="Comma 3 5 2 9 2 2 2" xfId="56197" xr:uid="{00000000-0005-0000-0000-000052060000}"/>
    <cellStyle name="Comma 3 5 2 9 2 3" xfId="43600" xr:uid="{00000000-0005-0000-0000-000053060000}"/>
    <cellStyle name="Comma 3 5 2 9 2 4" xfId="33586" xr:uid="{00000000-0005-0000-0000-000054060000}"/>
    <cellStyle name="Comma 3 5 2 9 3" xfId="10136" xr:uid="{00000000-0005-0000-0000-000055060000}"/>
    <cellStyle name="Comma 3 5 2 9 3 2" xfId="22757" xr:uid="{00000000-0005-0000-0000-000056060000}"/>
    <cellStyle name="Comma 3 5 2 9 3 2 2" xfId="57973" xr:uid="{00000000-0005-0000-0000-000057060000}"/>
    <cellStyle name="Comma 3 5 2 9 3 3" xfId="45376" xr:uid="{00000000-0005-0000-0000-000058060000}"/>
    <cellStyle name="Comma 3 5 2 9 3 4" xfId="35362" xr:uid="{00000000-0005-0000-0000-000059060000}"/>
    <cellStyle name="Comma 3 5 2 9 4" xfId="11932" xr:uid="{00000000-0005-0000-0000-00005A060000}"/>
    <cellStyle name="Comma 3 5 2 9 4 2" xfId="24533" xr:uid="{00000000-0005-0000-0000-00005B060000}"/>
    <cellStyle name="Comma 3 5 2 9 4 2 2" xfId="59749" xr:uid="{00000000-0005-0000-0000-00005C060000}"/>
    <cellStyle name="Comma 3 5 2 9 4 3" xfId="47152" xr:uid="{00000000-0005-0000-0000-00005D060000}"/>
    <cellStyle name="Comma 3 5 2 9 4 4" xfId="37138" xr:uid="{00000000-0005-0000-0000-00005E060000}"/>
    <cellStyle name="Comma 3 5 2 9 5" xfId="16297" xr:uid="{00000000-0005-0000-0000-00005F060000}"/>
    <cellStyle name="Comma 3 5 2 9 5 2" xfId="51513" xr:uid="{00000000-0005-0000-0000-000060060000}"/>
    <cellStyle name="Comma 3 5 2 9 5 3" xfId="28902" xr:uid="{00000000-0005-0000-0000-000061060000}"/>
    <cellStyle name="Comma 3 5 2 9 6" xfId="14519" xr:uid="{00000000-0005-0000-0000-000062060000}"/>
    <cellStyle name="Comma 3 5 2 9 6 2" xfId="49737" xr:uid="{00000000-0005-0000-0000-000063060000}"/>
    <cellStyle name="Comma 3 5 2 9 7" xfId="38916" xr:uid="{00000000-0005-0000-0000-000064060000}"/>
    <cellStyle name="Comma 3 5 2 9 8" xfId="27126" xr:uid="{00000000-0005-0000-0000-000065060000}"/>
    <cellStyle name="Comma 3 5 3" xfId="145" xr:uid="{00000000-0005-0000-0000-000066060000}"/>
    <cellStyle name="Comma 3 6" xfId="1271" xr:uid="{00000000-0005-0000-0000-000067060000}"/>
    <cellStyle name="Comma 4" xfId="14" xr:uid="{00000000-0005-0000-0000-000068060000}"/>
    <cellStyle name="Comma 4 10" xfId="3612" xr:uid="{00000000-0005-0000-0000-000069060000}"/>
    <cellStyle name="Comma 4 10 2" xfId="8337" xr:uid="{00000000-0005-0000-0000-00006A060000}"/>
    <cellStyle name="Comma 4 10 2 2" xfId="20963" xr:uid="{00000000-0005-0000-0000-00006B060000}"/>
    <cellStyle name="Comma 4 10 2 2 2" xfId="56179" xr:uid="{00000000-0005-0000-0000-00006C060000}"/>
    <cellStyle name="Comma 4 10 2 3" xfId="43582" xr:uid="{00000000-0005-0000-0000-00006D060000}"/>
    <cellStyle name="Comma 4 10 2 4" xfId="33568" xr:uid="{00000000-0005-0000-0000-00006E060000}"/>
    <cellStyle name="Comma 4 10 3" xfId="10118" xr:uid="{00000000-0005-0000-0000-00006F060000}"/>
    <cellStyle name="Comma 4 10 3 2" xfId="22739" xr:uid="{00000000-0005-0000-0000-000070060000}"/>
    <cellStyle name="Comma 4 10 3 2 2" xfId="57955" xr:uid="{00000000-0005-0000-0000-000071060000}"/>
    <cellStyle name="Comma 4 10 3 3" xfId="45358" xr:uid="{00000000-0005-0000-0000-000072060000}"/>
    <cellStyle name="Comma 4 10 3 4" xfId="35344" xr:uid="{00000000-0005-0000-0000-000073060000}"/>
    <cellStyle name="Comma 4 10 4" xfId="11914" xr:uid="{00000000-0005-0000-0000-000074060000}"/>
    <cellStyle name="Comma 4 10 4 2" xfId="24515" xr:uid="{00000000-0005-0000-0000-000075060000}"/>
    <cellStyle name="Comma 4 10 4 2 2" xfId="59731" xr:uid="{00000000-0005-0000-0000-000076060000}"/>
    <cellStyle name="Comma 4 10 4 3" xfId="47134" xr:uid="{00000000-0005-0000-0000-000077060000}"/>
    <cellStyle name="Comma 4 10 4 4" xfId="37120" xr:uid="{00000000-0005-0000-0000-000078060000}"/>
    <cellStyle name="Comma 4 10 5" xfId="16279" xr:uid="{00000000-0005-0000-0000-000079060000}"/>
    <cellStyle name="Comma 4 10 5 2" xfId="51495" xr:uid="{00000000-0005-0000-0000-00007A060000}"/>
    <cellStyle name="Comma 4 10 5 3" xfId="28884" xr:uid="{00000000-0005-0000-0000-00007B060000}"/>
    <cellStyle name="Comma 4 10 6" xfId="14501" xr:uid="{00000000-0005-0000-0000-00007C060000}"/>
    <cellStyle name="Comma 4 10 6 2" xfId="49719" xr:uid="{00000000-0005-0000-0000-00007D060000}"/>
    <cellStyle name="Comma 4 10 7" xfId="38898" xr:uid="{00000000-0005-0000-0000-00007E060000}"/>
    <cellStyle name="Comma 4 10 8" xfId="27108" xr:uid="{00000000-0005-0000-0000-00007F060000}"/>
    <cellStyle name="Comma 4 11" xfId="3937" xr:uid="{00000000-0005-0000-0000-000080060000}"/>
    <cellStyle name="Comma 4 11 2" xfId="16601" xr:uid="{00000000-0005-0000-0000-000081060000}"/>
    <cellStyle name="Comma 4 11 2 2" xfId="51817" xr:uid="{00000000-0005-0000-0000-000082060000}"/>
    <cellStyle name="Comma 4 11 2 3" xfId="29206" xr:uid="{00000000-0005-0000-0000-000083060000}"/>
    <cellStyle name="Comma 4 11 3" xfId="13047" xr:uid="{00000000-0005-0000-0000-000084060000}"/>
    <cellStyle name="Comma 4 11 3 2" xfId="48265" xr:uid="{00000000-0005-0000-0000-000085060000}"/>
    <cellStyle name="Comma 4 11 4" xfId="39220" xr:uid="{00000000-0005-0000-0000-000086060000}"/>
    <cellStyle name="Comma 4 11 5" xfId="25654" xr:uid="{00000000-0005-0000-0000-000087060000}"/>
    <cellStyle name="Comma 4 12" xfId="5423" xr:uid="{00000000-0005-0000-0000-000088060000}"/>
    <cellStyle name="Comma 4 12 2" xfId="18055" xr:uid="{00000000-0005-0000-0000-000089060000}"/>
    <cellStyle name="Comma 4 12 2 2" xfId="53271" xr:uid="{00000000-0005-0000-0000-00008A060000}"/>
    <cellStyle name="Comma 4 12 3" xfId="40674" xr:uid="{00000000-0005-0000-0000-00008B060000}"/>
    <cellStyle name="Comma 4 12 4" xfId="30660" xr:uid="{00000000-0005-0000-0000-00008C060000}"/>
    <cellStyle name="Comma 4 13" xfId="6879" xr:uid="{00000000-0005-0000-0000-00008D060000}"/>
    <cellStyle name="Comma 4 13 2" xfId="19509" xr:uid="{00000000-0005-0000-0000-00008E060000}"/>
    <cellStyle name="Comma 4 13 2 2" xfId="54725" xr:uid="{00000000-0005-0000-0000-00008F060000}"/>
    <cellStyle name="Comma 4 13 3" xfId="42128" xr:uid="{00000000-0005-0000-0000-000090060000}"/>
    <cellStyle name="Comma 4 13 4" xfId="32114" xr:uid="{00000000-0005-0000-0000-000091060000}"/>
    <cellStyle name="Comma 4 14" xfId="8661" xr:uid="{00000000-0005-0000-0000-000092060000}"/>
    <cellStyle name="Comma 4 14 2" xfId="21285" xr:uid="{00000000-0005-0000-0000-000093060000}"/>
    <cellStyle name="Comma 4 14 2 2" xfId="56501" xr:uid="{00000000-0005-0000-0000-000094060000}"/>
    <cellStyle name="Comma 4 14 3" xfId="43904" xr:uid="{00000000-0005-0000-0000-000095060000}"/>
    <cellStyle name="Comma 4 14 4" xfId="33890" xr:uid="{00000000-0005-0000-0000-000096060000}"/>
    <cellStyle name="Comma 4 15" xfId="14823" xr:uid="{00000000-0005-0000-0000-000097060000}"/>
    <cellStyle name="Comma 4 15 2" xfId="50041" xr:uid="{00000000-0005-0000-0000-000098060000}"/>
    <cellStyle name="Comma 4 15 3" xfId="27430" xr:uid="{00000000-0005-0000-0000-000099060000}"/>
    <cellStyle name="Comma 4 16" xfId="12237" xr:uid="{00000000-0005-0000-0000-00009A060000}"/>
    <cellStyle name="Comma 4 16 2" xfId="47456" xr:uid="{00000000-0005-0000-0000-00009B060000}"/>
    <cellStyle name="Comma 4 17" xfId="37442" xr:uid="{00000000-0005-0000-0000-00009C060000}"/>
    <cellStyle name="Comma 4 18" xfId="24844" xr:uid="{00000000-0005-0000-0000-00009D060000}"/>
    <cellStyle name="Comma 4 19" xfId="60057" xr:uid="{00000000-0005-0000-0000-00009E060000}"/>
    <cellStyle name="Comma 4 2" xfId="15" xr:uid="{00000000-0005-0000-0000-00009F060000}"/>
    <cellStyle name="Comma 4 2 2" xfId="146" xr:uid="{00000000-0005-0000-0000-0000A0060000}"/>
    <cellStyle name="Comma 4 2 2 2" xfId="1371" xr:uid="{00000000-0005-0000-0000-0000A1060000}"/>
    <cellStyle name="Comma 4 2 3" xfId="147" xr:uid="{00000000-0005-0000-0000-0000A2060000}"/>
    <cellStyle name="Comma 4 3" xfId="16" xr:uid="{00000000-0005-0000-0000-0000A3060000}"/>
    <cellStyle name="Comma 4 3 2" xfId="148" xr:uid="{00000000-0005-0000-0000-0000A4060000}"/>
    <cellStyle name="Comma 4 4" xfId="1272" xr:uid="{00000000-0005-0000-0000-0000A5060000}"/>
    <cellStyle name="Comma 4 4 10" xfId="6954" xr:uid="{00000000-0005-0000-0000-0000A6060000}"/>
    <cellStyle name="Comma 4 4 10 2" xfId="19581" xr:uid="{00000000-0005-0000-0000-0000A7060000}"/>
    <cellStyle name="Comma 4 4 10 2 2" xfId="54797" xr:uid="{00000000-0005-0000-0000-0000A8060000}"/>
    <cellStyle name="Comma 4 4 10 3" xfId="42200" xr:uid="{00000000-0005-0000-0000-0000A9060000}"/>
    <cellStyle name="Comma 4 4 10 4" xfId="32186" xr:uid="{00000000-0005-0000-0000-0000AA060000}"/>
    <cellStyle name="Comma 4 4 11" xfId="8735" xr:uid="{00000000-0005-0000-0000-0000AB060000}"/>
    <cellStyle name="Comma 4 4 11 2" xfId="21357" xr:uid="{00000000-0005-0000-0000-0000AC060000}"/>
    <cellStyle name="Comma 4 4 11 2 2" xfId="56573" xr:uid="{00000000-0005-0000-0000-0000AD060000}"/>
    <cellStyle name="Comma 4 4 11 3" xfId="43976" xr:uid="{00000000-0005-0000-0000-0000AE060000}"/>
    <cellStyle name="Comma 4 4 11 4" xfId="33962" xr:uid="{00000000-0005-0000-0000-0000AF060000}"/>
    <cellStyle name="Comma 4 4 12" xfId="10455" xr:uid="{00000000-0005-0000-0000-0000B0060000}"/>
    <cellStyle name="Comma 4 4 12 2" xfId="23071" xr:uid="{00000000-0005-0000-0000-0000B1060000}"/>
    <cellStyle name="Comma 4 4 12 2 2" xfId="58287" xr:uid="{00000000-0005-0000-0000-0000B2060000}"/>
    <cellStyle name="Comma 4 4 12 3" xfId="45690" xr:uid="{00000000-0005-0000-0000-0000B3060000}"/>
    <cellStyle name="Comma 4 4 12 4" xfId="35676" xr:uid="{00000000-0005-0000-0000-0000B4060000}"/>
    <cellStyle name="Comma 4 4 13" xfId="14896" xr:uid="{00000000-0005-0000-0000-0000B5060000}"/>
    <cellStyle name="Comma 4 4 13 2" xfId="50113" xr:uid="{00000000-0005-0000-0000-0000B6060000}"/>
    <cellStyle name="Comma 4 4 13 3" xfId="27502" xr:uid="{00000000-0005-0000-0000-0000B7060000}"/>
    <cellStyle name="Comma 4 4 14" xfId="12310" xr:uid="{00000000-0005-0000-0000-0000B8060000}"/>
    <cellStyle name="Comma 4 4 14 2" xfId="47528" xr:uid="{00000000-0005-0000-0000-0000B9060000}"/>
    <cellStyle name="Comma 4 4 15" xfId="37515" xr:uid="{00000000-0005-0000-0000-0000BA060000}"/>
    <cellStyle name="Comma 4 4 16" xfId="24917" xr:uid="{00000000-0005-0000-0000-0000BB060000}"/>
    <cellStyle name="Comma 4 4 17" xfId="60130" xr:uid="{00000000-0005-0000-0000-0000BC060000}"/>
    <cellStyle name="Comma 4 4 2" xfId="2340" xr:uid="{00000000-0005-0000-0000-0000BD060000}"/>
    <cellStyle name="Comma 4 4 2 10" xfId="10456" xr:uid="{00000000-0005-0000-0000-0000BE060000}"/>
    <cellStyle name="Comma 4 4 2 10 2" xfId="23072" xr:uid="{00000000-0005-0000-0000-0000BF060000}"/>
    <cellStyle name="Comma 4 4 2 10 2 2" xfId="58288" xr:uid="{00000000-0005-0000-0000-0000C0060000}"/>
    <cellStyle name="Comma 4 4 2 10 3" xfId="45691" xr:uid="{00000000-0005-0000-0000-0000C1060000}"/>
    <cellStyle name="Comma 4 4 2 10 4" xfId="35677" xr:uid="{00000000-0005-0000-0000-0000C2060000}"/>
    <cellStyle name="Comma 4 4 2 11" xfId="15051" xr:uid="{00000000-0005-0000-0000-0000C3060000}"/>
    <cellStyle name="Comma 4 4 2 11 2" xfId="50267" xr:uid="{00000000-0005-0000-0000-0000C4060000}"/>
    <cellStyle name="Comma 4 4 2 11 3" xfId="27656" xr:uid="{00000000-0005-0000-0000-0000C5060000}"/>
    <cellStyle name="Comma 4 4 2 12" xfId="12464" xr:uid="{00000000-0005-0000-0000-0000C6060000}"/>
    <cellStyle name="Comma 4 4 2 12 2" xfId="47682" xr:uid="{00000000-0005-0000-0000-0000C7060000}"/>
    <cellStyle name="Comma 4 4 2 13" xfId="37670" xr:uid="{00000000-0005-0000-0000-0000C8060000}"/>
    <cellStyle name="Comma 4 4 2 14" xfId="25071" xr:uid="{00000000-0005-0000-0000-0000C9060000}"/>
    <cellStyle name="Comma 4 4 2 15" xfId="60284" xr:uid="{00000000-0005-0000-0000-0000CA060000}"/>
    <cellStyle name="Comma 4 4 2 2" xfId="3186" xr:uid="{00000000-0005-0000-0000-0000CB060000}"/>
    <cellStyle name="Comma 4 4 2 2 10" xfId="25555" xr:uid="{00000000-0005-0000-0000-0000CC060000}"/>
    <cellStyle name="Comma 4 4 2 2 11" xfId="61090" xr:uid="{00000000-0005-0000-0000-0000CD060000}"/>
    <cellStyle name="Comma 4 4 2 2 2" xfId="4986" xr:uid="{00000000-0005-0000-0000-0000CE060000}"/>
    <cellStyle name="Comma 4 4 2 2 2 2" xfId="17633" xr:uid="{00000000-0005-0000-0000-0000CF060000}"/>
    <cellStyle name="Comma 4 4 2 2 2 2 2" xfId="52849" xr:uid="{00000000-0005-0000-0000-0000D0060000}"/>
    <cellStyle name="Comma 4 4 2 2 2 2 3" xfId="30238" xr:uid="{00000000-0005-0000-0000-0000D1060000}"/>
    <cellStyle name="Comma 4 4 2 2 2 3" xfId="14079" xr:uid="{00000000-0005-0000-0000-0000D2060000}"/>
    <cellStyle name="Comma 4 4 2 2 2 3 2" xfId="49297" xr:uid="{00000000-0005-0000-0000-0000D3060000}"/>
    <cellStyle name="Comma 4 4 2 2 2 4" xfId="40252" xr:uid="{00000000-0005-0000-0000-0000D4060000}"/>
    <cellStyle name="Comma 4 4 2 2 2 5" xfId="26686" xr:uid="{00000000-0005-0000-0000-0000D5060000}"/>
    <cellStyle name="Comma 4 4 2 2 3" xfId="6456" xr:uid="{00000000-0005-0000-0000-0000D6060000}"/>
    <cellStyle name="Comma 4 4 2 2 3 2" xfId="19087" xr:uid="{00000000-0005-0000-0000-0000D7060000}"/>
    <cellStyle name="Comma 4 4 2 2 3 2 2" xfId="54303" xr:uid="{00000000-0005-0000-0000-0000D8060000}"/>
    <cellStyle name="Comma 4 4 2 2 3 3" xfId="41706" xr:uid="{00000000-0005-0000-0000-0000D9060000}"/>
    <cellStyle name="Comma 4 4 2 2 3 4" xfId="31692" xr:uid="{00000000-0005-0000-0000-0000DA060000}"/>
    <cellStyle name="Comma 4 4 2 2 4" xfId="7915" xr:uid="{00000000-0005-0000-0000-0000DB060000}"/>
    <cellStyle name="Comma 4 4 2 2 4 2" xfId="20541" xr:uid="{00000000-0005-0000-0000-0000DC060000}"/>
    <cellStyle name="Comma 4 4 2 2 4 2 2" xfId="55757" xr:uid="{00000000-0005-0000-0000-0000DD060000}"/>
    <cellStyle name="Comma 4 4 2 2 4 3" xfId="43160" xr:uid="{00000000-0005-0000-0000-0000DE060000}"/>
    <cellStyle name="Comma 4 4 2 2 4 4" xfId="33146" xr:uid="{00000000-0005-0000-0000-0000DF060000}"/>
    <cellStyle name="Comma 4 4 2 2 5" xfId="9696" xr:uid="{00000000-0005-0000-0000-0000E0060000}"/>
    <cellStyle name="Comma 4 4 2 2 5 2" xfId="22317" xr:uid="{00000000-0005-0000-0000-0000E1060000}"/>
    <cellStyle name="Comma 4 4 2 2 5 2 2" xfId="57533" xr:uid="{00000000-0005-0000-0000-0000E2060000}"/>
    <cellStyle name="Comma 4 4 2 2 5 3" xfId="44936" xr:uid="{00000000-0005-0000-0000-0000E3060000}"/>
    <cellStyle name="Comma 4 4 2 2 5 4" xfId="34922" xr:uid="{00000000-0005-0000-0000-0000E4060000}"/>
    <cellStyle name="Comma 4 4 2 2 6" xfId="11490" xr:uid="{00000000-0005-0000-0000-0000E5060000}"/>
    <cellStyle name="Comma 4 4 2 2 6 2" xfId="24093" xr:uid="{00000000-0005-0000-0000-0000E6060000}"/>
    <cellStyle name="Comma 4 4 2 2 6 2 2" xfId="59309" xr:uid="{00000000-0005-0000-0000-0000E7060000}"/>
    <cellStyle name="Comma 4 4 2 2 6 3" xfId="46712" xr:uid="{00000000-0005-0000-0000-0000E8060000}"/>
    <cellStyle name="Comma 4 4 2 2 6 4" xfId="36698" xr:uid="{00000000-0005-0000-0000-0000E9060000}"/>
    <cellStyle name="Comma 4 4 2 2 7" xfId="15857" xr:uid="{00000000-0005-0000-0000-0000EA060000}"/>
    <cellStyle name="Comma 4 4 2 2 7 2" xfId="51073" xr:uid="{00000000-0005-0000-0000-0000EB060000}"/>
    <cellStyle name="Comma 4 4 2 2 7 3" xfId="28462" xr:uid="{00000000-0005-0000-0000-0000EC060000}"/>
    <cellStyle name="Comma 4 4 2 2 8" xfId="12948" xr:uid="{00000000-0005-0000-0000-0000ED060000}"/>
    <cellStyle name="Comma 4 4 2 2 8 2" xfId="48166" xr:uid="{00000000-0005-0000-0000-0000EE060000}"/>
    <cellStyle name="Comma 4 4 2 2 9" xfId="38476" xr:uid="{00000000-0005-0000-0000-0000EF060000}"/>
    <cellStyle name="Comma 4 4 2 3" xfId="3515" xr:uid="{00000000-0005-0000-0000-0000F0060000}"/>
    <cellStyle name="Comma 4 4 2 3 10" xfId="27011" xr:uid="{00000000-0005-0000-0000-0000F1060000}"/>
    <cellStyle name="Comma 4 4 2 3 11" xfId="61415" xr:uid="{00000000-0005-0000-0000-0000F2060000}"/>
    <cellStyle name="Comma 4 4 2 3 2" xfId="5311" xr:uid="{00000000-0005-0000-0000-0000F3060000}"/>
    <cellStyle name="Comma 4 4 2 3 2 2" xfId="17958" xr:uid="{00000000-0005-0000-0000-0000F4060000}"/>
    <cellStyle name="Comma 4 4 2 3 2 2 2" xfId="53174" xr:uid="{00000000-0005-0000-0000-0000F5060000}"/>
    <cellStyle name="Comma 4 4 2 3 2 3" xfId="40577" xr:uid="{00000000-0005-0000-0000-0000F6060000}"/>
    <cellStyle name="Comma 4 4 2 3 2 4" xfId="30563" xr:uid="{00000000-0005-0000-0000-0000F7060000}"/>
    <cellStyle name="Comma 4 4 2 3 3" xfId="6781" xr:uid="{00000000-0005-0000-0000-0000F8060000}"/>
    <cellStyle name="Comma 4 4 2 3 3 2" xfId="19412" xr:uid="{00000000-0005-0000-0000-0000F9060000}"/>
    <cellStyle name="Comma 4 4 2 3 3 2 2" xfId="54628" xr:uid="{00000000-0005-0000-0000-0000FA060000}"/>
    <cellStyle name="Comma 4 4 2 3 3 3" xfId="42031" xr:uid="{00000000-0005-0000-0000-0000FB060000}"/>
    <cellStyle name="Comma 4 4 2 3 3 4" xfId="32017" xr:uid="{00000000-0005-0000-0000-0000FC060000}"/>
    <cellStyle name="Comma 4 4 2 3 4" xfId="8240" xr:uid="{00000000-0005-0000-0000-0000FD060000}"/>
    <cellStyle name="Comma 4 4 2 3 4 2" xfId="20866" xr:uid="{00000000-0005-0000-0000-0000FE060000}"/>
    <cellStyle name="Comma 4 4 2 3 4 2 2" xfId="56082" xr:uid="{00000000-0005-0000-0000-0000FF060000}"/>
    <cellStyle name="Comma 4 4 2 3 4 3" xfId="43485" xr:uid="{00000000-0005-0000-0000-000000070000}"/>
    <cellStyle name="Comma 4 4 2 3 4 4" xfId="33471" xr:uid="{00000000-0005-0000-0000-000001070000}"/>
    <cellStyle name="Comma 4 4 2 3 5" xfId="10021" xr:uid="{00000000-0005-0000-0000-000002070000}"/>
    <cellStyle name="Comma 4 4 2 3 5 2" xfId="22642" xr:uid="{00000000-0005-0000-0000-000003070000}"/>
    <cellStyle name="Comma 4 4 2 3 5 2 2" xfId="57858" xr:uid="{00000000-0005-0000-0000-000004070000}"/>
    <cellStyle name="Comma 4 4 2 3 5 3" xfId="45261" xr:uid="{00000000-0005-0000-0000-000005070000}"/>
    <cellStyle name="Comma 4 4 2 3 5 4" xfId="35247" xr:uid="{00000000-0005-0000-0000-000006070000}"/>
    <cellStyle name="Comma 4 4 2 3 6" xfId="11815" xr:uid="{00000000-0005-0000-0000-000007070000}"/>
    <cellStyle name="Comma 4 4 2 3 6 2" xfId="24418" xr:uid="{00000000-0005-0000-0000-000008070000}"/>
    <cellStyle name="Comma 4 4 2 3 6 2 2" xfId="59634" xr:uid="{00000000-0005-0000-0000-000009070000}"/>
    <cellStyle name="Comma 4 4 2 3 6 3" xfId="47037" xr:uid="{00000000-0005-0000-0000-00000A070000}"/>
    <cellStyle name="Comma 4 4 2 3 6 4" xfId="37023" xr:uid="{00000000-0005-0000-0000-00000B070000}"/>
    <cellStyle name="Comma 4 4 2 3 7" xfId="16182" xr:uid="{00000000-0005-0000-0000-00000C070000}"/>
    <cellStyle name="Comma 4 4 2 3 7 2" xfId="51398" xr:uid="{00000000-0005-0000-0000-00000D070000}"/>
    <cellStyle name="Comma 4 4 2 3 7 3" xfId="28787" xr:uid="{00000000-0005-0000-0000-00000E070000}"/>
    <cellStyle name="Comma 4 4 2 3 8" xfId="14404" xr:uid="{00000000-0005-0000-0000-00000F070000}"/>
    <cellStyle name="Comma 4 4 2 3 8 2" xfId="49622" xr:uid="{00000000-0005-0000-0000-000010070000}"/>
    <cellStyle name="Comma 4 4 2 3 9" xfId="38801" xr:uid="{00000000-0005-0000-0000-000011070000}"/>
    <cellStyle name="Comma 4 4 2 4" xfId="2676" xr:uid="{00000000-0005-0000-0000-000012070000}"/>
    <cellStyle name="Comma 4 4 2 4 10" xfId="26202" xr:uid="{00000000-0005-0000-0000-000013070000}"/>
    <cellStyle name="Comma 4 4 2 4 11" xfId="60606" xr:uid="{00000000-0005-0000-0000-000014070000}"/>
    <cellStyle name="Comma 4 4 2 4 2" xfId="4502" xr:uid="{00000000-0005-0000-0000-000015070000}"/>
    <cellStyle name="Comma 4 4 2 4 2 2" xfId="17149" xr:uid="{00000000-0005-0000-0000-000016070000}"/>
    <cellStyle name="Comma 4 4 2 4 2 2 2" xfId="52365" xr:uid="{00000000-0005-0000-0000-000017070000}"/>
    <cellStyle name="Comma 4 4 2 4 2 3" xfId="39768" xr:uid="{00000000-0005-0000-0000-000018070000}"/>
    <cellStyle name="Comma 4 4 2 4 2 4" xfId="29754" xr:uid="{00000000-0005-0000-0000-000019070000}"/>
    <cellStyle name="Comma 4 4 2 4 3" xfId="5972" xr:uid="{00000000-0005-0000-0000-00001A070000}"/>
    <cellStyle name="Comma 4 4 2 4 3 2" xfId="18603" xr:uid="{00000000-0005-0000-0000-00001B070000}"/>
    <cellStyle name="Comma 4 4 2 4 3 2 2" xfId="53819" xr:uid="{00000000-0005-0000-0000-00001C070000}"/>
    <cellStyle name="Comma 4 4 2 4 3 3" xfId="41222" xr:uid="{00000000-0005-0000-0000-00001D070000}"/>
    <cellStyle name="Comma 4 4 2 4 3 4" xfId="31208" xr:uid="{00000000-0005-0000-0000-00001E070000}"/>
    <cellStyle name="Comma 4 4 2 4 4" xfId="7431" xr:uid="{00000000-0005-0000-0000-00001F070000}"/>
    <cellStyle name="Comma 4 4 2 4 4 2" xfId="20057" xr:uid="{00000000-0005-0000-0000-000020070000}"/>
    <cellStyle name="Comma 4 4 2 4 4 2 2" xfId="55273" xr:uid="{00000000-0005-0000-0000-000021070000}"/>
    <cellStyle name="Comma 4 4 2 4 4 3" xfId="42676" xr:uid="{00000000-0005-0000-0000-000022070000}"/>
    <cellStyle name="Comma 4 4 2 4 4 4" xfId="32662" xr:uid="{00000000-0005-0000-0000-000023070000}"/>
    <cellStyle name="Comma 4 4 2 4 5" xfId="9212" xr:uid="{00000000-0005-0000-0000-000024070000}"/>
    <cellStyle name="Comma 4 4 2 4 5 2" xfId="21833" xr:uid="{00000000-0005-0000-0000-000025070000}"/>
    <cellStyle name="Comma 4 4 2 4 5 2 2" xfId="57049" xr:uid="{00000000-0005-0000-0000-000026070000}"/>
    <cellStyle name="Comma 4 4 2 4 5 3" xfId="44452" xr:uid="{00000000-0005-0000-0000-000027070000}"/>
    <cellStyle name="Comma 4 4 2 4 5 4" xfId="34438" xr:uid="{00000000-0005-0000-0000-000028070000}"/>
    <cellStyle name="Comma 4 4 2 4 6" xfId="11006" xr:uid="{00000000-0005-0000-0000-000029070000}"/>
    <cellStyle name="Comma 4 4 2 4 6 2" xfId="23609" xr:uid="{00000000-0005-0000-0000-00002A070000}"/>
    <cellStyle name="Comma 4 4 2 4 6 2 2" xfId="58825" xr:uid="{00000000-0005-0000-0000-00002B070000}"/>
    <cellStyle name="Comma 4 4 2 4 6 3" xfId="46228" xr:uid="{00000000-0005-0000-0000-00002C070000}"/>
    <cellStyle name="Comma 4 4 2 4 6 4" xfId="36214" xr:uid="{00000000-0005-0000-0000-00002D070000}"/>
    <cellStyle name="Comma 4 4 2 4 7" xfId="15373" xr:uid="{00000000-0005-0000-0000-00002E070000}"/>
    <cellStyle name="Comma 4 4 2 4 7 2" xfId="50589" xr:uid="{00000000-0005-0000-0000-00002F070000}"/>
    <cellStyle name="Comma 4 4 2 4 7 3" xfId="27978" xr:uid="{00000000-0005-0000-0000-000030070000}"/>
    <cellStyle name="Comma 4 4 2 4 8" xfId="13595" xr:uid="{00000000-0005-0000-0000-000031070000}"/>
    <cellStyle name="Comma 4 4 2 4 8 2" xfId="48813" xr:uid="{00000000-0005-0000-0000-000032070000}"/>
    <cellStyle name="Comma 4 4 2 4 9" xfId="37992" xr:uid="{00000000-0005-0000-0000-000033070000}"/>
    <cellStyle name="Comma 4 4 2 5" xfId="3840" xr:uid="{00000000-0005-0000-0000-000034070000}"/>
    <cellStyle name="Comma 4 4 2 5 2" xfId="8563" xr:uid="{00000000-0005-0000-0000-000035070000}"/>
    <cellStyle name="Comma 4 4 2 5 2 2" xfId="21189" xr:uid="{00000000-0005-0000-0000-000036070000}"/>
    <cellStyle name="Comma 4 4 2 5 2 2 2" xfId="56405" xr:uid="{00000000-0005-0000-0000-000037070000}"/>
    <cellStyle name="Comma 4 4 2 5 2 3" xfId="43808" xr:uid="{00000000-0005-0000-0000-000038070000}"/>
    <cellStyle name="Comma 4 4 2 5 2 4" xfId="33794" xr:uid="{00000000-0005-0000-0000-000039070000}"/>
    <cellStyle name="Comma 4 4 2 5 3" xfId="10344" xr:uid="{00000000-0005-0000-0000-00003A070000}"/>
    <cellStyle name="Comma 4 4 2 5 3 2" xfId="22965" xr:uid="{00000000-0005-0000-0000-00003B070000}"/>
    <cellStyle name="Comma 4 4 2 5 3 2 2" xfId="58181" xr:uid="{00000000-0005-0000-0000-00003C070000}"/>
    <cellStyle name="Comma 4 4 2 5 3 3" xfId="45584" xr:uid="{00000000-0005-0000-0000-00003D070000}"/>
    <cellStyle name="Comma 4 4 2 5 3 4" xfId="35570" xr:uid="{00000000-0005-0000-0000-00003E070000}"/>
    <cellStyle name="Comma 4 4 2 5 4" xfId="12140" xr:uid="{00000000-0005-0000-0000-00003F070000}"/>
    <cellStyle name="Comma 4 4 2 5 4 2" xfId="24741" xr:uid="{00000000-0005-0000-0000-000040070000}"/>
    <cellStyle name="Comma 4 4 2 5 4 2 2" xfId="59957" xr:uid="{00000000-0005-0000-0000-000041070000}"/>
    <cellStyle name="Comma 4 4 2 5 4 3" xfId="47360" xr:uid="{00000000-0005-0000-0000-000042070000}"/>
    <cellStyle name="Comma 4 4 2 5 4 4" xfId="37346" xr:uid="{00000000-0005-0000-0000-000043070000}"/>
    <cellStyle name="Comma 4 4 2 5 5" xfId="16505" xr:uid="{00000000-0005-0000-0000-000044070000}"/>
    <cellStyle name="Comma 4 4 2 5 5 2" xfId="51721" xr:uid="{00000000-0005-0000-0000-000045070000}"/>
    <cellStyle name="Comma 4 4 2 5 5 3" xfId="29110" xr:uid="{00000000-0005-0000-0000-000046070000}"/>
    <cellStyle name="Comma 4 4 2 5 6" xfId="14727" xr:uid="{00000000-0005-0000-0000-000047070000}"/>
    <cellStyle name="Comma 4 4 2 5 6 2" xfId="49945" xr:uid="{00000000-0005-0000-0000-000048070000}"/>
    <cellStyle name="Comma 4 4 2 5 7" xfId="39124" xr:uid="{00000000-0005-0000-0000-000049070000}"/>
    <cellStyle name="Comma 4 4 2 5 8" xfId="27334" xr:uid="{00000000-0005-0000-0000-00004A070000}"/>
    <cellStyle name="Comma 4 4 2 6" xfId="4180" xr:uid="{00000000-0005-0000-0000-00004B070000}"/>
    <cellStyle name="Comma 4 4 2 6 2" xfId="16827" xr:uid="{00000000-0005-0000-0000-00004C070000}"/>
    <cellStyle name="Comma 4 4 2 6 2 2" xfId="52043" xr:uid="{00000000-0005-0000-0000-00004D070000}"/>
    <cellStyle name="Comma 4 4 2 6 2 3" xfId="29432" xr:uid="{00000000-0005-0000-0000-00004E070000}"/>
    <cellStyle name="Comma 4 4 2 6 3" xfId="13273" xr:uid="{00000000-0005-0000-0000-00004F070000}"/>
    <cellStyle name="Comma 4 4 2 6 3 2" xfId="48491" xr:uid="{00000000-0005-0000-0000-000050070000}"/>
    <cellStyle name="Comma 4 4 2 6 4" xfId="39446" xr:uid="{00000000-0005-0000-0000-000051070000}"/>
    <cellStyle name="Comma 4 4 2 6 5" xfId="25880" xr:uid="{00000000-0005-0000-0000-000052070000}"/>
    <cellStyle name="Comma 4 4 2 7" xfId="5650" xr:uid="{00000000-0005-0000-0000-000053070000}"/>
    <cellStyle name="Comma 4 4 2 7 2" xfId="18281" xr:uid="{00000000-0005-0000-0000-000054070000}"/>
    <cellStyle name="Comma 4 4 2 7 2 2" xfId="53497" xr:uid="{00000000-0005-0000-0000-000055070000}"/>
    <cellStyle name="Comma 4 4 2 7 3" xfId="40900" xr:uid="{00000000-0005-0000-0000-000056070000}"/>
    <cellStyle name="Comma 4 4 2 7 4" xfId="30886" xr:uid="{00000000-0005-0000-0000-000057070000}"/>
    <cellStyle name="Comma 4 4 2 8" xfId="7109" xr:uid="{00000000-0005-0000-0000-000058070000}"/>
    <cellStyle name="Comma 4 4 2 8 2" xfId="19735" xr:uid="{00000000-0005-0000-0000-000059070000}"/>
    <cellStyle name="Comma 4 4 2 8 2 2" xfId="54951" xr:uid="{00000000-0005-0000-0000-00005A070000}"/>
    <cellStyle name="Comma 4 4 2 8 3" xfId="42354" xr:uid="{00000000-0005-0000-0000-00005B070000}"/>
    <cellStyle name="Comma 4 4 2 8 4" xfId="32340" xr:uid="{00000000-0005-0000-0000-00005C070000}"/>
    <cellStyle name="Comma 4 4 2 9" xfId="8890" xr:uid="{00000000-0005-0000-0000-00005D070000}"/>
    <cellStyle name="Comma 4 4 2 9 2" xfId="21511" xr:uid="{00000000-0005-0000-0000-00005E070000}"/>
    <cellStyle name="Comma 4 4 2 9 2 2" xfId="56727" xr:uid="{00000000-0005-0000-0000-00005F070000}"/>
    <cellStyle name="Comma 4 4 2 9 3" xfId="44130" xr:uid="{00000000-0005-0000-0000-000060070000}"/>
    <cellStyle name="Comma 4 4 2 9 4" xfId="34116" xr:uid="{00000000-0005-0000-0000-000061070000}"/>
    <cellStyle name="Comma 4 4 3" xfId="3025" xr:uid="{00000000-0005-0000-0000-000062070000}"/>
    <cellStyle name="Comma 4 4 3 10" xfId="25398" xr:uid="{00000000-0005-0000-0000-000063070000}"/>
    <cellStyle name="Comma 4 4 3 11" xfId="60933" xr:uid="{00000000-0005-0000-0000-000064070000}"/>
    <cellStyle name="Comma 4 4 3 2" xfId="4829" xr:uid="{00000000-0005-0000-0000-000065070000}"/>
    <cellStyle name="Comma 4 4 3 2 2" xfId="17476" xr:uid="{00000000-0005-0000-0000-000066070000}"/>
    <cellStyle name="Comma 4 4 3 2 2 2" xfId="52692" xr:uid="{00000000-0005-0000-0000-000067070000}"/>
    <cellStyle name="Comma 4 4 3 2 2 3" xfId="30081" xr:uid="{00000000-0005-0000-0000-000068070000}"/>
    <cellStyle name="Comma 4 4 3 2 3" xfId="13922" xr:uid="{00000000-0005-0000-0000-000069070000}"/>
    <cellStyle name="Comma 4 4 3 2 3 2" xfId="49140" xr:uid="{00000000-0005-0000-0000-00006A070000}"/>
    <cellStyle name="Comma 4 4 3 2 4" xfId="40095" xr:uid="{00000000-0005-0000-0000-00006B070000}"/>
    <cellStyle name="Comma 4 4 3 2 5" xfId="26529" xr:uid="{00000000-0005-0000-0000-00006C070000}"/>
    <cellStyle name="Comma 4 4 3 3" xfId="6299" xr:uid="{00000000-0005-0000-0000-00006D070000}"/>
    <cellStyle name="Comma 4 4 3 3 2" xfId="18930" xr:uid="{00000000-0005-0000-0000-00006E070000}"/>
    <cellStyle name="Comma 4 4 3 3 2 2" xfId="54146" xr:uid="{00000000-0005-0000-0000-00006F070000}"/>
    <cellStyle name="Comma 4 4 3 3 3" xfId="41549" xr:uid="{00000000-0005-0000-0000-000070070000}"/>
    <cellStyle name="Comma 4 4 3 3 4" xfId="31535" xr:uid="{00000000-0005-0000-0000-000071070000}"/>
    <cellStyle name="Comma 4 4 3 4" xfId="7758" xr:uid="{00000000-0005-0000-0000-000072070000}"/>
    <cellStyle name="Comma 4 4 3 4 2" xfId="20384" xr:uid="{00000000-0005-0000-0000-000073070000}"/>
    <cellStyle name="Comma 4 4 3 4 2 2" xfId="55600" xr:uid="{00000000-0005-0000-0000-000074070000}"/>
    <cellStyle name="Comma 4 4 3 4 3" xfId="43003" xr:uid="{00000000-0005-0000-0000-000075070000}"/>
    <cellStyle name="Comma 4 4 3 4 4" xfId="32989" xr:uid="{00000000-0005-0000-0000-000076070000}"/>
    <cellStyle name="Comma 4 4 3 5" xfId="9539" xr:uid="{00000000-0005-0000-0000-000077070000}"/>
    <cellStyle name="Comma 4 4 3 5 2" xfId="22160" xr:uid="{00000000-0005-0000-0000-000078070000}"/>
    <cellStyle name="Comma 4 4 3 5 2 2" xfId="57376" xr:uid="{00000000-0005-0000-0000-000079070000}"/>
    <cellStyle name="Comma 4 4 3 5 3" xfId="44779" xr:uid="{00000000-0005-0000-0000-00007A070000}"/>
    <cellStyle name="Comma 4 4 3 5 4" xfId="34765" xr:uid="{00000000-0005-0000-0000-00007B070000}"/>
    <cellStyle name="Comma 4 4 3 6" xfId="11333" xr:uid="{00000000-0005-0000-0000-00007C070000}"/>
    <cellStyle name="Comma 4 4 3 6 2" xfId="23936" xr:uid="{00000000-0005-0000-0000-00007D070000}"/>
    <cellStyle name="Comma 4 4 3 6 2 2" xfId="59152" xr:uid="{00000000-0005-0000-0000-00007E070000}"/>
    <cellStyle name="Comma 4 4 3 6 3" xfId="46555" xr:uid="{00000000-0005-0000-0000-00007F070000}"/>
    <cellStyle name="Comma 4 4 3 6 4" xfId="36541" xr:uid="{00000000-0005-0000-0000-000080070000}"/>
    <cellStyle name="Comma 4 4 3 7" xfId="15700" xr:uid="{00000000-0005-0000-0000-000081070000}"/>
    <cellStyle name="Comma 4 4 3 7 2" xfId="50916" xr:uid="{00000000-0005-0000-0000-000082070000}"/>
    <cellStyle name="Comma 4 4 3 7 3" xfId="28305" xr:uid="{00000000-0005-0000-0000-000083070000}"/>
    <cellStyle name="Comma 4 4 3 8" xfId="12791" xr:uid="{00000000-0005-0000-0000-000084070000}"/>
    <cellStyle name="Comma 4 4 3 8 2" xfId="48009" xr:uid="{00000000-0005-0000-0000-000085070000}"/>
    <cellStyle name="Comma 4 4 3 9" xfId="38319" xr:uid="{00000000-0005-0000-0000-000086070000}"/>
    <cellStyle name="Comma 4 4 4" xfId="2852" xr:uid="{00000000-0005-0000-0000-000087070000}"/>
    <cellStyle name="Comma 4 4 4 10" xfId="25239" xr:uid="{00000000-0005-0000-0000-000088070000}"/>
    <cellStyle name="Comma 4 4 4 11" xfId="60774" xr:uid="{00000000-0005-0000-0000-000089070000}"/>
    <cellStyle name="Comma 4 4 4 2" xfId="4670" xr:uid="{00000000-0005-0000-0000-00008A070000}"/>
    <cellStyle name="Comma 4 4 4 2 2" xfId="17317" xr:uid="{00000000-0005-0000-0000-00008B070000}"/>
    <cellStyle name="Comma 4 4 4 2 2 2" xfId="52533" xr:uid="{00000000-0005-0000-0000-00008C070000}"/>
    <cellStyle name="Comma 4 4 4 2 2 3" xfId="29922" xr:uid="{00000000-0005-0000-0000-00008D070000}"/>
    <cellStyle name="Comma 4 4 4 2 3" xfId="13763" xr:uid="{00000000-0005-0000-0000-00008E070000}"/>
    <cellStyle name="Comma 4 4 4 2 3 2" xfId="48981" xr:uid="{00000000-0005-0000-0000-00008F070000}"/>
    <cellStyle name="Comma 4 4 4 2 4" xfId="39936" xr:uid="{00000000-0005-0000-0000-000090070000}"/>
    <cellStyle name="Comma 4 4 4 2 5" xfId="26370" xr:uid="{00000000-0005-0000-0000-000091070000}"/>
    <cellStyle name="Comma 4 4 4 3" xfId="6140" xr:uid="{00000000-0005-0000-0000-000092070000}"/>
    <cellStyle name="Comma 4 4 4 3 2" xfId="18771" xr:uid="{00000000-0005-0000-0000-000093070000}"/>
    <cellStyle name="Comma 4 4 4 3 2 2" xfId="53987" xr:uid="{00000000-0005-0000-0000-000094070000}"/>
    <cellStyle name="Comma 4 4 4 3 3" xfId="41390" xr:uid="{00000000-0005-0000-0000-000095070000}"/>
    <cellStyle name="Comma 4 4 4 3 4" xfId="31376" xr:uid="{00000000-0005-0000-0000-000096070000}"/>
    <cellStyle name="Comma 4 4 4 4" xfId="7599" xr:uid="{00000000-0005-0000-0000-000097070000}"/>
    <cellStyle name="Comma 4 4 4 4 2" xfId="20225" xr:uid="{00000000-0005-0000-0000-000098070000}"/>
    <cellStyle name="Comma 4 4 4 4 2 2" xfId="55441" xr:uid="{00000000-0005-0000-0000-000099070000}"/>
    <cellStyle name="Comma 4 4 4 4 3" xfId="42844" xr:uid="{00000000-0005-0000-0000-00009A070000}"/>
    <cellStyle name="Comma 4 4 4 4 4" xfId="32830" xr:uid="{00000000-0005-0000-0000-00009B070000}"/>
    <cellStyle name="Comma 4 4 4 5" xfId="9380" xr:uid="{00000000-0005-0000-0000-00009C070000}"/>
    <cellStyle name="Comma 4 4 4 5 2" xfId="22001" xr:uid="{00000000-0005-0000-0000-00009D070000}"/>
    <cellStyle name="Comma 4 4 4 5 2 2" xfId="57217" xr:uid="{00000000-0005-0000-0000-00009E070000}"/>
    <cellStyle name="Comma 4 4 4 5 3" xfId="44620" xr:uid="{00000000-0005-0000-0000-00009F070000}"/>
    <cellStyle name="Comma 4 4 4 5 4" xfId="34606" xr:uid="{00000000-0005-0000-0000-0000A0070000}"/>
    <cellStyle name="Comma 4 4 4 6" xfId="11174" xr:uid="{00000000-0005-0000-0000-0000A1070000}"/>
    <cellStyle name="Comma 4 4 4 6 2" xfId="23777" xr:uid="{00000000-0005-0000-0000-0000A2070000}"/>
    <cellStyle name="Comma 4 4 4 6 2 2" xfId="58993" xr:uid="{00000000-0005-0000-0000-0000A3070000}"/>
    <cellStyle name="Comma 4 4 4 6 3" xfId="46396" xr:uid="{00000000-0005-0000-0000-0000A4070000}"/>
    <cellStyle name="Comma 4 4 4 6 4" xfId="36382" xr:uid="{00000000-0005-0000-0000-0000A5070000}"/>
    <cellStyle name="Comma 4 4 4 7" xfId="15541" xr:uid="{00000000-0005-0000-0000-0000A6070000}"/>
    <cellStyle name="Comma 4 4 4 7 2" xfId="50757" xr:uid="{00000000-0005-0000-0000-0000A7070000}"/>
    <cellStyle name="Comma 4 4 4 7 3" xfId="28146" xr:uid="{00000000-0005-0000-0000-0000A8070000}"/>
    <cellStyle name="Comma 4 4 4 8" xfId="12632" xr:uid="{00000000-0005-0000-0000-0000A9070000}"/>
    <cellStyle name="Comma 4 4 4 8 2" xfId="47850" xr:uid="{00000000-0005-0000-0000-0000AA070000}"/>
    <cellStyle name="Comma 4 4 4 9" xfId="38160" xr:uid="{00000000-0005-0000-0000-0000AB070000}"/>
    <cellStyle name="Comma 4 4 5" xfId="3361" xr:uid="{00000000-0005-0000-0000-0000AC070000}"/>
    <cellStyle name="Comma 4 4 5 10" xfId="26857" xr:uid="{00000000-0005-0000-0000-0000AD070000}"/>
    <cellStyle name="Comma 4 4 5 11" xfId="61261" xr:uid="{00000000-0005-0000-0000-0000AE070000}"/>
    <cellStyle name="Comma 4 4 5 2" xfId="5157" xr:uid="{00000000-0005-0000-0000-0000AF070000}"/>
    <cellStyle name="Comma 4 4 5 2 2" xfId="17804" xr:uid="{00000000-0005-0000-0000-0000B0070000}"/>
    <cellStyle name="Comma 4 4 5 2 2 2" xfId="53020" xr:uid="{00000000-0005-0000-0000-0000B1070000}"/>
    <cellStyle name="Comma 4 4 5 2 3" xfId="40423" xr:uid="{00000000-0005-0000-0000-0000B2070000}"/>
    <cellStyle name="Comma 4 4 5 2 4" xfId="30409" xr:uid="{00000000-0005-0000-0000-0000B3070000}"/>
    <cellStyle name="Comma 4 4 5 3" xfId="6627" xr:uid="{00000000-0005-0000-0000-0000B4070000}"/>
    <cellStyle name="Comma 4 4 5 3 2" xfId="19258" xr:uid="{00000000-0005-0000-0000-0000B5070000}"/>
    <cellStyle name="Comma 4 4 5 3 2 2" xfId="54474" xr:uid="{00000000-0005-0000-0000-0000B6070000}"/>
    <cellStyle name="Comma 4 4 5 3 3" xfId="41877" xr:uid="{00000000-0005-0000-0000-0000B7070000}"/>
    <cellStyle name="Comma 4 4 5 3 4" xfId="31863" xr:uid="{00000000-0005-0000-0000-0000B8070000}"/>
    <cellStyle name="Comma 4 4 5 4" xfId="8086" xr:uid="{00000000-0005-0000-0000-0000B9070000}"/>
    <cellStyle name="Comma 4 4 5 4 2" xfId="20712" xr:uid="{00000000-0005-0000-0000-0000BA070000}"/>
    <cellStyle name="Comma 4 4 5 4 2 2" xfId="55928" xr:uid="{00000000-0005-0000-0000-0000BB070000}"/>
    <cellStyle name="Comma 4 4 5 4 3" xfId="43331" xr:uid="{00000000-0005-0000-0000-0000BC070000}"/>
    <cellStyle name="Comma 4 4 5 4 4" xfId="33317" xr:uid="{00000000-0005-0000-0000-0000BD070000}"/>
    <cellStyle name="Comma 4 4 5 5" xfId="9867" xr:uid="{00000000-0005-0000-0000-0000BE070000}"/>
    <cellStyle name="Comma 4 4 5 5 2" xfId="22488" xr:uid="{00000000-0005-0000-0000-0000BF070000}"/>
    <cellStyle name="Comma 4 4 5 5 2 2" xfId="57704" xr:uid="{00000000-0005-0000-0000-0000C0070000}"/>
    <cellStyle name="Comma 4 4 5 5 3" xfId="45107" xr:uid="{00000000-0005-0000-0000-0000C1070000}"/>
    <cellStyle name="Comma 4 4 5 5 4" xfId="35093" xr:uid="{00000000-0005-0000-0000-0000C2070000}"/>
    <cellStyle name="Comma 4 4 5 6" xfId="11661" xr:uid="{00000000-0005-0000-0000-0000C3070000}"/>
    <cellStyle name="Comma 4 4 5 6 2" xfId="24264" xr:uid="{00000000-0005-0000-0000-0000C4070000}"/>
    <cellStyle name="Comma 4 4 5 6 2 2" xfId="59480" xr:uid="{00000000-0005-0000-0000-0000C5070000}"/>
    <cellStyle name="Comma 4 4 5 6 3" xfId="46883" xr:uid="{00000000-0005-0000-0000-0000C6070000}"/>
    <cellStyle name="Comma 4 4 5 6 4" xfId="36869" xr:uid="{00000000-0005-0000-0000-0000C7070000}"/>
    <cellStyle name="Comma 4 4 5 7" xfId="16028" xr:uid="{00000000-0005-0000-0000-0000C8070000}"/>
    <cellStyle name="Comma 4 4 5 7 2" xfId="51244" xr:uid="{00000000-0005-0000-0000-0000C9070000}"/>
    <cellStyle name="Comma 4 4 5 7 3" xfId="28633" xr:uid="{00000000-0005-0000-0000-0000CA070000}"/>
    <cellStyle name="Comma 4 4 5 8" xfId="14250" xr:uid="{00000000-0005-0000-0000-0000CB070000}"/>
    <cellStyle name="Comma 4 4 5 8 2" xfId="49468" xr:uid="{00000000-0005-0000-0000-0000CC070000}"/>
    <cellStyle name="Comma 4 4 5 9" xfId="38647" xr:uid="{00000000-0005-0000-0000-0000CD070000}"/>
    <cellStyle name="Comma 4 4 6" xfId="2521" xr:uid="{00000000-0005-0000-0000-0000CE070000}"/>
    <cellStyle name="Comma 4 4 6 10" xfId="26048" xr:uid="{00000000-0005-0000-0000-0000CF070000}"/>
    <cellStyle name="Comma 4 4 6 11" xfId="60452" xr:uid="{00000000-0005-0000-0000-0000D0070000}"/>
    <cellStyle name="Comma 4 4 6 2" xfId="4348" xr:uid="{00000000-0005-0000-0000-0000D1070000}"/>
    <cellStyle name="Comma 4 4 6 2 2" xfId="16995" xr:uid="{00000000-0005-0000-0000-0000D2070000}"/>
    <cellStyle name="Comma 4 4 6 2 2 2" xfId="52211" xr:uid="{00000000-0005-0000-0000-0000D3070000}"/>
    <cellStyle name="Comma 4 4 6 2 3" xfId="39614" xr:uid="{00000000-0005-0000-0000-0000D4070000}"/>
    <cellStyle name="Comma 4 4 6 2 4" xfId="29600" xr:uid="{00000000-0005-0000-0000-0000D5070000}"/>
    <cellStyle name="Comma 4 4 6 3" xfId="5818" xr:uid="{00000000-0005-0000-0000-0000D6070000}"/>
    <cellStyle name="Comma 4 4 6 3 2" xfId="18449" xr:uid="{00000000-0005-0000-0000-0000D7070000}"/>
    <cellStyle name="Comma 4 4 6 3 2 2" xfId="53665" xr:uid="{00000000-0005-0000-0000-0000D8070000}"/>
    <cellStyle name="Comma 4 4 6 3 3" xfId="41068" xr:uid="{00000000-0005-0000-0000-0000D9070000}"/>
    <cellStyle name="Comma 4 4 6 3 4" xfId="31054" xr:uid="{00000000-0005-0000-0000-0000DA070000}"/>
    <cellStyle name="Comma 4 4 6 4" xfId="7277" xr:uid="{00000000-0005-0000-0000-0000DB070000}"/>
    <cellStyle name="Comma 4 4 6 4 2" xfId="19903" xr:uid="{00000000-0005-0000-0000-0000DC070000}"/>
    <cellStyle name="Comma 4 4 6 4 2 2" xfId="55119" xr:uid="{00000000-0005-0000-0000-0000DD070000}"/>
    <cellStyle name="Comma 4 4 6 4 3" xfId="42522" xr:uid="{00000000-0005-0000-0000-0000DE070000}"/>
    <cellStyle name="Comma 4 4 6 4 4" xfId="32508" xr:uid="{00000000-0005-0000-0000-0000DF070000}"/>
    <cellStyle name="Comma 4 4 6 5" xfId="9058" xr:uid="{00000000-0005-0000-0000-0000E0070000}"/>
    <cellStyle name="Comma 4 4 6 5 2" xfId="21679" xr:uid="{00000000-0005-0000-0000-0000E1070000}"/>
    <cellStyle name="Comma 4 4 6 5 2 2" xfId="56895" xr:uid="{00000000-0005-0000-0000-0000E2070000}"/>
    <cellStyle name="Comma 4 4 6 5 3" xfId="44298" xr:uid="{00000000-0005-0000-0000-0000E3070000}"/>
    <cellStyle name="Comma 4 4 6 5 4" xfId="34284" xr:uid="{00000000-0005-0000-0000-0000E4070000}"/>
    <cellStyle name="Comma 4 4 6 6" xfId="10852" xr:uid="{00000000-0005-0000-0000-0000E5070000}"/>
    <cellStyle name="Comma 4 4 6 6 2" xfId="23455" xr:uid="{00000000-0005-0000-0000-0000E6070000}"/>
    <cellStyle name="Comma 4 4 6 6 2 2" xfId="58671" xr:uid="{00000000-0005-0000-0000-0000E7070000}"/>
    <cellStyle name="Comma 4 4 6 6 3" xfId="46074" xr:uid="{00000000-0005-0000-0000-0000E8070000}"/>
    <cellStyle name="Comma 4 4 6 6 4" xfId="36060" xr:uid="{00000000-0005-0000-0000-0000E9070000}"/>
    <cellStyle name="Comma 4 4 6 7" xfId="15219" xr:uid="{00000000-0005-0000-0000-0000EA070000}"/>
    <cellStyle name="Comma 4 4 6 7 2" xfId="50435" xr:uid="{00000000-0005-0000-0000-0000EB070000}"/>
    <cellStyle name="Comma 4 4 6 7 3" xfId="27824" xr:uid="{00000000-0005-0000-0000-0000EC070000}"/>
    <cellStyle name="Comma 4 4 6 8" xfId="13441" xr:uid="{00000000-0005-0000-0000-0000ED070000}"/>
    <cellStyle name="Comma 4 4 6 8 2" xfId="48659" xr:uid="{00000000-0005-0000-0000-0000EE070000}"/>
    <cellStyle name="Comma 4 4 6 9" xfId="37838" xr:uid="{00000000-0005-0000-0000-0000EF070000}"/>
    <cellStyle name="Comma 4 4 7" xfId="3685" xr:uid="{00000000-0005-0000-0000-0000F0070000}"/>
    <cellStyle name="Comma 4 4 7 2" xfId="8409" xr:uid="{00000000-0005-0000-0000-0000F1070000}"/>
    <cellStyle name="Comma 4 4 7 2 2" xfId="21035" xr:uid="{00000000-0005-0000-0000-0000F2070000}"/>
    <cellStyle name="Comma 4 4 7 2 2 2" xfId="56251" xr:uid="{00000000-0005-0000-0000-0000F3070000}"/>
    <cellStyle name="Comma 4 4 7 2 3" xfId="43654" xr:uid="{00000000-0005-0000-0000-0000F4070000}"/>
    <cellStyle name="Comma 4 4 7 2 4" xfId="33640" xr:uid="{00000000-0005-0000-0000-0000F5070000}"/>
    <cellStyle name="Comma 4 4 7 3" xfId="10190" xr:uid="{00000000-0005-0000-0000-0000F6070000}"/>
    <cellStyle name="Comma 4 4 7 3 2" xfId="22811" xr:uid="{00000000-0005-0000-0000-0000F7070000}"/>
    <cellStyle name="Comma 4 4 7 3 2 2" xfId="58027" xr:uid="{00000000-0005-0000-0000-0000F8070000}"/>
    <cellStyle name="Comma 4 4 7 3 3" xfId="45430" xr:uid="{00000000-0005-0000-0000-0000F9070000}"/>
    <cellStyle name="Comma 4 4 7 3 4" xfId="35416" xr:uid="{00000000-0005-0000-0000-0000FA070000}"/>
    <cellStyle name="Comma 4 4 7 4" xfId="11986" xr:uid="{00000000-0005-0000-0000-0000FB070000}"/>
    <cellStyle name="Comma 4 4 7 4 2" xfId="24587" xr:uid="{00000000-0005-0000-0000-0000FC070000}"/>
    <cellStyle name="Comma 4 4 7 4 2 2" xfId="59803" xr:uid="{00000000-0005-0000-0000-0000FD070000}"/>
    <cellStyle name="Comma 4 4 7 4 3" xfId="47206" xr:uid="{00000000-0005-0000-0000-0000FE070000}"/>
    <cellStyle name="Comma 4 4 7 4 4" xfId="37192" xr:uid="{00000000-0005-0000-0000-0000FF070000}"/>
    <cellStyle name="Comma 4 4 7 5" xfId="16351" xr:uid="{00000000-0005-0000-0000-000000080000}"/>
    <cellStyle name="Comma 4 4 7 5 2" xfId="51567" xr:uid="{00000000-0005-0000-0000-000001080000}"/>
    <cellStyle name="Comma 4 4 7 5 3" xfId="28956" xr:uid="{00000000-0005-0000-0000-000002080000}"/>
    <cellStyle name="Comma 4 4 7 6" xfId="14573" xr:uid="{00000000-0005-0000-0000-000003080000}"/>
    <cellStyle name="Comma 4 4 7 6 2" xfId="49791" xr:uid="{00000000-0005-0000-0000-000004080000}"/>
    <cellStyle name="Comma 4 4 7 7" xfId="38970" xr:uid="{00000000-0005-0000-0000-000005080000}"/>
    <cellStyle name="Comma 4 4 7 8" xfId="27180" xr:uid="{00000000-0005-0000-0000-000006080000}"/>
    <cellStyle name="Comma 4 4 8" xfId="4021" xr:uid="{00000000-0005-0000-0000-000007080000}"/>
    <cellStyle name="Comma 4 4 8 2" xfId="16673" xr:uid="{00000000-0005-0000-0000-000008080000}"/>
    <cellStyle name="Comma 4 4 8 2 2" xfId="51889" xr:uid="{00000000-0005-0000-0000-000009080000}"/>
    <cellStyle name="Comma 4 4 8 2 3" xfId="29278" xr:uid="{00000000-0005-0000-0000-00000A080000}"/>
    <cellStyle name="Comma 4 4 8 3" xfId="13119" xr:uid="{00000000-0005-0000-0000-00000B080000}"/>
    <cellStyle name="Comma 4 4 8 3 2" xfId="48337" xr:uid="{00000000-0005-0000-0000-00000C080000}"/>
    <cellStyle name="Comma 4 4 8 4" xfId="39292" xr:uid="{00000000-0005-0000-0000-00000D080000}"/>
    <cellStyle name="Comma 4 4 8 5" xfId="25726" xr:uid="{00000000-0005-0000-0000-00000E080000}"/>
    <cellStyle name="Comma 4 4 9" xfId="5496" xr:uid="{00000000-0005-0000-0000-00000F080000}"/>
    <cellStyle name="Comma 4 4 9 2" xfId="18127" xr:uid="{00000000-0005-0000-0000-000010080000}"/>
    <cellStyle name="Comma 4 4 9 2 2" xfId="53343" xr:uid="{00000000-0005-0000-0000-000011080000}"/>
    <cellStyle name="Comma 4 4 9 3" xfId="40746" xr:uid="{00000000-0005-0000-0000-000012080000}"/>
    <cellStyle name="Comma 4 4 9 4" xfId="30732" xr:uid="{00000000-0005-0000-0000-000013080000}"/>
    <cellStyle name="Comma 4 5" xfId="2258" xr:uid="{00000000-0005-0000-0000-000014080000}"/>
    <cellStyle name="Comma 4 5 10" xfId="10457" xr:uid="{00000000-0005-0000-0000-000015080000}"/>
    <cellStyle name="Comma 4 5 10 2" xfId="23073" xr:uid="{00000000-0005-0000-0000-000016080000}"/>
    <cellStyle name="Comma 4 5 10 2 2" xfId="58289" xr:uid="{00000000-0005-0000-0000-000017080000}"/>
    <cellStyle name="Comma 4 5 10 3" xfId="45692" xr:uid="{00000000-0005-0000-0000-000018080000}"/>
    <cellStyle name="Comma 4 5 10 4" xfId="35678" xr:uid="{00000000-0005-0000-0000-000019080000}"/>
    <cellStyle name="Comma 4 5 11" xfId="14977" xr:uid="{00000000-0005-0000-0000-00001A080000}"/>
    <cellStyle name="Comma 4 5 11 2" xfId="50193" xr:uid="{00000000-0005-0000-0000-00001B080000}"/>
    <cellStyle name="Comma 4 5 11 3" xfId="27582" xr:uid="{00000000-0005-0000-0000-00001C080000}"/>
    <cellStyle name="Comma 4 5 12" xfId="12390" xr:uid="{00000000-0005-0000-0000-00001D080000}"/>
    <cellStyle name="Comma 4 5 12 2" xfId="47608" xr:uid="{00000000-0005-0000-0000-00001E080000}"/>
    <cellStyle name="Comma 4 5 13" xfId="37596" xr:uid="{00000000-0005-0000-0000-00001F080000}"/>
    <cellStyle name="Comma 4 5 14" xfId="24997" xr:uid="{00000000-0005-0000-0000-000020080000}"/>
    <cellStyle name="Comma 4 5 15" xfId="60210" xr:uid="{00000000-0005-0000-0000-000021080000}"/>
    <cellStyle name="Comma 4 5 2" xfId="3112" xr:uid="{00000000-0005-0000-0000-000022080000}"/>
    <cellStyle name="Comma 4 5 2 10" xfId="25481" xr:uid="{00000000-0005-0000-0000-000023080000}"/>
    <cellStyle name="Comma 4 5 2 11" xfId="61016" xr:uid="{00000000-0005-0000-0000-000024080000}"/>
    <cellStyle name="Comma 4 5 2 2" xfId="4912" xr:uid="{00000000-0005-0000-0000-000025080000}"/>
    <cellStyle name="Comma 4 5 2 2 2" xfId="17559" xr:uid="{00000000-0005-0000-0000-000026080000}"/>
    <cellStyle name="Comma 4 5 2 2 2 2" xfId="52775" xr:uid="{00000000-0005-0000-0000-000027080000}"/>
    <cellStyle name="Comma 4 5 2 2 2 3" xfId="30164" xr:uid="{00000000-0005-0000-0000-000028080000}"/>
    <cellStyle name="Comma 4 5 2 2 3" xfId="14005" xr:uid="{00000000-0005-0000-0000-000029080000}"/>
    <cellStyle name="Comma 4 5 2 2 3 2" xfId="49223" xr:uid="{00000000-0005-0000-0000-00002A080000}"/>
    <cellStyle name="Comma 4 5 2 2 4" xfId="40178" xr:uid="{00000000-0005-0000-0000-00002B080000}"/>
    <cellStyle name="Comma 4 5 2 2 5" xfId="26612" xr:uid="{00000000-0005-0000-0000-00002C080000}"/>
    <cellStyle name="Comma 4 5 2 3" xfId="6382" xr:uid="{00000000-0005-0000-0000-00002D080000}"/>
    <cellStyle name="Comma 4 5 2 3 2" xfId="19013" xr:uid="{00000000-0005-0000-0000-00002E080000}"/>
    <cellStyle name="Comma 4 5 2 3 2 2" xfId="54229" xr:uid="{00000000-0005-0000-0000-00002F080000}"/>
    <cellStyle name="Comma 4 5 2 3 3" xfId="41632" xr:uid="{00000000-0005-0000-0000-000030080000}"/>
    <cellStyle name="Comma 4 5 2 3 4" xfId="31618" xr:uid="{00000000-0005-0000-0000-000031080000}"/>
    <cellStyle name="Comma 4 5 2 4" xfId="7841" xr:uid="{00000000-0005-0000-0000-000032080000}"/>
    <cellStyle name="Comma 4 5 2 4 2" xfId="20467" xr:uid="{00000000-0005-0000-0000-000033080000}"/>
    <cellStyle name="Comma 4 5 2 4 2 2" xfId="55683" xr:uid="{00000000-0005-0000-0000-000034080000}"/>
    <cellStyle name="Comma 4 5 2 4 3" xfId="43086" xr:uid="{00000000-0005-0000-0000-000035080000}"/>
    <cellStyle name="Comma 4 5 2 4 4" xfId="33072" xr:uid="{00000000-0005-0000-0000-000036080000}"/>
    <cellStyle name="Comma 4 5 2 5" xfId="9622" xr:uid="{00000000-0005-0000-0000-000037080000}"/>
    <cellStyle name="Comma 4 5 2 5 2" xfId="22243" xr:uid="{00000000-0005-0000-0000-000038080000}"/>
    <cellStyle name="Comma 4 5 2 5 2 2" xfId="57459" xr:uid="{00000000-0005-0000-0000-000039080000}"/>
    <cellStyle name="Comma 4 5 2 5 3" xfId="44862" xr:uid="{00000000-0005-0000-0000-00003A080000}"/>
    <cellStyle name="Comma 4 5 2 5 4" xfId="34848" xr:uid="{00000000-0005-0000-0000-00003B080000}"/>
    <cellStyle name="Comma 4 5 2 6" xfId="11416" xr:uid="{00000000-0005-0000-0000-00003C080000}"/>
    <cellStyle name="Comma 4 5 2 6 2" xfId="24019" xr:uid="{00000000-0005-0000-0000-00003D080000}"/>
    <cellStyle name="Comma 4 5 2 6 2 2" xfId="59235" xr:uid="{00000000-0005-0000-0000-00003E080000}"/>
    <cellStyle name="Comma 4 5 2 6 3" xfId="46638" xr:uid="{00000000-0005-0000-0000-00003F080000}"/>
    <cellStyle name="Comma 4 5 2 6 4" xfId="36624" xr:uid="{00000000-0005-0000-0000-000040080000}"/>
    <cellStyle name="Comma 4 5 2 7" xfId="15783" xr:uid="{00000000-0005-0000-0000-000041080000}"/>
    <cellStyle name="Comma 4 5 2 7 2" xfId="50999" xr:uid="{00000000-0005-0000-0000-000042080000}"/>
    <cellStyle name="Comma 4 5 2 7 3" xfId="28388" xr:uid="{00000000-0005-0000-0000-000043080000}"/>
    <cellStyle name="Comma 4 5 2 8" xfId="12874" xr:uid="{00000000-0005-0000-0000-000044080000}"/>
    <cellStyle name="Comma 4 5 2 8 2" xfId="48092" xr:uid="{00000000-0005-0000-0000-000045080000}"/>
    <cellStyle name="Comma 4 5 2 9" xfId="38402" xr:uid="{00000000-0005-0000-0000-000046080000}"/>
    <cellStyle name="Comma 4 5 3" xfId="3441" xr:uid="{00000000-0005-0000-0000-000047080000}"/>
    <cellStyle name="Comma 4 5 3 10" xfId="26937" xr:uid="{00000000-0005-0000-0000-000048080000}"/>
    <cellStyle name="Comma 4 5 3 11" xfId="61341" xr:uid="{00000000-0005-0000-0000-000049080000}"/>
    <cellStyle name="Comma 4 5 3 2" xfId="5237" xr:uid="{00000000-0005-0000-0000-00004A080000}"/>
    <cellStyle name="Comma 4 5 3 2 2" xfId="17884" xr:uid="{00000000-0005-0000-0000-00004B080000}"/>
    <cellStyle name="Comma 4 5 3 2 2 2" xfId="53100" xr:uid="{00000000-0005-0000-0000-00004C080000}"/>
    <cellStyle name="Comma 4 5 3 2 3" xfId="40503" xr:uid="{00000000-0005-0000-0000-00004D080000}"/>
    <cellStyle name="Comma 4 5 3 2 4" xfId="30489" xr:uid="{00000000-0005-0000-0000-00004E080000}"/>
    <cellStyle name="Comma 4 5 3 3" xfId="6707" xr:uid="{00000000-0005-0000-0000-00004F080000}"/>
    <cellStyle name="Comma 4 5 3 3 2" xfId="19338" xr:uid="{00000000-0005-0000-0000-000050080000}"/>
    <cellStyle name="Comma 4 5 3 3 2 2" xfId="54554" xr:uid="{00000000-0005-0000-0000-000051080000}"/>
    <cellStyle name="Comma 4 5 3 3 3" xfId="41957" xr:uid="{00000000-0005-0000-0000-000052080000}"/>
    <cellStyle name="Comma 4 5 3 3 4" xfId="31943" xr:uid="{00000000-0005-0000-0000-000053080000}"/>
    <cellStyle name="Comma 4 5 3 4" xfId="8166" xr:uid="{00000000-0005-0000-0000-000054080000}"/>
    <cellStyle name="Comma 4 5 3 4 2" xfId="20792" xr:uid="{00000000-0005-0000-0000-000055080000}"/>
    <cellStyle name="Comma 4 5 3 4 2 2" xfId="56008" xr:uid="{00000000-0005-0000-0000-000056080000}"/>
    <cellStyle name="Comma 4 5 3 4 3" xfId="43411" xr:uid="{00000000-0005-0000-0000-000057080000}"/>
    <cellStyle name="Comma 4 5 3 4 4" xfId="33397" xr:uid="{00000000-0005-0000-0000-000058080000}"/>
    <cellStyle name="Comma 4 5 3 5" xfId="9947" xr:uid="{00000000-0005-0000-0000-000059080000}"/>
    <cellStyle name="Comma 4 5 3 5 2" xfId="22568" xr:uid="{00000000-0005-0000-0000-00005A080000}"/>
    <cellStyle name="Comma 4 5 3 5 2 2" xfId="57784" xr:uid="{00000000-0005-0000-0000-00005B080000}"/>
    <cellStyle name="Comma 4 5 3 5 3" xfId="45187" xr:uid="{00000000-0005-0000-0000-00005C080000}"/>
    <cellStyle name="Comma 4 5 3 5 4" xfId="35173" xr:uid="{00000000-0005-0000-0000-00005D080000}"/>
    <cellStyle name="Comma 4 5 3 6" xfId="11741" xr:uid="{00000000-0005-0000-0000-00005E080000}"/>
    <cellStyle name="Comma 4 5 3 6 2" xfId="24344" xr:uid="{00000000-0005-0000-0000-00005F080000}"/>
    <cellStyle name="Comma 4 5 3 6 2 2" xfId="59560" xr:uid="{00000000-0005-0000-0000-000060080000}"/>
    <cellStyle name="Comma 4 5 3 6 3" xfId="46963" xr:uid="{00000000-0005-0000-0000-000061080000}"/>
    <cellStyle name="Comma 4 5 3 6 4" xfId="36949" xr:uid="{00000000-0005-0000-0000-000062080000}"/>
    <cellStyle name="Comma 4 5 3 7" xfId="16108" xr:uid="{00000000-0005-0000-0000-000063080000}"/>
    <cellStyle name="Comma 4 5 3 7 2" xfId="51324" xr:uid="{00000000-0005-0000-0000-000064080000}"/>
    <cellStyle name="Comma 4 5 3 7 3" xfId="28713" xr:uid="{00000000-0005-0000-0000-000065080000}"/>
    <cellStyle name="Comma 4 5 3 8" xfId="14330" xr:uid="{00000000-0005-0000-0000-000066080000}"/>
    <cellStyle name="Comma 4 5 3 8 2" xfId="49548" xr:uid="{00000000-0005-0000-0000-000067080000}"/>
    <cellStyle name="Comma 4 5 3 9" xfId="38727" xr:uid="{00000000-0005-0000-0000-000068080000}"/>
    <cellStyle name="Comma 4 5 4" xfId="2602" xr:uid="{00000000-0005-0000-0000-000069080000}"/>
    <cellStyle name="Comma 4 5 4 10" xfId="26128" xr:uid="{00000000-0005-0000-0000-00006A080000}"/>
    <cellStyle name="Comma 4 5 4 11" xfId="60532" xr:uid="{00000000-0005-0000-0000-00006B080000}"/>
    <cellStyle name="Comma 4 5 4 2" xfId="4428" xr:uid="{00000000-0005-0000-0000-00006C080000}"/>
    <cellStyle name="Comma 4 5 4 2 2" xfId="17075" xr:uid="{00000000-0005-0000-0000-00006D080000}"/>
    <cellStyle name="Comma 4 5 4 2 2 2" xfId="52291" xr:uid="{00000000-0005-0000-0000-00006E080000}"/>
    <cellStyle name="Comma 4 5 4 2 3" xfId="39694" xr:uid="{00000000-0005-0000-0000-00006F080000}"/>
    <cellStyle name="Comma 4 5 4 2 4" xfId="29680" xr:uid="{00000000-0005-0000-0000-000070080000}"/>
    <cellStyle name="Comma 4 5 4 3" xfId="5898" xr:uid="{00000000-0005-0000-0000-000071080000}"/>
    <cellStyle name="Comma 4 5 4 3 2" xfId="18529" xr:uid="{00000000-0005-0000-0000-000072080000}"/>
    <cellStyle name="Comma 4 5 4 3 2 2" xfId="53745" xr:uid="{00000000-0005-0000-0000-000073080000}"/>
    <cellStyle name="Comma 4 5 4 3 3" xfId="41148" xr:uid="{00000000-0005-0000-0000-000074080000}"/>
    <cellStyle name="Comma 4 5 4 3 4" xfId="31134" xr:uid="{00000000-0005-0000-0000-000075080000}"/>
    <cellStyle name="Comma 4 5 4 4" xfId="7357" xr:uid="{00000000-0005-0000-0000-000076080000}"/>
    <cellStyle name="Comma 4 5 4 4 2" xfId="19983" xr:uid="{00000000-0005-0000-0000-000077080000}"/>
    <cellStyle name="Comma 4 5 4 4 2 2" xfId="55199" xr:uid="{00000000-0005-0000-0000-000078080000}"/>
    <cellStyle name="Comma 4 5 4 4 3" xfId="42602" xr:uid="{00000000-0005-0000-0000-000079080000}"/>
    <cellStyle name="Comma 4 5 4 4 4" xfId="32588" xr:uid="{00000000-0005-0000-0000-00007A080000}"/>
    <cellStyle name="Comma 4 5 4 5" xfId="9138" xr:uid="{00000000-0005-0000-0000-00007B080000}"/>
    <cellStyle name="Comma 4 5 4 5 2" xfId="21759" xr:uid="{00000000-0005-0000-0000-00007C080000}"/>
    <cellStyle name="Comma 4 5 4 5 2 2" xfId="56975" xr:uid="{00000000-0005-0000-0000-00007D080000}"/>
    <cellStyle name="Comma 4 5 4 5 3" xfId="44378" xr:uid="{00000000-0005-0000-0000-00007E080000}"/>
    <cellStyle name="Comma 4 5 4 5 4" xfId="34364" xr:uid="{00000000-0005-0000-0000-00007F080000}"/>
    <cellStyle name="Comma 4 5 4 6" xfId="10932" xr:uid="{00000000-0005-0000-0000-000080080000}"/>
    <cellStyle name="Comma 4 5 4 6 2" xfId="23535" xr:uid="{00000000-0005-0000-0000-000081080000}"/>
    <cellStyle name="Comma 4 5 4 6 2 2" xfId="58751" xr:uid="{00000000-0005-0000-0000-000082080000}"/>
    <cellStyle name="Comma 4 5 4 6 3" xfId="46154" xr:uid="{00000000-0005-0000-0000-000083080000}"/>
    <cellStyle name="Comma 4 5 4 6 4" xfId="36140" xr:uid="{00000000-0005-0000-0000-000084080000}"/>
    <cellStyle name="Comma 4 5 4 7" xfId="15299" xr:uid="{00000000-0005-0000-0000-000085080000}"/>
    <cellStyle name="Comma 4 5 4 7 2" xfId="50515" xr:uid="{00000000-0005-0000-0000-000086080000}"/>
    <cellStyle name="Comma 4 5 4 7 3" xfId="27904" xr:uid="{00000000-0005-0000-0000-000087080000}"/>
    <cellStyle name="Comma 4 5 4 8" xfId="13521" xr:uid="{00000000-0005-0000-0000-000088080000}"/>
    <cellStyle name="Comma 4 5 4 8 2" xfId="48739" xr:uid="{00000000-0005-0000-0000-000089080000}"/>
    <cellStyle name="Comma 4 5 4 9" xfId="37918" xr:uid="{00000000-0005-0000-0000-00008A080000}"/>
    <cellStyle name="Comma 4 5 5" xfId="3766" xr:uid="{00000000-0005-0000-0000-00008B080000}"/>
    <cellStyle name="Comma 4 5 5 2" xfId="8489" xr:uid="{00000000-0005-0000-0000-00008C080000}"/>
    <cellStyle name="Comma 4 5 5 2 2" xfId="21115" xr:uid="{00000000-0005-0000-0000-00008D080000}"/>
    <cellStyle name="Comma 4 5 5 2 2 2" xfId="56331" xr:uid="{00000000-0005-0000-0000-00008E080000}"/>
    <cellStyle name="Comma 4 5 5 2 3" xfId="43734" xr:uid="{00000000-0005-0000-0000-00008F080000}"/>
    <cellStyle name="Comma 4 5 5 2 4" xfId="33720" xr:uid="{00000000-0005-0000-0000-000090080000}"/>
    <cellStyle name="Comma 4 5 5 3" xfId="10270" xr:uid="{00000000-0005-0000-0000-000091080000}"/>
    <cellStyle name="Comma 4 5 5 3 2" xfId="22891" xr:uid="{00000000-0005-0000-0000-000092080000}"/>
    <cellStyle name="Comma 4 5 5 3 2 2" xfId="58107" xr:uid="{00000000-0005-0000-0000-000093080000}"/>
    <cellStyle name="Comma 4 5 5 3 3" xfId="45510" xr:uid="{00000000-0005-0000-0000-000094080000}"/>
    <cellStyle name="Comma 4 5 5 3 4" xfId="35496" xr:uid="{00000000-0005-0000-0000-000095080000}"/>
    <cellStyle name="Comma 4 5 5 4" xfId="12066" xr:uid="{00000000-0005-0000-0000-000096080000}"/>
    <cellStyle name="Comma 4 5 5 4 2" xfId="24667" xr:uid="{00000000-0005-0000-0000-000097080000}"/>
    <cellStyle name="Comma 4 5 5 4 2 2" xfId="59883" xr:uid="{00000000-0005-0000-0000-000098080000}"/>
    <cellStyle name="Comma 4 5 5 4 3" xfId="47286" xr:uid="{00000000-0005-0000-0000-000099080000}"/>
    <cellStyle name="Comma 4 5 5 4 4" xfId="37272" xr:uid="{00000000-0005-0000-0000-00009A080000}"/>
    <cellStyle name="Comma 4 5 5 5" xfId="16431" xr:uid="{00000000-0005-0000-0000-00009B080000}"/>
    <cellStyle name="Comma 4 5 5 5 2" xfId="51647" xr:uid="{00000000-0005-0000-0000-00009C080000}"/>
    <cellStyle name="Comma 4 5 5 5 3" xfId="29036" xr:uid="{00000000-0005-0000-0000-00009D080000}"/>
    <cellStyle name="Comma 4 5 5 6" xfId="14653" xr:uid="{00000000-0005-0000-0000-00009E080000}"/>
    <cellStyle name="Comma 4 5 5 6 2" xfId="49871" xr:uid="{00000000-0005-0000-0000-00009F080000}"/>
    <cellStyle name="Comma 4 5 5 7" xfId="39050" xr:uid="{00000000-0005-0000-0000-0000A0080000}"/>
    <cellStyle name="Comma 4 5 5 8" xfId="27260" xr:uid="{00000000-0005-0000-0000-0000A1080000}"/>
    <cellStyle name="Comma 4 5 6" xfId="4106" xr:uid="{00000000-0005-0000-0000-0000A2080000}"/>
    <cellStyle name="Comma 4 5 6 2" xfId="16753" xr:uid="{00000000-0005-0000-0000-0000A3080000}"/>
    <cellStyle name="Comma 4 5 6 2 2" xfId="51969" xr:uid="{00000000-0005-0000-0000-0000A4080000}"/>
    <cellStyle name="Comma 4 5 6 2 3" xfId="29358" xr:uid="{00000000-0005-0000-0000-0000A5080000}"/>
    <cellStyle name="Comma 4 5 6 3" xfId="13199" xr:uid="{00000000-0005-0000-0000-0000A6080000}"/>
    <cellStyle name="Comma 4 5 6 3 2" xfId="48417" xr:uid="{00000000-0005-0000-0000-0000A7080000}"/>
    <cellStyle name="Comma 4 5 6 4" xfId="39372" xr:uid="{00000000-0005-0000-0000-0000A8080000}"/>
    <cellStyle name="Comma 4 5 6 5" xfId="25806" xr:uid="{00000000-0005-0000-0000-0000A9080000}"/>
    <cellStyle name="Comma 4 5 7" xfId="5576" xr:uid="{00000000-0005-0000-0000-0000AA080000}"/>
    <cellStyle name="Comma 4 5 7 2" xfId="18207" xr:uid="{00000000-0005-0000-0000-0000AB080000}"/>
    <cellStyle name="Comma 4 5 7 2 2" xfId="53423" xr:uid="{00000000-0005-0000-0000-0000AC080000}"/>
    <cellStyle name="Comma 4 5 7 3" xfId="40826" xr:uid="{00000000-0005-0000-0000-0000AD080000}"/>
    <cellStyle name="Comma 4 5 7 4" xfId="30812" xr:uid="{00000000-0005-0000-0000-0000AE080000}"/>
    <cellStyle name="Comma 4 5 8" xfId="7035" xr:uid="{00000000-0005-0000-0000-0000AF080000}"/>
    <cellStyle name="Comma 4 5 8 2" xfId="19661" xr:uid="{00000000-0005-0000-0000-0000B0080000}"/>
    <cellStyle name="Comma 4 5 8 2 2" xfId="54877" xr:uid="{00000000-0005-0000-0000-0000B1080000}"/>
    <cellStyle name="Comma 4 5 8 3" xfId="42280" xr:uid="{00000000-0005-0000-0000-0000B2080000}"/>
    <cellStyle name="Comma 4 5 8 4" xfId="32266" xr:uid="{00000000-0005-0000-0000-0000B3080000}"/>
    <cellStyle name="Comma 4 5 9" xfId="8816" xr:uid="{00000000-0005-0000-0000-0000B4080000}"/>
    <cellStyle name="Comma 4 5 9 2" xfId="21437" xr:uid="{00000000-0005-0000-0000-0000B5080000}"/>
    <cellStyle name="Comma 4 5 9 2 2" xfId="56653" xr:uid="{00000000-0005-0000-0000-0000B6080000}"/>
    <cellStyle name="Comma 4 5 9 3" xfId="44056" xr:uid="{00000000-0005-0000-0000-0000B7080000}"/>
    <cellStyle name="Comma 4 5 9 4" xfId="34042" xr:uid="{00000000-0005-0000-0000-0000B8080000}"/>
    <cellStyle name="Comma 4 6" xfId="2935" xr:uid="{00000000-0005-0000-0000-0000B9080000}"/>
    <cellStyle name="Comma 4 6 10" xfId="25319" xr:uid="{00000000-0005-0000-0000-0000BA080000}"/>
    <cellStyle name="Comma 4 6 11" xfId="60854" xr:uid="{00000000-0005-0000-0000-0000BB080000}"/>
    <cellStyle name="Comma 4 6 2" xfId="4750" xr:uid="{00000000-0005-0000-0000-0000BC080000}"/>
    <cellStyle name="Comma 4 6 2 2" xfId="17397" xr:uid="{00000000-0005-0000-0000-0000BD080000}"/>
    <cellStyle name="Comma 4 6 2 2 2" xfId="52613" xr:uid="{00000000-0005-0000-0000-0000BE080000}"/>
    <cellStyle name="Comma 4 6 2 2 3" xfId="30002" xr:uid="{00000000-0005-0000-0000-0000BF080000}"/>
    <cellStyle name="Comma 4 6 2 3" xfId="13843" xr:uid="{00000000-0005-0000-0000-0000C0080000}"/>
    <cellStyle name="Comma 4 6 2 3 2" xfId="49061" xr:uid="{00000000-0005-0000-0000-0000C1080000}"/>
    <cellStyle name="Comma 4 6 2 4" xfId="40016" xr:uid="{00000000-0005-0000-0000-0000C2080000}"/>
    <cellStyle name="Comma 4 6 2 5" xfId="26450" xr:uid="{00000000-0005-0000-0000-0000C3080000}"/>
    <cellStyle name="Comma 4 6 3" xfId="6220" xr:uid="{00000000-0005-0000-0000-0000C4080000}"/>
    <cellStyle name="Comma 4 6 3 2" xfId="18851" xr:uid="{00000000-0005-0000-0000-0000C5080000}"/>
    <cellStyle name="Comma 4 6 3 2 2" xfId="54067" xr:uid="{00000000-0005-0000-0000-0000C6080000}"/>
    <cellStyle name="Comma 4 6 3 3" xfId="41470" xr:uid="{00000000-0005-0000-0000-0000C7080000}"/>
    <cellStyle name="Comma 4 6 3 4" xfId="31456" xr:uid="{00000000-0005-0000-0000-0000C8080000}"/>
    <cellStyle name="Comma 4 6 4" xfId="7679" xr:uid="{00000000-0005-0000-0000-0000C9080000}"/>
    <cellStyle name="Comma 4 6 4 2" xfId="20305" xr:uid="{00000000-0005-0000-0000-0000CA080000}"/>
    <cellStyle name="Comma 4 6 4 2 2" xfId="55521" xr:uid="{00000000-0005-0000-0000-0000CB080000}"/>
    <cellStyle name="Comma 4 6 4 3" xfId="42924" xr:uid="{00000000-0005-0000-0000-0000CC080000}"/>
    <cellStyle name="Comma 4 6 4 4" xfId="32910" xr:uid="{00000000-0005-0000-0000-0000CD080000}"/>
    <cellStyle name="Comma 4 6 5" xfId="9460" xr:uid="{00000000-0005-0000-0000-0000CE080000}"/>
    <cellStyle name="Comma 4 6 5 2" xfId="22081" xr:uid="{00000000-0005-0000-0000-0000CF080000}"/>
    <cellStyle name="Comma 4 6 5 2 2" xfId="57297" xr:uid="{00000000-0005-0000-0000-0000D0080000}"/>
    <cellStyle name="Comma 4 6 5 3" xfId="44700" xr:uid="{00000000-0005-0000-0000-0000D1080000}"/>
    <cellStyle name="Comma 4 6 5 4" xfId="34686" xr:uid="{00000000-0005-0000-0000-0000D2080000}"/>
    <cellStyle name="Comma 4 6 6" xfId="11254" xr:uid="{00000000-0005-0000-0000-0000D3080000}"/>
    <cellStyle name="Comma 4 6 6 2" xfId="23857" xr:uid="{00000000-0005-0000-0000-0000D4080000}"/>
    <cellStyle name="Comma 4 6 6 2 2" xfId="59073" xr:uid="{00000000-0005-0000-0000-0000D5080000}"/>
    <cellStyle name="Comma 4 6 6 3" xfId="46476" xr:uid="{00000000-0005-0000-0000-0000D6080000}"/>
    <cellStyle name="Comma 4 6 6 4" xfId="36462" xr:uid="{00000000-0005-0000-0000-0000D7080000}"/>
    <cellStyle name="Comma 4 6 7" xfId="15621" xr:uid="{00000000-0005-0000-0000-0000D8080000}"/>
    <cellStyle name="Comma 4 6 7 2" xfId="50837" xr:uid="{00000000-0005-0000-0000-0000D9080000}"/>
    <cellStyle name="Comma 4 6 7 3" xfId="28226" xr:uid="{00000000-0005-0000-0000-0000DA080000}"/>
    <cellStyle name="Comma 4 6 8" xfId="12712" xr:uid="{00000000-0005-0000-0000-0000DB080000}"/>
    <cellStyle name="Comma 4 6 8 2" xfId="47930" xr:uid="{00000000-0005-0000-0000-0000DC080000}"/>
    <cellStyle name="Comma 4 6 9" xfId="38240" xr:uid="{00000000-0005-0000-0000-0000DD080000}"/>
    <cellStyle name="Comma 4 7" xfId="2772" xr:uid="{00000000-0005-0000-0000-0000DE080000}"/>
    <cellStyle name="Comma 4 7 10" xfId="25167" xr:uid="{00000000-0005-0000-0000-0000DF080000}"/>
    <cellStyle name="Comma 4 7 11" xfId="60702" xr:uid="{00000000-0005-0000-0000-0000E0080000}"/>
    <cellStyle name="Comma 4 7 2" xfId="4598" xr:uid="{00000000-0005-0000-0000-0000E1080000}"/>
    <cellStyle name="Comma 4 7 2 2" xfId="17245" xr:uid="{00000000-0005-0000-0000-0000E2080000}"/>
    <cellStyle name="Comma 4 7 2 2 2" xfId="52461" xr:uid="{00000000-0005-0000-0000-0000E3080000}"/>
    <cellStyle name="Comma 4 7 2 2 3" xfId="29850" xr:uid="{00000000-0005-0000-0000-0000E4080000}"/>
    <cellStyle name="Comma 4 7 2 3" xfId="13691" xr:uid="{00000000-0005-0000-0000-0000E5080000}"/>
    <cellStyle name="Comma 4 7 2 3 2" xfId="48909" xr:uid="{00000000-0005-0000-0000-0000E6080000}"/>
    <cellStyle name="Comma 4 7 2 4" xfId="39864" xr:uid="{00000000-0005-0000-0000-0000E7080000}"/>
    <cellStyle name="Comma 4 7 2 5" xfId="26298" xr:uid="{00000000-0005-0000-0000-0000E8080000}"/>
    <cellStyle name="Comma 4 7 3" xfId="6068" xr:uid="{00000000-0005-0000-0000-0000E9080000}"/>
    <cellStyle name="Comma 4 7 3 2" xfId="18699" xr:uid="{00000000-0005-0000-0000-0000EA080000}"/>
    <cellStyle name="Comma 4 7 3 2 2" xfId="53915" xr:uid="{00000000-0005-0000-0000-0000EB080000}"/>
    <cellStyle name="Comma 4 7 3 3" xfId="41318" xr:uid="{00000000-0005-0000-0000-0000EC080000}"/>
    <cellStyle name="Comma 4 7 3 4" xfId="31304" xr:uid="{00000000-0005-0000-0000-0000ED080000}"/>
    <cellStyle name="Comma 4 7 4" xfId="7527" xr:uid="{00000000-0005-0000-0000-0000EE080000}"/>
    <cellStyle name="Comma 4 7 4 2" xfId="20153" xr:uid="{00000000-0005-0000-0000-0000EF080000}"/>
    <cellStyle name="Comma 4 7 4 2 2" xfId="55369" xr:uid="{00000000-0005-0000-0000-0000F0080000}"/>
    <cellStyle name="Comma 4 7 4 3" xfId="42772" xr:uid="{00000000-0005-0000-0000-0000F1080000}"/>
    <cellStyle name="Comma 4 7 4 4" xfId="32758" xr:uid="{00000000-0005-0000-0000-0000F2080000}"/>
    <cellStyle name="Comma 4 7 5" xfId="9308" xr:uid="{00000000-0005-0000-0000-0000F3080000}"/>
    <cellStyle name="Comma 4 7 5 2" xfId="21929" xr:uid="{00000000-0005-0000-0000-0000F4080000}"/>
    <cellStyle name="Comma 4 7 5 2 2" xfId="57145" xr:uid="{00000000-0005-0000-0000-0000F5080000}"/>
    <cellStyle name="Comma 4 7 5 3" xfId="44548" xr:uid="{00000000-0005-0000-0000-0000F6080000}"/>
    <cellStyle name="Comma 4 7 5 4" xfId="34534" xr:uid="{00000000-0005-0000-0000-0000F7080000}"/>
    <cellStyle name="Comma 4 7 6" xfId="11102" xr:uid="{00000000-0005-0000-0000-0000F8080000}"/>
    <cellStyle name="Comma 4 7 6 2" xfId="23705" xr:uid="{00000000-0005-0000-0000-0000F9080000}"/>
    <cellStyle name="Comma 4 7 6 2 2" xfId="58921" xr:uid="{00000000-0005-0000-0000-0000FA080000}"/>
    <cellStyle name="Comma 4 7 6 3" xfId="46324" xr:uid="{00000000-0005-0000-0000-0000FB080000}"/>
    <cellStyle name="Comma 4 7 6 4" xfId="36310" xr:uid="{00000000-0005-0000-0000-0000FC080000}"/>
    <cellStyle name="Comma 4 7 7" xfId="15469" xr:uid="{00000000-0005-0000-0000-0000FD080000}"/>
    <cellStyle name="Comma 4 7 7 2" xfId="50685" xr:uid="{00000000-0005-0000-0000-0000FE080000}"/>
    <cellStyle name="Comma 4 7 7 3" xfId="28074" xr:uid="{00000000-0005-0000-0000-0000FF080000}"/>
    <cellStyle name="Comma 4 7 8" xfId="12560" xr:uid="{00000000-0005-0000-0000-000000090000}"/>
    <cellStyle name="Comma 4 7 8 2" xfId="47778" xr:uid="{00000000-0005-0000-0000-000001090000}"/>
    <cellStyle name="Comma 4 7 9" xfId="38088" xr:uid="{00000000-0005-0000-0000-000002090000}"/>
    <cellStyle name="Comma 4 8" xfId="3288" xr:uid="{00000000-0005-0000-0000-000003090000}"/>
    <cellStyle name="Comma 4 8 10" xfId="26785" xr:uid="{00000000-0005-0000-0000-000004090000}"/>
    <cellStyle name="Comma 4 8 11" xfId="61189" xr:uid="{00000000-0005-0000-0000-000005090000}"/>
    <cellStyle name="Comma 4 8 2" xfId="5085" xr:uid="{00000000-0005-0000-0000-000006090000}"/>
    <cellStyle name="Comma 4 8 2 2" xfId="17732" xr:uid="{00000000-0005-0000-0000-000007090000}"/>
    <cellStyle name="Comma 4 8 2 2 2" xfId="52948" xr:uid="{00000000-0005-0000-0000-000008090000}"/>
    <cellStyle name="Comma 4 8 2 3" xfId="40351" xr:uid="{00000000-0005-0000-0000-000009090000}"/>
    <cellStyle name="Comma 4 8 2 4" xfId="30337" xr:uid="{00000000-0005-0000-0000-00000A090000}"/>
    <cellStyle name="Comma 4 8 3" xfId="6555" xr:uid="{00000000-0005-0000-0000-00000B090000}"/>
    <cellStyle name="Comma 4 8 3 2" xfId="19186" xr:uid="{00000000-0005-0000-0000-00000C090000}"/>
    <cellStyle name="Comma 4 8 3 2 2" xfId="54402" xr:uid="{00000000-0005-0000-0000-00000D090000}"/>
    <cellStyle name="Comma 4 8 3 3" xfId="41805" xr:uid="{00000000-0005-0000-0000-00000E090000}"/>
    <cellStyle name="Comma 4 8 3 4" xfId="31791" xr:uid="{00000000-0005-0000-0000-00000F090000}"/>
    <cellStyle name="Comma 4 8 4" xfId="8014" xr:uid="{00000000-0005-0000-0000-000010090000}"/>
    <cellStyle name="Comma 4 8 4 2" xfId="20640" xr:uid="{00000000-0005-0000-0000-000011090000}"/>
    <cellStyle name="Comma 4 8 4 2 2" xfId="55856" xr:uid="{00000000-0005-0000-0000-000012090000}"/>
    <cellStyle name="Comma 4 8 4 3" xfId="43259" xr:uid="{00000000-0005-0000-0000-000013090000}"/>
    <cellStyle name="Comma 4 8 4 4" xfId="33245" xr:uid="{00000000-0005-0000-0000-000014090000}"/>
    <cellStyle name="Comma 4 8 5" xfId="9795" xr:uid="{00000000-0005-0000-0000-000015090000}"/>
    <cellStyle name="Comma 4 8 5 2" xfId="22416" xr:uid="{00000000-0005-0000-0000-000016090000}"/>
    <cellStyle name="Comma 4 8 5 2 2" xfId="57632" xr:uid="{00000000-0005-0000-0000-000017090000}"/>
    <cellStyle name="Comma 4 8 5 3" xfId="45035" xr:uid="{00000000-0005-0000-0000-000018090000}"/>
    <cellStyle name="Comma 4 8 5 4" xfId="35021" xr:uid="{00000000-0005-0000-0000-000019090000}"/>
    <cellStyle name="Comma 4 8 6" xfId="11589" xr:uid="{00000000-0005-0000-0000-00001A090000}"/>
    <cellStyle name="Comma 4 8 6 2" xfId="24192" xr:uid="{00000000-0005-0000-0000-00001B090000}"/>
    <cellStyle name="Comma 4 8 6 2 2" xfId="59408" xr:uid="{00000000-0005-0000-0000-00001C090000}"/>
    <cellStyle name="Comma 4 8 6 3" xfId="46811" xr:uid="{00000000-0005-0000-0000-00001D090000}"/>
    <cellStyle name="Comma 4 8 6 4" xfId="36797" xr:uid="{00000000-0005-0000-0000-00001E090000}"/>
    <cellStyle name="Comma 4 8 7" xfId="15956" xr:uid="{00000000-0005-0000-0000-00001F090000}"/>
    <cellStyle name="Comma 4 8 7 2" xfId="51172" xr:uid="{00000000-0005-0000-0000-000020090000}"/>
    <cellStyle name="Comma 4 8 7 3" xfId="28561" xr:uid="{00000000-0005-0000-0000-000021090000}"/>
    <cellStyle name="Comma 4 8 8" xfId="14178" xr:uid="{00000000-0005-0000-0000-000022090000}"/>
    <cellStyle name="Comma 4 8 8 2" xfId="49396" xr:uid="{00000000-0005-0000-0000-000023090000}"/>
    <cellStyle name="Comma 4 8 9" xfId="38575" xr:uid="{00000000-0005-0000-0000-000024090000}"/>
    <cellStyle name="Comma 4 9" xfId="2442" xr:uid="{00000000-0005-0000-0000-000025090000}"/>
    <cellStyle name="Comma 4 9 10" xfId="25976" xr:uid="{00000000-0005-0000-0000-000026090000}"/>
    <cellStyle name="Comma 4 9 11" xfId="60380" xr:uid="{00000000-0005-0000-0000-000027090000}"/>
    <cellStyle name="Comma 4 9 2" xfId="4276" xr:uid="{00000000-0005-0000-0000-000028090000}"/>
    <cellStyle name="Comma 4 9 2 2" xfId="16923" xr:uid="{00000000-0005-0000-0000-000029090000}"/>
    <cellStyle name="Comma 4 9 2 2 2" xfId="52139" xr:uid="{00000000-0005-0000-0000-00002A090000}"/>
    <cellStyle name="Comma 4 9 2 3" xfId="39542" xr:uid="{00000000-0005-0000-0000-00002B090000}"/>
    <cellStyle name="Comma 4 9 2 4" xfId="29528" xr:uid="{00000000-0005-0000-0000-00002C090000}"/>
    <cellStyle name="Comma 4 9 3" xfId="5746" xr:uid="{00000000-0005-0000-0000-00002D090000}"/>
    <cellStyle name="Comma 4 9 3 2" xfId="18377" xr:uid="{00000000-0005-0000-0000-00002E090000}"/>
    <cellStyle name="Comma 4 9 3 2 2" xfId="53593" xr:uid="{00000000-0005-0000-0000-00002F090000}"/>
    <cellStyle name="Comma 4 9 3 3" xfId="40996" xr:uid="{00000000-0005-0000-0000-000030090000}"/>
    <cellStyle name="Comma 4 9 3 4" xfId="30982" xr:uid="{00000000-0005-0000-0000-000031090000}"/>
    <cellStyle name="Comma 4 9 4" xfId="7205" xr:uid="{00000000-0005-0000-0000-000032090000}"/>
    <cellStyle name="Comma 4 9 4 2" xfId="19831" xr:uid="{00000000-0005-0000-0000-000033090000}"/>
    <cellStyle name="Comma 4 9 4 2 2" xfId="55047" xr:uid="{00000000-0005-0000-0000-000034090000}"/>
    <cellStyle name="Comma 4 9 4 3" xfId="42450" xr:uid="{00000000-0005-0000-0000-000035090000}"/>
    <cellStyle name="Comma 4 9 4 4" xfId="32436" xr:uid="{00000000-0005-0000-0000-000036090000}"/>
    <cellStyle name="Comma 4 9 5" xfId="8986" xr:uid="{00000000-0005-0000-0000-000037090000}"/>
    <cellStyle name="Comma 4 9 5 2" xfId="21607" xr:uid="{00000000-0005-0000-0000-000038090000}"/>
    <cellStyle name="Comma 4 9 5 2 2" xfId="56823" xr:uid="{00000000-0005-0000-0000-000039090000}"/>
    <cellStyle name="Comma 4 9 5 3" xfId="44226" xr:uid="{00000000-0005-0000-0000-00003A090000}"/>
    <cellStyle name="Comma 4 9 5 4" xfId="34212" xr:uid="{00000000-0005-0000-0000-00003B090000}"/>
    <cellStyle name="Comma 4 9 6" xfId="10780" xr:uid="{00000000-0005-0000-0000-00003C090000}"/>
    <cellStyle name="Comma 4 9 6 2" xfId="23383" xr:uid="{00000000-0005-0000-0000-00003D090000}"/>
    <cellStyle name="Comma 4 9 6 2 2" xfId="58599" xr:uid="{00000000-0005-0000-0000-00003E090000}"/>
    <cellStyle name="Comma 4 9 6 3" xfId="46002" xr:uid="{00000000-0005-0000-0000-00003F090000}"/>
    <cellStyle name="Comma 4 9 6 4" xfId="35988" xr:uid="{00000000-0005-0000-0000-000040090000}"/>
    <cellStyle name="Comma 4 9 7" xfId="15147" xr:uid="{00000000-0005-0000-0000-000041090000}"/>
    <cellStyle name="Comma 4 9 7 2" xfId="50363" xr:uid="{00000000-0005-0000-0000-000042090000}"/>
    <cellStyle name="Comma 4 9 7 3" xfId="27752" xr:uid="{00000000-0005-0000-0000-000043090000}"/>
    <cellStyle name="Comma 4 9 8" xfId="13369" xr:uid="{00000000-0005-0000-0000-000044090000}"/>
    <cellStyle name="Comma 4 9 8 2" xfId="48587" xr:uid="{00000000-0005-0000-0000-000045090000}"/>
    <cellStyle name="Comma 4 9 9" xfId="37766" xr:uid="{00000000-0005-0000-0000-000046090000}"/>
    <cellStyle name="Comma 5" xfId="17" xr:uid="{00000000-0005-0000-0000-000047090000}"/>
    <cellStyle name="Comma 5 2" xfId="149" xr:uid="{00000000-0005-0000-0000-000048090000}"/>
    <cellStyle name="Comma 5 2 2" xfId="150" xr:uid="{00000000-0005-0000-0000-000049090000}"/>
    <cellStyle name="Comma 5 2 2 2" xfId="1373" xr:uid="{00000000-0005-0000-0000-00004A090000}"/>
    <cellStyle name="Comma 5 2 3" xfId="151" xr:uid="{00000000-0005-0000-0000-00004B090000}"/>
    <cellStyle name="Comma 5 2 3 2" xfId="152" xr:uid="{00000000-0005-0000-0000-00004C090000}"/>
    <cellStyle name="Comma 5 2 3 2 2" xfId="1375" xr:uid="{00000000-0005-0000-0000-00004D090000}"/>
    <cellStyle name="Comma 5 2 3 3" xfId="153" xr:uid="{00000000-0005-0000-0000-00004E090000}"/>
    <cellStyle name="Comma 5 2 3 3 2" xfId="154" xr:uid="{00000000-0005-0000-0000-00004F090000}"/>
    <cellStyle name="Comma 5 2 3 3 2 2" xfId="1377" xr:uid="{00000000-0005-0000-0000-000050090000}"/>
    <cellStyle name="Comma 5 2 3 3 3" xfId="155" xr:uid="{00000000-0005-0000-0000-000051090000}"/>
    <cellStyle name="Comma 5 2 3 3 3 2" xfId="156" xr:uid="{00000000-0005-0000-0000-000052090000}"/>
    <cellStyle name="Comma 5 2 3 3 3 2 2" xfId="1379" xr:uid="{00000000-0005-0000-0000-000053090000}"/>
    <cellStyle name="Comma 5 2 3 3 3 3" xfId="1378" xr:uid="{00000000-0005-0000-0000-000054090000}"/>
    <cellStyle name="Comma 5 2 3 3 4" xfId="157" xr:uid="{00000000-0005-0000-0000-000055090000}"/>
    <cellStyle name="Comma 5 2 3 3 4 2" xfId="158" xr:uid="{00000000-0005-0000-0000-000056090000}"/>
    <cellStyle name="Comma 5 2 3 3 4 2 2" xfId="1381" xr:uid="{00000000-0005-0000-0000-000057090000}"/>
    <cellStyle name="Comma 5 2 3 3 4 3" xfId="159" xr:uid="{00000000-0005-0000-0000-000058090000}"/>
    <cellStyle name="Comma 5 2 3 3 4 3 2" xfId="1382" xr:uid="{00000000-0005-0000-0000-000059090000}"/>
    <cellStyle name="Comma 5 2 3 3 4 4" xfId="160" xr:uid="{00000000-0005-0000-0000-00005A090000}"/>
    <cellStyle name="Comma 5 2 3 3 4 4 2" xfId="161" xr:uid="{00000000-0005-0000-0000-00005B090000}"/>
    <cellStyle name="Comma 5 2 3 3 4 4 2 2" xfId="162" xr:uid="{00000000-0005-0000-0000-00005C090000}"/>
    <cellStyle name="Comma 5 2 3 3 4 4 2 2 2" xfId="1385" xr:uid="{00000000-0005-0000-0000-00005D090000}"/>
    <cellStyle name="Comma 5 2 3 3 4 4 2 3" xfId="163" xr:uid="{00000000-0005-0000-0000-00005E090000}"/>
    <cellStyle name="Comma 5 2 3 3 4 4 2 3 2" xfId="164" xr:uid="{00000000-0005-0000-0000-00005F090000}"/>
    <cellStyle name="Comma 5 2 3 3 4 4 2 3 2 2" xfId="1387" xr:uid="{00000000-0005-0000-0000-000060090000}"/>
    <cellStyle name="Comma 5 2 3 3 4 4 2 3 3" xfId="165" xr:uid="{00000000-0005-0000-0000-000061090000}"/>
    <cellStyle name="Comma 5 2 3 3 4 4 2 3 3 2" xfId="166" xr:uid="{00000000-0005-0000-0000-000062090000}"/>
    <cellStyle name="Comma 5 2 3 3 4 4 2 3 3 2 2" xfId="1389" xr:uid="{00000000-0005-0000-0000-000063090000}"/>
    <cellStyle name="Comma 5 2 3 3 4 4 2 3 3 3" xfId="1388" xr:uid="{00000000-0005-0000-0000-000064090000}"/>
    <cellStyle name="Comma 5 2 3 3 4 4 2 3 4" xfId="1386" xr:uid="{00000000-0005-0000-0000-000065090000}"/>
    <cellStyle name="Comma 5 2 3 3 4 4 2 4" xfId="1384" xr:uid="{00000000-0005-0000-0000-000066090000}"/>
    <cellStyle name="Comma 5 2 3 3 4 4 3" xfId="167" xr:uid="{00000000-0005-0000-0000-000067090000}"/>
    <cellStyle name="Comma 5 2 3 3 4 4 3 2" xfId="1390" xr:uid="{00000000-0005-0000-0000-000068090000}"/>
    <cellStyle name="Comma 5 2 3 3 4 4 4" xfId="168" xr:uid="{00000000-0005-0000-0000-000069090000}"/>
    <cellStyle name="Comma 5 2 3 3 4 4 4 2" xfId="169" xr:uid="{00000000-0005-0000-0000-00006A090000}"/>
    <cellStyle name="Comma 5 2 3 3 4 4 4 2 2" xfId="1392" xr:uid="{00000000-0005-0000-0000-00006B090000}"/>
    <cellStyle name="Comma 5 2 3 3 4 4 4 3" xfId="170" xr:uid="{00000000-0005-0000-0000-00006C090000}"/>
    <cellStyle name="Comma 5 2 3 3 4 4 4 3 2" xfId="171" xr:uid="{00000000-0005-0000-0000-00006D090000}"/>
    <cellStyle name="Comma 5 2 3 3 4 4 4 3 2 2" xfId="1394" xr:uid="{00000000-0005-0000-0000-00006E090000}"/>
    <cellStyle name="Comma 5 2 3 3 4 4 4 3 3" xfId="1393" xr:uid="{00000000-0005-0000-0000-00006F090000}"/>
    <cellStyle name="Comma 5 2 3 3 4 4 4 4" xfId="1391" xr:uid="{00000000-0005-0000-0000-000070090000}"/>
    <cellStyle name="Comma 5 2 3 3 4 4 5" xfId="1383" xr:uid="{00000000-0005-0000-0000-000071090000}"/>
    <cellStyle name="Comma 5 2 3 3 4 5" xfId="1380" xr:uid="{00000000-0005-0000-0000-000072090000}"/>
    <cellStyle name="Comma 5 2 3 3 5" xfId="1376" xr:uid="{00000000-0005-0000-0000-000073090000}"/>
    <cellStyle name="Comma 5 2 3 4" xfId="172" xr:uid="{00000000-0005-0000-0000-000074090000}"/>
    <cellStyle name="Comma 5 2 3 4 2" xfId="173" xr:uid="{00000000-0005-0000-0000-000075090000}"/>
    <cellStyle name="Comma 5 2 3 4 2 2" xfId="1396" xr:uid="{00000000-0005-0000-0000-000076090000}"/>
    <cellStyle name="Comma 5 2 3 4 3" xfId="1395" xr:uid="{00000000-0005-0000-0000-000077090000}"/>
    <cellStyle name="Comma 5 2 3 5" xfId="174" xr:uid="{00000000-0005-0000-0000-000078090000}"/>
    <cellStyle name="Comma 5 2 3 5 2" xfId="175" xr:uid="{00000000-0005-0000-0000-000079090000}"/>
    <cellStyle name="Comma 5 2 3 5 2 2" xfId="1398" xr:uid="{00000000-0005-0000-0000-00007A090000}"/>
    <cellStyle name="Comma 5 2 3 5 3" xfId="176" xr:uid="{00000000-0005-0000-0000-00007B090000}"/>
    <cellStyle name="Comma 5 2 3 5 3 2" xfId="1399" xr:uid="{00000000-0005-0000-0000-00007C090000}"/>
    <cellStyle name="Comma 5 2 3 5 4" xfId="177" xr:uid="{00000000-0005-0000-0000-00007D090000}"/>
    <cellStyle name="Comma 5 2 3 5 4 2" xfId="178" xr:uid="{00000000-0005-0000-0000-00007E090000}"/>
    <cellStyle name="Comma 5 2 3 5 4 2 2" xfId="179" xr:uid="{00000000-0005-0000-0000-00007F090000}"/>
    <cellStyle name="Comma 5 2 3 5 4 2 2 2" xfId="1402" xr:uid="{00000000-0005-0000-0000-000080090000}"/>
    <cellStyle name="Comma 5 2 3 5 4 2 3" xfId="180" xr:uid="{00000000-0005-0000-0000-000081090000}"/>
    <cellStyle name="Comma 5 2 3 5 4 2 3 2" xfId="181" xr:uid="{00000000-0005-0000-0000-000082090000}"/>
    <cellStyle name="Comma 5 2 3 5 4 2 3 2 2" xfId="1404" xr:uid="{00000000-0005-0000-0000-000083090000}"/>
    <cellStyle name="Comma 5 2 3 5 4 2 3 3" xfId="182" xr:uid="{00000000-0005-0000-0000-000084090000}"/>
    <cellStyle name="Comma 5 2 3 5 4 2 3 3 2" xfId="183" xr:uid="{00000000-0005-0000-0000-000085090000}"/>
    <cellStyle name="Comma 5 2 3 5 4 2 3 3 2 2" xfId="1406" xr:uid="{00000000-0005-0000-0000-000086090000}"/>
    <cellStyle name="Comma 5 2 3 5 4 2 3 3 3" xfId="1405" xr:uid="{00000000-0005-0000-0000-000087090000}"/>
    <cellStyle name="Comma 5 2 3 5 4 2 3 4" xfId="1403" xr:uid="{00000000-0005-0000-0000-000088090000}"/>
    <cellStyle name="Comma 5 2 3 5 4 2 4" xfId="1401" xr:uid="{00000000-0005-0000-0000-000089090000}"/>
    <cellStyle name="Comma 5 2 3 5 4 3" xfId="184" xr:uid="{00000000-0005-0000-0000-00008A090000}"/>
    <cellStyle name="Comma 5 2 3 5 4 3 2" xfId="1407" xr:uid="{00000000-0005-0000-0000-00008B090000}"/>
    <cellStyle name="Comma 5 2 3 5 4 4" xfId="185" xr:uid="{00000000-0005-0000-0000-00008C090000}"/>
    <cellStyle name="Comma 5 2 3 5 4 4 2" xfId="186" xr:uid="{00000000-0005-0000-0000-00008D090000}"/>
    <cellStyle name="Comma 5 2 3 5 4 4 2 2" xfId="1409" xr:uid="{00000000-0005-0000-0000-00008E090000}"/>
    <cellStyle name="Comma 5 2 3 5 4 4 3" xfId="187" xr:uid="{00000000-0005-0000-0000-00008F090000}"/>
    <cellStyle name="Comma 5 2 3 5 4 4 3 2" xfId="188" xr:uid="{00000000-0005-0000-0000-000090090000}"/>
    <cellStyle name="Comma 5 2 3 5 4 4 3 2 2" xfId="1411" xr:uid="{00000000-0005-0000-0000-000091090000}"/>
    <cellStyle name="Comma 5 2 3 5 4 4 3 3" xfId="1410" xr:uid="{00000000-0005-0000-0000-000092090000}"/>
    <cellStyle name="Comma 5 2 3 5 4 4 4" xfId="1408" xr:uid="{00000000-0005-0000-0000-000093090000}"/>
    <cellStyle name="Comma 5 2 3 5 4 5" xfId="1400" xr:uid="{00000000-0005-0000-0000-000094090000}"/>
    <cellStyle name="Comma 5 2 3 5 5" xfId="1397" xr:uid="{00000000-0005-0000-0000-000095090000}"/>
    <cellStyle name="Comma 5 2 3 6" xfId="1374" xr:uid="{00000000-0005-0000-0000-000096090000}"/>
    <cellStyle name="Comma 5 2 4" xfId="189" xr:uid="{00000000-0005-0000-0000-000097090000}"/>
    <cellStyle name="Comma 5 2 4 2" xfId="190" xr:uid="{00000000-0005-0000-0000-000098090000}"/>
    <cellStyle name="Comma 5 2 4 2 2" xfId="1413" xr:uid="{00000000-0005-0000-0000-000099090000}"/>
    <cellStyle name="Comma 5 2 4 3" xfId="191" xr:uid="{00000000-0005-0000-0000-00009A090000}"/>
    <cellStyle name="Comma 5 2 4 3 2" xfId="192" xr:uid="{00000000-0005-0000-0000-00009B090000}"/>
    <cellStyle name="Comma 5 2 4 3 2 2" xfId="1415" xr:uid="{00000000-0005-0000-0000-00009C090000}"/>
    <cellStyle name="Comma 5 2 4 3 3" xfId="1414" xr:uid="{00000000-0005-0000-0000-00009D090000}"/>
    <cellStyle name="Comma 5 2 4 4" xfId="193" xr:uid="{00000000-0005-0000-0000-00009E090000}"/>
    <cellStyle name="Comma 5 2 4 4 2" xfId="194" xr:uid="{00000000-0005-0000-0000-00009F090000}"/>
    <cellStyle name="Comma 5 2 4 4 2 2" xfId="1417" xr:uid="{00000000-0005-0000-0000-0000A0090000}"/>
    <cellStyle name="Comma 5 2 4 4 3" xfId="195" xr:uid="{00000000-0005-0000-0000-0000A1090000}"/>
    <cellStyle name="Comma 5 2 4 4 3 2" xfId="1418" xr:uid="{00000000-0005-0000-0000-0000A2090000}"/>
    <cellStyle name="Comma 5 2 4 4 4" xfId="196" xr:uid="{00000000-0005-0000-0000-0000A3090000}"/>
    <cellStyle name="Comma 5 2 4 4 4 2" xfId="197" xr:uid="{00000000-0005-0000-0000-0000A4090000}"/>
    <cellStyle name="Comma 5 2 4 4 4 2 2" xfId="198" xr:uid="{00000000-0005-0000-0000-0000A5090000}"/>
    <cellStyle name="Comma 5 2 4 4 4 2 2 2" xfId="1421" xr:uid="{00000000-0005-0000-0000-0000A6090000}"/>
    <cellStyle name="Comma 5 2 4 4 4 2 3" xfId="199" xr:uid="{00000000-0005-0000-0000-0000A7090000}"/>
    <cellStyle name="Comma 5 2 4 4 4 2 3 2" xfId="200" xr:uid="{00000000-0005-0000-0000-0000A8090000}"/>
    <cellStyle name="Comma 5 2 4 4 4 2 3 2 2" xfId="1423" xr:uid="{00000000-0005-0000-0000-0000A9090000}"/>
    <cellStyle name="Comma 5 2 4 4 4 2 3 3" xfId="201" xr:uid="{00000000-0005-0000-0000-0000AA090000}"/>
    <cellStyle name="Comma 5 2 4 4 4 2 3 3 2" xfId="202" xr:uid="{00000000-0005-0000-0000-0000AB090000}"/>
    <cellStyle name="Comma 5 2 4 4 4 2 3 3 2 2" xfId="1425" xr:uid="{00000000-0005-0000-0000-0000AC090000}"/>
    <cellStyle name="Comma 5 2 4 4 4 2 3 3 3" xfId="1424" xr:uid="{00000000-0005-0000-0000-0000AD090000}"/>
    <cellStyle name="Comma 5 2 4 4 4 2 3 4" xfId="1422" xr:uid="{00000000-0005-0000-0000-0000AE090000}"/>
    <cellStyle name="Comma 5 2 4 4 4 2 4" xfId="1420" xr:uid="{00000000-0005-0000-0000-0000AF090000}"/>
    <cellStyle name="Comma 5 2 4 4 4 3" xfId="203" xr:uid="{00000000-0005-0000-0000-0000B0090000}"/>
    <cellStyle name="Comma 5 2 4 4 4 3 2" xfId="1426" xr:uid="{00000000-0005-0000-0000-0000B1090000}"/>
    <cellStyle name="Comma 5 2 4 4 4 4" xfId="204" xr:uid="{00000000-0005-0000-0000-0000B2090000}"/>
    <cellStyle name="Comma 5 2 4 4 4 4 2" xfId="205" xr:uid="{00000000-0005-0000-0000-0000B3090000}"/>
    <cellStyle name="Comma 5 2 4 4 4 4 2 2" xfId="1428" xr:uid="{00000000-0005-0000-0000-0000B4090000}"/>
    <cellStyle name="Comma 5 2 4 4 4 4 3" xfId="206" xr:uid="{00000000-0005-0000-0000-0000B5090000}"/>
    <cellStyle name="Comma 5 2 4 4 4 4 3 2" xfId="207" xr:uid="{00000000-0005-0000-0000-0000B6090000}"/>
    <cellStyle name="Comma 5 2 4 4 4 4 3 2 2" xfId="1430" xr:uid="{00000000-0005-0000-0000-0000B7090000}"/>
    <cellStyle name="Comma 5 2 4 4 4 4 3 3" xfId="1429" xr:uid="{00000000-0005-0000-0000-0000B8090000}"/>
    <cellStyle name="Comma 5 2 4 4 4 4 4" xfId="1427" xr:uid="{00000000-0005-0000-0000-0000B9090000}"/>
    <cellStyle name="Comma 5 2 4 4 4 5" xfId="1419" xr:uid="{00000000-0005-0000-0000-0000BA090000}"/>
    <cellStyle name="Comma 5 2 4 4 5" xfId="1416" xr:uid="{00000000-0005-0000-0000-0000BB090000}"/>
    <cellStyle name="Comma 5 2 4 5" xfId="1412" xr:uid="{00000000-0005-0000-0000-0000BC090000}"/>
    <cellStyle name="Comma 5 2 5" xfId="208" xr:uid="{00000000-0005-0000-0000-0000BD090000}"/>
    <cellStyle name="Comma 5 2 5 2" xfId="209" xr:uid="{00000000-0005-0000-0000-0000BE090000}"/>
    <cellStyle name="Comma 5 2 5 2 2" xfId="1432" xr:uid="{00000000-0005-0000-0000-0000BF090000}"/>
    <cellStyle name="Comma 5 2 5 3" xfId="1431" xr:uid="{00000000-0005-0000-0000-0000C0090000}"/>
    <cellStyle name="Comma 5 2 6" xfId="210" xr:uid="{00000000-0005-0000-0000-0000C1090000}"/>
    <cellStyle name="Comma 5 2 6 2" xfId="211" xr:uid="{00000000-0005-0000-0000-0000C2090000}"/>
    <cellStyle name="Comma 5 2 6 2 2" xfId="1434" xr:uid="{00000000-0005-0000-0000-0000C3090000}"/>
    <cellStyle name="Comma 5 2 6 3" xfId="212" xr:uid="{00000000-0005-0000-0000-0000C4090000}"/>
    <cellStyle name="Comma 5 2 6 3 2" xfId="1435" xr:uid="{00000000-0005-0000-0000-0000C5090000}"/>
    <cellStyle name="Comma 5 2 6 4" xfId="213" xr:uid="{00000000-0005-0000-0000-0000C6090000}"/>
    <cellStyle name="Comma 5 2 6 4 2" xfId="214" xr:uid="{00000000-0005-0000-0000-0000C7090000}"/>
    <cellStyle name="Comma 5 2 6 4 2 2" xfId="215" xr:uid="{00000000-0005-0000-0000-0000C8090000}"/>
    <cellStyle name="Comma 5 2 6 4 2 2 2" xfId="1438" xr:uid="{00000000-0005-0000-0000-0000C9090000}"/>
    <cellStyle name="Comma 5 2 6 4 2 3" xfId="216" xr:uid="{00000000-0005-0000-0000-0000CA090000}"/>
    <cellStyle name="Comma 5 2 6 4 2 3 2" xfId="217" xr:uid="{00000000-0005-0000-0000-0000CB090000}"/>
    <cellStyle name="Comma 5 2 6 4 2 3 2 2" xfId="1440" xr:uid="{00000000-0005-0000-0000-0000CC090000}"/>
    <cellStyle name="Comma 5 2 6 4 2 3 3" xfId="218" xr:uid="{00000000-0005-0000-0000-0000CD090000}"/>
    <cellStyle name="Comma 5 2 6 4 2 3 3 2" xfId="219" xr:uid="{00000000-0005-0000-0000-0000CE090000}"/>
    <cellStyle name="Comma 5 2 6 4 2 3 3 2 2" xfId="1442" xr:uid="{00000000-0005-0000-0000-0000CF090000}"/>
    <cellStyle name="Comma 5 2 6 4 2 3 3 3" xfId="1441" xr:uid="{00000000-0005-0000-0000-0000D0090000}"/>
    <cellStyle name="Comma 5 2 6 4 2 3 4" xfId="1439" xr:uid="{00000000-0005-0000-0000-0000D1090000}"/>
    <cellStyle name="Comma 5 2 6 4 2 4" xfId="1437" xr:uid="{00000000-0005-0000-0000-0000D2090000}"/>
    <cellStyle name="Comma 5 2 6 4 3" xfId="220" xr:uid="{00000000-0005-0000-0000-0000D3090000}"/>
    <cellStyle name="Comma 5 2 6 4 3 2" xfId="1443" xr:uid="{00000000-0005-0000-0000-0000D4090000}"/>
    <cellStyle name="Comma 5 2 6 4 4" xfId="221" xr:uid="{00000000-0005-0000-0000-0000D5090000}"/>
    <cellStyle name="Comma 5 2 6 4 4 2" xfId="222" xr:uid="{00000000-0005-0000-0000-0000D6090000}"/>
    <cellStyle name="Comma 5 2 6 4 4 2 2" xfId="1445" xr:uid="{00000000-0005-0000-0000-0000D7090000}"/>
    <cellStyle name="Comma 5 2 6 4 4 3" xfId="223" xr:uid="{00000000-0005-0000-0000-0000D8090000}"/>
    <cellStyle name="Comma 5 2 6 4 4 3 2" xfId="224" xr:uid="{00000000-0005-0000-0000-0000D9090000}"/>
    <cellStyle name="Comma 5 2 6 4 4 3 2 2" xfId="1447" xr:uid="{00000000-0005-0000-0000-0000DA090000}"/>
    <cellStyle name="Comma 5 2 6 4 4 3 3" xfId="1446" xr:uid="{00000000-0005-0000-0000-0000DB090000}"/>
    <cellStyle name="Comma 5 2 6 4 4 4" xfId="1444" xr:uid="{00000000-0005-0000-0000-0000DC090000}"/>
    <cellStyle name="Comma 5 2 6 4 5" xfId="1436" xr:uid="{00000000-0005-0000-0000-0000DD090000}"/>
    <cellStyle name="Comma 5 2 6 5" xfId="1433" xr:uid="{00000000-0005-0000-0000-0000DE090000}"/>
    <cellStyle name="Comma 5 2 7" xfId="1372" xr:uid="{00000000-0005-0000-0000-0000DF090000}"/>
    <cellStyle name="Comma 5 3" xfId="225" xr:uid="{00000000-0005-0000-0000-0000E0090000}"/>
    <cellStyle name="Comma 5 3 2" xfId="1448" xr:uid="{00000000-0005-0000-0000-0000E1090000}"/>
    <cellStyle name="Comma 5 4" xfId="226" xr:uid="{00000000-0005-0000-0000-0000E2090000}"/>
    <cellStyle name="Comma 5 4 10" xfId="3632" xr:uid="{00000000-0005-0000-0000-0000E3090000}"/>
    <cellStyle name="Comma 5 4 10 2" xfId="8356" xr:uid="{00000000-0005-0000-0000-0000E4090000}"/>
    <cellStyle name="Comma 5 4 10 2 2" xfId="20982" xr:uid="{00000000-0005-0000-0000-0000E5090000}"/>
    <cellStyle name="Comma 5 4 10 2 2 2" xfId="56198" xr:uid="{00000000-0005-0000-0000-0000E6090000}"/>
    <cellStyle name="Comma 5 4 10 2 3" xfId="43601" xr:uid="{00000000-0005-0000-0000-0000E7090000}"/>
    <cellStyle name="Comma 5 4 10 2 4" xfId="33587" xr:uid="{00000000-0005-0000-0000-0000E8090000}"/>
    <cellStyle name="Comma 5 4 10 3" xfId="10137" xr:uid="{00000000-0005-0000-0000-0000E9090000}"/>
    <cellStyle name="Comma 5 4 10 3 2" xfId="22758" xr:uid="{00000000-0005-0000-0000-0000EA090000}"/>
    <cellStyle name="Comma 5 4 10 3 2 2" xfId="57974" xr:uid="{00000000-0005-0000-0000-0000EB090000}"/>
    <cellStyle name="Comma 5 4 10 3 3" xfId="45377" xr:uid="{00000000-0005-0000-0000-0000EC090000}"/>
    <cellStyle name="Comma 5 4 10 3 4" xfId="35363" xr:uid="{00000000-0005-0000-0000-0000ED090000}"/>
    <cellStyle name="Comma 5 4 10 4" xfId="11933" xr:uid="{00000000-0005-0000-0000-0000EE090000}"/>
    <cellStyle name="Comma 5 4 10 4 2" xfId="24534" xr:uid="{00000000-0005-0000-0000-0000EF090000}"/>
    <cellStyle name="Comma 5 4 10 4 2 2" xfId="59750" xr:uid="{00000000-0005-0000-0000-0000F0090000}"/>
    <cellStyle name="Comma 5 4 10 4 3" xfId="47153" xr:uid="{00000000-0005-0000-0000-0000F1090000}"/>
    <cellStyle name="Comma 5 4 10 4 4" xfId="37139" xr:uid="{00000000-0005-0000-0000-0000F2090000}"/>
    <cellStyle name="Comma 5 4 10 5" xfId="16298" xr:uid="{00000000-0005-0000-0000-0000F3090000}"/>
    <cellStyle name="Comma 5 4 10 5 2" xfId="51514" xr:uid="{00000000-0005-0000-0000-0000F4090000}"/>
    <cellStyle name="Comma 5 4 10 5 3" xfId="28903" xr:uid="{00000000-0005-0000-0000-0000F5090000}"/>
    <cellStyle name="Comma 5 4 10 6" xfId="14520" xr:uid="{00000000-0005-0000-0000-0000F6090000}"/>
    <cellStyle name="Comma 5 4 10 6 2" xfId="49738" xr:uid="{00000000-0005-0000-0000-0000F7090000}"/>
    <cellStyle name="Comma 5 4 10 7" xfId="38917" xr:uid="{00000000-0005-0000-0000-0000F8090000}"/>
    <cellStyle name="Comma 5 4 10 8" xfId="27127" xr:uid="{00000000-0005-0000-0000-0000F9090000}"/>
    <cellStyle name="Comma 5 4 11" xfId="3958" xr:uid="{00000000-0005-0000-0000-0000FA090000}"/>
    <cellStyle name="Comma 5 4 11 2" xfId="16620" xr:uid="{00000000-0005-0000-0000-0000FB090000}"/>
    <cellStyle name="Comma 5 4 11 2 2" xfId="51836" xr:uid="{00000000-0005-0000-0000-0000FC090000}"/>
    <cellStyle name="Comma 5 4 11 2 3" xfId="29225" xr:uid="{00000000-0005-0000-0000-0000FD090000}"/>
    <cellStyle name="Comma 5 4 11 3" xfId="13066" xr:uid="{00000000-0005-0000-0000-0000FE090000}"/>
    <cellStyle name="Comma 5 4 11 3 2" xfId="48284" xr:uid="{00000000-0005-0000-0000-0000FF090000}"/>
    <cellStyle name="Comma 5 4 11 4" xfId="39239" xr:uid="{00000000-0005-0000-0000-0000000A0000}"/>
    <cellStyle name="Comma 5 4 11 5" xfId="25673" xr:uid="{00000000-0005-0000-0000-0000010A0000}"/>
    <cellStyle name="Comma 5 4 12" xfId="5443" xr:uid="{00000000-0005-0000-0000-0000020A0000}"/>
    <cellStyle name="Comma 5 4 12 2" xfId="18074" xr:uid="{00000000-0005-0000-0000-0000030A0000}"/>
    <cellStyle name="Comma 5 4 12 2 2" xfId="53290" xr:uid="{00000000-0005-0000-0000-0000040A0000}"/>
    <cellStyle name="Comma 5 4 12 3" xfId="40693" xr:uid="{00000000-0005-0000-0000-0000050A0000}"/>
    <cellStyle name="Comma 5 4 12 4" xfId="30679" xr:uid="{00000000-0005-0000-0000-0000060A0000}"/>
    <cellStyle name="Comma 5 4 13" xfId="6899" xr:uid="{00000000-0005-0000-0000-0000070A0000}"/>
    <cellStyle name="Comma 5 4 13 2" xfId="19528" xr:uid="{00000000-0005-0000-0000-0000080A0000}"/>
    <cellStyle name="Comma 5 4 13 2 2" xfId="54744" xr:uid="{00000000-0005-0000-0000-0000090A0000}"/>
    <cellStyle name="Comma 5 4 13 3" xfId="42147" xr:uid="{00000000-0005-0000-0000-00000A0A0000}"/>
    <cellStyle name="Comma 5 4 13 4" xfId="32133" xr:uid="{00000000-0005-0000-0000-00000B0A0000}"/>
    <cellStyle name="Comma 5 4 14" xfId="8681" xr:uid="{00000000-0005-0000-0000-00000C0A0000}"/>
    <cellStyle name="Comma 5 4 14 2" xfId="21304" xr:uid="{00000000-0005-0000-0000-00000D0A0000}"/>
    <cellStyle name="Comma 5 4 14 2 2" xfId="56520" xr:uid="{00000000-0005-0000-0000-00000E0A0000}"/>
    <cellStyle name="Comma 5 4 14 3" xfId="43923" xr:uid="{00000000-0005-0000-0000-00000F0A0000}"/>
    <cellStyle name="Comma 5 4 14 4" xfId="33909" xr:uid="{00000000-0005-0000-0000-0000100A0000}"/>
    <cellStyle name="Comma 5 4 15" xfId="10459" xr:uid="{00000000-0005-0000-0000-0000110A0000}"/>
    <cellStyle name="Comma 5 4 15 2" xfId="23074" xr:uid="{00000000-0005-0000-0000-0000120A0000}"/>
    <cellStyle name="Comma 5 4 15 2 2" xfId="58290" xr:uid="{00000000-0005-0000-0000-0000130A0000}"/>
    <cellStyle name="Comma 5 4 15 3" xfId="45693" xr:uid="{00000000-0005-0000-0000-0000140A0000}"/>
    <cellStyle name="Comma 5 4 15 4" xfId="35679" xr:uid="{00000000-0005-0000-0000-0000150A0000}"/>
    <cellStyle name="Comma 5 4 16" xfId="14843" xr:uid="{00000000-0005-0000-0000-0000160A0000}"/>
    <cellStyle name="Comma 5 4 16 2" xfId="50060" xr:uid="{00000000-0005-0000-0000-0000170A0000}"/>
    <cellStyle name="Comma 5 4 16 3" xfId="27449" xr:uid="{00000000-0005-0000-0000-0000180A0000}"/>
    <cellStyle name="Comma 5 4 17" xfId="12257" xr:uid="{00000000-0005-0000-0000-0000190A0000}"/>
    <cellStyle name="Comma 5 4 17 2" xfId="47475" xr:uid="{00000000-0005-0000-0000-00001A0A0000}"/>
    <cellStyle name="Comma 5 4 18" xfId="37462" xr:uid="{00000000-0005-0000-0000-00001B0A0000}"/>
    <cellStyle name="Comma 5 4 19" xfId="24864" xr:uid="{00000000-0005-0000-0000-00001C0A0000}"/>
    <cellStyle name="Comma 5 4 2" xfId="227" xr:uid="{00000000-0005-0000-0000-00001D0A0000}"/>
    <cellStyle name="Comma 5 4 2 10" xfId="5444" xr:uid="{00000000-0005-0000-0000-00001E0A0000}"/>
    <cellStyle name="Comma 5 4 2 10 2" xfId="18075" xr:uid="{00000000-0005-0000-0000-00001F0A0000}"/>
    <cellStyle name="Comma 5 4 2 10 2 2" xfId="53291" xr:uid="{00000000-0005-0000-0000-0000200A0000}"/>
    <cellStyle name="Comma 5 4 2 10 3" xfId="40694" xr:uid="{00000000-0005-0000-0000-0000210A0000}"/>
    <cellStyle name="Comma 5 4 2 10 4" xfId="30680" xr:uid="{00000000-0005-0000-0000-0000220A0000}"/>
    <cellStyle name="Comma 5 4 2 11" xfId="6900" xr:uid="{00000000-0005-0000-0000-0000230A0000}"/>
    <cellStyle name="Comma 5 4 2 11 2" xfId="19529" xr:uid="{00000000-0005-0000-0000-0000240A0000}"/>
    <cellStyle name="Comma 5 4 2 11 2 2" xfId="54745" xr:uid="{00000000-0005-0000-0000-0000250A0000}"/>
    <cellStyle name="Comma 5 4 2 11 3" xfId="42148" xr:uid="{00000000-0005-0000-0000-0000260A0000}"/>
    <cellStyle name="Comma 5 4 2 11 4" xfId="32134" xr:uid="{00000000-0005-0000-0000-0000270A0000}"/>
    <cellStyle name="Comma 5 4 2 12" xfId="8682" xr:uid="{00000000-0005-0000-0000-0000280A0000}"/>
    <cellStyle name="Comma 5 4 2 12 2" xfId="21305" xr:uid="{00000000-0005-0000-0000-0000290A0000}"/>
    <cellStyle name="Comma 5 4 2 12 2 2" xfId="56521" xr:uid="{00000000-0005-0000-0000-00002A0A0000}"/>
    <cellStyle name="Comma 5 4 2 12 3" xfId="43924" xr:uid="{00000000-0005-0000-0000-00002B0A0000}"/>
    <cellStyle name="Comma 5 4 2 12 4" xfId="33910" xr:uid="{00000000-0005-0000-0000-00002C0A0000}"/>
    <cellStyle name="Comma 5 4 2 13" xfId="10460" xr:uid="{00000000-0005-0000-0000-00002D0A0000}"/>
    <cellStyle name="Comma 5 4 2 13 2" xfId="23075" xr:uid="{00000000-0005-0000-0000-00002E0A0000}"/>
    <cellStyle name="Comma 5 4 2 13 2 2" xfId="58291" xr:uid="{00000000-0005-0000-0000-00002F0A0000}"/>
    <cellStyle name="Comma 5 4 2 13 3" xfId="45694" xr:uid="{00000000-0005-0000-0000-0000300A0000}"/>
    <cellStyle name="Comma 5 4 2 13 4" xfId="35680" xr:uid="{00000000-0005-0000-0000-0000310A0000}"/>
    <cellStyle name="Comma 5 4 2 14" xfId="14844" xr:uid="{00000000-0005-0000-0000-0000320A0000}"/>
    <cellStyle name="Comma 5 4 2 14 2" xfId="50061" xr:uid="{00000000-0005-0000-0000-0000330A0000}"/>
    <cellStyle name="Comma 5 4 2 14 3" xfId="27450" xr:uid="{00000000-0005-0000-0000-0000340A0000}"/>
    <cellStyle name="Comma 5 4 2 15" xfId="12258" xr:uid="{00000000-0005-0000-0000-0000350A0000}"/>
    <cellStyle name="Comma 5 4 2 15 2" xfId="47476" xr:uid="{00000000-0005-0000-0000-0000360A0000}"/>
    <cellStyle name="Comma 5 4 2 16" xfId="37463" xr:uid="{00000000-0005-0000-0000-0000370A0000}"/>
    <cellStyle name="Comma 5 4 2 17" xfId="24865" xr:uid="{00000000-0005-0000-0000-0000380A0000}"/>
    <cellStyle name="Comma 5 4 2 18" xfId="60078" xr:uid="{00000000-0005-0000-0000-0000390A0000}"/>
    <cellStyle name="Comma 5 4 2 2" xfId="1450" xr:uid="{00000000-0005-0000-0000-00003A0A0000}"/>
    <cellStyle name="Comma 5 4 2 2 10" xfId="6974" xr:uid="{00000000-0005-0000-0000-00003B0A0000}"/>
    <cellStyle name="Comma 5 4 2 2 10 2" xfId="19601" xr:uid="{00000000-0005-0000-0000-00003C0A0000}"/>
    <cellStyle name="Comma 5 4 2 2 10 2 2" xfId="54817" xr:uid="{00000000-0005-0000-0000-00003D0A0000}"/>
    <cellStyle name="Comma 5 4 2 2 10 3" xfId="42220" xr:uid="{00000000-0005-0000-0000-00003E0A0000}"/>
    <cellStyle name="Comma 5 4 2 2 10 4" xfId="32206" xr:uid="{00000000-0005-0000-0000-00003F0A0000}"/>
    <cellStyle name="Comma 5 4 2 2 11" xfId="8755" xr:uid="{00000000-0005-0000-0000-0000400A0000}"/>
    <cellStyle name="Comma 5 4 2 2 11 2" xfId="21377" xr:uid="{00000000-0005-0000-0000-0000410A0000}"/>
    <cellStyle name="Comma 5 4 2 2 11 2 2" xfId="56593" xr:uid="{00000000-0005-0000-0000-0000420A0000}"/>
    <cellStyle name="Comma 5 4 2 2 11 3" xfId="43996" xr:uid="{00000000-0005-0000-0000-0000430A0000}"/>
    <cellStyle name="Comma 5 4 2 2 11 4" xfId="33982" xr:uid="{00000000-0005-0000-0000-0000440A0000}"/>
    <cellStyle name="Comma 5 4 2 2 12" xfId="10461" xr:uid="{00000000-0005-0000-0000-0000450A0000}"/>
    <cellStyle name="Comma 5 4 2 2 12 2" xfId="23076" xr:uid="{00000000-0005-0000-0000-0000460A0000}"/>
    <cellStyle name="Comma 5 4 2 2 12 2 2" xfId="58292" xr:uid="{00000000-0005-0000-0000-0000470A0000}"/>
    <cellStyle name="Comma 5 4 2 2 12 3" xfId="45695" xr:uid="{00000000-0005-0000-0000-0000480A0000}"/>
    <cellStyle name="Comma 5 4 2 2 12 4" xfId="35681" xr:uid="{00000000-0005-0000-0000-0000490A0000}"/>
    <cellStyle name="Comma 5 4 2 2 13" xfId="14916" xr:uid="{00000000-0005-0000-0000-00004A0A0000}"/>
    <cellStyle name="Comma 5 4 2 2 13 2" xfId="50133" xr:uid="{00000000-0005-0000-0000-00004B0A0000}"/>
    <cellStyle name="Comma 5 4 2 2 13 3" xfId="27522" xr:uid="{00000000-0005-0000-0000-00004C0A0000}"/>
    <cellStyle name="Comma 5 4 2 2 14" xfId="12330" xr:uid="{00000000-0005-0000-0000-00004D0A0000}"/>
    <cellStyle name="Comma 5 4 2 2 14 2" xfId="47548" xr:uid="{00000000-0005-0000-0000-00004E0A0000}"/>
    <cellStyle name="Comma 5 4 2 2 15" xfId="37535" xr:uid="{00000000-0005-0000-0000-00004F0A0000}"/>
    <cellStyle name="Comma 5 4 2 2 16" xfId="24937" xr:uid="{00000000-0005-0000-0000-0000500A0000}"/>
    <cellStyle name="Comma 5 4 2 2 17" xfId="60150" xr:uid="{00000000-0005-0000-0000-0000510A0000}"/>
    <cellStyle name="Comma 5 4 2 2 2" xfId="2360" xr:uid="{00000000-0005-0000-0000-0000520A0000}"/>
    <cellStyle name="Comma 5 4 2 2 2 10" xfId="10462" xr:uid="{00000000-0005-0000-0000-0000530A0000}"/>
    <cellStyle name="Comma 5 4 2 2 2 10 2" xfId="23077" xr:uid="{00000000-0005-0000-0000-0000540A0000}"/>
    <cellStyle name="Comma 5 4 2 2 2 10 2 2" xfId="58293" xr:uid="{00000000-0005-0000-0000-0000550A0000}"/>
    <cellStyle name="Comma 5 4 2 2 2 10 3" xfId="45696" xr:uid="{00000000-0005-0000-0000-0000560A0000}"/>
    <cellStyle name="Comma 5 4 2 2 2 10 4" xfId="35682" xr:uid="{00000000-0005-0000-0000-0000570A0000}"/>
    <cellStyle name="Comma 5 4 2 2 2 11" xfId="15071" xr:uid="{00000000-0005-0000-0000-0000580A0000}"/>
    <cellStyle name="Comma 5 4 2 2 2 11 2" xfId="50287" xr:uid="{00000000-0005-0000-0000-0000590A0000}"/>
    <cellStyle name="Comma 5 4 2 2 2 11 3" xfId="27676" xr:uid="{00000000-0005-0000-0000-00005A0A0000}"/>
    <cellStyle name="Comma 5 4 2 2 2 12" xfId="12484" xr:uid="{00000000-0005-0000-0000-00005B0A0000}"/>
    <cellStyle name="Comma 5 4 2 2 2 12 2" xfId="47702" xr:uid="{00000000-0005-0000-0000-00005C0A0000}"/>
    <cellStyle name="Comma 5 4 2 2 2 13" xfId="37690" xr:uid="{00000000-0005-0000-0000-00005D0A0000}"/>
    <cellStyle name="Comma 5 4 2 2 2 14" xfId="25091" xr:uid="{00000000-0005-0000-0000-00005E0A0000}"/>
    <cellStyle name="Comma 5 4 2 2 2 15" xfId="60304" xr:uid="{00000000-0005-0000-0000-00005F0A0000}"/>
    <cellStyle name="Comma 5 4 2 2 2 2" xfId="3206" xr:uid="{00000000-0005-0000-0000-0000600A0000}"/>
    <cellStyle name="Comma 5 4 2 2 2 2 10" xfId="25575" xr:uid="{00000000-0005-0000-0000-0000610A0000}"/>
    <cellStyle name="Comma 5 4 2 2 2 2 11" xfId="61110" xr:uid="{00000000-0005-0000-0000-0000620A0000}"/>
    <cellStyle name="Comma 5 4 2 2 2 2 2" xfId="5006" xr:uid="{00000000-0005-0000-0000-0000630A0000}"/>
    <cellStyle name="Comma 5 4 2 2 2 2 2 2" xfId="17653" xr:uid="{00000000-0005-0000-0000-0000640A0000}"/>
    <cellStyle name="Comma 5 4 2 2 2 2 2 2 2" xfId="52869" xr:uid="{00000000-0005-0000-0000-0000650A0000}"/>
    <cellStyle name="Comma 5 4 2 2 2 2 2 2 3" xfId="30258" xr:uid="{00000000-0005-0000-0000-0000660A0000}"/>
    <cellStyle name="Comma 5 4 2 2 2 2 2 3" xfId="14099" xr:uid="{00000000-0005-0000-0000-0000670A0000}"/>
    <cellStyle name="Comma 5 4 2 2 2 2 2 3 2" xfId="49317" xr:uid="{00000000-0005-0000-0000-0000680A0000}"/>
    <cellStyle name="Comma 5 4 2 2 2 2 2 4" xfId="40272" xr:uid="{00000000-0005-0000-0000-0000690A0000}"/>
    <cellStyle name="Comma 5 4 2 2 2 2 2 5" xfId="26706" xr:uid="{00000000-0005-0000-0000-00006A0A0000}"/>
    <cellStyle name="Comma 5 4 2 2 2 2 3" xfId="6476" xr:uid="{00000000-0005-0000-0000-00006B0A0000}"/>
    <cellStyle name="Comma 5 4 2 2 2 2 3 2" xfId="19107" xr:uid="{00000000-0005-0000-0000-00006C0A0000}"/>
    <cellStyle name="Comma 5 4 2 2 2 2 3 2 2" xfId="54323" xr:uid="{00000000-0005-0000-0000-00006D0A0000}"/>
    <cellStyle name="Comma 5 4 2 2 2 2 3 3" xfId="41726" xr:uid="{00000000-0005-0000-0000-00006E0A0000}"/>
    <cellStyle name="Comma 5 4 2 2 2 2 3 4" xfId="31712" xr:uid="{00000000-0005-0000-0000-00006F0A0000}"/>
    <cellStyle name="Comma 5 4 2 2 2 2 4" xfId="7935" xr:uid="{00000000-0005-0000-0000-0000700A0000}"/>
    <cellStyle name="Comma 5 4 2 2 2 2 4 2" xfId="20561" xr:uid="{00000000-0005-0000-0000-0000710A0000}"/>
    <cellStyle name="Comma 5 4 2 2 2 2 4 2 2" xfId="55777" xr:uid="{00000000-0005-0000-0000-0000720A0000}"/>
    <cellStyle name="Comma 5 4 2 2 2 2 4 3" xfId="43180" xr:uid="{00000000-0005-0000-0000-0000730A0000}"/>
    <cellStyle name="Comma 5 4 2 2 2 2 4 4" xfId="33166" xr:uid="{00000000-0005-0000-0000-0000740A0000}"/>
    <cellStyle name="Comma 5 4 2 2 2 2 5" xfId="9716" xr:uid="{00000000-0005-0000-0000-0000750A0000}"/>
    <cellStyle name="Comma 5 4 2 2 2 2 5 2" xfId="22337" xr:uid="{00000000-0005-0000-0000-0000760A0000}"/>
    <cellStyle name="Comma 5 4 2 2 2 2 5 2 2" xfId="57553" xr:uid="{00000000-0005-0000-0000-0000770A0000}"/>
    <cellStyle name="Comma 5 4 2 2 2 2 5 3" xfId="44956" xr:uid="{00000000-0005-0000-0000-0000780A0000}"/>
    <cellStyle name="Comma 5 4 2 2 2 2 5 4" xfId="34942" xr:uid="{00000000-0005-0000-0000-0000790A0000}"/>
    <cellStyle name="Comma 5 4 2 2 2 2 6" xfId="11510" xr:uid="{00000000-0005-0000-0000-00007A0A0000}"/>
    <cellStyle name="Comma 5 4 2 2 2 2 6 2" xfId="24113" xr:uid="{00000000-0005-0000-0000-00007B0A0000}"/>
    <cellStyle name="Comma 5 4 2 2 2 2 6 2 2" xfId="59329" xr:uid="{00000000-0005-0000-0000-00007C0A0000}"/>
    <cellStyle name="Comma 5 4 2 2 2 2 6 3" xfId="46732" xr:uid="{00000000-0005-0000-0000-00007D0A0000}"/>
    <cellStyle name="Comma 5 4 2 2 2 2 6 4" xfId="36718" xr:uid="{00000000-0005-0000-0000-00007E0A0000}"/>
    <cellStyle name="Comma 5 4 2 2 2 2 7" xfId="15877" xr:uid="{00000000-0005-0000-0000-00007F0A0000}"/>
    <cellStyle name="Comma 5 4 2 2 2 2 7 2" xfId="51093" xr:uid="{00000000-0005-0000-0000-0000800A0000}"/>
    <cellStyle name="Comma 5 4 2 2 2 2 7 3" xfId="28482" xr:uid="{00000000-0005-0000-0000-0000810A0000}"/>
    <cellStyle name="Comma 5 4 2 2 2 2 8" xfId="12968" xr:uid="{00000000-0005-0000-0000-0000820A0000}"/>
    <cellStyle name="Comma 5 4 2 2 2 2 8 2" xfId="48186" xr:uid="{00000000-0005-0000-0000-0000830A0000}"/>
    <cellStyle name="Comma 5 4 2 2 2 2 9" xfId="38496" xr:uid="{00000000-0005-0000-0000-0000840A0000}"/>
    <cellStyle name="Comma 5 4 2 2 2 3" xfId="3535" xr:uid="{00000000-0005-0000-0000-0000850A0000}"/>
    <cellStyle name="Comma 5 4 2 2 2 3 10" xfId="27031" xr:uid="{00000000-0005-0000-0000-0000860A0000}"/>
    <cellStyle name="Comma 5 4 2 2 2 3 11" xfId="61435" xr:uid="{00000000-0005-0000-0000-0000870A0000}"/>
    <cellStyle name="Comma 5 4 2 2 2 3 2" xfId="5331" xr:uid="{00000000-0005-0000-0000-0000880A0000}"/>
    <cellStyle name="Comma 5 4 2 2 2 3 2 2" xfId="17978" xr:uid="{00000000-0005-0000-0000-0000890A0000}"/>
    <cellStyle name="Comma 5 4 2 2 2 3 2 2 2" xfId="53194" xr:uid="{00000000-0005-0000-0000-00008A0A0000}"/>
    <cellStyle name="Comma 5 4 2 2 2 3 2 3" xfId="40597" xr:uid="{00000000-0005-0000-0000-00008B0A0000}"/>
    <cellStyle name="Comma 5 4 2 2 2 3 2 4" xfId="30583" xr:uid="{00000000-0005-0000-0000-00008C0A0000}"/>
    <cellStyle name="Comma 5 4 2 2 2 3 3" xfId="6801" xr:uid="{00000000-0005-0000-0000-00008D0A0000}"/>
    <cellStyle name="Comma 5 4 2 2 2 3 3 2" xfId="19432" xr:uid="{00000000-0005-0000-0000-00008E0A0000}"/>
    <cellStyle name="Comma 5 4 2 2 2 3 3 2 2" xfId="54648" xr:uid="{00000000-0005-0000-0000-00008F0A0000}"/>
    <cellStyle name="Comma 5 4 2 2 2 3 3 3" xfId="42051" xr:uid="{00000000-0005-0000-0000-0000900A0000}"/>
    <cellStyle name="Comma 5 4 2 2 2 3 3 4" xfId="32037" xr:uid="{00000000-0005-0000-0000-0000910A0000}"/>
    <cellStyle name="Comma 5 4 2 2 2 3 4" xfId="8260" xr:uid="{00000000-0005-0000-0000-0000920A0000}"/>
    <cellStyle name="Comma 5 4 2 2 2 3 4 2" xfId="20886" xr:uid="{00000000-0005-0000-0000-0000930A0000}"/>
    <cellStyle name="Comma 5 4 2 2 2 3 4 2 2" xfId="56102" xr:uid="{00000000-0005-0000-0000-0000940A0000}"/>
    <cellStyle name="Comma 5 4 2 2 2 3 4 3" xfId="43505" xr:uid="{00000000-0005-0000-0000-0000950A0000}"/>
    <cellStyle name="Comma 5 4 2 2 2 3 4 4" xfId="33491" xr:uid="{00000000-0005-0000-0000-0000960A0000}"/>
    <cellStyle name="Comma 5 4 2 2 2 3 5" xfId="10041" xr:uid="{00000000-0005-0000-0000-0000970A0000}"/>
    <cellStyle name="Comma 5 4 2 2 2 3 5 2" xfId="22662" xr:uid="{00000000-0005-0000-0000-0000980A0000}"/>
    <cellStyle name="Comma 5 4 2 2 2 3 5 2 2" xfId="57878" xr:uid="{00000000-0005-0000-0000-0000990A0000}"/>
    <cellStyle name="Comma 5 4 2 2 2 3 5 3" xfId="45281" xr:uid="{00000000-0005-0000-0000-00009A0A0000}"/>
    <cellStyle name="Comma 5 4 2 2 2 3 5 4" xfId="35267" xr:uid="{00000000-0005-0000-0000-00009B0A0000}"/>
    <cellStyle name="Comma 5 4 2 2 2 3 6" xfId="11835" xr:uid="{00000000-0005-0000-0000-00009C0A0000}"/>
    <cellStyle name="Comma 5 4 2 2 2 3 6 2" xfId="24438" xr:uid="{00000000-0005-0000-0000-00009D0A0000}"/>
    <cellStyle name="Comma 5 4 2 2 2 3 6 2 2" xfId="59654" xr:uid="{00000000-0005-0000-0000-00009E0A0000}"/>
    <cellStyle name="Comma 5 4 2 2 2 3 6 3" xfId="47057" xr:uid="{00000000-0005-0000-0000-00009F0A0000}"/>
    <cellStyle name="Comma 5 4 2 2 2 3 6 4" xfId="37043" xr:uid="{00000000-0005-0000-0000-0000A00A0000}"/>
    <cellStyle name="Comma 5 4 2 2 2 3 7" xfId="16202" xr:uid="{00000000-0005-0000-0000-0000A10A0000}"/>
    <cellStyle name="Comma 5 4 2 2 2 3 7 2" xfId="51418" xr:uid="{00000000-0005-0000-0000-0000A20A0000}"/>
    <cellStyle name="Comma 5 4 2 2 2 3 7 3" xfId="28807" xr:uid="{00000000-0005-0000-0000-0000A30A0000}"/>
    <cellStyle name="Comma 5 4 2 2 2 3 8" xfId="14424" xr:uid="{00000000-0005-0000-0000-0000A40A0000}"/>
    <cellStyle name="Comma 5 4 2 2 2 3 8 2" xfId="49642" xr:uid="{00000000-0005-0000-0000-0000A50A0000}"/>
    <cellStyle name="Comma 5 4 2 2 2 3 9" xfId="38821" xr:uid="{00000000-0005-0000-0000-0000A60A0000}"/>
    <cellStyle name="Comma 5 4 2 2 2 4" xfId="2696" xr:uid="{00000000-0005-0000-0000-0000A70A0000}"/>
    <cellStyle name="Comma 5 4 2 2 2 4 10" xfId="26222" xr:uid="{00000000-0005-0000-0000-0000A80A0000}"/>
    <cellStyle name="Comma 5 4 2 2 2 4 11" xfId="60626" xr:uid="{00000000-0005-0000-0000-0000A90A0000}"/>
    <cellStyle name="Comma 5 4 2 2 2 4 2" xfId="4522" xr:uid="{00000000-0005-0000-0000-0000AA0A0000}"/>
    <cellStyle name="Comma 5 4 2 2 2 4 2 2" xfId="17169" xr:uid="{00000000-0005-0000-0000-0000AB0A0000}"/>
    <cellStyle name="Comma 5 4 2 2 2 4 2 2 2" xfId="52385" xr:uid="{00000000-0005-0000-0000-0000AC0A0000}"/>
    <cellStyle name="Comma 5 4 2 2 2 4 2 3" xfId="39788" xr:uid="{00000000-0005-0000-0000-0000AD0A0000}"/>
    <cellStyle name="Comma 5 4 2 2 2 4 2 4" xfId="29774" xr:uid="{00000000-0005-0000-0000-0000AE0A0000}"/>
    <cellStyle name="Comma 5 4 2 2 2 4 3" xfId="5992" xr:uid="{00000000-0005-0000-0000-0000AF0A0000}"/>
    <cellStyle name="Comma 5 4 2 2 2 4 3 2" xfId="18623" xr:uid="{00000000-0005-0000-0000-0000B00A0000}"/>
    <cellStyle name="Comma 5 4 2 2 2 4 3 2 2" xfId="53839" xr:uid="{00000000-0005-0000-0000-0000B10A0000}"/>
    <cellStyle name="Comma 5 4 2 2 2 4 3 3" xfId="41242" xr:uid="{00000000-0005-0000-0000-0000B20A0000}"/>
    <cellStyle name="Comma 5 4 2 2 2 4 3 4" xfId="31228" xr:uid="{00000000-0005-0000-0000-0000B30A0000}"/>
    <cellStyle name="Comma 5 4 2 2 2 4 4" xfId="7451" xr:uid="{00000000-0005-0000-0000-0000B40A0000}"/>
    <cellStyle name="Comma 5 4 2 2 2 4 4 2" xfId="20077" xr:uid="{00000000-0005-0000-0000-0000B50A0000}"/>
    <cellStyle name="Comma 5 4 2 2 2 4 4 2 2" xfId="55293" xr:uid="{00000000-0005-0000-0000-0000B60A0000}"/>
    <cellStyle name="Comma 5 4 2 2 2 4 4 3" xfId="42696" xr:uid="{00000000-0005-0000-0000-0000B70A0000}"/>
    <cellStyle name="Comma 5 4 2 2 2 4 4 4" xfId="32682" xr:uid="{00000000-0005-0000-0000-0000B80A0000}"/>
    <cellStyle name="Comma 5 4 2 2 2 4 5" xfId="9232" xr:uid="{00000000-0005-0000-0000-0000B90A0000}"/>
    <cellStyle name="Comma 5 4 2 2 2 4 5 2" xfId="21853" xr:uid="{00000000-0005-0000-0000-0000BA0A0000}"/>
    <cellStyle name="Comma 5 4 2 2 2 4 5 2 2" xfId="57069" xr:uid="{00000000-0005-0000-0000-0000BB0A0000}"/>
    <cellStyle name="Comma 5 4 2 2 2 4 5 3" xfId="44472" xr:uid="{00000000-0005-0000-0000-0000BC0A0000}"/>
    <cellStyle name="Comma 5 4 2 2 2 4 5 4" xfId="34458" xr:uid="{00000000-0005-0000-0000-0000BD0A0000}"/>
    <cellStyle name="Comma 5 4 2 2 2 4 6" xfId="11026" xr:uid="{00000000-0005-0000-0000-0000BE0A0000}"/>
    <cellStyle name="Comma 5 4 2 2 2 4 6 2" xfId="23629" xr:uid="{00000000-0005-0000-0000-0000BF0A0000}"/>
    <cellStyle name="Comma 5 4 2 2 2 4 6 2 2" xfId="58845" xr:uid="{00000000-0005-0000-0000-0000C00A0000}"/>
    <cellStyle name="Comma 5 4 2 2 2 4 6 3" xfId="46248" xr:uid="{00000000-0005-0000-0000-0000C10A0000}"/>
    <cellStyle name="Comma 5 4 2 2 2 4 6 4" xfId="36234" xr:uid="{00000000-0005-0000-0000-0000C20A0000}"/>
    <cellStyle name="Comma 5 4 2 2 2 4 7" xfId="15393" xr:uid="{00000000-0005-0000-0000-0000C30A0000}"/>
    <cellStyle name="Comma 5 4 2 2 2 4 7 2" xfId="50609" xr:uid="{00000000-0005-0000-0000-0000C40A0000}"/>
    <cellStyle name="Comma 5 4 2 2 2 4 7 3" xfId="27998" xr:uid="{00000000-0005-0000-0000-0000C50A0000}"/>
    <cellStyle name="Comma 5 4 2 2 2 4 8" xfId="13615" xr:uid="{00000000-0005-0000-0000-0000C60A0000}"/>
    <cellStyle name="Comma 5 4 2 2 2 4 8 2" xfId="48833" xr:uid="{00000000-0005-0000-0000-0000C70A0000}"/>
    <cellStyle name="Comma 5 4 2 2 2 4 9" xfId="38012" xr:uid="{00000000-0005-0000-0000-0000C80A0000}"/>
    <cellStyle name="Comma 5 4 2 2 2 5" xfId="3860" xr:uid="{00000000-0005-0000-0000-0000C90A0000}"/>
    <cellStyle name="Comma 5 4 2 2 2 5 2" xfId="8583" xr:uid="{00000000-0005-0000-0000-0000CA0A0000}"/>
    <cellStyle name="Comma 5 4 2 2 2 5 2 2" xfId="21209" xr:uid="{00000000-0005-0000-0000-0000CB0A0000}"/>
    <cellStyle name="Comma 5 4 2 2 2 5 2 2 2" xfId="56425" xr:uid="{00000000-0005-0000-0000-0000CC0A0000}"/>
    <cellStyle name="Comma 5 4 2 2 2 5 2 3" xfId="43828" xr:uid="{00000000-0005-0000-0000-0000CD0A0000}"/>
    <cellStyle name="Comma 5 4 2 2 2 5 2 4" xfId="33814" xr:uid="{00000000-0005-0000-0000-0000CE0A0000}"/>
    <cellStyle name="Comma 5 4 2 2 2 5 3" xfId="10364" xr:uid="{00000000-0005-0000-0000-0000CF0A0000}"/>
    <cellStyle name="Comma 5 4 2 2 2 5 3 2" xfId="22985" xr:uid="{00000000-0005-0000-0000-0000D00A0000}"/>
    <cellStyle name="Comma 5 4 2 2 2 5 3 2 2" xfId="58201" xr:uid="{00000000-0005-0000-0000-0000D10A0000}"/>
    <cellStyle name="Comma 5 4 2 2 2 5 3 3" xfId="45604" xr:uid="{00000000-0005-0000-0000-0000D20A0000}"/>
    <cellStyle name="Comma 5 4 2 2 2 5 3 4" xfId="35590" xr:uid="{00000000-0005-0000-0000-0000D30A0000}"/>
    <cellStyle name="Comma 5 4 2 2 2 5 4" xfId="12160" xr:uid="{00000000-0005-0000-0000-0000D40A0000}"/>
    <cellStyle name="Comma 5 4 2 2 2 5 4 2" xfId="24761" xr:uid="{00000000-0005-0000-0000-0000D50A0000}"/>
    <cellStyle name="Comma 5 4 2 2 2 5 4 2 2" xfId="59977" xr:uid="{00000000-0005-0000-0000-0000D60A0000}"/>
    <cellStyle name="Comma 5 4 2 2 2 5 4 3" xfId="47380" xr:uid="{00000000-0005-0000-0000-0000D70A0000}"/>
    <cellStyle name="Comma 5 4 2 2 2 5 4 4" xfId="37366" xr:uid="{00000000-0005-0000-0000-0000D80A0000}"/>
    <cellStyle name="Comma 5 4 2 2 2 5 5" xfId="16525" xr:uid="{00000000-0005-0000-0000-0000D90A0000}"/>
    <cellStyle name="Comma 5 4 2 2 2 5 5 2" xfId="51741" xr:uid="{00000000-0005-0000-0000-0000DA0A0000}"/>
    <cellStyle name="Comma 5 4 2 2 2 5 5 3" xfId="29130" xr:uid="{00000000-0005-0000-0000-0000DB0A0000}"/>
    <cellStyle name="Comma 5 4 2 2 2 5 6" xfId="14747" xr:uid="{00000000-0005-0000-0000-0000DC0A0000}"/>
    <cellStyle name="Comma 5 4 2 2 2 5 6 2" xfId="49965" xr:uid="{00000000-0005-0000-0000-0000DD0A0000}"/>
    <cellStyle name="Comma 5 4 2 2 2 5 7" xfId="39144" xr:uid="{00000000-0005-0000-0000-0000DE0A0000}"/>
    <cellStyle name="Comma 5 4 2 2 2 5 8" xfId="27354" xr:uid="{00000000-0005-0000-0000-0000DF0A0000}"/>
    <cellStyle name="Comma 5 4 2 2 2 6" xfId="4200" xr:uid="{00000000-0005-0000-0000-0000E00A0000}"/>
    <cellStyle name="Comma 5 4 2 2 2 6 2" xfId="16847" xr:uid="{00000000-0005-0000-0000-0000E10A0000}"/>
    <cellStyle name="Comma 5 4 2 2 2 6 2 2" xfId="52063" xr:uid="{00000000-0005-0000-0000-0000E20A0000}"/>
    <cellStyle name="Comma 5 4 2 2 2 6 2 3" xfId="29452" xr:uid="{00000000-0005-0000-0000-0000E30A0000}"/>
    <cellStyle name="Comma 5 4 2 2 2 6 3" xfId="13293" xr:uid="{00000000-0005-0000-0000-0000E40A0000}"/>
    <cellStyle name="Comma 5 4 2 2 2 6 3 2" xfId="48511" xr:uid="{00000000-0005-0000-0000-0000E50A0000}"/>
    <cellStyle name="Comma 5 4 2 2 2 6 4" xfId="39466" xr:uid="{00000000-0005-0000-0000-0000E60A0000}"/>
    <cellStyle name="Comma 5 4 2 2 2 6 5" xfId="25900" xr:uid="{00000000-0005-0000-0000-0000E70A0000}"/>
    <cellStyle name="Comma 5 4 2 2 2 7" xfId="5670" xr:uid="{00000000-0005-0000-0000-0000E80A0000}"/>
    <cellStyle name="Comma 5 4 2 2 2 7 2" xfId="18301" xr:uid="{00000000-0005-0000-0000-0000E90A0000}"/>
    <cellStyle name="Comma 5 4 2 2 2 7 2 2" xfId="53517" xr:uid="{00000000-0005-0000-0000-0000EA0A0000}"/>
    <cellStyle name="Comma 5 4 2 2 2 7 3" xfId="40920" xr:uid="{00000000-0005-0000-0000-0000EB0A0000}"/>
    <cellStyle name="Comma 5 4 2 2 2 7 4" xfId="30906" xr:uid="{00000000-0005-0000-0000-0000EC0A0000}"/>
    <cellStyle name="Comma 5 4 2 2 2 8" xfId="7129" xr:uid="{00000000-0005-0000-0000-0000ED0A0000}"/>
    <cellStyle name="Comma 5 4 2 2 2 8 2" xfId="19755" xr:uid="{00000000-0005-0000-0000-0000EE0A0000}"/>
    <cellStyle name="Comma 5 4 2 2 2 8 2 2" xfId="54971" xr:uid="{00000000-0005-0000-0000-0000EF0A0000}"/>
    <cellStyle name="Comma 5 4 2 2 2 8 3" xfId="42374" xr:uid="{00000000-0005-0000-0000-0000F00A0000}"/>
    <cellStyle name="Comma 5 4 2 2 2 8 4" xfId="32360" xr:uid="{00000000-0005-0000-0000-0000F10A0000}"/>
    <cellStyle name="Comma 5 4 2 2 2 9" xfId="8910" xr:uid="{00000000-0005-0000-0000-0000F20A0000}"/>
    <cellStyle name="Comma 5 4 2 2 2 9 2" xfId="21531" xr:uid="{00000000-0005-0000-0000-0000F30A0000}"/>
    <cellStyle name="Comma 5 4 2 2 2 9 2 2" xfId="56747" xr:uid="{00000000-0005-0000-0000-0000F40A0000}"/>
    <cellStyle name="Comma 5 4 2 2 2 9 3" xfId="44150" xr:uid="{00000000-0005-0000-0000-0000F50A0000}"/>
    <cellStyle name="Comma 5 4 2 2 2 9 4" xfId="34136" xr:uid="{00000000-0005-0000-0000-0000F60A0000}"/>
    <cellStyle name="Comma 5 4 2 2 3" xfId="3045" xr:uid="{00000000-0005-0000-0000-0000F70A0000}"/>
    <cellStyle name="Comma 5 4 2 2 3 10" xfId="25418" xr:uid="{00000000-0005-0000-0000-0000F80A0000}"/>
    <cellStyle name="Comma 5 4 2 2 3 11" xfId="60953" xr:uid="{00000000-0005-0000-0000-0000F90A0000}"/>
    <cellStyle name="Comma 5 4 2 2 3 2" xfId="4849" xr:uid="{00000000-0005-0000-0000-0000FA0A0000}"/>
    <cellStyle name="Comma 5 4 2 2 3 2 2" xfId="17496" xr:uid="{00000000-0005-0000-0000-0000FB0A0000}"/>
    <cellStyle name="Comma 5 4 2 2 3 2 2 2" xfId="52712" xr:uid="{00000000-0005-0000-0000-0000FC0A0000}"/>
    <cellStyle name="Comma 5 4 2 2 3 2 2 3" xfId="30101" xr:uid="{00000000-0005-0000-0000-0000FD0A0000}"/>
    <cellStyle name="Comma 5 4 2 2 3 2 3" xfId="13942" xr:uid="{00000000-0005-0000-0000-0000FE0A0000}"/>
    <cellStyle name="Comma 5 4 2 2 3 2 3 2" xfId="49160" xr:uid="{00000000-0005-0000-0000-0000FF0A0000}"/>
    <cellStyle name="Comma 5 4 2 2 3 2 4" xfId="40115" xr:uid="{00000000-0005-0000-0000-0000000B0000}"/>
    <cellStyle name="Comma 5 4 2 2 3 2 5" xfId="26549" xr:uid="{00000000-0005-0000-0000-0000010B0000}"/>
    <cellStyle name="Comma 5 4 2 2 3 3" xfId="6319" xr:uid="{00000000-0005-0000-0000-0000020B0000}"/>
    <cellStyle name="Comma 5 4 2 2 3 3 2" xfId="18950" xr:uid="{00000000-0005-0000-0000-0000030B0000}"/>
    <cellStyle name="Comma 5 4 2 2 3 3 2 2" xfId="54166" xr:uid="{00000000-0005-0000-0000-0000040B0000}"/>
    <cellStyle name="Comma 5 4 2 2 3 3 3" xfId="41569" xr:uid="{00000000-0005-0000-0000-0000050B0000}"/>
    <cellStyle name="Comma 5 4 2 2 3 3 4" xfId="31555" xr:uid="{00000000-0005-0000-0000-0000060B0000}"/>
    <cellStyle name="Comma 5 4 2 2 3 4" xfId="7778" xr:uid="{00000000-0005-0000-0000-0000070B0000}"/>
    <cellStyle name="Comma 5 4 2 2 3 4 2" xfId="20404" xr:uid="{00000000-0005-0000-0000-0000080B0000}"/>
    <cellStyle name="Comma 5 4 2 2 3 4 2 2" xfId="55620" xr:uid="{00000000-0005-0000-0000-0000090B0000}"/>
    <cellStyle name="Comma 5 4 2 2 3 4 3" xfId="43023" xr:uid="{00000000-0005-0000-0000-00000A0B0000}"/>
    <cellStyle name="Comma 5 4 2 2 3 4 4" xfId="33009" xr:uid="{00000000-0005-0000-0000-00000B0B0000}"/>
    <cellStyle name="Comma 5 4 2 2 3 5" xfId="9559" xr:uid="{00000000-0005-0000-0000-00000C0B0000}"/>
    <cellStyle name="Comma 5 4 2 2 3 5 2" xfId="22180" xr:uid="{00000000-0005-0000-0000-00000D0B0000}"/>
    <cellStyle name="Comma 5 4 2 2 3 5 2 2" xfId="57396" xr:uid="{00000000-0005-0000-0000-00000E0B0000}"/>
    <cellStyle name="Comma 5 4 2 2 3 5 3" xfId="44799" xr:uid="{00000000-0005-0000-0000-00000F0B0000}"/>
    <cellStyle name="Comma 5 4 2 2 3 5 4" xfId="34785" xr:uid="{00000000-0005-0000-0000-0000100B0000}"/>
    <cellStyle name="Comma 5 4 2 2 3 6" xfId="11353" xr:uid="{00000000-0005-0000-0000-0000110B0000}"/>
    <cellStyle name="Comma 5 4 2 2 3 6 2" xfId="23956" xr:uid="{00000000-0005-0000-0000-0000120B0000}"/>
    <cellStyle name="Comma 5 4 2 2 3 6 2 2" xfId="59172" xr:uid="{00000000-0005-0000-0000-0000130B0000}"/>
    <cellStyle name="Comma 5 4 2 2 3 6 3" xfId="46575" xr:uid="{00000000-0005-0000-0000-0000140B0000}"/>
    <cellStyle name="Comma 5 4 2 2 3 6 4" xfId="36561" xr:uid="{00000000-0005-0000-0000-0000150B0000}"/>
    <cellStyle name="Comma 5 4 2 2 3 7" xfId="15720" xr:uid="{00000000-0005-0000-0000-0000160B0000}"/>
    <cellStyle name="Comma 5 4 2 2 3 7 2" xfId="50936" xr:uid="{00000000-0005-0000-0000-0000170B0000}"/>
    <cellStyle name="Comma 5 4 2 2 3 7 3" xfId="28325" xr:uid="{00000000-0005-0000-0000-0000180B0000}"/>
    <cellStyle name="Comma 5 4 2 2 3 8" xfId="12811" xr:uid="{00000000-0005-0000-0000-0000190B0000}"/>
    <cellStyle name="Comma 5 4 2 2 3 8 2" xfId="48029" xr:uid="{00000000-0005-0000-0000-00001A0B0000}"/>
    <cellStyle name="Comma 5 4 2 2 3 9" xfId="38339" xr:uid="{00000000-0005-0000-0000-00001B0B0000}"/>
    <cellStyle name="Comma 5 4 2 2 4" xfId="2872" xr:uid="{00000000-0005-0000-0000-00001C0B0000}"/>
    <cellStyle name="Comma 5 4 2 2 4 10" xfId="25259" xr:uid="{00000000-0005-0000-0000-00001D0B0000}"/>
    <cellStyle name="Comma 5 4 2 2 4 11" xfId="60794" xr:uid="{00000000-0005-0000-0000-00001E0B0000}"/>
    <cellStyle name="Comma 5 4 2 2 4 2" xfId="4690" xr:uid="{00000000-0005-0000-0000-00001F0B0000}"/>
    <cellStyle name="Comma 5 4 2 2 4 2 2" xfId="17337" xr:uid="{00000000-0005-0000-0000-0000200B0000}"/>
    <cellStyle name="Comma 5 4 2 2 4 2 2 2" xfId="52553" xr:uid="{00000000-0005-0000-0000-0000210B0000}"/>
    <cellStyle name="Comma 5 4 2 2 4 2 2 3" xfId="29942" xr:uid="{00000000-0005-0000-0000-0000220B0000}"/>
    <cellStyle name="Comma 5 4 2 2 4 2 3" xfId="13783" xr:uid="{00000000-0005-0000-0000-0000230B0000}"/>
    <cellStyle name="Comma 5 4 2 2 4 2 3 2" xfId="49001" xr:uid="{00000000-0005-0000-0000-0000240B0000}"/>
    <cellStyle name="Comma 5 4 2 2 4 2 4" xfId="39956" xr:uid="{00000000-0005-0000-0000-0000250B0000}"/>
    <cellStyle name="Comma 5 4 2 2 4 2 5" xfId="26390" xr:uid="{00000000-0005-0000-0000-0000260B0000}"/>
    <cellStyle name="Comma 5 4 2 2 4 3" xfId="6160" xr:uid="{00000000-0005-0000-0000-0000270B0000}"/>
    <cellStyle name="Comma 5 4 2 2 4 3 2" xfId="18791" xr:uid="{00000000-0005-0000-0000-0000280B0000}"/>
    <cellStyle name="Comma 5 4 2 2 4 3 2 2" xfId="54007" xr:uid="{00000000-0005-0000-0000-0000290B0000}"/>
    <cellStyle name="Comma 5 4 2 2 4 3 3" xfId="41410" xr:uid="{00000000-0005-0000-0000-00002A0B0000}"/>
    <cellStyle name="Comma 5 4 2 2 4 3 4" xfId="31396" xr:uid="{00000000-0005-0000-0000-00002B0B0000}"/>
    <cellStyle name="Comma 5 4 2 2 4 4" xfId="7619" xr:uid="{00000000-0005-0000-0000-00002C0B0000}"/>
    <cellStyle name="Comma 5 4 2 2 4 4 2" xfId="20245" xr:uid="{00000000-0005-0000-0000-00002D0B0000}"/>
    <cellStyle name="Comma 5 4 2 2 4 4 2 2" xfId="55461" xr:uid="{00000000-0005-0000-0000-00002E0B0000}"/>
    <cellStyle name="Comma 5 4 2 2 4 4 3" xfId="42864" xr:uid="{00000000-0005-0000-0000-00002F0B0000}"/>
    <cellStyle name="Comma 5 4 2 2 4 4 4" xfId="32850" xr:uid="{00000000-0005-0000-0000-0000300B0000}"/>
    <cellStyle name="Comma 5 4 2 2 4 5" xfId="9400" xr:uid="{00000000-0005-0000-0000-0000310B0000}"/>
    <cellStyle name="Comma 5 4 2 2 4 5 2" xfId="22021" xr:uid="{00000000-0005-0000-0000-0000320B0000}"/>
    <cellStyle name="Comma 5 4 2 2 4 5 2 2" xfId="57237" xr:uid="{00000000-0005-0000-0000-0000330B0000}"/>
    <cellStyle name="Comma 5 4 2 2 4 5 3" xfId="44640" xr:uid="{00000000-0005-0000-0000-0000340B0000}"/>
    <cellStyle name="Comma 5 4 2 2 4 5 4" xfId="34626" xr:uid="{00000000-0005-0000-0000-0000350B0000}"/>
    <cellStyle name="Comma 5 4 2 2 4 6" xfId="11194" xr:uid="{00000000-0005-0000-0000-0000360B0000}"/>
    <cellStyle name="Comma 5 4 2 2 4 6 2" xfId="23797" xr:uid="{00000000-0005-0000-0000-0000370B0000}"/>
    <cellStyle name="Comma 5 4 2 2 4 6 2 2" xfId="59013" xr:uid="{00000000-0005-0000-0000-0000380B0000}"/>
    <cellStyle name="Comma 5 4 2 2 4 6 3" xfId="46416" xr:uid="{00000000-0005-0000-0000-0000390B0000}"/>
    <cellStyle name="Comma 5 4 2 2 4 6 4" xfId="36402" xr:uid="{00000000-0005-0000-0000-00003A0B0000}"/>
    <cellStyle name="Comma 5 4 2 2 4 7" xfId="15561" xr:uid="{00000000-0005-0000-0000-00003B0B0000}"/>
    <cellStyle name="Comma 5 4 2 2 4 7 2" xfId="50777" xr:uid="{00000000-0005-0000-0000-00003C0B0000}"/>
    <cellStyle name="Comma 5 4 2 2 4 7 3" xfId="28166" xr:uid="{00000000-0005-0000-0000-00003D0B0000}"/>
    <cellStyle name="Comma 5 4 2 2 4 8" xfId="12652" xr:uid="{00000000-0005-0000-0000-00003E0B0000}"/>
    <cellStyle name="Comma 5 4 2 2 4 8 2" xfId="47870" xr:uid="{00000000-0005-0000-0000-00003F0B0000}"/>
    <cellStyle name="Comma 5 4 2 2 4 9" xfId="38180" xr:uid="{00000000-0005-0000-0000-0000400B0000}"/>
    <cellStyle name="Comma 5 4 2 2 5" xfId="3381" xr:uid="{00000000-0005-0000-0000-0000410B0000}"/>
    <cellStyle name="Comma 5 4 2 2 5 10" xfId="26877" xr:uid="{00000000-0005-0000-0000-0000420B0000}"/>
    <cellStyle name="Comma 5 4 2 2 5 11" xfId="61281" xr:uid="{00000000-0005-0000-0000-0000430B0000}"/>
    <cellStyle name="Comma 5 4 2 2 5 2" xfId="5177" xr:uid="{00000000-0005-0000-0000-0000440B0000}"/>
    <cellStyle name="Comma 5 4 2 2 5 2 2" xfId="17824" xr:uid="{00000000-0005-0000-0000-0000450B0000}"/>
    <cellStyle name="Comma 5 4 2 2 5 2 2 2" xfId="53040" xr:uid="{00000000-0005-0000-0000-0000460B0000}"/>
    <cellStyle name="Comma 5 4 2 2 5 2 3" xfId="40443" xr:uid="{00000000-0005-0000-0000-0000470B0000}"/>
    <cellStyle name="Comma 5 4 2 2 5 2 4" xfId="30429" xr:uid="{00000000-0005-0000-0000-0000480B0000}"/>
    <cellStyle name="Comma 5 4 2 2 5 3" xfId="6647" xr:uid="{00000000-0005-0000-0000-0000490B0000}"/>
    <cellStyle name="Comma 5 4 2 2 5 3 2" xfId="19278" xr:uid="{00000000-0005-0000-0000-00004A0B0000}"/>
    <cellStyle name="Comma 5 4 2 2 5 3 2 2" xfId="54494" xr:uid="{00000000-0005-0000-0000-00004B0B0000}"/>
    <cellStyle name="Comma 5 4 2 2 5 3 3" xfId="41897" xr:uid="{00000000-0005-0000-0000-00004C0B0000}"/>
    <cellStyle name="Comma 5 4 2 2 5 3 4" xfId="31883" xr:uid="{00000000-0005-0000-0000-00004D0B0000}"/>
    <cellStyle name="Comma 5 4 2 2 5 4" xfId="8106" xr:uid="{00000000-0005-0000-0000-00004E0B0000}"/>
    <cellStyle name="Comma 5 4 2 2 5 4 2" xfId="20732" xr:uid="{00000000-0005-0000-0000-00004F0B0000}"/>
    <cellStyle name="Comma 5 4 2 2 5 4 2 2" xfId="55948" xr:uid="{00000000-0005-0000-0000-0000500B0000}"/>
    <cellStyle name="Comma 5 4 2 2 5 4 3" xfId="43351" xr:uid="{00000000-0005-0000-0000-0000510B0000}"/>
    <cellStyle name="Comma 5 4 2 2 5 4 4" xfId="33337" xr:uid="{00000000-0005-0000-0000-0000520B0000}"/>
    <cellStyle name="Comma 5 4 2 2 5 5" xfId="9887" xr:uid="{00000000-0005-0000-0000-0000530B0000}"/>
    <cellStyle name="Comma 5 4 2 2 5 5 2" xfId="22508" xr:uid="{00000000-0005-0000-0000-0000540B0000}"/>
    <cellStyle name="Comma 5 4 2 2 5 5 2 2" xfId="57724" xr:uid="{00000000-0005-0000-0000-0000550B0000}"/>
    <cellStyle name="Comma 5 4 2 2 5 5 3" xfId="45127" xr:uid="{00000000-0005-0000-0000-0000560B0000}"/>
    <cellStyle name="Comma 5 4 2 2 5 5 4" xfId="35113" xr:uid="{00000000-0005-0000-0000-0000570B0000}"/>
    <cellStyle name="Comma 5 4 2 2 5 6" xfId="11681" xr:uid="{00000000-0005-0000-0000-0000580B0000}"/>
    <cellStyle name="Comma 5 4 2 2 5 6 2" xfId="24284" xr:uid="{00000000-0005-0000-0000-0000590B0000}"/>
    <cellStyle name="Comma 5 4 2 2 5 6 2 2" xfId="59500" xr:uid="{00000000-0005-0000-0000-00005A0B0000}"/>
    <cellStyle name="Comma 5 4 2 2 5 6 3" xfId="46903" xr:uid="{00000000-0005-0000-0000-00005B0B0000}"/>
    <cellStyle name="Comma 5 4 2 2 5 6 4" xfId="36889" xr:uid="{00000000-0005-0000-0000-00005C0B0000}"/>
    <cellStyle name="Comma 5 4 2 2 5 7" xfId="16048" xr:uid="{00000000-0005-0000-0000-00005D0B0000}"/>
    <cellStyle name="Comma 5 4 2 2 5 7 2" xfId="51264" xr:uid="{00000000-0005-0000-0000-00005E0B0000}"/>
    <cellStyle name="Comma 5 4 2 2 5 7 3" xfId="28653" xr:uid="{00000000-0005-0000-0000-00005F0B0000}"/>
    <cellStyle name="Comma 5 4 2 2 5 8" xfId="14270" xr:uid="{00000000-0005-0000-0000-0000600B0000}"/>
    <cellStyle name="Comma 5 4 2 2 5 8 2" xfId="49488" xr:uid="{00000000-0005-0000-0000-0000610B0000}"/>
    <cellStyle name="Comma 5 4 2 2 5 9" xfId="38667" xr:uid="{00000000-0005-0000-0000-0000620B0000}"/>
    <cellStyle name="Comma 5 4 2 2 6" xfId="2541" xr:uid="{00000000-0005-0000-0000-0000630B0000}"/>
    <cellStyle name="Comma 5 4 2 2 6 10" xfId="26068" xr:uid="{00000000-0005-0000-0000-0000640B0000}"/>
    <cellStyle name="Comma 5 4 2 2 6 11" xfId="60472" xr:uid="{00000000-0005-0000-0000-0000650B0000}"/>
    <cellStyle name="Comma 5 4 2 2 6 2" xfId="4368" xr:uid="{00000000-0005-0000-0000-0000660B0000}"/>
    <cellStyle name="Comma 5 4 2 2 6 2 2" xfId="17015" xr:uid="{00000000-0005-0000-0000-0000670B0000}"/>
    <cellStyle name="Comma 5 4 2 2 6 2 2 2" xfId="52231" xr:uid="{00000000-0005-0000-0000-0000680B0000}"/>
    <cellStyle name="Comma 5 4 2 2 6 2 3" xfId="39634" xr:uid="{00000000-0005-0000-0000-0000690B0000}"/>
    <cellStyle name="Comma 5 4 2 2 6 2 4" xfId="29620" xr:uid="{00000000-0005-0000-0000-00006A0B0000}"/>
    <cellStyle name="Comma 5 4 2 2 6 3" xfId="5838" xr:uid="{00000000-0005-0000-0000-00006B0B0000}"/>
    <cellStyle name="Comma 5 4 2 2 6 3 2" xfId="18469" xr:uid="{00000000-0005-0000-0000-00006C0B0000}"/>
    <cellStyle name="Comma 5 4 2 2 6 3 2 2" xfId="53685" xr:uid="{00000000-0005-0000-0000-00006D0B0000}"/>
    <cellStyle name="Comma 5 4 2 2 6 3 3" xfId="41088" xr:uid="{00000000-0005-0000-0000-00006E0B0000}"/>
    <cellStyle name="Comma 5 4 2 2 6 3 4" xfId="31074" xr:uid="{00000000-0005-0000-0000-00006F0B0000}"/>
    <cellStyle name="Comma 5 4 2 2 6 4" xfId="7297" xr:uid="{00000000-0005-0000-0000-0000700B0000}"/>
    <cellStyle name="Comma 5 4 2 2 6 4 2" xfId="19923" xr:uid="{00000000-0005-0000-0000-0000710B0000}"/>
    <cellStyle name="Comma 5 4 2 2 6 4 2 2" xfId="55139" xr:uid="{00000000-0005-0000-0000-0000720B0000}"/>
    <cellStyle name="Comma 5 4 2 2 6 4 3" xfId="42542" xr:uid="{00000000-0005-0000-0000-0000730B0000}"/>
    <cellStyle name="Comma 5 4 2 2 6 4 4" xfId="32528" xr:uid="{00000000-0005-0000-0000-0000740B0000}"/>
    <cellStyle name="Comma 5 4 2 2 6 5" xfId="9078" xr:uid="{00000000-0005-0000-0000-0000750B0000}"/>
    <cellStyle name="Comma 5 4 2 2 6 5 2" xfId="21699" xr:uid="{00000000-0005-0000-0000-0000760B0000}"/>
    <cellStyle name="Comma 5 4 2 2 6 5 2 2" xfId="56915" xr:uid="{00000000-0005-0000-0000-0000770B0000}"/>
    <cellStyle name="Comma 5 4 2 2 6 5 3" xfId="44318" xr:uid="{00000000-0005-0000-0000-0000780B0000}"/>
    <cellStyle name="Comma 5 4 2 2 6 5 4" xfId="34304" xr:uid="{00000000-0005-0000-0000-0000790B0000}"/>
    <cellStyle name="Comma 5 4 2 2 6 6" xfId="10872" xr:uid="{00000000-0005-0000-0000-00007A0B0000}"/>
    <cellStyle name="Comma 5 4 2 2 6 6 2" xfId="23475" xr:uid="{00000000-0005-0000-0000-00007B0B0000}"/>
    <cellStyle name="Comma 5 4 2 2 6 6 2 2" xfId="58691" xr:uid="{00000000-0005-0000-0000-00007C0B0000}"/>
    <cellStyle name="Comma 5 4 2 2 6 6 3" xfId="46094" xr:uid="{00000000-0005-0000-0000-00007D0B0000}"/>
    <cellStyle name="Comma 5 4 2 2 6 6 4" xfId="36080" xr:uid="{00000000-0005-0000-0000-00007E0B0000}"/>
    <cellStyle name="Comma 5 4 2 2 6 7" xfId="15239" xr:uid="{00000000-0005-0000-0000-00007F0B0000}"/>
    <cellStyle name="Comma 5 4 2 2 6 7 2" xfId="50455" xr:uid="{00000000-0005-0000-0000-0000800B0000}"/>
    <cellStyle name="Comma 5 4 2 2 6 7 3" xfId="27844" xr:uid="{00000000-0005-0000-0000-0000810B0000}"/>
    <cellStyle name="Comma 5 4 2 2 6 8" xfId="13461" xr:uid="{00000000-0005-0000-0000-0000820B0000}"/>
    <cellStyle name="Comma 5 4 2 2 6 8 2" xfId="48679" xr:uid="{00000000-0005-0000-0000-0000830B0000}"/>
    <cellStyle name="Comma 5 4 2 2 6 9" xfId="37858" xr:uid="{00000000-0005-0000-0000-0000840B0000}"/>
    <cellStyle name="Comma 5 4 2 2 7" xfId="3705" xr:uid="{00000000-0005-0000-0000-0000850B0000}"/>
    <cellStyle name="Comma 5 4 2 2 7 2" xfId="8429" xr:uid="{00000000-0005-0000-0000-0000860B0000}"/>
    <cellStyle name="Comma 5 4 2 2 7 2 2" xfId="21055" xr:uid="{00000000-0005-0000-0000-0000870B0000}"/>
    <cellStyle name="Comma 5 4 2 2 7 2 2 2" xfId="56271" xr:uid="{00000000-0005-0000-0000-0000880B0000}"/>
    <cellStyle name="Comma 5 4 2 2 7 2 3" xfId="43674" xr:uid="{00000000-0005-0000-0000-0000890B0000}"/>
    <cellStyle name="Comma 5 4 2 2 7 2 4" xfId="33660" xr:uid="{00000000-0005-0000-0000-00008A0B0000}"/>
    <cellStyle name="Comma 5 4 2 2 7 3" xfId="10210" xr:uid="{00000000-0005-0000-0000-00008B0B0000}"/>
    <cellStyle name="Comma 5 4 2 2 7 3 2" xfId="22831" xr:uid="{00000000-0005-0000-0000-00008C0B0000}"/>
    <cellStyle name="Comma 5 4 2 2 7 3 2 2" xfId="58047" xr:uid="{00000000-0005-0000-0000-00008D0B0000}"/>
    <cellStyle name="Comma 5 4 2 2 7 3 3" xfId="45450" xr:uid="{00000000-0005-0000-0000-00008E0B0000}"/>
    <cellStyle name="Comma 5 4 2 2 7 3 4" xfId="35436" xr:uid="{00000000-0005-0000-0000-00008F0B0000}"/>
    <cellStyle name="Comma 5 4 2 2 7 4" xfId="12006" xr:uid="{00000000-0005-0000-0000-0000900B0000}"/>
    <cellStyle name="Comma 5 4 2 2 7 4 2" xfId="24607" xr:uid="{00000000-0005-0000-0000-0000910B0000}"/>
    <cellStyle name="Comma 5 4 2 2 7 4 2 2" xfId="59823" xr:uid="{00000000-0005-0000-0000-0000920B0000}"/>
    <cellStyle name="Comma 5 4 2 2 7 4 3" xfId="47226" xr:uid="{00000000-0005-0000-0000-0000930B0000}"/>
    <cellStyle name="Comma 5 4 2 2 7 4 4" xfId="37212" xr:uid="{00000000-0005-0000-0000-0000940B0000}"/>
    <cellStyle name="Comma 5 4 2 2 7 5" xfId="16371" xr:uid="{00000000-0005-0000-0000-0000950B0000}"/>
    <cellStyle name="Comma 5 4 2 2 7 5 2" xfId="51587" xr:uid="{00000000-0005-0000-0000-0000960B0000}"/>
    <cellStyle name="Comma 5 4 2 2 7 5 3" xfId="28976" xr:uid="{00000000-0005-0000-0000-0000970B0000}"/>
    <cellStyle name="Comma 5 4 2 2 7 6" xfId="14593" xr:uid="{00000000-0005-0000-0000-0000980B0000}"/>
    <cellStyle name="Comma 5 4 2 2 7 6 2" xfId="49811" xr:uid="{00000000-0005-0000-0000-0000990B0000}"/>
    <cellStyle name="Comma 5 4 2 2 7 7" xfId="38990" xr:uid="{00000000-0005-0000-0000-00009A0B0000}"/>
    <cellStyle name="Comma 5 4 2 2 7 8" xfId="27200" xr:uid="{00000000-0005-0000-0000-00009B0B0000}"/>
    <cellStyle name="Comma 5 4 2 2 8" xfId="4041" xr:uid="{00000000-0005-0000-0000-00009C0B0000}"/>
    <cellStyle name="Comma 5 4 2 2 8 2" xfId="16693" xr:uid="{00000000-0005-0000-0000-00009D0B0000}"/>
    <cellStyle name="Comma 5 4 2 2 8 2 2" xfId="51909" xr:uid="{00000000-0005-0000-0000-00009E0B0000}"/>
    <cellStyle name="Comma 5 4 2 2 8 2 3" xfId="29298" xr:uid="{00000000-0005-0000-0000-00009F0B0000}"/>
    <cellStyle name="Comma 5 4 2 2 8 3" xfId="13139" xr:uid="{00000000-0005-0000-0000-0000A00B0000}"/>
    <cellStyle name="Comma 5 4 2 2 8 3 2" xfId="48357" xr:uid="{00000000-0005-0000-0000-0000A10B0000}"/>
    <cellStyle name="Comma 5 4 2 2 8 4" xfId="39312" xr:uid="{00000000-0005-0000-0000-0000A20B0000}"/>
    <cellStyle name="Comma 5 4 2 2 8 5" xfId="25746" xr:uid="{00000000-0005-0000-0000-0000A30B0000}"/>
    <cellStyle name="Comma 5 4 2 2 9" xfId="5516" xr:uid="{00000000-0005-0000-0000-0000A40B0000}"/>
    <cellStyle name="Comma 5 4 2 2 9 2" xfId="18147" xr:uid="{00000000-0005-0000-0000-0000A50B0000}"/>
    <cellStyle name="Comma 5 4 2 2 9 2 2" xfId="53363" xr:uid="{00000000-0005-0000-0000-0000A60B0000}"/>
    <cellStyle name="Comma 5 4 2 2 9 3" xfId="40766" xr:uid="{00000000-0005-0000-0000-0000A70B0000}"/>
    <cellStyle name="Comma 5 4 2 2 9 4" xfId="30752" xr:uid="{00000000-0005-0000-0000-0000A80B0000}"/>
    <cellStyle name="Comma 5 4 2 3" xfId="2281" xr:uid="{00000000-0005-0000-0000-0000A90B0000}"/>
    <cellStyle name="Comma 5 4 2 3 10" xfId="10463" xr:uid="{00000000-0005-0000-0000-0000AA0B0000}"/>
    <cellStyle name="Comma 5 4 2 3 10 2" xfId="23078" xr:uid="{00000000-0005-0000-0000-0000AB0B0000}"/>
    <cellStyle name="Comma 5 4 2 3 10 2 2" xfId="58294" xr:uid="{00000000-0005-0000-0000-0000AC0B0000}"/>
    <cellStyle name="Comma 5 4 2 3 10 3" xfId="45697" xr:uid="{00000000-0005-0000-0000-0000AD0B0000}"/>
    <cellStyle name="Comma 5 4 2 3 10 4" xfId="35683" xr:uid="{00000000-0005-0000-0000-0000AE0B0000}"/>
    <cellStyle name="Comma 5 4 2 3 11" xfId="14997" xr:uid="{00000000-0005-0000-0000-0000AF0B0000}"/>
    <cellStyle name="Comma 5 4 2 3 11 2" xfId="50213" xr:uid="{00000000-0005-0000-0000-0000B00B0000}"/>
    <cellStyle name="Comma 5 4 2 3 11 3" xfId="27602" xr:uid="{00000000-0005-0000-0000-0000B10B0000}"/>
    <cellStyle name="Comma 5 4 2 3 12" xfId="12410" xr:uid="{00000000-0005-0000-0000-0000B20B0000}"/>
    <cellStyle name="Comma 5 4 2 3 12 2" xfId="47628" xr:uid="{00000000-0005-0000-0000-0000B30B0000}"/>
    <cellStyle name="Comma 5 4 2 3 13" xfId="37616" xr:uid="{00000000-0005-0000-0000-0000B40B0000}"/>
    <cellStyle name="Comma 5 4 2 3 14" xfId="25017" xr:uid="{00000000-0005-0000-0000-0000B50B0000}"/>
    <cellStyle name="Comma 5 4 2 3 15" xfId="60230" xr:uid="{00000000-0005-0000-0000-0000B60B0000}"/>
    <cellStyle name="Comma 5 4 2 3 2" xfId="3132" xr:uid="{00000000-0005-0000-0000-0000B70B0000}"/>
    <cellStyle name="Comma 5 4 2 3 2 10" xfId="25501" xr:uid="{00000000-0005-0000-0000-0000B80B0000}"/>
    <cellStyle name="Comma 5 4 2 3 2 11" xfId="61036" xr:uid="{00000000-0005-0000-0000-0000B90B0000}"/>
    <cellStyle name="Comma 5 4 2 3 2 2" xfId="4932" xr:uid="{00000000-0005-0000-0000-0000BA0B0000}"/>
    <cellStyle name="Comma 5 4 2 3 2 2 2" xfId="17579" xr:uid="{00000000-0005-0000-0000-0000BB0B0000}"/>
    <cellStyle name="Comma 5 4 2 3 2 2 2 2" xfId="52795" xr:uid="{00000000-0005-0000-0000-0000BC0B0000}"/>
    <cellStyle name="Comma 5 4 2 3 2 2 2 3" xfId="30184" xr:uid="{00000000-0005-0000-0000-0000BD0B0000}"/>
    <cellStyle name="Comma 5 4 2 3 2 2 3" xfId="14025" xr:uid="{00000000-0005-0000-0000-0000BE0B0000}"/>
    <cellStyle name="Comma 5 4 2 3 2 2 3 2" xfId="49243" xr:uid="{00000000-0005-0000-0000-0000BF0B0000}"/>
    <cellStyle name="Comma 5 4 2 3 2 2 4" xfId="40198" xr:uid="{00000000-0005-0000-0000-0000C00B0000}"/>
    <cellStyle name="Comma 5 4 2 3 2 2 5" xfId="26632" xr:uid="{00000000-0005-0000-0000-0000C10B0000}"/>
    <cellStyle name="Comma 5 4 2 3 2 3" xfId="6402" xr:uid="{00000000-0005-0000-0000-0000C20B0000}"/>
    <cellStyle name="Comma 5 4 2 3 2 3 2" xfId="19033" xr:uid="{00000000-0005-0000-0000-0000C30B0000}"/>
    <cellStyle name="Comma 5 4 2 3 2 3 2 2" xfId="54249" xr:uid="{00000000-0005-0000-0000-0000C40B0000}"/>
    <cellStyle name="Comma 5 4 2 3 2 3 3" xfId="41652" xr:uid="{00000000-0005-0000-0000-0000C50B0000}"/>
    <cellStyle name="Comma 5 4 2 3 2 3 4" xfId="31638" xr:uid="{00000000-0005-0000-0000-0000C60B0000}"/>
    <cellStyle name="Comma 5 4 2 3 2 4" xfId="7861" xr:uid="{00000000-0005-0000-0000-0000C70B0000}"/>
    <cellStyle name="Comma 5 4 2 3 2 4 2" xfId="20487" xr:uid="{00000000-0005-0000-0000-0000C80B0000}"/>
    <cellStyle name="Comma 5 4 2 3 2 4 2 2" xfId="55703" xr:uid="{00000000-0005-0000-0000-0000C90B0000}"/>
    <cellStyle name="Comma 5 4 2 3 2 4 3" xfId="43106" xr:uid="{00000000-0005-0000-0000-0000CA0B0000}"/>
    <cellStyle name="Comma 5 4 2 3 2 4 4" xfId="33092" xr:uid="{00000000-0005-0000-0000-0000CB0B0000}"/>
    <cellStyle name="Comma 5 4 2 3 2 5" xfId="9642" xr:uid="{00000000-0005-0000-0000-0000CC0B0000}"/>
    <cellStyle name="Comma 5 4 2 3 2 5 2" xfId="22263" xr:uid="{00000000-0005-0000-0000-0000CD0B0000}"/>
    <cellStyle name="Comma 5 4 2 3 2 5 2 2" xfId="57479" xr:uid="{00000000-0005-0000-0000-0000CE0B0000}"/>
    <cellStyle name="Comma 5 4 2 3 2 5 3" xfId="44882" xr:uid="{00000000-0005-0000-0000-0000CF0B0000}"/>
    <cellStyle name="Comma 5 4 2 3 2 5 4" xfId="34868" xr:uid="{00000000-0005-0000-0000-0000D00B0000}"/>
    <cellStyle name="Comma 5 4 2 3 2 6" xfId="11436" xr:uid="{00000000-0005-0000-0000-0000D10B0000}"/>
    <cellStyle name="Comma 5 4 2 3 2 6 2" xfId="24039" xr:uid="{00000000-0005-0000-0000-0000D20B0000}"/>
    <cellStyle name="Comma 5 4 2 3 2 6 2 2" xfId="59255" xr:uid="{00000000-0005-0000-0000-0000D30B0000}"/>
    <cellStyle name="Comma 5 4 2 3 2 6 3" xfId="46658" xr:uid="{00000000-0005-0000-0000-0000D40B0000}"/>
    <cellStyle name="Comma 5 4 2 3 2 6 4" xfId="36644" xr:uid="{00000000-0005-0000-0000-0000D50B0000}"/>
    <cellStyle name="Comma 5 4 2 3 2 7" xfId="15803" xr:uid="{00000000-0005-0000-0000-0000D60B0000}"/>
    <cellStyle name="Comma 5 4 2 3 2 7 2" xfId="51019" xr:uid="{00000000-0005-0000-0000-0000D70B0000}"/>
    <cellStyle name="Comma 5 4 2 3 2 7 3" xfId="28408" xr:uid="{00000000-0005-0000-0000-0000D80B0000}"/>
    <cellStyle name="Comma 5 4 2 3 2 8" xfId="12894" xr:uid="{00000000-0005-0000-0000-0000D90B0000}"/>
    <cellStyle name="Comma 5 4 2 3 2 8 2" xfId="48112" xr:uid="{00000000-0005-0000-0000-0000DA0B0000}"/>
    <cellStyle name="Comma 5 4 2 3 2 9" xfId="38422" xr:uid="{00000000-0005-0000-0000-0000DB0B0000}"/>
    <cellStyle name="Comma 5 4 2 3 3" xfId="3461" xr:uid="{00000000-0005-0000-0000-0000DC0B0000}"/>
    <cellStyle name="Comma 5 4 2 3 3 10" xfId="26957" xr:uid="{00000000-0005-0000-0000-0000DD0B0000}"/>
    <cellStyle name="Comma 5 4 2 3 3 11" xfId="61361" xr:uid="{00000000-0005-0000-0000-0000DE0B0000}"/>
    <cellStyle name="Comma 5 4 2 3 3 2" xfId="5257" xr:uid="{00000000-0005-0000-0000-0000DF0B0000}"/>
    <cellStyle name="Comma 5 4 2 3 3 2 2" xfId="17904" xr:uid="{00000000-0005-0000-0000-0000E00B0000}"/>
    <cellStyle name="Comma 5 4 2 3 3 2 2 2" xfId="53120" xr:uid="{00000000-0005-0000-0000-0000E10B0000}"/>
    <cellStyle name="Comma 5 4 2 3 3 2 3" xfId="40523" xr:uid="{00000000-0005-0000-0000-0000E20B0000}"/>
    <cellStyle name="Comma 5 4 2 3 3 2 4" xfId="30509" xr:uid="{00000000-0005-0000-0000-0000E30B0000}"/>
    <cellStyle name="Comma 5 4 2 3 3 3" xfId="6727" xr:uid="{00000000-0005-0000-0000-0000E40B0000}"/>
    <cellStyle name="Comma 5 4 2 3 3 3 2" xfId="19358" xr:uid="{00000000-0005-0000-0000-0000E50B0000}"/>
    <cellStyle name="Comma 5 4 2 3 3 3 2 2" xfId="54574" xr:uid="{00000000-0005-0000-0000-0000E60B0000}"/>
    <cellStyle name="Comma 5 4 2 3 3 3 3" xfId="41977" xr:uid="{00000000-0005-0000-0000-0000E70B0000}"/>
    <cellStyle name="Comma 5 4 2 3 3 3 4" xfId="31963" xr:uid="{00000000-0005-0000-0000-0000E80B0000}"/>
    <cellStyle name="Comma 5 4 2 3 3 4" xfId="8186" xr:uid="{00000000-0005-0000-0000-0000E90B0000}"/>
    <cellStyle name="Comma 5 4 2 3 3 4 2" xfId="20812" xr:uid="{00000000-0005-0000-0000-0000EA0B0000}"/>
    <cellStyle name="Comma 5 4 2 3 3 4 2 2" xfId="56028" xr:uid="{00000000-0005-0000-0000-0000EB0B0000}"/>
    <cellStyle name="Comma 5 4 2 3 3 4 3" xfId="43431" xr:uid="{00000000-0005-0000-0000-0000EC0B0000}"/>
    <cellStyle name="Comma 5 4 2 3 3 4 4" xfId="33417" xr:uid="{00000000-0005-0000-0000-0000ED0B0000}"/>
    <cellStyle name="Comma 5 4 2 3 3 5" xfId="9967" xr:uid="{00000000-0005-0000-0000-0000EE0B0000}"/>
    <cellStyle name="Comma 5 4 2 3 3 5 2" xfId="22588" xr:uid="{00000000-0005-0000-0000-0000EF0B0000}"/>
    <cellStyle name="Comma 5 4 2 3 3 5 2 2" xfId="57804" xr:uid="{00000000-0005-0000-0000-0000F00B0000}"/>
    <cellStyle name="Comma 5 4 2 3 3 5 3" xfId="45207" xr:uid="{00000000-0005-0000-0000-0000F10B0000}"/>
    <cellStyle name="Comma 5 4 2 3 3 5 4" xfId="35193" xr:uid="{00000000-0005-0000-0000-0000F20B0000}"/>
    <cellStyle name="Comma 5 4 2 3 3 6" xfId="11761" xr:uid="{00000000-0005-0000-0000-0000F30B0000}"/>
    <cellStyle name="Comma 5 4 2 3 3 6 2" xfId="24364" xr:uid="{00000000-0005-0000-0000-0000F40B0000}"/>
    <cellStyle name="Comma 5 4 2 3 3 6 2 2" xfId="59580" xr:uid="{00000000-0005-0000-0000-0000F50B0000}"/>
    <cellStyle name="Comma 5 4 2 3 3 6 3" xfId="46983" xr:uid="{00000000-0005-0000-0000-0000F60B0000}"/>
    <cellStyle name="Comma 5 4 2 3 3 6 4" xfId="36969" xr:uid="{00000000-0005-0000-0000-0000F70B0000}"/>
    <cellStyle name="Comma 5 4 2 3 3 7" xfId="16128" xr:uid="{00000000-0005-0000-0000-0000F80B0000}"/>
    <cellStyle name="Comma 5 4 2 3 3 7 2" xfId="51344" xr:uid="{00000000-0005-0000-0000-0000F90B0000}"/>
    <cellStyle name="Comma 5 4 2 3 3 7 3" xfId="28733" xr:uid="{00000000-0005-0000-0000-0000FA0B0000}"/>
    <cellStyle name="Comma 5 4 2 3 3 8" xfId="14350" xr:uid="{00000000-0005-0000-0000-0000FB0B0000}"/>
    <cellStyle name="Comma 5 4 2 3 3 8 2" xfId="49568" xr:uid="{00000000-0005-0000-0000-0000FC0B0000}"/>
    <cellStyle name="Comma 5 4 2 3 3 9" xfId="38747" xr:uid="{00000000-0005-0000-0000-0000FD0B0000}"/>
    <cellStyle name="Comma 5 4 2 3 4" xfId="2622" xr:uid="{00000000-0005-0000-0000-0000FE0B0000}"/>
    <cellStyle name="Comma 5 4 2 3 4 10" xfId="26148" xr:uid="{00000000-0005-0000-0000-0000FF0B0000}"/>
    <cellStyle name="Comma 5 4 2 3 4 11" xfId="60552" xr:uid="{00000000-0005-0000-0000-0000000C0000}"/>
    <cellStyle name="Comma 5 4 2 3 4 2" xfId="4448" xr:uid="{00000000-0005-0000-0000-0000010C0000}"/>
    <cellStyle name="Comma 5 4 2 3 4 2 2" xfId="17095" xr:uid="{00000000-0005-0000-0000-0000020C0000}"/>
    <cellStyle name="Comma 5 4 2 3 4 2 2 2" xfId="52311" xr:uid="{00000000-0005-0000-0000-0000030C0000}"/>
    <cellStyle name="Comma 5 4 2 3 4 2 3" xfId="39714" xr:uid="{00000000-0005-0000-0000-0000040C0000}"/>
    <cellStyle name="Comma 5 4 2 3 4 2 4" xfId="29700" xr:uid="{00000000-0005-0000-0000-0000050C0000}"/>
    <cellStyle name="Comma 5 4 2 3 4 3" xfId="5918" xr:uid="{00000000-0005-0000-0000-0000060C0000}"/>
    <cellStyle name="Comma 5 4 2 3 4 3 2" xfId="18549" xr:uid="{00000000-0005-0000-0000-0000070C0000}"/>
    <cellStyle name="Comma 5 4 2 3 4 3 2 2" xfId="53765" xr:uid="{00000000-0005-0000-0000-0000080C0000}"/>
    <cellStyle name="Comma 5 4 2 3 4 3 3" xfId="41168" xr:uid="{00000000-0005-0000-0000-0000090C0000}"/>
    <cellStyle name="Comma 5 4 2 3 4 3 4" xfId="31154" xr:uid="{00000000-0005-0000-0000-00000A0C0000}"/>
    <cellStyle name="Comma 5 4 2 3 4 4" xfId="7377" xr:uid="{00000000-0005-0000-0000-00000B0C0000}"/>
    <cellStyle name="Comma 5 4 2 3 4 4 2" xfId="20003" xr:uid="{00000000-0005-0000-0000-00000C0C0000}"/>
    <cellStyle name="Comma 5 4 2 3 4 4 2 2" xfId="55219" xr:uid="{00000000-0005-0000-0000-00000D0C0000}"/>
    <cellStyle name="Comma 5 4 2 3 4 4 3" xfId="42622" xr:uid="{00000000-0005-0000-0000-00000E0C0000}"/>
    <cellStyle name="Comma 5 4 2 3 4 4 4" xfId="32608" xr:uid="{00000000-0005-0000-0000-00000F0C0000}"/>
    <cellStyle name="Comma 5 4 2 3 4 5" xfId="9158" xr:uid="{00000000-0005-0000-0000-0000100C0000}"/>
    <cellStyle name="Comma 5 4 2 3 4 5 2" xfId="21779" xr:uid="{00000000-0005-0000-0000-0000110C0000}"/>
    <cellStyle name="Comma 5 4 2 3 4 5 2 2" xfId="56995" xr:uid="{00000000-0005-0000-0000-0000120C0000}"/>
    <cellStyle name="Comma 5 4 2 3 4 5 3" xfId="44398" xr:uid="{00000000-0005-0000-0000-0000130C0000}"/>
    <cellStyle name="Comma 5 4 2 3 4 5 4" xfId="34384" xr:uid="{00000000-0005-0000-0000-0000140C0000}"/>
    <cellStyle name="Comma 5 4 2 3 4 6" xfId="10952" xr:uid="{00000000-0005-0000-0000-0000150C0000}"/>
    <cellStyle name="Comma 5 4 2 3 4 6 2" xfId="23555" xr:uid="{00000000-0005-0000-0000-0000160C0000}"/>
    <cellStyle name="Comma 5 4 2 3 4 6 2 2" xfId="58771" xr:uid="{00000000-0005-0000-0000-0000170C0000}"/>
    <cellStyle name="Comma 5 4 2 3 4 6 3" xfId="46174" xr:uid="{00000000-0005-0000-0000-0000180C0000}"/>
    <cellStyle name="Comma 5 4 2 3 4 6 4" xfId="36160" xr:uid="{00000000-0005-0000-0000-0000190C0000}"/>
    <cellStyle name="Comma 5 4 2 3 4 7" xfId="15319" xr:uid="{00000000-0005-0000-0000-00001A0C0000}"/>
    <cellStyle name="Comma 5 4 2 3 4 7 2" xfId="50535" xr:uid="{00000000-0005-0000-0000-00001B0C0000}"/>
    <cellStyle name="Comma 5 4 2 3 4 7 3" xfId="27924" xr:uid="{00000000-0005-0000-0000-00001C0C0000}"/>
    <cellStyle name="Comma 5 4 2 3 4 8" xfId="13541" xr:uid="{00000000-0005-0000-0000-00001D0C0000}"/>
    <cellStyle name="Comma 5 4 2 3 4 8 2" xfId="48759" xr:uid="{00000000-0005-0000-0000-00001E0C0000}"/>
    <cellStyle name="Comma 5 4 2 3 4 9" xfId="37938" xr:uid="{00000000-0005-0000-0000-00001F0C0000}"/>
    <cellStyle name="Comma 5 4 2 3 5" xfId="3786" xr:uid="{00000000-0005-0000-0000-0000200C0000}"/>
    <cellStyle name="Comma 5 4 2 3 5 2" xfId="8509" xr:uid="{00000000-0005-0000-0000-0000210C0000}"/>
    <cellStyle name="Comma 5 4 2 3 5 2 2" xfId="21135" xr:uid="{00000000-0005-0000-0000-0000220C0000}"/>
    <cellStyle name="Comma 5 4 2 3 5 2 2 2" xfId="56351" xr:uid="{00000000-0005-0000-0000-0000230C0000}"/>
    <cellStyle name="Comma 5 4 2 3 5 2 3" xfId="43754" xr:uid="{00000000-0005-0000-0000-0000240C0000}"/>
    <cellStyle name="Comma 5 4 2 3 5 2 4" xfId="33740" xr:uid="{00000000-0005-0000-0000-0000250C0000}"/>
    <cellStyle name="Comma 5 4 2 3 5 3" xfId="10290" xr:uid="{00000000-0005-0000-0000-0000260C0000}"/>
    <cellStyle name="Comma 5 4 2 3 5 3 2" xfId="22911" xr:uid="{00000000-0005-0000-0000-0000270C0000}"/>
    <cellStyle name="Comma 5 4 2 3 5 3 2 2" xfId="58127" xr:uid="{00000000-0005-0000-0000-0000280C0000}"/>
    <cellStyle name="Comma 5 4 2 3 5 3 3" xfId="45530" xr:uid="{00000000-0005-0000-0000-0000290C0000}"/>
    <cellStyle name="Comma 5 4 2 3 5 3 4" xfId="35516" xr:uid="{00000000-0005-0000-0000-00002A0C0000}"/>
    <cellStyle name="Comma 5 4 2 3 5 4" xfId="12086" xr:uid="{00000000-0005-0000-0000-00002B0C0000}"/>
    <cellStyle name="Comma 5 4 2 3 5 4 2" xfId="24687" xr:uid="{00000000-0005-0000-0000-00002C0C0000}"/>
    <cellStyle name="Comma 5 4 2 3 5 4 2 2" xfId="59903" xr:uid="{00000000-0005-0000-0000-00002D0C0000}"/>
    <cellStyle name="Comma 5 4 2 3 5 4 3" xfId="47306" xr:uid="{00000000-0005-0000-0000-00002E0C0000}"/>
    <cellStyle name="Comma 5 4 2 3 5 4 4" xfId="37292" xr:uid="{00000000-0005-0000-0000-00002F0C0000}"/>
    <cellStyle name="Comma 5 4 2 3 5 5" xfId="16451" xr:uid="{00000000-0005-0000-0000-0000300C0000}"/>
    <cellStyle name="Comma 5 4 2 3 5 5 2" xfId="51667" xr:uid="{00000000-0005-0000-0000-0000310C0000}"/>
    <cellStyle name="Comma 5 4 2 3 5 5 3" xfId="29056" xr:uid="{00000000-0005-0000-0000-0000320C0000}"/>
    <cellStyle name="Comma 5 4 2 3 5 6" xfId="14673" xr:uid="{00000000-0005-0000-0000-0000330C0000}"/>
    <cellStyle name="Comma 5 4 2 3 5 6 2" xfId="49891" xr:uid="{00000000-0005-0000-0000-0000340C0000}"/>
    <cellStyle name="Comma 5 4 2 3 5 7" xfId="39070" xr:uid="{00000000-0005-0000-0000-0000350C0000}"/>
    <cellStyle name="Comma 5 4 2 3 5 8" xfId="27280" xr:uid="{00000000-0005-0000-0000-0000360C0000}"/>
    <cellStyle name="Comma 5 4 2 3 6" xfId="4126" xr:uid="{00000000-0005-0000-0000-0000370C0000}"/>
    <cellStyle name="Comma 5 4 2 3 6 2" xfId="16773" xr:uid="{00000000-0005-0000-0000-0000380C0000}"/>
    <cellStyle name="Comma 5 4 2 3 6 2 2" xfId="51989" xr:uid="{00000000-0005-0000-0000-0000390C0000}"/>
    <cellStyle name="Comma 5 4 2 3 6 2 3" xfId="29378" xr:uid="{00000000-0005-0000-0000-00003A0C0000}"/>
    <cellStyle name="Comma 5 4 2 3 6 3" xfId="13219" xr:uid="{00000000-0005-0000-0000-00003B0C0000}"/>
    <cellStyle name="Comma 5 4 2 3 6 3 2" xfId="48437" xr:uid="{00000000-0005-0000-0000-00003C0C0000}"/>
    <cellStyle name="Comma 5 4 2 3 6 4" xfId="39392" xr:uid="{00000000-0005-0000-0000-00003D0C0000}"/>
    <cellStyle name="Comma 5 4 2 3 6 5" xfId="25826" xr:uid="{00000000-0005-0000-0000-00003E0C0000}"/>
    <cellStyle name="Comma 5 4 2 3 7" xfId="5596" xr:uid="{00000000-0005-0000-0000-00003F0C0000}"/>
    <cellStyle name="Comma 5 4 2 3 7 2" xfId="18227" xr:uid="{00000000-0005-0000-0000-0000400C0000}"/>
    <cellStyle name="Comma 5 4 2 3 7 2 2" xfId="53443" xr:uid="{00000000-0005-0000-0000-0000410C0000}"/>
    <cellStyle name="Comma 5 4 2 3 7 3" xfId="40846" xr:uid="{00000000-0005-0000-0000-0000420C0000}"/>
    <cellStyle name="Comma 5 4 2 3 7 4" xfId="30832" xr:uid="{00000000-0005-0000-0000-0000430C0000}"/>
    <cellStyle name="Comma 5 4 2 3 8" xfId="7055" xr:uid="{00000000-0005-0000-0000-0000440C0000}"/>
    <cellStyle name="Comma 5 4 2 3 8 2" xfId="19681" xr:uid="{00000000-0005-0000-0000-0000450C0000}"/>
    <cellStyle name="Comma 5 4 2 3 8 2 2" xfId="54897" xr:uid="{00000000-0005-0000-0000-0000460C0000}"/>
    <cellStyle name="Comma 5 4 2 3 8 3" xfId="42300" xr:uid="{00000000-0005-0000-0000-0000470C0000}"/>
    <cellStyle name="Comma 5 4 2 3 8 4" xfId="32286" xr:uid="{00000000-0005-0000-0000-0000480C0000}"/>
    <cellStyle name="Comma 5 4 2 3 9" xfId="8836" xr:uid="{00000000-0005-0000-0000-0000490C0000}"/>
    <cellStyle name="Comma 5 4 2 3 9 2" xfId="21457" xr:uid="{00000000-0005-0000-0000-00004A0C0000}"/>
    <cellStyle name="Comma 5 4 2 3 9 2 2" xfId="56673" xr:uid="{00000000-0005-0000-0000-00004B0C0000}"/>
    <cellStyle name="Comma 5 4 2 3 9 3" xfId="44076" xr:uid="{00000000-0005-0000-0000-00004C0C0000}"/>
    <cellStyle name="Comma 5 4 2 3 9 4" xfId="34062" xr:uid="{00000000-0005-0000-0000-00004D0C0000}"/>
    <cellStyle name="Comma 5 4 2 4" xfId="2962" xr:uid="{00000000-0005-0000-0000-00004E0C0000}"/>
    <cellStyle name="Comma 5 4 2 4 10" xfId="25342" xr:uid="{00000000-0005-0000-0000-00004F0C0000}"/>
    <cellStyle name="Comma 5 4 2 4 11" xfId="60877" xr:uid="{00000000-0005-0000-0000-0000500C0000}"/>
    <cellStyle name="Comma 5 4 2 4 2" xfId="4773" xr:uid="{00000000-0005-0000-0000-0000510C0000}"/>
    <cellStyle name="Comma 5 4 2 4 2 2" xfId="17420" xr:uid="{00000000-0005-0000-0000-0000520C0000}"/>
    <cellStyle name="Comma 5 4 2 4 2 2 2" xfId="52636" xr:uid="{00000000-0005-0000-0000-0000530C0000}"/>
    <cellStyle name="Comma 5 4 2 4 2 2 3" xfId="30025" xr:uid="{00000000-0005-0000-0000-0000540C0000}"/>
    <cellStyle name="Comma 5 4 2 4 2 3" xfId="13866" xr:uid="{00000000-0005-0000-0000-0000550C0000}"/>
    <cellStyle name="Comma 5 4 2 4 2 3 2" xfId="49084" xr:uid="{00000000-0005-0000-0000-0000560C0000}"/>
    <cellStyle name="Comma 5 4 2 4 2 4" xfId="40039" xr:uid="{00000000-0005-0000-0000-0000570C0000}"/>
    <cellStyle name="Comma 5 4 2 4 2 5" xfId="26473" xr:uid="{00000000-0005-0000-0000-0000580C0000}"/>
    <cellStyle name="Comma 5 4 2 4 3" xfId="6243" xr:uid="{00000000-0005-0000-0000-0000590C0000}"/>
    <cellStyle name="Comma 5 4 2 4 3 2" xfId="18874" xr:uid="{00000000-0005-0000-0000-00005A0C0000}"/>
    <cellStyle name="Comma 5 4 2 4 3 2 2" xfId="54090" xr:uid="{00000000-0005-0000-0000-00005B0C0000}"/>
    <cellStyle name="Comma 5 4 2 4 3 3" xfId="41493" xr:uid="{00000000-0005-0000-0000-00005C0C0000}"/>
    <cellStyle name="Comma 5 4 2 4 3 4" xfId="31479" xr:uid="{00000000-0005-0000-0000-00005D0C0000}"/>
    <cellStyle name="Comma 5 4 2 4 4" xfId="7702" xr:uid="{00000000-0005-0000-0000-00005E0C0000}"/>
    <cellStyle name="Comma 5 4 2 4 4 2" xfId="20328" xr:uid="{00000000-0005-0000-0000-00005F0C0000}"/>
    <cellStyle name="Comma 5 4 2 4 4 2 2" xfId="55544" xr:uid="{00000000-0005-0000-0000-0000600C0000}"/>
    <cellStyle name="Comma 5 4 2 4 4 3" xfId="42947" xr:uid="{00000000-0005-0000-0000-0000610C0000}"/>
    <cellStyle name="Comma 5 4 2 4 4 4" xfId="32933" xr:uid="{00000000-0005-0000-0000-0000620C0000}"/>
    <cellStyle name="Comma 5 4 2 4 5" xfId="9483" xr:uid="{00000000-0005-0000-0000-0000630C0000}"/>
    <cellStyle name="Comma 5 4 2 4 5 2" xfId="22104" xr:uid="{00000000-0005-0000-0000-0000640C0000}"/>
    <cellStyle name="Comma 5 4 2 4 5 2 2" xfId="57320" xr:uid="{00000000-0005-0000-0000-0000650C0000}"/>
    <cellStyle name="Comma 5 4 2 4 5 3" xfId="44723" xr:uid="{00000000-0005-0000-0000-0000660C0000}"/>
    <cellStyle name="Comma 5 4 2 4 5 4" xfId="34709" xr:uid="{00000000-0005-0000-0000-0000670C0000}"/>
    <cellStyle name="Comma 5 4 2 4 6" xfId="11277" xr:uid="{00000000-0005-0000-0000-0000680C0000}"/>
    <cellStyle name="Comma 5 4 2 4 6 2" xfId="23880" xr:uid="{00000000-0005-0000-0000-0000690C0000}"/>
    <cellStyle name="Comma 5 4 2 4 6 2 2" xfId="59096" xr:uid="{00000000-0005-0000-0000-00006A0C0000}"/>
    <cellStyle name="Comma 5 4 2 4 6 3" xfId="46499" xr:uid="{00000000-0005-0000-0000-00006B0C0000}"/>
    <cellStyle name="Comma 5 4 2 4 6 4" xfId="36485" xr:uid="{00000000-0005-0000-0000-00006C0C0000}"/>
    <cellStyle name="Comma 5 4 2 4 7" xfId="15644" xr:uid="{00000000-0005-0000-0000-00006D0C0000}"/>
    <cellStyle name="Comma 5 4 2 4 7 2" xfId="50860" xr:uid="{00000000-0005-0000-0000-00006E0C0000}"/>
    <cellStyle name="Comma 5 4 2 4 7 3" xfId="28249" xr:uid="{00000000-0005-0000-0000-00006F0C0000}"/>
    <cellStyle name="Comma 5 4 2 4 8" xfId="12735" xr:uid="{00000000-0005-0000-0000-0000700C0000}"/>
    <cellStyle name="Comma 5 4 2 4 8 2" xfId="47953" xr:uid="{00000000-0005-0000-0000-0000710C0000}"/>
    <cellStyle name="Comma 5 4 2 4 9" xfId="38263" xr:uid="{00000000-0005-0000-0000-0000720C0000}"/>
    <cellStyle name="Comma 5 4 2 5" xfId="2795" xr:uid="{00000000-0005-0000-0000-0000730C0000}"/>
    <cellStyle name="Comma 5 4 2 5 10" xfId="25187" xr:uid="{00000000-0005-0000-0000-0000740C0000}"/>
    <cellStyle name="Comma 5 4 2 5 11" xfId="60722" xr:uid="{00000000-0005-0000-0000-0000750C0000}"/>
    <cellStyle name="Comma 5 4 2 5 2" xfId="4618" xr:uid="{00000000-0005-0000-0000-0000760C0000}"/>
    <cellStyle name="Comma 5 4 2 5 2 2" xfId="17265" xr:uid="{00000000-0005-0000-0000-0000770C0000}"/>
    <cellStyle name="Comma 5 4 2 5 2 2 2" xfId="52481" xr:uid="{00000000-0005-0000-0000-0000780C0000}"/>
    <cellStyle name="Comma 5 4 2 5 2 2 3" xfId="29870" xr:uid="{00000000-0005-0000-0000-0000790C0000}"/>
    <cellStyle name="Comma 5 4 2 5 2 3" xfId="13711" xr:uid="{00000000-0005-0000-0000-00007A0C0000}"/>
    <cellStyle name="Comma 5 4 2 5 2 3 2" xfId="48929" xr:uid="{00000000-0005-0000-0000-00007B0C0000}"/>
    <cellStyle name="Comma 5 4 2 5 2 4" xfId="39884" xr:uid="{00000000-0005-0000-0000-00007C0C0000}"/>
    <cellStyle name="Comma 5 4 2 5 2 5" xfId="26318" xr:uid="{00000000-0005-0000-0000-00007D0C0000}"/>
    <cellStyle name="Comma 5 4 2 5 3" xfId="6088" xr:uid="{00000000-0005-0000-0000-00007E0C0000}"/>
    <cellStyle name="Comma 5 4 2 5 3 2" xfId="18719" xr:uid="{00000000-0005-0000-0000-00007F0C0000}"/>
    <cellStyle name="Comma 5 4 2 5 3 2 2" xfId="53935" xr:uid="{00000000-0005-0000-0000-0000800C0000}"/>
    <cellStyle name="Comma 5 4 2 5 3 3" xfId="41338" xr:uid="{00000000-0005-0000-0000-0000810C0000}"/>
    <cellStyle name="Comma 5 4 2 5 3 4" xfId="31324" xr:uid="{00000000-0005-0000-0000-0000820C0000}"/>
    <cellStyle name="Comma 5 4 2 5 4" xfId="7547" xr:uid="{00000000-0005-0000-0000-0000830C0000}"/>
    <cellStyle name="Comma 5 4 2 5 4 2" xfId="20173" xr:uid="{00000000-0005-0000-0000-0000840C0000}"/>
    <cellStyle name="Comma 5 4 2 5 4 2 2" xfId="55389" xr:uid="{00000000-0005-0000-0000-0000850C0000}"/>
    <cellStyle name="Comma 5 4 2 5 4 3" xfId="42792" xr:uid="{00000000-0005-0000-0000-0000860C0000}"/>
    <cellStyle name="Comma 5 4 2 5 4 4" xfId="32778" xr:uid="{00000000-0005-0000-0000-0000870C0000}"/>
    <cellStyle name="Comma 5 4 2 5 5" xfId="9328" xr:uid="{00000000-0005-0000-0000-0000880C0000}"/>
    <cellStyle name="Comma 5 4 2 5 5 2" xfId="21949" xr:uid="{00000000-0005-0000-0000-0000890C0000}"/>
    <cellStyle name="Comma 5 4 2 5 5 2 2" xfId="57165" xr:uid="{00000000-0005-0000-0000-00008A0C0000}"/>
    <cellStyle name="Comma 5 4 2 5 5 3" xfId="44568" xr:uid="{00000000-0005-0000-0000-00008B0C0000}"/>
    <cellStyle name="Comma 5 4 2 5 5 4" xfId="34554" xr:uid="{00000000-0005-0000-0000-00008C0C0000}"/>
    <cellStyle name="Comma 5 4 2 5 6" xfId="11122" xr:uid="{00000000-0005-0000-0000-00008D0C0000}"/>
    <cellStyle name="Comma 5 4 2 5 6 2" xfId="23725" xr:uid="{00000000-0005-0000-0000-00008E0C0000}"/>
    <cellStyle name="Comma 5 4 2 5 6 2 2" xfId="58941" xr:uid="{00000000-0005-0000-0000-00008F0C0000}"/>
    <cellStyle name="Comma 5 4 2 5 6 3" xfId="46344" xr:uid="{00000000-0005-0000-0000-0000900C0000}"/>
    <cellStyle name="Comma 5 4 2 5 6 4" xfId="36330" xr:uid="{00000000-0005-0000-0000-0000910C0000}"/>
    <cellStyle name="Comma 5 4 2 5 7" xfId="15489" xr:uid="{00000000-0005-0000-0000-0000920C0000}"/>
    <cellStyle name="Comma 5 4 2 5 7 2" xfId="50705" xr:uid="{00000000-0005-0000-0000-0000930C0000}"/>
    <cellStyle name="Comma 5 4 2 5 7 3" xfId="28094" xr:uid="{00000000-0005-0000-0000-0000940C0000}"/>
    <cellStyle name="Comma 5 4 2 5 8" xfId="12580" xr:uid="{00000000-0005-0000-0000-0000950C0000}"/>
    <cellStyle name="Comma 5 4 2 5 8 2" xfId="47798" xr:uid="{00000000-0005-0000-0000-0000960C0000}"/>
    <cellStyle name="Comma 5 4 2 5 9" xfId="38108" xr:uid="{00000000-0005-0000-0000-0000970C0000}"/>
    <cellStyle name="Comma 5 4 2 6" xfId="3309" xr:uid="{00000000-0005-0000-0000-0000980C0000}"/>
    <cellStyle name="Comma 5 4 2 6 10" xfId="26805" xr:uid="{00000000-0005-0000-0000-0000990C0000}"/>
    <cellStyle name="Comma 5 4 2 6 11" xfId="61209" xr:uid="{00000000-0005-0000-0000-00009A0C0000}"/>
    <cellStyle name="Comma 5 4 2 6 2" xfId="5105" xr:uid="{00000000-0005-0000-0000-00009B0C0000}"/>
    <cellStyle name="Comma 5 4 2 6 2 2" xfId="17752" xr:uid="{00000000-0005-0000-0000-00009C0C0000}"/>
    <cellStyle name="Comma 5 4 2 6 2 2 2" xfId="52968" xr:uid="{00000000-0005-0000-0000-00009D0C0000}"/>
    <cellStyle name="Comma 5 4 2 6 2 3" xfId="40371" xr:uid="{00000000-0005-0000-0000-00009E0C0000}"/>
    <cellStyle name="Comma 5 4 2 6 2 4" xfId="30357" xr:uid="{00000000-0005-0000-0000-00009F0C0000}"/>
    <cellStyle name="Comma 5 4 2 6 3" xfId="6575" xr:uid="{00000000-0005-0000-0000-0000A00C0000}"/>
    <cellStyle name="Comma 5 4 2 6 3 2" xfId="19206" xr:uid="{00000000-0005-0000-0000-0000A10C0000}"/>
    <cellStyle name="Comma 5 4 2 6 3 2 2" xfId="54422" xr:uid="{00000000-0005-0000-0000-0000A20C0000}"/>
    <cellStyle name="Comma 5 4 2 6 3 3" xfId="41825" xr:uid="{00000000-0005-0000-0000-0000A30C0000}"/>
    <cellStyle name="Comma 5 4 2 6 3 4" xfId="31811" xr:uid="{00000000-0005-0000-0000-0000A40C0000}"/>
    <cellStyle name="Comma 5 4 2 6 4" xfId="8034" xr:uid="{00000000-0005-0000-0000-0000A50C0000}"/>
    <cellStyle name="Comma 5 4 2 6 4 2" xfId="20660" xr:uid="{00000000-0005-0000-0000-0000A60C0000}"/>
    <cellStyle name="Comma 5 4 2 6 4 2 2" xfId="55876" xr:uid="{00000000-0005-0000-0000-0000A70C0000}"/>
    <cellStyle name="Comma 5 4 2 6 4 3" xfId="43279" xr:uid="{00000000-0005-0000-0000-0000A80C0000}"/>
    <cellStyle name="Comma 5 4 2 6 4 4" xfId="33265" xr:uid="{00000000-0005-0000-0000-0000A90C0000}"/>
    <cellStyle name="Comma 5 4 2 6 5" xfId="9815" xr:uid="{00000000-0005-0000-0000-0000AA0C0000}"/>
    <cellStyle name="Comma 5 4 2 6 5 2" xfId="22436" xr:uid="{00000000-0005-0000-0000-0000AB0C0000}"/>
    <cellStyle name="Comma 5 4 2 6 5 2 2" xfId="57652" xr:uid="{00000000-0005-0000-0000-0000AC0C0000}"/>
    <cellStyle name="Comma 5 4 2 6 5 3" xfId="45055" xr:uid="{00000000-0005-0000-0000-0000AD0C0000}"/>
    <cellStyle name="Comma 5 4 2 6 5 4" xfId="35041" xr:uid="{00000000-0005-0000-0000-0000AE0C0000}"/>
    <cellStyle name="Comma 5 4 2 6 6" xfId="11609" xr:uid="{00000000-0005-0000-0000-0000AF0C0000}"/>
    <cellStyle name="Comma 5 4 2 6 6 2" xfId="24212" xr:uid="{00000000-0005-0000-0000-0000B00C0000}"/>
    <cellStyle name="Comma 5 4 2 6 6 2 2" xfId="59428" xr:uid="{00000000-0005-0000-0000-0000B10C0000}"/>
    <cellStyle name="Comma 5 4 2 6 6 3" xfId="46831" xr:uid="{00000000-0005-0000-0000-0000B20C0000}"/>
    <cellStyle name="Comma 5 4 2 6 6 4" xfId="36817" xr:uid="{00000000-0005-0000-0000-0000B30C0000}"/>
    <cellStyle name="Comma 5 4 2 6 7" xfId="15976" xr:uid="{00000000-0005-0000-0000-0000B40C0000}"/>
    <cellStyle name="Comma 5 4 2 6 7 2" xfId="51192" xr:uid="{00000000-0005-0000-0000-0000B50C0000}"/>
    <cellStyle name="Comma 5 4 2 6 7 3" xfId="28581" xr:uid="{00000000-0005-0000-0000-0000B60C0000}"/>
    <cellStyle name="Comma 5 4 2 6 8" xfId="14198" xr:uid="{00000000-0005-0000-0000-0000B70C0000}"/>
    <cellStyle name="Comma 5 4 2 6 8 2" xfId="49416" xr:uid="{00000000-0005-0000-0000-0000B80C0000}"/>
    <cellStyle name="Comma 5 4 2 6 9" xfId="38595" xr:uid="{00000000-0005-0000-0000-0000B90C0000}"/>
    <cellStyle name="Comma 5 4 2 7" xfId="2465" xr:uid="{00000000-0005-0000-0000-0000BA0C0000}"/>
    <cellStyle name="Comma 5 4 2 7 10" xfId="25996" xr:uid="{00000000-0005-0000-0000-0000BB0C0000}"/>
    <cellStyle name="Comma 5 4 2 7 11" xfId="60400" xr:uid="{00000000-0005-0000-0000-0000BC0C0000}"/>
    <cellStyle name="Comma 5 4 2 7 2" xfId="4296" xr:uid="{00000000-0005-0000-0000-0000BD0C0000}"/>
    <cellStyle name="Comma 5 4 2 7 2 2" xfId="16943" xr:uid="{00000000-0005-0000-0000-0000BE0C0000}"/>
    <cellStyle name="Comma 5 4 2 7 2 2 2" xfId="52159" xr:uid="{00000000-0005-0000-0000-0000BF0C0000}"/>
    <cellStyle name="Comma 5 4 2 7 2 3" xfId="39562" xr:uid="{00000000-0005-0000-0000-0000C00C0000}"/>
    <cellStyle name="Comma 5 4 2 7 2 4" xfId="29548" xr:uid="{00000000-0005-0000-0000-0000C10C0000}"/>
    <cellStyle name="Comma 5 4 2 7 3" xfId="5766" xr:uid="{00000000-0005-0000-0000-0000C20C0000}"/>
    <cellStyle name="Comma 5 4 2 7 3 2" xfId="18397" xr:uid="{00000000-0005-0000-0000-0000C30C0000}"/>
    <cellStyle name="Comma 5 4 2 7 3 2 2" xfId="53613" xr:uid="{00000000-0005-0000-0000-0000C40C0000}"/>
    <cellStyle name="Comma 5 4 2 7 3 3" xfId="41016" xr:uid="{00000000-0005-0000-0000-0000C50C0000}"/>
    <cellStyle name="Comma 5 4 2 7 3 4" xfId="31002" xr:uid="{00000000-0005-0000-0000-0000C60C0000}"/>
    <cellStyle name="Comma 5 4 2 7 4" xfId="7225" xr:uid="{00000000-0005-0000-0000-0000C70C0000}"/>
    <cellStyle name="Comma 5 4 2 7 4 2" xfId="19851" xr:uid="{00000000-0005-0000-0000-0000C80C0000}"/>
    <cellStyle name="Comma 5 4 2 7 4 2 2" xfId="55067" xr:uid="{00000000-0005-0000-0000-0000C90C0000}"/>
    <cellStyle name="Comma 5 4 2 7 4 3" xfId="42470" xr:uid="{00000000-0005-0000-0000-0000CA0C0000}"/>
    <cellStyle name="Comma 5 4 2 7 4 4" xfId="32456" xr:uid="{00000000-0005-0000-0000-0000CB0C0000}"/>
    <cellStyle name="Comma 5 4 2 7 5" xfId="9006" xr:uid="{00000000-0005-0000-0000-0000CC0C0000}"/>
    <cellStyle name="Comma 5 4 2 7 5 2" xfId="21627" xr:uid="{00000000-0005-0000-0000-0000CD0C0000}"/>
    <cellStyle name="Comma 5 4 2 7 5 2 2" xfId="56843" xr:uid="{00000000-0005-0000-0000-0000CE0C0000}"/>
    <cellStyle name="Comma 5 4 2 7 5 3" xfId="44246" xr:uid="{00000000-0005-0000-0000-0000CF0C0000}"/>
    <cellStyle name="Comma 5 4 2 7 5 4" xfId="34232" xr:uid="{00000000-0005-0000-0000-0000D00C0000}"/>
    <cellStyle name="Comma 5 4 2 7 6" xfId="10800" xr:uid="{00000000-0005-0000-0000-0000D10C0000}"/>
    <cellStyle name="Comma 5 4 2 7 6 2" xfId="23403" xr:uid="{00000000-0005-0000-0000-0000D20C0000}"/>
    <cellStyle name="Comma 5 4 2 7 6 2 2" xfId="58619" xr:uid="{00000000-0005-0000-0000-0000D30C0000}"/>
    <cellStyle name="Comma 5 4 2 7 6 3" xfId="46022" xr:uid="{00000000-0005-0000-0000-0000D40C0000}"/>
    <cellStyle name="Comma 5 4 2 7 6 4" xfId="36008" xr:uid="{00000000-0005-0000-0000-0000D50C0000}"/>
    <cellStyle name="Comma 5 4 2 7 7" xfId="15167" xr:uid="{00000000-0005-0000-0000-0000D60C0000}"/>
    <cellStyle name="Comma 5 4 2 7 7 2" xfId="50383" xr:uid="{00000000-0005-0000-0000-0000D70C0000}"/>
    <cellStyle name="Comma 5 4 2 7 7 3" xfId="27772" xr:uid="{00000000-0005-0000-0000-0000D80C0000}"/>
    <cellStyle name="Comma 5 4 2 7 8" xfId="13389" xr:uid="{00000000-0005-0000-0000-0000D90C0000}"/>
    <cellStyle name="Comma 5 4 2 7 8 2" xfId="48607" xr:uid="{00000000-0005-0000-0000-0000DA0C0000}"/>
    <cellStyle name="Comma 5 4 2 7 9" xfId="37786" xr:uid="{00000000-0005-0000-0000-0000DB0C0000}"/>
    <cellStyle name="Comma 5 4 2 8" xfId="3633" xr:uid="{00000000-0005-0000-0000-0000DC0C0000}"/>
    <cellStyle name="Comma 5 4 2 8 2" xfId="8357" xr:uid="{00000000-0005-0000-0000-0000DD0C0000}"/>
    <cellStyle name="Comma 5 4 2 8 2 2" xfId="20983" xr:uid="{00000000-0005-0000-0000-0000DE0C0000}"/>
    <cellStyle name="Comma 5 4 2 8 2 2 2" xfId="56199" xr:uid="{00000000-0005-0000-0000-0000DF0C0000}"/>
    <cellStyle name="Comma 5 4 2 8 2 3" xfId="43602" xr:uid="{00000000-0005-0000-0000-0000E00C0000}"/>
    <cellStyle name="Comma 5 4 2 8 2 4" xfId="33588" xr:uid="{00000000-0005-0000-0000-0000E10C0000}"/>
    <cellStyle name="Comma 5 4 2 8 3" xfId="10138" xr:uid="{00000000-0005-0000-0000-0000E20C0000}"/>
    <cellStyle name="Comma 5 4 2 8 3 2" xfId="22759" xr:uid="{00000000-0005-0000-0000-0000E30C0000}"/>
    <cellStyle name="Comma 5 4 2 8 3 2 2" xfId="57975" xr:uid="{00000000-0005-0000-0000-0000E40C0000}"/>
    <cellStyle name="Comma 5 4 2 8 3 3" xfId="45378" xr:uid="{00000000-0005-0000-0000-0000E50C0000}"/>
    <cellStyle name="Comma 5 4 2 8 3 4" xfId="35364" xr:uid="{00000000-0005-0000-0000-0000E60C0000}"/>
    <cellStyle name="Comma 5 4 2 8 4" xfId="11934" xr:uid="{00000000-0005-0000-0000-0000E70C0000}"/>
    <cellStyle name="Comma 5 4 2 8 4 2" xfId="24535" xr:uid="{00000000-0005-0000-0000-0000E80C0000}"/>
    <cellStyle name="Comma 5 4 2 8 4 2 2" xfId="59751" xr:uid="{00000000-0005-0000-0000-0000E90C0000}"/>
    <cellStyle name="Comma 5 4 2 8 4 3" xfId="47154" xr:uid="{00000000-0005-0000-0000-0000EA0C0000}"/>
    <cellStyle name="Comma 5 4 2 8 4 4" xfId="37140" xr:uid="{00000000-0005-0000-0000-0000EB0C0000}"/>
    <cellStyle name="Comma 5 4 2 8 5" xfId="16299" xr:uid="{00000000-0005-0000-0000-0000EC0C0000}"/>
    <cellStyle name="Comma 5 4 2 8 5 2" xfId="51515" xr:uid="{00000000-0005-0000-0000-0000ED0C0000}"/>
    <cellStyle name="Comma 5 4 2 8 5 3" xfId="28904" xr:uid="{00000000-0005-0000-0000-0000EE0C0000}"/>
    <cellStyle name="Comma 5 4 2 8 6" xfId="14521" xr:uid="{00000000-0005-0000-0000-0000EF0C0000}"/>
    <cellStyle name="Comma 5 4 2 8 6 2" xfId="49739" xr:uid="{00000000-0005-0000-0000-0000F00C0000}"/>
    <cellStyle name="Comma 5 4 2 8 7" xfId="38918" xr:uid="{00000000-0005-0000-0000-0000F10C0000}"/>
    <cellStyle name="Comma 5 4 2 8 8" xfId="27128" xr:uid="{00000000-0005-0000-0000-0000F20C0000}"/>
    <cellStyle name="Comma 5 4 2 9" xfId="3959" xr:uid="{00000000-0005-0000-0000-0000F30C0000}"/>
    <cellStyle name="Comma 5 4 2 9 2" xfId="16621" xr:uid="{00000000-0005-0000-0000-0000F40C0000}"/>
    <cellStyle name="Comma 5 4 2 9 2 2" xfId="51837" xr:uid="{00000000-0005-0000-0000-0000F50C0000}"/>
    <cellStyle name="Comma 5 4 2 9 2 3" xfId="29226" xr:uid="{00000000-0005-0000-0000-0000F60C0000}"/>
    <cellStyle name="Comma 5 4 2 9 3" xfId="13067" xr:uid="{00000000-0005-0000-0000-0000F70C0000}"/>
    <cellStyle name="Comma 5 4 2 9 3 2" xfId="48285" xr:uid="{00000000-0005-0000-0000-0000F80C0000}"/>
    <cellStyle name="Comma 5 4 2 9 4" xfId="39240" xr:uid="{00000000-0005-0000-0000-0000F90C0000}"/>
    <cellStyle name="Comma 5 4 2 9 5" xfId="25674" xr:uid="{00000000-0005-0000-0000-0000FA0C0000}"/>
    <cellStyle name="Comma 5 4 20" xfId="60077" xr:uid="{00000000-0005-0000-0000-0000FB0C0000}"/>
    <cellStyle name="Comma 5 4 3" xfId="228" xr:uid="{00000000-0005-0000-0000-0000FC0C0000}"/>
    <cellStyle name="Comma 5 4 4" xfId="1449" xr:uid="{00000000-0005-0000-0000-0000FD0C0000}"/>
    <cellStyle name="Comma 5 4 4 10" xfId="6973" xr:uid="{00000000-0005-0000-0000-0000FE0C0000}"/>
    <cellStyle name="Comma 5 4 4 10 2" xfId="19600" xr:uid="{00000000-0005-0000-0000-0000FF0C0000}"/>
    <cellStyle name="Comma 5 4 4 10 2 2" xfId="54816" xr:uid="{00000000-0005-0000-0000-0000000D0000}"/>
    <cellStyle name="Comma 5 4 4 10 3" xfId="42219" xr:uid="{00000000-0005-0000-0000-0000010D0000}"/>
    <cellStyle name="Comma 5 4 4 10 4" xfId="32205" xr:uid="{00000000-0005-0000-0000-0000020D0000}"/>
    <cellStyle name="Comma 5 4 4 11" xfId="8754" xr:uid="{00000000-0005-0000-0000-0000030D0000}"/>
    <cellStyle name="Comma 5 4 4 11 2" xfId="21376" xr:uid="{00000000-0005-0000-0000-0000040D0000}"/>
    <cellStyle name="Comma 5 4 4 11 2 2" xfId="56592" xr:uid="{00000000-0005-0000-0000-0000050D0000}"/>
    <cellStyle name="Comma 5 4 4 11 3" xfId="43995" xr:uid="{00000000-0005-0000-0000-0000060D0000}"/>
    <cellStyle name="Comma 5 4 4 11 4" xfId="33981" xr:uid="{00000000-0005-0000-0000-0000070D0000}"/>
    <cellStyle name="Comma 5 4 4 12" xfId="10464" xr:uid="{00000000-0005-0000-0000-0000080D0000}"/>
    <cellStyle name="Comma 5 4 4 12 2" xfId="23079" xr:uid="{00000000-0005-0000-0000-0000090D0000}"/>
    <cellStyle name="Comma 5 4 4 12 2 2" xfId="58295" xr:uid="{00000000-0005-0000-0000-00000A0D0000}"/>
    <cellStyle name="Comma 5 4 4 12 3" xfId="45698" xr:uid="{00000000-0005-0000-0000-00000B0D0000}"/>
    <cellStyle name="Comma 5 4 4 12 4" xfId="35684" xr:uid="{00000000-0005-0000-0000-00000C0D0000}"/>
    <cellStyle name="Comma 5 4 4 13" xfId="14915" xr:uid="{00000000-0005-0000-0000-00000D0D0000}"/>
    <cellStyle name="Comma 5 4 4 13 2" xfId="50132" xr:uid="{00000000-0005-0000-0000-00000E0D0000}"/>
    <cellStyle name="Comma 5 4 4 13 3" xfId="27521" xr:uid="{00000000-0005-0000-0000-00000F0D0000}"/>
    <cellStyle name="Comma 5 4 4 14" xfId="12329" xr:uid="{00000000-0005-0000-0000-0000100D0000}"/>
    <cellStyle name="Comma 5 4 4 14 2" xfId="47547" xr:uid="{00000000-0005-0000-0000-0000110D0000}"/>
    <cellStyle name="Comma 5 4 4 15" xfId="37534" xr:uid="{00000000-0005-0000-0000-0000120D0000}"/>
    <cellStyle name="Comma 5 4 4 16" xfId="24936" xr:uid="{00000000-0005-0000-0000-0000130D0000}"/>
    <cellStyle name="Comma 5 4 4 17" xfId="60149" xr:uid="{00000000-0005-0000-0000-0000140D0000}"/>
    <cellStyle name="Comma 5 4 4 2" xfId="2359" xr:uid="{00000000-0005-0000-0000-0000150D0000}"/>
    <cellStyle name="Comma 5 4 4 2 10" xfId="10465" xr:uid="{00000000-0005-0000-0000-0000160D0000}"/>
    <cellStyle name="Comma 5 4 4 2 10 2" xfId="23080" xr:uid="{00000000-0005-0000-0000-0000170D0000}"/>
    <cellStyle name="Comma 5 4 4 2 10 2 2" xfId="58296" xr:uid="{00000000-0005-0000-0000-0000180D0000}"/>
    <cellStyle name="Comma 5 4 4 2 10 3" xfId="45699" xr:uid="{00000000-0005-0000-0000-0000190D0000}"/>
    <cellStyle name="Comma 5 4 4 2 10 4" xfId="35685" xr:uid="{00000000-0005-0000-0000-00001A0D0000}"/>
    <cellStyle name="Comma 5 4 4 2 11" xfId="15070" xr:uid="{00000000-0005-0000-0000-00001B0D0000}"/>
    <cellStyle name="Comma 5 4 4 2 11 2" xfId="50286" xr:uid="{00000000-0005-0000-0000-00001C0D0000}"/>
    <cellStyle name="Comma 5 4 4 2 11 3" xfId="27675" xr:uid="{00000000-0005-0000-0000-00001D0D0000}"/>
    <cellStyle name="Comma 5 4 4 2 12" xfId="12483" xr:uid="{00000000-0005-0000-0000-00001E0D0000}"/>
    <cellStyle name="Comma 5 4 4 2 12 2" xfId="47701" xr:uid="{00000000-0005-0000-0000-00001F0D0000}"/>
    <cellStyle name="Comma 5 4 4 2 13" xfId="37689" xr:uid="{00000000-0005-0000-0000-0000200D0000}"/>
    <cellStyle name="Comma 5 4 4 2 14" xfId="25090" xr:uid="{00000000-0005-0000-0000-0000210D0000}"/>
    <cellStyle name="Comma 5 4 4 2 15" xfId="60303" xr:uid="{00000000-0005-0000-0000-0000220D0000}"/>
    <cellStyle name="Comma 5 4 4 2 2" xfId="3205" xr:uid="{00000000-0005-0000-0000-0000230D0000}"/>
    <cellStyle name="Comma 5 4 4 2 2 10" xfId="25574" xr:uid="{00000000-0005-0000-0000-0000240D0000}"/>
    <cellStyle name="Comma 5 4 4 2 2 11" xfId="61109" xr:uid="{00000000-0005-0000-0000-0000250D0000}"/>
    <cellStyle name="Comma 5 4 4 2 2 2" xfId="5005" xr:uid="{00000000-0005-0000-0000-0000260D0000}"/>
    <cellStyle name="Comma 5 4 4 2 2 2 2" xfId="17652" xr:uid="{00000000-0005-0000-0000-0000270D0000}"/>
    <cellStyle name="Comma 5 4 4 2 2 2 2 2" xfId="52868" xr:uid="{00000000-0005-0000-0000-0000280D0000}"/>
    <cellStyle name="Comma 5 4 4 2 2 2 2 3" xfId="30257" xr:uid="{00000000-0005-0000-0000-0000290D0000}"/>
    <cellStyle name="Comma 5 4 4 2 2 2 3" xfId="14098" xr:uid="{00000000-0005-0000-0000-00002A0D0000}"/>
    <cellStyle name="Comma 5 4 4 2 2 2 3 2" xfId="49316" xr:uid="{00000000-0005-0000-0000-00002B0D0000}"/>
    <cellStyle name="Comma 5 4 4 2 2 2 4" xfId="40271" xr:uid="{00000000-0005-0000-0000-00002C0D0000}"/>
    <cellStyle name="Comma 5 4 4 2 2 2 5" xfId="26705" xr:uid="{00000000-0005-0000-0000-00002D0D0000}"/>
    <cellStyle name="Comma 5 4 4 2 2 3" xfId="6475" xr:uid="{00000000-0005-0000-0000-00002E0D0000}"/>
    <cellStyle name="Comma 5 4 4 2 2 3 2" xfId="19106" xr:uid="{00000000-0005-0000-0000-00002F0D0000}"/>
    <cellStyle name="Comma 5 4 4 2 2 3 2 2" xfId="54322" xr:uid="{00000000-0005-0000-0000-0000300D0000}"/>
    <cellStyle name="Comma 5 4 4 2 2 3 3" xfId="41725" xr:uid="{00000000-0005-0000-0000-0000310D0000}"/>
    <cellStyle name="Comma 5 4 4 2 2 3 4" xfId="31711" xr:uid="{00000000-0005-0000-0000-0000320D0000}"/>
    <cellStyle name="Comma 5 4 4 2 2 4" xfId="7934" xr:uid="{00000000-0005-0000-0000-0000330D0000}"/>
    <cellStyle name="Comma 5 4 4 2 2 4 2" xfId="20560" xr:uid="{00000000-0005-0000-0000-0000340D0000}"/>
    <cellStyle name="Comma 5 4 4 2 2 4 2 2" xfId="55776" xr:uid="{00000000-0005-0000-0000-0000350D0000}"/>
    <cellStyle name="Comma 5 4 4 2 2 4 3" xfId="43179" xr:uid="{00000000-0005-0000-0000-0000360D0000}"/>
    <cellStyle name="Comma 5 4 4 2 2 4 4" xfId="33165" xr:uid="{00000000-0005-0000-0000-0000370D0000}"/>
    <cellStyle name="Comma 5 4 4 2 2 5" xfId="9715" xr:uid="{00000000-0005-0000-0000-0000380D0000}"/>
    <cellStyle name="Comma 5 4 4 2 2 5 2" xfId="22336" xr:uid="{00000000-0005-0000-0000-0000390D0000}"/>
    <cellStyle name="Comma 5 4 4 2 2 5 2 2" xfId="57552" xr:uid="{00000000-0005-0000-0000-00003A0D0000}"/>
    <cellStyle name="Comma 5 4 4 2 2 5 3" xfId="44955" xr:uid="{00000000-0005-0000-0000-00003B0D0000}"/>
    <cellStyle name="Comma 5 4 4 2 2 5 4" xfId="34941" xr:uid="{00000000-0005-0000-0000-00003C0D0000}"/>
    <cellStyle name="Comma 5 4 4 2 2 6" xfId="11509" xr:uid="{00000000-0005-0000-0000-00003D0D0000}"/>
    <cellStyle name="Comma 5 4 4 2 2 6 2" xfId="24112" xr:uid="{00000000-0005-0000-0000-00003E0D0000}"/>
    <cellStyle name="Comma 5 4 4 2 2 6 2 2" xfId="59328" xr:uid="{00000000-0005-0000-0000-00003F0D0000}"/>
    <cellStyle name="Comma 5 4 4 2 2 6 3" xfId="46731" xr:uid="{00000000-0005-0000-0000-0000400D0000}"/>
    <cellStyle name="Comma 5 4 4 2 2 6 4" xfId="36717" xr:uid="{00000000-0005-0000-0000-0000410D0000}"/>
    <cellStyle name="Comma 5 4 4 2 2 7" xfId="15876" xr:uid="{00000000-0005-0000-0000-0000420D0000}"/>
    <cellStyle name="Comma 5 4 4 2 2 7 2" xfId="51092" xr:uid="{00000000-0005-0000-0000-0000430D0000}"/>
    <cellStyle name="Comma 5 4 4 2 2 7 3" xfId="28481" xr:uid="{00000000-0005-0000-0000-0000440D0000}"/>
    <cellStyle name="Comma 5 4 4 2 2 8" xfId="12967" xr:uid="{00000000-0005-0000-0000-0000450D0000}"/>
    <cellStyle name="Comma 5 4 4 2 2 8 2" xfId="48185" xr:uid="{00000000-0005-0000-0000-0000460D0000}"/>
    <cellStyle name="Comma 5 4 4 2 2 9" xfId="38495" xr:uid="{00000000-0005-0000-0000-0000470D0000}"/>
    <cellStyle name="Comma 5 4 4 2 3" xfId="3534" xr:uid="{00000000-0005-0000-0000-0000480D0000}"/>
    <cellStyle name="Comma 5 4 4 2 3 10" xfId="27030" xr:uid="{00000000-0005-0000-0000-0000490D0000}"/>
    <cellStyle name="Comma 5 4 4 2 3 11" xfId="61434" xr:uid="{00000000-0005-0000-0000-00004A0D0000}"/>
    <cellStyle name="Comma 5 4 4 2 3 2" xfId="5330" xr:uid="{00000000-0005-0000-0000-00004B0D0000}"/>
    <cellStyle name="Comma 5 4 4 2 3 2 2" xfId="17977" xr:uid="{00000000-0005-0000-0000-00004C0D0000}"/>
    <cellStyle name="Comma 5 4 4 2 3 2 2 2" xfId="53193" xr:uid="{00000000-0005-0000-0000-00004D0D0000}"/>
    <cellStyle name="Comma 5 4 4 2 3 2 3" xfId="40596" xr:uid="{00000000-0005-0000-0000-00004E0D0000}"/>
    <cellStyle name="Comma 5 4 4 2 3 2 4" xfId="30582" xr:uid="{00000000-0005-0000-0000-00004F0D0000}"/>
    <cellStyle name="Comma 5 4 4 2 3 3" xfId="6800" xr:uid="{00000000-0005-0000-0000-0000500D0000}"/>
    <cellStyle name="Comma 5 4 4 2 3 3 2" xfId="19431" xr:uid="{00000000-0005-0000-0000-0000510D0000}"/>
    <cellStyle name="Comma 5 4 4 2 3 3 2 2" xfId="54647" xr:uid="{00000000-0005-0000-0000-0000520D0000}"/>
    <cellStyle name="Comma 5 4 4 2 3 3 3" xfId="42050" xr:uid="{00000000-0005-0000-0000-0000530D0000}"/>
    <cellStyle name="Comma 5 4 4 2 3 3 4" xfId="32036" xr:uid="{00000000-0005-0000-0000-0000540D0000}"/>
    <cellStyle name="Comma 5 4 4 2 3 4" xfId="8259" xr:uid="{00000000-0005-0000-0000-0000550D0000}"/>
    <cellStyle name="Comma 5 4 4 2 3 4 2" xfId="20885" xr:uid="{00000000-0005-0000-0000-0000560D0000}"/>
    <cellStyle name="Comma 5 4 4 2 3 4 2 2" xfId="56101" xr:uid="{00000000-0005-0000-0000-0000570D0000}"/>
    <cellStyle name="Comma 5 4 4 2 3 4 3" xfId="43504" xr:uid="{00000000-0005-0000-0000-0000580D0000}"/>
    <cellStyle name="Comma 5 4 4 2 3 4 4" xfId="33490" xr:uid="{00000000-0005-0000-0000-0000590D0000}"/>
    <cellStyle name="Comma 5 4 4 2 3 5" xfId="10040" xr:uid="{00000000-0005-0000-0000-00005A0D0000}"/>
    <cellStyle name="Comma 5 4 4 2 3 5 2" xfId="22661" xr:uid="{00000000-0005-0000-0000-00005B0D0000}"/>
    <cellStyle name="Comma 5 4 4 2 3 5 2 2" xfId="57877" xr:uid="{00000000-0005-0000-0000-00005C0D0000}"/>
    <cellStyle name="Comma 5 4 4 2 3 5 3" xfId="45280" xr:uid="{00000000-0005-0000-0000-00005D0D0000}"/>
    <cellStyle name="Comma 5 4 4 2 3 5 4" xfId="35266" xr:uid="{00000000-0005-0000-0000-00005E0D0000}"/>
    <cellStyle name="Comma 5 4 4 2 3 6" xfId="11834" xr:uid="{00000000-0005-0000-0000-00005F0D0000}"/>
    <cellStyle name="Comma 5 4 4 2 3 6 2" xfId="24437" xr:uid="{00000000-0005-0000-0000-0000600D0000}"/>
    <cellStyle name="Comma 5 4 4 2 3 6 2 2" xfId="59653" xr:uid="{00000000-0005-0000-0000-0000610D0000}"/>
    <cellStyle name="Comma 5 4 4 2 3 6 3" xfId="47056" xr:uid="{00000000-0005-0000-0000-0000620D0000}"/>
    <cellStyle name="Comma 5 4 4 2 3 6 4" xfId="37042" xr:uid="{00000000-0005-0000-0000-0000630D0000}"/>
    <cellStyle name="Comma 5 4 4 2 3 7" xfId="16201" xr:uid="{00000000-0005-0000-0000-0000640D0000}"/>
    <cellStyle name="Comma 5 4 4 2 3 7 2" xfId="51417" xr:uid="{00000000-0005-0000-0000-0000650D0000}"/>
    <cellStyle name="Comma 5 4 4 2 3 7 3" xfId="28806" xr:uid="{00000000-0005-0000-0000-0000660D0000}"/>
    <cellStyle name="Comma 5 4 4 2 3 8" xfId="14423" xr:uid="{00000000-0005-0000-0000-0000670D0000}"/>
    <cellStyle name="Comma 5 4 4 2 3 8 2" xfId="49641" xr:uid="{00000000-0005-0000-0000-0000680D0000}"/>
    <cellStyle name="Comma 5 4 4 2 3 9" xfId="38820" xr:uid="{00000000-0005-0000-0000-0000690D0000}"/>
    <cellStyle name="Comma 5 4 4 2 4" xfId="2695" xr:uid="{00000000-0005-0000-0000-00006A0D0000}"/>
    <cellStyle name="Comma 5 4 4 2 4 10" xfId="26221" xr:uid="{00000000-0005-0000-0000-00006B0D0000}"/>
    <cellStyle name="Comma 5 4 4 2 4 11" xfId="60625" xr:uid="{00000000-0005-0000-0000-00006C0D0000}"/>
    <cellStyle name="Comma 5 4 4 2 4 2" xfId="4521" xr:uid="{00000000-0005-0000-0000-00006D0D0000}"/>
    <cellStyle name="Comma 5 4 4 2 4 2 2" xfId="17168" xr:uid="{00000000-0005-0000-0000-00006E0D0000}"/>
    <cellStyle name="Comma 5 4 4 2 4 2 2 2" xfId="52384" xr:uid="{00000000-0005-0000-0000-00006F0D0000}"/>
    <cellStyle name="Comma 5 4 4 2 4 2 3" xfId="39787" xr:uid="{00000000-0005-0000-0000-0000700D0000}"/>
    <cellStyle name="Comma 5 4 4 2 4 2 4" xfId="29773" xr:uid="{00000000-0005-0000-0000-0000710D0000}"/>
    <cellStyle name="Comma 5 4 4 2 4 3" xfId="5991" xr:uid="{00000000-0005-0000-0000-0000720D0000}"/>
    <cellStyle name="Comma 5 4 4 2 4 3 2" xfId="18622" xr:uid="{00000000-0005-0000-0000-0000730D0000}"/>
    <cellStyle name="Comma 5 4 4 2 4 3 2 2" xfId="53838" xr:uid="{00000000-0005-0000-0000-0000740D0000}"/>
    <cellStyle name="Comma 5 4 4 2 4 3 3" xfId="41241" xr:uid="{00000000-0005-0000-0000-0000750D0000}"/>
    <cellStyle name="Comma 5 4 4 2 4 3 4" xfId="31227" xr:uid="{00000000-0005-0000-0000-0000760D0000}"/>
    <cellStyle name="Comma 5 4 4 2 4 4" xfId="7450" xr:uid="{00000000-0005-0000-0000-0000770D0000}"/>
    <cellStyle name="Comma 5 4 4 2 4 4 2" xfId="20076" xr:uid="{00000000-0005-0000-0000-0000780D0000}"/>
    <cellStyle name="Comma 5 4 4 2 4 4 2 2" xfId="55292" xr:uid="{00000000-0005-0000-0000-0000790D0000}"/>
    <cellStyle name="Comma 5 4 4 2 4 4 3" xfId="42695" xr:uid="{00000000-0005-0000-0000-00007A0D0000}"/>
    <cellStyle name="Comma 5 4 4 2 4 4 4" xfId="32681" xr:uid="{00000000-0005-0000-0000-00007B0D0000}"/>
    <cellStyle name="Comma 5 4 4 2 4 5" xfId="9231" xr:uid="{00000000-0005-0000-0000-00007C0D0000}"/>
    <cellStyle name="Comma 5 4 4 2 4 5 2" xfId="21852" xr:uid="{00000000-0005-0000-0000-00007D0D0000}"/>
    <cellStyle name="Comma 5 4 4 2 4 5 2 2" xfId="57068" xr:uid="{00000000-0005-0000-0000-00007E0D0000}"/>
    <cellStyle name="Comma 5 4 4 2 4 5 3" xfId="44471" xr:uid="{00000000-0005-0000-0000-00007F0D0000}"/>
    <cellStyle name="Comma 5 4 4 2 4 5 4" xfId="34457" xr:uid="{00000000-0005-0000-0000-0000800D0000}"/>
    <cellStyle name="Comma 5 4 4 2 4 6" xfId="11025" xr:uid="{00000000-0005-0000-0000-0000810D0000}"/>
    <cellStyle name="Comma 5 4 4 2 4 6 2" xfId="23628" xr:uid="{00000000-0005-0000-0000-0000820D0000}"/>
    <cellStyle name="Comma 5 4 4 2 4 6 2 2" xfId="58844" xr:uid="{00000000-0005-0000-0000-0000830D0000}"/>
    <cellStyle name="Comma 5 4 4 2 4 6 3" xfId="46247" xr:uid="{00000000-0005-0000-0000-0000840D0000}"/>
    <cellStyle name="Comma 5 4 4 2 4 6 4" xfId="36233" xr:uid="{00000000-0005-0000-0000-0000850D0000}"/>
    <cellStyle name="Comma 5 4 4 2 4 7" xfId="15392" xr:uid="{00000000-0005-0000-0000-0000860D0000}"/>
    <cellStyle name="Comma 5 4 4 2 4 7 2" xfId="50608" xr:uid="{00000000-0005-0000-0000-0000870D0000}"/>
    <cellStyle name="Comma 5 4 4 2 4 7 3" xfId="27997" xr:uid="{00000000-0005-0000-0000-0000880D0000}"/>
    <cellStyle name="Comma 5 4 4 2 4 8" xfId="13614" xr:uid="{00000000-0005-0000-0000-0000890D0000}"/>
    <cellStyle name="Comma 5 4 4 2 4 8 2" xfId="48832" xr:uid="{00000000-0005-0000-0000-00008A0D0000}"/>
    <cellStyle name="Comma 5 4 4 2 4 9" xfId="38011" xr:uid="{00000000-0005-0000-0000-00008B0D0000}"/>
    <cellStyle name="Comma 5 4 4 2 5" xfId="3859" xr:uid="{00000000-0005-0000-0000-00008C0D0000}"/>
    <cellStyle name="Comma 5 4 4 2 5 2" xfId="8582" xr:uid="{00000000-0005-0000-0000-00008D0D0000}"/>
    <cellStyle name="Comma 5 4 4 2 5 2 2" xfId="21208" xr:uid="{00000000-0005-0000-0000-00008E0D0000}"/>
    <cellStyle name="Comma 5 4 4 2 5 2 2 2" xfId="56424" xr:uid="{00000000-0005-0000-0000-00008F0D0000}"/>
    <cellStyle name="Comma 5 4 4 2 5 2 3" xfId="43827" xr:uid="{00000000-0005-0000-0000-0000900D0000}"/>
    <cellStyle name="Comma 5 4 4 2 5 2 4" xfId="33813" xr:uid="{00000000-0005-0000-0000-0000910D0000}"/>
    <cellStyle name="Comma 5 4 4 2 5 3" xfId="10363" xr:uid="{00000000-0005-0000-0000-0000920D0000}"/>
    <cellStyle name="Comma 5 4 4 2 5 3 2" xfId="22984" xr:uid="{00000000-0005-0000-0000-0000930D0000}"/>
    <cellStyle name="Comma 5 4 4 2 5 3 2 2" xfId="58200" xr:uid="{00000000-0005-0000-0000-0000940D0000}"/>
    <cellStyle name="Comma 5 4 4 2 5 3 3" xfId="45603" xr:uid="{00000000-0005-0000-0000-0000950D0000}"/>
    <cellStyle name="Comma 5 4 4 2 5 3 4" xfId="35589" xr:uid="{00000000-0005-0000-0000-0000960D0000}"/>
    <cellStyle name="Comma 5 4 4 2 5 4" xfId="12159" xr:uid="{00000000-0005-0000-0000-0000970D0000}"/>
    <cellStyle name="Comma 5 4 4 2 5 4 2" xfId="24760" xr:uid="{00000000-0005-0000-0000-0000980D0000}"/>
    <cellStyle name="Comma 5 4 4 2 5 4 2 2" xfId="59976" xr:uid="{00000000-0005-0000-0000-0000990D0000}"/>
    <cellStyle name="Comma 5 4 4 2 5 4 3" xfId="47379" xr:uid="{00000000-0005-0000-0000-00009A0D0000}"/>
    <cellStyle name="Comma 5 4 4 2 5 4 4" xfId="37365" xr:uid="{00000000-0005-0000-0000-00009B0D0000}"/>
    <cellStyle name="Comma 5 4 4 2 5 5" xfId="16524" xr:uid="{00000000-0005-0000-0000-00009C0D0000}"/>
    <cellStyle name="Comma 5 4 4 2 5 5 2" xfId="51740" xr:uid="{00000000-0005-0000-0000-00009D0D0000}"/>
    <cellStyle name="Comma 5 4 4 2 5 5 3" xfId="29129" xr:uid="{00000000-0005-0000-0000-00009E0D0000}"/>
    <cellStyle name="Comma 5 4 4 2 5 6" xfId="14746" xr:uid="{00000000-0005-0000-0000-00009F0D0000}"/>
    <cellStyle name="Comma 5 4 4 2 5 6 2" xfId="49964" xr:uid="{00000000-0005-0000-0000-0000A00D0000}"/>
    <cellStyle name="Comma 5 4 4 2 5 7" xfId="39143" xr:uid="{00000000-0005-0000-0000-0000A10D0000}"/>
    <cellStyle name="Comma 5 4 4 2 5 8" xfId="27353" xr:uid="{00000000-0005-0000-0000-0000A20D0000}"/>
    <cellStyle name="Comma 5 4 4 2 6" xfId="4199" xr:uid="{00000000-0005-0000-0000-0000A30D0000}"/>
    <cellStyle name="Comma 5 4 4 2 6 2" xfId="16846" xr:uid="{00000000-0005-0000-0000-0000A40D0000}"/>
    <cellStyle name="Comma 5 4 4 2 6 2 2" xfId="52062" xr:uid="{00000000-0005-0000-0000-0000A50D0000}"/>
    <cellStyle name="Comma 5 4 4 2 6 2 3" xfId="29451" xr:uid="{00000000-0005-0000-0000-0000A60D0000}"/>
    <cellStyle name="Comma 5 4 4 2 6 3" xfId="13292" xr:uid="{00000000-0005-0000-0000-0000A70D0000}"/>
    <cellStyle name="Comma 5 4 4 2 6 3 2" xfId="48510" xr:uid="{00000000-0005-0000-0000-0000A80D0000}"/>
    <cellStyle name="Comma 5 4 4 2 6 4" xfId="39465" xr:uid="{00000000-0005-0000-0000-0000A90D0000}"/>
    <cellStyle name="Comma 5 4 4 2 6 5" xfId="25899" xr:uid="{00000000-0005-0000-0000-0000AA0D0000}"/>
    <cellStyle name="Comma 5 4 4 2 7" xfId="5669" xr:uid="{00000000-0005-0000-0000-0000AB0D0000}"/>
    <cellStyle name="Comma 5 4 4 2 7 2" xfId="18300" xr:uid="{00000000-0005-0000-0000-0000AC0D0000}"/>
    <cellStyle name="Comma 5 4 4 2 7 2 2" xfId="53516" xr:uid="{00000000-0005-0000-0000-0000AD0D0000}"/>
    <cellStyle name="Comma 5 4 4 2 7 3" xfId="40919" xr:uid="{00000000-0005-0000-0000-0000AE0D0000}"/>
    <cellStyle name="Comma 5 4 4 2 7 4" xfId="30905" xr:uid="{00000000-0005-0000-0000-0000AF0D0000}"/>
    <cellStyle name="Comma 5 4 4 2 8" xfId="7128" xr:uid="{00000000-0005-0000-0000-0000B00D0000}"/>
    <cellStyle name="Comma 5 4 4 2 8 2" xfId="19754" xr:uid="{00000000-0005-0000-0000-0000B10D0000}"/>
    <cellStyle name="Comma 5 4 4 2 8 2 2" xfId="54970" xr:uid="{00000000-0005-0000-0000-0000B20D0000}"/>
    <cellStyle name="Comma 5 4 4 2 8 3" xfId="42373" xr:uid="{00000000-0005-0000-0000-0000B30D0000}"/>
    <cellStyle name="Comma 5 4 4 2 8 4" xfId="32359" xr:uid="{00000000-0005-0000-0000-0000B40D0000}"/>
    <cellStyle name="Comma 5 4 4 2 9" xfId="8909" xr:uid="{00000000-0005-0000-0000-0000B50D0000}"/>
    <cellStyle name="Comma 5 4 4 2 9 2" xfId="21530" xr:uid="{00000000-0005-0000-0000-0000B60D0000}"/>
    <cellStyle name="Comma 5 4 4 2 9 2 2" xfId="56746" xr:uid="{00000000-0005-0000-0000-0000B70D0000}"/>
    <cellStyle name="Comma 5 4 4 2 9 3" xfId="44149" xr:uid="{00000000-0005-0000-0000-0000B80D0000}"/>
    <cellStyle name="Comma 5 4 4 2 9 4" xfId="34135" xr:uid="{00000000-0005-0000-0000-0000B90D0000}"/>
    <cellStyle name="Comma 5 4 4 3" xfId="3044" xr:uid="{00000000-0005-0000-0000-0000BA0D0000}"/>
    <cellStyle name="Comma 5 4 4 3 10" xfId="25417" xr:uid="{00000000-0005-0000-0000-0000BB0D0000}"/>
    <cellStyle name="Comma 5 4 4 3 11" xfId="60952" xr:uid="{00000000-0005-0000-0000-0000BC0D0000}"/>
    <cellStyle name="Comma 5 4 4 3 2" xfId="4848" xr:uid="{00000000-0005-0000-0000-0000BD0D0000}"/>
    <cellStyle name="Comma 5 4 4 3 2 2" xfId="17495" xr:uid="{00000000-0005-0000-0000-0000BE0D0000}"/>
    <cellStyle name="Comma 5 4 4 3 2 2 2" xfId="52711" xr:uid="{00000000-0005-0000-0000-0000BF0D0000}"/>
    <cellStyle name="Comma 5 4 4 3 2 2 3" xfId="30100" xr:uid="{00000000-0005-0000-0000-0000C00D0000}"/>
    <cellStyle name="Comma 5 4 4 3 2 3" xfId="13941" xr:uid="{00000000-0005-0000-0000-0000C10D0000}"/>
    <cellStyle name="Comma 5 4 4 3 2 3 2" xfId="49159" xr:uid="{00000000-0005-0000-0000-0000C20D0000}"/>
    <cellStyle name="Comma 5 4 4 3 2 4" xfId="40114" xr:uid="{00000000-0005-0000-0000-0000C30D0000}"/>
    <cellStyle name="Comma 5 4 4 3 2 5" xfId="26548" xr:uid="{00000000-0005-0000-0000-0000C40D0000}"/>
    <cellStyle name="Comma 5 4 4 3 3" xfId="6318" xr:uid="{00000000-0005-0000-0000-0000C50D0000}"/>
    <cellStyle name="Comma 5 4 4 3 3 2" xfId="18949" xr:uid="{00000000-0005-0000-0000-0000C60D0000}"/>
    <cellStyle name="Comma 5 4 4 3 3 2 2" xfId="54165" xr:uid="{00000000-0005-0000-0000-0000C70D0000}"/>
    <cellStyle name="Comma 5 4 4 3 3 3" xfId="41568" xr:uid="{00000000-0005-0000-0000-0000C80D0000}"/>
    <cellStyle name="Comma 5 4 4 3 3 4" xfId="31554" xr:uid="{00000000-0005-0000-0000-0000C90D0000}"/>
    <cellStyle name="Comma 5 4 4 3 4" xfId="7777" xr:uid="{00000000-0005-0000-0000-0000CA0D0000}"/>
    <cellStyle name="Comma 5 4 4 3 4 2" xfId="20403" xr:uid="{00000000-0005-0000-0000-0000CB0D0000}"/>
    <cellStyle name="Comma 5 4 4 3 4 2 2" xfId="55619" xr:uid="{00000000-0005-0000-0000-0000CC0D0000}"/>
    <cellStyle name="Comma 5 4 4 3 4 3" xfId="43022" xr:uid="{00000000-0005-0000-0000-0000CD0D0000}"/>
    <cellStyle name="Comma 5 4 4 3 4 4" xfId="33008" xr:uid="{00000000-0005-0000-0000-0000CE0D0000}"/>
    <cellStyle name="Comma 5 4 4 3 5" xfId="9558" xr:uid="{00000000-0005-0000-0000-0000CF0D0000}"/>
    <cellStyle name="Comma 5 4 4 3 5 2" xfId="22179" xr:uid="{00000000-0005-0000-0000-0000D00D0000}"/>
    <cellStyle name="Comma 5 4 4 3 5 2 2" xfId="57395" xr:uid="{00000000-0005-0000-0000-0000D10D0000}"/>
    <cellStyle name="Comma 5 4 4 3 5 3" xfId="44798" xr:uid="{00000000-0005-0000-0000-0000D20D0000}"/>
    <cellStyle name="Comma 5 4 4 3 5 4" xfId="34784" xr:uid="{00000000-0005-0000-0000-0000D30D0000}"/>
    <cellStyle name="Comma 5 4 4 3 6" xfId="11352" xr:uid="{00000000-0005-0000-0000-0000D40D0000}"/>
    <cellStyle name="Comma 5 4 4 3 6 2" xfId="23955" xr:uid="{00000000-0005-0000-0000-0000D50D0000}"/>
    <cellStyle name="Comma 5 4 4 3 6 2 2" xfId="59171" xr:uid="{00000000-0005-0000-0000-0000D60D0000}"/>
    <cellStyle name="Comma 5 4 4 3 6 3" xfId="46574" xr:uid="{00000000-0005-0000-0000-0000D70D0000}"/>
    <cellStyle name="Comma 5 4 4 3 6 4" xfId="36560" xr:uid="{00000000-0005-0000-0000-0000D80D0000}"/>
    <cellStyle name="Comma 5 4 4 3 7" xfId="15719" xr:uid="{00000000-0005-0000-0000-0000D90D0000}"/>
    <cellStyle name="Comma 5 4 4 3 7 2" xfId="50935" xr:uid="{00000000-0005-0000-0000-0000DA0D0000}"/>
    <cellStyle name="Comma 5 4 4 3 7 3" xfId="28324" xr:uid="{00000000-0005-0000-0000-0000DB0D0000}"/>
    <cellStyle name="Comma 5 4 4 3 8" xfId="12810" xr:uid="{00000000-0005-0000-0000-0000DC0D0000}"/>
    <cellStyle name="Comma 5 4 4 3 8 2" xfId="48028" xr:uid="{00000000-0005-0000-0000-0000DD0D0000}"/>
    <cellStyle name="Comma 5 4 4 3 9" xfId="38338" xr:uid="{00000000-0005-0000-0000-0000DE0D0000}"/>
    <cellStyle name="Comma 5 4 4 4" xfId="2871" xr:uid="{00000000-0005-0000-0000-0000DF0D0000}"/>
    <cellStyle name="Comma 5 4 4 4 10" xfId="25258" xr:uid="{00000000-0005-0000-0000-0000E00D0000}"/>
    <cellStyle name="Comma 5 4 4 4 11" xfId="60793" xr:uid="{00000000-0005-0000-0000-0000E10D0000}"/>
    <cellStyle name="Comma 5 4 4 4 2" xfId="4689" xr:uid="{00000000-0005-0000-0000-0000E20D0000}"/>
    <cellStyle name="Comma 5 4 4 4 2 2" xfId="17336" xr:uid="{00000000-0005-0000-0000-0000E30D0000}"/>
    <cellStyle name="Comma 5 4 4 4 2 2 2" xfId="52552" xr:uid="{00000000-0005-0000-0000-0000E40D0000}"/>
    <cellStyle name="Comma 5 4 4 4 2 2 3" xfId="29941" xr:uid="{00000000-0005-0000-0000-0000E50D0000}"/>
    <cellStyle name="Comma 5 4 4 4 2 3" xfId="13782" xr:uid="{00000000-0005-0000-0000-0000E60D0000}"/>
    <cellStyle name="Comma 5 4 4 4 2 3 2" xfId="49000" xr:uid="{00000000-0005-0000-0000-0000E70D0000}"/>
    <cellStyle name="Comma 5 4 4 4 2 4" xfId="39955" xr:uid="{00000000-0005-0000-0000-0000E80D0000}"/>
    <cellStyle name="Comma 5 4 4 4 2 5" xfId="26389" xr:uid="{00000000-0005-0000-0000-0000E90D0000}"/>
    <cellStyle name="Comma 5 4 4 4 3" xfId="6159" xr:uid="{00000000-0005-0000-0000-0000EA0D0000}"/>
    <cellStyle name="Comma 5 4 4 4 3 2" xfId="18790" xr:uid="{00000000-0005-0000-0000-0000EB0D0000}"/>
    <cellStyle name="Comma 5 4 4 4 3 2 2" xfId="54006" xr:uid="{00000000-0005-0000-0000-0000EC0D0000}"/>
    <cellStyle name="Comma 5 4 4 4 3 3" xfId="41409" xr:uid="{00000000-0005-0000-0000-0000ED0D0000}"/>
    <cellStyle name="Comma 5 4 4 4 3 4" xfId="31395" xr:uid="{00000000-0005-0000-0000-0000EE0D0000}"/>
    <cellStyle name="Comma 5 4 4 4 4" xfId="7618" xr:uid="{00000000-0005-0000-0000-0000EF0D0000}"/>
    <cellStyle name="Comma 5 4 4 4 4 2" xfId="20244" xr:uid="{00000000-0005-0000-0000-0000F00D0000}"/>
    <cellStyle name="Comma 5 4 4 4 4 2 2" xfId="55460" xr:uid="{00000000-0005-0000-0000-0000F10D0000}"/>
    <cellStyle name="Comma 5 4 4 4 4 3" xfId="42863" xr:uid="{00000000-0005-0000-0000-0000F20D0000}"/>
    <cellStyle name="Comma 5 4 4 4 4 4" xfId="32849" xr:uid="{00000000-0005-0000-0000-0000F30D0000}"/>
    <cellStyle name="Comma 5 4 4 4 5" xfId="9399" xr:uid="{00000000-0005-0000-0000-0000F40D0000}"/>
    <cellStyle name="Comma 5 4 4 4 5 2" xfId="22020" xr:uid="{00000000-0005-0000-0000-0000F50D0000}"/>
    <cellStyle name="Comma 5 4 4 4 5 2 2" xfId="57236" xr:uid="{00000000-0005-0000-0000-0000F60D0000}"/>
    <cellStyle name="Comma 5 4 4 4 5 3" xfId="44639" xr:uid="{00000000-0005-0000-0000-0000F70D0000}"/>
    <cellStyle name="Comma 5 4 4 4 5 4" xfId="34625" xr:uid="{00000000-0005-0000-0000-0000F80D0000}"/>
    <cellStyle name="Comma 5 4 4 4 6" xfId="11193" xr:uid="{00000000-0005-0000-0000-0000F90D0000}"/>
    <cellStyle name="Comma 5 4 4 4 6 2" xfId="23796" xr:uid="{00000000-0005-0000-0000-0000FA0D0000}"/>
    <cellStyle name="Comma 5 4 4 4 6 2 2" xfId="59012" xr:uid="{00000000-0005-0000-0000-0000FB0D0000}"/>
    <cellStyle name="Comma 5 4 4 4 6 3" xfId="46415" xr:uid="{00000000-0005-0000-0000-0000FC0D0000}"/>
    <cellStyle name="Comma 5 4 4 4 6 4" xfId="36401" xr:uid="{00000000-0005-0000-0000-0000FD0D0000}"/>
    <cellStyle name="Comma 5 4 4 4 7" xfId="15560" xr:uid="{00000000-0005-0000-0000-0000FE0D0000}"/>
    <cellStyle name="Comma 5 4 4 4 7 2" xfId="50776" xr:uid="{00000000-0005-0000-0000-0000FF0D0000}"/>
    <cellStyle name="Comma 5 4 4 4 7 3" xfId="28165" xr:uid="{00000000-0005-0000-0000-0000000E0000}"/>
    <cellStyle name="Comma 5 4 4 4 8" xfId="12651" xr:uid="{00000000-0005-0000-0000-0000010E0000}"/>
    <cellStyle name="Comma 5 4 4 4 8 2" xfId="47869" xr:uid="{00000000-0005-0000-0000-0000020E0000}"/>
    <cellStyle name="Comma 5 4 4 4 9" xfId="38179" xr:uid="{00000000-0005-0000-0000-0000030E0000}"/>
    <cellStyle name="Comma 5 4 4 5" xfId="3380" xr:uid="{00000000-0005-0000-0000-0000040E0000}"/>
    <cellStyle name="Comma 5 4 4 5 10" xfId="26876" xr:uid="{00000000-0005-0000-0000-0000050E0000}"/>
    <cellStyle name="Comma 5 4 4 5 11" xfId="61280" xr:uid="{00000000-0005-0000-0000-0000060E0000}"/>
    <cellStyle name="Comma 5 4 4 5 2" xfId="5176" xr:uid="{00000000-0005-0000-0000-0000070E0000}"/>
    <cellStyle name="Comma 5 4 4 5 2 2" xfId="17823" xr:uid="{00000000-0005-0000-0000-0000080E0000}"/>
    <cellStyle name="Comma 5 4 4 5 2 2 2" xfId="53039" xr:uid="{00000000-0005-0000-0000-0000090E0000}"/>
    <cellStyle name="Comma 5 4 4 5 2 3" xfId="40442" xr:uid="{00000000-0005-0000-0000-00000A0E0000}"/>
    <cellStyle name="Comma 5 4 4 5 2 4" xfId="30428" xr:uid="{00000000-0005-0000-0000-00000B0E0000}"/>
    <cellStyle name="Comma 5 4 4 5 3" xfId="6646" xr:uid="{00000000-0005-0000-0000-00000C0E0000}"/>
    <cellStyle name="Comma 5 4 4 5 3 2" xfId="19277" xr:uid="{00000000-0005-0000-0000-00000D0E0000}"/>
    <cellStyle name="Comma 5 4 4 5 3 2 2" xfId="54493" xr:uid="{00000000-0005-0000-0000-00000E0E0000}"/>
    <cellStyle name="Comma 5 4 4 5 3 3" xfId="41896" xr:uid="{00000000-0005-0000-0000-00000F0E0000}"/>
    <cellStyle name="Comma 5 4 4 5 3 4" xfId="31882" xr:uid="{00000000-0005-0000-0000-0000100E0000}"/>
    <cellStyle name="Comma 5 4 4 5 4" xfId="8105" xr:uid="{00000000-0005-0000-0000-0000110E0000}"/>
    <cellStyle name="Comma 5 4 4 5 4 2" xfId="20731" xr:uid="{00000000-0005-0000-0000-0000120E0000}"/>
    <cellStyle name="Comma 5 4 4 5 4 2 2" xfId="55947" xr:uid="{00000000-0005-0000-0000-0000130E0000}"/>
    <cellStyle name="Comma 5 4 4 5 4 3" xfId="43350" xr:uid="{00000000-0005-0000-0000-0000140E0000}"/>
    <cellStyle name="Comma 5 4 4 5 4 4" xfId="33336" xr:uid="{00000000-0005-0000-0000-0000150E0000}"/>
    <cellStyle name="Comma 5 4 4 5 5" xfId="9886" xr:uid="{00000000-0005-0000-0000-0000160E0000}"/>
    <cellStyle name="Comma 5 4 4 5 5 2" xfId="22507" xr:uid="{00000000-0005-0000-0000-0000170E0000}"/>
    <cellStyle name="Comma 5 4 4 5 5 2 2" xfId="57723" xr:uid="{00000000-0005-0000-0000-0000180E0000}"/>
    <cellStyle name="Comma 5 4 4 5 5 3" xfId="45126" xr:uid="{00000000-0005-0000-0000-0000190E0000}"/>
    <cellStyle name="Comma 5 4 4 5 5 4" xfId="35112" xr:uid="{00000000-0005-0000-0000-00001A0E0000}"/>
    <cellStyle name="Comma 5 4 4 5 6" xfId="11680" xr:uid="{00000000-0005-0000-0000-00001B0E0000}"/>
    <cellStyle name="Comma 5 4 4 5 6 2" xfId="24283" xr:uid="{00000000-0005-0000-0000-00001C0E0000}"/>
    <cellStyle name="Comma 5 4 4 5 6 2 2" xfId="59499" xr:uid="{00000000-0005-0000-0000-00001D0E0000}"/>
    <cellStyle name="Comma 5 4 4 5 6 3" xfId="46902" xr:uid="{00000000-0005-0000-0000-00001E0E0000}"/>
    <cellStyle name="Comma 5 4 4 5 6 4" xfId="36888" xr:uid="{00000000-0005-0000-0000-00001F0E0000}"/>
    <cellStyle name="Comma 5 4 4 5 7" xfId="16047" xr:uid="{00000000-0005-0000-0000-0000200E0000}"/>
    <cellStyle name="Comma 5 4 4 5 7 2" xfId="51263" xr:uid="{00000000-0005-0000-0000-0000210E0000}"/>
    <cellStyle name="Comma 5 4 4 5 7 3" xfId="28652" xr:uid="{00000000-0005-0000-0000-0000220E0000}"/>
    <cellStyle name="Comma 5 4 4 5 8" xfId="14269" xr:uid="{00000000-0005-0000-0000-0000230E0000}"/>
    <cellStyle name="Comma 5 4 4 5 8 2" xfId="49487" xr:uid="{00000000-0005-0000-0000-0000240E0000}"/>
    <cellStyle name="Comma 5 4 4 5 9" xfId="38666" xr:uid="{00000000-0005-0000-0000-0000250E0000}"/>
    <cellStyle name="Comma 5 4 4 6" xfId="2540" xr:uid="{00000000-0005-0000-0000-0000260E0000}"/>
    <cellStyle name="Comma 5 4 4 6 10" xfId="26067" xr:uid="{00000000-0005-0000-0000-0000270E0000}"/>
    <cellStyle name="Comma 5 4 4 6 11" xfId="60471" xr:uid="{00000000-0005-0000-0000-0000280E0000}"/>
    <cellStyle name="Comma 5 4 4 6 2" xfId="4367" xr:uid="{00000000-0005-0000-0000-0000290E0000}"/>
    <cellStyle name="Comma 5 4 4 6 2 2" xfId="17014" xr:uid="{00000000-0005-0000-0000-00002A0E0000}"/>
    <cellStyle name="Comma 5 4 4 6 2 2 2" xfId="52230" xr:uid="{00000000-0005-0000-0000-00002B0E0000}"/>
    <cellStyle name="Comma 5 4 4 6 2 3" xfId="39633" xr:uid="{00000000-0005-0000-0000-00002C0E0000}"/>
    <cellStyle name="Comma 5 4 4 6 2 4" xfId="29619" xr:uid="{00000000-0005-0000-0000-00002D0E0000}"/>
    <cellStyle name="Comma 5 4 4 6 3" xfId="5837" xr:uid="{00000000-0005-0000-0000-00002E0E0000}"/>
    <cellStyle name="Comma 5 4 4 6 3 2" xfId="18468" xr:uid="{00000000-0005-0000-0000-00002F0E0000}"/>
    <cellStyle name="Comma 5 4 4 6 3 2 2" xfId="53684" xr:uid="{00000000-0005-0000-0000-0000300E0000}"/>
    <cellStyle name="Comma 5 4 4 6 3 3" xfId="41087" xr:uid="{00000000-0005-0000-0000-0000310E0000}"/>
    <cellStyle name="Comma 5 4 4 6 3 4" xfId="31073" xr:uid="{00000000-0005-0000-0000-0000320E0000}"/>
    <cellStyle name="Comma 5 4 4 6 4" xfId="7296" xr:uid="{00000000-0005-0000-0000-0000330E0000}"/>
    <cellStyle name="Comma 5 4 4 6 4 2" xfId="19922" xr:uid="{00000000-0005-0000-0000-0000340E0000}"/>
    <cellStyle name="Comma 5 4 4 6 4 2 2" xfId="55138" xr:uid="{00000000-0005-0000-0000-0000350E0000}"/>
    <cellStyle name="Comma 5 4 4 6 4 3" xfId="42541" xr:uid="{00000000-0005-0000-0000-0000360E0000}"/>
    <cellStyle name="Comma 5 4 4 6 4 4" xfId="32527" xr:uid="{00000000-0005-0000-0000-0000370E0000}"/>
    <cellStyle name="Comma 5 4 4 6 5" xfId="9077" xr:uid="{00000000-0005-0000-0000-0000380E0000}"/>
    <cellStyle name="Comma 5 4 4 6 5 2" xfId="21698" xr:uid="{00000000-0005-0000-0000-0000390E0000}"/>
    <cellStyle name="Comma 5 4 4 6 5 2 2" xfId="56914" xr:uid="{00000000-0005-0000-0000-00003A0E0000}"/>
    <cellStyle name="Comma 5 4 4 6 5 3" xfId="44317" xr:uid="{00000000-0005-0000-0000-00003B0E0000}"/>
    <cellStyle name="Comma 5 4 4 6 5 4" xfId="34303" xr:uid="{00000000-0005-0000-0000-00003C0E0000}"/>
    <cellStyle name="Comma 5 4 4 6 6" xfId="10871" xr:uid="{00000000-0005-0000-0000-00003D0E0000}"/>
    <cellStyle name="Comma 5 4 4 6 6 2" xfId="23474" xr:uid="{00000000-0005-0000-0000-00003E0E0000}"/>
    <cellStyle name="Comma 5 4 4 6 6 2 2" xfId="58690" xr:uid="{00000000-0005-0000-0000-00003F0E0000}"/>
    <cellStyle name="Comma 5 4 4 6 6 3" xfId="46093" xr:uid="{00000000-0005-0000-0000-0000400E0000}"/>
    <cellStyle name="Comma 5 4 4 6 6 4" xfId="36079" xr:uid="{00000000-0005-0000-0000-0000410E0000}"/>
    <cellStyle name="Comma 5 4 4 6 7" xfId="15238" xr:uid="{00000000-0005-0000-0000-0000420E0000}"/>
    <cellStyle name="Comma 5 4 4 6 7 2" xfId="50454" xr:uid="{00000000-0005-0000-0000-0000430E0000}"/>
    <cellStyle name="Comma 5 4 4 6 7 3" xfId="27843" xr:uid="{00000000-0005-0000-0000-0000440E0000}"/>
    <cellStyle name="Comma 5 4 4 6 8" xfId="13460" xr:uid="{00000000-0005-0000-0000-0000450E0000}"/>
    <cellStyle name="Comma 5 4 4 6 8 2" xfId="48678" xr:uid="{00000000-0005-0000-0000-0000460E0000}"/>
    <cellStyle name="Comma 5 4 4 6 9" xfId="37857" xr:uid="{00000000-0005-0000-0000-0000470E0000}"/>
    <cellStyle name="Comma 5 4 4 7" xfId="3704" xr:uid="{00000000-0005-0000-0000-0000480E0000}"/>
    <cellStyle name="Comma 5 4 4 7 2" xfId="8428" xr:uid="{00000000-0005-0000-0000-0000490E0000}"/>
    <cellStyle name="Comma 5 4 4 7 2 2" xfId="21054" xr:uid="{00000000-0005-0000-0000-00004A0E0000}"/>
    <cellStyle name="Comma 5 4 4 7 2 2 2" xfId="56270" xr:uid="{00000000-0005-0000-0000-00004B0E0000}"/>
    <cellStyle name="Comma 5 4 4 7 2 3" xfId="43673" xr:uid="{00000000-0005-0000-0000-00004C0E0000}"/>
    <cellStyle name="Comma 5 4 4 7 2 4" xfId="33659" xr:uid="{00000000-0005-0000-0000-00004D0E0000}"/>
    <cellStyle name="Comma 5 4 4 7 3" xfId="10209" xr:uid="{00000000-0005-0000-0000-00004E0E0000}"/>
    <cellStyle name="Comma 5 4 4 7 3 2" xfId="22830" xr:uid="{00000000-0005-0000-0000-00004F0E0000}"/>
    <cellStyle name="Comma 5 4 4 7 3 2 2" xfId="58046" xr:uid="{00000000-0005-0000-0000-0000500E0000}"/>
    <cellStyle name="Comma 5 4 4 7 3 3" xfId="45449" xr:uid="{00000000-0005-0000-0000-0000510E0000}"/>
    <cellStyle name="Comma 5 4 4 7 3 4" xfId="35435" xr:uid="{00000000-0005-0000-0000-0000520E0000}"/>
    <cellStyle name="Comma 5 4 4 7 4" xfId="12005" xr:uid="{00000000-0005-0000-0000-0000530E0000}"/>
    <cellStyle name="Comma 5 4 4 7 4 2" xfId="24606" xr:uid="{00000000-0005-0000-0000-0000540E0000}"/>
    <cellStyle name="Comma 5 4 4 7 4 2 2" xfId="59822" xr:uid="{00000000-0005-0000-0000-0000550E0000}"/>
    <cellStyle name="Comma 5 4 4 7 4 3" xfId="47225" xr:uid="{00000000-0005-0000-0000-0000560E0000}"/>
    <cellStyle name="Comma 5 4 4 7 4 4" xfId="37211" xr:uid="{00000000-0005-0000-0000-0000570E0000}"/>
    <cellStyle name="Comma 5 4 4 7 5" xfId="16370" xr:uid="{00000000-0005-0000-0000-0000580E0000}"/>
    <cellStyle name="Comma 5 4 4 7 5 2" xfId="51586" xr:uid="{00000000-0005-0000-0000-0000590E0000}"/>
    <cellStyle name="Comma 5 4 4 7 5 3" xfId="28975" xr:uid="{00000000-0005-0000-0000-00005A0E0000}"/>
    <cellStyle name="Comma 5 4 4 7 6" xfId="14592" xr:uid="{00000000-0005-0000-0000-00005B0E0000}"/>
    <cellStyle name="Comma 5 4 4 7 6 2" xfId="49810" xr:uid="{00000000-0005-0000-0000-00005C0E0000}"/>
    <cellStyle name="Comma 5 4 4 7 7" xfId="38989" xr:uid="{00000000-0005-0000-0000-00005D0E0000}"/>
    <cellStyle name="Comma 5 4 4 7 8" xfId="27199" xr:uid="{00000000-0005-0000-0000-00005E0E0000}"/>
    <cellStyle name="Comma 5 4 4 8" xfId="4040" xr:uid="{00000000-0005-0000-0000-00005F0E0000}"/>
    <cellStyle name="Comma 5 4 4 8 2" xfId="16692" xr:uid="{00000000-0005-0000-0000-0000600E0000}"/>
    <cellStyle name="Comma 5 4 4 8 2 2" xfId="51908" xr:uid="{00000000-0005-0000-0000-0000610E0000}"/>
    <cellStyle name="Comma 5 4 4 8 2 3" xfId="29297" xr:uid="{00000000-0005-0000-0000-0000620E0000}"/>
    <cellStyle name="Comma 5 4 4 8 3" xfId="13138" xr:uid="{00000000-0005-0000-0000-0000630E0000}"/>
    <cellStyle name="Comma 5 4 4 8 3 2" xfId="48356" xr:uid="{00000000-0005-0000-0000-0000640E0000}"/>
    <cellStyle name="Comma 5 4 4 8 4" xfId="39311" xr:uid="{00000000-0005-0000-0000-0000650E0000}"/>
    <cellStyle name="Comma 5 4 4 8 5" xfId="25745" xr:uid="{00000000-0005-0000-0000-0000660E0000}"/>
    <cellStyle name="Comma 5 4 4 9" xfId="5515" xr:uid="{00000000-0005-0000-0000-0000670E0000}"/>
    <cellStyle name="Comma 5 4 4 9 2" xfId="18146" xr:uid="{00000000-0005-0000-0000-0000680E0000}"/>
    <cellStyle name="Comma 5 4 4 9 2 2" xfId="53362" xr:uid="{00000000-0005-0000-0000-0000690E0000}"/>
    <cellStyle name="Comma 5 4 4 9 3" xfId="40765" xr:uid="{00000000-0005-0000-0000-00006A0E0000}"/>
    <cellStyle name="Comma 5 4 4 9 4" xfId="30751" xr:uid="{00000000-0005-0000-0000-00006B0E0000}"/>
    <cellStyle name="Comma 5 4 5" xfId="2280" xr:uid="{00000000-0005-0000-0000-00006C0E0000}"/>
    <cellStyle name="Comma 5 4 5 10" xfId="10466" xr:uid="{00000000-0005-0000-0000-00006D0E0000}"/>
    <cellStyle name="Comma 5 4 5 10 2" xfId="23081" xr:uid="{00000000-0005-0000-0000-00006E0E0000}"/>
    <cellStyle name="Comma 5 4 5 10 2 2" xfId="58297" xr:uid="{00000000-0005-0000-0000-00006F0E0000}"/>
    <cellStyle name="Comma 5 4 5 10 3" xfId="45700" xr:uid="{00000000-0005-0000-0000-0000700E0000}"/>
    <cellStyle name="Comma 5 4 5 10 4" xfId="35686" xr:uid="{00000000-0005-0000-0000-0000710E0000}"/>
    <cellStyle name="Comma 5 4 5 11" xfId="14996" xr:uid="{00000000-0005-0000-0000-0000720E0000}"/>
    <cellStyle name="Comma 5 4 5 11 2" xfId="50212" xr:uid="{00000000-0005-0000-0000-0000730E0000}"/>
    <cellStyle name="Comma 5 4 5 11 3" xfId="27601" xr:uid="{00000000-0005-0000-0000-0000740E0000}"/>
    <cellStyle name="Comma 5 4 5 12" xfId="12409" xr:uid="{00000000-0005-0000-0000-0000750E0000}"/>
    <cellStyle name="Comma 5 4 5 12 2" xfId="47627" xr:uid="{00000000-0005-0000-0000-0000760E0000}"/>
    <cellStyle name="Comma 5 4 5 13" xfId="37615" xr:uid="{00000000-0005-0000-0000-0000770E0000}"/>
    <cellStyle name="Comma 5 4 5 14" xfId="25016" xr:uid="{00000000-0005-0000-0000-0000780E0000}"/>
    <cellStyle name="Comma 5 4 5 15" xfId="60229" xr:uid="{00000000-0005-0000-0000-0000790E0000}"/>
    <cellStyle name="Comma 5 4 5 2" xfId="3131" xr:uid="{00000000-0005-0000-0000-00007A0E0000}"/>
    <cellStyle name="Comma 5 4 5 2 10" xfId="25500" xr:uid="{00000000-0005-0000-0000-00007B0E0000}"/>
    <cellStyle name="Comma 5 4 5 2 11" xfId="61035" xr:uid="{00000000-0005-0000-0000-00007C0E0000}"/>
    <cellStyle name="Comma 5 4 5 2 2" xfId="4931" xr:uid="{00000000-0005-0000-0000-00007D0E0000}"/>
    <cellStyle name="Comma 5 4 5 2 2 2" xfId="17578" xr:uid="{00000000-0005-0000-0000-00007E0E0000}"/>
    <cellStyle name="Comma 5 4 5 2 2 2 2" xfId="52794" xr:uid="{00000000-0005-0000-0000-00007F0E0000}"/>
    <cellStyle name="Comma 5 4 5 2 2 2 3" xfId="30183" xr:uid="{00000000-0005-0000-0000-0000800E0000}"/>
    <cellStyle name="Comma 5 4 5 2 2 3" xfId="14024" xr:uid="{00000000-0005-0000-0000-0000810E0000}"/>
    <cellStyle name="Comma 5 4 5 2 2 3 2" xfId="49242" xr:uid="{00000000-0005-0000-0000-0000820E0000}"/>
    <cellStyle name="Comma 5 4 5 2 2 4" xfId="40197" xr:uid="{00000000-0005-0000-0000-0000830E0000}"/>
    <cellStyle name="Comma 5 4 5 2 2 5" xfId="26631" xr:uid="{00000000-0005-0000-0000-0000840E0000}"/>
    <cellStyle name="Comma 5 4 5 2 3" xfId="6401" xr:uid="{00000000-0005-0000-0000-0000850E0000}"/>
    <cellStyle name="Comma 5 4 5 2 3 2" xfId="19032" xr:uid="{00000000-0005-0000-0000-0000860E0000}"/>
    <cellStyle name="Comma 5 4 5 2 3 2 2" xfId="54248" xr:uid="{00000000-0005-0000-0000-0000870E0000}"/>
    <cellStyle name="Comma 5 4 5 2 3 3" xfId="41651" xr:uid="{00000000-0005-0000-0000-0000880E0000}"/>
    <cellStyle name="Comma 5 4 5 2 3 4" xfId="31637" xr:uid="{00000000-0005-0000-0000-0000890E0000}"/>
    <cellStyle name="Comma 5 4 5 2 4" xfId="7860" xr:uid="{00000000-0005-0000-0000-00008A0E0000}"/>
    <cellStyle name="Comma 5 4 5 2 4 2" xfId="20486" xr:uid="{00000000-0005-0000-0000-00008B0E0000}"/>
    <cellStyle name="Comma 5 4 5 2 4 2 2" xfId="55702" xr:uid="{00000000-0005-0000-0000-00008C0E0000}"/>
    <cellStyle name="Comma 5 4 5 2 4 3" xfId="43105" xr:uid="{00000000-0005-0000-0000-00008D0E0000}"/>
    <cellStyle name="Comma 5 4 5 2 4 4" xfId="33091" xr:uid="{00000000-0005-0000-0000-00008E0E0000}"/>
    <cellStyle name="Comma 5 4 5 2 5" xfId="9641" xr:uid="{00000000-0005-0000-0000-00008F0E0000}"/>
    <cellStyle name="Comma 5 4 5 2 5 2" xfId="22262" xr:uid="{00000000-0005-0000-0000-0000900E0000}"/>
    <cellStyle name="Comma 5 4 5 2 5 2 2" xfId="57478" xr:uid="{00000000-0005-0000-0000-0000910E0000}"/>
    <cellStyle name="Comma 5 4 5 2 5 3" xfId="44881" xr:uid="{00000000-0005-0000-0000-0000920E0000}"/>
    <cellStyle name="Comma 5 4 5 2 5 4" xfId="34867" xr:uid="{00000000-0005-0000-0000-0000930E0000}"/>
    <cellStyle name="Comma 5 4 5 2 6" xfId="11435" xr:uid="{00000000-0005-0000-0000-0000940E0000}"/>
    <cellStyle name="Comma 5 4 5 2 6 2" xfId="24038" xr:uid="{00000000-0005-0000-0000-0000950E0000}"/>
    <cellStyle name="Comma 5 4 5 2 6 2 2" xfId="59254" xr:uid="{00000000-0005-0000-0000-0000960E0000}"/>
    <cellStyle name="Comma 5 4 5 2 6 3" xfId="46657" xr:uid="{00000000-0005-0000-0000-0000970E0000}"/>
    <cellStyle name="Comma 5 4 5 2 6 4" xfId="36643" xr:uid="{00000000-0005-0000-0000-0000980E0000}"/>
    <cellStyle name="Comma 5 4 5 2 7" xfId="15802" xr:uid="{00000000-0005-0000-0000-0000990E0000}"/>
    <cellStyle name="Comma 5 4 5 2 7 2" xfId="51018" xr:uid="{00000000-0005-0000-0000-00009A0E0000}"/>
    <cellStyle name="Comma 5 4 5 2 7 3" xfId="28407" xr:uid="{00000000-0005-0000-0000-00009B0E0000}"/>
    <cellStyle name="Comma 5 4 5 2 8" xfId="12893" xr:uid="{00000000-0005-0000-0000-00009C0E0000}"/>
    <cellStyle name="Comma 5 4 5 2 8 2" xfId="48111" xr:uid="{00000000-0005-0000-0000-00009D0E0000}"/>
    <cellStyle name="Comma 5 4 5 2 9" xfId="38421" xr:uid="{00000000-0005-0000-0000-00009E0E0000}"/>
    <cellStyle name="Comma 5 4 5 3" xfId="3460" xr:uid="{00000000-0005-0000-0000-00009F0E0000}"/>
    <cellStyle name="Comma 5 4 5 3 10" xfId="26956" xr:uid="{00000000-0005-0000-0000-0000A00E0000}"/>
    <cellStyle name="Comma 5 4 5 3 11" xfId="61360" xr:uid="{00000000-0005-0000-0000-0000A10E0000}"/>
    <cellStyle name="Comma 5 4 5 3 2" xfId="5256" xr:uid="{00000000-0005-0000-0000-0000A20E0000}"/>
    <cellStyle name="Comma 5 4 5 3 2 2" xfId="17903" xr:uid="{00000000-0005-0000-0000-0000A30E0000}"/>
    <cellStyle name="Comma 5 4 5 3 2 2 2" xfId="53119" xr:uid="{00000000-0005-0000-0000-0000A40E0000}"/>
    <cellStyle name="Comma 5 4 5 3 2 3" xfId="40522" xr:uid="{00000000-0005-0000-0000-0000A50E0000}"/>
    <cellStyle name="Comma 5 4 5 3 2 4" xfId="30508" xr:uid="{00000000-0005-0000-0000-0000A60E0000}"/>
    <cellStyle name="Comma 5 4 5 3 3" xfId="6726" xr:uid="{00000000-0005-0000-0000-0000A70E0000}"/>
    <cellStyle name="Comma 5 4 5 3 3 2" xfId="19357" xr:uid="{00000000-0005-0000-0000-0000A80E0000}"/>
    <cellStyle name="Comma 5 4 5 3 3 2 2" xfId="54573" xr:uid="{00000000-0005-0000-0000-0000A90E0000}"/>
    <cellStyle name="Comma 5 4 5 3 3 3" xfId="41976" xr:uid="{00000000-0005-0000-0000-0000AA0E0000}"/>
    <cellStyle name="Comma 5 4 5 3 3 4" xfId="31962" xr:uid="{00000000-0005-0000-0000-0000AB0E0000}"/>
    <cellStyle name="Comma 5 4 5 3 4" xfId="8185" xr:uid="{00000000-0005-0000-0000-0000AC0E0000}"/>
    <cellStyle name="Comma 5 4 5 3 4 2" xfId="20811" xr:uid="{00000000-0005-0000-0000-0000AD0E0000}"/>
    <cellStyle name="Comma 5 4 5 3 4 2 2" xfId="56027" xr:uid="{00000000-0005-0000-0000-0000AE0E0000}"/>
    <cellStyle name="Comma 5 4 5 3 4 3" xfId="43430" xr:uid="{00000000-0005-0000-0000-0000AF0E0000}"/>
    <cellStyle name="Comma 5 4 5 3 4 4" xfId="33416" xr:uid="{00000000-0005-0000-0000-0000B00E0000}"/>
    <cellStyle name="Comma 5 4 5 3 5" xfId="9966" xr:uid="{00000000-0005-0000-0000-0000B10E0000}"/>
    <cellStyle name="Comma 5 4 5 3 5 2" xfId="22587" xr:uid="{00000000-0005-0000-0000-0000B20E0000}"/>
    <cellStyle name="Comma 5 4 5 3 5 2 2" xfId="57803" xr:uid="{00000000-0005-0000-0000-0000B30E0000}"/>
    <cellStyle name="Comma 5 4 5 3 5 3" xfId="45206" xr:uid="{00000000-0005-0000-0000-0000B40E0000}"/>
    <cellStyle name="Comma 5 4 5 3 5 4" xfId="35192" xr:uid="{00000000-0005-0000-0000-0000B50E0000}"/>
    <cellStyle name="Comma 5 4 5 3 6" xfId="11760" xr:uid="{00000000-0005-0000-0000-0000B60E0000}"/>
    <cellStyle name="Comma 5 4 5 3 6 2" xfId="24363" xr:uid="{00000000-0005-0000-0000-0000B70E0000}"/>
    <cellStyle name="Comma 5 4 5 3 6 2 2" xfId="59579" xr:uid="{00000000-0005-0000-0000-0000B80E0000}"/>
    <cellStyle name="Comma 5 4 5 3 6 3" xfId="46982" xr:uid="{00000000-0005-0000-0000-0000B90E0000}"/>
    <cellStyle name="Comma 5 4 5 3 6 4" xfId="36968" xr:uid="{00000000-0005-0000-0000-0000BA0E0000}"/>
    <cellStyle name="Comma 5 4 5 3 7" xfId="16127" xr:uid="{00000000-0005-0000-0000-0000BB0E0000}"/>
    <cellStyle name="Comma 5 4 5 3 7 2" xfId="51343" xr:uid="{00000000-0005-0000-0000-0000BC0E0000}"/>
    <cellStyle name="Comma 5 4 5 3 7 3" xfId="28732" xr:uid="{00000000-0005-0000-0000-0000BD0E0000}"/>
    <cellStyle name="Comma 5 4 5 3 8" xfId="14349" xr:uid="{00000000-0005-0000-0000-0000BE0E0000}"/>
    <cellStyle name="Comma 5 4 5 3 8 2" xfId="49567" xr:uid="{00000000-0005-0000-0000-0000BF0E0000}"/>
    <cellStyle name="Comma 5 4 5 3 9" xfId="38746" xr:uid="{00000000-0005-0000-0000-0000C00E0000}"/>
    <cellStyle name="Comma 5 4 5 4" xfId="2621" xr:uid="{00000000-0005-0000-0000-0000C10E0000}"/>
    <cellStyle name="Comma 5 4 5 4 10" xfId="26147" xr:uid="{00000000-0005-0000-0000-0000C20E0000}"/>
    <cellStyle name="Comma 5 4 5 4 11" xfId="60551" xr:uid="{00000000-0005-0000-0000-0000C30E0000}"/>
    <cellStyle name="Comma 5 4 5 4 2" xfId="4447" xr:uid="{00000000-0005-0000-0000-0000C40E0000}"/>
    <cellStyle name="Comma 5 4 5 4 2 2" xfId="17094" xr:uid="{00000000-0005-0000-0000-0000C50E0000}"/>
    <cellStyle name="Comma 5 4 5 4 2 2 2" xfId="52310" xr:uid="{00000000-0005-0000-0000-0000C60E0000}"/>
    <cellStyle name="Comma 5 4 5 4 2 3" xfId="39713" xr:uid="{00000000-0005-0000-0000-0000C70E0000}"/>
    <cellStyle name="Comma 5 4 5 4 2 4" xfId="29699" xr:uid="{00000000-0005-0000-0000-0000C80E0000}"/>
    <cellStyle name="Comma 5 4 5 4 3" xfId="5917" xr:uid="{00000000-0005-0000-0000-0000C90E0000}"/>
    <cellStyle name="Comma 5 4 5 4 3 2" xfId="18548" xr:uid="{00000000-0005-0000-0000-0000CA0E0000}"/>
    <cellStyle name="Comma 5 4 5 4 3 2 2" xfId="53764" xr:uid="{00000000-0005-0000-0000-0000CB0E0000}"/>
    <cellStyle name="Comma 5 4 5 4 3 3" xfId="41167" xr:uid="{00000000-0005-0000-0000-0000CC0E0000}"/>
    <cellStyle name="Comma 5 4 5 4 3 4" xfId="31153" xr:uid="{00000000-0005-0000-0000-0000CD0E0000}"/>
    <cellStyle name="Comma 5 4 5 4 4" xfId="7376" xr:uid="{00000000-0005-0000-0000-0000CE0E0000}"/>
    <cellStyle name="Comma 5 4 5 4 4 2" xfId="20002" xr:uid="{00000000-0005-0000-0000-0000CF0E0000}"/>
    <cellStyle name="Comma 5 4 5 4 4 2 2" xfId="55218" xr:uid="{00000000-0005-0000-0000-0000D00E0000}"/>
    <cellStyle name="Comma 5 4 5 4 4 3" xfId="42621" xr:uid="{00000000-0005-0000-0000-0000D10E0000}"/>
    <cellStyle name="Comma 5 4 5 4 4 4" xfId="32607" xr:uid="{00000000-0005-0000-0000-0000D20E0000}"/>
    <cellStyle name="Comma 5 4 5 4 5" xfId="9157" xr:uid="{00000000-0005-0000-0000-0000D30E0000}"/>
    <cellStyle name="Comma 5 4 5 4 5 2" xfId="21778" xr:uid="{00000000-0005-0000-0000-0000D40E0000}"/>
    <cellStyle name="Comma 5 4 5 4 5 2 2" xfId="56994" xr:uid="{00000000-0005-0000-0000-0000D50E0000}"/>
    <cellStyle name="Comma 5 4 5 4 5 3" xfId="44397" xr:uid="{00000000-0005-0000-0000-0000D60E0000}"/>
    <cellStyle name="Comma 5 4 5 4 5 4" xfId="34383" xr:uid="{00000000-0005-0000-0000-0000D70E0000}"/>
    <cellStyle name="Comma 5 4 5 4 6" xfId="10951" xr:uid="{00000000-0005-0000-0000-0000D80E0000}"/>
    <cellStyle name="Comma 5 4 5 4 6 2" xfId="23554" xr:uid="{00000000-0005-0000-0000-0000D90E0000}"/>
    <cellStyle name="Comma 5 4 5 4 6 2 2" xfId="58770" xr:uid="{00000000-0005-0000-0000-0000DA0E0000}"/>
    <cellStyle name="Comma 5 4 5 4 6 3" xfId="46173" xr:uid="{00000000-0005-0000-0000-0000DB0E0000}"/>
    <cellStyle name="Comma 5 4 5 4 6 4" xfId="36159" xr:uid="{00000000-0005-0000-0000-0000DC0E0000}"/>
    <cellStyle name="Comma 5 4 5 4 7" xfId="15318" xr:uid="{00000000-0005-0000-0000-0000DD0E0000}"/>
    <cellStyle name="Comma 5 4 5 4 7 2" xfId="50534" xr:uid="{00000000-0005-0000-0000-0000DE0E0000}"/>
    <cellStyle name="Comma 5 4 5 4 7 3" xfId="27923" xr:uid="{00000000-0005-0000-0000-0000DF0E0000}"/>
    <cellStyle name="Comma 5 4 5 4 8" xfId="13540" xr:uid="{00000000-0005-0000-0000-0000E00E0000}"/>
    <cellStyle name="Comma 5 4 5 4 8 2" xfId="48758" xr:uid="{00000000-0005-0000-0000-0000E10E0000}"/>
    <cellStyle name="Comma 5 4 5 4 9" xfId="37937" xr:uid="{00000000-0005-0000-0000-0000E20E0000}"/>
    <cellStyle name="Comma 5 4 5 5" xfId="3785" xr:uid="{00000000-0005-0000-0000-0000E30E0000}"/>
    <cellStyle name="Comma 5 4 5 5 2" xfId="8508" xr:uid="{00000000-0005-0000-0000-0000E40E0000}"/>
    <cellStyle name="Comma 5 4 5 5 2 2" xfId="21134" xr:uid="{00000000-0005-0000-0000-0000E50E0000}"/>
    <cellStyle name="Comma 5 4 5 5 2 2 2" xfId="56350" xr:uid="{00000000-0005-0000-0000-0000E60E0000}"/>
    <cellStyle name="Comma 5 4 5 5 2 3" xfId="43753" xr:uid="{00000000-0005-0000-0000-0000E70E0000}"/>
    <cellStyle name="Comma 5 4 5 5 2 4" xfId="33739" xr:uid="{00000000-0005-0000-0000-0000E80E0000}"/>
    <cellStyle name="Comma 5 4 5 5 3" xfId="10289" xr:uid="{00000000-0005-0000-0000-0000E90E0000}"/>
    <cellStyle name="Comma 5 4 5 5 3 2" xfId="22910" xr:uid="{00000000-0005-0000-0000-0000EA0E0000}"/>
    <cellStyle name="Comma 5 4 5 5 3 2 2" xfId="58126" xr:uid="{00000000-0005-0000-0000-0000EB0E0000}"/>
    <cellStyle name="Comma 5 4 5 5 3 3" xfId="45529" xr:uid="{00000000-0005-0000-0000-0000EC0E0000}"/>
    <cellStyle name="Comma 5 4 5 5 3 4" xfId="35515" xr:uid="{00000000-0005-0000-0000-0000ED0E0000}"/>
    <cellStyle name="Comma 5 4 5 5 4" xfId="12085" xr:uid="{00000000-0005-0000-0000-0000EE0E0000}"/>
    <cellStyle name="Comma 5 4 5 5 4 2" xfId="24686" xr:uid="{00000000-0005-0000-0000-0000EF0E0000}"/>
    <cellStyle name="Comma 5 4 5 5 4 2 2" xfId="59902" xr:uid="{00000000-0005-0000-0000-0000F00E0000}"/>
    <cellStyle name="Comma 5 4 5 5 4 3" xfId="47305" xr:uid="{00000000-0005-0000-0000-0000F10E0000}"/>
    <cellStyle name="Comma 5 4 5 5 4 4" xfId="37291" xr:uid="{00000000-0005-0000-0000-0000F20E0000}"/>
    <cellStyle name="Comma 5 4 5 5 5" xfId="16450" xr:uid="{00000000-0005-0000-0000-0000F30E0000}"/>
    <cellStyle name="Comma 5 4 5 5 5 2" xfId="51666" xr:uid="{00000000-0005-0000-0000-0000F40E0000}"/>
    <cellStyle name="Comma 5 4 5 5 5 3" xfId="29055" xr:uid="{00000000-0005-0000-0000-0000F50E0000}"/>
    <cellStyle name="Comma 5 4 5 5 6" xfId="14672" xr:uid="{00000000-0005-0000-0000-0000F60E0000}"/>
    <cellStyle name="Comma 5 4 5 5 6 2" xfId="49890" xr:uid="{00000000-0005-0000-0000-0000F70E0000}"/>
    <cellStyle name="Comma 5 4 5 5 7" xfId="39069" xr:uid="{00000000-0005-0000-0000-0000F80E0000}"/>
    <cellStyle name="Comma 5 4 5 5 8" xfId="27279" xr:uid="{00000000-0005-0000-0000-0000F90E0000}"/>
    <cellStyle name="Comma 5 4 5 6" xfId="4125" xr:uid="{00000000-0005-0000-0000-0000FA0E0000}"/>
    <cellStyle name="Comma 5 4 5 6 2" xfId="16772" xr:uid="{00000000-0005-0000-0000-0000FB0E0000}"/>
    <cellStyle name="Comma 5 4 5 6 2 2" xfId="51988" xr:uid="{00000000-0005-0000-0000-0000FC0E0000}"/>
    <cellStyle name="Comma 5 4 5 6 2 3" xfId="29377" xr:uid="{00000000-0005-0000-0000-0000FD0E0000}"/>
    <cellStyle name="Comma 5 4 5 6 3" xfId="13218" xr:uid="{00000000-0005-0000-0000-0000FE0E0000}"/>
    <cellStyle name="Comma 5 4 5 6 3 2" xfId="48436" xr:uid="{00000000-0005-0000-0000-0000FF0E0000}"/>
    <cellStyle name="Comma 5 4 5 6 4" xfId="39391" xr:uid="{00000000-0005-0000-0000-0000000F0000}"/>
    <cellStyle name="Comma 5 4 5 6 5" xfId="25825" xr:uid="{00000000-0005-0000-0000-0000010F0000}"/>
    <cellStyle name="Comma 5 4 5 7" xfId="5595" xr:uid="{00000000-0005-0000-0000-0000020F0000}"/>
    <cellStyle name="Comma 5 4 5 7 2" xfId="18226" xr:uid="{00000000-0005-0000-0000-0000030F0000}"/>
    <cellStyle name="Comma 5 4 5 7 2 2" xfId="53442" xr:uid="{00000000-0005-0000-0000-0000040F0000}"/>
    <cellStyle name="Comma 5 4 5 7 3" xfId="40845" xr:uid="{00000000-0005-0000-0000-0000050F0000}"/>
    <cellStyle name="Comma 5 4 5 7 4" xfId="30831" xr:uid="{00000000-0005-0000-0000-0000060F0000}"/>
    <cellStyle name="Comma 5 4 5 8" xfId="7054" xr:uid="{00000000-0005-0000-0000-0000070F0000}"/>
    <cellStyle name="Comma 5 4 5 8 2" xfId="19680" xr:uid="{00000000-0005-0000-0000-0000080F0000}"/>
    <cellStyle name="Comma 5 4 5 8 2 2" xfId="54896" xr:uid="{00000000-0005-0000-0000-0000090F0000}"/>
    <cellStyle name="Comma 5 4 5 8 3" xfId="42299" xr:uid="{00000000-0005-0000-0000-00000A0F0000}"/>
    <cellStyle name="Comma 5 4 5 8 4" xfId="32285" xr:uid="{00000000-0005-0000-0000-00000B0F0000}"/>
    <cellStyle name="Comma 5 4 5 9" xfId="8835" xr:uid="{00000000-0005-0000-0000-00000C0F0000}"/>
    <cellStyle name="Comma 5 4 5 9 2" xfId="21456" xr:uid="{00000000-0005-0000-0000-00000D0F0000}"/>
    <cellStyle name="Comma 5 4 5 9 2 2" xfId="56672" xr:uid="{00000000-0005-0000-0000-00000E0F0000}"/>
    <cellStyle name="Comma 5 4 5 9 3" xfId="44075" xr:uid="{00000000-0005-0000-0000-00000F0F0000}"/>
    <cellStyle name="Comma 5 4 5 9 4" xfId="34061" xr:uid="{00000000-0005-0000-0000-0000100F0000}"/>
    <cellStyle name="Comma 5 4 6" xfId="2961" xr:uid="{00000000-0005-0000-0000-0000110F0000}"/>
    <cellStyle name="Comma 5 4 6 10" xfId="25341" xr:uid="{00000000-0005-0000-0000-0000120F0000}"/>
    <cellStyle name="Comma 5 4 6 11" xfId="60876" xr:uid="{00000000-0005-0000-0000-0000130F0000}"/>
    <cellStyle name="Comma 5 4 6 2" xfId="4772" xr:uid="{00000000-0005-0000-0000-0000140F0000}"/>
    <cellStyle name="Comma 5 4 6 2 2" xfId="17419" xr:uid="{00000000-0005-0000-0000-0000150F0000}"/>
    <cellStyle name="Comma 5 4 6 2 2 2" xfId="52635" xr:uid="{00000000-0005-0000-0000-0000160F0000}"/>
    <cellStyle name="Comma 5 4 6 2 2 3" xfId="30024" xr:uid="{00000000-0005-0000-0000-0000170F0000}"/>
    <cellStyle name="Comma 5 4 6 2 3" xfId="13865" xr:uid="{00000000-0005-0000-0000-0000180F0000}"/>
    <cellStyle name="Comma 5 4 6 2 3 2" xfId="49083" xr:uid="{00000000-0005-0000-0000-0000190F0000}"/>
    <cellStyle name="Comma 5 4 6 2 4" xfId="40038" xr:uid="{00000000-0005-0000-0000-00001A0F0000}"/>
    <cellStyle name="Comma 5 4 6 2 5" xfId="26472" xr:uid="{00000000-0005-0000-0000-00001B0F0000}"/>
    <cellStyle name="Comma 5 4 6 3" xfId="6242" xr:uid="{00000000-0005-0000-0000-00001C0F0000}"/>
    <cellStyle name="Comma 5 4 6 3 2" xfId="18873" xr:uid="{00000000-0005-0000-0000-00001D0F0000}"/>
    <cellStyle name="Comma 5 4 6 3 2 2" xfId="54089" xr:uid="{00000000-0005-0000-0000-00001E0F0000}"/>
    <cellStyle name="Comma 5 4 6 3 3" xfId="41492" xr:uid="{00000000-0005-0000-0000-00001F0F0000}"/>
    <cellStyle name="Comma 5 4 6 3 4" xfId="31478" xr:uid="{00000000-0005-0000-0000-0000200F0000}"/>
    <cellStyle name="Comma 5 4 6 4" xfId="7701" xr:uid="{00000000-0005-0000-0000-0000210F0000}"/>
    <cellStyle name="Comma 5 4 6 4 2" xfId="20327" xr:uid="{00000000-0005-0000-0000-0000220F0000}"/>
    <cellStyle name="Comma 5 4 6 4 2 2" xfId="55543" xr:uid="{00000000-0005-0000-0000-0000230F0000}"/>
    <cellStyle name="Comma 5 4 6 4 3" xfId="42946" xr:uid="{00000000-0005-0000-0000-0000240F0000}"/>
    <cellStyle name="Comma 5 4 6 4 4" xfId="32932" xr:uid="{00000000-0005-0000-0000-0000250F0000}"/>
    <cellStyle name="Comma 5 4 6 5" xfId="9482" xr:uid="{00000000-0005-0000-0000-0000260F0000}"/>
    <cellStyle name="Comma 5 4 6 5 2" xfId="22103" xr:uid="{00000000-0005-0000-0000-0000270F0000}"/>
    <cellStyle name="Comma 5 4 6 5 2 2" xfId="57319" xr:uid="{00000000-0005-0000-0000-0000280F0000}"/>
    <cellStyle name="Comma 5 4 6 5 3" xfId="44722" xr:uid="{00000000-0005-0000-0000-0000290F0000}"/>
    <cellStyle name="Comma 5 4 6 5 4" xfId="34708" xr:uid="{00000000-0005-0000-0000-00002A0F0000}"/>
    <cellStyle name="Comma 5 4 6 6" xfId="11276" xr:uid="{00000000-0005-0000-0000-00002B0F0000}"/>
    <cellStyle name="Comma 5 4 6 6 2" xfId="23879" xr:uid="{00000000-0005-0000-0000-00002C0F0000}"/>
    <cellStyle name="Comma 5 4 6 6 2 2" xfId="59095" xr:uid="{00000000-0005-0000-0000-00002D0F0000}"/>
    <cellStyle name="Comma 5 4 6 6 3" xfId="46498" xr:uid="{00000000-0005-0000-0000-00002E0F0000}"/>
    <cellStyle name="Comma 5 4 6 6 4" xfId="36484" xr:uid="{00000000-0005-0000-0000-00002F0F0000}"/>
    <cellStyle name="Comma 5 4 6 7" xfId="15643" xr:uid="{00000000-0005-0000-0000-0000300F0000}"/>
    <cellStyle name="Comma 5 4 6 7 2" xfId="50859" xr:uid="{00000000-0005-0000-0000-0000310F0000}"/>
    <cellStyle name="Comma 5 4 6 7 3" xfId="28248" xr:uid="{00000000-0005-0000-0000-0000320F0000}"/>
    <cellStyle name="Comma 5 4 6 8" xfId="12734" xr:uid="{00000000-0005-0000-0000-0000330F0000}"/>
    <cellStyle name="Comma 5 4 6 8 2" xfId="47952" xr:uid="{00000000-0005-0000-0000-0000340F0000}"/>
    <cellStyle name="Comma 5 4 6 9" xfId="38262" xr:uid="{00000000-0005-0000-0000-0000350F0000}"/>
    <cellStyle name="Comma 5 4 7" xfId="2794" xr:uid="{00000000-0005-0000-0000-0000360F0000}"/>
    <cellStyle name="Comma 5 4 7 10" xfId="25186" xr:uid="{00000000-0005-0000-0000-0000370F0000}"/>
    <cellStyle name="Comma 5 4 7 11" xfId="60721" xr:uid="{00000000-0005-0000-0000-0000380F0000}"/>
    <cellStyle name="Comma 5 4 7 2" xfId="4617" xr:uid="{00000000-0005-0000-0000-0000390F0000}"/>
    <cellStyle name="Comma 5 4 7 2 2" xfId="17264" xr:uid="{00000000-0005-0000-0000-00003A0F0000}"/>
    <cellStyle name="Comma 5 4 7 2 2 2" xfId="52480" xr:uid="{00000000-0005-0000-0000-00003B0F0000}"/>
    <cellStyle name="Comma 5 4 7 2 2 3" xfId="29869" xr:uid="{00000000-0005-0000-0000-00003C0F0000}"/>
    <cellStyle name="Comma 5 4 7 2 3" xfId="13710" xr:uid="{00000000-0005-0000-0000-00003D0F0000}"/>
    <cellStyle name="Comma 5 4 7 2 3 2" xfId="48928" xr:uid="{00000000-0005-0000-0000-00003E0F0000}"/>
    <cellStyle name="Comma 5 4 7 2 4" xfId="39883" xr:uid="{00000000-0005-0000-0000-00003F0F0000}"/>
    <cellStyle name="Comma 5 4 7 2 5" xfId="26317" xr:uid="{00000000-0005-0000-0000-0000400F0000}"/>
    <cellStyle name="Comma 5 4 7 3" xfId="6087" xr:uid="{00000000-0005-0000-0000-0000410F0000}"/>
    <cellStyle name="Comma 5 4 7 3 2" xfId="18718" xr:uid="{00000000-0005-0000-0000-0000420F0000}"/>
    <cellStyle name="Comma 5 4 7 3 2 2" xfId="53934" xr:uid="{00000000-0005-0000-0000-0000430F0000}"/>
    <cellStyle name="Comma 5 4 7 3 3" xfId="41337" xr:uid="{00000000-0005-0000-0000-0000440F0000}"/>
    <cellStyle name="Comma 5 4 7 3 4" xfId="31323" xr:uid="{00000000-0005-0000-0000-0000450F0000}"/>
    <cellStyle name="Comma 5 4 7 4" xfId="7546" xr:uid="{00000000-0005-0000-0000-0000460F0000}"/>
    <cellStyle name="Comma 5 4 7 4 2" xfId="20172" xr:uid="{00000000-0005-0000-0000-0000470F0000}"/>
    <cellStyle name="Comma 5 4 7 4 2 2" xfId="55388" xr:uid="{00000000-0005-0000-0000-0000480F0000}"/>
    <cellStyle name="Comma 5 4 7 4 3" xfId="42791" xr:uid="{00000000-0005-0000-0000-0000490F0000}"/>
    <cellStyle name="Comma 5 4 7 4 4" xfId="32777" xr:uid="{00000000-0005-0000-0000-00004A0F0000}"/>
    <cellStyle name="Comma 5 4 7 5" xfId="9327" xr:uid="{00000000-0005-0000-0000-00004B0F0000}"/>
    <cellStyle name="Comma 5 4 7 5 2" xfId="21948" xr:uid="{00000000-0005-0000-0000-00004C0F0000}"/>
    <cellStyle name="Comma 5 4 7 5 2 2" xfId="57164" xr:uid="{00000000-0005-0000-0000-00004D0F0000}"/>
    <cellStyle name="Comma 5 4 7 5 3" xfId="44567" xr:uid="{00000000-0005-0000-0000-00004E0F0000}"/>
    <cellStyle name="Comma 5 4 7 5 4" xfId="34553" xr:uid="{00000000-0005-0000-0000-00004F0F0000}"/>
    <cellStyle name="Comma 5 4 7 6" xfId="11121" xr:uid="{00000000-0005-0000-0000-0000500F0000}"/>
    <cellStyle name="Comma 5 4 7 6 2" xfId="23724" xr:uid="{00000000-0005-0000-0000-0000510F0000}"/>
    <cellStyle name="Comma 5 4 7 6 2 2" xfId="58940" xr:uid="{00000000-0005-0000-0000-0000520F0000}"/>
    <cellStyle name="Comma 5 4 7 6 3" xfId="46343" xr:uid="{00000000-0005-0000-0000-0000530F0000}"/>
    <cellStyle name="Comma 5 4 7 6 4" xfId="36329" xr:uid="{00000000-0005-0000-0000-0000540F0000}"/>
    <cellStyle name="Comma 5 4 7 7" xfId="15488" xr:uid="{00000000-0005-0000-0000-0000550F0000}"/>
    <cellStyle name="Comma 5 4 7 7 2" xfId="50704" xr:uid="{00000000-0005-0000-0000-0000560F0000}"/>
    <cellStyle name="Comma 5 4 7 7 3" xfId="28093" xr:uid="{00000000-0005-0000-0000-0000570F0000}"/>
    <cellStyle name="Comma 5 4 7 8" xfId="12579" xr:uid="{00000000-0005-0000-0000-0000580F0000}"/>
    <cellStyle name="Comma 5 4 7 8 2" xfId="47797" xr:uid="{00000000-0005-0000-0000-0000590F0000}"/>
    <cellStyle name="Comma 5 4 7 9" xfId="38107" xr:uid="{00000000-0005-0000-0000-00005A0F0000}"/>
    <cellStyle name="Comma 5 4 8" xfId="3308" xr:uid="{00000000-0005-0000-0000-00005B0F0000}"/>
    <cellStyle name="Comma 5 4 8 10" xfId="26804" xr:uid="{00000000-0005-0000-0000-00005C0F0000}"/>
    <cellStyle name="Comma 5 4 8 11" xfId="61208" xr:uid="{00000000-0005-0000-0000-00005D0F0000}"/>
    <cellStyle name="Comma 5 4 8 2" xfId="5104" xr:uid="{00000000-0005-0000-0000-00005E0F0000}"/>
    <cellStyle name="Comma 5 4 8 2 2" xfId="17751" xr:uid="{00000000-0005-0000-0000-00005F0F0000}"/>
    <cellStyle name="Comma 5 4 8 2 2 2" xfId="52967" xr:uid="{00000000-0005-0000-0000-0000600F0000}"/>
    <cellStyle name="Comma 5 4 8 2 3" xfId="40370" xr:uid="{00000000-0005-0000-0000-0000610F0000}"/>
    <cellStyle name="Comma 5 4 8 2 4" xfId="30356" xr:uid="{00000000-0005-0000-0000-0000620F0000}"/>
    <cellStyle name="Comma 5 4 8 3" xfId="6574" xr:uid="{00000000-0005-0000-0000-0000630F0000}"/>
    <cellStyle name="Comma 5 4 8 3 2" xfId="19205" xr:uid="{00000000-0005-0000-0000-0000640F0000}"/>
    <cellStyle name="Comma 5 4 8 3 2 2" xfId="54421" xr:uid="{00000000-0005-0000-0000-0000650F0000}"/>
    <cellStyle name="Comma 5 4 8 3 3" xfId="41824" xr:uid="{00000000-0005-0000-0000-0000660F0000}"/>
    <cellStyle name="Comma 5 4 8 3 4" xfId="31810" xr:uid="{00000000-0005-0000-0000-0000670F0000}"/>
    <cellStyle name="Comma 5 4 8 4" xfId="8033" xr:uid="{00000000-0005-0000-0000-0000680F0000}"/>
    <cellStyle name="Comma 5 4 8 4 2" xfId="20659" xr:uid="{00000000-0005-0000-0000-0000690F0000}"/>
    <cellStyle name="Comma 5 4 8 4 2 2" xfId="55875" xr:uid="{00000000-0005-0000-0000-00006A0F0000}"/>
    <cellStyle name="Comma 5 4 8 4 3" xfId="43278" xr:uid="{00000000-0005-0000-0000-00006B0F0000}"/>
    <cellStyle name="Comma 5 4 8 4 4" xfId="33264" xr:uid="{00000000-0005-0000-0000-00006C0F0000}"/>
    <cellStyle name="Comma 5 4 8 5" xfId="9814" xr:uid="{00000000-0005-0000-0000-00006D0F0000}"/>
    <cellStyle name="Comma 5 4 8 5 2" xfId="22435" xr:uid="{00000000-0005-0000-0000-00006E0F0000}"/>
    <cellStyle name="Comma 5 4 8 5 2 2" xfId="57651" xr:uid="{00000000-0005-0000-0000-00006F0F0000}"/>
    <cellStyle name="Comma 5 4 8 5 3" xfId="45054" xr:uid="{00000000-0005-0000-0000-0000700F0000}"/>
    <cellStyle name="Comma 5 4 8 5 4" xfId="35040" xr:uid="{00000000-0005-0000-0000-0000710F0000}"/>
    <cellStyle name="Comma 5 4 8 6" xfId="11608" xr:uid="{00000000-0005-0000-0000-0000720F0000}"/>
    <cellStyle name="Comma 5 4 8 6 2" xfId="24211" xr:uid="{00000000-0005-0000-0000-0000730F0000}"/>
    <cellStyle name="Comma 5 4 8 6 2 2" xfId="59427" xr:uid="{00000000-0005-0000-0000-0000740F0000}"/>
    <cellStyle name="Comma 5 4 8 6 3" xfId="46830" xr:uid="{00000000-0005-0000-0000-0000750F0000}"/>
    <cellStyle name="Comma 5 4 8 6 4" xfId="36816" xr:uid="{00000000-0005-0000-0000-0000760F0000}"/>
    <cellStyle name="Comma 5 4 8 7" xfId="15975" xr:uid="{00000000-0005-0000-0000-0000770F0000}"/>
    <cellStyle name="Comma 5 4 8 7 2" xfId="51191" xr:uid="{00000000-0005-0000-0000-0000780F0000}"/>
    <cellStyle name="Comma 5 4 8 7 3" xfId="28580" xr:uid="{00000000-0005-0000-0000-0000790F0000}"/>
    <cellStyle name="Comma 5 4 8 8" xfId="14197" xr:uid="{00000000-0005-0000-0000-00007A0F0000}"/>
    <cellStyle name="Comma 5 4 8 8 2" xfId="49415" xr:uid="{00000000-0005-0000-0000-00007B0F0000}"/>
    <cellStyle name="Comma 5 4 8 9" xfId="38594" xr:uid="{00000000-0005-0000-0000-00007C0F0000}"/>
    <cellStyle name="Comma 5 4 9" xfId="2464" xr:uid="{00000000-0005-0000-0000-00007D0F0000}"/>
    <cellStyle name="Comma 5 4 9 10" xfId="25995" xr:uid="{00000000-0005-0000-0000-00007E0F0000}"/>
    <cellStyle name="Comma 5 4 9 11" xfId="60399" xr:uid="{00000000-0005-0000-0000-00007F0F0000}"/>
    <cellStyle name="Comma 5 4 9 2" xfId="4295" xr:uid="{00000000-0005-0000-0000-0000800F0000}"/>
    <cellStyle name="Comma 5 4 9 2 2" xfId="16942" xr:uid="{00000000-0005-0000-0000-0000810F0000}"/>
    <cellStyle name="Comma 5 4 9 2 2 2" xfId="52158" xr:uid="{00000000-0005-0000-0000-0000820F0000}"/>
    <cellStyle name="Comma 5 4 9 2 3" xfId="39561" xr:uid="{00000000-0005-0000-0000-0000830F0000}"/>
    <cellStyle name="Comma 5 4 9 2 4" xfId="29547" xr:uid="{00000000-0005-0000-0000-0000840F0000}"/>
    <cellStyle name="Comma 5 4 9 3" xfId="5765" xr:uid="{00000000-0005-0000-0000-0000850F0000}"/>
    <cellStyle name="Comma 5 4 9 3 2" xfId="18396" xr:uid="{00000000-0005-0000-0000-0000860F0000}"/>
    <cellStyle name="Comma 5 4 9 3 2 2" xfId="53612" xr:uid="{00000000-0005-0000-0000-0000870F0000}"/>
    <cellStyle name="Comma 5 4 9 3 3" xfId="41015" xr:uid="{00000000-0005-0000-0000-0000880F0000}"/>
    <cellStyle name="Comma 5 4 9 3 4" xfId="31001" xr:uid="{00000000-0005-0000-0000-0000890F0000}"/>
    <cellStyle name="Comma 5 4 9 4" xfId="7224" xr:uid="{00000000-0005-0000-0000-00008A0F0000}"/>
    <cellStyle name="Comma 5 4 9 4 2" xfId="19850" xr:uid="{00000000-0005-0000-0000-00008B0F0000}"/>
    <cellStyle name="Comma 5 4 9 4 2 2" xfId="55066" xr:uid="{00000000-0005-0000-0000-00008C0F0000}"/>
    <cellStyle name="Comma 5 4 9 4 3" xfId="42469" xr:uid="{00000000-0005-0000-0000-00008D0F0000}"/>
    <cellStyle name="Comma 5 4 9 4 4" xfId="32455" xr:uid="{00000000-0005-0000-0000-00008E0F0000}"/>
    <cellStyle name="Comma 5 4 9 5" xfId="9005" xr:uid="{00000000-0005-0000-0000-00008F0F0000}"/>
    <cellStyle name="Comma 5 4 9 5 2" xfId="21626" xr:uid="{00000000-0005-0000-0000-0000900F0000}"/>
    <cellStyle name="Comma 5 4 9 5 2 2" xfId="56842" xr:uid="{00000000-0005-0000-0000-0000910F0000}"/>
    <cellStyle name="Comma 5 4 9 5 3" xfId="44245" xr:uid="{00000000-0005-0000-0000-0000920F0000}"/>
    <cellStyle name="Comma 5 4 9 5 4" xfId="34231" xr:uid="{00000000-0005-0000-0000-0000930F0000}"/>
    <cellStyle name="Comma 5 4 9 6" xfId="10799" xr:uid="{00000000-0005-0000-0000-0000940F0000}"/>
    <cellStyle name="Comma 5 4 9 6 2" xfId="23402" xr:uid="{00000000-0005-0000-0000-0000950F0000}"/>
    <cellStyle name="Comma 5 4 9 6 2 2" xfId="58618" xr:uid="{00000000-0005-0000-0000-0000960F0000}"/>
    <cellStyle name="Comma 5 4 9 6 3" xfId="46021" xr:uid="{00000000-0005-0000-0000-0000970F0000}"/>
    <cellStyle name="Comma 5 4 9 6 4" xfId="36007" xr:uid="{00000000-0005-0000-0000-0000980F0000}"/>
    <cellStyle name="Comma 5 4 9 7" xfId="15166" xr:uid="{00000000-0005-0000-0000-0000990F0000}"/>
    <cellStyle name="Comma 5 4 9 7 2" xfId="50382" xr:uid="{00000000-0005-0000-0000-00009A0F0000}"/>
    <cellStyle name="Comma 5 4 9 7 3" xfId="27771" xr:uid="{00000000-0005-0000-0000-00009B0F0000}"/>
    <cellStyle name="Comma 5 4 9 8" xfId="13388" xr:uid="{00000000-0005-0000-0000-00009C0F0000}"/>
    <cellStyle name="Comma 5 4 9 8 2" xfId="48606" xr:uid="{00000000-0005-0000-0000-00009D0F0000}"/>
    <cellStyle name="Comma 5 4 9 9" xfId="37785" xr:uid="{00000000-0005-0000-0000-00009E0F0000}"/>
    <cellStyle name="Comma 6" xfId="2254" xr:uid="{00000000-0005-0000-0000-00009F0F0000}"/>
    <cellStyle name="Comma 6 10" xfId="2931" xr:uid="{00000000-0005-0000-0000-0000A00F0000}"/>
    <cellStyle name="Comma 6 10 10" xfId="25317" xr:uid="{00000000-0005-0000-0000-0000A10F0000}"/>
    <cellStyle name="Comma 6 10 11" xfId="60852" xr:uid="{00000000-0005-0000-0000-0000A20F0000}"/>
    <cellStyle name="Comma 6 10 2" xfId="4748" xr:uid="{00000000-0005-0000-0000-0000A30F0000}"/>
    <cellStyle name="Comma 6 10 2 2" xfId="17395" xr:uid="{00000000-0005-0000-0000-0000A40F0000}"/>
    <cellStyle name="Comma 6 10 2 2 2" xfId="52611" xr:uid="{00000000-0005-0000-0000-0000A50F0000}"/>
    <cellStyle name="Comma 6 10 2 2 3" xfId="30000" xr:uid="{00000000-0005-0000-0000-0000A60F0000}"/>
    <cellStyle name="Comma 6 10 2 3" xfId="13841" xr:uid="{00000000-0005-0000-0000-0000A70F0000}"/>
    <cellStyle name="Comma 6 10 2 3 2" xfId="49059" xr:uid="{00000000-0005-0000-0000-0000A80F0000}"/>
    <cellStyle name="Comma 6 10 2 4" xfId="40014" xr:uid="{00000000-0005-0000-0000-0000A90F0000}"/>
    <cellStyle name="Comma 6 10 2 5" xfId="26448" xr:uid="{00000000-0005-0000-0000-0000AA0F0000}"/>
    <cellStyle name="Comma 6 10 3" xfId="6218" xr:uid="{00000000-0005-0000-0000-0000AB0F0000}"/>
    <cellStyle name="Comma 6 10 3 2" xfId="18849" xr:uid="{00000000-0005-0000-0000-0000AC0F0000}"/>
    <cellStyle name="Comma 6 10 3 2 2" xfId="54065" xr:uid="{00000000-0005-0000-0000-0000AD0F0000}"/>
    <cellStyle name="Comma 6 10 3 3" xfId="41468" xr:uid="{00000000-0005-0000-0000-0000AE0F0000}"/>
    <cellStyle name="Comma 6 10 3 4" xfId="31454" xr:uid="{00000000-0005-0000-0000-0000AF0F0000}"/>
    <cellStyle name="Comma 6 10 4" xfId="7677" xr:uid="{00000000-0005-0000-0000-0000B00F0000}"/>
    <cellStyle name="Comma 6 10 4 2" xfId="20303" xr:uid="{00000000-0005-0000-0000-0000B10F0000}"/>
    <cellStyle name="Comma 6 10 4 2 2" xfId="55519" xr:uid="{00000000-0005-0000-0000-0000B20F0000}"/>
    <cellStyle name="Comma 6 10 4 3" xfId="42922" xr:uid="{00000000-0005-0000-0000-0000B30F0000}"/>
    <cellStyle name="Comma 6 10 4 4" xfId="32908" xr:uid="{00000000-0005-0000-0000-0000B40F0000}"/>
    <cellStyle name="Comma 6 10 5" xfId="9458" xr:uid="{00000000-0005-0000-0000-0000B50F0000}"/>
    <cellStyle name="Comma 6 10 5 2" xfId="22079" xr:uid="{00000000-0005-0000-0000-0000B60F0000}"/>
    <cellStyle name="Comma 6 10 5 2 2" xfId="57295" xr:uid="{00000000-0005-0000-0000-0000B70F0000}"/>
    <cellStyle name="Comma 6 10 5 3" xfId="44698" xr:uid="{00000000-0005-0000-0000-0000B80F0000}"/>
    <cellStyle name="Comma 6 10 5 4" xfId="34684" xr:uid="{00000000-0005-0000-0000-0000B90F0000}"/>
    <cellStyle name="Comma 6 10 6" xfId="11252" xr:uid="{00000000-0005-0000-0000-0000BA0F0000}"/>
    <cellStyle name="Comma 6 10 6 2" xfId="23855" xr:uid="{00000000-0005-0000-0000-0000BB0F0000}"/>
    <cellStyle name="Comma 6 10 6 2 2" xfId="59071" xr:uid="{00000000-0005-0000-0000-0000BC0F0000}"/>
    <cellStyle name="Comma 6 10 6 3" xfId="46474" xr:uid="{00000000-0005-0000-0000-0000BD0F0000}"/>
    <cellStyle name="Comma 6 10 6 4" xfId="36460" xr:uid="{00000000-0005-0000-0000-0000BE0F0000}"/>
    <cellStyle name="Comma 6 10 7" xfId="15619" xr:uid="{00000000-0005-0000-0000-0000BF0F0000}"/>
    <cellStyle name="Comma 6 10 7 2" xfId="50835" xr:uid="{00000000-0005-0000-0000-0000C00F0000}"/>
    <cellStyle name="Comma 6 10 7 3" xfId="28224" xr:uid="{00000000-0005-0000-0000-0000C10F0000}"/>
    <cellStyle name="Comma 6 10 8" xfId="12710" xr:uid="{00000000-0005-0000-0000-0000C20F0000}"/>
    <cellStyle name="Comma 6 10 8 2" xfId="47928" xr:uid="{00000000-0005-0000-0000-0000C30F0000}"/>
    <cellStyle name="Comma 6 10 9" xfId="38238" xr:uid="{00000000-0005-0000-0000-0000C40F0000}"/>
    <cellStyle name="Comma 6 11" xfId="3438" xr:uid="{00000000-0005-0000-0000-0000C50F0000}"/>
    <cellStyle name="Comma 6 11 10" xfId="26934" xr:uid="{00000000-0005-0000-0000-0000C60F0000}"/>
    <cellStyle name="Comma 6 11 11" xfId="61338" xr:uid="{00000000-0005-0000-0000-0000C70F0000}"/>
    <cellStyle name="Comma 6 11 2" xfId="5234" xr:uid="{00000000-0005-0000-0000-0000C80F0000}"/>
    <cellStyle name="Comma 6 11 2 2" xfId="17881" xr:uid="{00000000-0005-0000-0000-0000C90F0000}"/>
    <cellStyle name="Comma 6 11 2 2 2" xfId="53097" xr:uid="{00000000-0005-0000-0000-0000CA0F0000}"/>
    <cellStyle name="Comma 6 11 2 3" xfId="40500" xr:uid="{00000000-0005-0000-0000-0000CB0F0000}"/>
    <cellStyle name="Comma 6 11 2 4" xfId="30486" xr:uid="{00000000-0005-0000-0000-0000CC0F0000}"/>
    <cellStyle name="Comma 6 11 3" xfId="6704" xr:uid="{00000000-0005-0000-0000-0000CD0F0000}"/>
    <cellStyle name="Comma 6 11 3 2" xfId="19335" xr:uid="{00000000-0005-0000-0000-0000CE0F0000}"/>
    <cellStyle name="Comma 6 11 3 2 2" xfId="54551" xr:uid="{00000000-0005-0000-0000-0000CF0F0000}"/>
    <cellStyle name="Comma 6 11 3 3" xfId="41954" xr:uid="{00000000-0005-0000-0000-0000D00F0000}"/>
    <cellStyle name="Comma 6 11 3 4" xfId="31940" xr:uid="{00000000-0005-0000-0000-0000D10F0000}"/>
    <cellStyle name="Comma 6 11 4" xfId="8163" xr:uid="{00000000-0005-0000-0000-0000D20F0000}"/>
    <cellStyle name="Comma 6 11 4 2" xfId="20789" xr:uid="{00000000-0005-0000-0000-0000D30F0000}"/>
    <cellStyle name="Comma 6 11 4 2 2" xfId="56005" xr:uid="{00000000-0005-0000-0000-0000D40F0000}"/>
    <cellStyle name="Comma 6 11 4 3" xfId="43408" xr:uid="{00000000-0005-0000-0000-0000D50F0000}"/>
    <cellStyle name="Comma 6 11 4 4" xfId="33394" xr:uid="{00000000-0005-0000-0000-0000D60F0000}"/>
    <cellStyle name="Comma 6 11 5" xfId="9944" xr:uid="{00000000-0005-0000-0000-0000D70F0000}"/>
    <cellStyle name="Comma 6 11 5 2" xfId="22565" xr:uid="{00000000-0005-0000-0000-0000D80F0000}"/>
    <cellStyle name="Comma 6 11 5 2 2" xfId="57781" xr:uid="{00000000-0005-0000-0000-0000D90F0000}"/>
    <cellStyle name="Comma 6 11 5 3" xfId="45184" xr:uid="{00000000-0005-0000-0000-0000DA0F0000}"/>
    <cellStyle name="Comma 6 11 5 4" xfId="35170" xr:uid="{00000000-0005-0000-0000-0000DB0F0000}"/>
    <cellStyle name="Comma 6 11 6" xfId="11738" xr:uid="{00000000-0005-0000-0000-0000DC0F0000}"/>
    <cellStyle name="Comma 6 11 6 2" xfId="24341" xr:uid="{00000000-0005-0000-0000-0000DD0F0000}"/>
    <cellStyle name="Comma 6 11 6 2 2" xfId="59557" xr:uid="{00000000-0005-0000-0000-0000DE0F0000}"/>
    <cellStyle name="Comma 6 11 6 3" xfId="46960" xr:uid="{00000000-0005-0000-0000-0000DF0F0000}"/>
    <cellStyle name="Comma 6 11 6 4" xfId="36946" xr:uid="{00000000-0005-0000-0000-0000E00F0000}"/>
    <cellStyle name="Comma 6 11 7" xfId="16105" xr:uid="{00000000-0005-0000-0000-0000E10F0000}"/>
    <cellStyle name="Comma 6 11 7 2" xfId="51321" xr:uid="{00000000-0005-0000-0000-0000E20F0000}"/>
    <cellStyle name="Comma 6 11 7 3" xfId="28710" xr:uid="{00000000-0005-0000-0000-0000E30F0000}"/>
    <cellStyle name="Comma 6 11 8" xfId="14327" xr:uid="{00000000-0005-0000-0000-0000E40F0000}"/>
    <cellStyle name="Comma 6 11 8 2" xfId="49545" xr:uid="{00000000-0005-0000-0000-0000E50F0000}"/>
    <cellStyle name="Comma 6 11 9" xfId="38724" xr:uid="{00000000-0005-0000-0000-0000E60F0000}"/>
    <cellStyle name="Comma 6 12" xfId="2599" xr:uid="{00000000-0005-0000-0000-0000E70F0000}"/>
    <cellStyle name="Comma 6 12 10" xfId="26125" xr:uid="{00000000-0005-0000-0000-0000E80F0000}"/>
    <cellStyle name="Comma 6 12 11" xfId="60529" xr:uid="{00000000-0005-0000-0000-0000E90F0000}"/>
    <cellStyle name="Comma 6 12 2" xfId="4425" xr:uid="{00000000-0005-0000-0000-0000EA0F0000}"/>
    <cellStyle name="Comma 6 12 2 2" xfId="17072" xr:uid="{00000000-0005-0000-0000-0000EB0F0000}"/>
    <cellStyle name="Comma 6 12 2 2 2" xfId="52288" xr:uid="{00000000-0005-0000-0000-0000EC0F0000}"/>
    <cellStyle name="Comma 6 12 2 3" xfId="39691" xr:uid="{00000000-0005-0000-0000-0000ED0F0000}"/>
    <cellStyle name="Comma 6 12 2 4" xfId="29677" xr:uid="{00000000-0005-0000-0000-0000EE0F0000}"/>
    <cellStyle name="Comma 6 12 3" xfId="5895" xr:uid="{00000000-0005-0000-0000-0000EF0F0000}"/>
    <cellStyle name="Comma 6 12 3 2" xfId="18526" xr:uid="{00000000-0005-0000-0000-0000F00F0000}"/>
    <cellStyle name="Comma 6 12 3 2 2" xfId="53742" xr:uid="{00000000-0005-0000-0000-0000F10F0000}"/>
    <cellStyle name="Comma 6 12 3 3" xfId="41145" xr:uid="{00000000-0005-0000-0000-0000F20F0000}"/>
    <cellStyle name="Comma 6 12 3 4" xfId="31131" xr:uid="{00000000-0005-0000-0000-0000F30F0000}"/>
    <cellStyle name="Comma 6 12 4" xfId="7354" xr:uid="{00000000-0005-0000-0000-0000F40F0000}"/>
    <cellStyle name="Comma 6 12 4 2" xfId="19980" xr:uid="{00000000-0005-0000-0000-0000F50F0000}"/>
    <cellStyle name="Comma 6 12 4 2 2" xfId="55196" xr:uid="{00000000-0005-0000-0000-0000F60F0000}"/>
    <cellStyle name="Comma 6 12 4 3" xfId="42599" xr:uid="{00000000-0005-0000-0000-0000F70F0000}"/>
    <cellStyle name="Comma 6 12 4 4" xfId="32585" xr:uid="{00000000-0005-0000-0000-0000F80F0000}"/>
    <cellStyle name="Comma 6 12 5" xfId="9135" xr:uid="{00000000-0005-0000-0000-0000F90F0000}"/>
    <cellStyle name="Comma 6 12 5 2" xfId="21756" xr:uid="{00000000-0005-0000-0000-0000FA0F0000}"/>
    <cellStyle name="Comma 6 12 5 2 2" xfId="56972" xr:uid="{00000000-0005-0000-0000-0000FB0F0000}"/>
    <cellStyle name="Comma 6 12 5 3" xfId="44375" xr:uid="{00000000-0005-0000-0000-0000FC0F0000}"/>
    <cellStyle name="Comma 6 12 5 4" xfId="34361" xr:uid="{00000000-0005-0000-0000-0000FD0F0000}"/>
    <cellStyle name="Comma 6 12 6" xfId="10929" xr:uid="{00000000-0005-0000-0000-0000FE0F0000}"/>
    <cellStyle name="Comma 6 12 6 2" xfId="23532" xr:uid="{00000000-0005-0000-0000-0000FF0F0000}"/>
    <cellStyle name="Comma 6 12 6 2 2" xfId="58748" xr:uid="{00000000-0005-0000-0000-000000100000}"/>
    <cellStyle name="Comma 6 12 6 3" xfId="46151" xr:uid="{00000000-0005-0000-0000-000001100000}"/>
    <cellStyle name="Comma 6 12 6 4" xfId="36137" xr:uid="{00000000-0005-0000-0000-000002100000}"/>
    <cellStyle name="Comma 6 12 7" xfId="15296" xr:uid="{00000000-0005-0000-0000-000003100000}"/>
    <cellStyle name="Comma 6 12 7 2" xfId="50512" xr:uid="{00000000-0005-0000-0000-000004100000}"/>
    <cellStyle name="Comma 6 12 7 3" xfId="27901" xr:uid="{00000000-0005-0000-0000-000005100000}"/>
    <cellStyle name="Comma 6 12 8" xfId="13518" xr:uid="{00000000-0005-0000-0000-000006100000}"/>
    <cellStyle name="Comma 6 12 8 2" xfId="48736" xr:uid="{00000000-0005-0000-0000-000007100000}"/>
    <cellStyle name="Comma 6 12 9" xfId="37915" xr:uid="{00000000-0005-0000-0000-000008100000}"/>
    <cellStyle name="Comma 6 13" xfId="3763" xr:uid="{00000000-0005-0000-0000-000009100000}"/>
    <cellStyle name="Comma 6 13 2" xfId="8486" xr:uid="{00000000-0005-0000-0000-00000A100000}"/>
    <cellStyle name="Comma 6 13 2 2" xfId="21112" xr:uid="{00000000-0005-0000-0000-00000B100000}"/>
    <cellStyle name="Comma 6 13 2 2 2" xfId="56328" xr:uid="{00000000-0005-0000-0000-00000C100000}"/>
    <cellStyle name="Comma 6 13 2 3" xfId="43731" xr:uid="{00000000-0005-0000-0000-00000D100000}"/>
    <cellStyle name="Comma 6 13 2 4" xfId="33717" xr:uid="{00000000-0005-0000-0000-00000E100000}"/>
    <cellStyle name="Comma 6 13 3" xfId="10267" xr:uid="{00000000-0005-0000-0000-00000F100000}"/>
    <cellStyle name="Comma 6 13 3 2" xfId="22888" xr:uid="{00000000-0005-0000-0000-000010100000}"/>
    <cellStyle name="Comma 6 13 3 2 2" xfId="58104" xr:uid="{00000000-0005-0000-0000-000011100000}"/>
    <cellStyle name="Comma 6 13 3 3" xfId="45507" xr:uid="{00000000-0005-0000-0000-000012100000}"/>
    <cellStyle name="Comma 6 13 3 4" xfId="35493" xr:uid="{00000000-0005-0000-0000-000013100000}"/>
    <cellStyle name="Comma 6 13 4" xfId="12063" xr:uid="{00000000-0005-0000-0000-000014100000}"/>
    <cellStyle name="Comma 6 13 4 2" xfId="24664" xr:uid="{00000000-0005-0000-0000-000015100000}"/>
    <cellStyle name="Comma 6 13 4 2 2" xfId="59880" xr:uid="{00000000-0005-0000-0000-000016100000}"/>
    <cellStyle name="Comma 6 13 4 3" xfId="47283" xr:uid="{00000000-0005-0000-0000-000017100000}"/>
    <cellStyle name="Comma 6 13 4 4" xfId="37269" xr:uid="{00000000-0005-0000-0000-000018100000}"/>
    <cellStyle name="Comma 6 13 5" xfId="16428" xr:uid="{00000000-0005-0000-0000-000019100000}"/>
    <cellStyle name="Comma 6 13 5 2" xfId="51644" xr:uid="{00000000-0005-0000-0000-00001A100000}"/>
    <cellStyle name="Comma 6 13 5 3" xfId="29033" xr:uid="{00000000-0005-0000-0000-00001B100000}"/>
    <cellStyle name="Comma 6 13 6" xfId="14650" xr:uid="{00000000-0005-0000-0000-00001C100000}"/>
    <cellStyle name="Comma 6 13 6 2" xfId="49868" xr:uid="{00000000-0005-0000-0000-00001D100000}"/>
    <cellStyle name="Comma 6 13 7" xfId="39047" xr:uid="{00000000-0005-0000-0000-00001E100000}"/>
    <cellStyle name="Comma 6 13 8" xfId="27257" xr:uid="{00000000-0005-0000-0000-00001F100000}"/>
    <cellStyle name="Comma 6 14" xfId="4103" xr:uid="{00000000-0005-0000-0000-000020100000}"/>
    <cellStyle name="Comma 6 14 2" xfId="16750" xr:uid="{00000000-0005-0000-0000-000021100000}"/>
    <cellStyle name="Comma 6 14 2 2" xfId="51966" xr:uid="{00000000-0005-0000-0000-000022100000}"/>
    <cellStyle name="Comma 6 14 2 3" xfId="29355" xr:uid="{00000000-0005-0000-0000-000023100000}"/>
    <cellStyle name="Comma 6 14 3" xfId="13196" xr:uid="{00000000-0005-0000-0000-000024100000}"/>
    <cellStyle name="Comma 6 14 3 2" xfId="48414" xr:uid="{00000000-0005-0000-0000-000025100000}"/>
    <cellStyle name="Comma 6 14 4" xfId="39369" xr:uid="{00000000-0005-0000-0000-000026100000}"/>
    <cellStyle name="Comma 6 14 5" xfId="25803" xr:uid="{00000000-0005-0000-0000-000027100000}"/>
    <cellStyle name="Comma 6 15" xfId="5573" xr:uid="{00000000-0005-0000-0000-000028100000}"/>
    <cellStyle name="Comma 6 15 2" xfId="18204" xr:uid="{00000000-0005-0000-0000-000029100000}"/>
    <cellStyle name="Comma 6 15 2 2" xfId="53420" xr:uid="{00000000-0005-0000-0000-00002A100000}"/>
    <cellStyle name="Comma 6 15 3" xfId="40823" xr:uid="{00000000-0005-0000-0000-00002B100000}"/>
    <cellStyle name="Comma 6 15 4" xfId="30809" xr:uid="{00000000-0005-0000-0000-00002C100000}"/>
    <cellStyle name="Comma 6 16" xfId="7032" xr:uid="{00000000-0005-0000-0000-00002D100000}"/>
    <cellStyle name="Comma 6 16 2" xfId="19658" xr:uid="{00000000-0005-0000-0000-00002E100000}"/>
    <cellStyle name="Comma 6 16 2 2" xfId="54874" xr:uid="{00000000-0005-0000-0000-00002F100000}"/>
    <cellStyle name="Comma 6 16 3" xfId="42277" xr:uid="{00000000-0005-0000-0000-000030100000}"/>
    <cellStyle name="Comma 6 16 4" xfId="32263" xr:uid="{00000000-0005-0000-0000-000031100000}"/>
    <cellStyle name="Comma 6 17" xfId="8813" xr:uid="{00000000-0005-0000-0000-000032100000}"/>
    <cellStyle name="Comma 6 17 2" xfId="21434" xr:uid="{00000000-0005-0000-0000-000033100000}"/>
    <cellStyle name="Comma 6 17 2 2" xfId="56650" xr:uid="{00000000-0005-0000-0000-000034100000}"/>
    <cellStyle name="Comma 6 17 3" xfId="44053" xr:uid="{00000000-0005-0000-0000-000035100000}"/>
    <cellStyle name="Comma 6 17 4" xfId="34039" xr:uid="{00000000-0005-0000-0000-000036100000}"/>
    <cellStyle name="Comma 6 18" xfId="10770" xr:uid="{00000000-0005-0000-0000-000037100000}"/>
    <cellStyle name="Comma 6 18 2" xfId="23379" xr:uid="{00000000-0005-0000-0000-000038100000}"/>
    <cellStyle name="Comma 6 18 2 2" xfId="58595" xr:uid="{00000000-0005-0000-0000-000039100000}"/>
    <cellStyle name="Comma 6 18 3" xfId="45998" xr:uid="{00000000-0005-0000-0000-00003A100000}"/>
    <cellStyle name="Comma 6 18 4" xfId="35984" xr:uid="{00000000-0005-0000-0000-00003B100000}"/>
    <cellStyle name="Comma 6 19" xfId="14974" xr:uid="{00000000-0005-0000-0000-00003C100000}"/>
    <cellStyle name="Comma 6 19 2" xfId="50190" xr:uid="{00000000-0005-0000-0000-00003D100000}"/>
    <cellStyle name="Comma 6 19 3" xfId="27579" xr:uid="{00000000-0005-0000-0000-00003E100000}"/>
    <cellStyle name="Comma 6 2" xfId="18" xr:uid="{00000000-0005-0000-0000-00003F100000}"/>
    <cellStyle name="Comma 6 2 2" xfId="229" xr:uid="{00000000-0005-0000-0000-000040100000}"/>
    <cellStyle name="Comma 6 20" xfId="12387" xr:uid="{00000000-0005-0000-0000-000041100000}"/>
    <cellStyle name="Comma 6 20 2" xfId="47605" xr:uid="{00000000-0005-0000-0000-000042100000}"/>
    <cellStyle name="Comma 6 21" xfId="37593" xr:uid="{00000000-0005-0000-0000-000043100000}"/>
    <cellStyle name="Comma 6 22" xfId="24994" xr:uid="{00000000-0005-0000-0000-000044100000}"/>
    <cellStyle name="Comma 6 23" xfId="60207" xr:uid="{00000000-0005-0000-0000-000045100000}"/>
    <cellStyle name="Comma 6 3" xfId="230" xr:uid="{00000000-0005-0000-0000-000046100000}"/>
    <cellStyle name="Comma 6 3 2" xfId="231" xr:uid="{00000000-0005-0000-0000-000047100000}"/>
    <cellStyle name="Comma 6 3 2 2" xfId="1452" xr:uid="{00000000-0005-0000-0000-000048100000}"/>
    <cellStyle name="Comma 6 3 3" xfId="232" xr:uid="{00000000-0005-0000-0000-000049100000}"/>
    <cellStyle name="Comma 6 3 3 2" xfId="1453" xr:uid="{00000000-0005-0000-0000-00004A100000}"/>
    <cellStyle name="Comma 6 3 4" xfId="233" xr:uid="{00000000-0005-0000-0000-00004B100000}"/>
    <cellStyle name="Comma 6 3 4 2" xfId="234" xr:uid="{00000000-0005-0000-0000-00004C100000}"/>
    <cellStyle name="Comma 6 3 4 2 2" xfId="1455" xr:uid="{00000000-0005-0000-0000-00004D100000}"/>
    <cellStyle name="Comma 6 3 4 3" xfId="235" xr:uid="{00000000-0005-0000-0000-00004E100000}"/>
    <cellStyle name="Comma 6 3 4 3 2" xfId="236" xr:uid="{00000000-0005-0000-0000-00004F100000}"/>
    <cellStyle name="Comma 6 3 4 3 2 2" xfId="1457" xr:uid="{00000000-0005-0000-0000-000050100000}"/>
    <cellStyle name="Comma 6 3 4 3 3" xfId="237" xr:uid="{00000000-0005-0000-0000-000051100000}"/>
    <cellStyle name="Comma 6 3 4 3 3 2" xfId="238" xr:uid="{00000000-0005-0000-0000-000052100000}"/>
    <cellStyle name="Comma 6 3 4 3 3 2 2" xfId="1459" xr:uid="{00000000-0005-0000-0000-000053100000}"/>
    <cellStyle name="Comma 6 3 4 3 3 3" xfId="1458" xr:uid="{00000000-0005-0000-0000-000054100000}"/>
    <cellStyle name="Comma 6 3 4 3 4" xfId="239" xr:uid="{00000000-0005-0000-0000-000055100000}"/>
    <cellStyle name="Comma 6 3 4 3 4 2" xfId="240" xr:uid="{00000000-0005-0000-0000-000056100000}"/>
    <cellStyle name="Comma 6 3 4 3 4 2 2" xfId="1461" xr:uid="{00000000-0005-0000-0000-000057100000}"/>
    <cellStyle name="Comma 6 3 4 3 4 3" xfId="241" xr:uid="{00000000-0005-0000-0000-000058100000}"/>
    <cellStyle name="Comma 6 3 4 3 4 3 2" xfId="1462" xr:uid="{00000000-0005-0000-0000-000059100000}"/>
    <cellStyle name="Comma 6 3 4 3 4 4" xfId="242" xr:uid="{00000000-0005-0000-0000-00005A100000}"/>
    <cellStyle name="Comma 6 3 4 3 4 4 2" xfId="243" xr:uid="{00000000-0005-0000-0000-00005B100000}"/>
    <cellStyle name="Comma 6 3 4 3 4 4 2 2" xfId="244" xr:uid="{00000000-0005-0000-0000-00005C100000}"/>
    <cellStyle name="Comma 6 3 4 3 4 4 2 2 2" xfId="1465" xr:uid="{00000000-0005-0000-0000-00005D100000}"/>
    <cellStyle name="Comma 6 3 4 3 4 4 2 3" xfId="245" xr:uid="{00000000-0005-0000-0000-00005E100000}"/>
    <cellStyle name="Comma 6 3 4 3 4 4 2 3 2" xfId="246" xr:uid="{00000000-0005-0000-0000-00005F100000}"/>
    <cellStyle name="Comma 6 3 4 3 4 4 2 3 2 2" xfId="1467" xr:uid="{00000000-0005-0000-0000-000060100000}"/>
    <cellStyle name="Comma 6 3 4 3 4 4 2 3 3" xfId="247" xr:uid="{00000000-0005-0000-0000-000061100000}"/>
    <cellStyle name="Comma 6 3 4 3 4 4 2 3 3 2" xfId="248" xr:uid="{00000000-0005-0000-0000-000062100000}"/>
    <cellStyle name="Comma 6 3 4 3 4 4 2 3 3 2 2" xfId="1469" xr:uid="{00000000-0005-0000-0000-000063100000}"/>
    <cellStyle name="Comma 6 3 4 3 4 4 2 3 3 3" xfId="1468" xr:uid="{00000000-0005-0000-0000-000064100000}"/>
    <cellStyle name="Comma 6 3 4 3 4 4 2 3 4" xfId="1466" xr:uid="{00000000-0005-0000-0000-000065100000}"/>
    <cellStyle name="Comma 6 3 4 3 4 4 2 4" xfId="1464" xr:uid="{00000000-0005-0000-0000-000066100000}"/>
    <cellStyle name="Comma 6 3 4 3 4 4 3" xfId="249" xr:uid="{00000000-0005-0000-0000-000067100000}"/>
    <cellStyle name="Comma 6 3 4 3 4 4 3 2" xfId="1470" xr:uid="{00000000-0005-0000-0000-000068100000}"/>
    <cellStyle name="Comma 6 3 4 3 4 4 4" xfId="250" xr:uid="{00000000-0005-0000-0000-000069100000}"/>
    <cellStyle name="Comma 6 3 4 3 4 4 4 2" xfId="251" xr:uid="{00000000-0005-0000-0000-00006A100000}"/>
    <cellStyle name="Comma 6 3 4 3 4 4 4 2 2" xfId="1472" xr:uid="{00000000-0005-0000-0000-00006B100000}"/>
    <cellStyle name="Comma 6 3 4 3 4 4 4 3" xfId="252" xr:uid="{00000000-0005-0000-0000-00006C100000}"/>
    <cellStyle name="Comma 6 3 4 3 4 4 4 3 2" xfId="253" xr:uid="{00000000-0005-0000-0000-00006D100000}"/>
    <cellStyle name="Comma 6 3 4 3 4 4 4 3 2 2" xfId="1474" xr:uid="{00000000-0005-0000-0000-00006E100000}"/>
    <cellStyle name="Comma 6 3 4 3 4 4 4 3 3" xfId="1473" xr:uid="{00000000-0005-0000-0000-00006F100000}"/>
    <cellStyle name="Comma 6 3 4 3 4 4 4 4" xfId="1471" xr:uid="{00000000-0005-0000-0000-000070100000}"/>
    <cellStyle name="Comma 6 3 4 3 4 4 5" xfId="1463" xr:uid="{00000000-0005-0000-0000-000071100000}"/>
    <cellStyle name="Comma 6 3 4 3 4 5" xfId="1460" xr:uid="{00000000-0005-0000-0000-000072100000}"/>
    <cellStyle name="Comma 6 3 4 3 5" xfId="1456" xr:uid="{00000000-0005-0000-0000-000073100000}"/>
    <cellStyle name="Comma 6 3 4 4" xfId="254" xr:uid="{00000000-0005-0000-0000-000074100000}"/>
    <cellStyle name="Comma 6 3 4 4 2" xfId="255" xr:uid="{00000000-0005-0000-0000-000075100000}"/>
    <cellStyle name="Comma 6 3 4 4 2 2" xfId="1476" xr:uid="{00000000-0005-0000-0000-000076100000}"/>
    <cellStyle name="Comma 6 3 4 4 3" xfId="1475" xr:uid="{00000000-0005-0000-0000-000077100000}"/>
    <cellStyle name="Comma 6 3 4 5" xfId="256" xr:uid="{00000000-0005-0000-0000-000078100000}"/>
    <cellStyle name="Comma 6 3 4 5 2" xfId="257" xr:uid="{00000000-0005-0000-0000-000079100000}"/>
    <cellStyle name="Comma 6 3 4 5 2 2" xfId="1478" xr:uid="{00000000-0005-0000-0000-00007A100000}"/>
    <cellStyle name="Comma 6 3 4 5 3" xfId="258" xr:uid="{00000000-0005-0000-0000-00007B100000}"/>
    <cellStyle name="Comma 6 3 4 5 3 2" xfId="1479" xr:uid="{00000000-0005-0000-0000-00007C100000}"/>
    <cellStyle name="Comma 6 3 4 5 4" xfId="259" xr:uid="{00000000-0005-0000-0000-00007D100000}"/>
    <cellStyle name="Comma 6 3 4 5 4 2" xfId="260" xr:uid="{00000000-0005-0000-0000-00007E100000}"/>
    <cellStyle name="Comma 6 3 4 5 4 2 2" xfId="261" xr:uid="{00000000-0005-0000-0000-00007F100000}"/>
    <cellStyle name="Comma 6 3 4 5 4 2 2 2" xfId="1482" xr:uid="{00000000-0005-0000-0000-000080100000}"/>
    <cellStyle name="Comma 6 3 4 5 4 2 3" xfId="262" xr:uid="{00000000-0005-0000-0000-000081100000}"/>
    <cellStyle name="Comma 6 3 4 5 4 2 3 2" xfId="263" xr:uid="{00000000-0005-0000-0000-000082100000}"/>
    <cellStyle name="Comma 6 3 4 5 4 2 3 2 2" xfId="1484" xr:uid="{00000000-0005-0000-0000-000083100000}"/>
    <cellStyle name="Comma 6 3 4 5 4 2 3 3" xfId="264" xr:uid="{00000000-0005-0000-0000-000084100000}"/>
    <cellStyle name="Comma 6 3 4 5 4 2 3 3 2" xfId="265" xr:uid="{00000000-0005-0000-0000-000085100000}"/>
    <cellStyle name="Comma 6 3 4 5 4 2 3 3 2 2" xfId="1486" xr:uid="{00000000-0005-0000-0000-000086100000}"/>
    <cellStyle name="Comma 6 3 4 5 4 2 3 3 3" xfId="1485" xr:uid="{00000000-0005-0000-0000-000087100000}"/>
    <cellStyle name="Comma 6 3 4 5 4 2 3 4" xfId="1483" xr:uid="{00000000-0005-0000-0000-000088100000}"/>
    <cellStyle name="Comma 6 3 4 5 4 2 4" xfId="1481" xr:uid="{00000000-0005-0000-0000-000089100000}"/>
    <cellStyle name="Comma 6 3 4 5 4 3" xfId="266" xr:uid="{00000000-0005-0000-0000-00008A100000}"/>
    <cellStyle name="Comma 6 3 4 5 4 3 2" xfId="1487" xr:uid="{00000000-0005-0000-0000-00008B100000}"/>
    <cellStyle name="Comma 6 3 4 5 4 4" xfId="267" xr:uid="{00000000-0005-0000-0000-00008C100000}"/>
    <cellStyle name="Comma 6 3 4 5 4 4 2" xfId="268" xr:uid="{00000000-0005-0000-0000-00008D100000}"/>
    <cellStyle name="Comma 6 3 4 5 4 4 2 2" xfId="1489" xr:uid="{00000000-0005-0000-0000-00008E100000}"/>
    <cellStyle name="Comma 6 3 4 5 4 4 3" xfId="269" xr:uid="{00000000-0005-0000-0000-00008F100000}"/>
    <cellStyle name="Comma 6 3 4 5 4 4 3 2" xfId="270" xr:uid="{00000000-0005-0000-0000-000090100000}"/>
    <cellStyle name="Comma 6 3 4 5 4 4 3 2 2" xfId="1491" xr:uid="{00000000-0005-0000-0000-000091100000}"/>
    <cellStyle name="Comma 6 3 4 5 4 4 3 3" xfId="1490" xr:uid="{00000000-0005-0000-0000-000092100000}"/>
    <cellStyle name="Comma 6 3 4 5 4 4 4" xfId="1488" xr:uid="{00000000-0005-0000-0000-000093100000}"/>
    <cellStyle name="Comma 6 3 4 5 4 5" xfId="1480" xr:uid="{00000000-0005-0000-0000-000094100000}"/>
    <cellStyle name="Comma 6 3 4 5 5" xfId="1477" xr:uid="{00000000-0005-0000-0000-000095100000}"/>
    <cellStyle name="Comma 6 3 4 6" xfId="1454" xr:uid="{00000000-0005-0000-0000-000096100000}"/>
    <cellStyle name="Comma 6 3 5" xfId="271" xr:uid="{00000000-0005-0000-0000-000097100000}"/>
    <cellStyle name="Comma 6 3 5 2" xfId="272" xr:uid="{00000000-0005-0000-0000-000098100000}"/>
    <cellStyle name="Comma 6 3 5 2 2" xfId="1493" xr:uid="{00000000-0005-0000-0000-000099100000}"/>
    <cellStyle name="Comma 6 3 5 3" xfId="273" xr:uid="{00000000-0005-0000-0000-00009A100000}"/>
    <cellStyle name="Comma 6 3 5 3 2" xfId="274" xr:uid="{00000000-0005-0000-0000-00009B100000}"/>
    <cellStyle name="Comma 6 3 5 3 2 2" xfId="1495" xr:uid="{00000000-0005-0000-0000-00009C100000}"/>
    <cellStyle name="Comma 6 3 5 3 3" xfId="1494" xr:uid="{00000000-0005-0000-0000-00009D100000}"/>
    <cellStyle name="Comma 6 3 5 4" xfId="275" xr:uid="{00000000-0005-0000-0000-00009E100000}"/>
    <cellStyle name="Comma 6 3 5 4 2" xfId="276" xr:uid="{00000000-0005-0000-0000-00009F100000}"/>
    <cellStyle name="Comma 6 3 5 4 2 2" xfId="1497" xr:uid="{00000000-0005-0000-0000-0000A0100000}"/>
    <cellStyle name="Comma 6 3 5 4 3" xfId="277" xr:uid="{00000000-0005-0000-0000-0000A1100000}"/>
    <cellStyle name="Comma 6 3 5 4 3 2" xfId="1498" xr:uid="{00000000-0005-0000-0000-0000A2100000}"/>
    <cellStyle name="Comma 6 3 5 4 4" xfId="278" xr:uid="{00000000-0005-0000-0000-0000A3100000}"/>
    <cellStyle name="Comma 6 3 5 4 4 2" xfId="279" xr:uid="{00000000-0005-0000-0000-0000A4100000}"/>
    <cellStyle name="Comma 6 3 5 4 4 2 2" xfId="280" xr:uid="{00000000-0005-0000-0000-0000A5100000}"/>
    <cellStyle name="Comma 6 3 5 4 4 2 2 2" xfId="1501" xr:uid="{00000000-0005-0000-0000-0000A6100000}"/>
    <cellStyle name="Comma 6 3 5 4 4 2 3" xfId="281" xr:uid="{00000000-0005-0000-0000-0000A7100000}"/>
    <cellStyle name="Comma 6 3 5 4 4 2 3 2" xfId="282" xr:uid="{00000000-0005-0000-0000-0000A8100000}"/>
    <cellStyle name="Comma 6 3 5 4 4 2 3 2 2" xfId="1503" xr:uid="{00000000-0005-0000-0000-0000A9100000}"/>
    <cellStyle name="Comma 6 3 5 4 4 2 3 3" xfId="283" xr:uid="{00000000-0005-0000-0000-0000AA100000}"/>
    <cellStyle name="Comma 6 3 5 4 4 2 3 3 2" xfId="284" xr:uid="{00000000-0005-0000-0000-0000AB100000}"/>
    <cellStyle name="Comma 6 3 5 4 4 2 3 3 2 2" xfId="1505" xr:uid="{00000000-0005-0000-0000-0000AC100000}"/>
    <cellStyle name="Comma 6 3 5 4 4 2 3 3 3" xfId="1504" xr:uid="{00000000-0005-0000-0000-0000AD100000}"/>
    <cellStyle name="Comma 6 3 5 4 4 2 3 4" xfId="1502" xr:uid="{00000000-0005-0000-0000-0000AE100000}"/>
    <cellStyle name="Comma 6 3 5 4 4 2 4" xfId="1500" xr:uid="{00000000-0005-0000-0000-0000AF100000}"/>
    <cellStyle name="Comma 6 3 5 4 4 3" xfId="285" xr:uid="{00000000-0005-0000-0000-0000B0100000}"/>
    <cellStyle name="Comma 6 3 5 4 4 3 2" xfId="1506" xr:uid="{00000000-0005-0000-0000-0000B1100000}"/>
    <cellStyle name="Comma 6 3 5 4 4 4" xfId="286" xr:uid="{00000000-0005-0000-0000-0000B2100000}"/>
    <cellStyle name="Comma 6 3 5 4 4 4 2" xfId="287" xr:uid="{00000000-0005-0000-0000-0000B3100000}"/>
    <cellStyle name="Comma 6 3 5 4 4 4 2 2" xfId="1508" xr:uid="{00000000-0005-0000-0000-0000B4100000}"/>
    <cellStyle name="Comma 6 3 5 4 4 4 3" xfId="288" xr:uid="{00000000-0005-0000-0000-0000B5100000}"/>
    <cellStyle name="Comma 6 3 5 4 4 4 3 2" xfId="289" xr:uid="{00000000-0005-0000-0000-0000B6100000}"/>
    <cellStyle name="Comma 6 3 5 4 4 4 3 2 2" xfId="1510" xr:uid="{00000000-0005-0000-0000-0000B7100000}"/>
    <cellStyle name="Comma 6 3 5 4 4 4 3 3" xfId="1509" xr:uid="{00000000-0005-0000-0000-0000B8100000}"/>
    <cellStyle name="Comma 6 3 5 4 4 4 4" xfId="1507" xr:uid="{00000000-0005-0000-0000-0000B9100000}"/>
    <cellStyle name="Comma 6 3 5 4 4 5" xfId="1499" xr:uid="{00000000-0005-0000-0000-0000BA100000}"/>
    <cellStyle name="Comma 6 3 5 4 5" xfId="1496" xr:uid="{00000000-0005-0000-0000-0000BB100000}"/>
    <cellStyle name="Comma 6 3 5 5" xfId="1492" xr:uid="{00000000-0005-0000-0000-0000BC100000}"/>
    <cellStyle name="Comma 6 3 6" xfId="290" xr:uid="{00000000-0005-0000-0000-0000BD100000}"/>
    <cellStyle name="Comma 6 3 6 2" xfId="291" xr:uid="{00000000-0005-0000-0000-0000BE100000}"/>
    <cellStyle name="Comma 6 3 6 2 2" xfId="1512" xr:uid="{00000000-0005-0000-0000-0000BF100000}"/>
    <cellStyle name="Comma 6 3 6 3" xfId="1511" xr:uid="{00000000-0005-0000-0000-0000C0100000}"/>
    <cellStyle name="Comma 6 3 7" xfId="292" xr:uid="{00000000-0005-0000-0000-0000C1100000}"/>
    <cellStyle name="Comma 6 3 7 2" xfId="293" xr:uid="{00000000-0005-0000-0000-0000C2100000}"/>
    <cellStyle name="Comma 6 3 7 2 2" xfId="1514" xr:uid="{00000000-0005-0000-0000-0000C3100000}"/>
    <cellStyle name="Comma 6 3 7 3" xfId="294" xr:uid="{00000000-0005-0000-0000-0000C4100000}"/>
    <cellStyle name="Comma 6 3 7 3 2" xfId="1515" xr:uid="{00000000-0005-0000-0000-0000C5100000}"/>
    <cellStyle name="Comma 6 3 7 4" xfId="295" xr:uid="{00000000-0005-0000-0000-0000C6100000}"/>
    <cellStyle name="Comma 6 3 7 4 2" xfId="296" xr:uid="{00000000-0005-0000-0000-0000C7100000}"/>
    <cellStyle name="Comma 6 3 7 4 2 2" xfId="297" xr:uid="{00000000-0005-0000-0000-0000C8100000}"/>
    <cellStyle name="Comma 6 3 7 4 2 2 2" xfId="1518" xr:uid="{00000000-0005-0000-0000-0000C9100000}"/>
    <cellStyle name="Comma 6 3 7 4 2 3" xfId="298" xr:uid="{00000000-0005-0000-0000-0000CA100000}"/>
    <cellStyle name="Comma 6 3 7 4 2 3 2" xfId="299" xr:uid="{00000000-0005-0000-0000-0000CB100000}"/>
    <cellStyle name="Comma 6 3 7 4 2 3 2 2" xfId="1520" xr:uid="{00000000-0005-0000-0000-0000CC100000}"/>
    <cellStyle name="Comma 6 3 7 4 2 3 3" xfId="300" xr:uid="{00000000-0005-0000-0000-0000CD100000}"/>
    <cellStyle name="Comma 6 3 7 4 2 3 3 2" xfId="301" xr:uid="{00000000-0005-0000-0000-0000CE100000}"/>
    <cellStyle name="Comma 6 3 7 4 2 3 3 2 2" xfId="1522" xr:uid="{00000000-0005-0000-0000-0000CF100000}"/>
    <cellStyle name="Comma 6 3 7 4 2 3 3 3" xfId="1521" xr:uid="{00000000-0005-0000-0000-0000D0100000}"/>
    <cellStyle name="Comma 6 3 7 4 2 3 4" xfId="1519" xr:uid="{00000000-0005-0000-0000-0000D1100000}"/>
    <cellStyle name="Comma 6 3 7 4 2 4" xfId="1517" xr:uid="{00000000-0005-0000-0000-0000D2100000}"/>
    <cellStyle name="Comma 6 3 7 4 3" xfId="302" xr:uid="{00000000-0005-0000-0000-0000D3100000}"/>
    <cellStyle name="Comma 6 3 7 4 3 2" xfId="1523" xr:uid="{00000000-0005-0000-0000-0000D4100000}"/>
    <cellStyle name="Comma 6 3 7 4 4" xfId="303" xr:uid="{00000000-0005-0000-0000-0000D5100000}"/>
    <cellStyle name="Comma 6 3 7 4 4 2" xfId="304" xr:uid="{00000000-0005-0000-0000-0000D6100000}"/>
    <cellStyle name="Comma 6 3 7 4 4 2 2" xfId="1525" xr:uid="{00000000-0005-0000-0000-0000D7100000}"/>
    <cellStyle name="Comma 6 3 7 4 4 3" xfId="305" xr:uid="{00000000-0005-0000-0000-0000D8100000}"/>
    <cellStyle name="Comma 6 3 7 4 4 3 2" xfId="306" xr:uid="{00000000-0005-0000-0000-0000D9100000}"/>
    <cellStyle name="Comma 6 3 7 4 4 3 2 2" xfId="1527" xr:uid="{00000000-0005-0000-0000-0000DA100000}"/>
    <cellStyle name="Comma 6 3 7 4 4 3 3" xfId="1526" xr:uid="{00000000-0005-0000-0000-0000DB100000}"/>
    <cellStyle name="Comma 6 3 7 4 4 4" xfId="1524" xr:uid="{00000000-0005-0000-0000-0000DC100000}"/>
    <cellStyle name="Comma 6 3 7 4 5" xfId="1516" xr:uid="{00000000-0005-0000-0000-0000DD100000}"/>
    <cellStyle name="Comma 6 3 7 5" xfId="1513" xr:uid="{00000000-0005-0000-0000-0000DE100000}"/>
    <cellStyle name="Comma 6 3 8" xfId="1451" xr:uid="{00000000-0005-0000-0000-0000DF100000}"/>
    <cellStyle name="Comma 6 4" xfId="307" xr:uid="{00000000-0005-0000-0000-0000E0100000}"/>
    <cellStyle name="Comma 6 4 2" xfId="308" xr:uid="{00000000-0005-0000-0000-0000E1100000}"/>
    <cellStyle name="Comma 6 4 2 2" xfId="1529" xr:uid="{00000000-0005-0000-0000-0000E2100000}"/>
    <cellStyle name="Comma 6 4 3" xfId="309" xr:uid="{00000000-0005-0000-0000-0000E3100000}"/>
    <cellStyle name="Comma 6 4 3 2" xfId="310" xr:uid="{00000000-0005-0000-0000-0000E4100000}"/>
    <cellStyle name="Comma 6 4 3 2 2" xfId="1531" xr:uid="{00000000-0005-0000-0000-0000E5100000}"/>
    <cellStyle name="Comma 6 4 3 3" xfId="311" xr:uid="{00000000-0005-0000-0000-0000E6100000}"/>
    <cellStyle name="Comma 6 4 3 3 2" xfId="312" xr:uid="{00000000-0005-0000-0000-0000E7100000}"/>
    <cellStyle name="Comma 6 4 3 3 2 2" xfId="1533" xr:uid="{00000000-0005-0000-0000-0000E8100000}"/>
    <cellStyle name="Comma 6 4 3 3 3" xfId="1532" xr:uid="{00000000-0005-0000-0000-0000E9100000}"/>
    <cellStyle name="Comma 6 4 3 4" xfId="313" xr:uid="{00000000-0005-0000-0000-0000EA100000}"/>
    <cellStyle name="Comma 6 4 3 4 2" xfId="314" xr:uid="{00000000-0005-0000-0000-0000EB100000}"/>
    <cellStyle name="Comma 6 4 3 4 2 2" xfId="1535" xr:uid="{00000000-0005-0000-0000-0000EC100000}"/>
    <cellStyle name="Comma 6 4 3 4 3" xfId="315" xr:uid="{00000000-0005-0000-0000-0000ED100000}"/>
    <cellStyle name="Comma 6 4 3 4 3 2" xfId="1536" xr:uid="{00000000-0005-0000-0000-0000EE100000}"/>
    <cellStyle name="Comma 6 4 3 4 4" xfId="316" xr:uid="{00000000-0005-0000-0000-0000EF100000}"/>
    <cellStyle name="Comma 6 4 3 4 4 2" xfId="317" xr:uid="{00000000-0005-0000-0000-0000F0100000}"/>
    <cellStyle name="Comma 6 4 3 4 4 2 2" xfId="318" xr:uid="{00000000-0005-0000-0000-0000F1100000}"/>
    <cellStyle name="Comma 6 4 3 4 4 2 2 2" xfId="1539" xr:uid="{00000000-0005-0000-0000-0000F2100000}"/>
    <cellStyle name="Comma 6 4 3 4 4 2 3" xfId="319" xr:uid="{00000000-0005-0000-0000-0000F3100000}"/>
    <cellStyle name="Comma 6 4 3 4 4 2 3 2" xfId="320" xr:uid="{00000000-0005-0000-0000-0000F4100000}"/>
    <cellStyle name="Comma 6 4 3 4 4 2 3 2 2" xfId="1541" xr:uid="{00000000-0005-0000-0000-0000F5100000}"/>
    <cellStyle name="Comma 6 4 3 4 4 2 3 3" xfId="321" xr:uid="{00000000-0005-0000-0000-0000F6100000}"/>
    <cellStyle name="Comma 6 4 3 4 4 2 3 3 2" xfId="322" xr:uid="{00000000-0005-0000-0000-0000F7100000}"/>
    <cellStyle name="Comma 6 4 3 4 4 2 3 3 2 2" xfId="1543" xr:uid="{00000000-0005-0000-0000-0000F8100000}"/>
    <cellStyle name="Comma 6 4 3 4 4 2 3 3 3" xfId="1542" xr:uid="{00000000-0005-0000-0000-0000F9100000}"/>
    <cellStyle name="Comma 6 4 3 4 4 2 3 4" xfId="1540" xr:uid="{00000000-0005-0000-0000-0000FA100000}"/>
    <cellStyle name="Comma 6 4 3 4 4 2 4" xfId="1538" xr:uid="{00000000-0005-0000-0000-0000FB100000}"/>
    <cellStyle name="Comma 6 4 3 4 4 3" xfId="323" xr:uid="{00000000-0005-0000-0000-0000FC100000}"/>
    <cellStyle name="Comma 6 4 3 4 4 3 2" xfId="1544" xr:uid="{00000000-0005-0000-0000-0000FD100000}"/>
    <cellStyle name="Comma 6 4 3 4 4 4" xfId="324" xr:uid="{00000000-0005-0000-0000-0000FE100000}"/>
    <cellStyle name="Comma 6 4 3 4 4 4 2" xfId="325" xr:uid="{00000000-0005-0000-0000-0000FF100000}"/>
    <cellStyle name="Comma 6 4 3 4 4 4 2 2" xfId="1546" xr:uid="{00000000-0005-0000-0000-000000110000}"/>
    <cellStyle name="Comma 6 4 3 4 4 4 3" xfId="326" xr:uid="{00000000-0005-0000-0000-000001110000}"/>
    <cellStyle name="Comma 6 4 3 4 4 4 3 2" xfId="327" xr:uid="{00000000-0005-0000-0000-000002110000}"/>
    <cellStyle name="Comma 6 4 3 4 4 4 3 2 2" xfId="1548" xr:uid="{00000000-0005-0000-0000-000003110000}"/>
    <cellStyle name="Comma 6 4 3 4 4 4 3 3" xfId="1547" xr:uid="{00000000-0005-0000-0000-000004110000}"/>
    <cellStyle name="Comma 6 4 3 4 4 4 4" xfId="1545" xr:uid="{00000000-0005-0000-0000-000005110000}"/>
    <cellStyle name="Comma 6 4 3 4 4 5" xfId="1537" xr:uid="{00000000-0005-0000-0000-000006110000}"/>
    <cellStyle name="Comma 6 4 3 4 5" xfId="1534" xr:uid="{00000000-0005-0000-0000-000007110000}"/>
    <cellStyle name="Comma 6 4 3 5" xfId="1530" xr:uid="{00000000-0005-0000-0000-000008110000}"/>
    <cellStyle name="Comma 6 4 4" xfId="328" xr:uid="{00000000-0005-0000-0000-000009110000}"/>
    <cellStyle name="Comma 6 4 4 2" xfId="329" xr:uid="{00000000-0005-0000-0000-00000A110000}"/>
    <cellStyle name="Comma 6 4 4 2 2" xfId="1550" xr:uid="{00000000-0005-0000-0000-00000B110000}"/>
    <cellStyle name="Comma 6 4 4 3" xfId="1549" xr:uid="{00000000-0005-0000-0000-00000C110000}"/>
    <cellStyle name="Comma 6 4 5" xfId="330" xr:uid="{00000000-0005-0000-0000-00000D110000}"/>
    <cellStyle name="Comma 6 4 5 2" xfId="331" xr:uid="{00000000-0005-0000-0000-00000E110000}"/>
    <cellStyle name="Comma 6 4 5 2 2" xfId="1552" xr:uid="{00000000-0005-0000-0000-00000F110000}"/>
    <cellStyle name="Comma 6 4 5 3" xfId="332" xr:uid="{00000000-0005-0000-0000-000010110000}"/>
    <cellStyle name="Comma 6 4 5 3 2" xfId="1553" xr:uid="{00000000-0005-0000-0000-000011110000}"/>
    <cellStyle name="Comma 6 4 5 4" xfId="333" xr:uid="{00000000-0005-0000-0000-000012110000}"/>
    <cellStyle name="Comma 6 4 5 4 2" xfId="334" xr:uid="{00000000-0005-0000-0000-000013110000}"/>
    <cellStyle name="Comma 6 4 5 4 2 2" xfId="335" xr:uid="{00000000-0005-0000-0000-000014110000}"/>
    <cellStyle name="Comma 6 4 5 4 2 2 2" xfId="1556" xr:uid="{00000000-0005-0000-0000-000015110000}"/>
    <cellStyle name="Comma 6 4 5 4 2 3" xfId="336" xr:uid="{00000000-0005-0000-0000-000016110000}"/>
    <cellStyle name="Comma 6 4 5 4 2 3 2" xfId="337" xr:uid="{00000000-0005-0000-0000-000017110000}"/>
    <cellStyle name="Comma 6 4 5 4 2 3 2 2" xfId="1558" xr:uid="{00000000-0005-0000-0000-000018110000}"/>
    <cellStyle name="Comma 6 4 5 4 2 3 3" xfId="338" xr:uid="{00000000-0005-0000-0000-000019110000}"/>
    <cellStyle name="Comma 6 4 5 4 2 3 3 2" xfId="339" xr:uid="{00000000-0005-0000-0000-00001A110000}"/>
    <cellStyle name="Comma 6 4 5 4 2 3 3 2 2" xfId="1560" xr:uid="{00000000-0005-0000-0000-00001B110000}"/>
    <cellStyle name="Comma 6 4 5 4 2 3 3 3" xfId="1559" xr:uid="{00000000-0005-0000-0000-00001C110000}"/>
    <cellStyle name="Comma 6 4 5 4 2 3 4" xfId="1557" xr:uid="{00000000-0005-0000-0000-00001D110000}"/>
    <cellStyle name="Comma 6 4 5 4 2 4" xfId="1555" xr:uid="{00000000-0005-0000-0000-00001E110000}"/>
    <cellStyle name="Comma 6 4 5 4 3" xfId="340" xr:uid="{00000000-0005-0000-0000-00001F110000}"/>
    <cellStyle name="Comma 6 4 5 4 3 2" xfId="1561" xr:uid="{00000000-0005-0000-0000-000020110000}"/>
    <cellStyle name="Comma 6 4 5 4 4" xfId="341" xr:uid="{00000000-0005-0000-0000-000021110000}"/>
    <cellStyle name="Comma 6 4 5 4 4 2" xfId="342" xr:uid="{00000000-0005-0000-0000-000022110000}"/>
    <cellStyle name="Comma 6 4 5 4 4 2 2" xfId="1563" xr:uid="{00000000-0005-0000-0000-000023110000}"/>
    <cellStyle name="Comma 6 4 5 4 4 3" xfId="343" xr:uid="{00000000-0005-0000-0000-000024110000}"/>
    <cellStyle name="Comma 6 4 5 4 4 3 2" xfId="344" xr:uid="{00000000-0005-0000-0000-000025110000}"/>
    <cellStyle name="Comma 6 4 5 4 4 3 2 2" xfId="1565" xr:uid="{00000000-0005-0000-0000-000026110000}"/>
    <cellStyle name="Comma 6 4 5 4 4 3 3" xfId="1564" xr:uid="{00000000-0005-0000-0000-000027110000}"/>
    <cellStyle name="Comma 6 4 5 4 4 4" xfId="1562" xr:uid="{00000000-0005-0000-0000-000028110000}"/>
    <cellStyle name="Comma 6 4 5 4 5" xfId="1554" xr:uid="{00000000-0005-0000-0000-000029110000}"/>
    <cellStyle name="Comma 6 4 5 5" xfId="1551" xr:uid="{00000000-0005-0000-0000-00002A110000}"/>
    <cellStyle name="Comma 6 4 6" xfId="1528" xr:uid="{00000000-0005-0000-0000-00002B110000}"/>
    <cellStyle name="Comma 6 5" xfId="345" xr:uid="{00000000-0005-0000-0000-00002C110000}"/>
    <cellStyle name="Comma 6 5 2" xfId="346" xr:uid="{00000000-0005-0000-0000-00002D110000}"/>
    <cellStyle name="Comma 6 5 2 2" xfId="1567" xr:uid="{00000000-0005-0000-0000-00002E110000}"/>
    <cellStyle name="Comma 6 5 3" xfId="347" xr:uid="{00000000-0005-0000-0000-00002F110000}"/>
    <cellStyle name="Comma 6 5 3 2" xfId="348" xr:uid="{00000000-0005-0000-0000-000030110000}"/>
    <cellStyle name="Comma 6 5 3 2 2" xfId="1569" xr:uid="{00000000-0005-0000-0000-000031110000}"/>
    <cellStyle name="Comma 6 5 3 3" xfId="1568" xr:uid="{00000000-0005-0000-0000-000032110000}"/>
    <cellStyle name="Comma 6 5 4" xfId="349" xr:uid="{00000000-0005-0000-0000-000033110000}"/>
    <cellStyle name="Comma 6 5 4 2" xfId="350" xr:uid="{00000000-0005-0000-0000-000034110000}"/>
    <cellStyle name="Comma 6 5 4 2 2" xfId="1571" xr:uid="{00000000-0005-0000-0000-000035110000}"/>
    <cellStyle name="Comma 6 5 4 3" xfId="351" xr:uid="{00000000-0005-0000-0000-000036110000}"/>
    <cellStyle name="Comma 6 5 4 3 2" xfId="1572" xr:uid="{00000000-0005-0000-0000-000037110000}"/>
    <cellStyle name="Comma 6 5 4 4" xfId="352" xr:uid="{00000000-0005-0000-0000-000038110000}"/>
    <cellStyle name="Comma 6 5 4 4 2" xfId="353" xr:uid="{00000000-0005-0000-0000-000039110000}"/>
    <cellStyle name="Comma 6 5 4 4 2 2" xfId="354" xr:uid="{00000000-0005-0000-0000-00003A110000}"/>
    <cellStyle name="Comma 6 5 4 4 2 2 2" xfId="1575" xr:uid="{00000000-0005-0000-0000-00003B110000}"/>
    <cellStyle name="Comma 6 5 4 4 2 3" xfId="355" xr:uid="{00000000-0005-0000-0000-00003C110000}"/>
    <cellStyle name="Comma 6 5 4 4 2 3 2" xfId="356" xr:uid="{00000000-0005-0000-0000-00003D110000}"/>
    <cellStyle name="Comma 6 5 4 4 2 3 2 2" xfId="1577" xr:uid="{00000000-0005-0000-0000-00003E110000}"/>
    <cellStyle name="Comma 6 5 4 4 2 3 3" xfId="357" xr:uid="{00000000-0005-0000-0000-00003F110000}"/>
    <cellStyle name="Comma 6 5 4 4 2 3 3 2" xfId="358" xr:uid="{00000000-0005-0000-0000-000040110000}"/>
    <cellStyle name="Comma 6 5 4 4 2 3 3 2 2" xfId="1579" xr:uid="{00000000-0005-0000-0000-000041110000}"/>
    <cellStyle name="Comma 6 5 4 4 2 3 3 3" xfId="1578" xr:uid="{00000000-0005-0000-0000-000042110000}"/>
    <cellStyle name="Comma 6 5 4 4 2 3 4" xfId="1576" xr:uid="{00000000-0005-0000-0000-000043110000}"/>
    <cellStyle name="Comma 6 5 4 4 2 4" xfId="1574" xr:uid="{00000000-0005-0000-0000-000044110000}"/>
    <cellStyle name="Comma 6 5 4 4 3" xfId="359" xr:uid="{00000000-0005-0000-0000-000045110000}"/>
    <cellStyle name="Comma 6 5 4 4 3 2" xfId="1580" xr:uid="{00000000-0005-0000-0000-000046110000}"/>
    <cellStyle name="Comma 6 5 4 4 4" xfId="360" xr:uid="{00000000-0005-0000-0000-000047110000}"/>
    <cellStyle name="Comma 6 5 4 4 4 2" xfId="361" xr:uid="{00000000-0005-0000-0000-000048110000}"/>
    <cellStyle name="Comma 6 5 4 4 4 2 2" xfId="1582" xr:uid="{00000000-0005-0000-0000-000049110000}"/>
    <cellStyle name="Comma 6 5 4 4 4 3" xfId="362" xr:uid="{00000000-0005-0000-0000-00004A110000}"/>
    <cellStyle name="Comma 6 5 4 4 4 3 2" xfId="363" xr:uid="{00000000-0005-0000-0000-00004B110000}"/>
    <cellStyle name="Comma 6 5 4 4 4 3 2 2" xfId="1584" xr:uid="{00000000-0005-0000-0000-00004C110000}"/>
    <cellStyle name="Comma 6 5 4 4 4 3 3" xfId="1583" xr:uid="{00000000-0005-0000-0000-00004D110000}"/>
    <cellStyle name="Comma 6 5 4 4 4 4" xfId="1581" xr:uid="{00000000-0005-0000-0000-00004E110000}"/>
    <cellStyle name="Comma 6 5 4 4 5" xfId="1573" xr:uid="{00000000-0005-0000-0000-00004F110000}"/>
    <cellStyle name="Comma 6 5 4 5" xfId="1570" xr:uid="{00000000-0005-0000-0000-000050110000}"/>
    <cellStyle name="Comma 6 5 5" xfId="1566" xr:uid="{00000000-0005-0000-0000-000051110000}"/>
    <cellStyle name="Comma 6 6" xfId="364" xr:uid="{00000000-0005-0000-0000-000052110000}"/>
    <cellStyle name="Comma 6 6 2" xfId="365" xr:uid="{00000000-0005-0000-0000-000053110000}"/>
    <cellStyle name="Comma 6 6 2 2" xfId="1586" xr:uid="{00000000-0005-0000-0000-000054110000}"/>
    <cellStyle name="Comma 6 6 3" xfId="1585" xr:uid="{00000000-0005-0000-0000-000055110000}"/>
    <cellStyle name="Comma 6 7" xfId="366" xr:uid="{00000000-0005-0000-0000-000056110000}"/>
    <cellStyle name="Comma 6 7 2" xfId="367" xr:uid="{00000000-0005-0000-0000-000057110000}"/>
    <cellStyle name="Comma 6 7 2 2" xfId="1588" xr:uid="{00000000-0005-0000-0000-000058110000}"/>
    <cellStyle name="Comma 6 7 3" xfId="368" xr:uid="{00000000-0005-0000-0000-000059110000}"/>
    <cellStyle name="Comma 6 7 3 2" xfId="1589" xr:uid="{00000000-0005-0000-0000-00005A110000}"/>
    <cellStyle name="Comma 6 7 4" xfId="369" xr:uid="{00000000-0005-0000-0000-00005B110000}"/>
    <cellStyle name="Comma 6 7 4 2" xfId="370" xr:uid="{00000000-0005-0000-0000-00005C110000}"/>
    <cellStyle name="Comma 6 7 4 2 2" xfId="371" xr:uid="{00000000-0005-0000-0000-00005D110000}"/>
    <cellStyle name="Comma 6 7 4 2 2 2" xfId="1592" xr:uid="{00000000-0005-0000-0000-00005E110000}"/>
    <cellStyle name="Comma 6 7 4 2 3" xfId="372" xr:uid="{00000000-0005-0000-0000-00005F110000}"/>
    <cellStyle name="Comma 6 7 4 2 3 2" xfId="373" xr:uid="{00000000-0005-0000-0000-000060110000}"/>
    <cellStyle name="Comma 6 7 4 2 3 2 2" xfId="1594" xr:uid="{00000000-0005-0000-0000-000061110000}"/>
    <cellStyle name="Comma 6 7 4 2 3 3" xfId="374" xr:uid="{00000000-0005-0000-0000-000062110000}"/>
    <cellStyle name="Comma 6 7 4 2 3 3 2" xfId="375" xr:uid="{00000000-0005-0000-0000-000063110000}"/>
    <cellStyle name="Comma 6 7 4 2 3 3 2 2" xfId="1596" xr:uid="{00000000-0005-0000-0000-000064110000}"/>
    <cellStyle name="Comma 6 7 4 2 3 3 3" xfId="1595" xr:uid="{00000000-0005-0000-0000-000065110000}"/>
    <cellStyle name="Comma 6 7 4 2 3 4" xfId="1593" xr:uid="{00000000-0005-0000-0000-000066110000}"/>
    <cellStyle name="Comma 6 7 4 2 4" xfId="1591" xr:uid="{00000000-0005-0000-0000-000067110000}"/>
    <cellStyle name="Comma 6 7 4 3" xfId="376" xr:uid="{00000000-0005-0000-0000-000068110000}"/>
    <cellStyle name="Comma 6 7 4 3 2" xfId="1597" xr:uid="{00000000-0005-0000-0000-000069110000}"/>
    <cellStyle name="Comma 6 7 4 4" xfId="377" xr:uid="{00000000-0005-0000-0000-00006A110000}"/>
    <cellStyle name="Comma 6 7 4 4 2" xfId="378" xr:uid="{00000000-0005-0000-0000-00006B110000}"/>
    <cellStyle name="Comma 6 7 4 4 2 2" xfId="1599" xr:uid="{00000000-0005-0000-0000-00006C110000}"/>
    <cellStyle name="Comma 6 7 4 4 3" xfId="379" xr:uid="{00000000-0005-0000-0000-00006D110000}"/>
    <cellStyle name="Comma 6 7 4 4 3 2" xfId="380" xr:uid="{00000000-0005-0000-0000-00006E110000}"/>
    <cellStyle name="Comma 6 7 4 4 3 2 2" xfId="1601" xr:uid="{00000000-0005-0000-0000-00006F110000}"/>
    <cellStyle name="Comma 6 7 4 4 3 3" xfId="1600" xr:uid="{00000000-0005-0000-0000-000070110000}"/>
    <cellStyle name="Comma 6 7 4 4 4" xfId="1598" xr:uid="{00000000-0005-0000-0000-000071110000}"/>
    <cellStyle name="Comma 6 7 4 5" xfId="1590" xr:uid="{00000000-0005-0000-0000-000072110000}"/>
    <cellStyle name="Comma 6 7 5" xfId="1587" xr:uid="{00000000-0005-0000-0000-000073110000}"/>
    <cellStyle name="Comma 6 8" xfId="381" xr:uid="{00000000-0005-0000-0000-000074110000}"/>
    <cellStyle name="Comma 6 9" xfId="3109" xr:uid="{00000000-0005-0000-0000-000075110000}"/>
    <cellStyle name="Comma 6 9 10" xfId="25478" xr:uid="{00000000-0005-0000-0000-000076110000}"/>
    <cellStyle name="Comma 6 9 11" xfId="61013" xr:uid="{00000000-0005-0000-0000-000077110000}"/>
    <cellStyle name="Comma 6 9 2" xfId="4909" xr:uid="{00000000-0005-0000-0000-000078110000}"/>
    <cellStyle name="Comma 6 9 2 2" xfId="17556" xr:uid="{00000000-0005-0000-0000-000079110000}"/>
    <cellStyle name="Comma 6 9 2 2 2" xfId="52772" xr:uid="{00000000-0005-0000-0000-00007A110000}"/>
    <cellStyle name="Comma 6 9 2 2 3" xfId="30161" xr:uid="{00000000-0005-0000-0000-00007B110000}"/>
    <cellStyle name="Comma 6 9 2 3" xfId="14002" xr:uid="{00000000-0005-0000-0000-00007C110000}"/>
    <cellStyle name="Comma 6 9 2 3 2" xfId="49220" xr:uid="{00000000-0005-0000-0000-00007D110000}"/>
    <cellStyle name="Comma 6 9 2 4" xfId="40175" xr:uid="{00000000-0005-0000-0000-00007E110000}"/>
    <cellStyle name="Comma 6 9 2 5" xfId="26609" xr:uid="{00000000-0005-0000-0000-00007F110000}"/>
    <cellStyle name="Comma 6 9 3" xfId="6379" xr:uid="{00000000-0005-0000-0000-000080110000}"/>
    <cellStyle name="Comma 6 9 3 2" xfId="19010" xr:uid="{00000000-0005-0000-0000-000081110000}"/>
    <cellStyle name="Comma 6 9 3 2 2" xfId="54226" xr:uid="{00000000-0005-0000-0000-000082110000}"/>
    <cellStyle name="Comma 6 9 3 3" xfId="41629" xr:uid="{00000000-0005-0000-0000-000083110000}"/>
    <cellStyle name="Comma 6 9 3 4" xfId="31615" xr:uid="{00000000-0005-0000-0000-000084110000}"/>
    <cellStyle name="Comma 6 9 4" xfId="7838" xr:uid="{00000000-0005-0000-0000-000085110000}"/>
    <cellStyle name="Comma 6 9 4 2" xfId="20464" xr:uid="{00000000-0005-0000-0000-000086110000}"/>
    <cellStyle name="Comma 6 9 4 2 2" xfId="55680" xr:uid="{00000000-0005-0000-0000-000087110000}"/>
    <cellStyle name="Comma 6 9 4 3" xfId="43083" xr:uid="{00000000-0005-0000-0000-000088110000}"/>
    <cellStyle name="Comma 6 9 4 4" xfId="33069" xr:uid="{00000000-0005-0000-0000-000089110000}"/>
    <cellStyle name="Comma 6 9 5" xfId="9619" xr:uid="{00000000-0005-0000-0000-00008A110000}"/>
    <cellStyle name="Comma 6 9 5 2" xfId="22240" xr:uid="{00000000-0005-0000-0000-00008B110000}"/>
    <cellStyle name="Comma 6 9 5 2 2" xfId="57456" xr:uid="{00000000-0005-0000-0000-00008C110000}"/>
    <cellStyle name="Comma 6 9 5 3" xfId="44859" xr:uid="{00000000-0005-0000-0000-00008D110000}"/>
    <cellStyle name="Comma 6 9 5 4" xfId="34845" xr:uid="{00000000-0005-0000-0000-00008E110000}"/>
    <cellStyle name="Comma 6 9 6" xfId="11413" xr:uid="{00000000-0005-0000-0000-00008F110000}"/>
    <cellStyle name="Comma 6 9 6 2" xfId="24016" xr:uid="{00000000-0005-0000-0000-000090110000}"/>
    <cellStyle name="Comma 6 9 6 2 2" xfId="59232" xr:uid="{00000000-0005-0000-0000-000091110000}"/>
    <cellStyle name="Comma 6 9 6 3" xfId="46635" xr:uid="{00000000-0005-0000-0000-000092110000}"/>
    <cellStyle name="Comma 6 9 6 4" xfId="36621" xr:uid="{00000000-0005-0000-0000-000093110000}"/>
    <cellStyle name="Comma 6 9 7" xfId="15780" xr:uid="{00000000-0005-0000-0000-000094110000}"/>
    <cellStyle name="Comma 6 9 7 2" xfId="50996" xr:uid="{00000000-0005-0000-0000-000095110000}"/>
    <cellStyle name="Comma 6 9 7 3" xfId="28385" xr:uid="{00000000-0005-0000-0000-000096110000}"/>
    <cellStyle name="Comma 6 9 8" xfId="12871" xr:uid="{00000000-0005-0000-0000-000097110000}"/>
    <cellStyle name="Comma 6 9 8 2" xfId="48089" xr:uid="{00000000-0005-0000-0000-000098110000}"/>
    <cellStyle name="Comma 6 9 9" xfId="38399" xr:uid="{00000000-0005-0000-0000-000099110000}"/>
    <cellStyle name="Comma 7" xfId="60055" xr:uid="{00000000-0005-0000-0000-00009A110000}"/>
    <cellStyle name="Comma 7 2" xfId="382" xr:uid="{00000000-0005-0000-0000-00009B110000}"/>
    <cellStyle name="Comma 7 2 2" xfId="1602" xr:uid="{00000000-0005-0000-0000-00009C110000}"/>
    <cellStyle name="Comma 7 3" xfId="383" xr:uid="{00000000-0005-0000-0000-00009D110000}"/>
    <cellStyle name="Comma 7 3 10" xfId="5445" xr:uid="{00000000-0005-0000-0000-00009E110000}"/>
    <cellStyle name="Comma 7 3 10 2" xfId="18076" xr:uid="{00000000-0005-0000-0000-00009F110000}"/>
    <cellStyle name="Comma 7 3 10 2 2" xfId="53292" xr:uid="{00000000-0005-0000-0000-0000A0110000}"/>
    <cellStyle name="Comma 7 3 10 3" xfId="40695" xr:uid="{00000000-0005-0000-0000-0000A1110000}"/>
    <cellStyle name="Comma 7 3 10 4" xfId="30681" xr:uid="{00000000-0005-0000-0000-0000A2110000}"/>
    <cellStyle name="Comma 7 3 11" xfId="6901" xr:uid="{00000000-0005-0000-0000-0000A3110000}"/>
    <cellStyle name="Comma 7 3 11 2" xfId="19530" xr:uid="{00000000-0005-0000-0000-0000A4110000}"/>
    <cellStyle name="Comma 7 3 11 2 2" xfId="54746" xr:uid="{00000000-0005-0000-0000-0000A5110000}"/>
    <cellStyle name="Comma 7 3 11 3" xfId="42149" xr:uid="{00000000-0005-0000-0000-0000A6110000}"/>
    <cellStyle name="Comma 7 3 11 4" xfId="32135" xr:uid="{00000000-0005-0000-0000-0000A7110000}"/>
    <cellStyle name="Comma 7 3 12" xfId="8683" xr:uid="{00000000-0005-0000-0000-0000A8110000}"/>
    <cellStyle name="Comma 7 3 12 2" xfId="21306" xr:uid="{00000000-0005-0000-0000-0000A9110000}"/>
    <cellStyle name="Comma 7 3 12 2 2" xfId="56522" xr:uid="{00000000-0005-0000-0000-0000AA110000}"/>
    <cellStyle name="Comma 7 3 12 3" xfId="43925" xr:uid="{00000000-0005-0000-0000-0000AB110000}"/>
    <cellStyle name="Comma 7 3 12 4" xfId="33911" xr:uid="{00000000-0005-0000-0000-0000AC110000}"/>
    <cellStyle name="Comma 7 3 13" xfId="10468" xr:uid="{00000000-0005-0000-0000-0000AD110000}"/>
    <cellStyle name="Comma 7 3 13 2" xfId="23082" xr:uid="{00000000-0005-0000-0000-0000AE110000}"/>
    <cellStyle name="Comma 7 3 13 2 2" xfId="58298" xr:uid="{00000000-0005-0000-0000-0000AF110000}"/>
    <cellStyle name="Comma 7 3 13 3" xfId="45701" xr:uid="{00000000-0005-0000-0000-0000B0110000}"/>
    <cellStyle name="Comma 7 3 13 4" xfId="35687" xr:uid="{00000000-0005-0000-0000-0000B1110000}"/>
    <cellStyle name="Comma 7 3 14" xfId="14845" xr:uid="{00000000-0005-0000-0000-0000B2110000}"/>
    <cellStyle name="Comma 7 3 14 2" xfId="50062" xr:uid="{00000000-0005-0000-0000-0000B3110000}"/>
    <cellStyle name="Comma 7 3 14 3" xfId="27451" xr:uid="{00000000-0005-0000-0000-0000B4110000}"/>
    <cellStyle name="Comma 7 3 15" xfId="12259" xr:uid="{00000000-0005-0000-0000-0000B5110000}"/>
    <cellStyle name="Comma 7 3 15 2" xfId="47477" xr:uid="{00000000-0005-0000-0000-0000B6110000}"/>
    <cellStyle name="Comma 7 3 16" xfId="37464" xr:uid="{00000000-0005-0000-0000-0000B7110000}"/>
    <cellStyle name="Comma 7 3 17" xfId="24866" xr:uid="{00000000-0005-0000-0000-0000B8110000}"/>
    <cellStyle name="Comma 7 3 18" xfId="60079" xr:uid="{00000000-0005-0000-0000-0000B9110000}"/>
    <cellStyle name="Comma 7 3 2" xfId="1603" xr:uid="{00000000-0005-0000-0000-0000BA110000}"/>
    <cellStyle name="Comma 7 3 2 10" xfId="6975" xr:uid="{00000000-0005-0000-0000-0000BB110000}"/>
    <cellStyle name="Comma 7 3 2 10 2" xfId="19602" xr:uid="{00000000-0005-0000-0000-0000BC110000}"/>
    <cellStyle name="Comma 7 3 2 10 2 2" xfId="54818" xr:uid="{00000000-0005-0000-0000-0000BD110000}"/>
    <cellStyle name="Comma 7 3 2 10 3" xfId="42221" xr:uid="{00000000-0005-0000-0000-0000BE110000}"/>
    <cellStyle name="Comma 7 3 2 10 4" xfId="32207" xr:uid="{00000000-0005-0000-0000-0000BF110000}"/>
    <cellStyle name="Comma 7 3 2 11" xfId="8756" xr:uid="{00000000-0005-0000-0000-0000C0110000}"/>
    <cellStyle name="Comma 7 3 2 11 2" xfId="21378" xr:uid="{00000000-0005-0000-0000-0000C1110000}"/>
    <cellStyle name="Comma 7 3 2 11 2 2" xfId="56594" xr:uid="{00000000-0005-0000-0000-0000C2110000}"/>
    <cellStyle name="Comma 7 3 2 11 3" xfId="43997" xr:uid="{00000000-0005-0000-0000-0000C3110000}"/>
    <cellStyle name="Comma 7 3 2 11 4" xfId="33983" xr:uid="{00000000-0005-0000-0000-0000C4110000}"/>
    <cellStyle name="Comma 7 3 2 12" xfId="10469" xr:uid="{00000000-0005-0000-0000-0000C5110000}"/>
    <cellStyle name="Comma 7 3 2 12 2" xfId="23083" xr:uid="{00000000-0005-0000-0000-0000C6110000}"/>
    <cellStyle name="Comma 7 3 2 12 2 2" xfId="58299" xr:uid="{00000000-0005-0000-0000-0000C7110000}"/>
    <cellStyle name="Comma 7 3 2 12 3" xfId="45702" xr:uid="{00000000-0005-0000-0000-0000C8110000}"/>
    <cellStyle name="Comma 7 3 2 12 4" xfId="35688" xr:uid="{00000000-0005-0000-0000-0000C9110000}"/>
    <cellStyle name="Comma 7 3 2 13" xfId="14917" xr:uid="{00000000-0005-0000-0000-0000CA110000}"/>
    <cellStyle name="Comma 7 3 2 13 2" xfId="50134" xr:uid="{00000000-0005-0000-0000-0000CB110000}"/>
    <cellStyle name="Comma 7 3 2 13 3" xfId="27523" xr:uid="{00000000-0005-0000-0000-0000CC110000}"/>
    <cellStyle name="Comma 7 3 2 14" xfId="12331" xr:uid="{00000000-0005-0000-0000-0000CD110000}"/>
    <cellStyle name="Comma 7 3 2 14 2" xfId="47549" xr:uid="{00000000-0005-0000-0000-0000CE110000}"/>
    <cellStyle name="Comma 7 3 2 15" xfId="37536" xr:uid="{00000000-0005-0000-0000-0000CF110000}"/>
    <cellStyle name="Comma 7 3 2 16" xfId="24938" xr:uid="{00000000-0005-0000-0000-0000D0110000}"/>
    <cellStyle name="Comma 7 3 2 17" xfId="60151" xr:uid="{00000000-0005-0000-0000-0000D1110000}"/>
    <cellStyle name="Comma 7 3 2 2" xfId="2361" xr:uid="{00000000-0005-0000-0000-0000D2110000}"/>
    <cellStyle name="Comma 7 3 2 2 10" xfId="10470" xr:uid="{00000000-0005-0000-0000-0000D3110000}"/>
    <cellStyle name="Comma 7 3 2 2 10 2" xfId="23084" xr:uid="{00000000-0005-0000-0000-0000D4110000}"/>
    <cellStyle name="Comma 7 3 2 2 10 2 2" xfId="58300" xr:uid="{00000000-0005-0000-0000-0000D5110000}"/>
    <cellStyle name="Comma 7 3 2 2 10 3" xfId="45703" xr:uid="{00000000-0005-0000-0000-0000D6110000}"/>
    <cellStyle name="Comma 7 3 2 2 10 4" xfId="35689" xr:uid="{00000000-0005-0000-0000-0000D7110000}"/>
    <cellStyle name="Comma 7 3 2 2 11" xfId="15072" xr:uid="{00000000-0005-0000-0000-0000D8110000}"/>
    <cellStyle name="Comma 7 3 2 2 11 2" xfId="50288" xr:uid="{00000000-0005-0000-0000-0000D9110000}"/>
    <cellStyle name="Comma 7 3 2 2 11 3" xfId="27677" xr:uid="{00000000-0005-0000-0000-0000DA110000}"/>
    <cellStyle name="Comma 7 3 2 2 12" xfId="12485" xr:uid="{00000000-0005-0000-0000-0000DB110000}"/>
    <cellStyle name="Comma 7 3 2 2 12 2" xfId="47703" xr:uid="{00000000-0005-0000-0000-0000DC110000}"/>
    <cellStyle name="Comma 7 3 2 2 13" xfId="37691" xr:uid="{00000000-0005-0000-0000-0000DD110000}"/>
    <cellStyle name="Comma 7 3 2 2 14" xfId="25092" xr:uid="{00000000-0005-0000-0000-0000DE110000}"/>
    <cellStyle name="Comma 7 3 2 2 15" xfId="60305" xr:uid="{00000000-0005-0000-0000-0000DF110000}"/>
    <cellStyle name="Comma 7 3 2 2 2" xfId="3207" xr:uid="{00000000-0005-0000-0000-0000E0110000}"/>
    <cellStyle name="Comma 7 3 2 2 2 10" xfId="25576" xr:uid="{00000000-0005-0000-0000-0000E1110000}"/>
    <cellStyle name="Comma 7 3 2 2 2 11" xfId="61111" xr:uid="{00000000-0005-0000-0000-0000E2110000}"/>
    <cellStyle name="Comma 7 3 2 2 2 2" xfId="5007" xr:uid="{00000000-0005-0000-0000-0000E3110000}"/>
    <cellStyle name="Comma 7 3 2 2 2 2 2" xfId="17654" xr:uid="{00000000-0005-0000-0000-0000E4110000}"/>
    <cellStyle name="Comma 7 3 2 2 2 2 2 2" xfId="52870" xr:uid="{00000000-0005-0000-0000-0000E5110000}"/>
    <cellStyle name="Comma 7 3 2 2 2 2 2 3" xfId="30259" xr:uid="{00000000-0005-0000-0000-0000E6110000}"/>
    <cellStyle name="Comma 7 3 2 2 2 2 3" xfId="14100" xr:uid="{00000000-0005-0000-0000-0000E7110000}"/>
    <cellStyle name="Comma 7 3 2 2 2 2 3 2" xfId="49318" xr:uid="{00000000-0005-0000-0000-0000E8110000}"/>
    <cellStyle name="Comma 7 3 2 2 2 2 4" xfId="40273" xr:uid="{00000000-0005-0000-0000-0000E9110000}"/>
    <cellStyle name="Comma 7 3 2 2 2 2 5" xfId="26707" xr:uid="{00000000-0005-0000-0000-0000EA110000}"/>
    <cellStyle name="Comma 7 3 2 2 2 3" xfId="6477" xr:uid="{00000000-0005-0000-0000-0000EB110000}"/>
    <cellStyle name="Comma 7 3 2 2 2 3 2" xfId="19108" xr:uid="{00000000-0005-0000-0000-0000EC110000}"/>
    <cellStyle name="Comma 7 3 2 2 2 3 2 2" xfId="54324" xr:uid="{00000000-0005-0000-0000-0000ED110000}"/>
    <cellStyle name="Comma 7 3 2 2 2 3 3" xfId="41727" xr:uid="{00000000-0005-0000-0000-0000EE110000}"/>
    <cellStyle name="Comma 7 3 2 2 2 3 4" xfId="31713" xr:uid="{00000000-0005-0000-0000-0000EF110000}"/>
    <cellStyle name="Comma 7 3 2 2 2 4" xfId="7936" xr:uid="{00000000-0005-0000-0000-0000F0110000}"/>
    <cellStyle name="Comma 7 3 2 2 2 4 2" xfId="20562" xr:uid="{00000000-0005-0000-0000-0000F1110000}"/>
    <cellStyle name="Comma 7 3 2 2 2 4 2 2" xfId="55778" xr:uid="{00000000-0005-0000-0000-0000F2110000}"/>
    <cellStyle name="Comma 7 3 2 2 2 4 3" xfId="43181" xr:uid="{00000000-0005-0000-0000-0000F3110000}"/>
    <cellStyle name="Comma 7 3 2 2 2 4 4" xfId="33167" xr:uid="{00000000-0005-0000-0000-0000F4110000}"/>
    <cellStyle name="Comma 7 3 2 2 2 5" xfId="9717" xr:uid="{00000000-0005-0000-0000-0000F5110000}"/>
    <cellStyle name="Comma 7 3 2 2 2 5 2" xfId="22338" xr:uid="{00000000-0005-0000-0000-0000F6110000}"/>
    <cellStyle name="Comma 7 3 2 2 2 5 2 2" xfId="57554" xr:uid="{00000000-0005-0000-0000-0000F7110000}"/>
    <cellStyle name="Comma 7 3 2 2 2 5 3" xfId="44957" xr:uid="{00000000-0005-0000-0000-0000F8110000}"/>
    <cellStyle name="Comma 7 3 2 2 2 5 4" xfId="34943" xr:uid="{00000000-0005-0000-0000-0000F9110000}"/>
    <cellStyle name="Comma 7 3 2 2 2 6" xfId="11511" xr:uid="{00000000-0005-0000-0000-0000FA110000}"/>
    <cellStyle name="Comma 7 3 2 2 2 6 2" xfId="24114" xr:uid="{00000000-0005-0000-0000-0000FB110000}"/>
    <cellStyle name="Comma 7 3 2 2 2 6 2 2" xfId="59330" xr:uid="{00000000-0005-0000-0000-0000FC110000}"/>
    <cellStyle name="Comma 7 3 2 2 2 6 3" xfId="46733" xr:uid="{00000000-0005-0000-0000-0000FD110000}"/>
    <cellStyle name="Comma 7 3 2 2 2 6 4" xfId="36719" xr:uid="{00000000-0005-0000-0000-0000FE110000}"/>
    <cellStyle name="Comma 7 3 2 2 2 7" xfId="15878" xr:uid="{00000000-0005-0000-0000-0000FF110000}"/>
    <cellStyle name="Comma 7 3 2 2 2 7 2" xfId="51094" xr:uid="{00000000-0005-0000-0000-000000120000}"/>
    <cellStyle name="Comma 7 3 2 2 2 7 3" xfId="28483" xr:uid="{00000000-0005-0000-0000-000001120000}"/>
    <cellStyle name="Comma 7 3 2 2 2 8" xfId="12969" xr:uid="{00000000-0005-0000-0000-000002120000}"/>
    <cellStyle name="Comma 7 3 2 2 2 8 2" xfId="48187" xr:uid="{00000000-0005-0000-0000-000003120000}"/>
    <cellStyle name="Comma 7 3 2 2 2 9" xfId="38497" xr:uid="{00000000-0005-0000-0000-000004120000}"/>
    <cellStyle name="Comma 7 3 2 2 3" xfId="3536" xr:uid="{00000000-0005-0000-0000-000005120000}"/>
    <cellStyle name="Comma 7 3 2 2 3 10" xfId="27032" xr:uid="{00000000-0005-0000-0000-000006120000}"/>
    <cellStyle name="Comma 7 3 2 2 3 11" xfId="61436" xr:uid="{00000000-0005-0000-0000-000007120000}"/>
    <cellStyle name="Comma 7 3 2 2 3 2" xfId="5332" xr:uid="{00000000-0005-0000-0000-000008120000}"/>
    <cellStyle name="Comma 7 3 2 2 3 2 2" xfId="17979" xr:uid="{00000000-0005-0000-0000-000009120000}"/>
    <cellStyle name="Comma 7 3 2 2 3 2 2 2" xfId="53195" xr:uid="{00000000-0005-0000-0000-00000A120000}"/>
    <cellStyle name="Comma 7 3 2 2 3 2 3" xfId="40598" xr:uid="{00000000-0005-0000-0000-00000B120000}"/>
    <cellStyle name="Comma 7 3 2 2 3 2 4" xfId="30584" xr:uid="{00000000-0005-0000-0000-00000C120000}"/>
    <cellStyle name="Comma 7 3 2 2 3 3" xfId="6802" xr:uid="{00000000-0005-0000-0000-00000D120000}"/>
    <cellStyle name="Comma 7 3 2 2 3 3 2" xfId="19433" xr:uid="{00000000-0005-0000-0000-00000E120000}"/>
    <cellStyle name="Comma 7 3 2 2 3 3 2 2" xfId="54649" xr:uid="{00000000-0005-0000-0000-00000F120000}"/>
    <cellStyle name="Comma 7 3 2 2 3 3 3" xfId="42052" xr:uid="{00000000-0005-0000-0000-000010120000}"/>
    <cellStyle name="Comma 7 3 2 2 3 3 4" xfId="32038" xr:uid="{00000000-0005-0000-0000-000011120000}"/>
    <cellStyle name="Comma 7 3 2 2 3 4" xfId="8261" xr:uid="{00000000-0005-0000-0000-000012120000}"/>
    <cellStyle name="Comma 7 3 2 2 3 4 2" xfId="20887" xr:uid="{00000000-0005-0000-0000-000013120000}"/>
    <cellStyle name="Comma 7 3 2 2 3 4 2 2" xfId="56103" xr:uid="{00000000-0005-0000-0000-000014120000}"/>
    <cellStyle name="Comma 7 3 2 2 3 4 3" xfId="43506" xr:uid="{00000000-0005-0000-0000-000015120000}"/>
    <cellStyle name="Comma 7 3 2 2 3 4 4" xfId="33492" xr:uid="{00000000-0005-0000-0000-000016120000}"/>
    <cellStyle name="Comma 7 3 2 2 3 5" xfId="10042" xr:uid="{00000000-0005-0000-0000-000017120000}"/>
    <cellStyle name="Comma 7 3 2 2 3 5 2" xfId="22663" xr:uid="{00000000-0005-0000-0000-000018120000}"/>
    <cellStyle name="Comma 7 3 2 2 3 5 2 2" xfId="57879" xr:uid="{00000000-0005-0000-0000-000019120000}"/>
    <cellStyle name="Comma 7 3 2 2 3 5 3" xfId="45282" xr:uid="{00000000-0005-0000-0000-00001A120000}"/>
    <cellStyle name="Comma 7 3 2 2 3 5 4" xfId="35268" xr:uid="{00000000-0005-0000-0000-00001B120000}"/>
    <cellStyle name="Comma 7 3 2 2 3 6" xfId="11836" xr:uid="{00000000-0005-0000-0000-00001C120000}"/>
    <cellStyle name="Comma 7 3 2 2 3 6 2" xfId="24439" xr:uid="{00000000-0005-0000-0000-00001D120000}"/>
    <cellStyle name="Comma 7 3 2 2 3 6 2 2" xfId="59655" xr:uid="{00000000-0005-0000-0000-00001E120000}"/>
    <cellStyle name="Comma 7 3 2 2 3 6 3" xfId="47058" xr:uid="{00000000-0005-0000-0000-00001F120000}"/>
    <cellStyle name="Comma 7 3 2 2 3 6 4" xfId="37044" xr:uid="{00000000-0005-0000-0000-000020120000}"/>
    <cellStyle name="Comma 7 3 2 2 3 7" xfId="16203" xr:uid="{00000000-0005-0000-0000-000021120000}"/>
    <cellStyle name="Comma 7 3 2 2 3 7 2" xfId="51419" xr:uid="{00000000-0005-0000-0000-000022120000}"/>
    <cellStyle name="Comma 7 3 2 2 3 7 3" xfId="28808" xr:uid="{00000000-0005-0000-0000-000023120000}"/>
    <cellStyle name="Comma 7 3 2 2 3 8" xfId="14425" xr:uid="{00000000-0005-0000-0000-000024120000}"/>
    <cellStyle name="Comma 7 3 2 2 3 8 2" xfId="49643" xr:uid="{00000000-0005-0000-0000-000025120000}"/>
    <cellStyle name="Comma 7 3 2 2 3 9" xfId="38822" xr:uid="{00000000-0005-0000-0000-000026120000}"/>
    <cellStyle name="Comma 7 3 2 2 4" xfId="2697" xr:uid="{00000000-0005-0000-0000-000027120000}"/>
    <cellStyle name="Comma 7 3 2 2 4 10" xfId="26223" xr:uid="{00000000-0005-0000-0000-000028120000}"/>
    <cellStyle name="Comma 7 3 2 2 4 11" xfId="60627" xr:uid="{00000000-0005-0000-0000-000029120000}"/>
    <cellStyle name="Comma 7 3 2 2 4 2" xfId="4523" xr:uid="{00000000-0005-0000-0000-00002A120000}"/>
    <cellStyle name="Comma 7 3 2 2 4 2 2" xfId="17170" xr:uid="{00000000-0005-0000-0000-00002B120000}"/>
    <cellStyle name="Comma 7 3 2 2 4 2 2 2" xfId="52386" xr:uid="{00000000-0005-0000-0000-00002C120000}"/>
    <cellStyle name="Comma 7 3 2 2 4 2 3" xfId="39789" xr:uid="{00000000-0005-0000-0000-00002D120000}"/>
    <cellStyle name="Comma 7 3 2 2 4 2 4" xfId="29775" xr:uid="{00000000-0005-0000-0000-00002E120000}"/>
    <cellStyle name="Comma 7 3 2 2 4 3" xfId="5993" xr:uid="{00000000-0005-0000-0000-00002F120000}"/>
    <cellStyle name="Comma 7 3 2 2 4 3 2" xfId="18624" xr:uid="{00000000-0005-0000-0000-000030120000}"/>
    <cellStyle name="Comma 7 3 2 2 4 3 2 2" xfId="53840" xr:uid="{00000000-0005-0000-0000-000031120000}"/>
    <cellStyle name="Comma 7 3 2 2 4 3 3" xfId="41243" xr:uid="{00000000-0005-0000-0000-000032120000}"/>
    <cellStyle name="Comma 7 3 2 2 4 3 4" xfId="31229" xr:uid="{00000000-0005-0000-0000-000033120000}"/>
    <cellStyle name="Comma 7 3 2 2 4 4" xfId="7452" xr:uid="{00000000-0005-0000-0000-000034120000}"/>
    <cellStyle name="Comma 7 3 2 2 4 4 2" xfId="20078" xr:uid="{00000000-0005-0000-0000-000035120000}"/>
    <cellStyle name="Comma 7 3 2 2 4 4 2 2" xfId="55294" xr:uid="{00000000-0005-0000-0000-000036120000}"/>
    <cellStyle name="Comma 7 3 2 2 4 4 3" xfId="42697" xr:uid="{00000000-0005-0000-0000-000037120000}"/>
    <cellStyle name="Comma 7 3 2 2 4 4 4" xfId="32683" xr:uid="{00000000-0005-0000-0000-000038120000}"/>
    <cellStyle name="Comma 7 3 2 2 4 5" xfId="9233" xr:uid="{00000000-0005-0000-0000-000039120000}"/>
    <cellStyle name="Comma 7 3 2 2 4 5 2" xfId="21854" xr:uid="{00000000-0005-0000-0000-00003A120000}"/>
    <cellStyle name="Comma 7 3 2 2 4 5 2 2" xfId="57070" xr:uid="{00000000-0005-0000-0000-00003B120000}"/>
    <cellStyle name="Comma 7 3 2 2 4 5 3" xfId="44473" xr:uid="{00000000-0005-0000-0000-00003C120000}"/>
    <cellStyle name="Comma 7 3 2 2 4 5 4" xfId="34459" xr:uid="{00000000-0005-0000-0000-00003D120000}"/>
    <cellStyle name="Comma 7 3 2 2 4 6" xfId="11027" xr:uid="{00000000-0005-0000-0000-00003E120000}"/>
    <cellStyle name="Comma 7 3 2 2 4 6 2" xfId="23630" xr:uid="{00000000-0005-0000-0000-00003F120000}"/>
    <cellStyle name="Comma 7 3 2 2 4 6 2 2" xfId="58846" xr:uid="{00000000-0005-0000-0000-000040120000}"/>
    <cellStyle name="Comma 7 3 2 2 4 6 3" xfId="46249" xr:uid="{00000000-0005-0000-0000-000041120000}"/>
    <cellStyle name="Comma 7 3 2 2 4 6 4" xfId="36235" xr:uid="{00000000-0005-0000-0000-000042120000}"/>
    <cellStyle name="Comma 7 3 2 2 4 7" xfId="15394" xr:uid="{00000000-0005-0000-0000-000043120000}"/>
    <cellStyle name="Comma 7 3 2 2 4 7 2" xfId="50610" xr:uid="{00000000-0005-0000-0000-000044120000}"/>
    <cellStyle name="Comma 7 3 2 2 4 7 3" xfId="27999" xr:uid="{00000000-0005-0000-0000-000045120000}"/>
    <cellStyle name="Comma 7 3 2 2 4 8" xfId="13616" xr:uid="{00000000-0005-0000-0000-000046120000}"/>
    <cellStyle name="Comma 7 3 2 2 4 8 2" xfId="48834" xr:uid="{00000000-0005-0000-0000-000047120000}"/>
    <cellStyle name="Comma 7 3 2 2 4 9" xfId="38013" xr:uid="{00000000-0005-0000-0000-000048120000}"/>
    <cellStyle name="Comma 7 3 2 2 5" xfId="3861" xr:uid="{00000000-0005-0000-0000-000049120000}"/>
    <cellStyle name="Comma 7 3 2 2 5 2" xfId="8584" xr:uid="{00000000-0005-0000-0000-00004A120000}"/>
    <cellStyle name="Comma 7 3 2 2 5 2 2" xfId="21210" xr:uid="{00000000-0005-0000-0000-00004B120000}"/>
    <cellStyle name="Comma 7 3 2 2 5 2 2 2" xfId="56426" xr:uid="{00000000-0005-0000-0000-00004C120000}"/>
    <cellStyle name="Comma 7 3 2 2 5 2 3" xfId="43829" xr:uid="{00000000-0005-0000-0000-00004D120000}"/>
    <cellStyle name="Comma 7 3 2 2 5 2 4" xfId="33815" xr:uid="{00000000-0005-0000-0000-00004E120000}"/>
    <cellStyle name="Comma 7 3 2 2 5 3" xfId="10365" xr:uid="{00000000-0005-0000-0000-00004F120000}"/>
    <cellStyle name="Comma 7 3 2 2 5 3 2" xfId="22986" xr:uid="{00000000-0005-0000-0000-000050120000}"/>
    <cellStyle name="Comma 7 3 2 2 5 3 2 2" xfId="58202" xr:uid="{00000000-0005-0000-0000-000051120000}"/>
    <cellStyle name="Comma 7 3 2 2 5 3 3" xfId="45605" xr:uid="{00000000-0005-0000-0000-000052120000}"/>
    <cellStyle name="Comma 7 3 2 2 5 3 4" xfId="35591" xr:uid="{00000000-0005-0000-0000-000053120000}"/>
    <cellStyle name="Comma 7 3 2 2 5 4" xfId="12161" xr:uid="{00000000-0005-0000-0000-000054120000}"/>
    <cellStyle name="Comma 7 3 2 2 5 4 2" xfId="24762" xr:uid="{00000000-0005-0000-0000-000055120000}"/>
    <cellStyle name="Comma 7 3 2 2 5 4 2 2" xfId="59978" xr:uid="{00000000-0005-0000-0000-000056120000}"/>
    <cellStyle name="Comma 7 3 2 2 5 4 3" xfId="47381" xr:uid="{00000000-0005-0000-0000-000057120000}"/>
    <cellStyle name="Comma 7 3 2 2 5 4 4" xfId="37367" xr:uid="{00000000-0005-0000-0000-000058120000}"/>
    <cellStyle name="Comma 7 3 2 2 5 5" xfId="16526" xr:uid="{00000000-0005-0000-0000-000059120000}"/>
    <cellStyle name="Comma 7 3 2 2 5 5 2" xfId="51742" xr:uid="{00000000-0005-0000-0000-00005A120000}"/>
    <cellStyle name="Comma 7 3 2 2 5 5 3" xfId="29131" xr:uid="{00000000-0005-0000-0000-00005B120000}"/>
    <cellStyle name="Comma 7 3 2 2 5 6" xfId="14748" xr:uid="{00000000-0005-0000-0000-00005C120000}"/>
    <cellStyle name="Comma 7 3 2 2 5 6 2" xfId="49966" xr:uid="{00000000-0005-0000-0000-00005D120000}"/>
    <cellStyle name="Comma 7 3 2 2 5 7" xfId="39145" xr:uid="{00000000-0005-0000-0000-00005E120000}"/>
    <cellStyle name="Comma 7 3 2 2 5 8" xfId="27355" xr:uid="{00000000-0005-0000-0000-00005F120000}"/>
    <cellStyle name="Comma 7 3 2 2 6" xfId="4201" xr:uid="{00000000-0005-0000-0000-000060120000}"/>
    <cellStyle name="Comma 7 3 2 2 6 2" xfId="16848" xr:uid="{00000000-0005-0000-0000-000061120000}"/>
    <cellStyle name="Comma 7 3 2 2 6 2 2" xfId="52064" xr:uid="{00000000-0005-0000-0000-000062120000}"/>
    <cellStyle name="Comma 7 3 2 2 6 2 3" xfId="29453" xr:uid="{00000000-0005-0000-0000-000063120000}"/>
    <cellStyle name="Comma 7 3 2 2 6 3" xfId="13294" xr:uid="{00000000-0005-0000-0000-000064120000}"/>
    <cellStyle name="Comma 7 3 2 2 6 3 2" xfId="48512" xr:uid="{00000000-0005-0000-0000-000065120000}"/>
    <cellStyle name="Comma 7 3 2 2 6 4" xfId="39467" xr:uid="{00000000-0005-0000-0000-000066120000}"/>
    <cellStyle name="Comma 7 3 2 2 6 5" xfId="25901" xr:uid="{00000000-0005-0000-0000-000067120000}"/>
    <cellStyle name="Comma 7 3 2 2 7" xfId="5671" xr:uid="{00000000-0005-0000-0000-000068120000}"/>
    <cellStyle name="Comma 7 3 2 2 7 2" xfId="18302" xr:uid="{00000000-0005-0000-0000-000069120000}"/>
    <cellStyle name="Comma 7 3 2 2 7 2 2" xfId="53518" xr:uid="{00000000-0005-0000-0000-00006A120000}"/>
    <cellStyle name="Comma 7 3 2 2 7 3" xfId="40921" xr:uid="{00000000-0005-0000-0000-00006B120000}"/>
    <cellStyle name="Comma 7 3 2 2 7 4" xfId="30907" xr:uid="{00000000-0005-0000-0000-00006C120000}"/>
    <cellStyle name="Comma 7 3 2 2 8" xfId="7130" xr:uid="{00000000-0005-0000-0000-00006D120000}"/>
    <cellStyle name="Comma 7 3 2 2 8 2" xfId="19756" xr:uid="{00000000-0005-0000-0000-00006E120000}"/>
    <cellStyle name="Comma 7 3 2 2 8 2 2" xfId="54972" xr:uid="{00000000-0005-0000-0000-00006F120000}"/>
    <cellStyle name="Comma 7 3 2 2 8 3" xfId="42375" xr:uid="{00000000-0005-0000-0000-000070120000}"/>
    <cellStyle name="Comma 7 3 2 2 8 4" xfId="32361" xr:uid="{00000000-0005-0000-0000-000071120000}"/>
    <cellStyle name="Comma 7 3 2 2 9" xfId="8911" xr:uid="{00000000-0005-0000-0000-000072120000}"/>
    <cellStyle name="Comma 7 3 2 2 9 2" xfId="21532" xr:uid="{00000000-0005-0000-0000-000073120000}"/>
    <cellStyle name="Comma 7 3 2 2 9 2 2" xfId="56748" xr:uid="{00000000-0005-0000-0000-000074120000}"/>
    <cellStyle name="Comma 7 3 2 2 9 3" xfId="44151" xr:uid="{00000000-0005-0000-0000-000075120000}"/>
    <cellStyle name="Comma 7 3 2 2 9 4" xfId="34137" xr:uid="{00000000-0005-0000-0000-000076120000}"/>
    <cellStyle name="Comma 7 3 2 3" xfId="3046" xr:uid="{00000000-0005-0000-0000-000077120000}"/>
    <cellStyle name="Comma 7 3 2 3 10" xfId="25419" xr:uid="{00000000-0005-0000-0000-000078120000}"/>
    <cellStyle name="Comma 7 3 2 3 11" xfId="60954" xr:uid="{00000000-0005-0000-0000-000079120000}"/>
    <cellStyle name="Comma 7 3 2 3 2" xfId="4850" xr:uid="{00000000-0005-0000-0000-00007A120000}"/>
    <cellStyle name="Comma 7 3 2 3 2 2" xfId="17497" xr:uid="{00000000-0005-0000-0000-00007B120000}"/>
    <cellStyle name="Comma 7 3 2 3 2 2 2" xfId="52713" xr:uid="{00000000-0005-0000-0000-00007C120000}"/>
    <cellStyle name="Comma 7 3 2 3 2 2 3" xfId="30102" xr:uid="{00000000-0005-0000-0000-00007D120000}"/>
    <cellStyle name="Comma 7 3 2 3 2 3" xfId="13943" xr:uid="{00000000-0005-0000-0000-00007E120000}"/>
    <cellStyle name="Comma 7 3 2 3 2 3 2" xfId="49161" xr:uid="{00000000-0005-0000-0000-00007F120000}"/>
    <cellStyle name="Comma 7 3 2 3 2 4" xfId="40116" xr:uid="{00000000-0005-0000-0000-000080120000}"/>
    <cellStyle name="Comma 7 3 2 3 2 5" xfId="26550" xr:uid="{00000000-0005-0000-0000-000081120000}"/>
    <cellStyle name="Comma 7 3 2 3 3" xfId="6320" xr:uid="{00000000-0005-0000-0000-000082120000}"/>
    <cellStyle name="Comma 7 3 2 3 3 2" xfId="18951" xr:uid="{00000000-0005-0000-0000-000083120000}"/>
    <cellStyle name="Comma 7 3 2 3 3 2 2" xfId="54167" xr:uid="{00000000-0005-0000-0000-000084120000}"/>
    <cellStyle name="Comma 7 3 2 3 3 3" xfId="41570" xr:uid="{00000000-0005-0000-0000-000085120000}"/>
    <cellStyle name="Comma 7 3 2 3 3 4" xfId="31556" xr:uid="{00000000-0005-0000-0000-000086120000}"/>
    <cellStyle name="Comma 7 3 2 3 4" xfId="7779" xr:uid="{00000000-0005-0000-0000-000087120000}"/>
    <cellStyle name="Comma 7 3 2 3 4 2" xfId="20405" xr:uid="{00000000-0005-0000-0000-000088120000}"/>
    <cellStyle name="Comma 7 3 2 3 4 2 2" xfId="55621" xr:uid="{00000000-0005-0000-0000-000089120000}"/>
    <cellStyle name="Comma 7 3 2 3 4 3" xfId="43024" xr:uid="{00000000-0005-0000-0000-00008A120000}"/>
    <cellStyle name="Comma 7 3 2 3 4 4" xfId="33010" xr:uid="{00000000-0005-0000-0000-00008B120000}"/>
    <cellStyle name="Comma 7 3 2 3 5" xfId="9560" xr:uid="{00000000-0005-0000-0000-00008C120000}"/>
    <cellStyle name="Comma 7 3 2 3 5 2" xfId="22181" xr:uid="{00000000-0005-0000-0000-00008D120000}"/>
    <cellStyle name="Comma 7 3 2 3 5 2 2" xfId="57397" xr:uid="{00000000-0005-0000-0000-00008E120000}"/>
    <cellStyle name="Comma 7 3 2 3 5 3" xfId="44800" xr:uid="{00000000-0005-0000-0000-00008F120000}"/>
    <cellStyle name="Comma 7 3 2 3 5 4" xfId="34786" xr:uid="{00000000-0005-0000-0000-000090120000}"/>
    <cellStyle name="Comma 7 3 2 3 6" xfId="11354" xr:uid="{00000000-0005-0000-0000-000091120000}"/>
    <cellStyle name="Comma 7 3 2 3 6 2" xfId="23957" xr:uid="{00000000-0005-0000-0000-000092120000}"/>
    <cellStyle name="Comma 7 3 2 3 6 2 2" xfId="59173" xr:uid="{00000000-0005-0000-0000-000093120000}"/>
    <cellStyle name="Comma 7 3 2 3 6 3" xfId="46576" xr:uid="{00000000-0005-0000-0000-000094120000}"/>
    <cellStyle name="Comma 7 3 2 3 6 4" xfId="36562" xr:uid="{00000000-0005-0000-0000-000095120000}"/>
    <cellStyle name="Comma 7 3 2 3 7" xfId="15721" xr:uid="{00000000-0005-0000-0000-000096120000}"/>
    <cellStyle name="Comma 7 3 2 3 7 2" xfId="50937" xr:uid="{00000000-0005-0000-0000-000097120000}"/>
    <cellStyle name="Comma 7 3 2 3 7 3" xfId="28326" xr:uid="{00000000-0005-0000-0000-000098120000}"/>
    <cellStyle name="Comma 7 3 2 3 8" xfId="12812" xr:uid="{00000000-0005-0000-0000-000099120000}"/>
    <cellStyle name="Comma 7 3 2 3 8 2" xfId="48030" xr:uid="{00000000-0005-0000-0000-00009A120000}"/>
    <cellStyle name="Comma 7 3 2 3 9" xfId="38340" xr:uid="{00000000-0005-0000-0000-00009B120000}"/>
    <cellStyle name="Comma 7 3 2 4" xfId="2873" xr:uid="{00000000-0005-0000-0000-00009C120000}"/>
    <cellStyle name="Comma 7 3 2 4 10" xfId="25260" xr:uid="{00000000-0005-0000-0000-00009D120000}"/>
    <cellStyle name="Comma 7 3 2 4 11" xfId="60795" xr:uid="{00000000-0005-0000-0000-00009E120000}"/>
    <cellStyle name="Comma 7 3 2 4 2" xfId="4691" xr:uid="{00000000-0005-0000-0000-00009F120000}"/>
    <cellStyle name="Comma 7 3 2 4 2 2" xfId="17338" xr:uid="{00000000-0005-0000-0000-0000A0120000}"/>
    <cellStyle name="Comma 7 3 2 4 2 2 2" xfId="52554" xr:uid="{00000000-0005-0000-0000-0000A1120000}"/>
    <cellStyle name="Comma 7 3 2 4 2 2 3" xfId="29943" xr:uid="{00000000-0005-0000-0000-0000A2120000}"/>
    <cellStyle name="Comma 7 3 2 4 2 3" xfId="13784" xr:uid="{00000000-0005-0000-0000-0000A3120000}"/>
    <cellStyle name="Comma 7 3 2 4 2 3 2" xfId="49002" xr:uid="{00000000-0005-0000-0000-0000A4120000}"/>
    <cellStyle name="Comma 7 3 2 4 2 4" xfId="39957" xr:uid="{00000000-0005-0000-0000-0000A5120000}"/>
    <cellStyle name="Comma 7 3 2 4 2 5" xfId="26391" xr:uid="{00000000-0005-0000-0000-0000A6120000}"/>
    <cellStyle name="Comma 7 3 2 4 3" xfId="6161" xr:uid="{00000000-0005-0000-0000-0000A7120000}"/>
    <cellStyle name="Comma 7 3 2 4 3 2" xfId="18792" xr:uid="{00000000-0005-0000-0000-0000A8120000}"/>
    <cellStyle name="Comma 7 3 2 4 3 2 2" xfId="54008" xr:uid="{00000000-0005-0000-0000-0000A9120000}"/>
    <cellStyle name="Comma 7 3 2 4 3 3" xfId="41411" xr:uid="{00000000-0005-0000-0000-0000AA120000}"/>
    <cellStyle name="Comma 7 3 2 4 3 4" xfId="31397" xr:uid="{00000000-0005-0000-0000-0000AB120000}"/>
    <cellStyle name="Comma 7 3 2 4 4" xfId="7620" xr:uid="{00000000-0005-0000-0000-0000AC120000}"/>
    <cellStyle name="Comma 7 3 2 4 4 2" xfId="20246" xr:uid="{00000000-0005-0000-0000-0000AD120000}"/>
    <cellStyle name="Comma 7 3 2 4 4 2 2" xfId="55462" xr:uid="{00000000-0005-0000-0000-0000AE120000}"/>
    <cellStyle name="Comma 7 3 2 4 4 3" xfId="42865" xr:uid="{00000000-0005-0000-0000-0000AF120000}"/>
    <cellStyle name="Comma 7 3 2 4 4 4" xfId="32851" xr:uid="{00000000-0005-0000-0000-0000B0120000}"/>
    <cellStyle name="Comma 7 3 2 4 5" xfId="9401" xr:uid="{00000000-0005-0000-0000-0000B1120000}"/>
    <cellStyle name="Comma 7 3 2 4 5 2" xfId="22022" xr:uid="{00000000-0005-0000-0000-0000B2120000}"/>
    <cellStyle name="Comma 7 3 2 4 5 2 2" xfId="57238" xr:uid="{00000000-0005-0000-0000-0000B3120000}"/>
    <cellStyle name="Comma 7 3 2 4 5 3" xfId="44641" xr:uid="{00000000-0005-0000-0000-0000B4120000}"/>
    <cellStyle name="Comma 7 3 2 4 5 4" xfId="34627" xr:uid="{00000000-0005-0000-0000-0000B5120000}"/>
    <cellStyle name="Comma 7 3 2 4 6" xfId="11195" xr:uid="{00000000-0005-0000-0000-0000B6120000}"/>
    <cellStyle name="Comma 7 3 2 4 6 2" xfId="23798" xr:uid="{00000000-0005-0000-0000-0000B7120000}"/>
    <cellStyle name="Comma 7 3 2 4 6 2 2" xfId="59014" xr:uid="{00000000-0005-0000-0000-0000B8120000}"/>
    <cellStyle name="Comma 7 3 2 4 6 3" xfId="46417" xr:uid="{00000000-0005-0000-0000-0000B9120000}"/>
    <cellStyle name="Comma 7 3 2 4 6 4" xfId="36403" xr:uid="{00000000-0005-0000-0000-0000BA120000}"/>
    <cellStyle name="Comma 7 3 2 4 7" xfId="15562" xr:uid="{00000000-0005-0000-0000-0000BB120000}"/>
    <cellStyle name="Comma 7 3 2 4 7 2" xfId="50778" xr:uid="{00000000-0005-0000-0000-0000BC120000}"/>
    <cellStyle name="Comma 7 3 2 4 7 3" xfId="28167" xr:uid="{00000000-0005-0000-0000-0000BD120000}"/>
    <cellStyle name="Comma 7 3 2 4 8" xfId="12653" xr:uid="{00000000-0005-0000-0000-0000BE120000}"/>
    <cellStyle name="Comma 7 3 2 4 8 2" xfId="47871" xr:uid="{00000000-0005-0000-0000-0000BF120000}"/>
    <cellStyle name="Comma 7 3 2 4 9" xfId="38181" xr:uid="{00000000-0005-0000-0000-0000C0120000}"/>
    <cellStyle name="Comma 7 3 2 5" xfId="3382" xr:uid="{00000000-0005-0000-0000-0000C1120000}"/>
    <cellStyle name="Comma 7 3 2 5 10" xfId="26878" xr:uid="{00000000-0005-0000-0000-0000C2120000}"/>
    <cellStyle name="Comma 7 3 2 5 11" xfId="61282" xr:uid="{00000000-0005-0000-0000-0000C3120000}"/>
    <cellStyle name="Comma 7 3 2 5 2" xfId="5178" xr:uid="{00000000-0005-0000-0000-0000C4120000}"/>
    <cellStyle name="Comma 7 3 2 5 2 2" xfId="17825" xr:uid="{00000000-0005-0000-0000-0000C5120000}"/>
    <cellStyle name="Comma 7 3 2 5 2 2 2" xfId="53041" xr:uid="{00000000-0005-0000-0000-0000C6120000}"/>
    <cellStyle name="Comma 7 3 2 5 2 3" xfId="40444" xr:uid="{00000000-0005-0000-0000-0000C7120000}"/>
    <cellStyle name="Comma 7 3 2 5 2 4" xfId="30430" xr:uid="{00000000-0005-0000-0000-0000C8120000}"/>
    <cellStyle name="Comma 7 3 2 5 3" xfId="6648" xr:uid="{00000000-0005-0000-0000-0000C9120000}"/>
    <cellStyle name="Comma 7 3 2 5 3 2" xfId="19279" xr:uid="{00000000-0005-0000-0000-0000CA120000}"/>
    <cellStyle name="Comma 7 3 2 5 3 2 2" xfId="54495" xr:uid="{00000000-0005-0000-0000-0000CB120000}"/>
    <cellStyle name="Comma 7 3 2 5 3 3" xfId="41898" xr:uid="{00000000-0005-0000-0000-0000CC120000}"/>
    <cellStyle name="Comma 7 3 2 5 3 4" xfId="31884" xr:uid="{00000000-0005-0000-0000-0000CD120000}"/>
    <cellStyle name="Comma 7 3 2 5 4" xfId="8107" xr:uid="{00000000-0005-0000-0000-0000CE120000}"/>
    <cellStyle name="Comma 7 3 2 5 4 2" xfId="20733" xr:uid="{00000000-0005-0000-0000-0000CF120000}"/>
    <cellStyle name="Comma 7 3 2 5 4 2 2" xfId="55949" xr:uid="{00000000-0005-0000-0000-0000D0120000}"/>
    <cellStyle name="Comma 7 3 2 5 4 3" xfId="43352" xr:uid="{00000000-0005-0000-0000-0000D1120000}"/>
    <cellStyle name="Comma 7 3 2 5 4 4" xfId="33338" xr:uid="{00000000-0005-0000-0000-0000D2120000}"/>
    <cellStyle name="Comma 7 3 2 5 5" xfId="9888" xr:uid="{00000000-0005-0000-0000-0000D3120000}"/>
    <cellStyle name="Comma 7 3 2 5 5 2" xfId="22509" xr:uid="{00000000-0005-0000-0000-0000D4120000}"/>
    <cellStyle name="Comma 7 3 2 5 5 2 2" xfId="57725" xr:uid="{00000000-0005-0000-0000-0000D5120000}"/>
    <cellStyle name="Comma 7 3 2 5 5 3" xfId="45128" xr:uid="{00000000-0005-0000-0000-0000D6120000}"/>
    <cellStyle name="Comma 7 3 2 5 5 4" xfId="35114" xr:uid="{00000000-0005-0000-0000-0000D7120000}"/>
    <cellStyle name="Comma 7 3 2 5 6" xfId="11682" xr:uid="{00000000-0005-0000-0000-0000D8120000}"/>
    <cellStyle name="Comma 7 3 2 5 6 2" xfId="24285" xr:uid="{00000000-0005-0000-0000-0000D9120000}"/>
    <cellStyle name="Comma 7 3 2 5 6 2 2" xfId="59501" xr:uid="{00000000-0005-0000-0000-0000DA120000}"/>
    <cellStyle name="Comma 7 3 2 5 6 3" xfId="46904" xr:uid="{00000000-0005-0000-0000-0000DB120000}"/>
    <cellStyle name="Comma 7 3 2 5 6 4" xfId="36890" xr:uid="{00000000-0005-0000-0000-0000DC120000}"/>
    <cellStyle name="Comma 7 3 2 5 7" xfId="16049" xr:uid="{00000000-0005-0000-0000-0000DD120000}"/>
    <cellStyle name="Comma 7 3 2 5 7 2" xfId="51265" xr:uid="{00000000-0005-0000-0000-0000DE120000}"/>
    <cellStyle name="Comma 7 3 2 5 7 3" xfId="28654" xr:uid="{00000000-0005-0000-0000-0000DF120000}"/>
    <cellStyle name="Comma 7 3 2 5 8" xfId="14271" xr:uid="{00000000-0005-0000-0000-0000E0120000}"/>
    <cellStyle name="Comma 7 3 2 5 8 2" xfId="49489" xr:uid="{00000000-0005-0000-0000-0000E1120000}"/>
    <cellStyle name="Comma 7 3 2 5 9" xfId="38668" xr:uid="{00000000-0005-0000-0000-0000E2120000}"/>
    <cellStyle name="Comma 7 3 2 6" xfId="2542" xr:uid="{00000000-0005-0000-0000-0000E3120000}"/>
    <cellStyle name="Comma 7 3 2 6 10" xfId="26069" xr:uid="{00000000-0005-0000-0000-0000E4120000}"/>
    <cellStyle name="Comma 7 3 2 6 11" xfId="60473" xr:uid="{00000000-0005-0000-0000-0000E5120000}"/>
    <cellStyle name="Comma 7 3 2 6 2" xfId="4369" xr:uid="{00000000-0005-0000-0000-0000E6120000}"/>
    <cellStyle name="Comma 7 3 2 6 2 2" xfId="17016" xr:uid="{00000000-0005-0000-0000-0000E7120000}"/>
    <cellStyle name="Comma 7 3 2 6 2 2 2" xfId="52232" xr:uid="{00000000-0005-0000-0000-0000E8120000}"/>
    <cellStyle name="Comma 7 3 2 6 2 3" xfId="39635" xr:uid="{00000000-0005-0000-0000-0000E9120000}"/>
    <cellStyle name="Comma 7 3 2 6 2 4" xfId="29621" xr:uid="{00000000-0005-0000-0000-0000EA120000}"/>
    <cellStyle name="Comma 7 3 2 6 3" xfId="5839" xr:uid="{00000000-0005-0000-0000-0000EB120000}"/>
    <cellStyle name="Comma 7 3 2 6 3 2" xfId="18470" xr:uid="{00000000-0005-0000-0000-0000EC120000}"/>
    <cellStyle name="Comma 7 3 2 6 3 2 2" xfId="53686" xr:uid="{00000000-0005-0000-0000-0000ED120000}"/>
    <cellStyle name="Comma 7 3 2 6 3 3" xfId="41089" xr:uid="{00000000-0005-0000-0000-0000EE120000}"/>
    <cellStyle name="Comma 7 3 2 6 3 4" xfId="31075" xr:uid="{00000000-0005-0000-0000-0000EF120000}"/>
    <cellStyle name="Comma 7 3 2 6 4" xfId="7298" xr:uid="{00000000-0005-0000-0000-0000F0120000}"/>
    <cellStyle name="Comma 7 3 2 6 4 2" xfId="19924" xr:uid="{00000000-0005-0000-0000-0000F1120000}"/>
    <cellStyle name="Comma 7 3 2 6 4 2 2" xfId="55140" xr:uid="{00000000-0005-0000-0000-0000F2120000}"/>
    <cellStyle name="Comma 7 3 2 6 4 3" xfId="42543" xr:uid="{00000000-0005-0000-0000-0000F3120000}"/>
    <cellStyle name="Comma 7 3 2 6 4 4" xfId="32529" xr:uid="{00000000-0005-0000-0000-0000F4120000}"/>
    <cellStyle name="Comma 7 3 2 6 5" xfId="9079" xr:uid="{00000000-0005-0000-0000-0000F5120000}"/>
    <cellStyle name="Comma 7 3 2 6 5 2" xfId="21700" xr:uid="{00000000-0005-0000-0000-0000F6120000}"/>
    <cellStyle name="Comma 7 3 2 6 5 2 2" xfId="56916" xr:uid="{00000000-0005-0000-0000-0000F7120000}"/>
    <cellStyle name="Comma 7 3 2 6 5 3" xfId="44319" xr:uid="{00000000-0005-0000-0000-0000F8120000}"/>
    <cellStyle name="Comma 7 3 2 6 5 4" xfId="34305" xr:uid="{00000000-0005-0000-0000-0000F9120000}"/>
    <cellStyle name="Comma 7 3 2 6 6" xfId="10873" xr:uid="{00000000-0005-0000-0000-0000FA120000}"/>
    <cellStyle name="Comma 7 3 2 6 6 2" xfId="23476" xr:uid="{00000000-0005-0000-0000-0000FB120000}"/>
    <cellStyle name="Comma 7 3 2 6 6 2 2" xfId="58692" xr:uid="{00000000-0005-0000-0000-0000FC120000}"/>
    <cellStyle name="Comma 7 3 2 6 6 3" xfId="46095" xr:uid="{00000000-0005-0000-0000-0000FD120000}"/>
    <cellStyle name="Comma 7 3 2 6 6 4" xfId="36081" xr:uid="{00000000-0005-0000-0000-0000FE120000}"/>
    <cellStyle name="Comma 7 3 2 6 7" xfId="15240" xr:uid="{00000000-0005-0000-0000-0000FF120000}"/>
    <cellStyle name="Comma 7 3 2 6 7 2" xfId="50456" xr:uid="{00000000-0005-0000-0000-000000130000}"/>
    <cellStyle name="Comma 7 3 2 6 7 3" xfId="27845" xr:uid="{00000000-0005-0000-0000-000001130000}"/>
    <cellStyle name="Comma 7 3 2 6 8" xfId="13462" xr:uid="{00000000-0005-0000-0000-000002130000}"/>
    <cellStyle name="Comma 7 3 2 6 8 2" xfId="48680" xr:uid="{00000000-0005-0000-0000-000003130000}"/>
    <cellStyle name="Comma 7 3 2 6 9" xfId="37859" xr:uid="{00000000-0005-0000-0000-000004130000}"/>
    <cellStyle name="Comma 7 3 2 7" xfId="3706" xr:uid="{00000000-0005-0000-0000-000005130000}"/>
    <cellStyle name="Comma 7 3 2 7 2" xfId="8430" xr:uid="{00000000-0005-0000-0000-000006130000}"/>
    <cellStyle name="Comma 7 3 2 7 2 2" xfId="21056" xr:uid="{00000000-0005-0000-0000-000007130000}"/>
    <cellStyle name="Comma 7 3 2 7 2 2 2" xfId="56272" xr:uid="{00000000-0005-0000-0000-000008130000}"/>
    <cellStyle name="Comma 7 3 2 7 2 3" xfId="43675" xr:uid="{00000000-0005-0000-0000-000009130000}"/>
    <cellStyle name="Comma 7 3 2 7 2 4" xfId="33661" xr:uid="{00000000-0005-0000-0000-00000A130000}"/>
    <cellStyle name="Comma 7 3 2 7 3" xfId="10211" xr:uid="{00000000-0005-0000-0000-00000B130000}"/>
    <cellStyle name="Comma 7 3 2 7 3 2" xfId="22832" xr:uid="{00000000-0005-0000-0000-00000C130000}"/>
    <cellStyle name="Comma 7 3 2 7 3 2 2" xfId="58048" xr:uid="{00000000-0005-0000-0000-00000D130000}"/>
    <cellStyle name="Comma 7 3 2 7 3 3" xfId="45451" xr:uid="{00000000-0005-0000-0000-00000E130000}"/>
    <cellStyle name="Comma 7 3 2 7 3 4" xfId="35437" xr:uid="{00000000-0005-0000-0000-00000F130000}"/>
    <cellStyle name="Comma 7 3 2 7 4" xfId="12007" xr:uid="{00000000-0005-0000-0000-000010130000}"/>
    <cellStyle name="Comma 7 3 2 7 4 2" xfId="24608" xr:uid="{00000000-0005-0000-0000-000011130000}"/>
    <cellStyle name="Comma 7 3 2 7 4 2 2" xfId="59824" xr:uid="{00000000-0005-0000-0000-000012130000}"/>
    <cellStyle name="Comma 7 3 2 7 4 3" xfId="47227" xr:uid="{00000000-0005-0000-0000-000013130000}"/>
    <cellStyle name="Comma 7 3 2 7 4 4" xfId="37213" xr:uid="{00000000-0005-0000-0000-000014130000}"/>
    <cellStyle name="Comma 7 3 2 7 5" xfId="16372" xr:uid="{00000000-0005-0000-0000-000015130000}"/>
    <cellStyle name="Comma 7 3 2 7 5 2" xfId="51588" xr:uid="{00000000-0005-0000-0000-000016130000}"/>
    <cellStyle name="Comma 7 3 2 7 5 3" xfId="28977" xr:uid="{00000000-0005-0000-0000-000017130000}"/>
    <cellStyle name="Comma 7 3 2 7 6" xfId="14594" xr:uid="{00000000-0005-0000-0000-000018130000}"/>
    <cellStyle name="Comma 7 3 2 7 6 2" xfId="49812" xr:uid="{00000000-0005-0000-0000-000019130000}"/>
    <cellStyle name="Comma 7 3 2 7 7" xfId="38991" xr:uid="{00000000-0005-0000-0000-00001A130000}"/>
    <cellStyle name="Comma 7 3 2 7 8" xfId="27201" xr:uid="{00000000-0005-0000-0000-00001B130000}"/>
    <cellStyle name="Comma 7 3 2 8" xfId="4043" xr:uid="{00000000-0005-0000-0000-00001C130000}"/>
    <cellStyle name="Comma 7 3 2 8 2" xfId="16694" xr:uid="{00000000-0005-0000-0000-00001D130000}"/>
    <cellStyle name="Comma 7 3 2 8 2 2" xfId="51910" xr:uid="{00000000-0005-0000-0000-00001E130000}"/>
    <cellStyle name="Comma 7 3 2 8 2 3" xfId="29299" xr:uid="{00000000-0005-0000-0000-00001F130000}"/>
    <cellStyle name="Comma 7 3 2 8 3" xfId="13140" xr:uid="{00000000-0005-0000-0000-000020130000}"/>
    <cellStyle name="Comma 7 3 2 8 3 2" xfId="48358" xr:uid="{00000000-0005-0000-0000-000021130000}"/>
    <cellStyle name="Comma 7 3 2 8 4" xfId="39313" xr:uid="{00000000-0005-0000-0000-000022130000}"/>
    <cellStyle name="Comma 7 3 2 8 5" xfId="25747" xr:uid="{00000000-0005-0000-0000-000023130000}"/>
    <cellStyle name="Comma 7 3 2 9" xfId="5517" xr:uid="{00000000-0005-0000-0000-000024130000}"/>
    <cellStyle name="Comma 7 3 2 9 2" xfId="18148" xr:uid="{00000000-0005-0000-0000-000025130000}"/>
    <cellStyle name="Comma 7 3 2 9 2 2" xfId="53364" xr:uid="{00000000-0005-0000-0000-000026130000}"/>
    <cellStyle name="Comma 7 3 2 9 3" xfId="40767" xr:uid="{00000000-0005-0000-0000-000027130000}"/>
    <cellStyle name="Comma 7 3 2 9 4" xfId="30753" xr:uid="{00000000-0005-0000-0000-000028130000}"/>
    <cellStyle name="Comma 7 3 3" xfId="2282" xr:uid="{00000000-0005-0000-0000-000029130000}"/>
    <cellStyle name="Comma 7 3 3 10" xfId="10471" xr:uid="{00000000-0005-0000-0000-00002A130000}"/>
    <cellStyle name="Comma 7 3 3 10 2" xfId="23085" xr:uid="{00000000-0005-0000-0000-00002B130000}"/>
    <cellStyle name="Comma 7 3 3 10 2 2" xfId="58301" xr:uid="{00000000-0005-0000-0000-00002C130000}"/>
    <cellStyle name="Comma 7 3 3 10 3" xfId="45704" xr:uid="{00000000-0005-0000-0000-00002D130000}"/>
    <cellStyle name="Comma 7 3 3 10 4" xfId="35690" xr:uid="{00000000-0005-0000-0000-00002E130000}"/>
    <cellStyle name="Comma 7 3 3 11" xfId="14998" xr:uid="{00000000-0005-0000-0000-00002F130000}"/>
    <cellStyle name="Comma 7 3 3 11 2" xfId="50214" xr:uid="{00000000-0005-0000-0000-000030130000}"/>
    <cellStyle name="Comma 7 3 3 11 3" xfId="27603" xr:uid="{00000000-0005-0000-0000-000031130000}"/>
    <cellStyle name="Comma 7 3 3 12" xfId="12411" xr:uid="{00000000-0005-0000-0000-000032130000}"/>
    <cellStyle name="Comma 7 3 3 12 2" xfId="47629" xr:uid="{00000000-0005-0000-0000-000033130000}"/>
    <cellStyle name="Comma 7 3 3 13" xfId="37617" xr:uid="{00000000-0005-0000-0000-000034130000}"/>
    <cellStyle name="Comma 7 3 3 14" xfId="25018" xr:uid="{00000000-0005-0000-0000-000035130000}"/>
    <cellStyle name="Comma 7 3 3 15" xfId="60231" xr:uid="{00000000-0005-0000-0000-000036130000}"/>
    <cellStyle name="Comma 7 3 3 2" xfId="3133" xr:uid="{00000000-0005-0000-0000-000037130000}"/>
    <cellStyle name="Comma 7 3 3 2 10" xfId="25502" xr:uid="{00000000-0005-0000-0000-000038130000}"/>
    <cellStyle name="Comma 7 3 3 2 11" xfId="61037" xr:uid="{00000000-0005-0000-0000-000039130000}"/>
    <cellStyle name="Comma 7 3 3 2 2" xfId="4933" xr:uid="{00000000-0005-0000-0000-00003A130000}"/>
    <cellStyle name="Comma 7 3 3 2 2 2" xfId="17580" xr:uid="{00000000-0005-0000-0000-00003B130000}"/>
    <cellStyle name="Comma 7 3 3 2 2 2 2" xfId="52796" xr:uid="{00000000-0005-0000-0000-00003C130000}"/>
    <cellStyle name="Comma 7 3 3 2 2 2 3" xfId="30185" xr:uid="{00000000-0005-0000-0000-00003D130000}"/>
    <cellStyle name="Comma 7 3 3 2 2 3" xfId="14026" xr:uid="{00000000-0005-0000-0000-00003E130000}"/>
    <cellStyle name="Comma 7 3 3 2 2 3 2" xfId="49244" xr:uid="{00000000-0005-0000-0000-00003F130000}"/>
    <cellStyle name="Comma 7 3 3 2 2 4" xfId="40199" xr:uid="{00000000-0005-0000-0000-000040130000}"/>
    <cellStyle name="Comma 7 3 3 2 2 5" xfId="26633" xr:uid="{00000000-0005-0000-0000-000041130000}"/>
    <cellStyle name="Comma 7 3 3 2 3" xfId="6403" xr:uid="{00000000-0005-0000-0000-000042130000}"/>
    <cellStyle name="Comma 7 3 3 2 3 2" xfId="19034" xr:uid="{00000000-0005-0000-0000-000043130000}"/>
    <cellStyle name="Comma 7 3 3 2 3 2 2" xfId="54250" xr:uid="{00000000-0005-0000-0000-000044130000}"/>
    <cellStyle name="Comma 7 3 3 2 3 3" xfId="41653" xr:uid="{00000000-0005-0000-0000-000045130000}"/>
    <cellStyle name="Comma 7 3 3 2 3 4" xfId="31639" xr:uid="{00000000-0005-0000-0000-000046130000}"/>
    <cellStyle name="Comma 7 3 3 2 4" xfId="7862" xr:uid="{00000000-0005-0000-0000-000047130000}"/>
    <cellStyle name="Comma 7 3 3 2 4 2" xfId="20488" xr:uid="{00000000-0005-0000-0000-000048130000}"/>
    <cellStyle name="Comma 7 3 3 2 4 2 2" xfId="55704" xr:uid="{00000000-0005-0000-0000-000049130000}"/>
    <cellStyle name="Comma 7 3 3 2 4 3" xfId="43107" xr:uid="{00000000-0005-0000-0000-00004A130000}"/>
    <cellStyle name="Comma 7 3 3 2 4 4" xfId="33093" xr:uid="{00000000-0005-0000-0000-00004B130000}"/>
    <cellStyle name="Comma 7 3 3 2 5" xfId="9643" xr:uid="{00000000-0005-0000-0000-00004C130000}"/>
    <cellStyle name="Comma 7 3 3 2 5 2" xfId="22264" xr:uid="{00000000-0005-0000-0000-00004D130000}"/>
    <cellStyle name="Comma 7 3 3 2 5 2 2" xfId="57480" xr:uid="{00000000-0005-0000-0000-00004E130000}"/>
    <cellStyle name="Comma 7 3 3 2 5 3" xfId="44883" xr:uid="{00000000-0005-0000-0000-00004F130000}"/>
    <cellStyle name="Comma 7 3 3 2 5 4" xfId="34869" xr:uid="{00000000-0005-0000-0000-000050130000}"/>
    <cellStyle name="Comma 7 3 3 2 6" xfId="11437" xr:uid="{00000000-0005-0000-0000-000051130000}"/>
    <cellStyle name="Comma 7 3 3 2 6 2" xfId="24040" xr:uid="{00000000-0005-0000-0000-000052130000}"/>
    <cellStyle name="Comma 7 3 3 2 6 2 2" xfId="59256" xr:uid="{00000000-0005-0000-0000-000053130000}"/>
    <cellStyle name="Comma 7 3 3 2 6 3" xfId="46659" xr:uid="{00000000-0005-0000-0000-000054130000}"/>
    <cellStyle name="Comma 7 3 3 2 6 4" xfId="36645" xr:uid="{00000000-0005-0000-0000-000055130000}"/>
    <cellStyle name="Comma 7 3 3 2 7" xfId="15804" xr:uid="{00000000-0005-0000-0000-000056130000}"/>
    <cellStyle name="Comma 7 3 3 2 7 2" xfId="51020" xr:uid="{00000000-0005-0000-0000-000057130000}"/>
    <cellStyle name="Comma 7 3 3 2 7 3" xfId="28409" xr:uid="{00000000-0005-0000-0000-000058130000}"/>
    <cellStyle name="Comma 7 3 3 2 8" xfId="12895" xr:uid="{00000000-0005-0000-0000-000059130000}"/>
    <cellStyle name="Comma 7 3 3 2 8 2" xfId="48113" xr:uid="{00000000-0005-0000-0000-00005A130000}"/>
    <cellStyle name="Comma 7 3 3 2 9" xfId="38423" xr:uid="{00000000-0005-0000-0000-00005B130000}"/>
    <cellStyle name="Comma 7 3 3 3" xfId="3462" xr:uid="{00000000-0005-0000-0000-00005C130000}"/>
    <cellStyle name="Comma 7 3 3 3 10" xfId="26958" xr:uid="{00000000-0005-0000-0000-00005D130000}"/>
    <cellStyle name="Comma 7 3 3 3 11" xfId="61362" xr:uid="{00000000-0005-0000-0000-00005E130000}"/>
    <cellStyle name="Comma 7 3 3 3 2" xfId="5258" xr:uid="{00000000-0005-0000-0000-00005F130000}"/>
    <cellStyle name="Comma 7 3 3 3 2 2" xfId="17905" xr:uid="{00000000-0005-0000-0000-000060130000}"/>
    <cellStyle name="Comma 7 3 3 3 2 2 2" xfId="53121" xr:uid="{00000000-0005-0000-0000-000061130000}"/>
    <cellStyle name="Comma 7 3 3 3 2 3" xfId="40524" xr:uid="{00000000-0005-0000-0000-000062130000}"/>
    <cellStyle name="Comma 7 3 3 3 2 4" xfId="30510" xr:uid="{00000000-0005-0000-0000-000063130000}"/>
    <cellStyle name="Comma 7 3 3 3 3" xfId="6728" xr:uid="{00000000-0005-0000-0000-000064130000}"/>
    <cellStyle name="Comma 7 3 3 3 3 2" xfId="19359" xr:uid="{00000000-0005-0000-0000-000065130000}"/>
    <cellStyle name="Comma 7 3 3 3 3 2 2" xfId="54575" xr:uid="{00000000-0005-0000-0000-000066130000}"/>
    <cellStyle name="Comma 7 3 3 3 3 3" xfId="41978" xr:uid="{00000000-0005-0000-0000-000067130000}"/>
    <cellStyle name="Comma 7 3 3 3 3 4" xfId="31964" xr:uid="{00000000-0005-0000-0000-000068130000}"/>
    <cellStyle name="Comma 7 3 3 3 4" xfId="8187" xr:uid="{00000000-0005-0000-0000-000069130000}"/>
    <cellStyle name="Comma 7 3 3 3 4 2" xfId="20813" xr:uid="{00000000-0005-0000-0000-00006A130000}"/>
    <cellStyle name="Comma 7 3 3 3 4 2 2" xfId="56029" xr:uid="{00000000-0005-0000-0000-00006B130000}"/>
    <cellStyle name="Comma 7 3 3 3 4 3" xfId="43432" xr:uid="{00000000-0005-0000-0000-00006C130000}"/>
    <cellStyle name="Comma 7 3 3 3 4 4" xfId="33418" xr:uid="{00000000-0005-0000-0000-00006D130000}"/>
    <cellStyle name="Comma 7 3 3 3 5" xfId="9968" xr:uid="{00000000-0005-0000-0000-00006E130000}"/>
    <cellStyle name="Comma 7 3 3 3 5 2" xfId="22589" xr:uid="{00000000-0005-0000-0000-00006F130000}"/>
    <cellStyle name="Comma 7 3 3 3 5 2 2" xfId="57805" xr:uid="{00000000-0005-0000-0000-000070130000}"/>
    <cellStyle name="Comma 7 3 3 3 5 3" xfId="45208" xr:uid="{00000000-0005-0000-0000-000071130000}"/>
    <cellStyle name="Comma 7 3 3 3 5 4" xfId="35194" xr:uid="{00000000-0005-0000-0000-000072130000}"/>
    <cellStyle name="Comma 7 3 3 3 6" xfId="11762" xr:uid="{00000000-0005-0000-0000-000073130000}"/>
    <cellStyle name="Comma 7 3 3 3 6 2" xfId="24365" xr:uid="{00000000-0005-0000-0000-000074130000}"/>
    <cellStyle name="Comma 7 3 3 3 6 2 2" xfId="59581" xr:uid="{00000000-0005-0000-0000-000075130000}"/>
    <cellStyle name="Comma 7 3 3 3 6 3" xfId="46984" xr:uid="{00000000-0005-0000-0000-000076130000}"/>
    <cellStyle name="Comma 7 3 3 3 6 4" xfId="36970" xr:uid="{00000000-0005-0000-0000-000077130000}"/>
    <cellStyle name="Comma 7 3 3 3 7" xfId="16129" xr:uid="{00000000-0005-0000-0000-000078130000}"/>
    <cellStyle name="Comma 7 3 3 3 7 2" xfId="51345" xr:uid="{00000000-0005-0000-0000-000079130000}"/>
    <cellStyle name="Comma 7 3 3 3 7 3" xfId="28734" xr:uid="{00000000-0005-0000-0000-00007A130000}"/>
    <cellStyle name="Comma 7 3 3 3 8" xfId="14351" xr:uid="{00000000-0005-0000-0000-00007B130000}"/>
    <cellStyle name="Comma 7 3 3 3 8 2" xfId="49569" xr:uid="{00000000-0005-0000-0000-00007C130000}"/>
    <cellStyle name="Comma 7 3 3 3 9" xfId="38748" xr:uid="{00000000-0005-0000-0000-00007D130000}"/>
    <cellStyle name="Comma 7 3 3 4" xfId="2623" xr:uid="{00000000-0005-0000-0000-00007E130000}"/>
    <cellStyle name="Comma 7 3 3 4 10" xfId="26149" xr:uid="{00000000-0005-0000-0000-00007F130000}"/>
    <cellStyle name="Comma 7 3 3 4 11" xfId="60553" xr:uid="{00000000-0005-0000-0000-000080130000}"/>
    <cellStyle name="Comma 7 3 3 4 2" xfId="4449" xr:uid="{00000000-0005-0000-0000-000081130000}"/>
    <cellStyle name="Comma 7 3 3 4 2 2" xfId="17096" xr:uid="{00000000-0005-0000-0000-000082130000}"/>
    <cellStyle name="Comma 7 3 3 4 2 2 2" xfId="52312" xr:uid="{00000000-0005-0000-0000-000083130000}"/>
    <cellStyle name="Comma 7 3 3 4 2 3" xfId="39715" xr:uid="{00000000-0005-0000-0000-000084130000}"/>
    <cellStyle name="Comma 7 3 3 4 2 4" xfId="29701" xr:uid="{00000000-0005-0000-0000-000085130000}"/>
    <cellStyle name="Comma 7 3 3 4 3" xfId="5919" xr:uid="{00000000-0005-0000-0000-000086130000}"/>
    <cellStyle name="Comma 7 3 3 4 3 2" xfId="18550" xr:uid="{00000000-0005-0000-0000-000087130000}"/>
    <cellStyle name="Comma 7 3 3 4 3 2 2" xfId="53766" xr:uid="{00000000-0005-0000-0000-000088130000}"/>
    <cellStyle name="Comma 7 3 3 4 3 3" xfId="41169" xr:uid="{00000000-0005-0000-0000-000089130000}"/>
    <cellStyle name="Comma 7 3 3 4 3 4" xfId="31155" xr:uid="{00000000-0005-0000-0000-00008A130000}"/>
    <cellStyle name="Comma 7 3 3 4 4" xfId="7378" xr:uid="{00000000-0005-0000-0000-00008B130000}"/>
    <cellStyle name="Comma 7 3 3 4 4 2" xfId="20004" xr:uid="{00000000-0005-0000-0000-00008C130000}"/>
    <cellStyle name="Comma 7 3 3 4 4 2 2" xfId="55220" xr:uid="{00000000-0005-0000-0000-00008D130000}"/>
    <cellStyle name="Comma 7 3 3 4 4 3" xfId="42623" xr:uid="{00000000-0005-0000-0000-00008E130000}"/>
    <cellStyle name="Comma 7 3 3 4 4 4" xfId="32609" xr:uid="{00000000-0005-0000-0000-00008F130000}"/>
    <cellStyle name="Comma 7 3 3 4 5" xfId="9159" xr:uid="{00000000-0005-0000-0000-000090130000}"/>
    <cellStyle name="Comma 7 3 3 4 5 2" xfId="21780" xr:uid="{00000000-0005-0000-0000-000091130000}"/>
    <cellStyle name="Comma 7 3 3 4 5 2 2" xfId="56996" xr:uid="{00000000-0005-0000-0000-000092130000}"/>
    <cellStyle name="Comma 7 3 3 4 5 3" xfId="44399" xr:uid="{00000000-0005-0000-0000-000093130000}"/>
    <cellStyle name="Comma 7 3 3 4 5 4" xfId="34385" xr:uid="{00000000-0005-0000-0000-000094130000}"/>
    <cellStyle name="Comma 7 3 3 4 6" xfId="10953" xr:uid="{00000000-0005-0000-0000-000095130000}"/>
    <cellStyle name="Comma 7 3 3 4 6 2" xfId="23556" xr:uid="{00000000-0005-0000-0000-000096130000}"/>
    <cellStyle name="Comma 7 3 3 4 6 2 2" xfId="58772" xr:uid="{00000000-0005-0000-0000-000097130000}"/>
    <cellStyle name="Comma 7 3 3 4 6 3" xfId="46175" xr:uid="{00000000-0005-0000-0000-000098130000}"/>
    <cellStyle name="Comma 7 3 3 4 6 4" xfId="36161" xr:uid="{00000000-0005-0000-0000-000099130000}"/>
    <cellStyle name="Comma 7 3 3 4 7" xfId="15320" xr:uid="{00000000-0005-0000-0000-00009A130000}"/>
    <cellStyle name="Comma 7 3 3 4 7 2" xfId="50536" xr:uid="{00000000-0005-0000-0000-00009B130000}"/>
    <cellStyle name="Comma 7 3 3 4 7 3" xfId="27925" xr:uid="{00000000-0005-0000-0000-00009C130000}"/>
    <cellStyle name="Comma 7 3 3 4 8" xfId="13542" xr:uid="{00000000-0005-0000-0000-00009D130000}"/>
    <cellStyle name="Comma 7 3 3 4 8 2" xfId="48760" xr:uid="{00000000-0005-0000-0000-00009E130000}"/>
    <cellStyle name="Comma 7 3 3 4 9" xfId="37939" xr:uid="{00000000-0005-0000-0000-00009F130000}"/>
    <cellStyle name="Comma 7 3 3 5" xfId="3787" xr:uid="{00000000-0005-0000-0000-0000A0130000}"/>
    <cellStyle name="Comma 7 3 3 5 2" xfId="8510" xr:uid="{00000000-0005-0000-0000-0000A1130000}"/>
    <cellStyle name="Comma 7 3 3 5 2 2" xfId="21136" xr:uid="{00000000-0005-0000-0000-0000A2130000}"/>
    <cellStyle name="Comma 7 3 3 5 2 2 2" xfId="56352" xr:uid="{00000000-0005-0000-0000-0000A3130000}"/>
    <cellStyle name="Comma 7 3 3 5 2 3" xfId="43755" xr:uid="{00000000-0005-0000-0000-0000A4130000}"/>
    <cellStyle name="Comma 7 3 3 5 2 4" xfId="33741" xr:uid="{00000000-0005-0000-0000-0000A5130000}"/>
    <cellStyle name="Comma 7 3 3 5 3" xfId="10291" xr:uid="{00000000-0005-0000-0000-0000A6130000}"/>
    <cellStyle name="Comma 7 3 3 5 3 2" xfId="22912" xr:uid="{00000000-0005-0000-0000-0000A7130000}"/>
    <cellStyle name="Comma 7 3 3 5 3 2 2" xfId="58128" xr:uid="{00000000-0005-0000-0000-0000A8130000}"/>
    <cellStyle name="Comma 7 3 3 5 3 3" xfId="45531" xr:uid="{00000000-0005-0000-0000-0000A9130000}"/>
    <cellStyle name="Comma 7 3 3 5 3 4" xfId="35517" xr:uid="{00000000-0005-0000-0000-0000AA130000}"/>
    <cellStyle name="Comma 7 3 3 5 4" xfId="12087" xr:uid="{00000000-0005-0000-0000-0000AB130000}"/>
    <cellStyle name="Comma 7 3 3 5 4 2" xfId="24688" xr:uid="{00000000-0005-0000-0000-0000AC130000}"/>
    <cellStyle name="Comma 7 3 3 5 4 2 2" xfId="59904" xr:uid="{00000000-0005-0000-0000-0000AD130000}"/>
    <cellStyle name="Comma 7 3 3 5 4 3" xfId="47307" xr:uid="{00000000-0005-0000-0000-0000AE130000}"/>
    <cellStyle name="Comma 7 3 3 5 4 4" xfId="37293" xr:uid="{00000000-0005-0000-0000-0000AF130000}"/>
    <cellStyle name="Comma 7 3 3 5 5" xfId="16452" xr:uid="{00000000-0005-0000-0000-0000B0130000}"/>
    <cellStyle name="Comma 7 3 3 5 5 2" xfId="51668" xr:uid="{00000000-0005-0000-0000-0000B1130000}"/>
    <cellStyle name="Comma 7 3 3 5 5 3" xfId="29057" xr:uid="{00000000-0005-0000-0000-0000B2130000}"/>
    <cellStyle name="Comma 7 3 3 5 6" xfId="14674" xr:uid="{00000000-0005-0000-0000-0000B3130000}"/>
    <cellStyle name="Comma 7 3 3 5 6 2" xfId="49892" xr:uid="{00000000-0005-0000-0000-0000B4130000}"/>
    <cellStyle name="Comma 7 3 3 5 7" xfId="39071" xr:uid="{00000000-0005-0000-0000-0000B5130000}"/>
    <cellStyle name="Comma 7 3 3 5 8" xfId="27281" xr:uid="{00000000-0005-0000-0000-0000B6130000}"/>
    <cellStyle name="Comma 7 3 3 6" xfId="4127" xr:uid="{00000000-0005-0000-0000-0000B7130000}"/>
    <cellStyle name="Comma 7 3 3 6 2" xfId="16774" xr:uid="{00000000-0005-0000-0000-0000B8130000}"/>
    <cellStyle name="Comma 7 3 3 6 2 2" xfId="51990" xr:uid="{00000000-0005-0000-0000-0000B9130000}"/>
    <cellStyle name="Comma 7 3 3 6 2 3" xfId="29379" xr:uid="{00000000-0005-0000-0000-0000BA130000}"/>
    <cellStyle name="Comma 7 3 3 6 3" xfId="13220" xr:uid="{00000000-0005-0000-0000-0000BB130000}"/>
    <cellStyle name="Comma 7 3 3 6 3 2" xfId="48438" xr:uid="{00000000-0005-0000-0000-0000BC130000}"/>
    <cellStyle name="Comma 7 3 3 6 4" xfId="39393" xr:uid="{00000000-0005-0000-0000-0000BD130000}"/>
    <cellStyle name="Comma 7 3 3 6 5" xfId="25827" xr:uid="{00000000-0005-0000-0000-0000BE130000}"/>
    <cellStyle name="Comma 7 3 3 7" xfId="5597" xr:uid="{00000000-0005-0000-0000-0000BF130000}"/>
    <cellStyle name="Comma 7 3 3 7 2" xfId="18228" xr:uid="{00000000-0005-0000-0000-0000C0130000}"/>
    <cellStyle name="Comma 7 3 3 7 2 2" xfId="53444" xr:uid="{00000000-0005-0000-0000-0000C1130000}"/>
    <cellStyle name="Comma 7 3 3 7 3" xfId="40847" xr:uid="{00000000-0005-0000-0000-0000C2130000}"/>
    <cellStyle name="Comma 7 3 3 7 4" xfId="30833" xr:uid="{00000000-0005-0000-0000-0000C3130000}"/>
    <cellStyle name="Comma 7 3 3 8" xfId="7056" xr:uid="{00000000-0005-0000-0000-0000C4130000}"/>
    <cellStyle name="Comma 7 3 3 8 2" xfId="19682" xr:uid="{00000000-0005-0000-0000-0000C5130000}"/>
    <cellStyle name="Comma 7 3 3 8 2 2" xfId="54898" xr:uid="{00000000-0005-0000-0000-0000C6130000}"/>
    <cellStyle name="Comma 7 3 3 8 3" xfId="42301" xr:uid="{00000000-0005-0000-0000-0000C7130000}"/>
    <cellStyle name="Comma 7 3 3 8 4" xfId="32287" xr:uid="{00000000-0005-0000-0000-0000C8130000}"/>
    <cellStyle name="Comma 7 3 3 9" xfId="8837" xr:uid="{00000000-0005-0000-0000-0000C9130000}"/>
    <cellStyle name="Comma 7 3 3 9 2" xfId="21458" xr:uid="{00000000-0005-0000-0000-0000CA130000}"/>
    <cellStyle name="Comma 7 3 3 9 2 2" xfId="56674" xr:uid="{00000000-0005-0000-0000-0000CB130000}"/>
    <cellStyle name="Comma 7 3 3 9 3" xfId="44077" xr:uid="{00000000-0005-0000-0000-0000CC130000}"/>
    <cellStyle name="Comma 7 3 3 9 4" xfId="34063" xr:uid="{00000000-0005-0000-0000-0000CD130000}"/>
    <cellStyle name="Comma 7 3 4" xfId="2963" xr:uid="{00000000-0005-0000-0000-0000CE130000}"/>
    <cellStyle name="Comma 7 3 4 10" xfId="25343" xr:uid="{00000000-0005-0000-0000-0000CF130000}"/>
    <cellStyle name="Comma 7 3 4 11" xfId="60878" xr:uid="{00000000-0005-0000-0000-0000D0130000}"/>
    <cellStyle name="Comma 7 3 4 2" xfId="4774" xr:uid="{00000000-0005-0000-0000-0000D1130000}"/>
    <cellStyle name="Comma 7 3 4 2 2" xfId="17421" xr:uid="{00000000-0005-0000-0000-0000D2130000}"/>
    <cellStyle name="Comma 7 3 4 2 2 2" xfId="52637" xr:uid="{00000000-0005-0000-0000-0000D3130000}"/>
    <cellStyle name="Comma 7 3 4 2 2 3" xfId="30026" xr:uid="{00000000-0005-0000-0000-0000D4130000}"/>
    <cellStyle name="Comma 7 3 4 2 3" xfId="13867" xr:uid="{00000000-0005-0000-0000-0000D5130000}"/>
    <cellStyle name="Comma 7 3 4 2 3 2" xfId="49085" xr:uid="{00000000-0005-0000-0000-0000D6130000}"/>
    <cellStyle name="Comma 7 3 4 2 4" xfId="40040" xr:uid="{00000000-0005-0000-0000-0000D7130000}"/>
    <cellStyle name="Comma 7 3 4 2 5" xfId="26474" xr:uid="{00000000-0005-0000-0000-0000D8130000}"/>
    <cellStyle name="Comma 7 3 4 3" xfId="6244" xr:uid="{00000000-0005-0000-0000-0000D9130000}"/>
    <cellStyle name="Comma 7 3 4 3 2" xfId="18875" xr:uid="{00000000-0005-0000-0000-0000DA130000}"/>
    <cellStyle name="Comma 7 3 4 3 2 2" xfId="54091" xr:uid="{00000000-0005-0000-0000-0000DB130000}"/>
    <cellStyle name="Comma 7 3 4 3 3" xfId="41494" xr:uid="{00000000-0005-0000-0000-0000DC130000}"/>
    <cellStyle name="Comma 7 3 4 3 4" xfId="31480" xr:uid="{00000000-0005-0000-0000-0000DD130000}"/>
    <cellStyle name="Comma 7 3 4 4" xfId="7703" xr:uid="{00000000-0005-0000-0000-0000DE130000}"/>
    <cellStyle name="Comma 7 3 4 4 2" xfId="20329" xr:uid="{00000000-0005-0000-0000-0000DF130000}"/>
    <cellStyle name="Comma 7 3 4 4 2 2" xfId="55545" xr:uid="{00000000-0005-0000-0000-0000E0130000}"/>
    <cellStyle name="Comma 7 3 4 4 3" xfId="42948" xr:uid="{00000000-0005-0000-0000-0000E1130000}"/>
    <cellStyle name="Comma 7 3 4 4 4" xfId="32934" xr:uid="{00000000-0005-0000-0000-0000E2130000}"/>
    <cellStyle name="Comma 7 3 4 5" xfId="9484" xr:uid="{00000000-0005-0000-0000-0000E3130000}"/>
    <cellStyle name="Comma 7 3 4 5 2" xfId="22105" xr:uid="{00000000-0005-0000-0000-0000E4130000}"/>
    <cellStyle name="Comma 7 3 4 5 2 2" xfId="57321" xr:uid="{00000000-0005-0000-0000-0000E5130000}"/>
    <cellStyle name="Comma 7 3 4 5 3" xfId="44724" xr:uid="{00000000-0005-0000-0000-0000E6130000}"/>
    <cellStyle name="Comma 7 3 4 5 4" xfId="34710" xr:uid="{00000000-0005-0000-0000-0000E7130000}"/>
    <cellStyle name="Comma 7 3 4 6" xfId="11278" xr:uid="{00000000-0005-0000-0000-0000E8130000}"/>
    <cellStyle name="Comma 7 3 4 6 2" xfId="23881" xr:uid="{00000000-0005-0000-0000-0000E9130000}"/>
    <cellStyle name="Comma 7 3 4 6 2 2" xfId="59097" xr:uid="{00000000-0005-0000-0000-0000EA130000}"/>
    <cellStyle name="Comma 7 3 4 6 3" xfId="46500" xr:uid="{00000000-0005-0000-0000-0000EB130000}"/>
    <cellStyle name="Comma 7 3 4 6 4" xfId="36486" xr:uid="{00000000-0005-0000-0000-0000EC130000}"/>
    <cellStyle name="Comma 7 3 4 7" xfId="15645" xr:uid="{00000000-0005-0000-0000-0000ED130000}"/>
    <cellStyle name="Comma 7 3 4 7 2" xfId="50861" xr:uid="{00000000-0005-0000-0000-0000EE130000}"/>
    <cellStyle name="Comma 7 3 4 7 3" xfId="28250" xr:uid="{00000000-0005-0000-0000-0000EF130000}"/>
    <cellStyle name="Comma 7 3 4 8" xfId="12736" xr:uid="{00000000-0005-0000-0000-0000F0130000}"/>
    <cellStyle name="Comma 7 3 4 8 2" xfId="47954" xr:uid="{00000000-0005-0000-0000-0000F1130000}"/>
    <cellStyle name="Comma 7 3 4 9" xfId="38264" xr:uid="{00000000-0005-0000-0000-0000F2130000}"/>
    <cellStyle name="Comma 7 3 5" xfId="2796" xr:uid="{00000000-0005-0000-0000-0000F3130000}"/>
    <cellStyle name="Comma 7 3 5 10" xfId="25188" xr:uid="{00000000-0005-0000-0000-0000F4130000}"/>
    <cellStyle name="Comma 7 3 5 11" xfId="60723" xr:uid="{00000000-0005-0000-0000-0000F5130000}"/>
    <cellStyle name="Comma 7 3 5 2" xfId="4619" xr:uid="{00000000-0005-0000-0000-0000F6130000}"/>
    <cellStyle name="Comma 7 3 5 2 2" xfId="17266" xr:uid="{00000000-0005-0000-0000-0000F7130000}"/>
    <cellStyle name="Comma 7 3 5 2 2 2" xfId="52482" xr:uid="{00000000-0005-0000-0000-0000F8130000}"/>
    <cellStyle name="Comma 7 3 5 2 2 3" xfId="29871" xr:uid="{00000000-0005-0000-0000-0000F9130000}"/>
    <cellStyle name="Comma 7 3 5 2 3" xfId="13712" xr:uid="{00000000-0005-0000-0000-0000FA130000}"/>
    <cellStyle name="Comma 7 3 5 2 3 2" xfId="48930" xr:uid="{00000000-0005-0000-0000-0000FB130000}"/>
    <cellStyle name="Comma 7 3 5 2 4" xfId="39885" xr:uid="{00000000-0005-0000-0000-0000FC130000}"/>
    <cellStyle name="Comma 7 3 5 2 5" xfId="26319" xr:uid="{00000000-0005-0000-0000-0000FD130000}"/>
    <cellStyle name="Comma 7 3 5 3" xfId="6089" xr:uid="{00000000-0005-0000-0000-0000FE130000}"/>
    <cellStyle name="Comma 7 3 5 3 2" xfId="18720" xr:uid="{00000000-0005-0000-0000-0000FF130000}"/>
    <cellStyle name="Comma 7 3 5 3 2 2" xfId="53936" xr:uid="{00000000-0005-0000-0000-000000140000}"/>
    <cellStyle name="Comma 7 3 5 3 3" xfId="41339" xr:uid="{00000000-0005-0000-0000-000001140000}"/>
    <cellStyle name="Comma 7 3 5 3 4" xfId="31325" xr:uid="{00000000-0005-0000-0000-000002140000}"/>
    <cellStyle name="Comma 7 3 5 4" xfId="7548" xr:uid="{00000000-0005-0000-0000-000003140000}"/>
    <cellStyle name="Comma 7 3 5 4 2" xfId="20174" xr:uid="{00000000-0005-0000-0000-000004140000}"/>
    <cellStyle name="Comma 7 3 5 4 2 2" xfId="55390" xr:uid="{00000000-0005-0000-0000-000005140000}"/>
    <cellStyle name="Comma 7 3 5 4 3" xfId="42793" xr:uid="{00000000-0005-0000-0000-000006140000}"/>
    <cellStyle name="Comma 7 3 5 4 4" xfId="32779" xr:uid="{00000000-0005-0000-0000-000007140000}"/>
    <cellStyle name="Comma 7 3 5 5" xfId="9329" xr:uid="{00000000-0005-0000-0000-000008140000}"/>
    <cellStyle name="Comma 7 3 5 5 2" xfId="21950" xr:uid="{00000000-0005-0000-0000-000009140000}"/>
    <cellStyle name="Comma 7 3 5 5 2 2" xfId="57166" xr:uid="{00000000-0005-0000-0000-00000A140000}"/>
    <cellStyle name="Comma 7 3 5 5 3" xfId="44569" xr:uid="{00000000-0005-0000-0000-00000B140000}"/>
    <cellStyle name="Comma 7 3 5 5 4" xfId="34555" xr:uid="{00000000-0005-0000-0000-00000C140000}"/>
    <cellStyle name="Comma 7 3 5 6" xfId="11123" xr:uid="{00000000-0005-0000-0000-00000D140000}"/>
    <cellStyle name="Comma 7 3 5 6 2" xfId="23726" xr:uid="{00000000-0005-0000-0000-00000E140000}"/>
    <cellStyle name="Comma 7 3 5 6 2 2" xfId="58942" xr:uid="{00000000-0005-0000-0000-00000F140000}"/>
    <cellStyle name="Comma 7 3 5 6 3" xfId="46345" xr:uid="{00000000-0005-0000-0000-000010140000}"/>
    <cellStyle name="Comma 7 3 5 6 4" xfId="36331" xr:uid="{00000000-0005-0000-0000-000011140000}"/>
    <cellStyle name="Comma 7 3 5 7" xfId="15490" xr:uid="{00000000-0005-0000-0000-000012140000}"/>
    <cellStyle name="Comma 7 3 5 7 2" xfId="50706" xr:uid="{00000000-0005-0000-0000-000013140000}"/>
    <cellStyle name="Comma 7 3 5 7 3" xfId="28095" xr:uid="{00000000-0005-0000-0000-000014140000}"/>
    <cellStyle name="Comma 7 3 5 8" xfId="12581" xr:uid="{00000000-0005-0000-0000-000015140000}"/>
    <cellStyle name="Comma 7 3 5 8 2" xfId="47799" xr:uid="{00000000-0005-0000-0000-000016140000}"/>
    <cellStyle name="Comma 7 3 5 9" xfId="38109" xr:uid="{00000000-0005-0000-0000-000017140000}"/>
    <cellStyle name="Comma 7 3 6" xfId="3310" xr:uid="{00000000-0005-0000-0000-000018140000}"/>
    <cellStyle name="Comma 7 3 6 10" xfId="26806" xr:uid="{00000000-0005-0000-0000-000019140000}"/>
    <cellStyle name="Comma 7 3 6 11" xfId="61210" xr:uid="{00000000-0005-0000-0000-00001A140000}"/>
    <cellStyle name="Comma 7 3 6 2" xfId="5106" xr:uid="{00000000-0005-0000-0000-00001B140000}"/>
    <cellStyle name="Comma 7 3 6 2 2" xfId="17753" xr:uid="{00000000-0005-0000-0000-00001C140000}"/>
    <cellStyle name="Comma 7 3 6 2 2 2" xfId="52969" xr:uid="{00000000-0005-0000-0000-00001D140000}"/>
    <cellStyle name="Comma 7 3 6 2 3" xfId="40372" xr:uid="{00000000-0005-0000-0000-00001E140000}"/>
    <cellStyle name="Comma 7 3 6 2 4" xfId="30358" xr:uid="{00000000-0005-0000-0000-00001F140000}"/>
    <cellStyle name="Comma 7 3 6 3" xfId="6576" xr:uid="{00000000-0005-0000-0000-000020140000}"/>
    <cellStyle name="Comma 7 3 6 3 2" xfId="19207" xr:uid="{00000000-0005-0000-0000-000021140000}"/>
    <cellStyle name="Comma 7 3 6 3 2 2" xfId="54423" xr:uid="{00000000-0005-0000-0000-000022140000}"/>
    <cellStyle name="Comma 7 3 6 3 3" xfId="41826" xr:uid="{00000000-0005-0000-0000-000023140000}"/>
    <cellStyle name="Comma 7 3 6 3 4" xfId="31812" xr:uid="{00000000-0005-0000-0000-000024140000}"/>
    <cellStyle name="Comma 7 3 6 4" xfId="8035" xr:uid="{00000000-0005-0000-0000-000025140000}"/>
    <cellStyle name="Comma 7 3 6 4 2" xfId="20661" xr:uid="{00000000-0005-0000-0000-000026140000}"/>
    <cellStyle name="Comma 7 3 6 4 2 2" xfId="55877" xr:uid="{00000000-0005-0000-0000-000027140000}"/>
    <cellStyle name="Comma 7 3 6 4 3" xfId="43280" xr:uid="{00000000-0005-0000-0000-000028140000}"/>
    <cellStyle name="Comma 7 3 6 4 4" xfId="33266" xr:uid="{00000000-0005-0000-0000-000029140000}"/>
    <cellStyle name="Comma 7 3 6 5" xfId="9816" xr:uid="{00000000-0005-0000-0000-00002A140000}"/>
    <cellStyle name="Comma 7 3 6 5 2" xfId="22437" xr:uid="{00000000-0005-0000-0000-00002B140000}"/>
    <cellStyle name="Comma 7 3 6 5 2 2" xfId="57653" xr:uid="{00000000-0005-0000-0000-00002C140000}"/>
    <cellStyle name="Comma 7 3 6 5 3" xfId="45056" xr:uid="{00000000-0005-0000-0000-00002D140000}"/>
    <cellStyle name="Comma 7 3 6 5 4" xfId="35042" xr:uid="{00000000-0005-0000-0000-00002E140000}"/>
    <cellStyle name="Comma 7 3 6 6" xfId="11610" xr:uid="{00000000-0005-0000-0000-00002F140000}"/>
    <cellStyle name="Comma 7 3 6 6 2" xfId="24213" xr:uid="{00000000-0005-0000-0000-000030140000}"/>
    <cellStyle name="Comma 7 3 6 6 2 2" xfId="59429" xr:uid="{00000000-0005-0000-0000-000031140000}"/>
    <cellStyle name="Comma 7 3 6 6 3" xfId="46832" xr:uid="{00000000-0005-0000-0000-000032140000}"/>
    <cellStyle name="Comma 7 3 6 6 4" xfId="36818" xr:uid="{00000000-0005-0000-0000-000033140000}"/>
    <cellStyle name="Comma 7 3 6 7" xfId="15977" xr:uid="{00000000-0005-0000-0000-000034140000}"/>
    <cellStyle name="Comma 7 3 6 7 2" xfId="51193" xr:uid="{00000000-0005-0000-0000-000035140000}"/>
    <cellStyle name="Comma 7 3 6 7 3" xfId="28582" xr:uid="{00000000-0005-0000-0000-000036140000}"/>
    <cellStyle name="Comma 7 3 6 8" xfId="14199" xr:uid="{00000000-0005-0000-0000-000037140000}"/>
    <cellStyle name="Comma 7 3 6 8 2" xfId="49417" xr:uid="{00000000-0005-0000-0000-000038140000}"/>
    <cellStyle name="Comma 7 3 6 9" xfId="38596" xr:uid="{00000000-0005-0000-0000-000039140000}"/>
    <cellStyle name="Comma 7 3 7" xfId="2466" xr:uid="{00000000-0005-0000-0000-00003A140000}"/>
    <cellStyle name="Comma 7 3 7 10" xfId="25997" xr:uid="{00000000-0005-0000-0000-00003B140000}"/>
    <cellStyle name="Comma 7 3 7 11" xfId="60401" xr:uid="{00000000-0005-0000-0000-00003C140000}"/>
    <cellStyle name="Comma 7 3 7 2" xfId="4297" xr:uid="{00000000-0005-0000-0000-00003D140000}"/>
    <cellStyle name="Comma 7 3 7 2 2" xfId="16944" xr:uid="{00000000-0005-0000-0000-00003E140000}"/>
    <cellStyle name="Comma 7 3 7 2 2 2" xfId="52160" xr:uid="{00000000-0005-0000-0000-00003F140000}"/>
    <cellStyle name="Comma 7 3 7 2 3" xfId="39563" xr:uid="{00000000-0005-0000-0000-000040140000}"/>
    <cellStyle name="Comma 7 3 7 2 4" xfId="29549" xr:uid="{00000000-0005-0000-0000-000041140000}"/>
    <cellStyle name="Comma 7 3 7 3" xfId="5767" xr:uid="{00000000-0005-0000-0000-000042140000}"/>
    <cellStyle name="Comma 7 3 7 3 2" xfId="18398" xr:uid="{00000000-0005-0000-0000-000043140000}"/>
    <cellStyle name="Comma 7 3 7 3 2 2" xfId="53614" xr:uid="{00000000-0005-0000-0000-000044140000}"/>
    <cellStyle name="Comma 7 3 7 3 3" xfId="41017" xr:uid="{00000000-0005-0000-0000-000045140000}"/>
    <cellStyle name="Comma 7 3 7 3 4" xfId="31003" xr:uid="{00000000-0005-0000-0000-000046140000}"/>
    <cellStyle name="Comma 7 3 7 4" xfId="7226" xr:uid="{00000000-0005-0000-0000-000047140000}"/>
    <cellStyle name="Comma 7 3 7 4 2" xfId="19852" xr:uid="{00000000-0005-0000-0000-000048140000}"/>
    <cellStyle name="Comma 7 3 7 4 2 2" xfId="55068" xr:uid="{00000000-0005-0000-0000-000049140000}"/>
    <cellStyle name="Comma 7 3 7 4 3" xfId="42471" xr:uid="{00000000-0005-0000-0000-00004A140000}"/>
    <cellStyle name="Comma 7 3 7 4 4" xfId="32457" xr:uid="{00000000-0005-0000-0000-00004B140000}"/>
    <cellStyle name="Comma 7 3 7 5" xfId="9007" xr:uid="{00000000-0005-0000-0000-00004C140000}"/>
    <cellStyle name="Comma 7 3 7 5 2" xfId="21628" xr:uid="{00000000-0005-0000-0000-00004D140000}"/>
    <cellStyle name="Comma 7 3 7 5 2 2" xfId="56844" xr:uid="{00000000-0005-0000-0000-00004E140000}"/>
    <cellStyle name="Comma 7 3 7 5 3" xfId="44247" xr:uid="{00000000-0005-0000-0000-00004F140000}"/>
    <cellStyle name="Comma 7 3 7 5 4" xfId="34233" xr:uid="{00000000-0005-0000-0000-000050140000}"/>
    <cellStyle name="Comma 7 3 7 6" xfId="10801" xr:uid="{00000000-0005-0000-0000-000051140000}"/>
    <cellStyle name="Comma 7 3 7 6 2" xfId="23404" xr:uid="{00000000-0005-0000-0000-000052140000}"/>
    <cellStyle name="Comma 7 3 7 6 2 2" xfId="58620" xr:uid="{00000000-0005-0000-0000-000053140000}"/>
    <cellStyle name="Comma 7 3 7 6 3" xfId="46023" xr:uid="{00000000-0005-0000-0000-000054140000}"/>
    <cellStyle name="Comma 7 3 7 6 4" xfId="36009" xr:uid="{00000000-0005-0000-0000-000055140000}"/>
    <cellStyle name="Comma 7 3 7 7" xfId="15168" xr:uid="{00000000-0005-0000-0000-000056140000}"/>
    <cellStyle name="Comma 7 3 7 7 2" xfId="50384" xr:uid="{00000000-0005-0000-0000-000057140000}"/>
    <cellStyle name="Comma 7 3 7 7 3" xfId="27773" xr:uid="{00000000-0005-0000-0000-000058140000}"/>
    <cellStyle name="Comma 7 3 7 8" xfId="13390" xr:uid="{00000000-0005-0000-0000-000059140000}"/>
    <cellStyle name="Comma 7 3 7 8 2" xfId="48608" xr:uid="{00000000-0005-0000-0000-00005A140000}"/>
    <cellStyle name="Comma 7 3 7 9" xfId="37787" xr:uid="{00000000-0005-0000-0000-00005B140000}"/>
    <cellStyle name="Comma 7 3 8" xfId="3634" xr:uid="{00000000-0005-0000-0000-00005C140000}"/>
    <cellStyle name="Comma 7 3 8 2" xfId="8358" xr:uid="{00000000-0005-0000-0000-00005D140000}"/>
    <cellStyle name="Comma 7 3 8 2 2" xfId="20984" xr:uid="{00000000-0005-0000-0000-00005E140000}"/>
    <cellStyle name="Comma 7 3 8 2 2 2" xfId="56200" xr:uid="{00000000-0005-0000-0000-00005F140000}"/>
    <cellStyle name="Comma 7 3 8 2 3" xfId="43603" xr:uid="{00000000-0005-0000-0000-000060140000}"/>
    <cellStyle name="Comma 7 3 8 2 4" xfId="33589" xr:uid="{00000000-0005-0000-0000-000061140000}"/>
    <cellStyle name="Comma 7 3 8 3" xfId="10139" xr:uid="{00000000-0005-0000-0000-000062140000}"/>
    <cellStyle name="Comma 7 3 8 3 2" xfId="22760" xr:uid="{00000000-0005-0000-0000-000063140000}"/>
    <cellStyle name="Comma 7 3 8 3 2 2" xfId="57976" xr:uid="{00000000-0005-0000-0000-000064140000}"/>
    <cellStyle name="Comma 7 3 8 3 3" xfId="45379" xr:uid="{00000000-0005-0000-0000-000065140000}"/>
    <cellStyle name="Comma 7 3 8 3 4" xfId="35365" xr:uid="{00000000-0005-0000-0000-000066140000}"/>
    <cellStyle name="Comma 7 3 8 4" xfId="11935" xr:uid="{00000000-0005-0000-0000-000067140000}"/>
    <cellStyle name="Comma 7 3 8 4 2" xfId="24536" xr:uid="{00000000-0005-0000-0000-000068140000}"/>
    <cellStyle name="Comma 7 3 8 4 2 2" xfId="59752" xr:uid="{00000000-0005-0000-0000-000069140000}"/>
    <cellStyle name="Comma 7 3 8 4 3" xfId="47155" xr:uid="{00000000-0005-0000-0000-00006A140000}"/>
    <cellStyle name="Comma 7 3 8 4 4" xfId="37141" xr:uid="{00000000-0005-0000-0000-00006B140000}"/>
    <cellStyle name="Comma 7 3 8 5" xfId="16300" xr:uid="{00000000-0005-0000-0000-00006C140000}"/>
    <cellStyle name="Comma 7 3 8 5 2" xfId="51516" xr:uid="{00000000-0005-0000-0000-00006D140000}"/>
    <cellStyle name="Comma 7 3 8 5 3" xfId="28905" xr:uid="{00000000-0005-0000-0000-00006E140000}"/>
    <cellStyle name="Comma 7 3 8 6" xfId="14522" xr:uid="{00000000-0005-0000-0000-00006F140000}"/>
    <cellStyle name="Comma 7 3 8 6 2" xfId="49740" xr:uid="{00000000-0005-0000-0000-000070140000}"/>
    <cellStyle name="Comma 7 3 8 7" xfId="38919" xr:uid="{00000000-0005-0000-0000-000071140000}"/>
    <cellStyle name="Comma 7 3 8 8" xfId="27129" xr:uid="{00000000-0005-0000-0000-000072140000}"/>
    <cellStyle name="Comma 7 3 9" xfId="3963" xr:uid="{00000000-0005-0000-0000-000073140000}"/>
    <cellStyle name="Comma 7 3 9 2" xfId="16622" xr:uid="{00000000-0005-0000-0000-000074140000}"/>
    <cellStyle name="Comma 7 3 9 2 2" xfId="51838" xr:uid="{00000000-0005-0000-0000-000075140000}"/>
    <cellStyle name="Comma 7 3 9 2 3" xfId="29227" xr:uid="{00000000-0005-0000-0000-000076140000}"/>
    <cellStyle name="Comma 7 3 9 3" xfId="13068" xr:uid="{00000000-0005-0000-0000-000077140000}"/>
    <cellStyle name="Comma 7 3 9 3 2" xfId="48286" xr:uid="{00000000-0005-0000-0000-000078140000}"/>
    <cellStyle name="Comma 7 3 9 4" xfId="39241" xr:uid="{00000000-0005-0000-0000-000079140000}"/>
    <cellStyle name="Comma 7 3 9 5" xfId="25675" xr:uid="{00000000-0005-0000-0000-00007A140000}"/>
    <cellStyle name="Comma 7 4" xfId="384" xr:uid="{00000000-0005-0000-0000-00007B140000}"/>
    <cellStyle name="Comma 8" xfId="19" xr:uid="{00000000-0005-0000-0000-00007C140000}"/>
    <cellStyle name="Comma 8 2" xfId="385" xr:uid="{00000000-0005-0000-0000-00007D140000}"/>
    <cellStyle name="Comma 8 2 2" xfId="1604" xr:uid="{00000000-0005-0000-0000-00007E140000}"/>
    <cellStyle name="Comma 8 3" xfId="386" xr:uid="{00000000-0005-0000-0000-00007F140000}"/>
    <cellStyle name="Comma 8 3 2" xfId="387" xr:uid="{00000000-0005-0000-0000-000080140000}"/>
    <cellStyle name="Comma 8 3 2 2" xfId="1606" xr:uid="{00000000-0005-0000-0000-000081140000}"/>
    <cellStyle name="Comma 8 3 3" xfId="388" xr:uid="{00000000-0005-0000-0000-000082140000}"/>
    <cellStyle name="Comma 8 3 3 2" xfId="389" xr:uid="{00000000-0005-0000-0000-000083140000}"/>
    <cellStyle name="Comma 8 3 3 2 2" xfId="1608" xr:uid="{00000000-0005-0000-0000-000084140000}"/>
    <cellStyle name="Comma 8 3 3 3" xfId="390" xr:uid="{00000000-0005-0000-0000-000085140000}"/>
    <cellStyle name="Comma 8 3 3 3 2" xfId="391" xr:uid="{00000000-0005-0000-0000-000086140000}"/>
    <cellStyle name="Comma 8 3 3 3 2 2" xfId="1610" xr:uid="{00000000-0005-0000-0000-000087140000}"/>
    <cellStyle name="Comma 8 3 3 3 3" xfId="1609" xr:uid="{00000000-0005-0000-0000-000088140000}"/>
    <cellStyle name="Comma 8 3 3 4" xfId="392" xr:uid="{00000000-0005-0000-0000-000089140000}"/>
    <cellStyle name="Comma 8 3 3 4 2" xfId="393" xr:uid="{00000000-0005-0000-0000-00008A140000}"/>
    <cellStyle name="Comma 8 3 3 4 2 2" xfId="1612" xr:uid="{00000000-0005-0000-0000-00008B140000}"/>
    <cellStyle name="Comma 8 3 3 4 3" xfId="394" xr:uid="{00000000-0005-0000-0000-00008C140000}"/>
    <cellStyle name="Comma 8 3 3 4 3 2" xfId="1613" xr:uid="{00000000-0005-0000-0000-00008D140000}"/>
    <cellStyle name="Comma 8 3 3 4 4" xfId="395" xr:uid="{00000000-0005-0000-0000-00008E140000}"/>
    <cellStyle name="Comma 8 3 3 4 4 2" xfId="396" xr:uid="{00000000-0005-0000-0000-00008F140000}"/>
    <cellStyle name="Comma 8 3 3 4 4 2 2" xfId="397" xr:uid="{00000000-0005-0000-0000-000090140000}"/>
    <cellStyle name="Comma 8 3 3 4 4 2 2 2" xfId="1616" xr:uid="{00000000-0005-0000-0000-000091140000}"/>
    <cellStyle name="Comma 8 3 3 4 4 2 3" xfId="398" xr:uid="{00000000-0005-0000-0000-000092140000}"/>
    <cellStyle name="Comma 8 3 3 4 4 2 3 2" xfId="399" xr:uid="{00000000-0005-0000-0000-000093140000}"/>
    <cellStyle name="Comma 8 3 3 4 4 2 3 2 2" xfId="1618" xr:uid="{00000000-0005-0000-0000-000094140000}"/>
    <cellStyle name="Comma 8 3 3 4 4 2 3 3" xfId="400" xr:uid="{00000000-0005-0000-0000-000095140000}"/>
    <cellStyle name="Comma 8 3 3 4 4 2 3 3 2" xfId="401" xr:uid="{00000000-0005-0000-0000-000096140000}"/>
    <cellStyle name="Comma 8 3 3 4 4 2 3 3 2 2" xfId="1620" xr:uid="{00000000-0005-0000-0000-000097140000}"/>
    <cellStyle name="Comma 8 3 3 4 4 2 3 3 3" xfId="1619" xr:uid="{00000000-0005-0000-0000-000098140000}"/>
    <cellStyle name="Comma 8 3 3 4 4 2 3 4" xfId="1617" xr:uid="{00000000-0005-0000-0000-000099140000}"/>
    <cellStyle name="Comma 8 3 3 4 4 2 4" xfId="1615" xr:uid="{00000000-0005-0000-0000-00009A140000}"/>
    <cellStyle name="Comma 8 3 3 4 4 3" xfId="402" xr:uid="{00000000-0005-0000-0000-00009B140000}"/>
    <cellStyle name="Comma 8 3 3 4 4 3 2" xfId="1621" xr:uid="{00000000-0005-0000-0000-00009C140000}"/>
    <cellStyle name="Comma 8 3 3 4 4 4" xfId="403" xr:uid="{00000000-0005-0000-0000-00009D140000}"/>
    <cellStyle name="Comma 8 3 3 4 4 4 2" xfId="404" xr:uid="{00000000-0005-0000-0000-00009E140000}"/>
    <cellStyle name="Comma 8 3 3 4 4 4 2 2" xfId="1623" xr:uid="{00000000-0005-0000-0000-00009F140000}"/>
    <cellStyle name="Comma 8 3 3 4 4 4 3" xfId="405" xr:uid="{00000000-0005-0000-0000-0000A0140000}"/>
    <cellStyle name="Comma 8 3 3 4 4 4 3 2" xfId="406" xr:uid="{00000000-0005-0000-0000-0000A1140000}"/>
    <cellStyle name="Comma 8 3 3 4 4 4 3 2 2" xfId="1625" xr:uid="{00000000-0005-0000-0000-0000A2140000}"/>
    <cellStyle name="Comma 8 3 3 4 4 4 3 3" xfId="1624" xr:uid="{00000000-0005-0000-0000-0000A3140000}"/>
    <cellStyle name="Comma 8 3 3 4 4 4 4" xfId="1622" xr:uid="{00000000-0005-0000-0000-0000A4140000}"/>
    <cellStyle name="Comma 8 3 3 4 4 5" xfId="1614" xr:uid="{00000000-0005-0000-0000-0000A5140000}"/>
    <cellStyle name="Comma 8 3 3 4 5" xfId="1611" xr:uid="{00000000-0005-0000-0000-0000A6140000}"/>
    <cellStyle name="Comma 8 3 3 5" xfId="1607" xr:uid="{00000000-0005-0000-0000-0000A7140000}"/>
    <cellStyle name="Comma 8 3 4" xfId="407" xr:uid="{00000000-0005-0000-0000-0000A8140000}"/>
    <cellStyle name="Comma 8 3 4 2" xfId="408" xr:uid="{00000000-0005-0000-0000-0000A9140000}"/>
    <cellStyle name="Comma 8 3 4 2 2" xfId="1627" xr:uid="{00000000-0005-0000-0000-0000AA140000}"/>
    <cellStyle name="Comma 8 3 4 3" xfId="1626" xr:uid="{00000000-0005-0000-0000-0000AB140000}"/>
    <cellStyle name="Comma 8 3 5" xfId="409" xr:uid="{00000000-0005-0000-0000-0000AC140000}"/>
    <cellStyle name="Comma 8 3 5 2" xfId="410" xr:uid="{00000000-0005-0000-0000-0000AD140000}"/>
    <cellStyle name="Comma 8 3 5 2 2" xfId="1629" xr:uid="{00000000-0005-0000-0000-0000AE140000}"/>
    <cellStyle name="Comma 8 3 5 3" xfId="411" xr:uid="{00000000-0005-0000-0000-0000AF140000}"/>
    <cellStyle name="Comma 8 3 5 3 2" xfId="1630" xr:uid="{00000000-0005-0000-0000-0000B0140000}"/>
    <cellStyle name="Comma 8 3 5 4" xfId="412" xr:uid="{00000000-0005-0000-0000-0000B1140000}"/>
    <cellStyle name="Comma 8 3 5 4 2" xfId="413" xr:uid="{00000000-0005-0000-0000-0000B2140000}"/>
    <cellStyle name="Comma 8 3 5 4 2 2" xfId="414" xr:uid="{00000000-0005-0000-0000-0000B3140000}"/>
    <cellStyle name="Comma 8 3 5 4 2 2 2" xfId="1633" xr:uid="{00000000-0005-0000-0000-0000B4140000}"/>
    <cellStyle name="Comma 8 3 5 4 2 3" xfId="415" xr:uid="{00000000-0005-0000-0000-0000B5140000}"/>
    <cellStyle name="Comma 8 3 5 4 2 3 2" xfId="416" xr:uid="{00000000-0005-0000-0000-0000B6140000}"/>
    <cellStyle name="Comma 8 3 5 4 2 3 2 2" xfId="1635" xr:uid="{00000000-0005-0000-0000-0000B7140000}"/>
    <cellStyle name="Comma 8 3 5 4 2 3 3" xfId="417" xr:uid="{00000000-0005-0000-0000-0000B8140000}"/>
    <cellStyle name="Comma 8 3 5 4 2 3 3 2" xfId="418" xr:uid="{00000000-0005-0000-0000-0000B9140000}"/>
    <cellStyle name="Comma 8 3 5 4 2 3 3 2 2" xfId="1637" xr:uid="{00000000-0005-0000-0000-0000BA140000}"/>
    <cellStyle name="Comma 8 3 5 4 2 3 3 3" xfId="1636" xr:uid="{00000000-0005-0000-0000-0000BB140000}"/>
    <cellStyle name="Comma 8 3 5 4 2 3 4" xfId="1634" xr:uid="{00000000-0005-0000-0000-0000BC140000}"/>
    <cellStyle name="Comma 8 3 5 4 2 4" xfId="1632" xr:uid="{00000000-0005-0000-0000-0000BD140000}"/>
    <cellStyle name="Comma 8 3 5 4 3" xfId="419" xr:uid="{00000000-0005-0000-0000-0000BE140000}"/>
    <cellStyle name="Comma 8 3 5 4 3 2" xfId="1638" xr:uid="{00000000-0005-0000-0000-0000BF140000}"/>
    <cellStyle name="Comma 8 3 5 4 4" xfId="420" xr:uid="{00000000-0005-0000-0000-0000C0140000}"/>
    <cellStyle name="Comma 8 3 5 4 4 2" xfId="421" xr:uid="{00000000-0005-0000-0000-0000C1140000}"/>
    <cellStyle name="Comma 8 3 5 4 4 2 2" xfId="1640" xr:uid="{00000000-0005-0000-0000-0000C2140000}"/>
    <cellStyle name="Comma 8 3 5 4 4 3" xfId="422" xr:uid="{00000000-0005-0000-0000-0000C3140000}"/>
    <cellStyle name="Comma 8 3 5 4 4 3 2" xfId="423" xr:uid="{00000000-0005-0000-0000-0000C4140000}"/>
    <cellStyle name="Comma 8 3 5 4 4 3 2 2" xfId="1642" xr:uid="{00000000-0005-0000-0000-0000C5140000}"/>
    <cellStyle name="Comma 8 3 5 4 4 3 3" xfId="1641" xr:uid="{00000000-0005-0000-0000-0000C6140000}"/>
    <cellStyle name="Comma 8 3 5 4 4 4" xfId="1639" xr:uid="{00000000-0005-0000-0000-0000C7140000}"/>
    <cellStyle name="Comma 8 3 5 4 5" xfId="1631" xr:uid="{00000000-0005-0000-0000-0000C8140000}"/>
    <cellStyle name="Comma 8 3 5 5" xfId="1628" xr:uid="{00000000-0005-0000-0000-0000C9140000}"/>
    <cellStyle name="Comma 8 3 6" xfId="1605" xr:uid="{00000000-0005-0000-0000-0000CA140000}"/>
    <cellStyle name="Comma 8 4" xfId="424" xr:uid="{00000000-0005-0000-0000-0000CB140000}"/>
    <cellStyle name="Comma 8 4 2" xfId="425" xr:uid="{00000000-0005-0000-0000-0000CC140000}"/>
    <cellStyle name="Comma 8 4 2 2" xfId="1644" xr:uid="{00000000-0005-0000-0000-0000CD140000}"/>
    <cellStyle name="Comma 8 4 3" xfId="426" xr:uid="{00000000-0005-0000-0000-0000CE140000}"/>
    <cellStyle name="Comma 8 4 3 2" xfId="427" xr:uid="{00000000-0005-0000-0000-0000CF140000}"/>
    <cellStyle name="Comma 8 4 3 2 2" xfId="1646" xr:uid="{00000000-0005-0000-0000-0000D0140000}"/>
    <cellStyle name="Comma 8 4 3 3" xfId="1645" xr:uid="{00000000-0005-0000-0000-0000D1140000}"/>
    <cellStyle name="Comma 8 4 4" xfId="428" xr:uid="{00000000-0005-0000-0000-0000D2140000}"/>
    <cellStyle name="Comma 8 4 4 2" xfId="429" xr:uid="{00000000-0005-0000-0000-0000D3140000}"/>
    <cellStyle name="Comma 8 4 4 2 2" xfId="1648" xr:uid="{00000000-0005-0000-0000-0000D4140000}"/>
    <cellStyle name="Comma 8 4 4 3" xfId="430" xr:uid="{00000000-0005-0000-0000-0000D5140000}"/>
    <cellStyle name="Comma 8 4 4 3 2" xfId="1649" xr:uid="{00000000-0005-0000-0000-0000D6140000}"/>
    <cellStyle name="Comma 8 4 4 4" xfId="431" xr:uid="{00000000-0005-0000-0000-0000D7140000}"/>
    <cellStyle name="Comma 8 4 4 4 2" xfId="432" xr:uid="{00000000-0005-0000-0000-0000D8140000}"/>
    <cellStyle name="Comma 8 4 4 4 2 2" xfId="433" xr:uid="{00000000-0005-0000-0000-0000D9140000}"/>
    <cellStyle name="Comma 8 4 4 4 2 2 2" xfId="1652" xr:uid="{00000000-0005-0000-0000-0000DA140000}"/>
    <cellStyle name="Comma 8 4 4 4 2 3" xfId="434" xr:uid="{00000000-0005-0000-0000-0000DB140000}"/>
    <cellStyle name="Comma 8 4 4 4 2 3 2" xfId="435" xr:uid="{00000000-0005-0000-0000-0000DC140000}"/>
    <cellStyle name="Comma 8 4 4 4 2 3 2 2" xfId="1654" xr:uid="{00000000-0005-0000-0000-0000DD140000}"/>
    <cellStyle name="Comma 8 4 4 4 2 3 3" xfId="436" xr:uid="{00000000-0005-0000-0000-0000DE140000}"/>
    <cellStyle name="Comma 8 4 4 4 2 3 3 2" xfId="437" xr:uid="{00000000-0005-0000-0000-0000DF140000}"/>
    <cellStyle name="Comma 8 4 4 4 2 3 3 2 2" xfId="1656" xr:uid="{00000000-0005-0000-0000-0000E0140000}"/>
    <cellStyle name="Comma 8 4 4 4 2 3 3 3" xfId="1655" xr:uid="{00000000-0005-0000-0000-0000E1140000}"/>
    <cellStyle name="Comma 8 4 4 4 2 3 4" xfId="1653" xr:uid="{00000000-0005-0000-0000-0000E2140000}"/>
    <cellStyle name="Comma 8 4 4 4 2 4" xfId="1651" xr:uid="{00000000-0005-0000-0000-0000E3140000}"/>
    <cellStyle name="Comma 8 4 4 4 3" xfId="438" xr:uid="{00000000-0005-0000-0000-0000E4140000}"/>
    <cellStyle name="Comma 8 4 4 4 3 2" xfId="1657" xr:uid="{00000000-0005-0000-0000-0000E5140000}"/>
    <cellStyle name="Comma 8 4 4 4 4" xfId="439" xr:uid="{00000000-0005-0000-0000-0000E6140000}"/>
    <cellStyle name="Comma 8 4 4 4 4 2" xfId="440" xr:uid="{00000000-0005-0000-0000-0000E7140000}"/>
    <cellStyle name="Comma 8 4 4 4 4 2 2" xfId="1659" xr:uid="{00000000-0005-0000-0000-0000E8140000}"/>
    <cellStyle name="Comma 8 4 4 4 4 3" xfId="441" xr:uid="{00000000-0005-0000-0000-0000E9140000}"/>
    <cellStyle name="Comma 8 4 4 4 4 3 2" xfId="442" xr:uid="{00000000-0005-0000-0000-0000EA140000}"/>
    <cellStyle name="Comma 8 4 4 4 4 3 2 2" xfId="1661" xr:uid="{00000000-0005-0000-0000-0000EB140000}"/>
    <cellStyle name="Comma 8 4 4 4 4 3 3" xfId="1660" xr:uid="{00000000-0005-0000-0000-0000EC140000}"/>
    <cellStyle name="Comma 8 4 4 4 4 4" xfId="1658" xr:uid="{00000000-0005-0000-0000-0000ED140000}"/>
    <cellStyle name="Comma 8 4 4 4 5" xfId="1650" xr:uid="{00000000-0005-0000-0000-0000EE140000}"/>
    <cellStyle name="Comma 8 4 4 5" xfId="1647" xr:uid="{00000000-0005-0000-0000-0000EF140000}"/>
    <cellStyle name="Comma 8 4 5" xfId="1643" xr:uid="{00000000-0005-0000-0000-0000F0140000}"/>
    <cellStyle name="Comma 8 5" xfId="443" xr:uid="{00000000-0005-0000-0000-0000F1140000}"/>
    <cellStyle name="Comma 8 5 2" xfId="444" xr:uid="{00000000-0005-0000-0000-0000F2140000}"/>
    <cellStyle name="Comma 8 5 2 2" xfId="1663" xr:uid="{00000000-0005-0000-0000-0000F3140000}"/>
    <cellStyle name="Comma 8 5 3" xfId="1662" xr:uid="{00000000-0005-0000-0000-0000F4140000}"/>
    <cellStyle name="Comma 8 6" xfId="445" xr:uid="{00000000-0005-0000-0000-0000F5140000}"/>
    <cellStyle name="Comma 8 6 2" xfId="446" xr:uid="{00000000-0005-0000-0000-0000F6140000}"/>
    <cellStyle name="Comma 8 6 2 2" xfId="1665" xr:uid="{00000000-0005-0000-0000-0000F7140000}"/>
    <cellStyle name="Comma 8 6 3" xfId="447" xr:uid="{00000000-0005-0000-0000-0000F8140000}"/>
    <cellStyle name="Comma 8 6 3 2" xfId="1666" xr:uid="{00000000-0005-0000-0000-0000F9140000}"/>
    <cellStyle name="Comma 8 6 4" xfId="448" xr:uid="{00000000-0005-0000-0000-0000FA140000}"/>
    <cellStyle name="Comma 8 6 4 2" xfId="449" xr:uid="{00000000-0005-0000-0000-0000FB140000}"/>
    <cellStyle name="Comma 8 6 4 2 2" xfId="450" xr:uid="{00000000-0005-0000-0000-0000FC140000}"/>
    <cellStyle name="Comma 8 6 4 2 2 2" xfId="1669" xr:uid="{00000000-0005-0000-0000-0000FD140000}"/>
    <cellStyle name="Comma 8 6 4 2 3" xfId="451" xr:uid="{00000000-0005-0000-0000-0000FE140000}"/>
    <cellStyle name="Comma 8 6 4 2 3 2" xfId="452" xr:uid="{00000000-0005-0000-0000-0000FF140000}"/>
    <cellStyle name="Comma 8 6 4 2 3 2 2" xfId="1671" xr:uid="{00000000-0005-0000-0000-000000150000}"/>
    <cellStyle name="Comma 8 6 4 2 3 3" xfId="453" xr:uid="{00000000-0005-0000-0000-000001150000}"/>
    <cellStyle name="Comma 8 6 4 2 3 3 2" xfId="454" xr:uid="{00000000-0005-0000-0000-000002150000}"/>
    <cellStyle name="Comma 8 6 4 2 3 3 2 2" xfId="1673" xr:uid="{00000000-0005-0000-0000-000003150000}"/>
    <cellStyle name="Comma 8 6 4 2 3 3 3" xfId="1672" xr:uid="{00000000-0005-0000-0000-000004150000}"/>
    <cellStyle name="Comma 8 6 4 2 3 4" xfId="1670" xr:uid="{00000000-0005-0000-0000-000005150000}"/>
    <cellStyle name="Comma 8 6 4 2 4" xfId="1668" xr:uid="{00000000-0005-0000-0000-000006150000}"/>
    <cellStyle name="Comma 8 6 4 3" xfId="455" xr:uid="{00000000-0005-0000-0000-000007150000}"/>
    <cellStyle name="Comma 8 6 4 3 2" xfId="1674" xr:uid="{00000000-0005-0000-0000-000008150000}"/>
    <cellStyle name="Comma 8 6 4 4" xfId="456" xr:uid="{00000000-0005-0000-0000-000009150000}"/>
    <cellStyle name="Comma 8 6 4 4 2" xfId="457" xr:uid="{00000000-0005-0000-0000-00000A150000}"/>
    <cellStyle name="Comma 8 6 4 4 2 2" xfId="1676" xr:uid="{00000000-0005-0000-0000-00000B150000}"/>
    <cellStyle name="Comma 8 6 4 4 3" xfId="458" xr:uid="{00000000-0005-0000-0000-00000C150000}"/>
    <cellStyle name="Comma 8 6 4 4 3 2" xfId="459" xr:uid="{00000000-0005-0000-0000-00000D150000}"/>
    <cellStyle name="Comma 8 6 4 4 3 2 2" xfId="1678" xr:uid="{00000000-0005-0000-0000-00000E150000}"/>
    <cellStyle name="Comma 8 6 4 4 3 3" xfId="1677" xr:uid="{00000000-0005-0000-0000-00000F150000}"/>
    <cellStyle name="Comma 8 6 4 4 4" xfId="1675" xr:uid="{00000000-0005-0000-0000-000010150000}"/>
    <cellStyle name="Comma 8 6 4 5" xfId="1667" xr:uid="{00000000-0005-0000-0000-000011150000}"/>
    <cellStyle name="Comma 8 6 5" xfId="1664" xr:uid="{00000000-0005-0000-0000-000012150000}"/>
    <cellStyle name="Comma 8 7" xfId="460" xr:uid="{00000000-0005-0000-0000-000013150000}"/>
    <cellStyle name="Comma 9" xfId="59" xr:uid="{00000000-0005-0000-0000-000014150000}"/>
    <cellStyle name="Comma 9 2" xfId="461" xr:uid="{00000000-0005-0000-0000-000015150000}"/>
    <cellStyle name="Comma 9 2 2" xfId="1679" xr:uid="{00000000-0005-0000-0000-000016150000}"/>
    <cellStyle name="Comma 9 3" xfId="462" xr:uid="{00000000-0005-0000-0000-000017150000}"/>
    <cellStyle name="Comma 9 3 2" xfId="463" xr:uid="{00000000-0005-0000-0000-000018150000}"/>
    <cellStyle name="Comma 9 3 2 2" xfId="1681" xr:uid="{00000000-0005-0000-0000-000019150000}"/>
    <cellStyle name="Comma 9 3 3" xfId="464" xr:uid="{00000000-0005-0000-0000-00001A150000}"/>
    <cellStyle name="Comma 9 3 3 2" xfId="465" xr:uid="{00000000-0005-0000-0000-00001B150000}"/>
    <cellStyle name="Comma 9 3 3 2 2" xfId="1683" xr:uid="{00000000-0005-0000-0000-00001C150000}"/>
    <cellStyle name="Comma 9 3 3 3" xfId="1682" xr:uid="{00000000-0005-0000-0000-00001D150000}"/>
    <cellStyle name="Comma 9 3 4" xfId="466" xr:uid="{00000000-0005-0000-0000-00001E150000}"/>
    <cellStyle name="Comma 9 3 4 2" xfId="467" xr:uid="{00000000-0005-0000-0000-00001F150000}"/>
    <cellStyle name="Comma 9 3 4 2 2" xfId="1685" xr:uid="{00000000-0005-0000-0000-000020150000}"/>
    <cellStyle name="Comma 9 3 4 3" xfId="468" xr:uid="{00000000-0005-0000-0000-000021150000}"/>
    <cellStyle name="Comma 9 3 4 3 2" xfId="1686" xr:uid="{00000000-0005-0000-0000-000022150000}"/>
    <cellStyle name="Comma 9 3 4 4" xfId="469" xr:uid="{00000000-0005-0000-0000-000023150000}"/>
    <cellStyle name="Comma 9 3 4 4 2" xfId="470" xr:uid="{00000000-0005-0000-0000-000024150000}"/>
    <cellStyle name="Comma 9 3 4 4 2 2" xfId="471" xr:uid="{00000000-0005-0000-0000-000025150000}"/>
    <cellStyle name="Comma 9 3 4 4 2 2 2" xfId="1689" xr:uid="{00000000-0005-0000-0000-000026150000}"/>
    <cellStyle name="Comma 9 3 4 4 2 3" xfId="472" xr:uid="{00000000-0005-0000-0000-000027150000}"/>
    <cellStyle name="Comma 9 3 4 4 2 3 2" xfId="473" xr:uid="{00000000-0005-0000-0000-000028150000}"/>
    <cellStyle name="Comma 9 3 4 4 2 3 2 2" xfId="1691" xr:uid="{00000000-0005-0000-0000-000029150000}"/>
    <cellStyle name="Comma 9 3 4 4 2 3 3" xfId="474" xr:uid="{00000000-0005-0000-0000-00002A150000}"/>
    <cellStyle name="Comma 9 3 4 4 2 3 3 2" xfId="475" xr:uid="{00000000-0005-0000-0000-00002B150000}"/>
    <cellStyle name="Comma 9 3 4 4 2 3 3 2 2" xfId="1693" xr:uid="{00000000-0005-0000-0000-00002C150000}"/>
    <cellStyle name="Comma 9 3 4 4 2 3 3 3" xfId="1692" xr:uid="{00000000-0005-0000-0000-00002D150000}"/>
    <cellStyle name="Comma 9 3 4 4 2 3 4" xfId="1690" xr:uid="{00000000-0005-0000-0000-00002E150000}"/>
    <cellStyle name="Comma 9 3 4 4 2 4" xfId="1688" xr:uid="{00000000-0005-0000-0000-00002F150000}"/>
    <cellStyle name="Comma 9 3 4 4 3" xfId="476" xr:uid="{00000000-0005-0000-0000-000030150000}"/>
    <cellStyle name="Comma 9 3 4 4 3 2" xfId="1694" xr:uid="{00000000-0005-0000-0000-000031150000}"/>
    <cellStyle name="Comma 9 3 4 4 4" xfId="477" xr:uid="{00000000-0005-0000-0000-000032150000}"/>
    <cellStyle name="Comma 9 3 4 4 4 2" xfId="478" xr:uid="{00000000-0005-0000-0000-000033150000}"/>
    <cellStyle name="Comma 9 3 4 4 4 2 2" xfId="1696" xr:uid="{00000000-0005-0000-0000-000034150000}"/>
    <cellStyle name="Comma 9 3 4 4 4 3" xfId="479" xr:uid="{00000000-0005-0000-0000-000035150000}"/>
    <cellStyle name="Comma 9 3 4 4 4 3 2" xfId="480" xr:uid="{00000000-0005-0000-0000-000036150000}"/>
    <cellStyle name="Comma 9 3 4 4 4 3 2 2" xfId="1698" xr:uid="{00000000-0005-0000-0000-000037150000}"/>
    <cellStyle name="Comma 9 3 4 4 4 3 3" xfId="1697" xr:uid="{00000000-0005-0000-0000-000038150000}"/>
    <cellStyle name="Comma 9 3 4 4 4 4" xfId="1695" xr:uid="{00000000-0005-0000-0000-000039150000}"/>
    <cellStyle name="Comma 9 3 4 4 5" xfId="1687" xr:uid="{00000000-0005-0000-0000-00003A150000}"/>
    <cellStyle name="Comma 9 3 4 5" xfId="1684" xr:uid="{00000000-0005-0000-0000-00003B150000}"/>
    <cellStyle name="Comma 9 3 5" xfId="1680" xr:uid="{00000000-0005-0000-0000-00003C150000}"/>
    <cellStyle name="Comma 9 4" xfId="481" xr:uid="{00000000-0005-0000-0000-00003D150000}"/>
    <cellStyle name="Comma 9 4 2" xfId="482" xr:uid="{00000000-0005-0000-0000-00003E150000}"/>
    <cellStyle name="Comma 9 4 2 2" xfId="1700" xr:uid="{00000000-0005-0000-0000-00003F150000}"/>
    <cellStyle name="Comma 9 4 3" xfId="1699" xr:uid="{00000000-0005-0000-0000-000040150000}"/>
    <cellStyle name="Comma 9 5" xfId="483" xr:uid="{00000000-0005-0000-0000-000041150000}"/>
    <cellStyle name="Comma 9 5 2" xfId="484" xr:uid="{00000000-0005-0000-0000-000042150000}"/>
    <cellStyle name="Comma 9 5 2 2" xfId="1702" xr:uid="{00000000-0005-0000-0000-000043150000}"/>
    <cellStyle name="Comma 9 5 3" xfId="485" xr:uid="{00000000-0005-0000-0000-000044150000}"/>
    <cellStyle name="Comma 9 5 3 2" xfId="1703" xr:uid="{00000000-0005-0000-0000-000045150000}"/>
    <cellStyle name="Comma 9 5 4" xfId="486" xr:uid="{00000000-0005-0000-0000-000046150000}"/>
    <cellStyle name="Comma 9 5 4 2" xfId="487" xr:uid="{00000000-0005-0000-0000-000047150000}"/>
    <cellStyle name="Comma 9 5 4 2 2" xfId="488" xr:uid="{00000000-0005-0000-0000-000048150000}"/>
    <cellStyle name="Comma 9 5 4 2 2 2" xfId="1706" xr:uid="{00000000-0005-0000-0000-000049150000}"/>
    <cellStyle name="Comma 9 5 4 2 3" xfId="489" xr:uid="{00000000-0005-0000-0000-00004A150000}"/>
    <cellStyle name="Comma 9 5 4 2 3 2" xfId="490" xr:uid="{00000000-0005-0000-0000-00004B150000}"/>
    <cellStyle name="Comma 9 5 4 2 3 2 2" xfId="1708" xr:uid="{00000000-0005-0000-0000-00004C150000}"/>
    <cellStyle name="Comma 9 5 4 2 3 3" xfId="491" xr:uid="{00000000-0005-0000-0000-00004D150000}"/>
    <cellStyle name="Comma 9 5 4 2 3 3 2" xfId="492" xr:uid="{00000000-0005-0000-0000-00004E150000}"/>
    <cellStyle name="Comma 9 5 4 2 3 3 2 2" xfId="1710" xr:uid="{00000000-0005-0000-0000-00004F150000}"/>
    <cellStyle name="Comma 9 5 4 2 3 3 3" xfId="1709" xr:uid="{00000000-0005-0000-0000-000050150000}"/>
    <cellStyle name="Comma 9 5 4 2 3 4" xfId="1707" xr:uid="{00000000-0005-0000-0000-000051150000}"/>
    <cellStyle name="Comma 9 5 4 2 4" xfId="1705" xr:uid="{00000000-0005-0000-0000-000052150000}"/>
    <cellStyle name="Comma 9 5 4 3" xfId="493" xr:uid="{00000000-0005-0000-0000-000053150000}"/>
    <cellStyle name="Comma 9 5 4 3 2" xfId="1711" xr:uid="{00000000-0005-0000-0000-000054150000}"/>
    <cellStyle name="Comma 9 5 4 4" xfId="494" xr:uid="{00000000-0005-0000-0000-000055150000}"/>
    <cellStyle name="Comma 9 5 4 4 2" xfId="495" xr:uid="{00000000-0005-0000-0000-000056150000}"/>
    <cellStyle name="Comma 9 5 4 4 2 2" xfId="1713" xr:uid="{00000000-0005-0000-0000-000057150000}"/>
    <cellStyle name="Comma 9 5 4 4 3" xfId="496" xr:uid="{00000000-0005-0000-0000-000058150000}"/>
    <cellStyle name="Comma 9 5 4 4 3 2" xfId="497" xr:uid="{00000000-0005-0000-0000-000059150000}"/>
    <cellStyle name="Comma 9 5 4 4 3 2 2" xfId="1715" xr:uid="{00000000-0005-0000-0000-00005A150000}"/>
    <cellStyle name="Comma 9 5 4 4 3 3" xfId="1714" xr:uid="{00000000-0005-0000-0000-00005B150000}"/>
    <cellStyle name="Comma 9 5 4 4 4" xfId="1712" xr:uid="{00000000-0005-0000-0000-00005C150000}"/>
    <cellStyle name="Comma 9 5 4 5" xfId="1704" xr:uid="{00000000-0005-0000-0000-00005D150000}"/>
    <cellStyle name="Comma 9 5 5" xfId="1701" xr:uid="{00000000-0005-0000-0000-00005E150000}"/>
    <cellStyle name="Comma 9 6" xfId="1297" xr:uid="{00000000-0005-0000-0000-00005F150000}"/>
    <cellStyle name="copyvalue" xfId="498" xr:uid="{00000000-0005-0000-0000-000060150000}"/>
    <cellStyle name="Currency 2" xfId="499" xr:uid="{00000000-0005-0000-0000-000061150000}"/>
    <cellStyle name="Currency 2 2" xfId="500" xr:uid="{00000000-0005-0000-0000-000062150000}"/>
    <cellStyle name="Currency 2 3" xfId="501" xr:uid="{00000000-0005-0000-0000-000063150000}"/>
    <cellStyle name="Currency 2 3 10" xfId="5446" xr:uid="{00000000-0005-0000-0000-000064150000}"/>
    <cellStyle name="Currency 2 3 10 2" xfId="18077" xr:uid="{00000000-0005-0000-0000-000065150000}"/>
    <cellStyle name="Currency 2 3 10 2 2" xfId="53293" xr:uid="{00000000-0005-0000-0000-000066150000}"/>
    <cellStyle name="Currency 2 3 10 3" xfId="40696" xr:uid="{00000000-0005-0000-0000-000067150000}"/>
    <cellStyle name="Currency 2 3 10 4" xfId="30682" xr:uid="{00000000-0005-0000-0000-000068150000}"/>
    <cellStyle name="Currency 2 3 11" xfId="6902" xr:uid="{00000000-0005-0000-0000-000069150000}"/>
    <cellStyle name="Currency 2 3 11 2" xfId="19531" xr:uid="{00000000-0005-0000-0000-00006A150000}"/>
    <cellStyle name="Currency 2 3 11 2 2" xfId="54747" xr:uid="{00000000-0005-0000-0000-00006B150000}"/>
    <cellStyle name="Currency 2 3 11 3" xfId="42150" xr:uid="{00000000-0005-0000-0000-00006C150000}"/>
    <cellStyle name="Currency 2 3 11 4" xfId="32136" xr:uid="{00000000-0005-0000-0000-00006D150000}"/>
    <cellStyle name="Currency 2 3 12" xfId="8684" xr:uid="{00000000-0005-0000-0000-00006E150000}"/>
    <cellStyle name="Currency 2 3 12 2" xfId="21307" xr:uid="{00000000-0005-0000-0000-00006F150000}"/>
    <cellStyle name="Currency 2 3 12 2 2" xfId="56523" xr:uid="{00000000-0005-0000-0000-000070150000}"/>
    <cellStyle name="Currency 2 3 12 3" xfId="43926" xr:uid="{00000000-0005-0000-0000-000071150000}"/>
    <cellStyle name="Currency 2 3 12 4" xfId="33912" xr:uid="{00000000-0005-0000-0000-000072150000}"/>
    <cellStyle name="Currency 2 3 13" xfId="10475" xr:uid="{00000000-0005-0000-0000-000073150000}"/>
    <cellStyle name="Currency 2 3 13 2" xfId="23086" xr:uid="{00000000-0005-0000-0000-000074150000}"/>
    <cellStyle name="Currency 2 3 13 2 2" xfId="58302" xr:uid="{00000000-0005-0000-0000-000075150000}"/>
    <cellStyle name="Currency 2 3 13 3" xfId="45705" xr:uid="{00000000-0005-0000-0000-000076150000}"/>
    <cellStyle name="Currency 2 3 13 4" xfId="35691" xr:uid="{00000000-0005-0000-0000-000077150000}"/>
    <cellStyle name="Currency 2 3 14" xfId="14846" xr:uid="{00000000-0005-0000-0000-000078150000}"/>
    <cellStyle name="Currency 2 3 14 2" xfId="50063" xr:uid="{00000000-0005-0000-0000-000079150000}"/>
    <cellStyle name="Currency 2 3 14 3" xfId="27452" xr:uid="{00000000-0005-0000-0000-00007A150000}"/>
    <cellStyle name="Currency 2 3 15" xfId="12260" xr:uid="{00000000-0005-0000-0000-00007B150000}"/>
    <cellStyle name="Currency 2 3 15 2" xfId="47478" xr:uid="{00000000-0005-0000-0000-00007C150000}"/>
    <cellStyle name="Currency 2 3 16" xfId="37465" xr:uid="{00000000-0005-0000-0000-00007D150000}"/>
    <cellStyle name="Currency 2 3 17" xfId="24867" xr:uid="{00000000-0005-0000-0000-00007E150000}"/>
    <cellStyle name="Currency 2 3 18" xfId="60080" xr:uid="{00000000-0005-0000-0000-00007F150000}"/>
    <cellStyle name="Currency 2 3 2" xfId="1717" xr:uid="{00000000-0005-0000-0000-000080150000}"/>
    <cellStyle name="Currency 2 3 2 10" xfId="6976" xr:uid="{00000000-0005-0000-0000-000081150000}"/>
    <cellStyle name="Currency 2 3 2 10 2" xfId="19603" xr:uid="{00000000-0005-0000-0000-000082150000}"/>
    <cellStyle name="Currency 2 3 2 10 2 2" xfId="54819" xr:uid="{00000000-0005-0000-0000-000083150000}"/>
    <cellStyle name="Currency 2 3 2 10 3" xfId="42222" xr:uid="{00000000-0005-0000-0000-000084150000}"/>
    <cellStyle name="Currency 2 3 2 10 4" xfId="32208" xr:uid="{00000000-0005-0000-0000-000085150000}"/>
    <cellStyle name="Currency 2 3 2 11" xfId="8757" xr:uid="{00000000-0005-0000-0000-000086150000}"/>
    <cellStyle name="Currency 2 3 2 11 2" xfId="21379" xr:uid="{00000000-0005-0000-0000-000087150000}"/>
    <cellStyle name="Currency 2 3 2 11 2 2" xfId="56595" xr:uid="{00000000-0005-0000-0000-000088150000}"/>
    <cellStyle name="Currency 2 3 2 11 3" xfId="43998" xr:uid="{00000000-0005-0000-0000-000089150000}"/>
    <cellStyle name="Currency 2 3 2 11 4" xfId="33984" xr:uid="{00000000-0005-0000-0000-00008A150000}"/>
    <cellStyle name="Currency 2 3 2 12" xfId="10476" xr:uid="{00000000-0005-0000-0000-00008B150000}"/>
    <cellStyle name="Currency 2 3 2 12 2" xfId="23087" xr:uid="{00000000-0005-0000-0000-00008C150000}"/>
    <cellStyle name="Currency 2 3 2 12 2 2" xfId="58303" xr:uid="{00000000-0005-0000-0000-00008D150000}"/>
    <cellStyle name="Currency 2 3 2 12 3" xfId="45706" xr:uid="{00000000-0005-0000-0000-00008E150000}"/>
    <cellStyle name="Currency 2 3 2 12 4" xfId="35692" xr:uid="{00000000-0005-0000-0000-00008F150000}"/>
    <cellStyle name="Currency 2 3 2 13" xfId="14918" xr:uid="{00000000-0005-0000-0000-000090150000}"/>
    <cellStyle name="Currency 2 3 2 13 2" xfId="50135" xr:uid="{00000000-0005-0000-0000-000091150000}"/>
    <cellStyle name="Currency 2 3 2 13 3" xfId="27524" xr:uid="{00000000-0005-0000-0000-000092150000}"/>
    <cellStyle name="Currency 2 3 2 14" xfId="12332" xr:uid="{00000000-0005-0000-0000-000093150000}"/>
    <cellStyle name="Currency 2 3 2 14 2" xfId="47550" xr:uid="{00000000-0005-0000-0000-000094150000}"/>
    <cellStyle name="Currency 2 3 2 15" xfId="37537" xr:uid="{00000000-0005-0000-0000-000095150000}"/>
    <cellStyle name="Currency 2 3 2 16" xfId="24939" xr:uid="{00000000-0005-0000-0000-000096150000}"/>
    <cellStyle name="Currency 2 3 2 17" xfId="60152" xr:uid="{00000000-0005-0000-0000-000097150000}"/>
    <cellStyle name="Currency 2 3 2 2" xfId="2362" xr:uid="{00000000-0005-0000-0000-000098150000}"/>
    <cellStyle name="Currency 2 3 2 2 10" xfId="10477" xr:uid="{00000000-0005-0000-0000-000099150000}"/>
    <cellStyle name="Currency 2 3 2 2 10 2" xfId="23088" xr:uid="{00000000-0005-0000-0000-00009A150000}"/>
    <cellStyle name="Currency 2 3 2 2 10 2 2" xfId="58304" xr:uid="{00000000-0005-0000-0000-00009B150000}"/>
    <cellStyle name="Currency 2 3 2 2 10 3" xfId="45707" xr:uid="{00000000-0005-0000-0000-00009C150000}"/>
    <cellStyle name="Currency 2 3 2 2 10 4" xfId="35693" xr:uid="{00000000-0005-0000-0000-00009D150000}"/>
    <cellStyle name="Currency 2 3 2 2 11" xfId="15073" xr:uid="{00000000-0005-0000-0000-00009E150000}"/>
    <cellStyle name="Currency 2 3 2 2 11 2" xfId="50289" xr:uid="{00000000-0005-0000-0000-00009F150000}"/>
    <cellStyle name="Currency 2 3 2 2 11 3" xfId="27678" xr:uid="{00000000-0005-0000-0000-0000A0150000}"/>
    <cellStyle name="Currency 2 3 2 2 12" xfId="12486" xr:uid="{00000000-0005-0000-0000-0000A1150000}"/>
    <cellStyle name="Currency 2 3 2 2 12 2" xfId="47704" xr:uid="{00000000-0005-0000-0000-0000A2150000}"/>
    <cellStyle name="Currency 2 3 2 2 13" xfId="37692" xr:uid="{00000000-0005-0000-0000-0000A3150000}"/>
    <cellStyle name="Currency 2 3 2 2 14" xfId="25093" xr:uid="{00000000-0005-0000-0000-0000A4150000}"/>
    <cellStyle name="Currency 2 3 2 2 15" xfId="60306" xr:uid="{00000000-0005-0000-0000-0000A5150000}"/>
    <cellStyle name="Currency 2 3 2 2 2" xfId="3208" xr:uid="{00000000-0005-0000-0000-0000A6150000}"/>
    <cellStyle name="Currency 2 3 2 2 2 10" xfId="25577" xr:uid="{00000000-0005-0000-0000-0000A7150000}"/>
    <cellStyle name="Currency 2 3 2 2 2 11" xfId="61112" xr:uid="{00000000-0005-0000-0000-0000A8150000}"/>
    <cellStyle name="Currency 2 3 2 2 2 2" xfId="5008" xr:uid="{00000000-0005-0000-0000-0000A9150000}"/>
    <cellStyle name="Currency 2 3 2 2 2 2 2" xfId="17655" xr:uid="{00000000-0005-0000-0000-0000AA150000}"/>
    <cellStyle name="Currency 2 3 2 2 2 2 2 2" xfId="52871" xr:uid="{00000000-0005-0000-0000-0000AB150000}"/>
    <cellStyle name="Currency 2 3 2 2 2 2 2 3" xfId="30260" xr:uid="{00000000-0005-0000-0000-0000AC150000}"/>
    <cellStyle name="Currency 2 3 2 2 2 2 3" xfId="14101" xr:uid="{00000000-0005-0000-0000-0000AD150000}"/>
    <cellStyle name="Currency 2 3 2 2 2 2 3 2" xfId="49319" xr:uid="{00000000-0005-0000-0000-0000AE150000}"/>
    <cellStyle name="Currency 2 3 2 2 2 2 4" xfId="40274" xr:uid="{00000000-0005-0000-0000-0000AF150000}"/>
    <cellStyle name="Currency 2 3 2 2 2 2 5" xfId="26708" xr:uid="{00000000-0005-0000-0000-0000B0150000}"/>
    <cellStyle name="Currency 2 3 2 2 2 3" xfId="6478" xr:uid="{00000000-0005-0000-0000-0000B1150000}"/>
    <cellStyle name="Currency 2 3 2 2 2 3 2" xfId="19109" xr:uid="{00000000-0005-0000-0000-0000B2150000}"/>
    <cellStyle name="Currency 2 3 2 2 2 3 2 2" xfId="54325" xr:uid="{00000000-0005-0000-0000-0000B3150000}"/>
    <cellStyle name="Currency 2 3 2 2 2 3 3" xfId="41728" xr:uid="{00000000-0005-0000-0000-0000B4150000}"/>
    <cellStyle name="Currency 2 3 2 2 2 3 4" xfId="31714" xr:uid="{00000000-0005-0000-0000-0000B5150000}"/>
    <cellStyle name="Currency 2 3 2 2 2 4" xfId="7937" xr:uid="{00000000-0005-0000-0000-0000B6150000}"/>
    <cellStyle name="Currency 2 3 2 2 2 4 2" xfId="20563" xr:uid="{00000000-0005-0000-0000-0000B7150000}"/>
    <cellStyle name="Currency 2 3 2 2 2 4 2 2" xfId="55779" xr:uid="{00000000-0005-0000-0000-0000B8150000}"/>
    <cellStyle name="Currency 2 3 2 2 2 4 3" xfId="43182" xr:uid="{00000000-0005-0000-0000-0000B9150000}"/>
    <cellStyle name="Currency 2 3 2 2 2 4 4" xfId="33168" xr:uid="{00000000-0005-0000-0000-0000BA150000}"/>
    <cellStyle name="Currency 2 3 2 2 2 5" xfId="9718" xr:uid="{00000000-0005-0000-0000-0000BB150000}"/>
    <cellStyle name="Currency 2 3 2 2 2 5 2" xfId="22339" xr:uid="{00000000-0005-0000-0000-0000BC150000}"/>
    <cellStyle name="Currency 2 3 2 2 2 5 2 2" xfId="57555" xr:uid="{00000000-0005-0000-0000-0000BD150000}"/>
    <cellStyle name="Currency 2 3 2 2 2 5 3" xfId="44958" xr:uid="{00000000-0005-0000-0000-0000BE150000}"/>
    <cellStyle name="Currency 2 3 2 2 2 5 4" xfId="34944" xr:uid="{00000000-0005-0000-0000-0000BF150000}"/>
    <cellStyle name="Currency 2 3 2 2 2 6" xfId="11512" xr:uid="{00000000-0005-0000-0000-0000C0150000}"/>
    <cellStyle name="Currency 2 3 2 2 2 6 2" xfId="24115" xr:uid="{00000000-0005-0000-0000-0000C1150000}"/>
    <cellStyle name="Currency 2 3 2 2 2 6 2 2" xfId="59331" xr:uid="{00000000-0005-0000-0000-0000C2150000}"/>
    <cellStyle name="Currency 2 3 2 2 2 6 3" xfId="46734" xr:uid="{00000000-0005-0000-0000-0000C3150000}"/>
    <cellStyle name="Currency 2 3 2 2 2 6 4" xfId="36720" xr:uid="{00000000-0005-0000-0000-0000C4150000}"/>
    <cellStyle name="Currency 2 3 2 2 2 7" xfId="15879" xr:uid="{00000000-0005-0000-0000-0000C5150000}"/>
    <cellStyle name="Currency 2 3 2 2 2 7 2" xfId="51095" xr:uid="{00000000-0005-0000-0000-0000C6150000}"/>
    <cellStyle name="Currency 2 3 2 2 2 7 3" xfId="28484" xr:uid="{00000000-0005-0000-0000-0000C7150000}"/>
    <cellStyle name="Currency 2 3 2 2 2 8" xfId="12970" xr:uid="{00000000-0005-0000-0000-0000C8150000}"/>
    <cellStyle name="Currency 2 3 2 2 2 8 2" xfId="48188" xr:uid="{00000000-0005-0000-0000-0000C9150000}"/>
    <cellStyle name="Currency 2 3 2 2 2 9" xfId="38498" xr:uid="{00000000-0005-0000-0000-0000CA150000}"/>
    <cellStyle name="Currency 2 3 2 2 3" xfId="3537" xr:uid="{00000000-0005-0000-0000-0000CB150000}"/>
    <cellStyle name="Currency 2 3 2 2 3 10" xfId="27033" xr:uid="{00000000-0005-0000-0000-0000CC150000}"/>
    <cellStyle name="Currency 2 3 2 2 3 11" xfId="61437" xr:uid="{00000000-0005-0000-0000-0000CD150000}"/>
    <cellStyle name="Currency 2 3 2 2 3 2" xfId="5333" xr:uid="{00000000-0005-0000-0000-0000CE150000}"/>
    <cellStyle name="Currency 2 3 2 2 3 2 2" xfId="17980" xr:uid="{00000000-0005-0000-0000-0000CF150000}"/>
    <cellStyle name="Currency 2 3 2 2 3 2 2 2" xfId="53196" xr:uid="{00000000-0005-0000-0000-0000D0150000}"/>
    <cellStyle name="Currency 2 3 2 2 3 2 3" xfId="40599" xr:uid="{00000000-0005-0000-0000-0000D1150000}"/>
    <cellStyle name="Currency 2 3 2 2 3 2 4" xfId="30585" xr:uid="{00000000-0005-0000-0000-0000D2150000}"/>
    <cellStyle name="Currency 2 3 2 2 3 3" xfId="6803" xr:uid="{00000000-0005-0000-0000-0000D3150000}"/>
    <cellStyle name="Currency 2 3 2 2 3 3 2" xfId="19434" xr:uid="{00000000-0005-0000-0000-0000D4150000}"/>
    <cellStyle name="Currency 2 3 2 2 3 3 2 2" xfId="54650" xr:uid="{00000000-0005-0000-0000-0000D5150000}"/>
    <cellStyle name="Currency 2 3 2 2 3 3 3" xfId="42053" xr:uid="{00000000-0005-0000-0000-0000D6150000}"/>
    <cellStyle name="Currency 2 3 2 2 3 3 4" xfId="32039" xr:uid="{00000000-0005-0000-0000-0000D7150000}"/>
    <cellStyle name="Currency 2 3 2 2 3 4" xfId="8262" xr:uid="{00000000-0005-0000-0000-0000D8150000}"/>
    <cellStyle name="Currency 2 3 2 2 3 4 2" xfId="20888" xr:uid="{00000000-0005-0000-0000-0000D9150000}"/>
    <cellStyle name="Currency 2 3 2 2 3 4 2 2" xfId="56104" xr:uid="{00000000-0005-0000-0000-0000DA150000}"/>
    <cellStyle name="Currency 2 3 2 2 3 4 3" xfId="43507" xr:uid="{00000000-0005-0000-0000-0000DB150000}"/>
    <cellStyle name="Currency 2 3 2 2 3 4 4" xfId="33493" xr:uid="{00000000-0005-0000-0000-0000DC150000}"/>
    <cellStyle name="Currency 2 3 2 2 3 5" xfId="10043" xr:uid="{00000000-0005-0000-0000-0000DD150000}"/>
    <cellStyle name="Currency 2 3 2 2 3 5 2" xfId="22664" xr:uid="{00000000-0005-0000-0000-0000DE150000}"/>
    <cellStyle name="Currency 2 3 2 2 3 5 2 2" xfId="57880" xr:uid="{00000000-0005-0000-0000-0000DF150000}"/>
    <cellStyle name="Currency 2 3 2 2 3 5 3" xfId="45283" xr:uid="{00000000-0005-0000-0000-0000E0150000}"/>
    <cellStyle name="Currency 2 3 2 2 3 5 4" xfId="35269" xr:uid="{00000000-0005-0000-0000-0000E1150000}"/>
    <cellStyle name="Currency 2 3 2 2 3 6" xfId="11837" xr:uid="{00000000-0005-0000-0000-0000E2150000}"/>
    <cellStyle name="Currency 2 3 2 2 3 6 2" xfId="24440" xr:uid="{00000000-0005-0000-0000-0000E3150000}"/>
    <cellStyle name="Currency 2 3 2 2 3 6 2 2" xfId="59656" xr:uid="{00000000-0005-0000-0000-0000E4150000}"/>
    <cellStyle name="Currency 2 3 2 2 3 6 3" xfId="47059" xr:uid="{00000000-0005-0000-0000-0000E5150000}"/>
    <cellStyle name="Currency 2 3 2 2 3 6 4" xfId="37045" xr:uid="{00000000-0005-0000-0000-0000E6150000}"/>
    <cellStyle name="Currency 2 3 2 2 3 7" xfId="16204" xr:uid="{00000000-0005-0000-0000-0000E7150000}"/>
    <cellStyle name="Currency 2 3 2 2 3 7 2" xfId="51420" xr:uid="{00000000-0005-0000-0000-0000E8150000}"/>
    <cellStyle name="Currency 2 3 2 2 3 7 3" xfId="28809" xr:uid="{00000000-0005-0000-0000-0000E9150000}"/>
    <cellStyle name="Currency 2 3 2 2 3 8" xfId="14426" xr:uid="{00000000-0005-0000-0000-0000EA150000}"/>
    <cellStyle name="Currency 2 3 2 2 3 8 2" xfId="49644" xr:uid="{00000000-0005-0000-0000-0000EB150000}"/>
    <cellStyle name="Currency 2 3 2 2 3 9" xfId="38823" xr:uid="{00000000-0005-0000-0000-0000EC150000}"/>
    <cellStyle name="Currency 2 3 2 2 4" xfId="2698" xr:uid="{00000000-0005-0000-0000-0000ED150000}"/>
    <cellStyle name="Currency 2 3 2 2 4 10" xfId="26224" xr:uid="{00000000-0005-0000-0000-0000EE150000}"/>
    <cellStyle name="Currency 2 3 2 2 4 11" xfId="60628" xr:uid="{00000000-0005-0000-0000-0000EF150000}"/>
    <cellStyle name="Currency 2 3 2 2 4 2" xfId="4524" xr:uid="{00000000-0005-0000-0000-0000F0150000}"/>
    <cellStyle name="Currency 2 3 2 2 4 2 2" xfId="17171" xr:uid="{00000000-0005-0000-0000-0000F1150000}"/>
    <cellStyle name="Currency 2 3 2 2 4 2 2 2" xfId="52387" xr:uid="{00000000-0005-0000-0000-0000F2150000}"/>
    <cellStyle name="Currency 2 3 2 2 4 2 3" xfId="39790" xr:uid="{00000000-0005-0000-0000-0000F3150000}"/>
    <cellStyle name="Currency 2 3 2 2 4 2 4" xfId="29776" xr:uid="{00000000-0005-0000-0000-0000F4150000}"/>
    <cellStyle name="Currency 2 3 2 2 4 3" xfId="5994" xr:uid="{00000000-0005-0000-0000-0000F5150000}"/>
    <cellStyle name="Currency 2 3 2 2 4 3 2" xfId="18625" xr:uid="{00000000-0005-0000-0000-0000F6150000}"/>
    <cellStyle name="Currency 2 3 2 2 4 3 2 2" xfId="53841" xr:uid="{00000000-0005-0000-0000-0000F7150000}"/>
    <cellStyle name="Currency 2 3 2 2 4 3 3" xfId="41244" xr:uid="{00000000-0005-0000-0000-0000F8150000}"/>
    <cellStyle name="Currency 2 3 2 2 4 3 4" xfId="31230" xr:uid="{00000000-0005-0000-0000-0000F9150000}"/>
    <cellStyle name="Currency 2 3 2 2 4 4" xfId="7453" xr:uid="{00000000-0005-0000-0000-0000FA150000}"/>
    <cellStyle name="Currency 2 3 2 2 4 4 2" xfId="20079" xr:uid="{00000000-0005-0000-0000-0000FB150000}"/>
    <cellStyle name="Currency 2 3 2 2 4 4 2 2" xfId="55295" xr:uid="{00000000-0005-0000-0000-0000FC150000}"/>
    <cellStyle name="Currency 2 3 2 2 4 4 3" xfId="42698" xr:uid="{00000000-0005-0000-0000-0000FD150000}"/>
    <cellStyle name="Currency 2 3 2 2 4 4 4" xfId="32684" xr:uid="{00000000-0005-0000-0000-0000FE150000}"/>
    <cellStyle name="Currency 2 3 2 2 4 5" xfId="9234" xr:uid="{00000000-0005-0000-0000-0000FF150000}"/>
    <cellStyle name="Currency 2 3 2 2 4 5 2" xfId="21855" xr:uid="{00000000-0005-0000-0000-000000160000}"/>
    <cellStyle name="Currency 2 3 2 2 4 5 2 2" xfId="57071" xr:uid="{00000000-0005-0000-0000-000001160000}"/>
    <cellStyle name="Currency 2 3 2 2 4 5 3" xfId="44474" xr:uid="{00000000-0005-0000-0000-000002160000}"/>
    <cellStyle name="Currency 2 3 2 2 4 5 4" xfId="34460" xr:uid="{00000000-0005-0000-0000-000003160000}"/>
    <cellStyle name="Currency 2 3 2 2 4 6" xfId="11028" xr:uid="{00000000-0005-0000-0000-000004160000}"/>
    <cellStyle name="Currency 2 3 2 2 4 6 2" xfId="23631" xr:uid="{00000000-0005-0000-0000-000005160000}"/>
    <cellStyle name="Currency 2 3 2 2 4 6 2 2" xfId="58847" xr:uid="{00000000-0005-0000-0000-000006160000}"/>
    <cellStyle name="Currency 2 3 2 2 4 6 3" xfId="46250" xr:uid="{00000000-0005-0000-0000-000007160000}"/>
    <cellStyle name="Currency 2 3 2 2 4 6 4" xfId="36236" xr:uid="{00000000-0005-0000-0000-000008160000}"/>
    <cellStyle name="Currency 2 3 2 2 4 7" xfId="15395" xr:uid="{00000000-0005-0000-0000-000009160000}"/>
    <cellStyle name="Currency 2 3 2 2 4 7 2" xfId="50611" xr:uid="{00000000-0005-0000-0000-00000A160000}"/>
    <cellStyle name="Currency 2 3 2 2 4 7 3" xfId="28000" xr:uid="{00000000-0005-0000-0000-00000B160000}"/>
    <cellStyle name="Currency 2 3 2 2 4 8" xfId="13617" xr:uid="{00000000-0005-0000-0000-00000C160000}"/>
    <cellStyle name="Currency 2 3 2 2 4 8 2" xfId="48835" xr:uid="{00000000-0005-0000-0000-00000D160000}"/>
    <cellStyle name="Currency 2 3 2 2 4 9" xfId="38014" xr:uid="{00000000-0005-0000-0000-00000E160000}"/>
    <cellStyle name="Currency 2 3 2 2 5" xfId="3862" xr:uid="{00000000-0005-0000-0000-00000F160000}"/>
    <cellStyle name="Currency 2 3 2 2 5 2" xfId="8585" xr:uid="{00000000-0005-0000-0000-000010160000}"/>
    <cellStyle name="Currency 2 3 2 2 5 2 2" xfId="21211" xr:uid="{00000000-0005-0000-0000-000011160000}"/>
    <cellStyle name="Currency 2 3 2 2 5 2 2 2" xfId="56427" xr:uid="{00000000-0005-0000-0000-000012160000}"/>
    <cellStyle name="Currency 2 3 2 2 5 2 3" xfId="43830" xr:uid="{00000000-0005-0000-0000-000013160000}"/>
    <cellStyle name="Currency 2 3 2 2 5 2 4" xfId="33816" xr:uid="{00000000-0005-0000-0000-000014160000}"/>
    <cellStyle name="Currency 2 3 2 2 5 3" xfId="10366" xr:uid="{00000000-0005-0000-0000-000015160000}"/>
    <cellStyle name="Currency 2 3 2 2 5 3 2" xfId="22987" xr:uid="{00000000-0005-0000-0000-000016160000}"/>
    <cellStyle name="Currency 2 3 2 2 5 3 2 2" xfId="58203" xr:uid="{00000000-0005-0000-0000-000017160000}"/>
    <cellStyle name="Currency 2 3 2 2 5 3 3" xfId="45606" xr:uid="{00000000-0005-0000-0000-000018160000}"/>
    <cellStyle name="Currency 2 3 2 2 5 3 4" xfId="35592" xr:uid="{00000000-0005-0000-0000-000019160000}"/>
    <cellStyle name="Currency 2 3 2 2 5 4" xfId="12162" xr:uid="{00000000-0005-0000-0000-00001A160000}"/>
    <cellStyle name="Currency 2 3 2 2 5 4 2" xfId="24763" xr:uid="{00000000-0005-0000-0000-00001B160000}"/>
    <cellStyle name="Currency 2 3 2 2 5 4 2 2" xfId="59979" xr:uid="{00000000-0005-0000-0000-00001C160000}"/>
    <cellStyle name="Currency 2 3 2 2 5 4 3" xfId="47382" xr:uid="{00000000-0005-0000-0000-00001D160000}"/>
    <cellStyle name="Currency 2 3 2 2 5 4 4" xfId="37368" xr:uid="{00000000-0005-0000-0000-00001E160000}"/>
    <cellStyle name="Currency 2 3 2 2 5 5" xfId="16527" xr:uid="{00000000-0005-0000-0000-00001F160000}"/>
    <cellStyle name="Currency 2 3 2 2 5 5 2" xfId="51743" xr:uid="{00000000-0005-0000-0000-000020160000}"/>
    <cellStyle name="Currency 2 3 2 2 5 5 3" xfId="29132" xr:uid="{00000000-0005-0000-0000-000021160000}"/>
    <cellStyle name="Currency 2 3 2 2 5 6" xfId="14749" xr:uid="{00000000-0005-0000-0000-000022160000}"/>
    <cellStyle name="Currency 2 3 2 2 5 6 2" xfId="49967" xr:uid="{00000000-0005-0000-0000-000023160000}"/>
    <cellStyle name="Currency 2 3 2 2 5 7" xfId="39146" xr:uid="{00000000-0005-0000-0000-000024160000}"/>
    <cellStyle name="Currency 2 3 2 2 5 8" xfId="27356" xr:uid="{00000000-0005-0000-0000-000025160000}"/>
    <cellStyle name="Currency 2 3 2 2 6" xfId="4202" xr:uid="{00000000-0005-0000-0000-000026160000}"/>
    <cellStyle name="Currency 2 3 2 2 6 2" xfId="16849" xr:uid="{00000000-0005-0000-0000-000027160000}"/>
    <cellStyle name="Currency 2 3 2 2 6 2 2" xfId="52065" xr:uid="{00000000-0005-0000-0000-000028160000}"/>
    <cellStyle name="Currency 2 3 2 2 6 2 3" xfId="29454" xr:uid="{00000000-0005-0000-0000-000029160000}"/>
    <cellStyle name="Currency 2 3 2 2 6 3" xfId="13295" xr:uid="{00000000-0005-0000-0000-00002A160000}"/>
    <cellStyle name="Currency 2 3 2 2 6 3 2" xfId="48513" xr:uid="{00000000-0005-0000-0000-00002B160000}"/>
    <cellStyle name="Currency 2 3 2 2 6 4" xfId="39468" xr:uid="{00000000-0005-0000-0000-00002C160000}"/>
    <cellStyle name="Currency 2 3 2 2 6 5" xfId="25902" xr:uid="{00000000-0005-0000-0000-00002D160000}"/>
    <cellStyle name="Currency 2 3 2 2 7" xfId="5672" xr:uid="{00000000-0005-0000-0000-00002E160000}"/>
    <cellStyle name="Currency 2 3 2 2 7 2" xfId="18303" xr:uid="{00000000-0005-0000-0000-00002F160000}"/>
    <cellStyle name="Currency 2 3 2 2 7 2 2" xfId="53519" xr:uid="{00000000-0005-0000-0000-000030160000}"/>
    <cellStyle name="Currency 2 3 2 2 7 3" xfId="40922" xr:uid="{00000000-0005-0000-0000-000031160000}"/>
    <cellStyle name="Currency 2 3 2 2 7 4" xfId="30908" xr:uid="{00000000-0005-0000-0000-000032160000}"/>
    <cellStyle name="Currency 2 3 2 2 8" xfId="7131" xr:uid="{00000000-0005-0000-0000-000033160000}"/>
    <cellStyle name="Currency 2 3 2 2 8 2" xfId="19757" xr:uid="{00000000-0005-0000-0000-000034160000}"/>
    <cellStyle name="Currency 2 3 2 2 8 2 2" xfId="54973" xr:uid="{00000000-0005-0000-0000-000035160000}"/>
    <cellStyle name="Currency 2 3 2 2 8 3" xfId="42376" xr:uid="{00000000-0005-0000-0000-000036160000}"/>
    <cellStyle name="Currency 2 3 2 2 8 4" xfId="32362" xr:uid="{00000000-0005-0000-0000-000037160000}"/>
    <cellStyle name="Currency 2 3 2 2 9" xfId="8912" xr:uid="{00000000-0005-0000-0000-000038160000}"/>
    <cellStyle name="Currency 2 3 2 2 9 2" xfId="21533" xr:uid="{00000000-0005-0000-0000-000039160000}"/>
    <cellStyle name="Currency 2 3 2 2 9 2 2" xfId="56749" xr:uid="{00000000-0005-0000-0000-00003A160000}"/>
    <cellStyle name="Currency 2 3 2 2 9 3" xfId="44152" xr:uid="{00000000-0005-0000-0000-00003B160000}"/>
    <cellStyle name="Currency 2 3 2 2 9 4" xfId="34138" xr:uid="{00000000-0005-0000-0000-00003C160000}"/>
    <cellStyle name="Currency 2 3 2 3" xfId="3048" xr:uid="{00000000-0005-0000-0000-00003D160000}"/>
    <cellStyle name="Currency 2 3 2 3 10" xfId="25420" xr:uid="{00000000-0005-0000-0000-00003E160000}"/>
    <cellStyle name="Currency 2 3 2 3 11" xfId="60955" xr:uid="{00000000-0005-0000-0000-00003F160000}"/>
    <cellStyle name="Currency 2 3 2 3 2" xfId="4851" xr:uid="{00000000-0005-0000-0000-000040160000}"/>
    <cellStyle name="Currency 2 3 2 3 2 2" xfId="17498" xr:uid="{00000000-0005-0000-0000-000041160000}"/>
    <cellStyle name="Currency 2 3 2 3 2 2 2" xfId="52714" xr:uid="{00000000-0005-0000-0000-000042160000}"/>
    <cellStyle name="Currency 2 3 2 3 2 2 3" xfId="30103" xr:uid="{00000000-0005-0000-0000-000043160000}"/>
    <cellStyle name="Currency 2 3 2 3 2 3" xfId="13944" xr:uid="{00000000-0005-0000-0000-000044160000}"/>
    <cellStyle name="Currency 2 3 2 3 2 3 2" xfId="49162" xr:uid="{00000000-0005-0000-0000-000045160000}"/>
    <cellStyle name="Currency 2 3 2 3 2 4" xfId="40117" xr:uid="{00000000-0005-0000-0000-000046160000}"/>
    <cellStyle name="Currency 2 3 2 3 2 5" xfId="26551" xr:uid="{00000000-0005-0000-0000-000047160000}"/>
    <cellStyle name="Currency 2 3 2 3 3" xfId="6321" xr:uid="{00000000-0005-0000-0000-000048160000}"/>
    <cellStyle name="Currency 2 3 2 3 3 2" xfId="18952" xr:uid="{00000000-0005-0000-0000-000049160000}"/>
    <cellStyle name="Currency 2 3 2 3 3 2 2" xfId="54168" xr:uid="{00000000-0005-0000-0000-00004A160000}"/>
    <cellStyle name="Currency 2 3 2 3 3 3" xfId="41571" xr:uid="{00000000-0005-0000-0000-00004B160000}"/>
    <cellStyle name="Currency 2 3 2 3 3 4" xfId="31557" xr:uid="{00000000-0005-0000-0000-00004C160000}"/>
    <cellStyle name="Currency 2 3 2 3 4" xfId="7780" xr:uid="{00000000-0005-0000-0000-00004D160000}"/>
    <cellStyle name="Currency 2 3 2 3 4 2" xfId="20406" xr:uid="{00000000-0005-0000-0000-00004E160000}"/>
    <cellStyle name="Currency 2 3 2 3 4 2 2" xfId="55622" xr:uid="{00000000-0005-0000-0000-00004F160000}"/>
    <cellStyle name="Currency 2 3 2 3 4 3" xfId="43025" xr:uid="{00000000-0005-0000-0000-000050160000}"/>
    <cellStyle name="Currency 2 3 2 3 4 4" xfId="33011" xr:uid="{00000000-0005-0000-0000-000051160000}"/>
    <cellStyle name="Currency 2 3 2 3 5" xfId="9561" xr:uid="{00000000-0005-0000-0000-000052160000}"/>
    <cellStyle name="Currency 2 3 2 3 5 2" xfId="22182" xr:uid="{00000000-0005-0000-0000-000053160000}"/>
    <cellStyle name="Currency 2 3 2 3 5 2 2" xfId="57398" xr:uid="{00000000-0005-0000-0000-000054160000}"/>
    <cellStyle name="Currency 2 3 2 3 5 3" xfId="44801" xr:uid="{00000000-0005-0000-0000-000055160000}"/>
    <cellStyle name="Currency 2 3 2 3 5 4" xfId="34787" xr:uid="{00000000-0005-0000-0000-000056160000}"/>
    <cellStyle name="Currency 2 3 2 3 6" xfId="11355" xr:uid="{00000000-0005-0000-0000-000057160000}"/>
    <cellStyle name="Currency 2 3 2 3 6 2" xfId="23958" xr:uid="{00000000-0005-0000-0000-000058160000}"/>
    <cellStyle name="Currency 2 3 2 3 6 2 2" xfId="59174" xr:uid="{00000000-0005-0000-0000-000059160000}"/>
    <cellStyle name="Currency 2 3 2 3 6 3" xfId="46577" xr:uid="{00000000-0005-0000-0000-00005A160000}"/>
    <cellStyle name="Currency 2 3 2 3 6 4" xfId="36563" xr:uid="{00000000-0005-0000-0000-00005B160000}"/>
    <cellStyle name="Currency 2 3 2 3 7" xfId="15722" xr:uid="{00000000-0005-0000-0000-00005C160000}"/>
    <cellStyle name="Currency 2 3 2 3 7 2" xfId="50938" xr:uid="{00000000-0005-0000-0000-00005D160000}"/>
    <cellStyle name="Currency 2 3 2 3 7 3" xfId="28327" xr:uid="{00000000-0005-0000-0000-00005E160000}"/>
    <cellStyle name="Currency 2 3 2 3 8" xfId="12813" xr:uid="{00000000-0005-0000-0000-00005F160000}"/>
    <cellStyle name="Currency 2 3 2 3 8 2" xfId="48031" xr:uid="{00000000-0005-0000-0000-000060160000}"/>
    <cellStyle name="Currency 2 3 2 3 9" xfId="38341" xr:uid="{00000000-0005-0000-0000-000061160000}"/>
    <cellStyle name="Currency 2 3 2 4" xfId="2874" xr:uid="{00000000-0005-0000-0000-000062160000}"/>
    <cellStyle name="Currency 2 3 2 4 10" xfId="25261" xr:uid="{00000000-0005-0000-0000-000063160000}"/>
    <cellStyle name="Currency 2 3 2 4 11" xfId="60796" xr:uid="{00000000-0005-0000-0000-000064160000}"/>
    <cellStyle name="Currency 2 3 2 4 2" xfId="4692" xr:uid="{00000000-0005-0000-0000-000065160000}"/>
    <cellStyle name="Currency 2 3 2 4 2 2" xfId="17339" xr:uid="{00000000-0005-0000-0000-000066160000}"/>
    <cellStyle name="Currency 2 3 2 4 2 2 2" xfId="52555" xr:uid="{00000000-0005-0000-0000-000067160000}"/>
    <cellStyle name="Currency 2 3 2 4 2 2 3" xfId="29944" xr:uid="{00000000-0005-0000-0000-000068160000}"/>
    <cellStyle name="Currency 2 3 2 4 2 3" xfId="13785" xr:uid="{00000000-0005-0000-0000-000069160000}"/>
    <cellStyle name="Currency 2 3 2 4 2 3 2" xfId="49003" xr:uid="{00000000-0005-0000-0000-00006A160000}"/>
    <cellStyle name="Currency 2 3 2 4 2 4" xfId="39958" xr:uid="{00000000-0005-0000-0000-00006B160000}"/>
    <cellStyle name="Currency 2 3 2 4 2 5" xfId="26392" xr:uid="{00000000-0005-0000-0000-00006C160000}"/>
    <cellStyle name="Currency 2 3 2 4 3" xfId="6162" xr:uid="{00000000-0005-0000-0000-00006D160000}"/>
    <cellStyle name="Currency 2 3 2 4 3 2" xfId="18793" xr:uid="{00000000-0005-0000-0000-00006E160000}"/>
    <cellStyle name="Currency 2 3 2 4 3 2 2" xfId="54009" xr:uid="{00000000-0005-0000-0000-00006F160000}"/>
    <cellStyle name="Currency 2 3 2 4 3 3" xfId="41412" xr:uid="{00000000-0005-0000-0000-000070160000}"/>
    <cellStyle name="Currency 2 3 2 4 3 4" xfId="31398" xr:uid="{00000000-0005-0000-0000-000071160000}"/>
    <cellStyle name="Currency 2 3 2 4 4" xfId="7621" xr:uid="{00000000-0005-0000-0000-000072160000}"/>
    <cellStyle name="Currency 2 3 2 4 4 2" xfId="20247" xr:uid="{00000000-0005-0000-0000-000073160000}"/>
    <cellStyle name="Currency 2 3 2 4 4 2 2" xfId="55463" xr:uid="{00000000-0005-0000-0000-000074160000}"/>
    <cellStyle name="Currency 2 3 2 4 4 3" xfId="42866" xr:uid="{00000000-0005-0000-0000-000075160000}"/>
    <cellStyle name="Currency 2 3 2 4 4 4" xfId="32852" xr:uid="{00000000-0005-0000-0000-000076160000}"/>
    <cellStyle name="Currency 2 3 2 4 5" xfId="9402" xr:uid="{00000000-0005-0000-0000-000077160000}"/>
    <cellStyle name="Currency 2 3 2 4 5 2" xfId="22023" xr:uid="{00000000-0005-0000-0000-000078160000}"/>
    <cellStyle name="Currency 2 3 2 4 5 2 2" xfId="57239" xr:uid="{00000000-0005-0000-0000-000079160000}"/>
    <cellStyle name="Currency 2 3 2 4 5 3" xfId="44642" xr:uid="{00000000-0005-0000-0000-00007A160000}"/>
    <cellStyle name="Currency 2 3 2 4 5 4" xfId="34628" xr:uid="{00000000-0005-0000-0000-00007B160000}"/>
    <cellStyle name="Currency 2 3 2 4 6" xfId="11196" xr:uid="{00000000-0005-0000-0000-00007C160000}"/>
    <cellStyle name="Currency 2 3 2 4 6 2" xfId="23799" xr:uid="{00000000-0005-0000-0000-00007D160000}"/>
    <cellStyle name="Currency 2 3 2 4 6 2 2" xfId="59015" xr:uid="{00000000-0005-0000-0000-00007E160000}"/>
    <cellStyle name="Currency 2 3 2 4 6 3" xfId="46418" xr:uid="{00000000-0005-0000-0000-00007F160000}"/>
    <cellStyle name="Currency 2 3 2 4 6 4" xfId="36404" xr:uid="{00000000-0005-0000-0000-000080160000}"/>
    <cellStyle name="Currency 2 3 2 4 7" xfId="15563" xr:uid="{00000000-0005-0000-0000-000081160000}"/>
    <cellStyle name="Currency 2 3 2 4 7 2" xfId="50779" xr:uid="{00000000-0005-0000-0000-000082160000}"/>
    <cellStyle name="Currency 2 3 2 4 7 3" xfId="28168" xr:uid="{00000000-0005-0000-0000-000083160000}"/>
    <cellStyle name="Currency 2 3 2 4 8" xfId="12654" xr:uid="{00000000-0005-0000-0000-000084160000}"/>
    <cellStyle name="Currency 2 3 2 4 8 2" xfId="47872" xr:uid="{00000000-0005-0000-0000-000085160000}"/>
    <cellStyle name="Currency 2 3 2 4 9" xfId="38182" xr:uid="{00000000-0005-0000-0000-000086160000}"/>
    <cellStyle name="Currency 2 3 2 5" xfId="3383" xr:uid="{00000000-0005-0000-0000-000087160000}"/>
    <cellStyle name="Currency 2 3 2 5 10" xfId="26879" xr:uid="{00000000-0005-0000-0000-000088160000}"/>
    <cellStyle name="Currency 2 3 2 5 11" xfId="61283" xr:uid="{00000000-0005-0000-0000-000089160000}"/>
    <cellStyle name="Currency 2 3 2 5 2" xfId="5179" xr:uid="{00000000-0005-0000-0000-00008A160000}"/>
    <cellStyle name="Currency 2 3 2 5 2 2" xfId="17826" xr:uid="{00000000-0005-0000-0000-00008B160000}"/>
    <cellStyle name="Currency 2 3 2 5 2 2 2" xfId="53042" xr:uid="{00000000-0005-0000-0000-00008C160000}"/>
    <cellStyle name="Currency 2 3 2 5 2 3" xfId="40445" xr:uid="{00000000-0005-0000-0000-00008D160000}"/>
    <cellStyle name="Currency 2 3 2 5 2 4" xfId="30431" xr:uid="{00000000-0005-0000-0000-00008E160000}"/>
    <cellStyle name="Currency 2 3 2 5 3" xfId="6649" xr:uid="{00000000-0005-0000-0000-00008F160000}"/>
    <cellStyle name="Currency 2 3 2 5 3 2" xfId="19280" xr:uid="{00000000-0005-0000-0000-000090160000}"/>
    <cellStyle name="Currency 2 3 2 5 3 2 2" xfId="54496" xr:uid="{00000000-0005-0000-0000-000091160000}"/>
    <cellStyle name="Currency 2 3 2 5 3 3" xfId="41899" xr:uid="{00000000-0005-0000-0000-000092160000}"/>
    <cellStyle name="Currency 2 3 2 5 3 4" xfId="31885" xr:uid="{00000000-0005-0000-0000-000093160000}"/>
    <cellStyle name="Currency 2 3 2 5 4" xfId="8108" xr:uid="{00000000-0005-0000-0000-000094160000}"/>
    <cellStyle name="Currency 2 3 2 5 4 2" xfId="20734" xr:uid="{00000000-0005-0000-0000-000095160000}"/>
    <cellStyle name="Currency 2 3 2 5 4 2 2" xfId="55950" xr:uid="{00000000-0005-0000-0000-000096160000}"/>
    <cellStyle name="Currency 2 3 2 5 4 3" xfId="43353" xr:uid="{00000000-0005-0000-0000-000097160000}"/>
    <cellStyle name="Currency 2 3 2 5 4 4" xfId="33339" xr:uid="{00000000-0005-0000-0000-000098160000}"/>
    <cellStyle name="Currency 2 3 2 5 5" xfId="9889" xr:uid="{00000000-0005-0000-0000-000099160000}"/>
    <cellStyle name="Currency 2 3 2 5 5 2" xfId="22510" xr:uid="{00000000-0005-0000-0000-00009A160000}"/>
    <cellStyle name="Currency 2 3 2 5 5 2 2" xfId="57726" xr:uid="{00000000-0005-0000-0000-00009B160000}"/>
    <cellStyle name="Currency 2 3 2 5 5 3" xfId="45129" xr:uid="{00000000-0005-0000-0000-00009C160000}"/>
    <cellStyle name="Currency 2 3 2 5 5 4" xfId="35115" xr:uid="{00000000-0005-0000-0000-00009D160000}"/>
    <cellStyle name="Currency 2 3 2 5 6" xfId="11683" xr:uid="{00000000-0005-0000-0000-00009E160000}"/>
    <cellStyle name="Currency 2 3 2 5 6 2" xfId="24286" xr:uid="{00000000-0005-0000-0000-00009F160000}"/>
    <cellStyle name="Currency 2 3 2 5 6 2 2" xfId="59502" xr:uid="{00000000-0005-0000-0000-0000A0160000}"/>
    <cellStyle name="Currency 2 3 2 5 6 3" xfId="46905" xr:uid="{00000000-0005-0000-0000-0000A1160000}"/>
    <cellStyle name="Currency 2 3 2 5 6 4" xfId="36891" xr:uid="{00000000-0005-0000-0000-0000A2160000}"/>
    <cellStyle name="Currency 2 3 2 5 7" xfId="16050" xr:uid="{00000000-0005-0000-0000-0000A3160000}"/>
    <cellStyle name="Currency 2 3 2 5 7 2" xfId="51266" xr:uid="{00000000-0005-0000-0000-0000A4160000}"/>
    <cellStyle name="Currency 2 3 2 5 7 3" xfId="28655" xr:uid="{00000000-0005-0000-0000-0000A5160000}"/>
    <cellStyle name="Currency 2 3 2 5 8" xfId="14272" xr:uid="{00000000-0005-0000-0000-0000A6160000}"/>
    <cellStyle name="Currency 2 3 2 5 8 2" xfId="49490" xr:uid="{00000000-0005-0000-0000-0000A7160000}"/>
    <cellStyle name="Currency 2 3 2 5 9" xfId="38669" xr:uid="{00000000-0005-0000-0000-0000A8160000}"/>
    <cellStyle name="Currency 2 3 2 6" xfId="2543" xr:uid="{00000000-0005-0000-0000-0000A9160000}"/>
    <cellStyle name="Currency 2 3 2 6 10" xfId="26070" xr:uid="{00000000-0005-0000-0000-0000AA160000}"/>
    <cellStyle name="Currency 2 3 2 6 11" xfId="60474" xr:uid="{00000000-0005-0000-0000-0000AB160000}"/>
    <cellStyle name="Currency 2 3 2 6 2" xfId="4370" xr:uid="{00000000-0005-0000-0000-0000AC160000}"/>
    <cellStyle name="Currency 2 3 2 6 2 2" xfId="17017" xr:uid="{00000000-0005-0000-0000-0000AD160000}"/>
    <cellStyle name="Currency 2 3 2 6 2 2 2" xfId="52233" xr:uid="{00000000-0005-0000-0000-0000AE160000}"/>
    <cellStyle name="Currency 2 3 2 6 2 3" xfId="39636" xr:uid="{00000000-0005-0000-0000-0000AF160000}"/>
    <cellStyle name="Currency 2 3 2 6 2 4" xfId="29622" xr:uid="{00000000-0005-0000-0000-0000B0160000}"/>
    <cellStyle name="Currency 2 3 2 6 3" xfId="5840" xr:uid="{00000000-0005-0000-0000-0000B1160000}"/>
    <cellStyle name="Currency 2 3 2 6 3 2" xfId="18471" xr:uid="{00000000-0005-0000-0000-0000B2160000}"/>
    <cellStyle name="Currency 2 3 2 6 3 2 2" xfId="53687" xr:uid="{00000000-0005-0000-0000-0000B3160000}"/>
    <cellStyle name="Currency 2 3 2 6 3 3" xfId="41090" xr:uid="{00000000-0005-0000-0000-0000B4160000}"/>
    <cellStyle name="Currency 2 3 2 6 3 4" xfId="31076" xr:uid="{00000000-0005-0000-0000-0000B5160000}"/>
    <cellStyle name="Currency 2 3 2 6 4" xfId="7299" xr:uid="{00000000-0005-0000-0000-0000B6160000}"/>
    <cellStyle name="Currency 2 3 2 6 4 2" xfId="19925" xr:uid="{00000000-0005-0000-0000-0000B7160000}"/>
    <cellStyle name="Currency 2 3 2 6 4 2 2" xfId="55141" xr:uid="{00000000-0005-0000-0000-0000B8160000}"/>
    <cellStyle name="Currency 2 3 2 6 4 3" xfId="42544" xr:uid="{00000000-0005-0000-0000-0000B9160000}"/>
    <cellStyle name="Currency 2 3 2 6 4 4" xfId="32530" xr:uid="{00000000-0005-0000-0000-0000BA160000}"/>
    <cellStyle name="Currency 2 3 2 6 5" xfId="9080" xr:uid="{00000000-0005-0000-0000-0000BB160000}"/>
    <cellStyle name="Currency 2 3 2 6 5 2" xfId="21701" xr:uid="{00000000-0005-0000-0000-0000BC160000}"/>
    <cellStyle name="Currency 2 3 2 6 5 2 2" xfId="56917" xr:uid="{00000000-0005-0000-0000-0000BD160000}"/>
    <cellStyle name="Currency 2 3 2 6 5 3" xfId="44320" xr:uid="{00000000-0005-0000-0000-0000BE160000}"/>
    <cellStyle name="Currency 2 3 2 6 5 4" xfId="34306" xr:uid="{00000000-0005-0000-0000-0000BF160000}"/>
    <cellStyle name="Currency 2 3 2 6 6" xfId="10874" xr:uid="{00000000-0005-0000-0000-0000C0160000}"/>
    <cellStyle name="Currency 2 3 2 6 6 2" xfId="23477" xr:uid="{00000000-0005-0000-0000-0000C1160000}"/>
    <cellStyle name="Currency 2 3 2 6 6 2 2" xfId="58693" xr:uid="{00000000-0005-0000-0000-0000C2160000}"/>
    <cellStyle name="Currency 2 3 2 6 6 3" xfId="46096" xr:uid="{00000000-0005-0000-0000-0000C3160000}"/>
    <cellStyle name="Currency 2 3 2 6 6 4" xfId="36082" xr:uid="{00000000-0005-0000-0000-0000C4160000}"/>
    <cellStyle name="Currency 2 3 2 6 7" xfId="15241" xr:uid="{00000000-0005-0000-0000-0000C5160000}"/>
    <cellStyle name="Currency 2 3 2 6 7 2" xfId="50457" xr:uid="{00000000-0005-0000-0000-0000C6160000}"/>
    <cellStyle name="Currency 2 3 2 6 7 3" xfId="27846" xr:uid="{00000000-0005-0000-0000-0000C7160000}"/>
    <cellStyle name="Currency 2 3 2 6 8" xfId="13463" xr:uid="{00000000-0005-0000-0000-0000C8160000}"/>
    <cellStyle name="Currency 2 3 2 6 8 2" xfId="48681" xr:uid="{00000000-0005-0000-0000-0000C9160000}"/>
    <cellStyle name="Currency 2 3 2 6 9" xfId="37860" xr:uid="{00000000-0005-0000-0000-0000CA160000}"/>
    <cellStyle name="Currency 2 3 2 7" xfId="3707" xr:uid="{00000000-0005-0000-0000-0000CB160000}"/>
    <cellStyle name="Currency 2 3 2 7 2" xfId="8431" xr:uid="{00000000-0005-0000-0000-0000CC160000}"/>
    <cellStyle name="Currency 2 3 2 7 2 2" xfId="21057" xr:uid="{00000000-0005-0000-0000-0000CD160000}"/>
    <cellStyle name="Currency 2 3 2 7 2 2 2" xfId="56273" xr:uid="{00000000-0005-0000-0000-0000CE160000}"/>
    <cellStyle name="Currency 2 3 2 7 2 3" xfId="43676" xr:uid="{00000000-0005-0000-0000-0000CF160000}"/>
    <cellStyle name="Currency 2 3 2 7 2 4" xfId="33662" xr:uid="{00000000-0005-0000-0000-0000D0160000}"/>
    <cellStyle name="Currency 2 3 2 7 3" xfId="10212" xr:uid="{00000000-0005-0000-0000-0000D1160000}"/>
    <cellStyle name="Currency 2 3 2 7 3 2" xfId="22833" xr:uid="{00000000-0005-0000-0000-0000D2160000}"/>
    <cellStyle name="Currency 2 3 2 7 3 2 2" xfId="58049" xr:uid="{00000000-0005-0000-0000-0000D3160000}"/>
    <cellStyle name="Currency 2 3 2 7 3 3" xfId="45452" xr:uid="{00000000-0005-0000-0000-0000D4160000}"/>
    <cellStyle name="Currency 2 3 2 7 3 4" xfId="35438" xr:uid="{00000000-0005-0000-0000-0000D5160000}"/>
    <cellStyle name="Currency 2 3 2 7 4" xfId="12008" xr:uid="{00000000-0005-0000-0000-0000D6160000}"/>
    <cellStyle name="Currency 2 3 2 7 4 2" xfId="24609" xr:uid="{00000000-0005-0000-0000-0000D7160000}"/>
    <cellStyle name="Currency 2 3 2 7 4 2 2" xfId="59825" xr:uid="{00000000-0005-0000-0000-0000D8160000}"/>
    <cellStyle name="Currency 2 3 2 7 4 3" xfId="47228" xr:uid="{00000000-0005-0000-0000-0000D9160000}"/>
    <cellStyle name="Currency 2 3 2 7 4 4" xfId="37214" xr:uid="{00000000-0005-0000-0000-0000DA160000}"/>
    <cellStyle name="Currency 2 3 2 7 5" xfId="16373" xr:uid="{00000000-0005-0000-0000-0000DB160000}"/>
    <cellStyle name="Currency 2 3 2 7 5 2" xfId="51589" xr:uid="{00000000-0005-0000-0000-0000DC160000}"/>
    <cellStyle name="Currency 2 3 2 7 5 3" xfId="28978" xr:uid="{00000000-0005-0000-0000-0000DD160000}"/>
    <cellStyle name="Currency 2 3 2 7 6" xfId="14595" xr:uid="{00000000-0005-0000-0000-0000DE160000}"/>
    <cellStyle name="Currency 2 3 2 7 6 2" xfId="49813" xr:uid="{00000000-0005-0000-0000-0000DF160000}"/>
    <cellStyle name="Currency 2 3 2 7 7" xfId="38992" xr:uid="{00000000-0005-0000-0000-0000E0160000}"/>
    <cellStyle name="Currency 2 3 2 7 8" xfId="27202" xr:uid="{00000000-0005-0000-0000-0000E1160000}"/>
    <cellStyle name="Currency 2 3 2 8" xfId="4045" xr:uid="{00000000-0005-0000-0000-0000E2160000}"/>
    <cellStyle name="Currency 2 3 2 8 2" xfId="16695" xr:uid="{00000000-0005-0000-0000-0000E3160000}"/>
    <cellStyle name="Currency 2 3 2 8 2 2" xfId="51911" xr:uid="{00000000-0005-0000-0000-0000E4160000}"/>
    <cellStyle name="Currency 2 3 2 8 2 3" xfId="29300" xr:uid="{00000000-0005-0000-0000-0000E5160000}"/>
    <cellStyle name="Currency 2 3 2 8 3" xfId="13141" xr:uid="{00000000-0005-0000-0000-0000E6160000}"/>
    <cellStyle name="Currency 2 3 2 8 3 2" xfId="48359" xr:uid="{00000000-0005-0000-0000-0000E7160000}"/>
    <cellStyle name="Currency 2 3 2 8 4" xfId="39314" xr:uid="{00000000-0005-0000-0000-0000E8160000}"/>
    <cellStyle name="Currency 2 3 2 8 5" xfId="25748" xr:uid="{00000000-0005-0000-0000-0000E9160000}"/>
    <cellStyle name="Currency 2 3 2 9" xfId="5518" xr:uid="{00000000-0005-0000-0000-0000EA160000}"/>
    <cellStyle name="Currency 2 3 2 9 2" xfId="18149" xr:uid="{00000000-0005-0000-0000-0000EB160000}"/>
    <cellStyle name="Currency 2 3 2 9 2 2" xfId="53365" xr:uid="{00000000-0005-0000-0000-0000EC160000}"/>
    <cellStyle name="Currency 2 3 2 9 3" xfId="40768" xr:uid="{00000000-0005-0000-0000-0000ED160000}"/>
    <cellStyle name="Currency 2 3 2 9 4" xfId="30754" xr:uid="{00000000-0005-0000-0000-0000EE160000}"/>
    <cellStyle name="Currency 2 3 3" xfId="2283" xr:uid="{00000000-0005-0000-0000-0000EF160000}"/>
    <cellStyle name="Currency 2 3 3 10" xfId="10478" xr:uid="{00000000-0005-0000-0000-0000F0160000}"/>
    <cellStyle name="Currency 2 3 3 10 2" xfId="23089" xr:uid="{00000000-0005-0000-0000-0000F1160000}"/>
    <cellStyle name="Currency 2 3 3 10 2 2" xfId="58305" xr:uid="{00000000-0005-0000-0000-0000F2160000}"/>
    <cellStyle name="Currency 2 3 3 10 3" xfId="45708" xr:uid="{00000000-0005-0000-0000-0000F3160000}"/>
    <cellStyle name="Currency 2 3 3 10 4" xfId="35694" xr:uid="{00000000-0005-0000-0000-0000F4160000}"/>
    <cellStyle name="Currency 2 3 3 11" xfId="14999" xr:uid="{00000000-0005-0000-0000-0000F5160000}"/>
    <cellStyle name="Currency 2 3 3 11 2" xfId="50215" xr:uid="{00000000-0005-0000-0000-0000F6160000}"/>
    <cellStyle name="Currency 2 3 3 11 3" xfId="27604" xr:uid="{00000000-0005-0000-0000-0000F7160000}"/>
    <cellStyle name="Currency 2 3 3 12" xfId="12412" xr:uid="{00000000-0005-0000-0000-0000F8160000}"/>
    <cellStyle name="Currency 2 3 3 12 2" xfId="47630" xr:uid="{00000000-0005-0000-0000-0000F9160000}"/>
    <cellStyle name="Currency 2 3 3 13" xfId="37618" xr:uid="{00000000-0005-0000-0000-0000FA160000}"/>
    <cellStyle name="Currency 2 3 3 14" xfId="25019" xr:uid="{00000000-0005-0000-0000-0000FB160000}"/>
    <cellStyle name="Currency 2 3 3 15" xfId="60232" xr:uid="{00000000-0005-0000-0000-0000FC160000}"/>
    <cellStyle name="Currency 2 3 3 2" xfId="3134" xr:uid="{00000000-0005-0000-0000-0000FD160000}"/>
    <cellStyle name="Currency 2 3 3 2 10" xfId="25503" xr:uid="{00000000-0005-0000-0000-0000FE160000}"/>
    <cellStyle name="Currency 2 3 3 2 11" xfId="61038" xr:uid="{00000000-0005-0000-0000-0000FF160000}"/>
    <cellStyle name="Currency 2 3 3 2 2" xfId="4934" xr:uid="{00000000-0005-0000-0000-000000170000}"/>
    <cellStyle name="Currency 2 3 3 2 2 2" xfId="17581" xr:uid="{00000000-0005-0000-0000-000001170000}"/>
    <cellStyle name="Currency 2 3 3 2 2 2 2" xfId="52797" xr:uid="{00000000-0005-0000-0000-000002170000}"/>
    <cellStyle name="Currency 2 3 3 2 2 2 3" xfId="30186" xr:uid="{00000000-0005-0000-0000-000003170000}"/>
    <cellStyle name="Currency 2 3 3 2 2 3" xfId="14027" xr:uid="{00000000-0005-0000-0000-000004170000}"/>
    <cellStyle name="Currency 2 3 3 2 2 3 2" xfId="49245" xr:uid="{00000000-0005-0000-0000-000005170000}"/>
    <cellStyle name="Currency 2 3 3 2 2 4" xfId="40200" xr:uid="{00000000-0005-0000-0000-000006170000}"/>
    <cellStyle name="Currency 2 3 3 2 2 5" xfId="26634" xr:uid="{00000000-0005-0000-0000-000007170000}"/>
    <cellStyle name="Currency 2 3 3 2 3" xfId="6404" xr:uid="{00000000-0005-0000-0000-000008170000}"/>
    <cellStyle name="Currency 2 3 3 2 3 2" xfId="19035" xr:uid="{00000000-0005-0000-0000-000009170000}"/>
    <cellStyle name="Currency 2 3 3 2 3 2 2" xfId="54251" xr:uid="{00000000-0005-0000-0000-00000A170000}"/>
    <cellStyle name="Currency 2 3 3 2 3 3" xfId="41654" xr:uid="{00000000-0005-0000-0000-00000B170000}"/>
    <cellStyle name="Currency 2 3 3 2 3 4" xfId="31640" xr:uid="{00000000-0005-0000-0000-00000C170000}"/>
    <cellStyle name="Currency 2 3 3 2 4" xfId="7863" xr:uid="{00000000-0005-0000-0000-00000D170000}"/>
    <cellStyle name="Currency 2 3 3 2 4 2" xfId="20489" xr:uid="{00000000-0005-0000-0000-00000E170000}"/>
    <cellStyle name="Currency 2 3 3 2 4 2 2" xfId="55705" xr:uid="{00000000-0005-0000-0000-00000F170000}"/>
    <cellStyle name="Currency 2 3 3 2 4 3" xfId="43108" xr:uid="{00000000-0005-0000-0000-000010170000}"/>
    <cellStyle name="Currency 2 3 3 2 4 4" xfId="33094" xr:uid="{00000000-0005-0000-0000-000011170000}"/>
    <cellStyle name="Currency 2 3 3 2 5" xfId="9644" xr:uid="{00000000-0005-0000-0000-000012170000}"/>
    <cellStyle name="Currency 2 3 3 2 5 2" xfId="22265" xr:uid="{00000000-0005-0000-0000-000013170000}"/>
    <cellStyle name="Currency 2 3 3 2 5 2 2" xfId="57481" xr:uid="{00000000-0005-0000-0000-000014170000}"/>
    <cellStyle name="Currency 2 3 3 2 5 3" xfId="44884" xr:uid="{00000000-0005-0000-0000-000015170000}"/>
    <cellStyle name="Currency 2 3 3 2 5 4" xfId="34870" xr:uid="{00000000-0005-0000-0000-000016170000}"/>
    <cellStyle name="Currency 2 3 3 2 6" xfId="11438" xr:uid="{00000000-0005-0000-0000-000017170000}"/>
    <cellStyle name="Currency 2 3 3 2 6 2" xfId="24041" xr:uid="{00000000-0005-0000-0000-000018170000}"/>
    <cellStyle name="Currency 2 3 3 2 6 2 2" xfId="59257" xr:uid="{00000000-0005-0000-0000-000019170000}"/>
    <cellStyle name="Currency 2 3 3 2 6 3" xfId="46660" xr:uid="{00000000-0005-0000-0000-00001A170000}"/>
    <cellStyle name="Currency 2 3 3 2 6 4" xfId="36646" xr:uid="{00000000-0005-0000-0000-00001B170000}"/>
    <cellStyle name="Currency 2 3 3 2 7" xfId="15805" xr:uid="{00000000-0005-0000-0000-00001C170000}"/>
    <cellStyle name="Currency 2 3 3 2 7 2" xfId="51021" xr:uid="{00000000-0005-0000-0000-00001D170000}"/>
    <cellStyle name="Currency 2 3 3 2 7 3" xfId="28410" xr:uid="{00000000-0005-0000-0000-00001E170000}"/>
    <cellStyle name="Currency 2 3 3 2 8" xfId="12896" xr:uid="{00000000-0005-0000-0000-00001F170000}"/>
    <cellStyle name="Currency 2 3 3 2 8 2" xfId="48114" xr:uid="{00000000-0005-0000-0000-000020170000}"/>
    <cellStyle name="Currency 2 3 3 2 9" xfId="38424" xr:uid="{00000000-0005-0000-0000-000021170000}"/>
    <cellStyle name="Currency 2 3 3 3" xfId="3463" xr:uid="{00000000-0005-0000-0000-000022170000}"/>
    <cellStyle name="Currency 2 3 3 3 10" xfId="26959" xr:uid="{00000000-0005-0000-0000-000023170000}"/>
    <cellStyle name="Currency 2 3 3 3 11" xfId="61363" xr:uid="{00000000-0005-0000-0000-000024170000}"/>
    <cellStyle name="Currency 2 3 3 3 2" xfId="5259" xr:uid="{00000000-0005-0000-0000-000025170000}"/>
    <cellStyle name="Currency 2 3 3 3 2 2" xfId="17906" xr:uid="{00000000-0005-0000-0000-000026170000}"/>
    <cellStyle name="Currency 2 3 3 3 2 2 2" xfId="53122" xr:uid="{00000000-0005-0000-0000-000027170000}"/>
    <cellStyle name="Currency 2 3 3 3 2 3" xfId="40525" xr:uid="{00000000-0005-0000-0000-000028170000}"/>
    <cellStyle name="Currency 2 3 3 3 2 4" xfId="30511" xr:uid="{00000000-0005-0000-0000-000029170000}"/>
    <cellStyle name="Currency 2 3 3 3 3" xfId="6729" xr:uid="{00000000-0005-0000-0000-00002A170000}"/>
    <cellStyle name="Currency 2 3 3 3 3 2" xfId="19360" xr:uid="{00000000-0005-0000-0000-00002B170000}"/>
    <cellStyle name="Currency 2 3 3 3 3 2 2" xfId="54576" xr:uid="{00000000-0005-0000-0000-00002C170000}"/>
    <cellStyle name="Currency 2 3 3 3 3 3" xfId="41979" xr:uid="{00000000-0005-0000-0000-00002D170000}"/>
    <cellStyle name="Currency 2 3 3 3 3 4" xfId="31965" xr:uid="{00000000-0005-0000-0000-00002E170000}"/>
    <cellStyle name="Currency 2 3 3 3 4" xfId="8188" xr:uid="{00000000-0005-0000-0000-00002F170000}"/>
    <cellStyle name="Currency 2 3 3 3 4 2" xfId="20814" xr:uid="{00000000-0005-0000-0000-000030170000}"/>
    <cellStyle name="Currency 2 3 3 3 4 2 2" xfId="56030" xr:uid="{00000000-0005-0000-0000-000031170000}"/>
    <cellStyle name="Currency 2 3 3 3 4 3" xfId="43433" xr:uid="{00000000-0005-0000-0000-000032170000}"/>
    <cellStyle name="Currency 2 3 3 3 4 4" xfId="33419" xr:uid="{00000000-0005-0000-0000-000033170000}"/>
    <cellStyle name="Currency 2 3 3 3 5" xfId="9969" xr:uid="{00000000-0005-0000-0000-000034170000}"/>
    <cellStyle name="Currency 2 3 3 3 5 2" xfId="22590" xr:uid="{00000000-0005-0000-0000-000035170000}"/>
    <cellStyle name="Currency 2 3 3 3 5 2 2" xfId="57806" xr:uid="{00000000-0005-0000-0000-000036170000}"/>
    <cellStyle name="Currency 2 3 3 3 5 3" xfId="45209" xr:uid="{00000000-0005-0000-0000-000037170000}"/>
    <cellStyle name="Currency 2 3 3 3 5 4" xfId="35195" xr:uid="{00000000-0005-0000-0000-000038170000}"/>
    <cellStyle name="Currency 2 3 3 3 6" xfId="11763" xr:uid="{00000000-0005-0000-0000-000039170000}"/>
    <cellStyle name="Currency 2 3 3 3 6 2" xfId="24366" xr:uid="{00000000-0005-0000-0000-00003A170000}"/>
    <cellStyle name="Currency 2 3 3 3 6 2 2" xfId="59582" xr:uid="{00000000-0005-0000-0000-00003B170000}"/>
    <cellStyle name="Currency 2 3 3 3 6 3" xfId="46985" xr:uid="{00000000-0005-0000-0000-00003C170000}"/>
    <cellStyle name="Currency 2 3 3 3 6 4" xfId="36971" xr:uid="{00000000-0005-0000-0000-00003D170000}"/>
    <cellStyle name="Currency 2 3 3 3 7" xfId="16130" xr:uid="{00000000-0005-0000-0000-00003E170000}"/>
    <cellStyle name="Currency 2 3 3 3 7 2" xfId="51346" xr:uid="{00000000-0005-0000-0000-00003F170000}"/>
    <cellStyle name="Currency 2 3 3 3 7 3" xfId="28735" xr:uid="{00000000-0005-0000-0000-000040170000}"/>
    <cellStyle name="Currency 2 3 3 3 8" xfId="14352" xr:uid="{00000000-0005-0000-0000-000041170000}"/>
    <cellStyle name="Currency 2 3 3 3 8 2" xfId="49570" xr:uid="{00000000-0005-0000-0000-000042170000}"/>
    <cellStyle name="Currency 2 3 3 3 9" xfId="38749" xr:uid="{00000000-0005-0000-0000-000043170000}"/>
    <cellStyle name="Currency 2 3 3 4" xfId="2624" xr:uid="{00000000-0005-0000-0000-000044170000}"/>
    <cellStyle name="Currency 2 3 3 4 10" xfId="26150" xr:uid="{00000000-0005-0000-0000-000045170000}"/>
    <cellStyle name="Currency 2 3 3 4 11" xfId="60554" xr:uid="{00000000-0005-0000-0000-000046170000}"/>
    <cellStyle name="Currency 2 3 3 4 2" xfId="4450" xr:uid="{00000000-0005-0000-0000-000047170000}"/>
    <cellStyle name="Currency 2 3 3 4 2 2" xfId="17097" xr:uid="{00000000-0005-0000-0000-000048170000}"/>
    <cellStyle name="Currency 2 3 3 4 2 2 2" xfId="52313" xr:uid="{00000000-0005-0000-0000-000049170000}"/>
    <cellStyle name="Currency 2 3 3 4 2 3" xfId="39716" xr:uid="{00000000-0005-0000-0000-00004A170000}"/>
    <cellStyle name="Currency 2 3 3 4 2 4" xfId="29702" xr:uid="{00000000-0005-0000-0000-00004B170000}"/>
    <cellStyle name="Currency 2 3 3 4 3" xfId="5920" xr:uid="{00000000-0005-0000-0000-00004C170000}"/>
    <cellStyle name="Currency 2 3 3 4 3 2" xfId="18551" xr:uid="{00000000-0005-0000-0000-00004D170000}"/>
    <cellStyle name="Currency 2 3 3 4 3 2 2" xfId="53767" xr:uid="{00000000-0005-0000-0000-00004E170000}"/>
    <cellStyle name="Currency 2 3 3 4 3 3" xfId="41170" xr:uid="{00000000-0005-0000-0000-00004F170000}"/>
    <cellStyle name="Currency 2 3 3 4 3 4" xfId="31156" xr:uid="{00000000-0005-0000-0000-000050170000}"/>
    <cellStyle name="Currency 2 3 3 4 4" xfId="7379" xr:uid="{00000000-0005-0000-0000-000051170000}"/>
    <cellStyle name="Currency 2 3 3 4 4 2" xfId="20005" xr:uid="{00000000-0005-0000-0000-000052170000}"/>
    <cellStyle name="Currency 2 3 3 4 4 2 2" xfId="55221" xr:uid="{00000000-0005-0000-0000-000053170000}"/>
    <cellStyle name="Currency 2 3 3 4 4 3" xfId="42624" xr:uid="{00000000-0005-0000-0000-000054170000}"/>
    <cellStyle name="Currency 2 3 3 4 4 4" xfId="32610" xr:uid="{00000000-0005-0000-0000-000055170000}"/>
    <cellStyle name="Currency 2 3 3 4 5" xfId="9160" xr:uid="{00000000-0005-0000-0000-000056170000}"/>
    <cellStyle name="Currency 2 3 3 4 5 2" xfId="21781" xr:uid="{00000000-0005-0000-0000-000057170000}"/>
    <cellStyle name="Currency 2 3 3 4 5 2 2" xfId="56997" xr:uid="{00000000-0005-0000-0000-000058170000}"/>
    <cellStyle name="Currency 2 3 3 4 5 3" xfId="44400" xr:uid="{00000000-0005-0000-0000-000059170000}"/>
    <cellStyle name="Currency 2 3 3 4 5 4" xfId="34386" xr:uid="{00000000-0005-0000-0000-00005A170000}"/>
    <cellStyle name="Currency 2 3 3 4 6" xfId="10954" xr:uid="{00000000-0005-0000-0000-00005B170000}"/>
    <cellStyle name="Currency 2 3 3 4 6 2" xfId="23557" xr:uid="{00000000-0005-0000-0000-00005C170000}"/>
    <cellStyle name="Currency 2 3 3 4 6 2 2" xfId="58773" xr:uid="{00000000-0005-0000-0000-00005D170000}"/>
    <cellStyle name="Currency 2 3 3 4 6 3" xfId="46176" xr:uid="{00000000-0005-0000-0000-00005E170000}"/>
    <cellStyle name="Currency 2 3 3 4 6 4" xfId="36162" xr:uid="{00000000-0005-0000-0000-00005F170000}"/>
    <cellStyle name="Currency 2 3 3 4 7" xfId="15321" xr:uid="{00000000-0005-0000-0000-000060170000}"/>
    <cellStyle name="Currency 2 3 3 4 7 2" xfId="50537" xr:uid="{00000000-0005-0000-0000-000061170000}"/>
    <cellStyle name="Currency 2 3 3 4 7 3" xfId="27926" xr:uid="{00000000-0005-0000-0000-000062170000}"/>
    <cellStyle name="Currency 2 3 3 4 8" xfId="13543" xr:uid="{00000000-0005-0000-0000-000063170000}"/>
    <cellStyle name="Currency 2 3 3 4 8 2" xfId="48761" xr:uid="{00000000-0005-0000-0000-000064170000}"/>
    <cellStyle name="Currency 2 3 3 4 9" xfId="37940" xr:uid="{00000000-0005-0000-0000-000065170000}"/>
    <cellStyle name="Currency 2 3 3 5" xfId="3788" xr:uid="{00000000-0005-0000-0000-000066170000}"/>
    <cellStyle name="Currency 2 3 3 5 2" xfId="8511" xr:uid="{00000000-0005-0000-0000-000067170000}"/>
    <cellStyle name="Currency 2 3 3 5 2 2" xfId="21137" xr:uid="{00000000-0005-0000-0000-000068170000}"/>
    <cellStyle name="Currency 2 3 3 5 2 2 2" xfId="56353" xr:uid="{00000000-0005-0000-0000-000069170000}"/>
    <cellStyle name="Currency 2 3 3 5 2 3" xfId="43756" xr:uid="{00000000-0005-0000-0000-00006A170000}"/>
    <cellStyle name="Currency 2 3 3 5 2 4" xfId="33742" xr:uid="{00000000-0005-0000-0000-00006B170000}"/>
    <cellStyle name="Currency 2 3 3 5 3" xfId="10292" xr:uid="{00000000-0005-0000-0000-00006C170000}"/>
    <cellStyle name="Currency 2 3 3 5 3 2" xfId="22913" xr:uid="{00000000-0005-0000-0000-00006D170000}"/>
    <cellStyle name="Currency 2 3 3 5 3 2 2" xfId="58129" xr:uid="{00000000-0005-0000-0000-00006E170000}"/>
    <cellStyle name="Currency 2 3 3 5 3 3" xfId="45532" xr:uid="{00000000-0005-0000-0000-00006F170000}"/>
    <cellStyle name="Currency 2 3 3 5 3 4" xfId="35518" xr:uid="{00000000-0005-0000-0000-000070170000}"/>
    <cellStyle name="Currency 2 3 3 5 4" xfId="12088" xr:uid="{00000000-0005-0000-0000-000071170000}"/>
    <cellStyle name="Currency 2 3 3 5 4 2" xfId="24689" xr:uid="{00000000-0005-0000-0000-000072170000}"/>
    <cellStyle name="Currency 2 3 3 5 4 2 2" xfId="59905" xr:uid="{00000000-0005-0000-0000-000073170000}"/>
    <cellStyle name="Currency 2 3 3 5 4 3" xfId="47308" xr:uid="{00000000-0005-0000-0000-000074170000}"/>
    <cellStyle name="Currency 2 3 3 5 4 4" xfId="37294" xr:uid="{00000000-0005-0000-0000-000075170000}"/>
    <cellStyle name="Currency 2 3 3 5 5" xfId="16453" xr:uid="{00000000-0005-0000-0000-000076170000}"/>
    <cellStyle name="Currency 2 3 3 5 5 2" xfId="51669" xr:uid="{00000000-0005-0000-0000-000077170000}"/>
    <cellStyle name="Currency 2 3 3 5 5 3" xfId="29058" xr:uid="{00000000-0005-0000-0000-000078170000}"/>
    <cellStyle name="Currency 2 3 3 5 6" xfId="14675" xr:uid="{00000000-0005-0000-0000-000079170000}"/>
    <cellStyle name="Currency 2 3 3 5 6 2" xfId="49893" xr:uid="{00000000-0005-0000-0000-00007A170000}"/>
    <cellStyle name="Currency 2 3 3 5 7" xfId="39072" xr:uid="{00000000-0005-0000-0000-00007B170000}"/>
    <cellStyle name="Currency 2 3 3 5 8" xfId="27282" xr:uid="{00000000-0005-0000-0000-00007C170000}"/>
    <cellStyle name="Currency 2 3 3 6" xfId="4128" xr:uid="{00000000-0005-0000-0000-00007D170000}"/>
    <cellStyle name="Currency 2 3 3 6 2" xfId="16775" xr:uid="{00000000-0005-0000-0000-00007E170000}"/>
    <cellStyle name="Currency 2 3 3 6 2 2" xfId="51991" xr:uid="{00000000-0005-0000-0000-00007F170000}"/>
    <cellStyle name="Currency 2 3 3 6 2 3" xfId="29380" xr:uid="{00000000-0005-0000-0000-000080170000}"/>
    <cellStyle name="Currency 2 3 3 6 3" xfId="13221" xr:uid="{00000000-0005-0000-0000-000081170000}"/>
    <cellStyle name="Currency 2 3 3 6 3 2" xfId="48439" xr:uid="{00000000-0005-0000-0000-000082170000}"/>
    <cellStyle name="Currency 2 3 3 6 4" xfId="39394" xr:uid="{00000000-0005-0000-0000-000083170000}"/>
    <cellStyle name="Currency 2 3 3 6 5" xfId="25828" xr:uid="{00000000-0005-0000-0000-000084170000}"/>
    <cellStyle name="Currency 2 3 3 7" xfId="5598" xr:uid="{00000000-0005-0000-0000-000085170000}"/>
    <cellStyle name="Currency 2 3 3 7 2" xfId="18229" xr:uid="{00000000-0005-0000-0000-000086170000}"/>
    <cellStyle name="Currency 2 3 3 7 2 2" xfId="53445" xr:uid="{00000000-0005-0000-0000-000087170000}"/>
    <cellStyle name="Currency 2 3 3 7 3" xfId="40848" xr:uid="{00000000-0005-0000-0000-000088170000}"/>
    <cellStyle name="Currency 2 3 3 7 4" xfId="30834" xr:uid="{00000000-0005-0000-0000-000089170000}"/>
    <cellStyle name="Currency 2 3 3 8" xfId="7057" xr:uid="{00000000-0005-0000-0000-00008A170000}"/>
    <cellStyle name="Currency 2 3 3 8 2" xfId="19683" xr:uid="{00000000-0005-0000-0000-00008B170000}"/>
    <cellStyle name="Currency 2 3 3 8 2 2" xfId="54899" xr:uid="{00000000-0005-0000-0000-00008C170000}"/>
    <cellStyle name="Currency 2 3 3 8 3" xfId="42302" xr:uid="{00000000-0005-0000-0000-00008D170000}"/>
    <cellStyle name="Currency 2 3 3 8 4" xfId="32288" xr:uid="{00000000-0005-0000-0000-00008E170000}"/>
    <cellStyle name="Currency 2 3 3 9" xfId="8838" xr:uid="{00000000-0005-0000-0000-00008F170000}"/>
    <cellStyle name="Currency 2 3 3 9 2" xfId="21459" xr:uid="{00000000-0005-0000-0000-000090170000}"/>
    <cellStyle name="Currency 2 3 3 9 2 2" xfId="56675" xr:uid="{00000000-0005-0000-0000-000091170000}"/>
    <cellStyle name="Currency 2 3 3 9 3" xfId="44078" xr:uid="{00000000-0005-0000-0000-000092170000}"/>
    <cellStyle name="Currency 2 3 3 9 4" xfId="34064" xr:uid="{00000000-0005-0000-0000-000093170000}"/>
    <cellStyle name="Currency 2 3 4" xfId="2964" xr:uid="{00000000-0005-0000-0000-000094170000}"/>
    <cellStyle name="Currency 2 3 4 10" xfId="25344" xr:uid="{00000000-0005-0000-0000-000095170000}"/>
    <cellStyle name="Currency 2 3 4 11" xfId="60879" xr:uid="{00000000-0005-0000-0000-000096170000}"/>
    <cellStyle name="Currency 2 3 4 2" xfId="4775" xr:uid="{00000000-0005-0000-0000-000097170000}"/>
    <cellStyle name="Currency 2 3 4 2 2" xfId="17422" xr:uid="{00000000-0005-0000-0000-000098170000}"/>
    <cellStyle name="Currency 2 3 4 2 2 2" xfId="52638" xr:uid="{00000000-0005-0000-0000-000099170000}"/>
    <cellStyle name="Currency 2 3 4 2 2 3" xfId="30027" xr:uid="{00000000-0005-0000-0000-00009A170000}"/>
    <cellStyle name="Currency 2 3 4 2 3" xfId="13868" xr:uid="{00000000-0005-0000-0000-00009B170000}"/>
    <cellStyle name="Currency 2 3 4 2 3 2" xfId="49086" xr:uid="{00000000-0005-0000-0000-00009C170000}"/>
    <cellStyle name="Currency 2 3 4 2 4" xfId="40041" xr:uid="{00000000-0005-0000-0000-00009D170000}"/>
    <cellStyle name="Currency 2 3 4 2 5" xfId="26475" xr:uid="{00000000-0005-0000-0000-00009E170000}"/>
    <cellStyle name="Currency 2 3 4 3" xfId="6245" xr:uid="{00000000-0005-0000-0000-00009F170000}"/>
    <cellStyle name="Currency 2 3 4 3 2" xfId="18876" xr:uid="{00000000-0005-0000-0000-0000A0170000}"/>
    <cellStyle name="Currency 2 3 4 3 2 2" xfId="54092" xr:uid="{00000000-0005-0000-0000-0000A1170000}"/>
    <cellStyle name="Currency 2 3 4 3 3" xfId="41495" xr:uid="{00000000-0005-0000-0000-0000A2170000}"/>
    <cellStyle name="Currency 2 3 4 3 4" xfId="31481" xr:uid="{00000000-0005-0000-0000-0000A3170000}"/>
    <cellStyle name="Currency 2 3 4 4" xfId="7704" xr:uid="{00000000-0005-0000-0000-0000A4170000}"/>
    <cellStyle name="Currency 2 3 4 4 2" xfId="20330" xr:uid="{00000000-0005-0000-0000-0000A5170000}"/>
    <cellStyle name="Currency 2 3 4 4 2 2" xfId="55546" xr:uid="{00000000-0005-0000-0000-0000A6170000}"/>
    <cellStyle name="Currency 2 3 4 4 3" xfId="42949" xr:uid="{00000000-0005-0000-0000-0000A7170000}"/>
    <cellStyle name="Currency 2 3 4 4 4" xfId="32935" xr:uid="{00000000-0005-0000-0000-0000A8170000}"/>
    <cellStyle name="Currency 2 3 4 5" xfId="9485" xr:uid="{00000000-0005-0000-0000-0000A9170000}"/>
    <cellStyle name="Currency 2 3 4 5 2" xfId="22106" xr:uid="{00000000-0005-0000-0000-0000AA170000}"/>
    <cellStyle name="Currency 2 3 4 5 2 2" xfId="57322" xr:uid="{00000000-0005-0000-0000-0000AB170000}"/>
    <cellStyle name="Currency 2 3 4 5 3" xfId="44725" xr:uid="{00000000-0005-0000-0000-0000AC170000}"/>
    <cellStyle name="Currency 2 3 4 5 4" xfId="34711" xr:uid="{00000000-0005-0000-0000-0000AD170000}"/>
    <cellStyle name="Currency 2 3 4 6" xfId="11279" xr:uid="{00000000-0005-0000-0000-0000AE170000}"/>
    <cellStyle name="Currency 2 3 4 6 2" xfId="23882" xr:uid="{00000000-0005-0000-0000-0000AF170000}"/>
    <cellStyle name="Currency 2 3 4 6 2 2" xfId="59098" xr:uid="{00000000-0005-0000-0000-0000B0170000}"/>
    <cellStyle name="Currency 2 3 4 6 3" xfId="46501" xr:uid="{00000000-0005-0000-0000-0000B1170000}"/>
    <cellStyle name="Currency 2 3 4 6 4" xfId="36487" xr:uid="{00000000-0005-0000-0000-0000B2170000}"/>
    <cellStyle name="Currency 2 3 4 7" xfId="15646" xr:uid="{00000000-0005-0000-0000-0000B3170000}"/>
    <cellStyle name="Currency 2 3 4 7 2" xfId="50862" xr:uid="{00000000-0005-0000-0000-0000B4170000}"/>
    <cellStyle name="Currency 2 3 4 7 3" xfId="28251" xr:uid="{00000000-0005-0000-0000-0000B5170000}"/>
    <cellStyle name="Currency 2 3 4 8" xfId="12737" xr:uid="{00000000-0005-0000-0000-0000B6170000}"/>
    <cellStyle name="Currency 2 3 4 8 2" xfId="47955" xr:uid="{00000000-0005-0000-0000-0000B7170000}"/>
    <cellStyle name="Currency 2 3 4 9" xfId="38265" xr:uid="{00000000-0005-0000-0000-0000B8170000}"/>
    <cellStyle name="Currency 2 3 5" xfId="2797" xr:uid="{00000000-0005-0000-0000-0000B9170000}"/>
    <cellStyle name="Currency 2 3 5 10" xfId="25189" xr:uid="{00000000-0005-0000-0000-0000BA170000}"/>
    <cellStyle name="Currency 2 3 5 11" xfId="60724" xr:uid="{00000000-0005-0000-0000-0000BB170000}"/>
    <cellStyle name="Currency 2 3 5 2" xfId="4620" xr:uid="{00000000-0005-0000-0000-0000BC170000}"/>
    <cellStyle name="Currency 2 3 5 2 2" xfId="17267" xr:uid="{00000000-0005-0000-0000-0000BD170000}"/>
    <cellStyle name="Currency 2 3 5 2 2 2" xfId="52483" xr:uid="{00000000-0005-0000-0000-0000BE170000}"/>
    <cellStyle name="Currency 2 3 5 2 2 3" xfId="29872" xr:uid="{00000000-0005-0000-0000-0000BF170000}"/>
    <cellStyle name="Currency 2 3 5 2 3" xfId="13713" xr:uid="{00000000-0005-0000-0000-0000C0170000}"/>
    <cellStyle name="Currency 2 3 5 2 3 2" xfId="48931" xr:uid="{00000000-0005-0000-0000-0000C1170000}"/>
    <cellStyle name="Currency 2 3 5 2 4" xfId="39886" xr:uid="{00000000-0005-0000-0000-0000C2170000}"/>
    <cellStyle name="Currency 2 3 5 2 5" xfId="26320" xr:uid="{00000000-0005-0000-0000-0000C3170000}"/>
    <cellStyle name="Currency 2 3 5 3" xfId="6090" xr:uid="{00000000-0005-0000-0000-0000C4170000}"/>
    <cellStyle name="Currency 2 3 5 3 2" xfId="18721" xr:uid="{00000000-0005-0000-0000-0000C5170000}"/>
    <cellStyle name="Currency 2 3 5 3 2 2" xfId="53937" xr:uid="{00000000-0005-0000-0000-0000C6170000}"/>
    <cellStyle name="Currency 2 3 5 3 3" xfId="41340" xr:uid="{00000000-0005-0000-0000-0000C7170000}"/>
    <cellStyle name="Currency 2 3 5 3 4" xfId="31326" xr:uid="{00000000-0005-0000-0000-0000C8170000}"/>
    <cellStyle name="Currency 2 3 5 4" xfId="7549" xr:uid="{00000000-0005-0000-0000-0000C9170000}"/>
    <cellStyle name="Currency 2 3 5 4 2" xfId="20175" xr:uid="{00000000-0005-0000-0000-0000CA170000}"/>
    <cellStyle name="Currency 2 3 5 4 2 2" xfId="55391" xr:uid="{00000000-0005-0000-0000-0000CB170000}"/>
    <cellStyle name="Currency 2 3 5 4 3" xfId="42794" xr:uid="{00000000-0005-0000-0000-0000CC170000}"/>
    <cellStyle name="Currency 2 3 5 4 4" xfId="32780" xr:uid="{00000000-0005-0000-0000-0000CD170000}"/>
    <cellStyle name="Currency 2 3 5 5" xfId="9330" xr:uid="{00000000-0005-0000-0000-0000CE170000}"/>
    <cellStyle name="Currency 2 3 5 5 2" xfId="21951" xr:uid="{00000000-0005-0000-0000-0000CF170000}"/>
    <cellStyle name="Currency 2 3 5 5 2 2" xfId="57167" xr:uid="{00000000-0005-0000-0000-0000D0170000}"/>
    <cellStyle name="Currency 2 3 5 5 3" xfId="44570" xr:uid="{00000000-0005-0000-0000-0000D1170000}"/>
    <cellStyle name="Currency 2 3 5 5 4" xfId="34556" xr:uid="{00000000-0005-0000-0000-0000D2170000}"/>
    <cellStyle name="Currency 2 3 5 6" xfId="11124" xr:uid="{00000000-0005-0000-0000-0000D3170000}"/>
    <cellStyle name="Currency 2 3 5 6 2" xfId="23727" xr:uid="{00000000-0005-0000-0000-0000D4170000}"/>
    <cellStyle name="Currency 2 3 5 6 2 2" xfId="58943" xr:uid="{00000000-0005-0000-0000-0000D5170000}"/>
    <cellStyle name="Currency 2 3 5 6 3" xfId="46346" xr:uid="{00000000-0005-0000-0000-0000D6170000}"/>
    <cellStyle name="Currency 2 3 5 6 4" xfId="36332" xr:uid="{00000000-0005-0000-0000-0000D7170000}"/>
    <cellStyle name="Currency 2 3 5 7" xfId="15491" xr:uid="{00000000-0005-0000-0000-0000D8170000}"/>
    <cellStyle name="Currency 2 3 5 7 2" xfId="50707" xr:uid="{00000000-0005-0000-0000-0000D9170000}"/>
    <cellStyle name="Currency 2 3 5 7 3" xfId="28096" xr:uid="{00000000-0005-0000-0000-0000DA170000}"/>
    <cellStyle name="Currency 2 3 5 8" xfId="12582" xr:uid="{00000000-0005-0000-0000-0000DB170000}"/>
    <cellStyle name="Currency 2 3 5 8 2" xfId="47800" xr:uid="{00000000-0005-0000-0000-0000DC170000}"/>
    <cellStyle name="Currency 2 3 5 9" xfId="38110" xr:uid="{00000000-0005-0000-0000-0000DD170000}"/>
    <cellStyle name="Currency 2 3 6" xfId="3311" xr:uid="{00000000-0005-0000-0000-0000DE170000}"/>
    <cellStyle name="Currency 2 3 6 10" xfId="26807" xr:uid="{00000000-0005-0000-0000-0000DF170000}"/>
    <cellStyle name="Currency 2 3 6 11" xfId="61211" xr:uid="{00000000-0005-0000-0000-0000E0170000}"/>
    <cellStyle name="Currency 2 3 6 2" xfId="5107" xr:uid="{00000000-0005-0000-0000-0000E1170000}"/>
    <cellStyle name="Currency 2 3 6 2 2" xfId="17754" xr:uid="{00000000-0005-0000-0000-0000E2170000}"/>
    <cellStyle name="Currency 2 3 6 2 2 2" xfId="52970" xr:uid="{00000000-0005-0000-0000-0000E3170000}"/>
    <cellStyle name="Currency 2 3 6 2 3" xfId="40373" xr:uid="{00000000-0005-0000-0000-0000E4170000}"/>
    <cellStyle name="Currency 2 3 6 2 4" xfId="30359" xr:uid="{00000000-0005-0000-0000-0000E5170000}"/>
    <cellStyle name="Currency 2 3 6 3" xfId="6577" xr:uid="{00000000-0005-0000-0000-0000E6170000}"/>
    <cellStyle name="Currency 2 3 6 3 2" xfId="19208" xr:uid="{00000000-0005-0000-0000-0000E7170000}"/>
    <cellStyle name="Currency 2 3 6 3 2 2" xfId="54424" xr:uid="{00000000-0005-0000-0000-0000E8170000}"/>
    <cellStyle name="Currency 2 3 6 3 3" xfId="41827" xr:uid="{00000000-0005-0000-0000-0000E9170000}"/>
    <cellStyle name="Currency 2 3 6 3 4" xfId="31813" xr:uid="{00000000-0005-0000-0000-0000EA170000}"/>
    <cellStyle name="Currency 2 3 6 4" xfId="8036" xr:uid="{00000000-0005-0000-0000-0000EB170000}"/>
    <cellStyle name="Currency 2 3 6 4 2" xfId="20662" xr:uid="{00000000-0005-0000-0000-0000EC170000}"/>
    <cellStyle name="Currency 2 3 6 4 2 2" xfId="55878" xr:uid="{00000000-0005-0000-0000-0000ED170000}"/>
    <cellStyle name="Currency 2 3 6 4 3" xfId="43281" xr:uid="{00000000-0005-0000-0000-0000EE170000}"/>
    <cellStyle name="Currency 2 3 6 4 4" xfId="33267" xr:uid="{00000000-0005-0000-0000-0000EF170000}"/>
    <cellStyle name="Currency 2 3 6 5" xfId="9817" xr:uid="{00000000-0005-0000-0000-0000F0170000}"/>
    <cellStyle name="Currency 2 3 6 5 2" xfId="22438" xr:uid="{00000000-0005-0000-0000-0000F1170000}"/>
    <cellStyle name="Currency 2 3 6 5 2 2" xfId="57654" xr:uid="{00000000-0005-0000-0000-0000F2170000}"/>
    <cellStyle name="Currency 2 3 6 5 3" xfId="45057" xr:uid="{00000000-0005-0000-0000-0000F3170000}"/>
    <cellStyle name="Currency 2 3 6 5 4" xfId="35043" xr:uid="{00000000-0005-0000-0000-0000F4170000}"/>
    <cellStyle name="Currency 2 3 6 6" xfId="11611" xr:uid="{00000000-0005-0000-0000-0000F5170000}"/>
    <cellStyle name="Currency 2 3 6 6 2" xfId="24214" xr:uid="{00000000-0005-0000-0000-0000F6170000}"/>
    <cellStyle name="Currency 2 3 6 6 2 2" xfId="59430" xr:uid="{00000000-0005-0000-0000-0000F7170000}"/>
    <cellStyle name="Currency 2 3 6 6 3" xfId="46833" xr:uid="{00000000-0005-0000-0000-0000F8170000}"/>
    <cellStyle name="Currency 2 3 6 6 4" xfId="36819" xr:uid="{00000000-0005-0000-0000-0000F9170000}"/>
    <cellStyle name="Currency 2 3 6 7" xfId="15978" xr:uid="{00000000-0005-0000-0000-0000FA170000}"/>
    <cellStyle name="Currency 2 3 6 7 2" xfId="51194" xr:uid="{00000000-0005-0000-0000-0000FB170000}"/>
    <cellStyle name="Currency 2 3 6 7 3" xfId="28583" xr:uid="{00000000-0005-0000-0000-0000FC170000}"/>
    <cellStyle name="Currency 2 3 6 8" xfId="14200" xr:uid="{00000000-0005-0000-0000-0000FD170000}"/>
    <cellStyle name="Currency 2 3 6 8 2" xfId="49418" xr:uid="{00000000-0005-0000-0000-0000FE170000}"/>
    <cellStyle name="Currency 2 3 6 9" xfId="38597" xr:uid="{00000000-0005-0000-0000-0000FF170000}"/>
    <cellStyle name="Currency 2 3 7" xfId="2467" xr:uid="{00000000-0005-0000-0000-000000180000}"/>
    <cellStyle name="Currency 2 3 7 10" xfId="25998" xr:uid="{00000000-0005-0000-0000-000001180000}"/>
    <cellStyle name="Currency 2 3 7 11" xfId="60402" xr:uid="{00000000-0005-0000-0000-000002180000}"/>
    <cellStyle name="Currency 2 3 7 2" xfId="4298" xr:uid="{00000000-0005-0000-0000-000003180000}"/>
    <cellStyle name="Currency 2 3 7 2 2" xfId="16945" xr:uid="{00000000-0005-0000-0000-000004180000}"/>
    <cellStyle name="Currency 2 3 7 2 2 2" xfId="52161" xr:uid="{00000000-0005-0000-0000-000005180000}"/>
    <cellStyle name="Currency 2 3 7 2 3" xfId="39564" xr:uid="{00000000-0005-0000-0000-000006180000}"/>
    <cellStyle name="Currency 2 3 7 2 4" xfId="29550" xr:uid="{00000000-0005-0000-0000-000007180000}"/>
    <cellStyle name="Currency 2 3 7 3" xfId="5768" xr:uid="{00000000-0005-0000-0000-000008180000}"/>
    <cellStyle name="Currency 2 3 7 3 2" xfId="18399" xr:uid="{00000000-0005-0000-0000-000009180000}"/>
    <cellStyle name="Currency 2 3 7 3 2 2" xfId="53615" xr:uid="{00000000-0005-0000-0000-00000A180000}"/>
    <cellStyle name="Currency 2 3 7 3 3" xfId="41018" xr:uid="{00000000-0005-0000-0000-00000B180000}"/>
    <cellStyle name="Currency 2 3 7 3 4" xfId="31004" xr:uid="{00000000-0005-0000-0000-00000C180000}"/>
    <cellStyle name="Currency 2 3 7 4" xfId="7227" xr:uid="{00000000-0005-0000-0000-00000D180000}"/>
    <cellStyle name="Currency 2 3 7 4 2" xfId="19853" xr:uid="{00000000-0005-0000-0000-00000E180000}"/>
    <cellStyle name="Currency 2 3 7 4 2 2" xfId="55069" xr:uid="{00000000-0005-0000-0000-00000F180000}"/>
    <cellStyle name="Currency 2 3 7 4 3" xfId="42472" xr:uid="{00000000-0005-0000-0000-000010180000}"/>
    <cellStyle name="Currency 2 3 7 4 4" xfId="32458" xr:uid="{00000000-0005-0000-0000-000011180000}"/>
    <cellStyle name="Currency 2 3 7 5" xfId="9008" xr:uid="{00000000-0005-0000-0000-000012180000}"/>
    <cellStyle name="Currency 2 3 7 5 2" xfId="21629" xr:uid="{00000000-0005-0000-0000-000013180000}"/>
    <cellStyle name="Currency 2 3 7 5 2 2" xfId="56845" xr:uid="{00000000-0005-0000-0000-000014180000}"/>
    <cellStyle name="Currency 2 3 7 5 3" xfId="44248" xr:uid="{00000000-0005-0000-0000-000015180000}"/>
    <cellStyle name="Currency 2 3 7 5 4" xfId="34234" xr:uid="{00000000-0005-0000-0000-000016180000}"/>
    <cellStyle name="Currency 2 3 7 6" xfId="10802" xr:uid="{00000000-0005-0000-0000-000017180000}"/>
    <cellStyle name="Currency 2 3 7 6 2" xfId="23405" xr:uid="{00000000-0005-0000-0000-000018180000}"/>
    <cellStyle name="Currency 2 3 7 6 2 2" xfId="58621" xr:uid="{00000000-0005-0000-0000-000019180000}"/>
    <cellStyle name="Currency 2 3 7 6 3" xfId="46024" xr:uid="{00000000-0005-0000-0000-00001A180000}"/>
    <cellStyle name="Currency 2 3 7 6 4" xfId="36010" xr:uid="{00000000-0005-0000-0000-00001B180000}"/>
    <cellStyle name="Currency 2 3 7 7" xfId="15169" xr:uid="{00000000-0005-0000-0000-00001C180000}"/>
    <cellStyle name="Currency 2 3 7 7 2" xfId="50385" xr:uid="{00000000-0005-0000-0000-00001D180000}"/>
    <cellStyle name="Currency 2 3 7 7 3" xfId="27774" xr:uid="{00000000-0005-0000-0000-00001E180000}"/>
    <cellStyle name="Currency 2 3 7 8" xfId="13391" xr:uid="{00000000-0005-0000-0000-00001F180000}"/>
    <cellStyle name="Currency 2 3 7 8 2" xfId="48609" xr:uid="{00000000-0005-0000-0000-000020180000}"/>
    <cellStyle name="Currency 2 3 7 9" xfId="37788" xr:uid="{00000000-0005-0000-0000-000021180000}"/>
    <cellStyle name="Currency 2 3 8" xfId="3635" xr:uid="{00000000-0005-0000-0000-000022180000}"/>
    <cellStyle name="Currency 2 3 8 2" xfId="8359" xr:uid="{00000000-0005-0000-0000-000023180000}"/>
    <cellStyle name="Currency 2 3 8 2 2" xfId="20985" xr:uid="{00000000-0005-0000-0000-000024180000}"/>
    <cellStyle name="Currency 2 3 8 2 2 2" xfId="56201" xr:uid="{00000000-0005-0000-0000-000025180000}"/>
    <cellStyle name="Currency 2 3 8 2 3" xfId="43604" xr:uid="{00000000-0005-0000-0000-000026180000}"/>
    <cellStyle name="Currency 2 3 8 2 4" xfId="33590" xr:uid="{00000000-0005-0000-0000-000027180000}"/>
    <cellStyle name="Currency 2 3 8 3" xfId="10140" xr:uid="{00000000-0005-0000-0000-000028180000}"/>
    <cellStyle name="Currency 2 3 8 3 2" xfId="22761" xr:uid="{00000000-0005-0000-0000-000029180000}"/>
    <cellStyle name="Currency 2 3 8 3 2 2" xfId="57977" xr:uid="{00000000-0005-0000-0000-00002A180000}"/>
    <cellStyle name="Currency 2 3 8 3 3" xfId="45380" xr:uid="{00000000-0005-0000-0000-00002B180000}"/>
    <cellStyle name="Currency 2 3 8 3 4" xfId="35366" xr:uid="{00000000-0005-0000-0000-00002C180000}"/>
    <cellStyle name="Currency 2 3 8 4" xfId="11936" xr:uid="{00000000-0005-0000-0000-00002D180000}"/>
    <cellStyle name="Currency 2 3 8 4 2" xfId="24537" xr:uid="{00000000-0005-0000-0000-00002E180000}"/>
    <cellStyle name="Currency 2 3 8 4 2 2" xfId="59753" xr:uid="{00000000-0005-0000-0000-00002F180000}"/>
    <cellStyle name="Currency 2 3 8 4 3" xfId="47156" xr:uid="{00000000-0005-0000-0000-000030180000}"/>
    <cellStyle name="Currency 2 3 8 4 4" xfId="37142" xr:uid="{00000000-0005-0000-0000-000031180000}"/>
    <cellStyle name="Currency 2 3 8 5" xfId="16301" xr:uid="{00000000-0005-0000-0000-000032180000}"/>
    <cellStyle name="Currency 2 3 8 5 2" xfId="51517" xr:uid="{00000000-0005-0000-0000-000033180000}"/>
    <cellStyle name="Currency 2 3 8 5 3" xfId="28906" xr:uid="{00000000-0005-0000-0000-000034180000}"/>
    <cellStyle name="Currency 2 3 8 6" xfId="14523" xr:uid="{00000000-0005-0000-0000-000035180000}"/>
    <cellStyle name="Currency 2 3 8 6 2" xfId="49741" xr:uid="{00000000-0005-0000-0000-000036180000}"/>
    <cellStyle name="Currency 2 3 8 7" xfId="38920" xr:uid="{00000000-0005-0000-0000-000037180000}"/>
    <cellStyle name="Currency 2 3 8 8" xfId="27130" xr:uid="{00000000-0005-0000-0000-000038180000}"/>
    <cellStyle name="Currency 2 3 9" xfId="3964" xr:uid="{00000000-0005-0000-0000-000039180000}"/>
    <cellStyle name="Currency 2 3 9 2" xfId="16623" xr:uid="{00000000-0005-0000-0000-00003A180000}"/>
    <cellStyle name="Currency 2 3 9 2 2" xfId="51839" xr:uid="{00000000-0005-0000-0000-00003B180000}"/>
    <cellStyle name="Currency 2 3 9 2 3" xfId="29228" xr:uid="{00000000-0005-0000-0000-00003C180000}"/>
    <cellStyle name="Currency 2 3 9 3" xfId="13069" xr:uid="{00000000-0005-0000-0000-00003D180000}"/>
    <cellStyle name="Currency 2 3 9 3 2" xfId="48287" xr:uid="{00000000-0005-0000-0000-00003E180000}"/>
    <cellStyle name="Currency 2 3 9 4" xfId="39242" xr:uid="{00000000-0005-0000-0000-00003F180000}"/>
    <cellStyle name="Currency 2 3 9 5" xfId="25676" xr:uid="{00000000-0005-0000-0000-000040180000}"/>
    <cellStyle name="Currency 2 4" xfId="502" xr:uid="{00000000-0005-0000-0000-000041180000}"/>
    <cellStyle name="Currency 2 5" xfId="1716" xr:uid="{00000000-0005-0000-0000-000042180000}"/>
    <cellStyle name="Currency 3" xfId="503" xr:uid="{00000000-0005-0000-0000-000043180000}"/>
    <cellStyle name="Currency 3 2" xfId="504" xr:uid="{00000000-0005-0000-0000-000044180000}"/>
    <cellStyle name="Currency 3 3" xfId="505" xr:uid="{00000000-0005-0000-0000-000045180000}"/>
    <cellStyle name="Currency 3 4" xfId="506" xr:uid="{00000000-0005-0000-0000-000046180000}"/>
    <cellStyle name="Currency 4" xfId="507" xr:uid="{00000000-0005-0000-0000-000047180000}"/>
    <cellStyle name="Currency 4 10" xfId="3636" xr:uid="{00000000-0005-0000-0000-000048180000}"/>
    <cellStyle name="Currency 4 10 2" xfId="8360" xr:uid="{00000000-0005-0000-0000-000049180000}"/>
    <cellStyle name="Currency 4 10 2 2" xfId="20986" xr:uid="{00000000-0005-0000-0000-00004A180000}"/>
    <cellStyle name="Currency 4 10 2 2 2" xfId="56202" xr:uid="{00000000-0005-0000-0000-00004B180000}"/>
    <cellStyle name="Currency 4 10 2 3" xfId="43605" xr:uid="{00000000-0005-0000-0000-00004C180000}"/>
    <cellStyle name="Currency 4 10 2 4" xfId="33591" xr:uid="{00000000-0005-0000-0000-00004D180000}"/>
    <cellStyle name="Currency 4 10 3" xfId="10141" xr:uid="{00000000-0005-0000-0000-00004E180000}"/>
    <cellStyle name="Currency 4 10 3 2" xfId="22762" xr:uid="{00000000-0005-0000-0000-00004F180000}"/>
    <cellStyle name="Currency 4 10 3 2 2" xfId="57978" xr:uid="{00000000-0005-0000-0000-000050180000}"/>
    <cellStyle name="Currency 4 10 3 3" xfId="45381" xr:uid="{00000000-0005-0000-0000-000051180000}"/>
    <cellStyle name="Currency 4 10 3 4" xfId="35367" xr:uid="{00000000-0005-0000-0000-000052180000}"/>
    <cellStyle name="Currency 4 10 4" xfId="11937" xr:uid="{00000000-0005-0000-0000-000053180000}"/>
    <cellStyle name="Currency 4 10 4 2" xfId="24538" xr:uid="{00000000-0005-0000-0000-000054180000}"/>
    <cellStyle name="Currency 4 10 4 2 2" xfId="59754" xr:uid="{00000000-0005-0000-0000-000055180000}"/>
    <cellStyle name="Currency 4 10 4 3" xfId="47157" xr:uid="{00000000-0005-0000-0000-000056180000}"/>
    <cellStyle name="Currency 4 10 4 4" xfId="37143" xr:uid="{00000000-0005-0000-0000-000057180000}"/>
    <cellStyle name="Currency 4 10 5" xfId="16302" xr:uid="{00000000-0005-0000-0000-000058180000}"/>
    <cellStyle name="Currency 4 10 5 2" xfId="51518" xr:uid="{00000000-0005-0000-0000-000059180000}"/>
    <cellStyle name="Currency 4 10 5 3" xfId="28907" xr:uid="{00000000-0005-0000-0000-00005A180000}"/>
    <cellStyle name="Currency 4 10 6" xfId="14524" xr:uid="{00000000-0005-0000-0000-00005B180000}"/>
    <cellStyle name="Currency 4 10 6 2" xfId="49742" xr:uid="{00000000-0005-0000-0000-00005C180000}"/>
    <cellStyle name="Currency 4 10 7" xfId="38921" xr:uid="{00000000-0005-0000-0000-00005D180000}"/>
    <cellStyle name="Currency 4 10 8" xfId="27131" xr:uid="{00000000-0005-0000-0000-00005E180000}"/>
    <cellStyle name="Currency 4 11" xfId="3965" xr:uid="{00000000-0005-0000-0000-00005F180000}"/>
    <cellStyle name="Currency 4 11 2" xfId="16624" xr:uid="{00000000-0005-0000-0000-000060180000}"/>
    <cellStyle name="Currency 4 11 2 2" xfId="51840" xr:uid="{00000000-0005-0000-0000-000061180000}"/>
    <cellStyle name="Currency 4 11 2 3" xfId="29229" xr:uid="{00000000-0005-0000-0000-000062180000}"/>
    <cellStyle name="Currency 4 11 3" xfId="13070" xr:uid="{00000000-0005-0000-0000-000063180000}"/>
    <cellStyle name="Currency 4 11 3 2" xfId="48288" xr:uid="{00000000-0005-0000-0000-000064180000}"/>
    <cellStyle name="Currency 4 11 4" xfId="39243" xr:uid="{00000000-0005-0000-0000-000065180000}"/>
    <cellStyle name="Currency 4 11 5" xfId="25677" xr:uid="{00000000-0005-0000-0000-000066180000}"/>
    <cellStyle name="Currency 4 12" xfId="5447" xr:uid="{00000000-0005-0000-0000-000067180000}"/>
    <cellStyle name="Currency 4 12 2" xfId="18078" xr:uid="{00000000-0005-0000-0000-000068180000}"/>
    <cellStyle name="Currency 4 12 2 2" xfId="53294" xr:uid="{00000000-0005-0000-0000-000069180000}"/>
    <cellStyle name="Currency 4 12 3" xfId="40697" xr:uid="{00000000-0005-0000-0000-00006A180000}"/>
    <cellStyle name="Currency 4 12 4" xfId="30683" xr:uid="{00000000-0005-0000-0000-00006B180000}"/>
    <cellStyle name="Currency 4 13" xfId="6903" xr:uid="{00000000-0005-0000-0000-00006C180000}"/>
    <cellStyle name="Currency 4 13 2" xfId="19532" xr:uid="{00000000-0005-0000-0000-00006D180000}"/>
    <cellStyle name="Currency 4 13 2 2" xfId="54748" xr:uid="{00000000-0005-0000-0000-00006E180000}"/>
    <cellStyle name="Currency 4 13 3" xfId="42151" xr:uid="{00000000-0005-0000-0000-00006F180000}"/>
    <cellStyle name="Currency 4 13 4" xfId="32137" xr:uid="{00000000-0005-0000-0000-000070180000}"/>
    <cellStyle name="Currency 4 14" xfId="8685" xr:uid="{00000000-0005-0000-0000-000071180000}"/>
    <cellStyle name="Currency 4 14 2" xfId="21308" xr:uid="{00000000-0005-0000-0000-000072180000}"/>
    <cellStyle name="Currency 4 14 2 2" xfId="56524" xr:uid="{00000000-0005-0000-0000-000073180000}"/>
    <cellStyle name="Currency 4 14 3" xfId="43927" xr:uid="{00000000-0005-0000-0000-000074180000}"/>
    <cellStyle name="Currency 4 14 4" xfId="33913" xr:uid="{00000000-0005-0000-0000-000075180000}"/>
    <cellStyle name="Currency 4 15" xfId="10479" xr:uid="{00000000-0005-0000-0000-000076180000}"/>
    <cellStyle name="Currency 4 15 2" xfId="23090" xr:uid="{00000000-0005-0000-0000-000077180000}"/>
    <cellStyle name="Currency 4 15 2 2" xfId="58306" xr:uid="{00000000-0005-0000-0000-000078180000}"/>
    <cellStyle name="Currency 4 15 3" xfId="45709" xr:uid="{00000000-0005-0000-0000-000079180000}"/>
    <cellStyle name="Currency 4 15 4" xfId="35695" xr:uid="{00000000-0005-0000-0000-00007A180000}"/>
    <cellStyle name="Currency 4 16" xfId="14847" xr:uid="{00000000-0005-0000-0000-00007B180000}"/>
    <cellStyle name="Currency 4 16 2" xfId="50064" xr:uid="{00000000-0005-0000-0000-00007C180000}"/>
    <cellStyle name="Currency 4 16 3" xfId="27453" xr:uid="{00000000-0005-0000-0000-00007D180000}"/>
    <cellStyle name="Currency 4 17" xfId="12261" xr:uid="{00000000-0005-0000-0000-00007E180000}"/>
    <cellStyle name="Currency 4 17 2" xfId="47479" xr:uid="{00000000-0005-0000-0000-00007F180000}"/>
    <cellStyle name="Currency 4 18" xfId="37466" xr:uid="{00000000-0005-0000-0000-000080180000}"/>
    <cellStyle name="Currency 4 19" xfId="24868" xr:uid="{00000000-0005-0000-0000-000081180000}"/>
    <cellStyle name="Currency 4 2" xfId="508" xr:uid="{00000000-0005-0000-0000-000082180000}"/>
    <cellStyle name="Currency 4 2 2" xfId="1719" xr:uid="{00000000-0005-0000-0000-000083180000}"/>
    <cellStyle name="Currency 4 20" xfId="60081" xr:uid="{00000000-0005-0000-0000-000084180000}"/>
    <cellStyle name="Currency 4 3" xfId="509" xr:uid="{00000000-0005-0000-0000-000085180000}"/>
    <cellStyle name="Currency 4 3 10" xfId="5448" xr:uid="{00000000-0005-0000-0000-000086180000}"/>
    <cellStyle name="Currency 4 3 10 2" xfId="18079" xr:uid="{00000000-0005-0000-0000-000087180000}"/>
    <cellStyle name="Currency 4 3 10 2 2" xfId="53295" xr:uid="{00000000-0005-0000-0000-000088180000}"/>
    <cellStyle name="Currency 4 3 10 3" xfId="40698" xr:uid="{00000000-0005-0000-0000-000089180000}"/>
    <cellStyle name="Currency 4 3 10 4" xfId="30684" xr:uid="{00000000-0005-0000-0000-00008A180000}"/>
    <cellStyle name="Currency 4 3 11" xfId="6904" xr:uid="{00000000-0005-0000-0000-00008B180000}"/>
    <cellStyle name="Currency 4 3 11 2" xfId="19533" xr:uid="{00000000-0005-0000-0000-00008C180000}"/>
    <cellStyle name="Currency 4 3 11 2 2" xfId="54749" xr:uid="{00000000-0005-0000-0000-00008D180000}"/>
    <cellStyle name="Currency 4 3 11 3" xfId="42152" xr:uid="{00000000-0005-0000-0000-00008E180000}"/>
    <cellStyle name="Currency 4 3 11 4" xfId="32138" xr:uid="{00000000-0005-0000-0000-00008F180000}"/>
    <cellStyle name="Currency 4 3 12" xfId="8686" xr:uid="{00000000-0005-0000-0000-000090180000}"/>
    <cellStyle name="Currency 4 3 12 2" xfId="21309" xr:uid="{00000000-0005-0000-0000-000091180000}"/>
    <cellStyle name="Currency 4 3 12 2 2" xfId="56525" xr:uid="{00000000-0005-0000-0000-000092180000}"/>
    <cellStyle name="Currency 4 3 12 3" xfId="43928" xr:uid="{00000000-0005-0000-0000-000093180000}"/>
    <cellStyle name="Currency 4 3 12 4" xfId="33914" xr:uid="{00000000-0005-0000-0000-000094180000}"/>
    <cellStyle name="Currency 4 3 13" xfId="10480" xr:uid="{00000000-0005-0000-0000-000095180000}"/>
    <cellStyle name="Currency 4 3 13 2" xfId="23091" xr:uid="{00000000-0005-0000-0000-000096180000}"/>
    <cellStyle name="Currency 4 3 13 2 2" xfId="58307" xr:uid="{00000000-0005-0000-0000-000097180000}"/>
    <cellStyle name="Currency 4 3 13 3" xfId="45710" xr:uid="{00000000-0005-0000-0000-000098180000}"/>
    <cellStyle name="Currency 4 3 13 4" xfId="35696" xr:uid="{00000000-0005-0000-0000-000099180000}"/>
    <cellStyle name="Currency 4 3 14" xfId="14848" xr:uid="{00000000-0005-0000-0000-00009A180000}"/>
    <cellStyle name="Currency 4 3 14 2" xfId="50065" xr:uid="{00000000-0005-0000-0000-00009B180000}"/>
    <cellStyle name="Currency 4 3 14 3" xfId="27454" xr:uid="{00000000-0005-0000-0000-00009C180000}"/>
    <cellStyle name="Currency 4 3 15" xfId="12262" xr:uid="{00000000-0005-0000-0000-00009D180000}"/>
    <cellStyle name="Currency 4 3 15 2" xfId="47480" xr:uid="{00000000-0005-0000-0000-00009E180000}"/>
    <cellStyle name="Currency 4 3 16" xfId="37467" xr:uid="{00000000-0005-0000-0000-00009F180000}"/>
    <cellStyle name="Currency 4 3 17" xfId="24869" xr:uid="{00000000-0005-0000-0000-0000A0180000}"/>
    <cellStyle name="Currency 4 3 18" xfId="60082" xr:uid="{00000000-0005-0000-0000-0000A1180000}"/>
    <cellStyle name="Currency 4 3 2" xfId="1720" xr:uid="{00000000-0005-0000-0000-0000A2180000}"/>
    <cellStyle name="Currency 4 3 2 10" xfId="6978" xr:uid="{00000000-0005-0000-0000-0000A3180000}"/>
    <cellStyle name="Currency 4 3 2 10 2" xfId="19605" xr:uid="{00000000-0005-0000-0000-0000A4180000}"/>
    <cellStyle name="Currency 4 3 2 10 2 2" xfId="54821" xr:uid="{00000000-0005-0000-0000-0000A5180000}"/>
    <cellStyle name="Currency 4 3 2 10 3" xfId="42224" xr:uid="{00000000-0005-0000-0000-0000A6180000}"/>
    <cellStyle name="Currency 4 3 2 10 4" xfId="32210" xr:uid="{00000000-0005-0000-0000-0000A7180000}"/>
    <cellStyle name="Currency 4 3 2 11" xfId="8759" xr:uid="{00000000-0005-0000-0000-0000A8180000}"/>
    <cellStyle name="Currency 4 3 2 11 2" xfId="21381" xr:uid="{00000000-0005-0000-0000-0000A9180000}"/>
    <cellStyle name="Currency 4 3 2 11 2 2" xfId="56597" xr:uid="{00000000-0005-0000-0000-0000AA180000}"/>
    <cellStyle name="Currency 4 3 2 11 3" xfId="44000" xr:uid="{00000000-0005-0000-0000-0000AB180000}"/>
    <cellStyle name="Currency 4 3 2 11 4" xfId="33986" xr:uid="{00000000-0005-0000-0000-0000AC180000}"/>
    <cellStyle name="Currency 4 3 2 12" xfId="10481" xr:uid="{00000000-0005-0000-0000-0000AD180000}"/>
    <cellStyle name="Currency 4 3 2 12 2" xfId="23092" xr:uid="{00000000-0005-0000-0000-0000AE180000}"/>
    <cellStyle name="Currency 4 3 2 12 2 2" xfId="58308" xr:uid="{00000000-0005-0000-0000-0000AF180000}"/>
    <cellStyle name="Currency 4 3 2 12 3" xfId="45711" xr:uid="{00000000-0005-0000-0000-0000B0180000}"/>
    <cellStyle name="Currency 4 3 2 12 4" xfId="35697" xr:uid="{00000000-0005-0000-0000-0000B1180000}"/>
    <cellStyle name="Currency 4 3 2 13" xfId="14920" xr:uid="{00000000-0005-0000-0000-0000B2180000}"/>
    <cellStyle name="Currency 4 3 2 13 2" xfId="50137" xr:uid="{00000000-0005-0000-0000-0000B3180000}"/>
    <cellStyle name="Currency 4 3 2 13 3" xfId="27526" xr:uid="{00000000-0005-0000-0000-0000B4180000}"/>
    <cellStyle name="Currency 4 3 2 14" xfId="12334" xr:uid="{00000000-0005-0000-0000-0000B5180000}"/>
    <cellStyle name="Currency 4 3 2 14 2" xfId="47552" xr:uid="{00000000-0005-0000-0000-0000B6180000}"/>
    <cellStyle name="Currency 4 3 2 15" xfId="37539" xr:uid="{00000000-0005-0000-0000-0000B7180000}"/>
    <cellStyle name="Currency 4 3 2 16" xfId="24941" xr:uid="{00000000-0005-0000-0000-0000B8180000}"/>
    <cellStyle name="Currency 4 3 2 17" xfId="60154" xr:uid="{00000000-0005-0000-0000-0000B9180000}"/>
    <cellStyle name="Currency 4 3 2 2" xfId="2364" xr:uid="{00000000-0005-0000-0000-0000BA180000}"/>
    <cellStyle name="Currency 4 3 2 2 10" xfId="10482" xr:uid="{00000000-0005-0000-0000-0000BB180000}"/>
    <cellStyle name="Currency 4 3 2 2 10 2" xfId="23093" xr:uid="{00000000-0005-0000-0000-0000BC180000}"/>
    <cellStyle name="Currency 4 3 2 2 10 2 2" xfId="58309" xr:uid="{00000000-0005-0000-0000-0000BD180000}"/>
    <cellStyle name="Currency 4 3 2 2 10 3" xfId="45712" xr:uid="{00000000-0005-0000-0000-0000BE180000}"/>
    <cellStyle name="Currency 4 3 2 2 10 4" xfId="35698" xr:uid="{00000000-0005-0000-0000-0000BF180000}"/>
    <cellStyle name="Currency 4 3 2 2 11" xfId="15075" xr:uid="{00000000-0005-0000-0000-0000C0180000}"/>
    <cellStyle name="Currency 4 3 2 2 11 2" xfId="50291" xr:uid="{00000000-0005-0000-0000-0000C1180000}"/>
    <cellStyle name="Currency 4 3 2 2 11 3" xfId="27680" xr:uid="{00000000-0005-0000-0000-0000C2180000}"/>
    <cellStyle name="Currency 4 3 2 2 12" xfId="12488" xr:uid="{00000000-0005-0000-0000-0000C3180000}"/>
    <cellStyle name="Currency 4 3 2 2 12 2" xfId="47706" xr:uid="{00000000-0005-0000-0000-0000C4180000}"/>
    <cellStyle name="Currency 4 3 2 2 13" xfId="37694" xr:uid="{00000000-0005-0000-0000-0000C5180000}"/>
    <cellStyle name="Currency 4 3 2 2 14" xfId="25095" xr:uid="{00000000-0005-0000-0000-0000C6180000}"/>
    <cellStyle name="Currency 4 3 2 2 15" xfId="60308" xr:uid="{00000000-0005-0000-0000-0000C7180000}"/>
    <cellStyle name="Currency 4 3 2 2 2" xfId="3210" xr:uid="{00000000-0005-0000-0000-0000C8180000}"/>
    <cellStyle name="Currency 4 3 2 2 2 10" xfId="25579" xr:uid="{00000000-0005-0000-0000-0000C9180000}"/>
    <cellStyle name="Currency 4 3 2 2 2 11" xfId="61114" xr:uid="{00000000-0005-0000-0000-0000CA180000}"/>
    <cellStyle name="Currency 4 3 2 2 2 2" xfId="5010" xr:uid="{00000000-0005-0000-0000-0000CB180000}"/>
    <cellStyle name="Currency 4 3 2 2 2 2 2" xfId="17657" xr:uid="{00000000-0005-0000-0000-0000CC180000}"/>
    <cellStyle name="Currency 4 3 2 2 2 2 2 2" xfId="52873" xr:uid="{00000000-0005-0000-0000-0000CD180000}"/>
    <cellStyle name="Currency 4 3 2 2 2 2 2 3" xfId="30262" xr:uid="{00000000-0005-0000-0000-0000CE180000}"/>
    <cellStyle name="Currency 4 3 2 2 2 2 3" xfId="14103" xr:uid="{00000000-0005-0000-0000-0000CF180000}"/>
    <cellStyle name="Currency 4 3 2 2 2 2 3 2" xfId="49321" xr:uid="{00000000-0005-0000-0000-0000D0180000}"/>
    <cellStyle name="Currency 4 3 2 2 2 2 4" xfId="40276" xr:uid="{00000000-0005-0000-0000-0000D1180000}"/>
    <cellStyle name="Currency 4 3 2 2 2 2 5" xfId="26710" xr:uid="{00000000-0005-0000-0000-0000D2180000}"/>
    <cellStyle name="Currency 4 3 2 2 2 3" xfId="6480" xr:uid="{00000000-0005-0000-0000-0000D3180000}"/>
    <cellStyle name="Currency 4 3 2 2 2 3 2" xfId="19111" xr:uid="{00000000-0005-0000-0000-0000D4180000}"/>
    <cellStyle name="Currency 4 3 2 2 2 3 2 2" xfId="54327" xr:uid="{00000000-0005-0000-0000-0000D5180000}"/>
    <cellStyle name="Currency 4 3 2 2 2 3 3" xfId="41730" xr:uid="{00000000-0005-0000-0000-0000D6180000}"/>
    <cellStyle name="Currency 4 3 2 2 2 3 4" xfId="31716" xr:uid="{00000000-0005-0000-0000-0000D7180000}"/>
    <cellStyle name="Currency 4 3 2 2 2 4" xfId="7939" xr:uid="{00000000-0005-0000-0000-0000D8180000}"/>
    <cellStyle name="Currency 4 3 2 2 2 4 2" xfId="20565" xr:uid="{00000000-0005-0000-0000-0000D9180000}"/>
    <cellStyle name="Currency 4 3 2 2 2 4 2 2" xfId="55781" xr:uid="{00000000-0005-0000-0000-0000DA180000}"/>
    <cellStyle name="Currency 4 3 2 2 2 4 3" xfId="43184" xr:uid="{00000000-0005-0000-0000-0000DB180000}"/>
    <cellStyle name="Currency 4 3 2 2 2 4 4" xfId="33170" xr:uid="{00000000-0005-0000-0000-0000DC180000}"/>
    <cellStyle name="Currency 4 3 2 2 2 5" xfId="9720" xr:uid="{00000000-0005-0000-0000-0000DD180000}"/>
    <cellStyle name="Currency 4 3 2 2 2 5 2" xfId="22341" xr:uid="{00000000-0005-0000-0000-0000DE180000}"/>
    <cellStyle name="Currency 4 3 2 2 2 5 2 2" xfId="57557" xr:uid="{00000000-0005-0000-0000-0000DF180000}"/>
    <cellStyle name="Currency 4 3 2 2 2 5 3" xfId="44960" xr:uid="{00000000-0005-0000-0000-0000E0180000}"/>
    <cellStyle name="Currency 4 3 2 2 2 5 4" xfId="34946" xr:uid="{00000000-0005-0000-0000-0000E1180000}"/>
    <cellStyle name="Currency 4 3 2 2 2 6" xfId="11514" xr:uid="{00000000-0005-0000-0000-0000E2180000}"/>
    <cellStyle name="Currency 4 3 2 2 2 6 2" xfId="24117" xr:uid="{00000000-0005-0000-0000-0000E3180000}"/>
    <cellStyle name="Currency 4 3 2 2 2 6 2 2" xfId="59333" xr:uid="{00000000-0005-0000-0000-0000E4180000}"/>
    <cellStyle name="Currency 4 3 2 2 2 6 3" xfId="46736" xr:uid="{00000000-0005-0000-0000-0000E5180000}"/>
    <cellStyle name="Currency 4 3 2 2 2 6 4" xfId="36722" xr:uid="{00000000-0005-0000-0000-0000E6180000}"/>
    <cellStyle name="Currency 4 3 2 2 2 7" xfId="15881" xr:uid="{00000000-0005-0000-0000-0000E7180000}"/>
    <cellStyle name="Currency 4 3 2 2 2 7 2" xfId="51097" xr:uid="{00000000-0005-0000-0000-0000E8180000}"/>
    <cellStyle name="Currency 4 3 2 2 2 7 3" xfId="28486" xr:uid="{00000000-0005-0000-0000-0000E9180000}"/>
    <cellStyle name="Currency 4 3 2 2 2 8" xfId="12972" xr:uid="{00000000-0005-0000-0000-0000EA180000}"/>
    <cellStyle name="Currency 4 3 2 2 2 8 2" xfId="48190" xr:uid="{00000000-0005-0000-0000-0000EB180000}"/>
    <cellStyle name="Currency 4 3 2 2 2 9" xfId="38500" xr:uid="{00000000-0005-0000-0000-0000EC180000}"/>
    <cellStyle name="Currency 4 3 2 2 3" xfId="3539" xr:uid="{00000000-0005-0000-0000-0000ED180000}"/>
    <cellStyle name="Currency 4 3 2 2 3 10" xfId="27035" xr:uid="{00000000-0005-0000-0000-0000EE180000}"/>
    <cellStyle name="Currency 4 3 2 2 3 11" xfId="61439" xr:uid="{00000000-0005-0000-0000-0000EF180000}"/>
    <cellStyle name="Currency 4 3 2 2 3 2" xfId="5335" xr:uid="{00000000-0005-0000-0000-0000F0180000}"/>
    <cellStyle name="Currency 4 3 2 2 3 2 2" xfId="17982" xr:uid="{00000000-0005-0000-0000-0000F1180000}"/>
    <cellStyle name="Currency 4 3 2 2 3 2 2 2" xfId="53198" xr:uid="{00000000-0005-0000-0000-0000F2180000}"/>
    <cellStyle name="Currency 4 3 2 2 3 2 3" xfId="40601" xr:uid="{00000000-0005-0000-0000-0000F3180000}"/>
    <cellStyle name="Currency 4 3 2 2 3 2 4" xfId="30587" xr:uid="{00000000-0005-0000-0000-0000F4180000}"/>
    <cellStyle name="Currency 4 3 2 2 3 3" xfId="6805" xr:uid="{00000000-0005-0000-0000-0000F5180000}"/>
    <cellStyle name="Currency 4 3 2 2 3 3 2" xfId="19436" xr:uid="{00000000-0005-0000-0000-0000F6180000}"/>
    <cellStyle name="Currency 4 3 2 2 3 3 2 2" xfId="54652" xr:uid="{00000000-0005-0000-0000-0000F7180000}"/>
    <cellStyle name="Currency 4 3 2 2 3 3 3" xfId="42055" xr:uid="{00000000-0005-0000-0000-0000F8180000}"/>
    <cellStyle name="Currency 4 3 2 2 3 3 4" xfId="32041" xr:uid="{00000000-0005-0000-0000-0000F9180000}"/>
    <cellStyle name="Currency 4 3 2 2 3 4" xfId="8264" xr:uid="{00000000-0005-0000-0000-0000FA180000}"/>
    <cellStyle name="Currency 4 3 2 2 3 4 2" xfId="20890" xr:uid="{00000000-0005-0000-0000-0000FB180000}"/>
    <cellStyle name="Currency 4 3 2 2 3 4 2 2" xfId="56106" xr:uid="{00000000-0005-0000-0000-0000FC180000}"/>
    <cellStyle name="Currency 4 3 2 2 3 4 3" xfId="43509" xr:uid="{00000000-0005-0000-0000-0000FD180000}"/>
    <cellStyle name="Currency 4 3 2 2 3 4 4" xfId="33495" xr:uid="{00000000-0005-0000-0000-0000FE180000}"/>
    <cellStyle name="Currency 4 3 2 2 3 5" xfId="10045" xr:uid="{00000000-0005-0000-0000-0000FF180000}"/>
    <cellStyle name="Currency 4 3 2 2 3 5 2" xfId="22666" xr:uid="{00000000-0005-0000-0000-000000190000}"/>
    <cellStyle name="Currency 4 3 2 2 3 5 2 2" xfId="57882" xr:uid="{00000000-0005-0000-0000-000001190000}"/>
    <cellStyle name="Currency 4 3 2 2 3 5 3" xfId="45285" xr:uid="{00000000-0005-0000-0000-000002190000}"/>
    <cellStyle name="Currency 4 3 2 2 3 5 4" xfId="35271" xr:uid="{00000000-0005-0000-0000-000003190000}"/>
    <cellStyle name="Currency 4 3 2 2 3 6" xfId="11839" xr:uid="{00000000-0005-0000-0000-000004190000}"/>
    <cellStyle name="Currency 4 3 2 2 3 6 2" xfId="24442" xr:uid="{00000000-0005-0000-0000-000005190000}"/>
    <cellStyle name="Currency 4 3 2 2 3 6 2 2" xfId="59658" xr:uid="{00000000-0005-0000-0000-000006190000}"/>
    <cellStyle name="Currency 4 3 2 2 3 6 3" xfId="47061" xr:uid="{00000000-0005-0000-0000-000007190000}"/>
    <cellStyle name="Currency 4 3 2 2 3 6 4" xfId="37047" xr:uid="{00000000-0005-0000-0000-000008190000}"/>
    <cellStyle name="Currency 4 3 2 2 3 7" xfId="16206" xr:uid="{00000000-0005-0000-0000-000009190000}"/>
    <cellStyle name="Currency 4 3 2 2 3 7 2" xfId="51422" xr:uid="{00000000-0005-0000-0000-00000A190000}"/>
    <cellStyle name="Currency 4 3 2 2 3 7 3" xfId="28811" xr:uid="{00000000-0005-0000-0000-00000B190000}"/>
    <cellStyle name="Currency 4 3 2 2 3 8" xfId="14428" xr:uid="{00000000-0005-0000-0000-00000C190000}"/>
    <cellStyle name="Currency 4 3 2 2 3 8 2" xfId="49646" xr:uid="{00000000-0005-0000-0000-00000D190000}"/>
    <cellStyle name="Currency 4 3 2 2 3 9" xfId="38825" xr:uid="{00000000-0005-0000-0000-00000E190000}"/>
    <cellStyle name="Currency 4 3 2 2 4" xfId="2700" xr:uid="{00000000-0005-0000-0000-00000F190000}"/>
    <cellStyle name="Currency 4 3 2 2 4 10" xfId="26226" xr:uid="{00000000-0005-0000-0000-000010190000}"/>
    <cellStyle name="Currency 4 3 2 2 4 11" xfId="60630" xr:uid="{00000000-0005-0000-0000-000011190000}"/>
    <cellStyle name="Currency 4 3 2 2 4 2" xfId="4526" xr:uid="{00000000-0005-0000-0000-000012190000}"/>
    <cellStyle name="Currency 4 3 2 2 4 2 2" xfId="17173" xr:uid="{00000000-0005-0000-0000-000013190000}"/>
    <cellStyle name="Currency 4 3 2 2 4 2 2 2" xfId="52389" xr:uid="{00000000-0005-0000-0000-000014190000}"/>
    <cellStyle name="Currency 4 3 2 2 4 2 3" xfId="39792" xr:uid="{00000000-0005-0000-0000-000015190000}"/>
    <cellStyle name="Currency 4 3 2 2 4 2 4" xfId="29778" xr:uid="{00000000-0005-0000-0000-000016190000}"/>
    <cellStyle name="Currency 4 3 2 2 4 3" xfId="5996" xr:uid="{00000000-0005-0000-0000-000017190000}"/>
    <cellStyle name="Currency 4 3 2 2 4 3 2" xfId="18627" xr:uid="{00000000-0005-0000-0000-000018190000}"/>
    <cellStyle name="Currency 4 3 2 2 4 3 2 2" xfId="53843" xr:uid="{00000000-0005-0000-0000-000019190000}"/>
    <cellStyle name="Currency 4 3 2 2 4 3 3" xfId="41246" xr:uid="{00000000-0005-0000-0000-00001A190000}"/>
    <cellStyle name="Currency 4 3 2 2 4 3 4" xfId="31232" xr:uid="{00000000-0005-0000-0000-00001B190000}"/>
    <cellStyle name="Currency 4 3 2 2 4 4" xfId="7455" xr:uid="{00000000-0005-0000-0000-00001C190000}"/>
    <cellStyle name="Currency 4 3 2 2 4 4 2" xfId="20081" xr:uid="{00000000-0005-0000-0000-00001D190000}"/>
    <cellStyle name="Currency 4 3 2 2 4 4 2 2" xfId="55297" xr:uid="{00000000-0005-0000-0000-00001E190000}"/>
    <cellStyle name="Currency 4 3 2 2 4 4 3" xfId="42700" xr:uid="{00000000-0005-0000-0000-00001F190000}"/>
    <cellStyle name="Currency 4 3 2 2 4 4 4" xfId="32686" xr:uid="{00000000-0005-0000-0000-000020190000}"/>
    <cellStyle name="Currency 4 3 2 2 4 5" xfId="9236" xr:uid="{00000000-0005-0000-0000-000021190000}"/>
    <cellStyle name="Currency 4 3 2 2 4 5 2" xfId="21857" xr:uid="{00000000-0005-0000-0000-000022190000}"/>
    <cellStyle name="Currency 4 3 2 2 4 5 2 2" xfId="57073" xr:uid="{00000000-0005-0000-0000-000023190000}"/>
    <cellStyle name="Currency 4 3 2 2 4 5 3" xfId="44476" xr:uid="{00000000-0005-0000-0000-000024190000}"/>
    <cellStyle name="Currency 4 3 2 2 4 5 4" xfId="34462" xr:uid="{00000000-0005-0000-0000-000025190000}"/>
    <cellStyle name="Currency 4 3 2 2 4 6" xfId="11030" xr:uid="{00000000-0005-0000-0000-000026190000}"/>
    <cellStyle name="Currency 4 3 2 2 4 6 2" xfId="23633" xr:uid="{00000000-0005-0000-0000-000027190000}"/>
    <cellStyle name="Currency 4 3 2 2 4 6 2 2" xfId="58849" xr:uid="{00000000-0005-0000-0000-000028190000}"/>
    <cellStyle name="Currency 4 3 2 2 4 6 3" xfId="46252" xr:uid="{00000000-0005-0000-0000-000029190000}"/>
    <cellStyle name="Currency 4 3 2 2 4 6 4" xfId="36238" xr:uid="{00000000-0005-0000-0000-00002A190000}"/>
    <cellStyle name="Currency 4 3 2 2 4 7" xfId="15397" xr:uid="{00000000-0005-0000-0000-00002B190000}"/>
    <cellStyle name="Currency 4 3 2 2 4 7 2" xfId="50613" xr:uid="{00000000-0005-0000-0000-00002C190000}"/>
    <cellStyle name="Currency 4 3 2 2 4 7 3" xfId="28002" xr:uid="{00000000-0005-0000-0000-00002D190000}"/>
    <cellStyle name="Currency 4 3 2 2 4 8" xfId="13619" xr:uid="{00000000-0005-0000-0000-00002E190000}"/>
    <cellStyle name="Currency 4 3 2 2 4 8 2" xfId="48837" xr:uid="{00000000-0005-0000-0000-00002F190000}"/>
    <cellStyle name="Currency 4 3 2 2 4 9" xfId="38016" xr:uid="{00000000-0005-0000-0000-000030190000}"/>
    <cellStyle name="Currency 4 3 2 2 5" xfId="3864" xr:uid="{00000000-0005-0000-0000-000031190000}"/>
    <cellStyle name="Currency 4 3 2 2 5 2" xfId="8587" xr:uid="{00000000-0005-0000-0000-000032190000}"/>
    <cellStyle name="Currency 4 3 2 2 5 2 2" xfId="21213" xr:uid="{00000000-0005-0000-0000-000033190000}"/>
    <cellStyle name="Currency 4 3 2 2 5 2 2 2" xfId="56429" xr:uid="{00000000-0005-0000-0000-000034190000}"/>
    <cellStyle name="Currency 4 3 2 2 5 2 3" xfId="43832" xr:uid="{00000000-0005-0000-0000-000035190000}"/>
    <cellStyle name="Currency 4 3 2 2 5 2 4" xfId="33818" xr:uid="{00000000-0005-0000-0000-000036190000}"/>
    <cellStyle name="Currency 4 3 2 2 5 3" xfId="10368" xr:uid="{00000000-0005-0000-0000-000037190000}"/>
    <cellStyle name="Currency 4 3 2 2 5 3 2" xfId="22989" xr:uid="{00000000-0005-0000-0000-000038190000}"/>
    <cellStyle name="Currency 4 3 2 2 5 3 2 2" xfId="58205" xr:uid="{00000000-0005-0000-0000-000039190000}"/>
    <cellStyle name="Currency 4 3 2 2 5 3 3" xfId="45608" xr:uid="{00000000-0005-0000-0000-00003A190000}"/>
    <cellStyle name="Currency 4 3 2 2 5 3 4" xfId="35594" xr:uid="{00000000-0005-0000-0000-00003B190000}"/>
    <cellStyle name="Currency 4 3 2 2 5 4" xfId="12164" xr:uid="{00000000-0005-0000-0000-00003C190000}"/>
    <cellStyle name="Currency 4 3 2 2 5 4 2" xfId="24765" xr:uid="{00000000-0005-0000-0000-00003D190000}"/>
    <cellStyle name="Currency 4 3 2 2 5 4 2 2" xfId="59981" xr:uid="{00000000-0005-0000-0000-00003E190000}"/>
    <cellStyle name="Currency 4 3 2 2 5 4 3" xfId="47384" xr:uid="{00000000-0005-0000-0000-00003F190000}"/>
    <cellStyle name="Currency 4 3 2 2 5 4 4" xfId="37370" xr:uid="{00000000-0005-0000-0000-000040190000}"/>
    <cellStyle name="Currency 4 3 2 2 5 5" xfId="16529" xr:uid="{00000000-0005-0000-0000-000041190000}"/>
    <cellStyle name="Currency 4 3 2 2 5 5 2" xfId="51745" xr:uid="{00000000-0005-0000-0000-000042190000}"/>
    <cellStyle name="Currency 4 3 2 2 5 5 3" xfId="29134" xr:uid="{00000000-0005-0000-0000-000043190000}"/>
    <cellStyle name="Currency 4 3 2 2 5 6" xfId="14751" xr:uid="{00000000-0005-0000-0000-000044190000}"/>
    <cellStyle name="Currency 4 3 2 2 5 6 2" xfId="49969" xr:uid="{00000000-0005-0000-0000-000045190000}"/>
    <cellStyle name="Currency 4 3 2 2 5 7" xfId="39148" xr:uid="{00000000-0005-0000-0000-000046190000}"/>
    <cellStyle name="Currency 4 3 2 2 5 8" xfId="27358" xr:uid="{00000000-0005-0000-0000-000047190000}"/>
    <cellStyle name="Currency 4 3 2 2 6" xfId="4204" xr:uid="{00000000-0005-0000-0000-000048190000}"/>
    <cellStyle name="Currency 4 3 2 2 6 2" xfId="16851" xr:uid="{00000000-0005-0000-0000-000049190000}"/>
    <cellStyle name="Currency 4 3 2 2 6 2 2" xfId="52067" xr:uid="{00000000-0005-0000-0000-00004A190000}"/>
    <cellStyle name="Currency 4 3 2 2 6 2 3" xfId="29456" xr:uid="{00000000-0005-0000-0000-00004B190000}"/>
    <cellStyle name="Currency 4 3 2 2 6 3" xfId="13297" xr:uid="{00000000-0005-0000-0000-00004C190000}"/>
    <cellStyle name="Currency 4 3 2 2 6 3 2" xfId="48515" xr:uid="{00000000-0005-0000-0000-00004D190000}"/>
    <cellStyle name="Currency 4 3 2 2 6 4" xfId="39470" xr:uid="{00000000-0005-0000-0000-00004E190000}"/>
    <cellStyle name="Currency 4 3 2 2 6 5" xfId="25904" xr:uid="{00000000-0005-0000-0000-00004F190000}"/>
    <cellStyle name="Currency 4 3 2 2 7" xfId="5674" xr:uid="{00000000-0005-0000-0000-000050190000}"/>
    <cellStyle name="Currency 4 3 2 2 7 2" xfId="18305" xr:uid="{00000000-0005-0000-0000-000051190000}"/>
    <cellStyle name="Currency 4 3 2 2 7 2 2" xfId="53521" xr:uid="{00000000-0005-0000-0000-000052190000}"/>
    <cellStyle name="Currency 4 3 2 2 7 3" xfId="40924" xr:uid="{00000000-0005-0000-0000-000053190000}"/>
    <cellStyle name="Currency 4 3 2 2 7 4" xfId="30910" xr:uid="{00000000-0005-0000-0000-000054190000}"/>
    <cellStyle name="Currency 4 3 2 2 8" xfId="7133" xr:uid="{00000000-0005-0000-0000-000055190000}"/>
    <cellStyle name="Currency 4 3 2 2 8 2" xfId="19759" xr:uid="{00000000-0005-0000-0000-000056190000}"/>
    <cellStyle name="Currency 4 3 2 2 8 2 2" xfId="54975" xr:uid="{00000000-0005-0000-0000-000057190000}"/>
    <cellStyle name="Currency 4 3 2 2 8 3" xfId="42378" xr:uid="{00000000-0005-0000-0000-000058190000}"/>
    <cellStyle name="Currency 4 3 2 2 8 4" xfId="32364" xr:uid="{00000000-0005-0000-0000-000059190000}"/>
    <cellStyle name="Currency 4 3 2 2 9" xfId="8914" xr:uid="{00000000-0005-0000-0000-00005A190000}"/>
    <cellStyle name="Currency 4 3 2 2 9 2" xfId="21535" xr:uid="{00000000-0005-0000-0000-00005B190000}"/>
    <cellStyle name="Currency 4 3 2 2 9 2 2" xfId="56751" xr:uid="{00000000-0005-0000-0000-00005C190000}"/>
    <cellStyle name="Currency 4 3 2 2 9 3" xfId="44154" xr:uid="{00000000-0005-0000-0000-00005D190000}"/>
    <cellStyle name="Currency 4 3 2 2 9 4" xfId="34140" xr:uid="{00000000-0005-0000-0000-00005E190000}"/>
    <cellStyle name="Currency 4 3 2 3" xfId="3050" xr:uid="{00000000-0005-0000-0000-00005F190000}"/>
    <cellStyle name="Currency 4 3 2 3 10" xfId="25422" xr:uid="{00000000-0005-0000-0000-000060190000}"/>
    <cellStyle name="Currency 4 3 2 3 11" xfId="60957" xr:uid="{00000000-0005-0000-0000-000061190000}"/>
    <cellStyle name="Currency 4 3 2 3 2" xfId="4853" xr:uid="{00000000-0005-0000-0000-000062190000}"/>
    <cellStyle name="Currency 4 3 2 3 2 2" xfId="17500" xr:uid="{00000000-0005-0000-0000-000063190000}"/>
    <cellStyle name="Currency 4 3 2 3 2 2 2" xfId="52716" xr:uid="{00000000-0005-0000-0000-000064190000}"/>
    <cellStyle name="Currency 4 3 2 3 2 2 3" xfId="30105" xr:uid="{00000000-0005-0000-0000-000065190000}"/>
    <cellStyle name="Currency 4 3 2 3 2 3" xfId="13946" xr:uid="{00000000-0005-0000-0000-000066190000}"/>
    <cellStyle name="Currency 4 3 2 3 2 3 2" xfId="49164" xr:uid="{00000000-0005-0000-0000-000067190000}"/>
    <cellStyle name="Currency 4 3 2 3 2 4" xfId="40119" xr:uid="{00000000-0005-0000-0000-000068190000}"/>
    <cellStyle name="Currency 4 3 2 3 2 5" xfId="26553" xr:uid="{00000000-0005-0000-0000-000069190000}"/>
    <cellStyle name="Currency 4 3 2 3 3" xfId="6323" xr:uid="{00000000-0005-0000-0000-00006A190000}"/>
    <cellStyle name="Currency 4 3 2 3 3 2" xfId="18954" xr:uid="{00000000-0005-0000-0000-00006B190000}"/>
    <cellStyle name="Currency 4 3 2 3 3 2 2" xfId="54170" xr:uid="{00000000-0005-0000-0000-00006C190000}"/>
    <cellStyle name="Currency 4 3 2 3 3 3" xfId="41573" xr:uid="{00000000-0005-0000-0000-00006D190000}"/>
    <cellStyle name="Currency 4 3 2 3 3 4" xfId="31559" xr:uid="{00000000-0005-0000-0000-00006E190000}"/>
    <cellStyle name="Currency 4 3 2 3 4" xfId="7782" xr:uid="{00000000-0005-0000-0000-00006F190000}"/>
    <cellStyle name="Currency 4 3 2 3 4 2" xfId="20408" xr:uid="{00000000-0005-0000-0000-000070190000}"/>
    <cellStyle name="Currency 4 3 2 3 4 2 2" xfId="55624" xr:uid="{00000000-0005-0000-0000-000071190000}"/>
    <cellStyle name="Currency 4 3 2 3 4 3" xfId="43027" xr:uid="{00000000-0005-0000-0000-000072190000}"/>
    <cellStyle name="Currency 4 3 2 3 4 4" xfId="33013" xr:uid="{00000000-0005-0000-0000-000073190000}"/>
    <cellStyle name="Currency 4 3 2 3 5" xfId="9563" xr:uid="{00000000-0005-0000-0000-000074190000}"/>
    <cellStyle name="Currency 4 3 2 3 5 2" xfId="22184" xr:uid="{00000000-0005-0000-0000-000075190000}"/>
    <cellStyle name="Currency 4 3 2 3 5 2 2" xfId="57400" xr:uid="{00000000-0005-0000-0000-000076190000}"/>
    <cellStyle name="Currency 4 3 2 3 5 3" xfId="44803" xr:uid="{00000000-0005-0000-0000-000077190000}"/>
    <cellStyle name="Currency 4 3 2 3 5 4" xfId="34789" xr:uid="{00000000-0005-0000-0000-000078190000}"/>
    <cellStyle name="Currency 4 3 2 3 6" xfId="11357" xr:uid="{00000000-0005-0000-0000-000079190000}"/>
    <cellStyle name="Currency 4 3 2 3 6 2" xfId="23960" xr:uid="{00000000-0005-0000-0000-00007A190000}"/>
    <cellStyle name="Currency 4 3 2 3 6 2 2" xfId="59176" xr:uid="{00000000-0005-0000-0000-00007B190000}"/>
    <cellStyle name="Currency 4 3 2 3 6 3" xfId="46579" xr:uid="{00000000-0005-0000-0000-00007C190000}"/>
    <cellStyle name="Currency 4 3 2 3 6 4" xfId="36565" xr:uid="{00000000-0005-0000-0000-00007D190000}"/>
    <cellStyle name="Currency 4 3 2 3 7" xfId="15724" xr:uid="{00000000-0005-0000-0000-00007E190000}"/>
    <cellStyle name="Currency 4 3 2 3 7 2" xfId="50940" xr:uid="{00000000-0005-0000-0000-00007F190000}"/>
    <cellStyle name="Currency 4 3 2 3 7 3" xfId="28329" xr:uid="{00000000-0005-0000-0000-000080190000}"/>
    <cellStyle name="Currency 4 3 2 3 8" xfId="12815" xr:uid="{00000000-0005-0000-0000-000081190000}"/>
    <cellStyle name="Currency 4 3 2 3 8 2" xfId="48033" xr:uid="{00000000-0005-0000-0000-000082190000}"/>
    <cellStyle name="Currency 4 3 2 3 9" xfId="38343" xr:uid="{00000000-0005-0000-0000-000083190000}"/>
    <cellStyle name="Currency 4 3 2 4" xfId="2876" xr:uid="{00000000-0005-0000-0000-000084190000}"/>
    <cellStyle name="Currency 4 3 2 4 10" xfId="25263" xr:uid="{00000000-0005-0000-0000-000085190000}"/>
    <cellStyle name="Currency 4 3 2 4 11" xfId="60798" xr:uid="{00000000-0005-0000-0000-000086190000}"/>
    <cellStyle name="Currency 4 3 2 4 2" xfId="4694" xr:uid="{00000000-0005-0000-0000-000087190000}"/>
    <cellStyle name="Currency 4 3 2 4 2 2" xfId="17341" xr:uid="{00000000-0005-0000-0000-000088190000}"/>
    <cellStyle name="Currency 4 3 2 4 2 2 2" xfId="52557" xr:uid="{00000000-0005-0000-0000-000089190000}"/>
    <cellStyle name="Currency 4 3 2 4 2 2 3" xfId="29946" xr:uid="{00000000-0005-0000-0000-00008A190000}"/>
    <cellStyle name="Currency 4 3 2 4 2 3" xfId="13787" xr:uid="{00000000-0005-0000-0000-00008B190000}"/>
    <cellStyle name="Currency 4 3 2 4 2 3 2" xfId="49005" xr:uid="{00000000-0005-0000-0000-00008C190000}"/>
    <cellStyle name="Currency 4 3 2 4 2 4" xfId="39960" xr:uid="{00000000-0005-0000-0000-00008D190000}"/>
    <cellStyle name="Currency 4 3 2 4 2 5" xfId="26394" xr:uid="{00000000-0005-0000-0000-00008E190000}"/>
    <cellStyle name="Currency 4 3 2 4 3" xfId="6164" xr:uid="{00000000-0005-0000-0000-00008F190000}"/>
    <cellStyle name="Currency 4 3 2 4 3 2" xfId="18795" xr:uid="{00000000-0005-0000-0000-000090190000}"/>
    <cellStyle name="Currency 4 3 2 4 3 2 2" xfId="54011" xr:uid="{00000000-0005-0000-0000-000091190000}"/>
    <cellStyle name="Currency 4 3 2 4 3 3" xfId="41414" xr:uid="{00000000-0005-0000-0000-000092190000}"/>
    <cellStyle name="Currency 4 3 2 4 3 4" xfId="31400" xr:uid="{00000000-0005-0000-0000-000093190000}"/>
    <cellStyle name="Currency 4 3 2 4 4" xfId="7623" xr:uid="{00000000-0005-0000-0000-000094190000}"/>
    <cellStyle name="Currency 4 3 2 4 4 2" xfId="20249" xr:uid="{00000000-0005-0000-0000-000095190000}"/>
    <cellStyle name="Currency 4 3 2 4 4 2 2" xfId="55465" xr:uid="{00000000-0005-0000-0000-000096190000}"/>
    <cellStyle name="Currency 4 3 2 4 4 3" xfId="42868" xr:uid="{00000000-0005-0000-0000-000097190000}"/>
    <cellStyle name="Currency 4 3 2 4 4 4" xfId="32854" xr:uid="{00000000-0005-0000-0000-000098190000}"/>
    <cellStyle name="Currency 4 3 2 4 5" xfId="9404" xr:uid="{00000000-0005-0000-0000-000099190000}"/>
    <cellStyle name="Currency 4 3 2 4 5 2" xfId="22025" xr:uid="{00000000-0005-0000-0000-00009A190000}"/>
    <cellStyle name="Currency 4 3 2 4 5 2 2" xfId="57241" xr:uid="{00000000-0005-0000-0000-00009B190000}"/>
    <cellStyle name="Currency 4 3 2 4 5 3" xfId="44644" xr:uid="{00000000-0005-0000-0000-00009C190000}"/>
    <cellStyle name="Currency 4 3 2 4 5 4" xfId="34630" xr:uid="{00000000-0005-0000-0000-00009D190000}"/>
    <cellStyle name="Currency 4 3 2 4 6" xfId="11198" xr:uid="{00000000-0005-0000-0000-00009E190000}"/>
    <cellStyle name="Currency 4 3 2 4 6 2" xfId="23801" xr:uid="{00000000-0005-0000-0000-00009F190000}"/>
    <cellStyle name="Currency 4 3 2 4 6 2 2" xfId="59017" xr:uid="{00000000-0005-0000-0000-0000A0190000}"/>
    <cellStyle name="Currency 4 3 2 4 6 3" xfId="46420" xr:uid="{00000000-0005-0000-0000-0000A1190000}"/>
    <cellStyle name="Currency 4 3 2 4 6 4" xfId="36406" xr:uid="{00000000-0005-0000-0000-0000A2190000}"/>
    <cellStyle name="Currency 4 3 2 4 7" xfId="15565" xr:uid="{00000000-0005-0000-0000-0000A3190000}"/>
    <cellStyle name="Currency 4 3 2 4 7 2" xfId="50781" xr:uid="{00000000-0005-0000-0000-0000A4190000}"/>
    <cellStyle name="Currency 4 3 2 4 7 3" xfId="28170" xr:uid="{00000000-0005-0000-0000-0000A5190000}"/>
    <cellStyle name="Currency 4 3 2 4 8" xfId="12656" xr:uid="{00000000-0005-0000-0000-0000A6190000}"/>
    <cellStyle name="Currency 4 3 2 4 8 2" xfId="47874" xr:uid="{00000000-0005-0000-0000-0000A7190000}"/>
    <cellStyle name="Currency 4 3 2 4 9" xfId="38184" xr:uid="{00000000-0005-0000-0000-0000A8190000}"/>
    <cellStyle name="Currency 4 3 2 5" xfId="3385" xr:uid="{00000000-0005-0000-0000-0000A9190000}"/>
    <cellStyle name="Currency 4 3 2 5 10" xfId="26881" xr:uid="{00000000-0005-0000-0000-0000AA190000}"/>
    <cellStyle name="Currency 4 3 2 5 11" xfId="61285" xr:uid="{00000000-0005-0000-0000-0000AB190000}"/>
    <cellStyle name="Currency 4 3 2 5 2" xfId="5181" xr:uid="{00000000-0005-0000-0000-0000AC190000}"/>
    <cellStyle name="Currency 4 3 2 5 2 2" xfId="17828" xr:uid="{00000000-0005-0000-0000-0000AD190000}"/>
    <cellStyle name="Currency 4 3 2 5 2 2 2" xfId="53044" xr:uid="{00000000-0005-0000-0000-0000AE190000}"/>
    <cellStyle name="Currency 4 3 2 5 2 3" xfId="40447" xr:uid="{00000000-0005-0000-0000-0000AF190000}"/>
    <cellStyle name="Currency 4 3 2 5 2 4" xfId="30433" xr:uid="{00000000-0005-0000-0000-0000B0190000}"/>
    <cellStyle name="Currency 4 3 2 5 3" xfId="6651" xr:uid="{00000000-0005-0000-0000-0000B1190000}"/>
    <cellStyle name="Currency 4 3 2 5 3 2" xfId="19282" xr:uid="{00000000-0005-0000-0000-0000B2190000}"/>
    <cellStyle name="Currency 4 3 2 5 3 2 2" xfId="54498" xr:uid="{00000000-0005-0000-0000-0000B3190000}"/>
    <cellStyle name="Currency 4 3 2 5 3 3" xfId="41901" xr:uid="{00000000-0005-0000-0000-0000B4190000}"/>
    <cellStyle name="Currency 4 3 2 5 3 4" xfId="31887" xr:uid="{00000000-0005-0000-0000-0000B5190000}"/>
    <cellStyle name="Currency 4 3 2 5 4" xfId="8110" xr:uid="{00000000-0005-0000-0000-0000B6190000}"/>
    <cellStyle name="Currency 4 3 2 5 4 2" xfId="20736" xr:uid="{00000000-0005-0000-0000-0000B7190000}"/>
    <cellStyle name="Currency 4 3 2 5 4 2 2" xfId="55952" xr:uid="{00000000-0005-0000-0000-0000B8190000}"/>
    <cellStyle name="Currency 4 3 2 5 4 3" xfId="43355" xr:uid="{00000000-0005-0000-0000-0000B9190000}"/>
    <cellStyle name="Currency 4 3 2 5 4 4" xfId="33341" xr:uid="{00000000-0005-0000-0000-0000BA190000}"/>
    <cellStyle name="Currency 4 3 2 5 5" xfId="9891" xr:uid="{00000000-0005-0000-0000-0000BB190000}"/>
    <cellStyle name="Currency 4 3 2 5 5 2" xfId="22512" xr:uid="{00000000-0005-0000-0000-0000BC190000}"/>
    <cellStyle name="Currency 4 3 2 5 5 2 2" xfId="57728" xr:uid="{00000000-0005-0000-0000-0000BD190000}"/>
    <cellStyle name="Currency 4 3 2 5 5 3" xfId="45131" xr:uid="{00000000-0005-0000-0000-0000BE190000}"/>
    <cellStyle name="Currency 4 3 2 5 5 4" xfId="35117" xr:uid="{00000000-0005-0000-0000-0000BF190000}"/>
    <cellStyle name="Currency 4 3 2 5 6" xfId="11685" xr:uid="{00000000-0005-0000-0000-0000C0190000}"/>
    <cellStyle name="Currency 4 3 2 5 6 2" xfId="24288" xr:uid="{00000000-0005-0000-0000-0000C1190000}"/>
    <cellStyle name="Currency 4 3 2 5 6 2 2" xfId="59504" xr:uid="{00000000-0005-0000-0000-0000C2190000}"/>
    <cellStyle name="Currency 4 3 2 5 6 3" xfId="46907" xr:uid="{00000000-0005-0000-0000-0000C3190000}"/>
    <cellStyle name="Currency 4 3 2 5 6 4" xfId="36893" xr:uid="{00000000-0005-0000-0000-0000C4190000}"/>
    <cellStyle name="Currency 4 3 2 5 7" xfId="16052" xr:uid="{00000000-0005-0000-0000-0000C5190000}"/>
    <cellStyle name="Currency 4 3 2 5 7 2" xfId="51268" xr:uid="{00000000-0005-0000-0000-0000C6190000}"/>
    <cellStyle name="Currency 4 3 2 5 7 3" xfId="28657" xr:uid="{00000000-0005-0000-0000-0000C7190000}"/>
    <cellStyle name="Currency 4 3 2 5 8" xfId="14274" xr:uid="{00000000-0005-0000-0000-0000C8190000}"/>
    <cellStyle name="Currency 4 3 2 5 8 2" xfId="49492" xr:uid="{00000000-0005-0000-0000-0000C9190000}"/>
    <cellStyle name="Currency 4 3 2 5 9" xfId="38671" xr:uid="{00000000-0005-0000-0000-0000CA190000}"/>
    <cellStyle name="Currency 4 3 2 6" xfId="2545" xr:uid="{00000000-0005-0000-0000-0000CB190000}"/>
    <cellStyle name="Currency 4 3 2 6 10" xfId="26072" xr:uid="{00000000-0005-0000-0000-0000CC190000}"/>
    <cellStyle name="Currency 4 3 2 6 11" xfId="60476" xr:uid="{00000000-0005-0000-0000-0000CD190000}"/>
    <cellStyle name="Currency 4 3 2 6 2" xfId="4372" xr:uid="{00000000-0005-0000-0000-0000CE190000}"/>
    <cellStyle name="Currency 4 3 2 6 2 2" xfId="17019" xr:uid="{00000000-0005-0000-0000-0000CF190000}"/>
    <cellStyle name="Currency 4 3 2 6 2 2 2" xfId="52235" xr:uid="{00000000-0005-0000-0000-0000D0190000}"/>
    <cellStyle name="Currency 4 3 2 6 2 3" xfId="39638" xr:uid="{00000000-0005-0000-0000-0000D1190000}"/>
    <cellStyle name="Currency 4 3 2 6 2 4" xfId="29624" xr:uid="{00000000-0005-0000-0000-0000D2190000}"/>
    <cellStyle name="Currency 4 3 2 6 3" xfId="5842" xr:uid="{00000000-0005-0000-0000-0000D3190000}"/>
    <cellStyle name="Currency 4 3 2 6 3 2" xfId="18473" xr:uid="{00000000-0005-0000-0000-0000D4190000}"/>
    <cellStyle name="Currency 4 3 2 6 3 2 2" xfId="53689" xr:uid="{00000000-0005-0000-0000-0000D5190000}"/>
    <cellStyle name="Currency 4 3 2 6 3 3" xfId="41092" xr:uid="{00000000-0005-0000-0000-0000D6190000}"/>
    <cellStyle name="Currency 4 3 2 6 3 4" xfId="31078" xr:uid="{00000000-0005-0000-0000-0000D7190000}"/>
    <cellStyle name="Currency 4 3 2 6 4" xfId="7301" xr:uid="{00000000-0005-0000-0000-0000D8190000}"/>
    <cellStyle name="Currency 4 3 2 6 4 2" xfId="19927" xr:uid="{00000000-0005-0000-0000-0000D9190000}"/>
    <cellStyle name="Currency 4 3 2 6 4 2 2" xfId="55143" xr:uid="{00000000-0005-0000-0000-0000DA190000}"/>
    <cellStyle name="Currency 4 3 2 6 4 3" xfId="42546" xr:uid="{00000000-0005-0000-0000-0000DB190000}"/>
    <cellStyle name="Currency 4 3 2 6 4 4" xfId="32532" xr:uid="{00000000-0005-0000-0000-0000DC190000}"/>
    <cellStyle name="Currency 4 3 2 6 5" xfId="9082" xr:uid="{00000000-0005-0000-0000-0000DD190000}"/>
    <cellStyle name="Currency 4 3 2 6 5 2" xfId="21703" xr:uid="{00000000-0005-0000-0000-0000DE190000}"/>
    <cellStyle name="Currency 4 3 2 6 5 2 2" xfId="56919" xr:uid="{00000000-0005-0000-0000-0000DF190000}"/>
    <cellStyle name="Currency 4 3 2 6 5 3" xfId="44322" xr:uid="{00000000-0005-0000-0000-0000E0190000}"/>
    <cellStyle name="Currency 4 3 2 6 5 4" xfId="34308" xr:uid="{00000000-0005-0000-0000-0000E1190000}"/>
    <cellStyle name="Currency 4 3 2 6 6" xfId="10876" xr:uid="{00000000-0005-0000-0000-0000E2190000}"/>
    <cellStyle name="Currency 4 3 2 6 6 2" xfId="23479" xr:uid="{00000000-0005-0000-0000-0000E3190000}"/>
    <cellStyle name="Currency 4 3 2 6 6 2 2" xfId="58695" xr:uid="{00000000-0005-0000-0000-0000E4190000}"/>
    <cellStyle name="Currency 4 3 2 6 6 3" xfId="46098" xr:uid="{00000000-0005-0000-0000-0000E5190000}"/>
    <cellStyle name="Currency 4 3 2 6 6 4" xfId="36084" xr:uid="{00000000-0005-0000-0000-0000E6190000}"/>
    <cellStyle name="Currency 4 3 2 6 7" xfId="15243" xr:uid="{00000000-0005-0000-0000-0000E7190000}"/>
    <cellStyle name="Currency 4 3 2 6 7 2" xfId="50459" xr:uid="{00000000-0005-0000-0000-0000E8190000}"/>
    <cellStyle name="Currency 4 3 2 6 7 3" xfId="27848" xr:uid="{00000000-0005-0000-0000-0000E9190000}"/>
    <cellStyle name="Currency 4 3 2 6 8" xfId="13465" xr:uid="{00000000-0005-0000-0000-0000EA190000}"/>
    <cellStyle name="Currency 4 3 2 6 8 2" xfId="48683" xr:uid="{00000000-0005-0000-0000-0000EB190000}"/>
    <cellStyle name="Currency 4 3 2 6 9" xfId="37862" xr:uid="{00000000-0005-0000-0000-0000EC190000}"/>
    <cellStyle name="Currency 4 3 2 7" xfId="3709" xr:uid="{00000000-0005-0000-0000-0000ED190000}"/>
    <cellStyle name="Currency 4 3 2 7 2" xfId="8433" xr:uid="{00000000-0005-0000-0000-0000EE190000}"/>
    <cellStyle name="Currency 4 3 2 7 2 2" xfId="21059" xr:uid="{00000000-0005-0000-0000-0000EF190000}"/>
    <cellStyle name="Currency 4 3 2 7 2 2 2" xfId="56275" xr:uid="{00000000-0005-0000-0000-0000F0190000}"/>
    <cellStyle name="Currency 4 3 2 7 2 3" xfId="43678" xr:uid="{00000000-0005-0000-0000-0000F1190000}"/>
    <cellStyle name="Currency 4 3 2 7 2 4" xfId="33664" xr:uid="{00000000-0005-0000-0000-0000F2190000}"/>
    <cellStyle name="Currency 4 3 2 7 3" xfId="10214" xr:uid="{00000000-0005-0000-0000-0000F3190000}"/>
    <cellStyle name="Currency 4 3 2 7 3 2" xfId="22835" xr:uid="{00000000-0005-0000-0000-0000F4190000}"/>
    <cellStyle name="Currency 4 3 2 7 3 2 2" xfId="58051" xr:uid="{00000000-0005-0000-0000-0000F5190000}"/>
    <cellStyle name="Currency 4 3 2 7 3 3" xfId="45454" xr:uid="{00000000-0005-0000-0000-0000F6190000}"/>
    <cellStyle name="Currency 4 3 2 7 3 4" xfId="35440" xr:uid="{00000000-0005-0000-0000-0000F7190000}"/>
    <cellStyle name="Currency 4 3 2 7 4" xfId="12010" xr:uid="{00000000-0005-0000-0000-0000F8190000}"/>
    <cellStyle name="Currency 4 3 2 7 4 2" xfId="24611" xr:uid="{00000000-0005-0000-0000-0000F9190000}"/>
    <cellStyle name="Currency 4 3 2 7 4 2 2" xfId="59827" xr:uid="{00000000-0005-0000-0000-0000FA190000}"/>
    <cellStyle name="Currency 4 3 2 7 4 3" xfId="47230" xr:uid="{00000000-0005-0000-0000-0000FB190000}"/>
    <cellStyle name="Currency 4 3 2 7 4 4" xfId="37216" xr:uid="{00000000-0005-0000-0000-0000FC190000}"/>
    <cellStyle name="Currency 4 3 2 7 5" xfId="16375" xr:uid="{00000000-0005-0000-0000-0000FD190000}"/>
    <cellStyle name="Currency 4 3 2 7 5 2" xfId="51591" xr:uid="{00000000-0005-0000-0000-0000FE190000}"/>
    <cellStyle name="Currency 4 3 2 7 5 3" xfId="28980" xr:uid="{00000000-0005-0000-0000-0000FF190000}"/>
    <cellStyle name="Currency 4 3 2 7 6" xfId="14597" xr:uid="{00000000-0005-0000-0000-0000001A0000}"/>
    <cellStyle name="Currency 4 3 2 7 6 2" xfId="49815" xr:uid="{00000000-0005-0000-0000-0000011A0000}"/>
    <cellStyle name="Currency 4 3 2 7 7" xfId="38994" xr:uid="{00000000-0005-0000-0000-0000021A0000}"/>
    <cellStyle name="Currency 4 3 2 7 8" xfId="27204" xr:uid="{00000000-0005-0000-0000-0000031A0000}"/>
    <cellStyle name="Currency 4 3 2 8" xfId="4047" xr:uid="{00000000-0005-0000-0000-0000041A0000}"/>
    <cellStyle name="Currency 4 3 2 8 2" xfId="16697" xr:uid="{00000000-0005-0000-0000-0000051A0000}"/>
    <cellStyle name="Currency 4 3 2 8 2 2" xfId="51913" xr:uid="{00000000-0005-0000-0000-0000061A0000}"/>
    <cellStyle name="Currency 4 3 2 8 2 3" xfId="29302" xr:uid="{00000000-0005-0000-0000-0000071A0000}"/>
    <cellStyle name="Currency 4 3 2 8 3" xfId="13143" xr:uid="{00000000-0005-0000-0000-0000081A0000}"/>
    <cellStyle name="Currency 4 3 2 8 3 2" xfId="48361" xr:uid="{00000000-0005-0000-0000-0000091A0000}"/>
    <cellStyle name="Currency 4 3 2 8 4" xfId="39316" xr:uid="{00000000-0005-0000-0000-00000A1A0000}"/>
    <cellStyle name="Currency 4 3 2 8 5" xfId="25750" xr:uid="{00000000-0005-0000-0000-00000B1A0000}"/>
    <cellStyle name="Currency 4 3 2 9" xfId="5520" xr:uid="{00000000-0005-0000-0000-00000C1A0000}"/>
    <cellStyle name="Currency 4 3 2 9 2" xfId="18151" xr:uid="{00000000-0005-0000-0000-00000D1A0000}"/>
    <cellStyle name="Currency 4 3 2 9 2 2" xfId="53367" xr:uid="{00000000-0005-0000-0000-00000E1A0000}"/>
    <cellStyle name="Currency 4 3 2 9 3" xfId="40770" xr:uid="{00000000-0005-0000-0000-00000F1A0000}"/>
    <cellStyle name="Currency 4 3 2 9 4" xfId="30756" xr:uid="{00000000-0005-0000-0000-0000101A0000}"/>
    <cellStyle name="Currency 4 3 3" xfId="2285" xr:uid="{00000000-0005-0000-0000-0000111A0000}"/>
    <cellStyle name="Currency 4 3 3 10" xfId="10483" xr:uid="{00000000-0005-0000-0000-0000121A0000}"/>
    <cellStyle name="Currency 4 3 3 10 2" xfId="23094" xr:uid="{00000000-0005-0000-0000-0000131A0000}"/>
    <cellStyle name="Currency 4 3 3 10 2 2" xfId="58310" xr:uid="{00000000-0005-0000-0000-0000141A0000}"/>
    <cellStyle name="Currency 4 3 3 10 3" xfId="45713" xr:uid="{00000000-0005-0000-0000-0000151A0000}"/>
    <cellStyle name="Currency 4 3 3 10 4" xfId="35699" xr:uid="{00000000-0005-0000-0000-0000161A0000}"/>
    <cellStyle name="Currency 4 3 3 11" xfId="15001" xr:uid="{00000000-0005-0000-0000-0000171A0000}"/>
    <cellStyle name="Currency 4 3 3 11 2" xfId="50217" xr:uid="{00000000-0005-0000-0000-0000181A0000}"/>
    <cellStyle name="Currency 4 3 3 11 3" xfId="27606" xr:uid="{00000000-0005-0000-0000-0000191A0000}"/>
    <cellStyle name="Currency 4 3 3 12" xfId="12414" xr:uid="{00000000-0005-0000-0000-00001A1A0000}"/>
    <cellStyle name="Currency 4 3 3 12 2" xfId="47632" xr:uid="{00000000-0005-0000-0000-00001B1A0000}"/>
    <cellStyle name="Currency 4 3 3 13" xfId="37620" xr:uid="{00000000-0005-0000-0000-00001C1A0000}"/>
    <cellStyle name="Currency 4 3 3 14" xfId="25021" xr:uid="{00000000-0005-0000-0000-00001D1A0000}"/>
    <cellStyle name="Currency 4 3 3 15" xfId="60234" xr:uid="{00000000-0005-0000-0000-00001E1A0000}"/>
    <cellStyle name="Currency 4 3 3 2" xfId="3136" xr:uid="{00000000-0005-0000-0000-00001F1A0000}"/>
    <cellStyle name="Currency 4 3 3 2 10" xfId="25505" xr:uid="{00000000-0005-0000-0000-0000201A0000}"/>
    <cellStyle name="Currency 4 3 3 2 11" xfId="61040" xr:uid="{00000000-0005-0000-0000-0000211A0000}"/>
    <cellStyle name="Currency 4 3 3 2 2" xfId="4936" xr:uid="{00000000-0005-0000-0000-0000221A0000}"/>
    <cellStyle name="Currency 4 3 3 2 2 2" xfId="17583" xr:uid="{00000000-0005-0000-0000-0000231A0000}"/>
    <cellStyle name="Currency 4 3 3 2 2 2 2" xfId="52799" xr:uid="{00000000-0005-0000-0000-0000241A0000}"/>
    <cellStyle name="Currency 4 3 3 2 2 2 3" xfId="30188" xr:uid="{00000000-0005-0000-0000-0000251A0000}"/>
    <cellStyle name="Currency 4 3 3 2 2 3" xfId="14029" xr:uid="{00000000-0005-0000-0000-0000261A0000}"/>
    <cellStyle name="Currency 4 3 3 2 2 3 2" xfId="49247" xr:uid="{00000000-0005-0000-0000-0000271A0000}"/>
    <cellStyle name="Currency 4 3 3 2 2 4" xfId="40202" xr:uid="{00000000-0005-0000-0000-0000281A0000}"/>
    <cellStyle name="Currency 4 3 3 2 2 5" xfId="26636" xr:uid="{00000000-0005-0000-0000-0000291A0000}"/>
    <cellStyle name="Currency 4 3 3 2 3" xfId="6406" xr:uid="{00000000-0005-0000-0000-00002A1A0000}"/>
    <cellStyle name="Currency 4 3 3 2 3 2" xfId="19037" xr:uid="{00000000-0005-0000-0000-00002B1A0000}"/>
    <cellStyle name="Currency 4 3 3 2 3 2 2" xfId="54253" xr:uid="{00000000-0005-0000-0000-00002C1A0000}"/>
    <cellStyle name="Currency 4 3 3 2 3 3" xfId="41656" xr:uid="{00000000-0005-0000-0000-00002D1A0000}"/>
    <cellStyle name="Currency 4 3 3 2 3 4" xfId="31642" xr:uid="{00000000-0005-0000-0000-00002E1A0000}"/>
    <cellStyle name="Currency 4 3 3 2 4" xfId="7865" xr:uid="{00000000-0005-0000-0000-00002F1A0000}"/>
    <cellStyle name="Currency 4 3 3 2 4 2" xfId="20491" xr:uid="{00000000-0005-0000-0000-0000301A0000}"/>
    <cellStyle name="Currency 4 3 3 2 4 2 2" xfId="55707" xr:uid="{00000000-0005-0000-0000-0000311A0000}"/>
    <cellStyle name="Currency 4 3 3 2 4 3" xfId="43110" xr:uid="{00000000-0005-0000-0000-0000321A0000}"/>
    <cellStyle name="Currency 4 3 3 2 4 4" xfId="33096" xr:uid="{00000000-0005-0000-0000-0000331A0000}"/>
    <cellStyle name="Currency 4 3 3 2 5" xfId="9646" xr:uid="{00000000-0005-0000-0000-0000341A0000}"/>
    <cellStyle name="Currency 4 3 3 2 5 2" xfId="22267" xr:uid="{00000000-0005-0000-0000-0000351A0000}"/>
    <cellStyle name="Currency 4 3 3 2 5 2 2" xfId="57483" xr:uid="{00000000-0005-0000-0000-0000361A0000}"/>
    <cellStyle name="Currency 4 3 3 2 5 3" xfId="44886" xr:uid="{00000000-0005-0000-0000-0000371A0000}"/>
    <cellStyle name="Currency 4 3 3 2 5 4" xfId="34872" xr:uid="{00000000-0005-0000-0000-0000381A0000}"/>
    <cellStyle name="Currency 4 3 3 2 6" xfId="11440" xr:uid="{00000000-0005-0000-0000-0000391A0000}"/>
    <cellStyle name="Currency 4 3 3 2 6 2" xfId="24043" xr:uid="{00000000-0005-0000-0000-00003A1A0000}"/>
    <cellStyle name="Currency 4 3 3 2 6 2 2" xfId="59259" xr:uid="{00000000-0005-0000-0000-00003B1A0000}"/>
    <cellStyle name="Currency 4 3 3 2 6 3" xfId="46662" xr:uid="{00000000-0005-0000-0000-00003C1A0000}"/>
    <cellStyle name="Currency 4 3 3 2 6 4" xfId="36648" xr:uid="{00000000-0005-0000-0000-00003D1A0000}"/>
    <cellStyle name="Currency 4 3 3 2 7" xfId="15807" xr:uid="{00000000-0005-0000-0000-00003E1A0000}"/>
    <cellStyle name="Currency 4 3 3 2 7 2" xfId="51023" xr:uid="{00000000-0005-0000-0000-00003F1A0000}"/>
    <cellStyle name="Currency 4 3 3 2 7 3" xfId="28412" xr:uid="{00000000-0005-0000-0000-0000401A0000}"/>
    <cellStyle name="Currency 4 3 3 2 8" xfId="12898" xr:uid="{00000000-0005-0000-0000-0000411A0000}"/>
    <cellStyle name="Currency 4 3 3 2 8 2" xfId="48116" xr:uid="{00000000-0005-0000-0000-0000421A0000}"/>
    <cellStyle name="Currency 4 3 3 2 9" xfId="38426" xr:uid="{00000000-0005-0000-0000-0000431A0000}"/>
    <cellStyle name="Currency 4 3 3 3" xfId="3465" xr:uid="{00000000-0005-0000-0000-0000441A0000}"/>
    <cellStyle name="Currency 4 3 3 3 10" xfId="26961" xr:uid="{00000000-0005-0000-0000-0000451A0000}"/>
    <cellStyle name="Currency 4 3 3 3 11" xfId="61365" xr:uid="{00000000-0005-0000-0000-0000461A0000}"/>
    <cellStyle name="Currency 4 3 3 3 2" xfId="5261" xr:uid="{00000000-0005-0000-0000-0000471A0000}"/>
    <cellStyle name="Currency 4 3 3 3 2 2" xfId="17908" xr:uid="{00000000-0005-0000-0000-0000481A0000}"/>
    <cellStyle name="Currency 4 3 3 3 2 2 2" xfId="53124" xr:uid="{00000000-0005-0000-0000-0000491A0000}"/>
    <cellStyle name="Currency 4 3 3 3 2 3" xfId="40527" xr:uid="{00000000-0005-0000-0000-00004A1A0000}"/>
    <cellStyle name="Currency 4 3 3 3 2 4" xfId="30513" xr:uid="{00000000-0005-0000-0000-00004B1A0000}"/>
    <cellStyle name="Currency 4 3 3 3 3" xfId="6731" xr:uid="{00000000-0005-0000-0000-00004C1A0000}"/>
    <cellStyle name="Currency 4 3 3 3 3 2" xfId="19362" xr:uid="{00000000-0005-0000-0000-00004D1A0000}"/>
    <cellStyle name="Currency 4 3 3 3 3 2 2" xfId="54578" xr:uid="{00000000-0005-0000-0000-00004E1A0000}"/>
    <cellStyle name="Currency 4 3 3 3 3 3" xfId="41981" xr:uid="{00000000-0005-0000-0000-00004F1A0000}"/>
    <cellStyle name="Currency 4 3 3 3 3 4" xfId="31967" xr:uid="{00000000-0005-0000-0000-0000501A0000}"/>
    <cellStyle name="Currency 4 3 3 3 4" xfId="8190" xr:uid="{00000000-0005-0000-0000-0000511A0000}"/>
    <cellStyle name="Currency 4 3 3 3 4 2" xfId="20816" xr:uid="{00000000-0005-0000-0000-0000521A0000}"/>
    <cellStyle name="Currency 4 3 3 3 4 2 2" xfId="56032" xr:uid="{00000000-0005-0000-0000-0000531A0000}"/>
    <cellStyle name="Currency 4 3 3 3 4 3" xfId="43435" xr:uid="{00000000-0005-0000-0000-0000541A0000}"/>
    <cellStyle name="Currency 4 3 3 3 4 4" xfId="33421" xr:uid="{00000000-0005-0000-0000-0000551A0000}"/>
    <cellStyle name="Currency 4 3 3 3 5" xfId="9971" xr:uid="{00000000-0005-0000-0000-0000561A0000}"/>
    <cellStyle name="Currency 4 3 3 3 5 2" xfId="22592" xr:uid="{00000000-0005-0000-0000-0000571A0000}"/>
    <cellStyle name="Currency 4 3 3 3 5 2 2" xfId="57808" xr:uid="{00000000-0005-0000-0000-0000581A0000}"/>
    <cellStyle name="Currency 4 3 3 3 5 3" xfId="45211" xr:uid="{00000000-0005-0000-0000-0000591A0000}"/>
    <cellStyle name="Currency 4 3 3 3 5 4" xfId="35197" xr:uid="{00000000-0005-0000-0000-00005A1A0000}"/>
    <cellStyle name="Currency 4 3 3 3 6" xfId="11765" xr:uid="{00000000-0005-0000-0000-00005B1A0000}"/>
    <cellStyle name="Currency 4 3 3 3 6 2" xfId="24368" xr:uid="{00000000-0005-0000-0000-00005C1A0000}"/>
    <cellStyle name="Currency 4 3 3 3 6 2 2" xfId="59584" xr:uid="{00000000-0005-0000-0000-00005D1A0000}"/>
    <cellStyle name="Currency 4 3 3 3 6 3" xfId="46987" xr:uid="{00000000-0005-0000-0000-00005E1A0000}"/>
    <cellStyle name="Currency 4 3 3 3 6 4" xfId="36973" xr:uid="{00000000-0005-0000-0000-00005F1A0000}"/>
    <cellStyle name="Currency 4 3 3 3 7" xfId="16132" xr:uid="{00000000-0005-0000-0000-0000601A0000}"/>
    <cellStyle name="Currency 4 3 3 3 7 2" xfId="51348" xr:uid="{00000000-0005-0000-0000-0000611A0000}"/>
    <cellStyle name="Currency 4 3 3 3 7 3" xfId="28737" xr:uid="{00000000-0005-0000-0000-0000621A0000}"/>
    <cellStyle name="Currency 4 3 3 3 8" xfId="14354" xr:uid="{00000000-0005-0000-0000-0000631A0000}"/>
    <cellStyle name="Currency 4 3 3 3 8 2" xfId="49572" xr:uid="{00000000-0005-0000-0000-0000641A0000}"/>
    <cellStyle name="Currency 4 3 3 3 9" xfId="38751" xr:uid="{00000000-0005-0000-0000-0000651A0000}"/>
    <cellStyle name="Currency 4 3 3 4" xfId="2626" xr:uid="{00000000-0005-0000-0000-0000661A0000}"/>
    <cellStyle name="Currency 4 3 3 4 10" xfId="26152" xr:uid="{00000000-0005-0000-0000-0000671A0000}"/>
    <cellStyle name="Currency 4 3 3 4 11" xfId="60556" xr:uid="{00000000-0005-0000-0000-0000681A0000}"/>
    <cellStyle name="Currency 4 3 3 4 2" xfId="4452" xr:uid="{00000000-0005-0000-0000-0000691A0000}"/>
    <cellStyle name="Currency 4 3 3 4 2 2" xfId="17099" xr:uid="{00000000-0005-0000-0000-00006A1A0000}"/>
    <cellStyle name="Currency 4 3 3 4 2 2 2" xfId="52315" xr:uid="{00000000-0005-0000-0000-00006B1A0000}"/>
    <cellStyle name="Currency 4 3 3 4 2 3" xfId="39718" xr:uid="{00000000-0005-0000-0000-00006C1A0000}"/>
    <cellStyle name="Currency 4 3 3 4 2 4" xfId="29704" xr:uid="{00000000-0005-0000-0000-00006D1A0000}"/>
    <cellStyle name="Currency 4 3 3 4 3" xfId="5922" xr:uid="{00000000-0005-0000-0000-00006E1A0000}"/>
    <cellStyle name="Currency 4 3 3 4 3 2" xfId="18553" xr:uid="{00000000-0005-0000-0000-00006F1A0000}"/>
    <cellStyle name="Currency 4 3 3 4 3 2 2" xfId="53769" xr:uid="{00000000-0005-0000-0000-0000701A0000}"/>
    <cellStyle name="Currency 4 3 3 4 3 3" xfId="41172" xr:uid="{00000000-0005-0000-0000-0000711A0000}"/>
    <cellStyle name="Currency 4 3 3 4 3 4" xfId="31158" xr:uid="{00000000-0005-0000-0000-0000721A0000}"/>
    <cellStyle name="Currency 4 3 3 4 4" xfId="7381" xr:uid="{00000000-0005-0000-0000-0000731A0000}"/>
    <cellStyle name="Currency 4 3 3 4 4 2" xfId="20007" xr:uid="{00000000-0005-0000-0000-0000741A0000}"/>
    <cellStyle name="Currency 4 3 3 4 4 2 2" xfId="55223" xr:uid="{00000000-0005-0000-0000-0000751A0000}"/>
    <cellStyle name="Currency 4 3 3 4 4 3" xfId="42626" xr:uid="{00000000-0005-0000-0000-0000761A0000}"/>
    <cellStyle name="Currency 4 3 3 4 4 4" xfId="32612" xr:uid="{00000000-0005-0000-0000-0000771A0000}"/>
    <cellStyle name="Currency 4 3 3 4 5" xfId="9162" xr:uid="{00000000-0005-0000-0000-0000781A0000}"/>
    <cellStyle name="Currency 4 3 3 4 5 2" xfId="21783" xr:uid="{00000000-0005-0000-0000-0000791A0000}"/>
    <cellStyle name="Currency 4 3 3 4 5 2 2" xfId="56999" xr:uid="{00000000-0005-0000-0000-00007A1A0000}"/>
    <cellStyle name="Currency 4 3 3 4 5 3" xfId="44402" xr:uid="{00000000-0005-0000-0000-00007B1A0000}"/>
    <cellStyle name="Currency 4 3 3 4 5 4" xfId="34388" xr:uid="{00000000-0005-0000-0000-00007C1A0000}"/>
    <cellStyle name="Currency 4 3 3 4 6" xfId="10956" xr:uid="{00000000-0005-0000-0000-00007D1A0000}"/>
    <cellStyle name="Currency 4 3 3 4 6 2" xfId="23559" xr:uid="{00000000-0005-0000-0000-00007E1A0000}"/>
    <cellStyle name="Currency 4 3 3 4 6 2 2" xfId="58775" xr:uid="{00000000-0005-0000-0000-00007F1A0000}"/>
    <cellStyle name="Currency 4 3 3 4 6 3" xfId="46178" xr:uid="{00000000-0005-0000-0000-0000801A0000}"/>
    <cellStyle name="Currency 4 3 3 4 6 4" xfId="36164" xr:uid="{00000000-0005-0000-0000-0000811A0000}"/>
    <cellStyle name="Currency 4 3 3 4 7" xfId="15323" xr:uid="{00000000-0005-0000-0000-0000821A0000}"/>
    <cellStyle name="Currency 4 3 3 4 7 2" xfId="50539" xr:uid="{00000000-0005-0000-0000-0000831A0000}"/>
    <cellStyle name="Currency 4 3 3 4 7 3" xfId="27928" xr:uid="{00000000-0005-0000-0000-0000841A0000}"/>
    <cellStyle name="Currency 4 3 3 4 8" xfId="13545" xr:uid="{00000000-0005-0000-0000-0000851A0000}"/>
    <cellStyle name="Currency 4 3 3 4 8 2" xfId="48763" xr:uid="{00000000-0005-0000-0000-0000861A0000}"/>
    <cellStyle name="Currency 4 3 3 4 9" xfId="37942" xr:uid="{00000000-0005-0000-0000-0000871A0000}"/>
    <cellStyle name="Currency 4 3 3 5" xfId="3790" xr:uid="{00000000-0005-0000-0000-0000881A0000}"/>
    <cellStyle name="Currency 4 3 3 5 2" xfId="8513" xr:uid="{00000000-0005-0000-0000-0000891A0000}"/>
    <cellStyle name="Currency 4 3 3 5 2 2" xfId="21139" xr:uid="{00000000-0005-0000-0000-00008A1A0000}"/>
    <cellStyle name="Currency 4 3 3 5 2 2 2" xfId="56355" xr:uid="{00000000-0005-0000-0000-00008B1A0000}"/>
    <cellStyle name="Currency 4 3 3 5 2 3" xfId="43758" xr:uid="{00000000-0005-0000-0000-00008C1A0000}"/>
    <cellStyle name="Currency 4 3 3 5 2 4" xfId="33744" xr:uid="{00000000-0005-0000-0000-00008D1A0000}"/>
    <cellStyle name="Currency 4 3 3 5 3" xfId="10294" xr:uid="{00000000-0005-0000-0000-00008E1A0000}"/>
    <cellStyle name="Currency 4 3 3 5 3 2" xfId="22915" xr:uid="{00000000-0005-0000-0000-00008F1A0000}"/>
    <cellStyle name="Currency 4 3 3 5 3 2 2" xfId="58131" xr:uid="{00000000-0005-0000-0000-0000901A0000}"/>
    <cellStyle name="Currency 4 3 3 5 3 3" xfId="45534" xr:uid="{00000000-0005-0000-0000-0000911A0000}"/>
    <cellStyle name="Currency 4 3 3 5 3 4" xfId="35520" xr:uid="{00000000-0005-0000-0000-0000921A0000}"/>
    <cellStyle name="Currency 4 3 3 5 4" xfId="12090" xr:uid="{00000000-0005-0000-0000-0000931A0000}"/>
    <cellStyle name="Currency 4 3 3 5 4 2" xfId="24691" xr:uid="{00000000-0005-0000-0000-0000941A0000}"/>
    <cellStyle name="Currency 4 3 3 5 4 2 2" xfId="59907" xr:uid="{00000000-0005-0000-0000-0000951A0000}"/>
    <cellStyle name="Currency 4 3 3 5 4 3" xfId="47310" xr:uid="{00000000-0005-0000-0000-0000961A0000}"/>
    <cellStyle name="Currency 4 3 3 5 4 4" xfId="37296" xr:uid="{00000000-0005-0000-0000-0000971A0000}"/>
    <cellStyle name="Currency 4 3 3 5 5" xfId="16455" xr:uid="{00000000-0005-0000-0000-0000981A0000}"/>
    <cellStyle name="Currency 4 3 3 5 5 2" xfId="51671" xr:uid="{00000000-0005-0000-0000-0000991A0000}"/>
    <cellStyle name="Currency 4 3 3 5 5 3" xfId="29060" xr:uid="{00000000-0005-0000-0000-00009A1A0000}"/>
    <cellStyle name="Currency 4 3 3 5 6" xfId="14677" xr:uid="{00000000-0005-0000-0000-00009B1A0000}"/>
    <cellStyle name="Currency 4 3 3 5 6 2" xfId="49895" xr:uid="{00000000-0005-0000-0000-00009C1A0000}"/>
    <cellStyle name="Currency 4 3 3 5 7" xfId="39074" xr:uid="{00000000-0005-0000-0000-00009D1A0000}"/>
    <cellStyle name="Currency 4 3 3 5 8" xfId="27284" xr:uid="{00000000-0005-0000-0000-00009E1A0000}"/>
    <cellStyle name="Currency 4 3 3 6" xfId="4130" xr:uid="{00000000-0005-0000-0000-00009F1A0000}"/>
    <cellStyle name="Currency 4 3 3 6 2" xfId="16777" xr:uid="{00000000-0005-0000-0000-0000A01A0000}"/>
    <cellStyle name="Currency 4 3 3 6 2 2" xfId="51993" xr:uid="{00000000-0005-0000-0000-0000A11A0000}"/>
    <cellStyle name="Currency 4 3 3 6 2 3" xfId="29382" xr:uid="{00000000-0005-0000-0000-0000A21A0000}"/>
    <cellStyle name="Currency 4 3 3 6 3" xfId="13223" xr:uid="{00000000-0005-0000-0000-0000A31A0000}"/>
    <cellStyle name="Currency 4 3 3 6 3 2" xfId="48441" xr:uid="{00000000-0005-0000-0000-0000A41A0000}"/>
    <cellStyle name="Currency 4 3 3 6 4" xfId="39396" xr:uid="{00000000-0005-0000-0000-0000A51A0000}"/>
    <cellStyle name="Currency 4 3 3 6 5" xfId="25830" xr:uid="{00000000-0005-0000-0000-0000A61A0000}"/>
    <cellStyle name="Currency 4 3 3 7" xfId="5600" xr:uid="{00000000-0005-0000-0000-0000A71A0000}"/>
    <cellStyle name="Currency 4 3 3 7 2" xfId="18231" xr:uid="{00000000-0005-0000-0000-0000A81A0000}"/>
    <cellStyle name="Currency 4 3 3 7 2 2" xfId="53447" xr:uid="{00000000-0005-0000-0000-0000A91A0000}"/>
    <cellStyle name="Currency 4 3 3 7 3" xfId="40850" xr:uid="{00000000-0005-0000-0000-0000AA1A0000}"/>
    <cellStyle name="Currency 4 3 3 7 4" xfId="30836" xr:uid="{00000000-0005-0000-0000-0000AB1A0000}"/>
    <cellStyle name="Currency 4 3 3 8" xfId="7059" xr:uid="{00000000-0005-0000-0000-0000AC1A0000}"/>
    <cellStyle name="Currency 4 3 3 8 2" xfId="19685" xr:uid="{00000000-0005-0000-0000-0000AD1A0000}"/>
    <cellStyle name="Currency 4 3 3 8 2 2" xfId="54901" xr:uid="{00000000-0005-0000-0000-0000AE1A0000}"/>
    <cellStyle name="Currency 4 3 3 8 3" xfId="42304" xr:uid="{00000000-0005-0000-0000-0000AF1A0000}"/>
    <cellStyle name="Currency 4 3 3 8 4" xfId="32290" xr:uid="{00000000-0005-0000-0000-0000B01A0000}"/>
    <cellStyle name="Currency 4 3 3 9" xfId="8840" xr:uid="{00000000-0005-0000-0000-0000B11A0000}"/>
    <cellStyle name="Currency 4 3 3 9 2" xfId="21461" xr:uid="{00000000-0005-0000-0000-0000B21A0000}"/>
    <cellStyle name="Currency 4 3 3 9 2 2" xfId="56677" xr:uid="{00000000-0005-0000-0000-0000B31A0000}"/>
    <cellStyle name="Currency 4 3 3 9 3" xfId="44080" xr:uid="{00000000-0005-0000-0000-0000B41A0000}"/>
    <cellStyle name="Currency 4 3 3 9 4" xfId="34066" xr:uid="{00000000-0005-0000-0000-0000B51A0000}"/>
    <cellStyle name="Currency 4 3 4" xfId="2966" xr:uid="{00000000-0005-0000-0000-0000B61A0000}"/>
    <cellStyle name="Currency 4 3 4 10" xfId="25346" xr:uid="{00000000-0005-0000-0000-0000B71A0000}"/>
    <cellStyle name="Currency 4 3 4 11" xfId="60881" xr:uid="{00000000-0005-0000-0000-0000B81A0000}"/>
    <cellStyle name="Currency 4 3 4 2" xfId="4777" xr:uid="{00000000-0005-0000-0000-0000B91A0000}"/>
    <cellStyle name="Currency 4 3 4 2 2" xfId="17424" xr:uid="{00000000-0005-0000-0000-0000BA1A0000}"/>
    <cellStyle name="Currency 4 3 4 2 2 2" xfId="52640" xr:uid="{00000000-0005-0000-0000-0000BB1A0000}"/>
    <cellStyle name="Currency 4 3 4 2 2 3" xfId="30029" xr:uid="{00000000-0005-0000-0000-0000BC1A0000}"/>
    <cellStyle name="Currency 4 3 4 2 3" xfId="13870" xr:uid="{00000000-0005-0000-0000-0000BD1A0000}"/>
    <cellStyle name="Currency 4 3 4 2 3 2" xfId="49088" xr:uid="{00000000-0005-0000-0000-0000BE1A0000}"/>
    <cellStyle name="Currency 4 3 4 2 4" xfId="40043" xr:uid="{00000000-0005-0000-0000-0000BF1A0000}"/>
    <cellStyle name="Currency 4 3 4 2 5" xfId="26477" xr:uid="{00000000-0005-0000-0000-0000C01A0000}"/>
    <cellStyle name="Currency 4 3 4 3" xfId="6247" xr:uid="{00000000-0005-0000-0000-0000C11A0000}"/>
    <cellStyle name="Currency 4 3 4 3 2" xfId="18878" xr:uid="{00000000-0005-0000-0000-0000C21A0000}"/>
    <cellStyle name="Currency 4 3 4 3 2 2" xfId="54094" xr:uid="{00000000-0005-0000-0000-0000C31A0000}"/>
    <cellStyle name="Currency 4 3 4 3 3" xfId="41497" xr:uid="{00000000-0005-0000-0000-0000C41A0000}"/>
    <cellStyle name="Currency 4 3 4 3 4" xfId="31483" xr:uid="{00000000-0005-0000-0000-0000C51A0000}"/>
    <cellStyle name="Currency 4 3 4 4" xfId="7706" xr:uid="{00000000-0005-0000-0000-0000C61A0000}"/>
    <cellStyle name="Currency 4 3 4 4 2" xfId="20332" xr:uid="{00000000-0005-0000-0000-0000C71A0000}"/>
    <cellStyle name="Currency 4 3 4 4 2 2" xfId="55548" xr:uid="{00000000-0005-0000-0000-0000C81A0000}"/>
    <cellStyle name="Currency 4 3 4 4 3" xfId="42951" xr:uid="{00000000-0005-0000-0000-0000C91A0000}"/>
    <cellStyle name="Currency 4 3 4 4 4" xfId="32937" xr:uid="{00000000-0005-0000-0000-0000CA1A0000}"/>
    <cellStyle name="Currency 4 3 4 5" xfId="9487" xr:uid="{00000000-0005-0000-0000-0000CB1A0000}"/>
    <cellStyle name="Currency 4 3 4 5 2" xfId="22108" xr:uid="{00000000-0005-0000-0000-0000CC1A0000}"/>
    <cellStyle name="Currency 4 3 4 5 2 2" xfId="57324" xr:uid="{00000000-0005-0000-0000-0000CD1A0000}"/>
    <cellStyle name="Currency 4 3 4 5 3" xfId="44727" xr:uid="{00000000-0005-0000-0000-0000CE1A0000}"/>
    <cellStyle name="Currency 4 3 4 5 4" xfId="34713" xr:uid="{00000000-0005-0000-0000-0000CF1A0000}"/>
    <cellStyle name="Currency 4 3 4 6" xfId="11281" xr:uid="{00000000-0005-0000-0000-0000D01A0000}"/>
    <cellStyle name="Currency 4 3 4 6 2" xfId="23884" xr:uid="{00000000-0005-0000-0000-0000D11A0000}"/>
    <cellStyle name="Currency 4 3 4 6 2 2" xfId="59100" xr:uid="{00000000-0005-0000-0000-0000D21A0000}"/>
    <cellStyle name="Currency 4 3 4 6 3" xfId="46503" xr:uid="{00000000-0005-0000-0000-0000D31A0000}"/>
    <cellStyle name="Currency 4 3 4 6 4" xfId="36489" xr:uid="{00000000-0005-0000-0000-0000D41A0000}"/>
    <cellStyle name="Currency 4 3 4 7" xfId="15648" xr:uid="{00000000-0005-0000-0000-0000D51A0000}"/>
    <cellStyle name="Currency 4 3 4 7 2" xfId="50864" xr:uid="{00000000-0005-0000-0000-0000D61A0000}"/>
    <cellStyle name="Currency 4 3 4 7 3" xfId="28253" xr:uid="{00000000-0005-0000-0000-0000D71A0000}"/>
    <cellStyle name="Currency 4 3 4 8" xfId="12739" xr:uid="{00000000-0005-0000-0000-0000D81A0000}"/>
    <cellStyle name="Currency 4 3 4 8 2" xfId="47957" xr:uid="{00000000-0005-0000-0000-0000D91A0000}"/>
    <cellStyle name="Currency 4 3 4 9" xfId="38267" xr:uid="{00000000-0005-0000-0000-0000DA1A0000}"/>
    <cellStyle name="Currency 4 3 5" xfId="2799" xr:uid="{00000000-0005-0000-0000-0000DB1A0000}"/>
    <cellStyle name="Currency 4 3 5 10" xfId="25191" xr:uid="{00000000-0005-0000-0000-0000DC1A0000}"/>
    <cellStyle name="Currency 4 3 5 11" xfId="60726" xr:uid="{00000000-0005-0000-0000-0000DD1A0000}"/>
    <cellStyle name="Currency 4 3 5 2" xfId="4622" xr:uid="{00000000-0005-0000-0000-0000DE1A0000}"/>
    <cellStyle name="Currency 4 3 5 2 2" xfId="17269" xr:uid="{00000000-0005-0000-0000-0000DF1A0000}"/>
    <cellStyle name="Currency 4 3 5 2 2 2" xfId="52485" xr:uid="{00000000-0005-0000-0000-0000E01A0000}"/>
    <cellStyle name="Currency 4 3 5 2 2 3" xfId="29874" xr:uid="{00000000-0005-0000-0000-0000E11A0000}"/>
    <cellStyle name="Currency 4 3 5 2 3" xfId="13715" xr:uid="{00000000-0005-0000-0000-0000E21A0000}"/>
    <cellStyle name="Currency 4 3 5 2 3 2" xfId="48933" xr:uid="{00000000-0005-0000-0000-0000E31A0000}"/>
    <cellStyle name="Currency 4 3 5 2 4" xfId="39888" xr:uid="{00000000-0005-0000-0000-0000E41A0000}"/>
    <cellStyle name="Currency 4 3 5 2 5" xfId="26322" xr:uid="{00000000-0005-0000-0000-0000E51A0000}"/>
    <cellStyle name="Currency 4 3 5 3" xfId="6092" xr:uid="{00000000-0005-0000-0000-0000E61A0000}"/>
    <cellStyle name="Currency 4 3 5 3 2" xfId="18723" xr:uid="{00000000-0005-0000-0000-0000E71A0000}"/>
    <cellStyle name="Currency 4 3 5 3 2 2" xfId="53939" xr:uid="{00000000-0005-0000-0000-0000E81A0000}"/>
    <cellStyle name="Currency 4 3 5 3 3" xfId="41342" xr:uid="{00000000-0005-0000-0000-0000E91A0000}"/>
    <cellStyle name="Currency 4 3 5 3 4" xfId="31328" xr:uid="{00000000-0005-0000-0000-0000EA1A0000}"/>
    <cellStyle name="Currency 4 3 5 4" xfId="7551" xr:uid="{00000000-0005-0000-0000-0000EB1A0000}"/>
    <cellStyle name="Currency 4 3 5 4 2" xfId="20177" xr:uid="{00000000-0005-0000-0000-0000EC1A0000}"/>
    <cellStyle name="Currency 4 3 5 4 2 2" xfId="55393" xr:uid="{00000000-0005-0000-0000-0000ED1A0000}"/>
    <cellStyle name="Currency 4 3 5 4 3" xfId="42796" xr:uid="{00000000-0005-0000-0000-0000EE1A0000}"/>
    <cellStyle name="Currency 4 3 5 4 4" xfId="32782" xr:uid="{00000000-0005-0000-0000-0000EF1A0000}"/>
    <cellStyle name="Currency 4 3 5 5" xfId="9332" xr:uid="{00000000-0005-0000-0000-0000F01A0000}"/>
    <cellStyle name="Currency 4 3 5 5 2" xfId="21953" xr:uid="{00000000-0005-0000-0000-0000F11A0000}"/>
    <cellStyle name="Currency 4 3 5 5 2 2" xfId="57169" xr:uid="{00000000-0005-0000-0000-0000F21A0000}"/>
    <cellStyle name="Currency 4 3 5 5 3" xfId="44572" xr:uid="{00000000-0005-0000-0000-0000F31A0000}"/>
    <cellStyle name="Currency 4 3 5 5 4" xfId="34558" xr:uid="{00000000-0005-0000-0000-0000F41A0000}"/>
    <cellStyle name="Currency 4 3 5 6" xfId="11126" xr:uid="{00000000-0005-0000-0000-0000F51A0000}"/>
    <cellStyle name="Currency 4 3 5 6 2" xfId="23729" xr:uid="{00000000-0005-0000-0000-0000F61A0000}"/>
    <cellStyle name="Currency 4 3 5 6 2 2" xfId="58945" xr:uid="{00000000-0005-0000-0000-0000F71A0000}"/>
    <cellStyle name="Currency 4 3 5 6 3" xfId="46348" xr:uid="{00000000-0005-0000-0000-0000F81A0000}"/>
    <cellStyle name="Currency 4 3 5 6 4" xfId="36334" xr:uid="{00000000-0005-0000-0000-0000F91A0000}"/>
    <cellStyle name="Currency 4 3 5 7" xfId="15493" xr:uid="{00000000-0005-0000-0000-0000FA1A0000}"/>
    <cellStyle name="Currency 4 3 5 7 2" xfId="50709" xr:uid="{00000000-0005-0000-0000-0000FB1A0000}"/>
    <cellStyle name="Currency 4 3 5 7 3" xfId="28098" xr:uid="{00000000-0005-0000-0000-0000FC1A0000}"/>
    <cellStyle name="Currency 4 3 5 8" xfId="12584" xr:uid="{00000000-0005-0000-0000-0000FD1A0000}"/>
    <cellStyle name="Currency 4 3 5 8 2" xfId="47802" xr:uid="{00000000-0005-0000-0000-0000FE1A0000}"/>
    <cellStyle name="Currency 4 3 5 9" xfId="38112" xr:uid="{00000000-0005-0000-0000-0000FF1A0000}"/>
    <cellStyle name="Currency 4 3 6" xfId="3313" xr:uid="{00000000-0005-0000-0000-0000001B0000}"/>
    <cellStyle name="Currency 4 3 6 10" xfId="26809" xr:uid="{00000000-0005-0000-0000-0000011B0000}"/>
    <cellStyle name="Currency 4 3 6 11" xfId="61213" xr:uid="{00000000-0005-0000-0000-0000021B0000}"/>
    <cellStyle name="Currency 4 3 6 2" xfId="5109" xr:uid="{00000000-0005-0000-0000-0000031B0000}"/>
    <cellStyle name="Currency 4 3 6 2 2" xfId="17756" xr:uid="{00000000-0005-0000-0000-0000041B0000}"/>
    <cellStyle name="Currency 4 3 6 2 2 2" xfId="52972" xr:uid="{00000000-0005-0000-0000-0000051B0000}"/>
    <cellStyle name="Currency 4 3 6 2 3" xfId="40375" xr:uid="{00000000-0005-0000-0000-0000061B0000}"/>
    <cellStyle name="Currency 4 3 6 2 4" xfId="30361" xr:uid="{00000000-0005-0000-0000-0000071B0000}"/>
    <cellStyle name="Currency 4 3 6 3" xfId="6579" xr:uid="{00000000-0005-0000-0000-0000081B0000}"/>
    <cellStyle name="Currency 4 3 6 3 2" xfId="19210" xr:uid="{00000000-0005-0000-0000-0000091B0000}"/>
    <cellStyle name="Currency 4 3 6 3 2 2" xfId="54426" xr:uid="{00000000-0005-0000-0000-00000A1B0000}"/>
    <cellStyle name="Currency 4 3 6 3 3" xfId="41829" xr:uid="{00000000-0005-0000-0000-00000B1B0000}"/>
    <cellStyle name="Currency 4 3 6 3 4" xfId="31815" xr:uid="{00000000-0005-0000-0000-00000C1B0000}"/>
    <cellStyle name="Currency 4 3 6 4" xfId="8038" xr:uid="{00000000-0005-0000-0000-00000D1B0000}"/>
    <cellStyle name="Currency 4 3 6 4 2" xfId="20664" xr:uid="{00000000-0005-0000-0000-00000E1B0000}"/>
    <cellStyle name="Currency 4 3 6 4 2 2" xfId="55880" xr:uid="{00000000-0005-0000-0000-00000F1B0000}"/>
    <cellStyle name="Currency 4 3 6 4 3" xfId="43283" xr:uid="{00000000-0005-0000-0000-0000101B0000}"/>
    <cellStyle name="Currency 4 3 6 4 4" xfId="33269" xr:uid="{00000000-0005-0000-0000-0000111B0000}"/>
    <cellStyle name="Currency 4 3 6 5" xfId="9819" xr:uid="{00000000-0005-0000-0000-0000121B0000}"/>
    <cellStyle name="Currency 4 3 6 5 2" xfId="22440" xr:uid="{00000000-0005-0000-0000-0000131B0000}"/>
    <cellStyle name="Currency 4 3 6 5 2 2" xfId="57656" xr:uid="{00000000-0005-0000-0000-0000141B0000}"/>
    <cellStyle name="Currency 4 3 6 5 3" xfId="45059" xr:uid="{00000000-0005-0000-0000-0000151B0000}"/>
    <cellStyle name="Currency 4 3 6 5 4" xfId="35045" xr:uid="{00000000-0005-0000-0000-0000161B0000}"/>
    <cellStyle name="Currency 4 3 6 6" xfId="11613" xr:uid="{00000000-0005-0000-0000-0000171B0000}"/>
    <cellStyle name="Currency 4 3 6 6 2" xfId="24216" xr:uid="{00000000-0005-0000-0000-0000181B0000}"/>
    <cellStyle name="Currency 4 3 6 6 2 2" xfId="59432" xr:uid="{00000000-0005-0000-0000-0000191B0000}"/>
    <cellStyle name="Currency 4 3 6 6 3" xfId="46835" xr:uid="{00000000-0005-0000-0000-00001A1B0000}"/>
    <cellStyle name="Currency 4 3 6 6 4" xfId="36821" xr:uid="{00000000-0005-0000-0000-00001B1B0000}"/>
    <cellStyle name="Currency 4 3 6 7" xfId="15980" xr:uid="{00000000-0005-0000-0000-00001C1B0000}"/>
    <cellStyle name="Currency 4 3 6 7 2" xfId="51196" xr:uid="{00000000-0005-0000-0000-00001D1B0000}"/>
    <cellStyle name="Currency 4 3 6 7 3" xfId="28585" xr:uid="{00000000-0005-0000-0000-00001E1B0000}"/>
    <cellStyle name="Currency 4 3 6 8" xfId="14202" xr:uid="{00000000-0005-0000-0000-00001F1B0000}"/>
    <cellStyle name="Currency 4 3 6 8 2" xfId="49420" xr:uid="{00000000-0005-0000-0000-0000201B0000}"/>
    <cellStyle name="Currency 4 3 6 9" xfId="38599" xr:uid="{00000000-0005-0000-0000-0000211B0000}"/>
    <cellStyle name="Currency 4 3 7" xfId="2469" xr:uid="{00000000-0005-0000-0000-0000221B0000}"/>
    <cellStyle name="Currency 4 3 7 10" xfId="26000" xr:uid="{00000000-0005-0000-0000-0000231B0000}"/>
    <cellStyle name="Currency 4 3 7 11" xfId="60404" xr:uid="{00000000-0005-0000-0000-0000241B0000}"/>
    <cellStyle name="Currency 4 3 7 2" xfId="4300" xr:uid="{00000000-0005-0000-0000-0000251B0000}"/>
    <cellStyle name="Currency 4 3 7 2 2" xfId="16947" xr:uid="{00000000-0005-0000-0000-0000261B0000}"/>
    <cellStyle name="Currency 4 3 7 2 2 2" xfId="52163" xr:uid="{00000000-0005-0000-0000-0000271B0000}"/>
    <cellStyle name="Currency 4 3 7 2 3" xfId="39566" xr:uid="{00000000-0005-0000-0000-0000281B0000}"/>
    <cellStyle name="Currency 4 3 7 2 4" xfId="29552" xr:uid="{00000000-0005-0000-0000-0000291B0000}"/>
    <cellStyle name="Currency 4 3 7 3" xfId="5770" xr:uid="{00000000-0005-0000-0000-00002A1B0000}"/>
    <cellStyle name="Currency 4 3 7 3 2" xfId="18401" xr:uid="{00000000-0005-0000-0000-00002B1B0000}"/>
    <cellStyle name="Currency 4 3 7 3 2 2" xfId="53617" xr:uid="{00000000-0005-0000-0000-00002C1B0000}"/>
    <cellStyle name="Currency 4 3 7 3 3" xfId="41020" xr:uid="{00000000-0005-0000-0000-00002D1B0000}"/>
    <cellStyle name="Currency 4 3 7 3 4" xfId="31006" xr:uid="{00000000-0005-0000-0000-00002E1B0000}"/>
    <cellStyle name="Currency 4 3 7 4" xfId="7229" xr:uid="{00000000-0005-0000-0000-00002F1B0000}"/>
    <cellStyle name="Currency 4 3 7 4 2" xfId="19855" xr:uid="{00000000-0005-0000-0000-0000301B0000}"/>
    <cellStyle name="Currency 4 3 7 4 2 2" xfId="55071" xr:uid="{00000000-0005-0000-0000-0000311B0000}"/>
    <cellStyle name="Currency 4 3 7 4 3" xfId="42474" xr:uid="{00000000-0005-0000-0000-0000321B0000}"/>
    <cellStyle name="Currency 4 3 7 4 4" xfId="32460" xr:uid="{00000000-0005-0000-0000-0000331B0000}"/>
    <cellStyle name="Currency 4 3 7 5" xfId="9010" xr:uid="{00000000-0005-0000-0000-0000341B0000}"/>
    <cellStyle name="Currency 4 3 7 5 2" xfId="21631" xr:uid="{00000000-0005-0000-0000-0000351B0000}"/>
    <cellStyle name="Currency 4 3 7 5 2 2" xfId="56847" xr:uid="{00000000-0005-0000-0000-0000361B0000}"/>
    <cellStyle name="Currency 4 3 7 5 3" xfId="44250" xr:uid="{00000000-0005-0000-0000-0000371B0000}"/>
    <cellStyle name="Currency 4 3 7 5 4" xfId="34236" xr:uid="{00000000-0005-0000-0000-0000381B0000}"/>
    <cellStyle name="Currency 4 3 7 6" xfId="10804" xr:uid="{00000000-0005-0000-0000-0000391B0000}"/>
    <cellStyle name="Currency 4 3 7 6 2" xfId="23407" xr:uid="{00000000-0005-0000-0000-00003A1B0000}"/>
    <cellStyle name="Currency 4 3 7 6 2 2" xfId="58623" xr:uid="{00000000-0005-0000-0000-00003B1B0000}"/>
    <cellStyle name="Currency 4 3 7 6 3" xfId="46026" xr:uid="{00000000-0005-0000-0000-00003C1B0000}"/>
    <cellStyle name="Currency 4 3 7 6 4" xfId="36012" xr:uid="{00000000-0005-0000-0000-00003D1B0000}"/>
    <cellStyle name="Currency 4 3 7 7" xfId="15171" xr:uid="{00000000-0005-0000-0000-00003E1B0000}"/>
    <cellStyle name="Currency 4 3 7 7 2" xfId="50387" xr:uid="{00000000-0005-0000-0000-00003F1B0000}"/>
    <cellStyle name="Currency 4 3 7 7 3" xfId="27776" xr:uid="{00000000-0005-0000-0000-0000401B0000}"/>
    <cellStyle name="Currency 4 3 7 8" xfId="13393" xr:uid="{00000000-0005-0000-0000-0000411B0000}"/>
    <cellStyle name="Currency 4 3 7 8 2" xfId="48611" xr:uid="{00000000-0005-0000-0000-0000421B0000}"/>
    <cellStyle name="Currency 4 3 7 9" xfId="37790" xr:uid="{00000000-0005-0000-0000-0000431B0000}"/>
    <cellStyle name="Currency 4 3 8" xfId="3637" xr:uid="{00000000-0005-0000-0000-0000441B0000}"/>
    <cellStyle name="Currency 4 3 8 2" xfId="8361" xr:uid="{00000000-0005-0000-0000-0000451B0000}"/>
    <cellStyle name="Currency 4 3 8 2 2" xfId="20987" xr:uid="{00000000-0005-0000-0000-0000461B0000}"/>
    <cellStyle name="Currency 4 3 8 2 2 2" xfId="56203" xr:uid="{00000000-0005-0000-0000-0000471B0000}"/>
    <cellStyle name="Currency 4 3 8 2 3" xfId="43606" xr:uid="{00000000-0005-0000-0000-0000481B0000}"/>
    <cellStyle name="Currency 4 3 8 2 4" xfId="33592" xr:uid="{00000000-0005-0000-0000-0000491B0000}"/>
    <cellStyle name="Currency 4 3 8 3" xfId="10142" xr:uid="{00000000-0005-0000-0000-00004A1B0000}"/>
    <cellStyle name="Currency 4 3 8 3 2" xfId="22763" xr:uid="{00000000-0005-0000-0000-00004B1B0000}"/>
    <cellStyle name="Currency 4 3 8 3 2 2" xfId="57979" xr:uid="{00000000-0005-0000-0000-00004C1B0000}"/>
    <cellStyle name="Currency 4 3 8 3 3" xfId="45382" xr:uid="{00000000-0005-0000-0000-00004D1B0000}"/>
    <cellStyle name="Currency 4 3 8 3 4" xfId="35368" xr:uid="{00000000-0005-0000-0000-00004E1B0000}"/>
    <cellStyle name="Currency 4 3 8 4" xfId="11938" xr:uid="{00000000-0005-0000-0000-00004F1B0000}"/>
    <cellStyle name="Currency 4 3 8 4 2" xfId="24539" xr:uid="{00000000-0005-0000-0000-0000501B0000}"/>
    <cellStyle name="Currency 4 3 8 4 2 2" xfId="59755" xr:uid="{00000000-0005-0000-0000-0000511B0000}"/>
    <cellStyle name="Currency 4 3 8 4 3" xfId="47158" xr:uid="{00000000-0005-0000-0000-0000521B0000}"/>
    <cellStyle name="Currency 4 3 8 4 4" xfId="37144" xr:uid="{00000000-0005-0000-0000-0000531B0000}"/>
    <cellStyle name="Currency 4 3 8 5" xfId="16303" xr:uid="{00000000-0005-0000-0000-0000541B0000}"/>
    <cellStyle name="Currency 4 3 8 5 2" xfId="51519" xr:uid="{00000000-0005-0000-0000-0000551B0000}"/>
    <cellStyle name="Currency 4 3 8 5 3" xfId="28908" xr:uid="{00000000-0005-0000-0000-0000561B0000}"/>
    <cellStyle name="Currency 4 3 8 6" xfId="14525" xr:uid="{00000000-0005-0000-0000-0000571B0000}"/>
    <cellStyle name="Currency 4 3 8 6 2" xfId="49743" xr:uid="{00000000-0005-0000-0000-0000581B0000}"/>
    <cellStyle name="Currency 4 3 8 7" xfId="38922" xr:uid="{00000000-0005-0000-0000-0000591B0000}"/>
    <cellStyle name="Currency 4 3 8 8" xfId="27132" xr:uid="{00000000-0005-0000-0000-00005A1B0000}"/>
    <cellStyle name="Currency 4 3 9" xfId="3966" xr:uid="{00000000-0005-0000-0000-00005B1B0000}"/>
    <cellStyle name="Currency 4 3 9 2" xfId="16625" xr:uid="{00000000-0005-0000-0000-00005C1B0000}"/>
    <cellStyle name="Currency 4 3 9 2 2" xfId="51841" xr:uid="{00000000-0005-0000-0000-00005D1B0000}"/>
    <cellStyle name="Currency 4 3 9 2 3" xfId="29230" xr:uid="{00000000-0005-0000-0000-00005E1B0000}"/>
    <cellStyle name="Currency 4 3 9 3" xfId="13071" xr:uid="{00000000-0005-0000-0000-00005F1B0000}"/>
    <cellStyle name="Currency 4 3 9 3 2" xfId="48289" xr:uid="{00000000-0005-0000-0000-0000601B0000}"/>
    <cellStyle name="Currency 4 3 9 4" xfId="39244" xr:uid="{00000000-0005-0000-0000-0000611B0000}"/>
    <cellStyle name="Currency 4 3 9 5" xfId="25678" xr:uid="{00000000-0005-0000-0000-0000621B0000}"/>
    <cellStyle name="Currency 4 4" xfId="1718" xr:uid="{00000000-0005-0000-0000-0000631B0000}"/>
    <cellStyle name="Currency 4 4 10" xfId="6977" xr:uid="{00000000-0005-0000-0000-0000641B0000}"/>
    <cellStyle name="Currency 4 4 10 2" xfId="19604" xr:uid="{00000000-0005-0000-0000-0000651B0000}"/>
    <cellStyle name="Currency 4 4 10 2 2" xfId="54820" xr:uid="{00000000-0005-0000-0000-0000661B0000}"/>
    <cellStyle name="Currency 4 4 10 3" xfId="42223" xr:uid="{00000000-0005-0000-0000-0000671B0000}"/>
    <cellStyle name="Currency 4 4 10 4" xfId="32209" xr:uid="{00000000-0005-0000-0000-0000681B0000}"/>
    <cellStyle name="Currency 4 4 11" xfId="8758" xr:uid="{00000000-0005-0000-0000-0000691B0000}"/>
    <cellStyle name="Currency 4 4 11 2" xfId="21380" xr:uid="{00000000-0005-0000-0000-00006A1B0000}"/>
    <cellStyle name="Currency 4 4 11 2 2" xfId="56596" xr:uid="{00000000-0005-0000-0000-00006B1B0000}"/>
    <cellStyle name="Currency 4 4 11 3" xfId="43999" xr:uid="{00000000-0005-0000-0000-00006C1B0000}"/>
    <cellStyle name="Currency 4 4 11 4" xfId="33985" xr:uid="{00000000-0005-0000-0000-00006D1B0000}"/>
    <cellStyle name="Currency 4 4 12" xfId="10484" xr:uid="{00000000-0005-0000-0000-00006E1B0000}"/>
    <cellStyle name="Currency 4 4 12 2" xfId="23095" xr:uid="{00000000-0005-0000-0000-00006F1B0000}"/>
    <cellStyle name="Currency 4 4 12 2 2" xfId="58311" xr:uid="{00000000-0005-0000-0000-0000701B0000}"/>
    <cellStyle name="Currency 4 4 12 3" xfId="45714" xr:uid="{00000000-0005-0000-0000-0000711B0000}"/>
    <cellStyle name="Currency 4 4 12 4" xfId="35700" xr:uid="{00000000-0005-0000-0000-0000721B0000}"/>
    <cellStyle name="Currency 4 4 13" xfId="14919" xr:uid="{00000000-0005-0000-0000-0000731B0000}"/>
    <cellStyle name="Currency 4 4 13 2" xfId="50136" xr:uid="{00000000-0005-0000-0000-0000741B0000}"/>
    <cellStyle name="Currency 4 4 13 3" xfId="27525" xr:uid="{00000000-0005-0000-0000-0000751B0000}"/>
    <cellStyle name="Currency 4 4 14" xfId="12333" xr:uid="{00000000-0005-0000-0000-0000761B0000}"/>
    <cellStyle name="Currency 4 4 14 2" xfId="47551" xr:uid="{00000000-0005-0000-0000-0000771B0000}"/>
    <cellStyle name="Currency 4 4 15" xfId="37538" xr:uid="{00000000-0005-0000-0000-0000781B0000}"/>
    <cellStyle name="Currency 4 4 16" xfId="24940" xr:uid="{00000000-0005-0000-0000-0000791B0000}"/>
    <cellStyle name="Currency 4 4 17" xfId="60153" xr:uid="{00000000-0005-0000-0000-00007A1B0000}"/>
    <cellStyle name="Currency 4 4 2" xfId="2363" xr:uid="{00000000-0005-0000-0000-00007B1B0000}"/>
    <cellStyle name="Currency 4 4 2 10" xfId="10485" xr:uid="{00000000-0005-0000-0000-00007C1B0000}"/>
    <cellStyle name="Currency 4 4 2 10 2" xfId="23096" xr:uid="{00000000-0005-0000-0000-00007D1B0000}"/>
    <cellStyle name="Currency 4 4 2 10 2 2" xfId="58312" xr:uid="{00000000-0005-0000-0000-00007E1B0000}"/>
    <cellStyle name="Currency 4 4 2 10 3" xfId="45715" xr:uid="{00000000-0005-0000-0000-00007F1B0000}"/>
    <cellStyle name="Currency 4 4 2 10 4" xfId="35701" xr:uid="{00000000-0005-0000-0000-0000801B0000}"/>
    <cellStyle name="Currency 4 4 2 11" xfId="15074" xr:uid="{00000000-0005-0000-0000-0000811B0000}"/>
    <cellStyle name="Currency 4 4 2 11 2" xfId="50290" xr:uid="{00000000-0005-0000-0000-0000821B0000}"/>
    <cellStyle name="Currency 4 4 2 11 3" xfId="27679" xr:uid="{00000000-0005-0000-0000-0000831B0000}"/>
    <cellStyle name="Currency 4 4 2 12" xfId="12487" xr:uid="{00000000-0005-0000-0000-0000841B0000}"/>
    <cellStyle name="Currency 4 4 2 12 2" xfId="47705" xr:uid="{00000000-0005-0000-0000-0000851B0000}"/>
    <cellStyle name="Currency 4 4 2 13" xfId="37693" xr:uid="{00000000-0005-0000-0000-0000861B0000}"/>
    <cellStyle name="Currency 4 4 2 14" xfId="25094" xr:uid="{00000000-0005-0000-0000-0000871B0000}"/>
    <cellStyle name="Currency 4 4 2 15" xfId="60307" xr:uid="{00000000-0005-0000-0000-0000881B0000}"/>
    <cellStyle name="Currency 4 4 2 2" xfId="3209" xr:uid="{00000000-0005-0000-0000-0000891B0000}"/>
    <cellStyle name="Currency 4 4 2 2 10" xfId="25578" xr:uid="{00000000-0005-0000-0000-00008A1B0000}"/>
    <cellStyle name="Currency 4 4 2 2 11" xfId="61113" xr:uid="{00000000-0005-0000-0000-00008B1B0000}"/>
    <cellStyle name="Currency 4 4 2 2 2" xfId="5009" xr:uid="{00000000-0005-0000-0000-00008C1B0000}"/>
    <cellStyle name="Currency 4 4 2 2 2 2" xfId="17656" xr:uid="{00000000-0005-0000-0000-00008D1B0000}"/>
    <cellStyle name="Currency 4 4 2 2 2 2 2" xfId="52872" xr:uid="{00000000-0005-0000-0000-00008E1B0000}"/>
    <cellStyle name="Currency 4 4 2 2 2 2 3" xfId="30261" xr:uid="{00000000-0005-0000-0000-00008F1B0000}"/>
    <cellStyle name="Currency 4 4 2 2 2 3" xfId="14102" xr:uid="{00000000-0005-0000-0000-0000901B0000}"/>
    <cellStyle name="Currency 4 4 2 2 2 3 2" xfId="49320" xr:uid="{00000000-0005-0000-0000-0000911B0000}"/>
    <cellStyle name="Currency 4 4 2 2 2 4" xfId="40275" xr:uid="{00000000-0005-0000-0000-0000921B0000}"/>
    <cellStyle name="Currency 4 4 2 2 2 5" xfId="26709" xr:uid="{00000000-0005-0000-0000-0000931B0000}"/>
    <cellStyle name="Currency 4 4 2 2 3" xfId="6479" xr:uid="{00000000-0005-0000-0000-0000941B0000}"/>
    <cellStyle name="Currency 4 4 2 2 3 2" xfId="19110" xr:uid="{00000000-0005-0000-0000-0000951B0000}"/>
    <cellStyle name="Currency 4 4 2 2 3 2 2" xfId="54326" xr:uid="{00000000-0005-0000-0000-0000961B0000}"/>
    <cellStyle name="Currency 4 4 2 2 3 3" xfId="41729" xr:uid="{00000000-0005-0000-0000-0000971B0000}"/>
    <cellStyle name="Currency 4 4 2 2 3 4" xfId="31715" xr:uid="{00000000-0005-0000-0000-0000981B0000}"/>
    <cellStyle name="Currency 4 4 2 2 4" xfId="7938" xr:uid="{00000000-0005-0000-0000-0000991B0000}"/>
    <cellStyle name="Currency 4 4 2 2 4 2" xfId="20564" xr:uid="{00000000-0005-0000-0000-00009A1B0000}"/>
    <cellStyle name="Currency 4 4 2 2 4 2 2" xfId="55780" xr:uid="{00000000-0005-0000-0000-00009B1B0000}"/>
    <cellStyle name="Currency 4 4 2 2 4 3" xfId="43183" xr:uid="{00000000-0005-0000-0000-00009C1B0000}"/>
    <cellStyle name="Currency 4 4 2 2 4 4" xfId="33169" xr:uid="{00000000-0005-0000-0000-00009D1B0000}"/>
    <cellStyle name="Currency 4 4 2 2 5" xfId="9719" xr:uid="{00000000-0005-0000-0000-00009E1B0000}"/>
    <cellStyle name="Currency 4 4 2 2 5 2" xfId="22340" xr:uid="{00000000-0005-0000-0000-00009F1B0000}"/>
    <cellStyle name="Currency 4 4 2 2 5 2 2" xfId="57556" xr:uid="{00000000-0005-0000-0000-0000A01B0000}"/>
    <cellStyle name="Currency 4 4 2 2 5 3" xfId="44959" xr:uid="{00000000-0005-0000-0000-0000A11B0000}"/>
    <cellStyle name="Currency 4 4 2 2 5 4" xfId="34945" xr:uid="{00000000-0005-0000-0000-0000A21B0000}"/>
    <cellStyle name="Currency 4 4 2 2 6" xfId="11513" xr:uid="{00000000-0005-0000-0000-0000A31B0000}"/>
    <cellStyle name="Currency 4 4 2 2 6 2" xfId="24116" xr:uid="{00000000-0005-0000-0000-0000A41B0000}"/>
    <cellStyle name="Currency 4 4 2 2 6 2 2" xfId="59332" xr:uid="{00000000-0005-0000-0000-0000A51B0000}"/>
    <cellStyle name="Currency 4 4 2 2 6 3" xfId="46735" xr:uid="{00000000-0005-0000-0000-0000A61B0000}"/>
    <cellStyle name="Currency 4 4 2 2 6 4" xfId="36721" xr:uid="{00000000-0005-0000-0000-0000A71B0000}"/>
    <cellStyle name="Currency 4 4 2 2 7" xfId="15880" xr:uid="{00000000-0005-0000-0000-0000A81B0000}"/>
    <cellStyle name="Currency 4 4 2 2 7 2" xfId="51096" xr:uid="{00000000-0005-0000-0000-0000A91B0000}"/>
    <cellStyle name="Currency 4 4 2 2 7 3" xfId="28485" xr:uid="{00000000-0005-0000-0000-0000AA1B0000}"/>
    <cellStyle name="Currency 4 4 2 2 8" xfId="12971" xr:uid="{00000000-0005-0000-0000-0000AB1B0000}"/>
    <cellStyle name="Currency 4 4 2 2 8 2" xfId="48189" xr:uid="{00000000-0005-0000-0000-0000AC1B0000}"/>
    <cellStyle name="Currency 4 4 2 2 9" xfId="38499" xr:uid="{00000000-0005-0000-0000-0000AD1B0000}"/>
    <cellStyle name="Currency 4 4 2 3" xfId="3538" xr:uid="{00000000-0005-0000-0000-0000AE1B0000}"/>
    <cellStyle name="Currency 4 4 2 3 10" xfId="27034" xr:uid="{00000000-0005-0000-0000-0000AF1B0000}"/>
    <cellStyle name="Currency 4 4 2 3 11" xfId="61438" xr:uid="{00000000-0005-0000-0000-0000B01B0000}"/>
    <cellStyle name="Currency 4 4 2 3 2" xfId="5334" xr:uid="{00000000-0005-0000-0000-0000B11B0000}"/>
    <cellStyle name="Currency 4 4 2 3 2 2" xfId="17981" xr:uid="{00000000-0005-0000-0000-0000B21B0000}"/>
    <cellStyle name="Currency 4 4 2 3 2 2 2" xfId="53197" xr:uid="{00000000-0005-0000-0000-0000B31B0000}"/>
    <cellStyle name="Currency 4 4 2 3 2 3" xfId="40600" xr:uid="{00000000-0005-0000-0000-0000B41B0000}"/>
    <cellStyle name="Currency 4 4 2 3 2 4" xfId="30586" xr:uid="{00000000-0005-0000-0000-0000B51B0000}"/>
    <cellStyle name="Currency 4 4 2 3 3" xfId="6804" xr:uid="{00000000-0005-0000-0000-0000B61B0000}"/>
    <cellStyle name="Currency 4 4 2 3 3 2" xfId="19435" xr:uid="{00000000-0005-0000-0000-0000B71B0000}"/>
    <cellStyle name="Currency 4 4 2 3 3 2 2" xfId="54651" xr:uid="{00000000-0005-0000-0000-0000B81B0000}"/>
    <cellStyle name="Currency 4 4 2 3 3 3" xfId="42054" xr:uid="{00000000-0005-0000-0000-0000B91B0000}"/>
    <cellStyle name="Currency 4 4 2 3 3 4" xfId="32040" xr:uid="{00000000-0005-0000-0000-0000BA1B0000}"/>
    <cellStyle name="Currency 4 4 2 3 4" xfId="8263" xr:uid="{00000000-0005-0000-0000-0000BB1B0000}"/>
    <cellStyle name="Currency 4 4 2 3 4 2" xfId="20889" xr:uid="{00000000-0005-0000-0000-0000BC1B0000}"/>
    <cellStyle name="Currency 4 4 2 3 4 2 2" xfId="56105" xr:uid="{00000000-0005-0000-0000-0000BD1B0000}"/>
    <cellStyle name="Currency 4 4 2 3 4 3" xfId="43508" xr:uid="{00000000-0005-0000-0000-0000BE1B0000}"/>
    <cellStyle name="Currency 4 4 2 3 4 4" xfId="33494" xr:uid="{00000000-0005-0000-0000-0000BF1B0000}"/>
    <cellStyle name="Currency 4 4 2 3 5" xfId="10044" xr:uid="{00000000-0005-0000-0000-0000C01B0000}"/>
    <cellStyle name="Currency 4 4 2 3 5 2" xfId="22665" xr:uid="{00000000-0005-0000-0000-0000C11B0000}"/>
    <cellStyle name="Currency 4 4 2 3 5 2 2" xfId="57881" xr:uid="{00000000-0005-0000-0000-0000C21B0000}"/>
    <cellStyle name="Currency 4 4 2 3 5 3" xfId="45284" xr:uid="{00000000-0005-0000-0000-0000C31B0000}"/>
    <cellStyle name="Currency 4 4 2 3 5 4" xfId="35270" xr:uid="{00000000-0005-0000-0000-0000C41B0000}"/>
    <cellStyle name="Currency 4 4 2 3 6" xfId="11838" xr:uid="{00000000-0005-0000-0000-0000C51B0000}"/>
    <cellStyle name="Currency 4 4 2 3 6 2" xfId="24441" xr:uid="{00000000-0005-0000-0000-0000C61B0000}"/>
    <cellStyle name="Currency 4 4 2 3 6 2 2" xfId="59657" xr:uid="{00000000-0005-0000-0000-0000C71B0000}"/>
    <cellStyle name="Currency 4 4 2 3 6 3" xfId="47060" xr:uid="{00000000-0005-0000-0000-0000C81B0000}"/>
    <cellStyle name="Currency 4 4 2 3 6 4" xfId="37046" xr:uid="{00000000-0005-0000-0000-0000C91B0000}"/>
    <cellStyle name="Currency 4 4 2 3 7" xfId="16205" xr:uid="{00000000-0005-0000-0000-0000CA1B0000}"/>
    <cellStyle name="Currency 4 4 2 3 7 2" xfId="51421" xr:uid="{00000000-0005-0000-0000-0000CB1B0000}"/>
    <cellStyle name="Currency 4 4 2 3 7 3" xfId="28810" xr:uid="{00000000-0005-0000-0000-0000CC1B0000}"/>
    <cellStyle name="Currency 4 4 2 3 8" xfId="14427" xr:uid="{00000000-0005-0000-0000-0000CD1B0000}"/>
    <cellStyle name="Currency 4 4 2 3 8 2" xfId="49645" xr:uid="{00000000-0005-0000-0000-0000CE1B0000}"/>
    <cellStyle name="Currency 4 4 2 3 9" xfId="38824" xr:uid="{00000000-0005-0000-0000-0000CF1B0000}"/>
    <cellStyle name="Currency 4 4 2 4" xfId="2699" xr:uid="{00000000-0005-0000-0000-0000D01B0000}"/>
    <cellStyle name="Currency 4 4 2 4 10" xfId="26225" xr:uid="{00000000-0005-0000-0000-0000D11B0000}"/>
    <cellStyle name="Currency 4 4 2 4 11" xfId="60629" xr:uid="{00000000-0005-0000-0000-0000D21B0000}"/>
    <cellStyle name="Currency 4 4 2 4 2" xfId="4525" xr:uid="{00000000-0005-0000-0000-0000D31B0000}"/>
    <cellStyle name="Currency 4 4 2 4 2 2" xfId="17172" xr:uid="{00000000-0005-0000-0000-0000D41B0000}"/>
    <cellStyle name="Currency 4 4 2 4 2 2 2" xfId="52388" xr:uid="{00000000-0005-0000-0000-0000D51B0000}"/>
    <cellStyle name="Currency 4 4 2 4 2 3" xfId="39791" xr:uid="{00000000-0005-0000-0000-0000D61B0000}"/>
    <cellStyle name="Currency 4 4 2 4 2 4" xfId="29777" xr:uid="{00000000-0005-0000-0000-0000D71B0000}"/>
    <cellStyle name="Currency 4 4 2 4 3" xfId="5995" xr:uid="{00000000-0005-0000-0000-0000D81B0000}"/>
    <cellStyle name="Currency 4 4 2 4 3 2" xfId="18626" xr:uid="{00000000-0005-0000-0000-0000D91B0000}"/>
    <cellStyle name="Currency 4 4 2 4 3 2 2" xfId="53842" xr:uid="{00000000-0005-0000-0000-0000DA1B0000}"/>
    <cellStyle name="Currency 4 4 2 4 3 3" xfId="41245" xr:uid="{00000000-0005-0000-0000-0000DB1B0000}"/>
    <cellStyle name="Currency 4 4 2 4 3 4" xfId="31231" xr:uid="{00000000-0005-0000-0000-0000DC1B0000}"/>
    <cellStyle name="Currency 4 4 2 4 4" xfId="7454" xr:uid="{00000000-0005-0000-0000-0000DD1B0000}"/>
    <cellStyle name="Currency 4 4 2 4 4 2" xfId="20080" xr:uid="{00000000-0005-0000-0000-0000DE1B0000}"/>
    <cellStyle name="Currency 4 4 2 4 4 2 2" xfId="55296" xr:uid="{00000000-0005-0000-0000-0000DF1B0000}"/>
    <cellStyle name="Currency 4 4 2 4 4 3" xfId="42699" xr:uid="{00000000-0005-0000-0000-0000E01B0000}"/>
    <cellStyle name="Currency 4 4 2 4 4 4" xfId="32685" xr:uid="{00000000-0005-0000-0000-0000E11B0000}"/>
    <cellStyle name="Currency 4 4 2 4 5" xfId="9235" xr:uid="{00000000-0005-0000-0000-0000E21B0000}"/>
    <cellStyle name="Currency 4 4 2 4 5 2" xfId="21856" xr:uid="{00000000-0005-0000-0000-0000E31B0000}"/>
    <cellStyle name="Currency 4 4 2 4 5 2 2" xfId="57072" xr:uid="{00000000-0005-0000-0000-0000E41B0000}"/>
    <cellStyle name="Currency 4 4 2 4 5 3" xfId="44475" xr:uid="{00000000-0005-0000-0000-0000E51B0000}"/>
    <cellStyle name="Currency 4 4 2 4 5 4" xfId="34461" xr:uid="{00000000-0005-0000-0000-0000E61B0000}"/>
    <cellStyle name="Currency 4 4 2 4 6" xfId="11029" xr:uid="{00000000-0005-0000-0000-0000E71B0000}"/>
    <cellStyle name="Currency 4 4 2 4 6 2" xfId="23632" xr:uid="{00000000-0005-0000-0000-0000E81B0000}"/>
    <cellStyle name="Currency 4 4 2 4 6 2 2" xfId="58848" xr:uid="{00000000-0005-0000-0000-0000E91B0000}"/>
    <cellStyle name="Currency 4 4 2 4 6 3" xfId="46251" xr:uid="{00000000-0005-0000-0000-0000EA1B0000}"/>
    <cellStyle name="Currency 4 4 2 4 6 4" xfId="36237" xr:uid="{00000000-0005-0000-0000-0000EB1B0000}"/>
    <cellStyle name="Currency 4 4 2 4 7" xfId="15396" xr:uid="{00000000-0005-0000-0000-0000EC1B0000}"/>
    <cellStyle name="Currency 4 4 2 4 7 2" xfId="50612" xr:uid="{00000000-0005-0000-0000-0000ED1B0000}"/>
    <cellStyle name="Currency 4 4 2 4 7 3" xfId="28001" xr:uid="{00000000-0005-0000-0000-0000EE1B0000}"/>
    <cellStyle name="Currency 4 4 2 4 8" xfId="13618" xr:uid="{00000000-0005-0000-0000-0000EF1B0000}"/>
    <cellStyle name="Currency 4 4 2 4 8 2" xfId="48836" xr:uid="{00000000-0005-0000-0000-0000F01B0000}"/>
    <cellStyle name="Currency 4 4 2 4 9" xfId="38015" xr:uid="{00000000-0005-0000-0000-0000F11B0000}"/>
    <cellStyle name="Currency 4 4 2 5" xfId="3863" xr:uid="{00000000-0005-0000-0000-0000F21B0000}"/>
    <cellStyle name="Currency 4 4 2 5 2" xfId="8586" xr:uid="{00000000-0005-0000-0000-0000F31B0000}"/>
    <cellStyle name="Currency 4 4 2 5 2 2" xfId="21212" xr:uid="{00000000-0005-0000-0000-0000F41B0000}"/>
    <cellStyle name="Currency 4 4 2 5 2 2 2" xfId="56428" xr:uid="{00000000-0005-0000-0000-0000F51B0000}"/>
    <cellStyle name="Currency 4 4 2 5 2 3" xfId="43831" xr:uid="{00000000-0005-0000-0000-0000F61B0000}"/>
    <cellStyle name="Currency 4 4 2 5 2 4" xfId="33817" xr:uid="{00000000-0005-0000-0000-0000F71B0000}"/>
    <cellStyle name="Currency 4 4 2 5 3" xfId="10367" xr:uid="{00000000-0005-0000-0000-0000F81B0000}"/>
    <cellStyle name="Currency 4 4 2 5 3 2" xfId="22988" xr:uid="{00000000-0005-0000-0000-0000F91B0000}"/>
    <cellStyle name="Currency 4 4 2 5 3 2 2" xfId="58204" xr:uid="{00000000-0005-0000-0000-0000FA1B0000}"/>
    <cellStyle name="Currency 4 4 2 5 3 3" xfId="45607" xr:uid="{00000000-0005-0000-0000-0000FB1B0000}"/>
    <cellStyle name="Currency 4 4 2 5 3 4" xfId="35593" xr:uid="{00000000-0005-0000-0000-0000FC1B0000}"/>
    <cellStyle name="Currency 4 4 2 5 4" xfId="12163" xr:uid="{00000000-0005-0000-0000-0000FD1B0000}"/>
    <cellStyle name="Currency 4 4 2 5 4 2" xfId="24764" xr:uid="{00000000-0005-0000-0000-0000FE1B0000}"/>
    <cellStyle name="Currency 4 4 2 5 4 2 2" xfId="59980" xr:uid="{00000000-0005-0000-0000-0000FF1B0000}"/>
    <cellStyle name="Currency 4 4 2 5 4 3" xfId="47383" xr:uid="{00000000-0005-0000-0000-0000001C0000}"/>
    <cellStyle name="Currency 4 4 2 5 4 4" xfId="37369" xr:uid="{00000000-0005-0000-0000-0000011C0000}"/>
    <cellStyle name="Currency 4 4 2 5 5" xfId="16528" xr:uid="{00000000-0005-0000-0000-0000021C0000}"/>
    <cellStyle name="Currency 4 4 2 5 5 2" xfId="51744" xr:uid="{00000000-0005-0000-0000-0000031C0000}"/>
    <cellStyle name="Currency 4 4 2 5 5 3" xfId="29133" xr:uid="{00000000-0005-0000-0000-0000041C0000}"/>
    <cellStyle name="Currency 4 4 2 5 6" xfId="14750" xr:uid="{00000000-0005-0000-0000-0000051C0000}"/>
    <cellStyle name="Currency 4 4 2 5 6 2" xfId="49968" xr:uid="{00000000-0005-0000-0000-0000061C0000}"/>
    <cellStyle name="Currency 4 4 2 5 7" xfId="39147" xr:uid="{00000000-0005-0000-0000-0000071C0000}"/>
    <cellStyle name="Currency 4 4 2 5 8" xfId="27357" xr:uid="{00000000-0005-0000-0000-0000081C0000}"/>
    <cellStyle name="Currency 4 4 2 6" xfId="4203" xr:uid="{00000000-0005-0000-0000-0000091C0000}"/>
    <cellStyle name="Currency 4 4 2 6 2" xfId="16850" xr:uid="{00000000-0005-0000-0000-00000A1C0000}"/>
    <cellStyle name="Currency 4 4 2 6 2 2" xfId="52066" xr:uid="{00000000-0005-0000-0000-00000B1C0000}"/>
    <cellStyle name="Currency 4 4 2 6 2 3" xfId="29455" xr:uid="{00000000-0005-0000-0000-00000C1C0000}"/>
    <cellStyle name="Currency 4 4 2 6 3" xfId="13296" xr:uid="{00000000-0005-0000-0000-00000D1C0000}"/>
    <cellStyle name="Currency 4 4 2 6 3 2" xfId="48514" xr:uid="{00000000-0005-0000-0000-00000E1C0000}"/>
    <cellStyle name="Currency 4 4 2 6 4" xfId="39469" xr:uid="{00000000-0005-0000-0000-00000F1C0000}"/>
    <cellStyle name="Currency 4 4 2 6 5" xfId="25903" xr:uid="{00000000-0005-0000-0000-0000101C0000}"/>
    <cellStyle name="Currency 4 4 2 7" xfId="5673" xr:uid="{00000000-0005-0000-0000-0000111C0000}"/>
    <cellStyle name="Currency 4 4 2 7 2" xfId="18304" xr:uid="{00000000-0005-0000-0000-0000121C0000}"/>
    <cellStyle name="Currency 4 4 2 7 2 2" xfId="53520" xr:uid="{00000000-0005-0000-0000-0000131C0000}"/>
    <cellStyle name="Currency 4 4 2 7 3" xfId="40923" xr:uid="{00000000-0005-0000-0000-0000141C0000}"/>
    <cellStyle name="Currency 4 4 2 7 4" xfId="30909" xr:uid="{00000000-0005-0000-0000-0000151C0000}"/>
    <cellStyle name="Currency 4 4 2 8" xfId="7132" xr:uid="{00000000-0005-0000-0000-0000161C0000}"/>
    <cellStyle name="Currency 4 4 2 8 2" xfId="19758" xr:uid="{00000000-0005-0000-0000-0000171C0000}"/>
    <cellStyle name="Currency 4 4 2 8 2 2" xfId="54974" xr:uid="{00000000-0005-0000-0000-0000181C0000}"/>
    <cellStyle name="Currency 4 4 2 8 3" xfId="42377" xr:uid="{00000000-0005-0000-0000-0000191C0000}"/>
    <cellStyle name="Currency 4 4 2 8 4" xfId="32363" xr:uid="{00000000-0005-0000-0000-00001A1C0000}"/>
    <cellStyle name="Currency 4 4 2 9" xfId="8913" xr:uid="{00000000-0005-0000-0000-00001B1C0000}"/>
    <cellStyle name="Currency 4 4 2 9 2" xfId="21534" xr:uid="{00000000-0005-0000-0000-00001C1C0000}"/>
    <cellStyle name="Currency 4 4 2 9 2 2" xfId="56750" xr:uid="{00000000-0005-0000-0000-00001D1C0000}"/>
    <cellStyle name="Currency 4 4 2 9 3" xfId="44153" xr:uid="{00000000-0005-0000-0000-00001E1C0000}"/>
    <cellStyle name="Currency 4 4 2 9 4" xfId="34139" xr:uid="{00000000-0005-0000-0000-00001F1C0000}"/>
    <cellStyle name="Currency 4 4 3" xfId="3049" xr:uid="{00000000-0005-0000-0000-0000201C0000}"/>
    <cellStyle name="Currency 4 4 3 10" xfId="25421" xr:uid="{00000000-0005-0000-0000-0000211C0000}"/>
    <cellStyle name="Currency 4 4 3 11" xfId="60956" xr:uid="{00000000-0005-0000-0000-0000221C0000}"/>
    <cellStyle name="Currency 4 4 3 2" xfId="4852" xr:uid="{00000000-0005-0000-0000-0000231C0000}"/>
    <cellStyle name="Currency 4 4 3 2 2" xfId="17499" xr:uid="{00000000-0005-0000-0000-0000241C0000}"/>
    <cellStyle name="Currency 4 4 3 2 2 2" xfId="52715" xr:uid="{00000000-0005-0000-0000-0000251C0000}"/>
    <cellStyle name="Currency 4 4 3 2 2 3" xfId="30104" xr:uid="{00000000-0005-0000-0000-0000261C0000}"/>
    <cellStyle name="Currency 4 4 3 2 3" xfId="13945" xr:uid="{00000000-0005-0000-0000-0000271C0000}"/>
    <cellStyle name="Currency 4 4 3 2 3 2" xfId="49163" xr:uid="{00000000-0005-0000-0000-0000281C0000}"/>
    <cellStyle name="Currency 4 4 3 2 4" xfId="40118" xr:uid="{00000000-0005-0000-0000-0000291C0000}"/>
    <cellStyle name="Currency 4 4 3 2 5" xfId="26552" xr:uid="{00000000-0005-0000-0000-00002A1C0000}"/>
    <cellStyle name="Currency 4 4 3 3" xfId="6322" xr:uid="{00000000-0005-0000-0000-00002B1C0000}"/>
    <cellStyle name="Currency 4 4 3 3 2" xfId="18953" xr:uid="{00000000-0005-0000-0000-00002C1C0000}"/>
    <cellStyle name="Currency 4 4 3 3 2 2" xfId="54169" xr:uid="{00000000-0005-0000-0000-00002D1C0000}"/>
    <cellStyle name="Currency 4 4 3 3 3" xfId="41572" xr:uid="{00000000-0005-0000-0000-00002E1C0000}"/>
    <cellStyle name="Currency 4 4 3 3 4" xfId="31558" xr:uid="{00000000-0005-0000-0000-00002F1C0000}"/>
    <cellStyle name="Currency 4 4 3 4" xfId="7781" xr:uid="{00000000-0005-0000-0000-0000301C0000}"/>
    <cellStyle name="Currency 4 4 3 4 2" xfId="20407" xr:uid="{00000000-0005-0000-0000-0000311C0000}"/>
    <cellStyle name="Currency 4 4 3 4 2 2" xfId="55623" xr:uid="{00000000-0005-0000-0000-0000321C0000}"/>
    <cellStyle name="Currency 4 4 3 4 3" xfId="43026" xr:uid="{00000000-0005-0000-0000-0000331C0000}"/>
    <cellStyle name="Currency 4 4 3 4 4" xfId="33012" xr:uid="{00000000-0005-0000-0000-0000341C0000}"/>
    <cellStyle name="Currency 4 4 3 5" xfId="9562" xr:uid="{00000000-0005-0000-0000-0000351C0000}"/>
    <cellStyle name="Currency 4 4 3 5 2" xfId="22183" xr:uid="{00000000-0005-0000-0000-0000361C0000}"/>
    <cellStyle name="Currency 4 4 3 5 2 2" xfId="57399" xr:uid="{00000000-0005-0000-0000-0000371C0000}"/>
    <cellStyle name="Currency 4 4 3 5 3" xfId="44802" xr:uid="{00000000-0005-0000-0000-0000381C0000}"/>
    <cellStyle name="Currency 4 4 3 5 4" xfId="34788" xr:uid="{00000000-0005-0000-0000-0000391C0000}"/>
    <cellStyle name="Currency 4 4 3 6" xfId="11356" xr:uid="{00000000-0005-0000-0000-00003A1C0000}"/>
    <cellStyle name="Currency 4 4 3 6 2" xfId="23959" xr:uid="{00000000-0005-0000-0000-00003B1C0000}"/>
    <cellStyle name="Currency 4 4 3 6 2 2" xfId="59175" xr:uid="{00000000-0005-0000-0000-00003C1C0000}"/>
    <cellStyle name="Currency 4 4 3 6 3" xfId="46578" xr:uid="{00000000-0005-0000-0000-00003D1C0000}"/>
    <cellStyle name="Currency 4 4 3 6 4" xfId="36564" xr:uid="{00000000-0005-0000-0000-00003E1C0000}"/>
    <cellStyle name="Currency 4 4 3 7" xfId="15723" xr:uid="{00000000-0005-0000-0000-00003F1C0000}"/>
    <cellStyle name="Currency 4 4 3 7 2" xfId="50939" xr:uid="{00000000-0005-0000-0000-0000401C0000}"/>
    <cellStyle name="Currency 4 4 3 7 3" xfId="28328" xr:uid="{00000000-0005-0000-0000-0000411C0000}"/>
    <cellStyle name="Currency 4 4 3 8" xfId="12814" xr:uid="{00000000-0005-0000-0000-0000421C0000}"/>
    <cellStyle name="Currency 4 4 3 8 2" xfId="48032" xr:uid="{00000000-0005-0000-0000-0000431C0000}"/>
    <cellStyle name="Currency 4 4 3 9" xfId="38342" xr:uid="{00000000-0005-0000-0000-0000441C0000}"/>
    <cellStyle name="Currency 4 4 4" xfId="2875" xr:uid="{00000000-0005-0000-0000-0000451C0000}"/>
    <cellStyle name="Currency 4 4 4 10" xfId="25262" xr:uid="{00000000-0005-0000-0000-0000461C0000}"/>
    <cellStyle name="Currency 4 4 4 11" xfId="60797" xr:uid="{00000000-0005-0000-0000-0000471C0000}"/>
    <cellStyle name="Currency 4 4 4 2" xfId="4693" xr:uid="{00000000-0005-0000-0000-0000481C0000}"/>
    <cellStyle name="Currency 4 4 4 2 2" xfId="17340" xr:uid="{00000000-0005-0000-0000-0000491C0000}"/>
    <cellStyle name="Currency 4 4 4 2 2 2" xfId="52556" xr:uid="{00000000-0005-0000-0000-00004A1C0000}"/>
    <cellStyle name="Currency 4 4 4 2 2 3" xfId="29945" xr:uid="{00000000-0005-0000-0000-00004B1C0000}"/>
    <cellStyle name="Currency 4 4 4 2 3" xfId="13786" xr:uid="{00000000-0005-0000-0000-00004C1C0000}"/>
    <cellStyle name="Currency 4 4 4 2 3 2" xfId="49004" xr:uid="{00000000-0005-0000-0000-00004D1C0000}"/>
    <cellStyle name="Currency 4 4 4 2 4" xfId="39959" xr:uid="{00000000-0005-0000-0000-00004E1C0000}"/>
    <cellStyle name="Currency 4 4 4 2 5" xfId="26393" xr:uid="{00000000-0005-0000-0000-00004F1C0000}"/>
    <cellStyle name="Currency 4 4 4 3" xfId="6163" xr:uid="{00000000-0005-0000-0000-0000501C0000}"/>
    <cellStyle name="Currency 4 4 4 3 2" xfId="18794" xr:uid="{00000000-0005-0000-0000-0000511C0000}"/>
    <cellStyle name="Currency 4 4 4 3 2 2" xfId="54010" xr:uid="{00000000-0005-0000-0000-0000521C0000}"/>
    <cellStyle name="Currency 4 4 4 3 3" xfId="41413" xr:uid="{00000000-0005-0000-0000-0000531C0000}"/>
    <cellStyle name="Currency 4 4 4 3 4" xfId="31399" xr:uid="{00000000-0005-0000-0000-0000541C0000}"/>
    <cellStyle name="Currency 4 4 4 4" xfId="7622" xr:uid="{00000000-0005-0000-0000-0000551C0000}"/>
    <cellStyle name="Currency 4 4 4 4 2" xfId="20248" xr:uid="{00000000-0005-0000-0000-0000561C0000}"/>
    <cellStyle name="Currency 4 4 4 4 2 2" xfId="55464" xr:uid="{00000000-0005-0000-0000-0000571C0000}"/>
    <cellStyle name="Currency 4 4 4 4 3" xfId="42867" xr:uid="{00000000-0005-0000-0000-0000581C0000}"/>
    <cellStyle name="Currency 4 4 4 4 4" xfId="32853" xr:uid="{00000000-0005-0000-0000-0000591C0000}"/>
    <cellStyle name="Currency 4 4 4 5" xfId="9403" xr:uid="{00000000-0005-0000-0000-00005A1C0000}"/>
    <cellStyle name="Currency 4 4 4 5 2" xfId="22024" xr:uid="{00000000-0005-0000-0000-00005B1C0000}"/>
    <cellStyle name="Currency 4 4 4 5 2 2" xfId="57240" xr:uid="{00000000-0005-0000-0000-00005C1C0000}"/>
    <cellStyle name="Currency 4 4 4 5 3" xfId="44643" xr:uid="{00000000-0005-0000-0000-00005D1C0000}"/>
    <cellStyle name="Currency 4 4 4 5 4" xfId="34629" xr:uid="{00000000-0005-0000-0000-00005E1C0000}"/>
    <cellStyle name="Currency 4 4 4 6" xfId="11197" xr:uid="{00000000-0005-0000-0000-00005F1C0000}"/>
    <cellStyle name="Currency 4 4 4 6 2" xfId="23800" xr:uid="{00000000-0005-0000-0000-0000601C0000}"/>
    <cellStyle name="Currency 4 4 4 6 2 2" xfId="59016" xr:uid="{00000000-0005-0000-0000-0000611C0000}"/>
    <cellStyle name="Currency 4 4 4 6 3" xfId="46419" xr:uid="{00000000-0005-0000-0000-0000621C0000}"/>
    <cellStyle name="Currency 4 4 4 6 4" xfId="36405" xr:uid="{00000000-0005-0000-0000-0000631C0000}"/>
    <cellStyle name="Currency 4 4 4 7" xfId="15564" xr:uid="{00000000-0005-0000-0000-0000641C0000}"/>
    <cellStyle name="Currency 4 4 4 7 2" xfId="50780" xr:uid="{00000000-0005-0000-0000-0000651C0000}"/>
    <cellStyle name="Currency 4 4 4 7 3" xfId="28169" xr:uid="{00000000-0005-0000-0000-0000661C0000}"/>
    <cellStyle name="Currency 4 4 4 8" xfId="12655" xr:uid="{00000000-0005-0000-0000-0000671C0000}"/>
    <cellStyle name="Currency 4 4 4 8 2" xfId="47873" xr:uid="{00000000-0005-0000-0000-0000681C0000}"/>
    <cellStyle name="Currency 4 4 4 9" xfId="38183" xr:uid="{00000000-0005-0000-0000-0000691C0000}"/>
    <cellStyle name="Currency 4 4 5" xfId="3384" xr:uid="{00000000-0005-0000-0000-00006A1C0000}"/>
    <cellStyle name="Currency 4 4 5 10" xfId="26880" xr:uid="{00000000-0005-0000-0000-00006B1C0000}"/>
    <cellStyle name="Currency 4 4 5 11" xfId="61284" xr:uid="{00000000-0005-0000-0000-00006C1C0000}"/>
    <cellStyle name="Currency 4 4 5 2" xfId="5180" xr:uid="{00000000-0005-0000-0000-00006D1C0000}"/>
    <cellStyle name="Currency 4 4 5 2 2" xfId="17827" xr:uid="{00000000-0005-0000-0000-00006E1C0000}"/>
    <cellStyle name="Currency 4 4 5 2 2 2" xfId="53043" xr:uid="{00000000-0005-0000-0000-00006F1C0000}"/>
    <cellStyle name="Currency 4 4 5 2 3" xfId="40446" xr:uid="{00000000-0005-0000-0000-0000701C0000}"/>
    <cellStyle name="Currency 4 4 5 2 4" xfId="30432" xr:uid="{00000000-0005-0000-0000-0000711C0000}"/>
    <cellStyle name="Currency 4 4 5 3" xfId="6650" xr:uid="{00000000-0005-0000-0000-0000721C0000}"/>
    <cellStyle name="Currency 4 4 5 3 2" xfId="19281" xr:uid="{00000000-0005-0000-0000-0000731C0000}"/>
    <cellStyle name="Currency 4 4 5 3 2 2" xfId="54497" xr:uid="{00000000-0005-0000-0000-0000741C0000}"/>
    <cellStyle name="Currency 4 4 5 3 3" xfId="41900" xr:uid="{00000000-0005-0000-0000-0000751C0000}"/>
    <cellStyle name="Currency 4 4 5 3 4" xfId="31886" xr:uid="{00000000-0005-0000-0000-0000761C0000}"/>
    <cellStyle name="Currency 4 4 5 4" xfId="8109" xr:uid="{00000000-0005-0000-0000-0000771C0000}"/>
    <cellStyle name="Currency 4 4 5 4 2" xfId="20735" xr:uid="{00000000-0005-0000-0000-0000781C0000}"/>
    <cellStyle name="Currency 4 4 5 4 2 2" xfId="55951" xr:uid="{00000000-0005-0000-0000-0000791C0000}"/>
    <cellStyle name="Currency 4 4 5 4 3" xfId="43354" xr:uid="{00000000-0005-0000-0000-00007A1C0000}"/>
    <cellStyle name="Currency 4 4 5 4 4" xfId="33340" xr:uid="{00000000-0005-0000-0000-00007B1C0000}"/>
    <cellStyle name="Currency 4 4 5 5" xfId="9890" xr:uid="{00000000-0005-0000-0000-00007C1C0000}"/>
    <cellStyle name="Currency 4 4 5 5 2" xfId="22511" xr:uid="{00000000-0005-0000-0000-00007D1C0000}"/>
    <cellStyle name="Currency 4 4 5 5 2 2" xfId="57727" xr:uid="{00000000-0005-0000-0000-00007E1C0000}"/>
    <cellStyle name="Currency 4 4 5 5 3" xfId="45130" xr:uid="{00000000-0005-0000-0000-00007F1C0000}"/>
    <cellStyle name="Currency 4 4 5 5 4" xfId="35116" xr:uid="{00000000-0005-0000-0000-0000801C0000}"/>
    <cellStyle name="Currency 4 4 5 6" xfId="11684" xr:uid="{00000000-0005-0000-0000-0000811C0000}"/>
    <cellStyle name="Currency 4 4 5 6 2" xfId="24287" xr:uid="{00000000-0005-0000-0000-0000821C0000}"/>
    <cellStyle name="Currency 4 4 5 6 2 2" xfId="59503" xr:uid="{00000000-0005-0000-0000-0000831C0000}"/>
    <cellStyle name="Currency 4 4 5 6 3" xfId="46906" xr:uid="{00000000-0005-0000-0000-0000841C0000}"/>
    <cellStyle name="Currency 4 4 5 6 4" xfId="36892" xr:uid="{00000000-0005-0000-0000-0000851C0000}"/>
    <cellStyle name="Currency 4 4 5 7" xfId="16051" xr:uid="{00000000-0005-0000-0000-0000861C0000}"/>
    <cellStyle name="Currency 4 4 5 7 2" xfId="51267" xr:uid="{00000000-0005-0000-0000-0000871C0000}"/>
    <cellStyle name="Currency 4 4 5 7 3" xfId="28656" xr:uid="{00000000-0005-0000-0000-0000881C0000}"/>
    <cellStyle name="Currency 4 4 5 8" xfId="14273" xr:uid="{00000000-0005-0000-0000-0000891C0000}"/>
    <cellStyle name="Currency 4 4 5 8 2" xfId="49491" xr:uid="{00000000-0005-0000-0000-00008A1C0000}"/>
    <cellStyle name="Currency 4 4 5 9" xfId="38670" xr:uid="{00000000-0005-0000-0000-00008B1C0000}"/>
    <cellStyle name="Currency 4 4 6" xfId="2544" xr:uid="{00000000-0005-0000-0000-00008C1C0000}"/>
    <cellStyle name="Currency 4 4 6 10" xfId="26071" xr:uid="{00000000-0005-0000-0000-00008D1C0000}"/>
    <cellStyle name="Currency 4 4 6 11" xfId="60475" xr:uid="{00000000-0005-0000-0000-00008E1C0000}"/>
    <cellStyle name="Currency 4 4 6 2" xfId="4371" xr:uid="{00000000-0005-0000-0000-00008F1C0000}"/>
    <cellStyle name="Currency 4 4 6 2 2" xfId="17018" xr:uid="{00000000-0005-0000-0000-0000901C0000}"/>
    <cellStyle name="Currency 4 4 6 2 2 2" xfId="52234" xr:uid="{00000000-0005-0000-0000-0000911C0000}"/>
    <cellStyle name="Currency 4 4 6 2 3" xfId="39637" xr:uid="{00000000-0005-0000-0000-0000921C0000}"/>
    <cellStyle name="Currency 4 4 6 2 4" xfId="29623" xr:uid="{00000000-0005-0000-0000-0000931C0000}"/>
    <cellStyle name="Currency 4 4 6 3" xfId="5841" xr:uid="{00000000-0005-0000-0000-0000941C0000}"/>
    <cellStyle name="Currency 4 4 6 3 2" xfId="18472" xr:uid="{00000000-0005-0000-0000-0000951C0000}"/>
    <cellStyle name="Currency 4 4 6 3 2 2" xfId="53688" xr:uid="{00000000-0005-0000-0000-0000961C0000}"/>
    <cellStyle name="Currency 4 4 6 3 3" xfId="41091" xr:uid="{00000000-0005-0000-0000-0000971C0000}"/>
    <cellStyle name="Currency 4 4 6 3 4" xfId="31077" xr:uid="{00000000-0005-0000-0000-0000981C0000}"/>
    <cellStyle name="Currency 4 4 6 4" xfId="7300" xr:uid="{00000000-0005-0000-0000-0000991C0000}"/>
    <cellStyle name="Currency 4 4 6 4 2" xfId="19926" xr:uid="{00000000-0005-0000-0000-00009A1C0000}"/>
    <cellStyle name="Currency 4 4 6 4 2 2" xfId="55142" xr:uid="{00000000-0005-0000-0000-00009B1C0000}"/>
    <cellStyle name="Currency 4 4 6 4 3" xfId="42545" xr:uid="{00000000-0005-0000-0000-00009C1C0000}"/>
    <cellStyle name="Currency 4 4 6 4 4" xfId="32531" xr:uid="{00000000-0005-0000-0000-00009D1C0000}"/>
    <cellStyle name="Currency 4 4 6 5" xfId="9081" xr:uid="{00000000-0005-0000-0000-00009E1C0000}"/>
    <cellStyle name="Currency 4 4 6 5 2" xfId="21702" xr:uid="{00000000-0005-0000-0000-00009F1C0000}"/>
    <cellStyle name="Currency 4 4 6 5 2 2" xfId="56918" xr:uid="{00000000-0005-0000-0000-0000A01C0000}"/>
    <cellStyle name="Currency 4 4 6 5 3" xfId="44321" xr:uid="{00000000-0005-0000-0000-0000A11C0000}"/>
    <cellStyle name="Currency 4 4 6 5 4" xfId="34307" xr:uid="{00000000-0005-0000-0000-0000A21C0000}"/>
    <cellStyle name="Currency 4 4 6 6" xfId="10875" xr:uid="{00000000-0005-0000-0000-0000A31C0000}"/>
    <cellStyle name="Currency 4 4 6 6 2" xfId="23478" xr:uid="{00000000-0005-0000-0000-0000A41C0000}"/>
    <cellStyle name="Currency 4 4 6 6 2 2" xfId="58694" xr:uid="{00000000-0005-0000-0000-0000A51C0000}"/>
    <cellStyle name="Currency 4 4 6 6 3" xfId="46097" xr:uid="{00000000-0005-0000-0000-0000A61C0000}"/>
    <cellStyle name="Currency 4 4 6 6 4" xfId="36083" xr:uid="{00000000-0005-0000-0000-0000A71C0000}"/>
    <cellStyle name="Currency 4 4 6 7" xfId="15242" xr:uid="{00000000-0005-0000-0000-0000A81C0000}"/>
    <cellStyle name="Currency 4 4 6 7 2" xfId="50458" xr:uid="{00000000-0005-0000-0000-0000A91C0000}"/>
    <cellStyle name="Currency 4 4 6 7 3" xfId="27847" xr:uid="{00000000-0005-0000-0000-0000AA1C0000}"/>
    <cellStyle name="Currency 4 4 6 8" xfId="13464" xr:uid="{00000000-0005-0000-0000-0000AB1C0000}"/>
    <cellStyle name="Currency 4 4 6 8 2" xfId="48682" xr:uid="{00000000-0005-0000-0000-0000AC1C0000}"/>
    <cellStyle name="Currency 4 4 6 9" xfId="37861" xr:uid="{00000000-0005-0000-0000-0000AD1C0000}"/>
    <cellStyle name="Currency 4 4 7" xfId="3708" xr:uid="{00000000-0005-0000-0000-0000AE1C0000}"/>
    <cellStyle name="Currency 4 4 7 2" xfId="8432" xr:uid="{00000000-0005-0000-0000-0000AF1C0000}"/>
    <cellStyle name="Currency 4 4 7 2 2" xfId="21058" xr:uid="{00000000-0005-0000-0000-0000B01C0000}"/>
    <cellStyle name="Currency 4 4 7 2 2 2" xfId="56274" xr:uid="{00000000-0005-0000-0000-0000B11C0000}"/>
    <cellStyle name="Currency 4 4 7 2 3" xfId="43677" xr:uid="{00000000-0005-0000-0000-0000B21C0000}"/>
    <cellStyle name="Currency 4 4 7 2 4" xfId="33663" xr:uid="{00000000-0005-0000-0000-0000B31C0000}"/>
    <cellStyle name="Currency 4 4 7 3" xfId="10213" xr:uid="{00000000-0005-0000-0000-0000B41C0000}"/>
    <cellStyle name="Currency 4 4 7 3 2" xfId="22834" xr:uid="{00000000-0005-0000-0000-0000B51C0000}"/>
    <cellStyle name="Currency 4 4 7 3 2 2" xfId="58050" xr:uid="{00000000-0005-0000-0000-0000B61C0000}"/>
    <cellStyle name="Currency 4 4 7 3 3" xfId="45453" xr:uid="{00000000-0005-0000-0000-0000B71C0000}"/>
    <cellStyle name="Currency 4 4 7 3 4" xfId="35439" xr:uid="{00000000-0005-0000-0000-0000B81C0000}"/>
    <cellStyle name="Currency 4 4 7 4" xfId="12009" xr:uid="{00000000-0005-0000-0000-0000B91C0000}"/>
    <cellStyle name="Currency 4 4 7 4 2" xfId="24610" xr:uid="{00000000-0005-0000-0000-0000BA1C0000}"/>
    <cellStyle name="Currency 4 4 7 4 2 2" xfId="59826" xr:uid="{00000000-0005-0000-0000-0000BB1C0000}"/>
    <cellStyle name="Currency 4 4 7 4 3" xfId="47229" xr:uid="{00000000-0005-0000-0000-0000BC1C0000}"/>
    <cellStyle name="Currency 4 4 7 4 4" xfId="37215" xr:uid="{00000000-0005-0000-0000-0000BD1C0000}"/>
    <cellStyle name="Currency 4 4 7 5" xfId="16374" xr:uid="{00000000-0005-0000-0000-0000BE1C0000}"/>
    <cellStyle name="Currency 4 4 7 5 2" xfId="51590" xr:uid="{00000000-0005-0000-0000-0000BF1C0000}"/>
    <cellStyle name="Currency 4 4 7 5 3" xfId="28979" xr:uid="{00000000-0005-0000-0000-0000C01C0000}"/>
    <cellStyle name="Currency 4 4 7 6" xfId="14596" xr:uid="{00000000-0005-0000-0000-0000C11C0000}"/>
    <cellStyle name="Currency 4 4 7 6 2" xfId="49814" xr:uid="{00000000-0005-0000-0000-0000C21C0000}"/>
    <cellStyle name="Currency 4 4 7 7" xfId="38993" xr:uid="{00000000-0005-0000-0000-0000C31C0000}"/>
    <cellStyle name="Currency 4 4 7 8" xfId="27203" xr:uid="{00000000-0005-0000-0000-0000C41C0000}"/>
    <cellStyle name="Currency 4 4 8" xfId="4046" xr:uid="{00000000-0005-0000-0000-0000C51C0000}"/>
    <cellStyle name="Currency 4 4 8 2" xfId="16696" xr:uid="{00000000-0005-0000-0000-0000C61C0000}"/>
    <cellStyle name="Currency 4 4 8 2 2" xfId="51912" xr:uid="{00000000-0005-0000-0000-0000C71C0000}"/>
    <cellStyle name="Currency 4 4 8 2 3" xfId="29301" xr:uid="{00000000-0005-0000-0000-0000C81C0000}"/>
    <cellStyle name="Currency 4 4 8 3" xfId="13142" xr:uid="{00000000-0005-0000-0000-0000C91C0000}"/>
    <cellStyle name="Currency 4 4 8 3 2" xfId="48360" xr:uid="{00000000-0005-0000-0000-0000CA1C0000}"/>
    <cellStyle name="Currency 4 4 8 4" xfId="39315" xr:uid="{00000000-0005-0000-0000-0000CB1C0000}"/>
    <cellStyle name="Currency 4 4 8 5" xfId="25749" xr:uid="{00000000-0005-0000-0000-0000CC1C0000}"/>
    <cellStyle name="Currency 4 4 9" xfId="5519" xr:uid="{00000000-0005-0000-0000-0000CD1C0000}"/>
    <cellStyle name="Currency 4 4 9 2" xfId="18150" xr:uid="{00000000-0005-0000-0000-0000CE1C0000}"/>
    <cellStyle name="Currency 4 4 9 2 2" xfId="53366" xr:uid="{00000000-0005-0000-0000-0000CF1C0000}"/>
    <cellStyle name="Currency 4 4 9 3" xfId="40769" xr:uid="{00000000-0005-0000-0000-0000D01C0000}"/>
    <cellStyle name="Currency 4 4 9 4" xfId="30755" xr:uid="{00000000-0005-0000-0000-0000D11C0000}"/>
    <cellStyle name="Currency 4 5" xfId="2284" xr:uid="{00000000-0005-0000-0000-0000D21C0000}"/>
    <cellStyle name="Currency 4 5 10" xfId="10486" xr:uid="{00000000-0005-0000-0000-0000D31C0000}"/>
    <cellStyle name="Currency 4 5 10 2" xfId="23097" xr:uid="{00000000-0005-0000-0000-0000D41C0000}"/>
    <cellStyle name="Currency 4 5 10 2 2" xfId="58313" xr:uid="{00000000-0005-0000-0000-0000D51C0000}"/>
    <cellStyle name="Currency 4 5 10 3" xfId="45716" xr:uid="{00000000-0005-0000-0000-0000D61C0000}"/>
    <cellStyle name="Currency 4 5 10 4" xfId="35702" xr:uid="{00000000-0005-0000-0000-0000D71C0000}"/>
    <cellStyle name="Currency 4 5 11" xfId="15000" xr:uid="{00000000-0005-0000-0000-0000D81C0000}"/>
    <cellStyle name="Currency 4 5 11 2" xfId="50216" xr:uid="{00000000-0005-0000-0000-0000D91C0000}"/>
    <cellStyle name="Currency 4 5 11 3" xfId="27605" xr:uid="{00000000-0005-0000-0000-0000DA1C0000}"/>
    <cellStyle name="Currency 4 5 12" xfId="12413" xr:uid="{00000000-0005-0000-0000-0000DB1C0000}"/>
    <cellStyle name="Currency 4 5 12 2" xfId="47631" xr:uid="{00000000-0005-0000-0000-0000DC1C0000}"/>
    <cellStyle name="Currency 4 5 13" xfId="37619" xr:uid="{00000000-0005-0000-0000-0000DD1C0000}"/>
    <cellStyle name="Currency 4 5 14" xfId="25020" xr:uid="{00000000-0005-0000-0000-0000DE1C0000}"/>
    <cellStyle name="Currency 4 5 15" xfId="60233" xr:uid="{00000000-0005-0000-0000-0000DF1C0000}"/>
    <cellStyle name="Currency 4 5 2" xfId="3135" xr:uid="{00000000-0005-0000-0000-0000E01C0000}"/>
    <cellStyle name="Currency 4 5 2 10" xfId="25504" xr:uid="{00000000-0005-0000-0000-0000E11C0000}"/>
    <cellStyle name="Currency 4 5 2 11" xfId="61039" xr:uid="{00000000-0005-0000-0000-0000E21C0000}"/>
    <cellStyle name="Currency 4 5 2 2" xfId="4935" xr:uid="{00000000-0005-0000-0000-0000E31C0000}"/>
    <cellStyle name="Currency 4 5 2 2 2" xfId="17582" xr:uid="{00000000-0005-0000-0000-0000E41C0000}"/>
    <cellStyle name="Currency 4 5 2 2 2 2" xfId="52798" xr:uid="{00000000-0005-0000-0000-0000E51C0000}"/>
    <cellStyle name="Currency 4 5 2 2 2 3" xfId="30187" xr:uid="{00000000-0005-0000-0000-0000E61C0000}"/>
    <cellStyle name="Currency 4 5 2 2 3" xfId="14028" xr:uid="{00000000-0005-0000-0000-0000E71C0000}"/>
    <cellStyle name="Currency 4 5 2 2 3 2" xfId="49246" xr:uid="{00000000-0005-0000-0000-0000E81C0000}"/>
    <cellStyle name="Currency 4 5 2 2 4" xfId="40201" xr:uid="{00000000-0005-0000-0000-0000E91C0000}"/>
    <cellStyle name="Currency 4 5 2 2 5" xfId="26635" xr:uid="{00000000-0005-0000-0000-0000EA1C0000}"/>
    <cellStyle name="Currency 4 5 2 3" xfId="6405" xr:uid="{00000000-0005-0000-0000-0000EB1C0000}"/>
    <cellStyle name="Currency 4 5 2 3 2" xfId="19036" xr:uid="{00000000-0005-0000-0000-0000EC1C0000}"/>
    <cellStyle name="Currency 4 5 2 3 2 2" xfId="54252" xr:uid="{00000000-0005-0000-0000-0000ED1C0000}"/>
    <cellStyle name="Currency 4 5 2 3 3" xfId="41655" xr:uid="{00000000-0005-0000-0000-0000EE1C0000}"/>
    <cellStyle name="Currency 4 5 2 3 4" xfId="31641" xr:uid="{00000000-0005-0000-0000-0000EF1C0000}"/>
    <cellStyle name="Currency 4 5 2 4" xfId="7864" xr:uid="{00000000-0005-0000-0000-0000F01C0000}"/>
    <cellStyle name="Currency 4 5 2 4 2" xfId="20490" xr:uid="{00000000-0005-0000-0000-0000F11C0000}"/>
    <cellStyle name="Currency 4 5 2 4 2 2" xfId="55706" xr:uid="{00000000-0005-0000-0000-0000F21C0000}"/>
    <cellStyle name="Currency 4 5 2 4 3" xfId="43109" xr:uid="{00000000-0005-0000-0000-0000F31C0000}"/>
    <cellStyle name="Currency 4 5 2 4 4" xfId="33095" xr:uid="{00000000-0005-0000-0000-0000F41C0000}"/>
    <cellStyle name="Currency 4 5 2 5" xfId="9645" xr:uid="{00000000-0005-0000-0000-0000F51C0000}"/>
    <cellStyle name="Currency 4 5 2 5 2" xfId="22266" xr:uid="{00000000-0005-0000-0000-0000F61C0000}"/>
    <cellStyle name="Currency 4 5 2 5 2 2" xfId="57482" xr:uid="{00000000-0005-0000-0000-0000F71C0000}"/>
    <cellStyle name="Currency 4 5 2 5 3" xfId="44885" xr:uid="{00000000-0005-0000-0000-0000F81C0000}"/>
    <cellStyle name="Currency 4 5 2 5 4" xfId="34871" xr:uid="{00000000-0005-0000-0000-0000F91C0000}"/>
    <cellStyle name="Currency 4 5 2 6" xfId="11439" xr:uid="{00000000-0005-0000-0000-0000FA1C0000}"/>
    <cellStyle name="Currency 4 5 2 6 2" xfId="24042" xr:uid="{00000000-0005-0000-0000-0000FB1C0000}"/>
    <cellStyle name="Currency 4 5 2 6 2 2" xfId="59258" xr:uid="{00000000-0005-0000-0000-0000FC1C0000}"/>
    <cellStyle name="Currency 4 5 2 6 3" xfId="46661" xr:uid="{00000000-0005-0000-0000-0000FD1C0000}"/>
    <cellStyle name="Currency 4 5 2 6 4" xfId="36647" xr:uid="{00000000-0005-0000-0000-0000FE1C0000}"/>
    <cellStyle name="Currency 4 5 2 7" xfId="15806" xr:uid="{00000000-0005-0000-0000-0000FF1C0000}"/>
    <cellStyle name="Currency 4 5 2 7 2" xfId="51022" xr:uid="{00000000-0005-0000-0000-0000001D0000}"/>
    <cellStyle name="Currency 4 5 2 7 3" xfId="28411" xr:uid="{00000000-0005-0000-0000-0000011D0000}"/>
    <cellStyle name="Currency 4 5 2 8" xfId="12897" xr:uid="{00000000-0005-0000-0000-0000021D0000}"/>
    <cellStyle name="Currency 4 5 2 8 2" xfId="48115" xr:uid="{00000000-0005-0000-0000-0000031D0000}"/>
    <cellStyle name="Currency 4 5 2 9" xfId="38425" xr:uid="{00000000-0005-0000-0000-0000041D0000}"/>
    <cellStyle name="Currency 4 5 3" xfId="3464" xr:uid="{00000000-0005-0000-0000-0000051D0000}"/>
    <cellStyle name="Currency 4 5 3 10" xfId="26960" xr:uid="{00000000-0005-0000-0000-0000061D0000}"/>
    <cellStyle name="Currency 4 5 3 11" xfId="61364" xr:uid="{00000000-0005-0000-0000-0000071D0000}"/>
    <cellStyle name="Currency 4 5 3 2" xfId="5260" xr:uid="{00000000-0005-0000-0000-0000081D0000}"/>
    <cellStyle name="Currency 4 5 3 2 2" xfId="17907" xr:uid="{00000000-0005-0000-0000-0000091D0000}"/>
    <cellStyle name="Currency 4 5 3 2 2 2" xfId="53123" xr:uid="{00000000-0005-0000-0000-00000A1D0000}"/>
    <cellStyle name="Currency 4 5 3 2 3" xfId="40526" xr:uid="{00000000-0005-0000-0000-00000B1D0000}"/>
    <cellStyle name="Currency 4 5 3 2 4" xfId="30512" xr:uid="{00000000-0005-0000-0000-00000C1D0000}"/>
    <cellStyle name="Currency 4 5 3 3" xfId="6730" xr:uid="{00000000-0005-0000-0000-00000D1D0000}"/>
    <cellStyle name="Currency 4 5 3 3 2" xfId="19361" xr:uid="{00000000-0005-0000-0000-00000E1D0000}"/>
    <cellStyle name="Currency 4 5 3 3 2 2" xfId="54577" xr:uid="{00000000-0005-0000-0000-00000F1D0000}"/>
    <cellStyle name="Currency 4 5 3 3 3" xfId="41980" xr:uid="{00000000-0005-0000-0000-0000101D0000}"/>
    <cellStyle name="Currency 4 5 3 3 4" xfId="31966" xr:uid="{00000000-0005-0000-0000-0000111D0000}"/>
    <cellStyle name="Currency 4 5 3 4" xfId="8189" xr:uid="{00000000-0005-0000-0000-0000121D0000}"/>
    <cellStyle name="Currency 4 5 3 4 2" xfId="20815" xr:uid="{00000000-0005-0000-0000-0000131D0000}"/>
    <cellStyle name="Currency 4 5 3 4 2 2" xfId="56031" xr:uid="{00000000-0005-0000-0000-0000141D0000}"/>
    <cellStyle name="Currency 4 5 3 4 3" xfId="43434" xr:uid="{00000000-0005-0000-0000-0000151D0000}"/>
    <cellStyle name="Currency 4 5 3 4 4" xfId="33420" xr:uid="{00000000-0005-0000-0000-0000161D0000}"/>
    <cellStyle name="Currency 4 5 3 5" xfId="9970" xr:uid="{00000000-0005-0000-0000-0000171D0000}"/>
    <cellStyle name="Currency 4 5 3 5 2" xfId="22591" xr:uid="{00000000-0005-0000-0000-0000181D0000}"/>
    <cellStyle name="Currency 4 5 3 5 2 2" xfId="57807" xr:uid="{00000000-0005-0000-0000-0000191D0000}"/>
    <cellStyle name="Currency 4 5 3 5 3" xfId="45210" xr:uid="{00000000-0005-0000-0000-00001A1D0000}"/>
    <cellStyle name="Currency 4 5 3 5 4" xfId="35196" xr:uid="{00000000-0005-0000-0000-00001B1D0000}"/>
    <cellStyle name="Currency 4 5 3 6" xfId="11764" xr:uid="{00000000-0005-0000-0000-00001C1D0000}"/>
    <cellStyle name="Currency 4 5 3 6 2" xfId="24367" xr:uid="{00000000-0005-0000-0000-00001D1D0000}"/>
    <cellStyle name="Currency 4 5 3 6 2 2" xfId="59583" xr:uid="{00000000-0005-0000-0000-00001E1D0000}"/>
    <cellStyle name="Currency 4 5 3 6 3" xfId="46986" xr:uid="{00000000-0005-0000-0000-00001F1D0000}"/>
    <cellStyle name="Currency 4 5 3 6 4" xfId="36972" xr:uid="{00000000-0005-0000-0000-0000201D0000}"/>
    <cellStyle name="Currency 4 5 3 7" xfId="16131" xr:uid="{00000000-0005-0000-0000-0000211D0000}"/>
    <cellStyle name="Currency 4 5 3 7 2" xfId="51347" xr:uid="{00000000-0005-0000-0000-0000221D0000}"/>
    <cellStyle name="Currency 4 5 3 7 3" xfId="28736" xr:uid="{00000000-0005-0000-0000-0000231D0000}"/>
    <cellStyle name="Currency 4 5 3 8" xfId="14353" xr:uid="{00000000-0005-0000-0000-0000241D0000}"/>
    <cellStyle name="Currency 4 5 3 8 2" xfId="49571" xr:uid="{00000000-0005-0000-0000-0000251D0000}"/>
    <cellStyle name="Currency 4 5 3 9" xfId="38750" xr:uid="{00000000-0005-0000-0000-0000261D0000}"/>
    <cellStyle name="Currency 4 5 4" xfId="2625" xr:uid="{00000000-0005-0000-0000-0000271D0000}"/>
    <cellStyle name="Currency 4 5 4 10" xfId="26151" xr:uid="{00000000-0005-0000-0000-0000281D0000}"/>
    <cellStyle name="Currency 4 5 4 11" xfId="60555" xr:uid="{00000000-0005-0000-0000-0000291D0000}"/>
    <cellStyle name="Currency 4 5 4 2" xfId="4451" xr:uid="{00000000-0005-0000-0000-00002A1D0000}"/>
    <cellStyle name="Currency 4 5 4 2 2" xfId="17098" xr:uid="{00000000-0005-0000-0000-00002B1D0000}"/>
    <cellStyle name="Currency 4 5 4 2 2 2" xfId="52314" xr:uid="{00000000-0005-0000-0000-00002C1D0000}"/>
    <cellStyle name="Currency 4 5 4 2 3" xfId="39717" xr:uid="{00000000-0005-0000-0000-00002D1D0000}"/>
    <cellStyle name="Currency 4 5 4 2 4" xfId="29703" xr:uid="{00000000-0005-0000-0000-00002E1D0000}"/>
    <cellStyle name="Currency 4 5 4 3" xfId="5921" xr:uid="{00000000-0005-0000-0000-00002F1D0000}"/>
    <cellStyle name="Currency 4 5 4 3 2" xfId="18552" xr:uid="{00000000-0005-0000-0000-0000301D0000}"/>
    <cellStyle name="Currency 4 5 4 3 2 2" xfId="53768" xr:uid="{00000000-0005-0000-0000-0000311D0000}"/>
    <cellStyle name="Currency 4 5 4 3 3" xfId="41171" xr:uid="{00000000-0005-0000-0000-0000321D0000}"/>
    <cellStyle name="Currency 4 5 4 3 4" xfId="31157" xr:uid="{00000000-0005-0000-0000-0000331D0000}"/>
    <cellStyle name="Currency 4 5 4 4" xfId="7380" xr:uid="{00000000-0005-0000-0000-0000341D0000}"/>
    <cellStyle name="Currency 4 5 4 4 2" xfId="20006" xr:uid="{00000000-0005-0000-0000-0000351D0000}"/>
    <cellStyle name="Currency 4 5 4 4 2 2" xfId="55222" xr:uid="{00000000-0005-0000-0000-0000361D0000}"/>
    <cellStyle name="Currency 4 5 4 4 3" xfId="42625" xr:uid="{00000000-0005-0000-0000-0000371D0000}"/>
    <cellStyle name="Currency 4 5 4 4 4" xfId="32611" xr:uid="{00000000-0005-0000-0000-0000381D0000}"/>
    <cellStyle name="Currency 4 5 4 5" xfId="9161" xr:uid="{00000000-0005-0000-0000-0000391D0000}"/>
    <cellStyle name="Currency 4 5 4 5 2" xfId="21782" xr:uid="{00000000-0005-0000-0000-00003A1D0000}"/>
    <cellStyle name="Currency 4 5 4 5 2 2" xfId="56998" xr:uid="{00000000-0005-0000-0000-00003B1D0000}"/>
    <cellStyle name="Currency 4 5 4 5 3" xfId="44401" xr:uid="{00000000-0005-0000-0000-00003C1D0000}"/>
    <cellStyle name="Currency 4 5 4 5 4" xfId="34387" xr:uid="{00000000-0005-0000-0000-00003D1D0000}"/>
    <cellStyle name="Currency 4 5 4 6" xfId="10955" xr:uid="{00000000-0005-0000-0000-00003E1D0000}"/>
    <cellStyle name="Currency 4 5 4 6 2" xfId="23558" xr:uid="{00000000-0005-0000-0000-00003F1D0000}"/>
    <cellStyle name="Currency 4 5 4 6 2 2" xfId="58774" xr:uid="{00000000-0005-0000-0000-0000401D0000}"/>
    <cellStyle name="Currency 4 5 4 6 3" xfId="46177" xr:uid="{00000000-0005-0000-0000-0000411D0000}"/>
    <cellStyle name="Currency 4 5 4 6 4" xfId="36163" xr:uid="{00000000-0005-0000-0000-0000421D0000}"/>
    <cellStyle name="Currency 4 5 4 7" xfId="15322" xr:uid="{00000000-0005-0000-0000-0000431D0000}"/>
    <cellStyle name="Currency 4 5 4 7 2" xfId="50538" xr:uid="{00000000-0005-0000-0000-0000441D0000}"/>
    <cellStyle name="Currency 4 5 4 7 3" xfId="27927" xr:uid="{00000000-0005-0000-0000-0000451D0000}"/>
    <cellStyle name="Currency 4 5 4 8" xfId="13544" xr:uid="{00000000-0005-0000-0000-0000461D0000}"/>
    <cellStyle name="Currency 4 5 4 8 2" xfId="48762" xr:uid="{00000000-0005-0000-0000-0000471D0000}"/>
    <cellStyle name="Currency 4 5 4 9" xfId="37941" xr:uid="{00000000-0005-0000-0000-0000481D0000}"/>
    <cellStyle name="Currency 4 5 5" xfId="3789" xr:uid="{00000000-0005-0000-0000-0000491D0000}"/>
    <cellStyle name="Currency 4 5 5 2" xfId="8512" xr:uid="{00000000-0005-0000-0000-00004A1D0000}"/>
    <cellStyle name="Currency 4 5 5 2 2" xfId="21138" xr:uid="{00000000-0005-0000-0000-00004B1D0000}"/>
    <cellStyle name="Currency 4 5 5 2 2 2" xfId="56354" xr:uid="{00000000-0005-0000-0000-00004C1D0000}"/>
    <cellStyle name="Currency 4 5 5 2 3" xfId="43757" xr:uid="{00000000-0005-0000-0000-00004D1D0000}"/>
    <cellStyle name="Currency 4 5 5 2 4" xfId="33743" xr:uid="{00000000-0005-0000-0000-00004E1D0000}"/>
    <cellStyle name="Currency 4 5 5 3" xfId="10293" xr:uid="{00000000-0005-0000-0000-00004F1D0000}"/>
    <cellStyle name="Currency 4 5 5 3 2" xfId="22914" xr:uid="{00000000-0005-0000-0000-0000501D0000}"/>
    <cellStyle name="Currency 4 5 5 3 2 2" xfId="58130" xr:uid="{00000000-0005-0000-0000-0000511D0000}"/>
    <cellStyle name="Currency 4 5 5 3 3" xfId="45533" xr:uid="{00000000-0005-0000-0000-0000521D0000}"/>
    <cellStyle name="Currency 4 5 5 3 4" xfId="35519" xr:uid="{00000000-0005-0000-0000-0000531D0000}"/>
    <cellStyle name="Currency 4 5 5 4" xfId="12089" xr:uid="{00000000-0005-0000-0000-0000541D0000}"/>
    <cellStyle name="Currency 4 5 5 4 2" xfId="24690" xr:uid="{00000000-0005-0000-0000-0000551D0000}"/>
    <cellStyle name="Currency 4 5 5 4 2 2" xfId="59906" xr:uid="{00000000-0005-0000-0000-0000561D0000}"/>
    <cellStyle name="Currency 4 5 5 4 3" xfId="47309" xr:uid="{00000000-0005-0000-0000-0000571D0000}"/>
    <cellStyle name="Currency 4 5 5 4 4" xfId="37295" xr:uid="{00000000-0005-0000-0000-0000581D0000}"/>
    <cellStyle name="Currency 4 5 5 5" xfId="16454" xr:uid="{00000000-0005-0000-0000-0000591D0000}"/>
    <cellStyle name="Currency 4 5 5 5 2" xfId="51670" xr:uid="{00000000-0005-0000-0000-00005A1D0000}"/>
    <cellStyle name="Currency 4 5 5 5 3" xfId="29059" xr:uid="{00000000-0005-0000-0000-00005B1D0000}"/>
    <cellStyle name="Currency 4 5 5 6" xfId="14676" xr:uid="{00000000-0005-0000-0000-00005C1D0000}"/>
    <cellStyle name="Currency 4 5 5 6 2" xfId="49894" xr:uid="{00000000-0005-0000-0000-00005D1D0000}"/>
    <cellStyle name="Currency 4 5 5 7" xfId="39073" xr:uid="{00000000-0005-0000-0000-00005E1D0000}"/>
    <cellStyle name="Currency 4 5 5 8" xfId="27283" xr:uid="{00000000-0005-0000-0000-00005F1D0000}"/>
    <cellStyle name="Currency 4 5 6" xfId="4129" xr:uid="{00000000-0005-0000-0000-0000601D0000}"/>
    <cellStyle name="Currency 4 5 6 2" xfId="16776" xr:uid="{00000000-0005-0000-0000-0000611D0000}"/>
    <cellStyle name="Currency 4 5 6 2 2" xfId="51992" xr:uid="{00000000-0005-0000-0000-0000621D0000}"/>
    <cellStyle name="Currency 4 5 6 2 3" xfId="29381" xr:uid="{00000000-0005-0000-0000-0000631D0000}"/>
    <cellStyle name="Currency 4 5 6 3" xfId="13222" xr:uid="{00000000-0005-0000-0000-0000641D0000}"/>
    <cellStyle name="Currency 4 5 6 3 2" xfId="48440" xr:uid="{00000000-0005-0000-0000-0000651D0000}"/>
    <cellStyle name="Currency 4 5 6 4" xfId="39395" xr:uid="{00000000-0005-0000-0000-0000661D0000}"/>
    <cellStyle name="Currency 4 5 6 5" xfId="25829" xr:uid="{00000000-0005-0000-0000-0000671D0000}"/>
    <cellStyle name="Currency 4 5 7" xfId="5599" xr:uid="{00000000-0005-0000-0000-0000681D0000}"/>
    <cellStyle name="Currency 4 5 7 2" xfId="18230" xr:uid="{00000000-0005-0000-0000-0000691D0000}"/>
    <cellStyle name="Currency 4 5 7 2 2" xfId="53446" xr:uid="{00000000-0005-0000-0000-00006A1D0000}"/>
    <cellStyle name="Currency 4 5 7 3" xfId="40849" xr:uid="{00000000-0005-0000-0000-00006B1D0000}"/>
    <cellStyle name="Currency 4 5 7 4" xfId="30835" xr:uid="{00000000-0005-0000-0000-00006C1D0000}"/>
    <cellStyle name="Currency 4 5 8" xfId="7058" xr:uid="{00000000-0005-0000-0000-00006D1D0000}"/>
    <cellStyle name="Currency 4 5 8 2" xfId="19684" xr:uid="{00000000-0005-0000-0000-00006E1D0000}"/>
    <cellStyle name="Currency 4 5 8 2 2" xfId="54900" xr:uid="{00000000-0005-0000-0000-00006F1D0000}"/>
    <cellStyle name="Currency 4 5 8 3" xfId="42303" xr:uid="{00000000-0005-0000-0000-0000701D0000}"/>
    <cellStyle name="Currency 4 5 8 4" xfId="32289" xr:uid="{00000000-0005-0000-0000-0000711D0000}"/>
    <cellStyle name="Currency 4 5 9" xfId="8839" xr:uid="{00000000-0005-0000-0000-0000721D0000}"/>
    <cellStyle name="Currency 4 5 9 2" xfId="21460" xr:uid="{00000000-0005-0000-0000-0000731D0000}"/>
    <cellStyle name="Currency 4 5 9 2 2" xfId="56676" xr:uid="{00000000-0005-0000-0000-0000741D0000}"/>
    <cellStyle name="Currency 4 5 9 3" xfId="44079" xr:uid="{00000000-0005-0000-0000-0000751D0000}"/>
    <cellStyle name="Currency 4 5 9 4" xfId="34065" xr:uid="{00000000-0005-0000-0000-0000761D0000}"/>
    <cellStyle name="Currency 4 6" xfId="2965" xr:uid="{00000000-0005-0000-0000-0000771D0000}"/>
    <cellStyle name="Currency 4 6 10" xfId="25345" xr:uid="{00000000-0005-0000-0000-0000781D0000}"/>
    <cellStyle name="Currency 4 6 11" xfId="60880" xr:uid="{00000000-0005-0000-0000-0000791D0000}"/>
    <cellStyle name="Currency 4 6 2" xfId="4776" xr:uid="{00000000-0005-0000-0000-00007A1D0000}"/>
    <cellStyle name="Currency 4 6 2 2" xfId="17423" xr:uid="{00000000-0005-0000-0000-00007B1D0000}"/>
    <cellStyle name="Currency 4 6 2 2 2" xfId="52639" xr:uid="{00000000-0005-0000-0000-00007C1D0000}"/>
    <cellStyle name="Currency 4 6 2 2 3" xfId="30028" xr:uid="{00000000-0005-0000-0000-00007D1D0000}"/>
    <cellStyle name="Currency 4 6 2 3" xfId="13869" xr:uid="{00000000-0005-0000-0000-00007E1D0000}"/>
    <cellStyle name="Currency 4 6 2 3 2" xfId="49087" xr:uid="{00000000-0005-0000-0000-00007F1D0000}"/>
    <cellStyle name="Currency 4 6 2 4" xfId="40042" xr:uid="{00000000-0005-0000-0000-0000801D0000}"/>
    <cellStyle name="Currency 4 6 2 5" xfId="26476" xr:uid="{00000000-0005-0000-0000-0000811D0000}"/>
    <cellStyle name="Currency 4 6 3" xfId="6246" xr:uid="{00000000-0005-0000-0000-0000821D0000}"/>
    <cellStyle name="Currency 4 6 3 2" xfId="18877" xr:uid="{00000000-0005-0000-0000-0000831D0000}"/>
    <cellStyle name="Currency 4 6 3 2 2" xfId="54093" xr:uid="{00000000-0005-0000-0000-0000841D0000}"/>
    <cellStyle name="Currency 4 6 3 3" xfId="41496" xr:uid="{00000000-0005-0000-0000-0000851D0000}"/>
    <cellStyle name="Currency 4 6 3 4" xfId="31482" xr:uid="{00000000-0005-0000-0000-0000861D0000}"/>
    <cellStyle name="Currency 4 6 4" xfId="7705" xr:uid="{00000000-0005-0000-0000-0000871D0000}"/>
    <cellStyle name="Currency 4 6 4 2" xfId="20331" xr:uid="{00000000-0005-0000-0000-0000881D0000}"/>
    <cellStyle name="Currency 4 6 4 2 2" xfId="55547" xr:uid="{00000000-0005-0000-0000-0000891D0000}"/>
    <cellStyle name="Currency 4 6 4 3" xfId="42950" xr:uid="{00000000-0005-0000-0000-00008A1D0000}"/>
    <cellStyle name="Currency 4 6 4 4" xfId="32936" xr:uid="{00000000-0005-0000-0000-00008B1D0000}"/>
    <cellStyle name="Currency 4 6 5" xfId="9486" xr:uid="{00000000-0005-0000-0000-00008C1D0000}"/>
    <cellStyle name="Currency 4 6 5 2" xfId="22107" xr:uid="{00000000-0005-0000-0000-00008D1D0000}"/>
    <cellStyle name="Currency 4 6 5 2 2" xfId="57323" xr:uid="{00000000-0005-0000-0000-00008E1D0000}"/>
    <cellStyle name="Currency 4 6 5 3" xfId="44726" xr:uid="{00000000-0005-0000-0000-00008F1D0000}"/>
    <cellStyle name="Currency 4 6 5 4" xfId="34712" xr:uid="{00000000-0005-0000-0000-0000901D0000}"/>
    <cellStyle name="Currency 4 6 6" xfId="11280" xr:uid="{00000000-0005-0000-0000-0000911D0000}"/>
    <cellStyle name="Currency 4 6 6 2" xfId="23883" xr:uid="{00000000-0005-0000-0000-0000921D0000}"/>
    <cellStyle name="Currency 4 6 6 2 2" xfId="59099" xr:uid="{00000000-0005-0000-0000-0000931D0000}"/>
    <cellStyle name="Currency 4 6 6 3" xfId="46502" xr:uid="{00000000-0005-0000-0000-0000941D0000}"/>
    <cellStyle name="Currency 4 6 6 4" xfId="36488" xr:uid="{00000000-0005-0000-0000-0000951D0000}"/>
    <cellStyle name="Currency 4 6 7" xfId="15647" xr:uid="{00000000-0005-0000-0000-0000961D0000}"/>
    <cellStyle name="Currency 4 6 7 2" xfId="50863" xr:uid="{00000000-0005-0000-0000-0000971D0000}"/>
    <cellStyle name="Currency 4 6 7 3" xfId="28252" xr:uid="{00000000-0005-0000-0000-0000981D0000}"/>
    <cellStyle name="Currency 4 6 8" xfId="12738" xr:uid="{00000000-0005-0000-0000-0000991D0000}"/>
    <cellStyle name="Currency 4 6 8 2" xfId="47956" xr:uid="{00000000-0005-0000-0000-00009A1D0000}"/>
    <cellStyle name="Currency 4 6 9" xfId="38266" xr:uid="{00000000-0005-0000-0000-00009B1D0000}"/>
    <cellStyle name="Currency 4 7" xfId="2798" xr:uid="{00000000-0005-0000-0000-00009C1D0000}"/>
    <cellStyle name="Currency 4 7 10" xfId="25190" xr:uid="{00000000-0005-0000-0000-00009D1D0000}"/>
    <cellStyle name="Currency 4 7 11" xfId="60725" xr:uid="{00000000-0005-0000-0000-00009E1D0000}"/>
    <cellStyle name="Currency 4 7 2" xfId="4621" xr:uid="{00000000-0005-0000-0000-00009F1D0000}"/>
    <cellStyle name="Currency 4 7 2 2" xfId="17268" xr:uid="{00000000-0005-0000-0000-0000A01D0000}"/>
    <cellStyle name="Currency 4 7 2 2 2" xfId="52484" xr:uid="{00000000-0005-0000-0000-0000A11D0000}"/>
    <cellStyle name="Currency 4 7 2 2 3" xfId="29873" xr:uid="{00000000-0005-0000-0000-0000A21D0000}"/>
    <cellStyle name="Currency 4 7 2 3" xfId="13714" xr:uid="{00000000-0005-0000-0000-0000A31D0000}"/>
    <cellStyle name="Currency 4 7 2 3 2" xfId="48932" xr:uid="{00000000-0005-0000-0000-0000A41D0000}"/>
    <cellStyle name="Currency 4 7 2 4" xfId="39887" xr:uid="{00000000-0005-0000-0000-0000A51D0000}"/>
    <cellStyle name="Currency 4 7 2 5" xfId="26321" xr:uid="{00000000-0005-0000-0000-0000A61D0000}"/>
    <cellStyle name="Currency 4 7 3" xfId="6091" xr:uid="{00000000-0005-0000-0000-0000A71D0000}"/>
    <cellStyle name="Currency 4 7 3 2" xfId="18722" xr:uid="{00000000-0005-0000-0000-0000A81D0000}"/>
    <cellStyle name="Currency 4 7 3 2 2" xfId="53938" xr:uid="{00000000-0005-0000-0000-0000A91D0000}"/>
    <cellStyle name="Currency 4 7 3 3" xfId="41341" xr:uid="{00000000-0005-0000-0000-0000AA1D0000}"/>
    <cellStyle name="Currency 4 7 3 4" xfId="31327" xr:uid="{00000000-0005-0000-0000-0000AB1D0000}"/>
    <cellStyle name="Currency 4 7 4" xfId="7550" xr:uid="{00000000-0005-0000-0000-0000AC1D0000}"/>
    <cellStyle name="Currency 4 7 4 2" xfId="20176" xr:uid="{00000000-0005-0000-0000-0000AD1D0000}"/>
    <cellStyle name="Currency 4 7 4 2 2" xfId="55392" xr:uid="{00000000-0005-0000-0000-0000AE1D0000}"/>
    <cellStyle name="Currency 4 7 4 3" xfId="42795" xr:uid="{00000000-0005-0000-0000-0000AF1D0000}"/>
    <cellStyle name="Currency 4 7 4 4" xfId="32781" xr:uid="{00000000-0005-0000-0000-0000B01D0000}"/>
    <cellStyle name="Currency 4 7 5" xfId="9331" xr:uid="{00000000-0005-0000-0000-0000B11D0000}"/>
    <cellStyle name="Currency 4 7 5 2" xfId="21952" xr:uid="{00000000-0005-0000-0000-0000B21D0000}"/>
    <cellStyle name="Currency 4 7 5 2 2" xfId="57168" xr:uid="{00000000-0005-0000-0000-0000B31D0000}"/>
    <cellStyle name="Currency 4 7 5 3" xfId="44571" xr:uid="{00000000-0005-0000-0000-0000B41D0000}"/>
    <cellStyle name="Currency 4 7 5 4" xfId="34557" xr:uid="{00000000-0005-0000-0000-0000B51D0000}"/>
    <cellStyle name="Currency 4 7 6" xfId="11125" xr:uid="{00000000-0005-0000-0000-0000B61D0000}"/>
    <cellStyle name="Currency 4 7 6 2" xfId="23728" xr:uid="{00000000-0005-0000-0000-0000B71D0000}"/>
    <cellStyle name="Currency 4 7 6 2 2" xfId="58944" xr:uid="{00000000-0005-0000-0000-0000B81D0000}"/>
    <cellStyle name="Currency 4 7 6 3" xfId="46347" xr:uid="{00000000-0005-0000-0000-0000B91D0000}"/>
    <cellStyle name="Currency 4 7 6 4" xfId="36333" xr:uid="{00000000-0005-0000-0000-0000BA1D0000}"/>
    <cellStyle name="Currency 4 7 7" xfId="15492" xr:uid="{00000000-0005-0000-0000-0000BB1D0000}"/>
    <cellStyle name="Currency 4 7 7 2" xfId="50708" xr:uid="{00000000-0005-0000-0000-0000BC1D0000}"/>
    <cellStyle name="Currency 4 7 7 3" xfId="28097" xr:uid="{00000000-0005-0000-0000-0000BD1D0000}"/>
    <cellStyle name="Currency 4 7 8" xfId="12583" xr:uid="{00000000-0005-0000-0000-0000BE1D0000}"/>
    <cellStyle name="Currency 4 7 8 2" xfId="47801" xr:uid="{00000000-0005-0000-0000-0000BF1D0000}"/>
    <cellStyle name="Currency 4 7 9" xfId="38111" xr:uid="{00000000-0005-0000-0000-0000C01D0000}"/>
    <cellStyle name="Currency 4 8" xfId="3312" xr:uid="{00000000-0005-0000-0000-0000C11D0000}"/>
    <cellStyle name="Currency 4 8 10" xfId="26808" xr:uid="{00000000-0005-0000-0000-0000C21D0000}"/>
    <cellStyle name="Currency 4 8 11" xfId="61212" xr:uid="{00000000-0005-0000-0000-0000C31D0000}"/>
    <cellStyle name="Currency 4 8 2" xfId="5108" xr:uid="{00000000-0005-0000-0000-0000C41D0000}"/>
    <cellStyle name="Currency 4 8 2 2" xfId="17755" xr:uid="{00000000-0005-0000-0000-0000C51D0000}"/>
    <cellStyle name="Currency 4 8 2 2 2" xfId="52971" xr:uid="{00000000-0005-0000-0000-0000C61D0000}"/>
    <cellStyle name="Currency 4 8 2 3" xfId="40374" xr:uid="{00000000-0005-0000-0000-0000C71D0000}"/>
    <cellStyle name="Currency 4 8 2 4" xfId="30360" xr:uid="{00000000-0005-0000-0000-0000C81D0000}"/>
    <cellStyle name="Currency 4 8 3" xfId="6578" xr:uid="{00000000-0005-0000-0000-0000C91D0000}"/>
    <cellStyle name="Currency 4 8 3 2" xfId="19209" xr:uid="{00000000-0005-0000-0000-0000CA1D0000}"/>
    <cellStyle name="Currency 4 8 3 2 2" xfId="54425" xr:uid="{00000000-0005-0000-0000-0000CB1D0000}"/>
    <cellStyle name="Currency 4 8 3 3" xfId="41828" xr:uid="{00000000-0005-0000-0000-0000CC1D0000}"/>
    <cellStyle name="Currency 4 8 3 4" xfId="31814" xr:uid="{00000000-0005-0000-0000-0000CD1D0000}"/>
    <cellStyle name="Currency 4 8 4" xfId="8037" xr:uid="{00000000-0005-0000-0000-0000CE1D0000}"/>
    <cellStyle name="Currency 4 8 4 2" xfId="20663" xr:uid="{00000000-0005-0000-0000-0000CF1D0000}"/>
    <cellStyle name="Currency 4 8 4 2 2" xfId="55879" xr:uid="{00000000-0005-0000-0000-0000D01D0000}"/>
    <cellStyle name="Currency 4 8 4 3" xfId="43282" xr:uid="{00000000-0005-0000-0000-0000D11D0000}"/>
    <cellStyle name="Currency 4 8 4 4" xfId="33268" xr:uid="{00000000-0005-0000-0000-0000D21D0000}"/>
    <cellStyle name="Currency 4 8 5" xfId="9818" xr:uid="{00000000-0005-0000-0000-0000D31D0000}"/>
    <cellStyle name="Currency 4 8 5 2" xfId="22439" xr:uid="{00000000-0005-0000-0000-0000D41D0000}"/>
    <cellStyle name="Currency 4 8 5 2 2" xfId="57655" xr:uid="{00000000-0005-0000-0000-0000D51D0000}"/>
    <cellStyle name="Currency 4 8 5 3" xfId="45058" xr:uid="{00000000-0005-0000-0000-0000D61D0000}"/>
    <cellStyle name="Currency 4 8 5 4" xfId="35044" xr:uid="{00000000-0005-0000-0000-0000D71D0000}"/>
    <cellStyle name="Currency 4 8 6" xfId="11612" xr:uid="{00000000-0005-0000-0000-0000D81D0000}"/>
    <cellStyle name="Currency 4 8 6 2" xfId="24215" xr:uid="{00000000-0005-0000-0000-0000D91D0000}"/>
    <cellStyle name="Currency 4 8 6 2 2" xfId="59431" xr:uid="{00000000-0005-0000-0000-0000DA1D0000}"/>
    <cellStyle name="Currency 4 8 6 3" xfId="46834" xr:uid="{00000000-0005-0000-0000-0000DB1D0000}"/>
    <cellStyle name="Currency 4 8 6 4" xfId="36820" xr:uid="{00000000-0005-0000-0000-0000DC1D0000}"/>
    <cellStyle name="Currency 4 8 7" xfId="15979" xr:uid="{00000000-0005-0000-0000-0000DD1D0000}"/>
    <cellStyle name="Currency 4 8 7 2" xfId="51195" xr:uid="{00000000-0005-0000-0000-0000DE1D0000}"/>
    <cellStyle name="Currency 4 8 7 3" xfId="28584" xr:uid="{00000000-0005-0000-0000-0000DF1D0000}"/>
    <cellStyle name="Currency 4 8 8" xfId="14201" xr:uid="{00000000-0005-0000-0000-0000E01D0000}"/>
    <cellStyle name="Currency 4 8 8 2" xfId="49419" xr:uid="{00000000-0005-0000-0000-0000E11D0000}"/>
    <cellStyle name="Currency 4 8 9" xfId="38598" xr:uid="{00000000-0005-0000-0000-0000E21D0000}"/>
    <cellStyle name="Currency 4 9" xfId="2468" xr:uid="{00000000-0005-0000-0000-0000E31D0000}"/>
    <cellStyle name="Currency 4 9 10" xfId="25999" xr:uid="{00000000-0005-0000-0000-0000E41D0000}"/>
    <cellStyle name="Currency 4 9 11" xfId="60403" xr:uid="{00000000-0005-0000-0000-0000E51D0000}"/>
    <cellStyle name="Currency 4 9 2" xfId="4299" xr:uid="{00000000-0005-0000-0000-0000E61D0000}"/>
    <cellStyle name="Currency 4 9 2 2" xfId="16946" xr:uid="{00000000-0005-0000-0000-0000E71D0000}"/>
    <cellStyle name="Currency 4 9 2 2 2" xfId="52162" xr:uid="{00000000-0005-0000-0000-0000E81D0000}"/>
    <cellStyle name="Currency 4 9 2 3" xfId="39565" xr:uid="{00000000-0005-0000-0000-0000E91D0000}"/>
    <cellStyle name="Currency 4 9 2 4" xfId="29551" xr:uid="{00000000-0005-0000-0000-0000EA1D0000}"/>
    <cellStyle name="Currency 4 9 3" xfId="5769" xr:uid="{00000000-0005-0000-0000-0000EB1D0000}"/>
    <cellStyle name="Currency 4 9 3 2" xfId="18400" xr:uid="{00000000-0005-0000-0000-0000EC1D0000}"/>
    <cellStyle name="Currency 4 9 3 2 2" xfId="53616" xr:uid="{00000000-0005-0000-0000-0000ED1D0000}"/>
    <cellStyle name="Currency 4 9 3 3" xfId="41019" xr:uid="{00000000-0005-0000-0000-0000EE1D0000}"/>
    <cellStyle name="Currency 4 9 3 4" xfId="31005" xr:uid="{00000000-0005-0000-0000-0000EF1D0000}"/>
    <cellStyle name="Currency 4 9 4" xfId="7228" xr:uid="{00000000-0005-0000-0000-0000F01D0000}"/>
    <cellStyle name="Currency 4 9 4 2" xfId="19854" xr:uid="{00000000-0005-0000-0000-0000F11D0000}"/>
    <cellStyle name="Currency 4 9 4 2 2" xfId="55070" xr:uid="{00000000-0005-0000-0000-0000F21D0000}"/>
    <cellStyle name="Currency 4 9 4 3" xfId="42473" xr:uid="{00000000-0005-0000-0000-0000F31D0000}"/>
    <cellStyle name="Currency 4 9 4 4" xfId="32459" xr:uid="{00000000-0005-0000-0000-0000F41D0000}"/>
    <cellStyle name="Currency 4 9 5" xfId="9009" xr:uid="{00000000-0005-0000-0000-0000F51D0000}"/>
    <cellStyle name="Currency 4 9 5 2" xfId="21630" xr:uid="{00000000-0005-0000-0000-0000F61D0000}"/>
    <cellStyle name="Currency 4 9 5 2 2" xfId="56846" xr:uid="{00000000-0005-0000-0000-0000F71D0000}"/>
    <cellStyle name="Currency 4 9 5 3" xfId="44249" xr:uid="{00000000-0005-0000-0000-0000F81D0000}"/>
    <cellStyle name="Currency 4 9 5 4" xfId="34235" xr:uid="{00000000-0005-0000-0000-0000F91D0000}"/>
    <cellStyle name="Currency 4 9 6" xfId="10803" xr:uid="{00000000-0005-0000-0000-0000FA1D0000}"/>
    <cellStyle name="Currency 4 9 6 2" xfId="23406" xr:uid="{00000000-0005-0000-0000-0000FB1D0000}"/>
    <cellStyle name="Currency 4 9 6 2 2" xfId="58622" xr:uid="{00000000-0005-0000-0000-0000FC1D0000}"/>
    <cellStyle name="Currency 4 9 6 3" xfId="46025" xr:uid="{00000000-0005-0000-0000-0000FD1D0000}"/>
    <cellStyle name="Currency 4 9 6 4" xfId="36011" xr:uid="{00000000-0005-0000-0000-0000FE1D0000}"/>
    <cellStyle name="Currency 4 9 7" xfId="15170" xr:uid="{00000000-0005-0000-0000-0000FF1D0000}"/>
    <cellStyle name="Currency 4 9 7 2" xfId="50386" xr:uid="{00000000-0005-0000-0000-0000001E0000}"/>
    <cellStyle name="Currency 4 9 7 3" xfId="27775" xr:uid="{00000000-0005-0000-0000-0000011E0000}"/>
    <cellStyle name="Currency 4 9 8" xfId="13392" xr:uid="{00000000-0005-0000-0000-0000021E0000}"/>
    <cellStyle name="Currency 4 9 8 2" xfId="48610" xr:uid="{00000000-0005-0000-0000-0000031E0000}"/>
    <cellStyle name="Currency 4 9 9" xfId="37789" xr:uid="{00000000-0005-0000-0000-0000041E0000}"/>
    <cellStyle name="Currency 5" xfId="510" xr:uid="{00000000-0005-0000-0000-0000051E0000}"/>
    <cellStyle name="Currency 5 10" xfId="2470" xr:uid="{00000000-0005-0000-0000-0000061E0000}"/>
    <cellStyle name="Currency 5 10 10" xfId="26001" xr:uid="{00000000-0005-0000-0000-0000071E0000}"/>
    <cellStyle name="Currency 5 10 11" xfId="60405" xr:uid="{00000000-0005-0000-0000-0000081E0000}"/>
    <cellStyle name="Currency 5 10 2" xfId="4301" xr:uid="{00000000-0005-0000-0000-0000091E0000}"/>
    <cellStyle name="Currency 5 10 2 2" xfId="16948" xr:uid="{00000000-0005-0000-0000-00000A1E0000}"/>
    <cellStyle name="Currency 5 10 2 2 2" xfId="52164" xr:uid="{00000000-0005-0000-0000-00000B1E0000}"/>
    <cellStyle name="Currency 5 10 2 3" xfId="39567" xr:uid="{00000000-0005-0000-0000-00000C1E0000}"/>
    <cellStyle name="Currency 5 10 2 4" xfId="29553" xr:uid="{00000000-0005-0000-0000-00000D1E0000}"/>
    <cellStyle name="Currency 5 10 3" xfId="5771" xr:uid="{00000000-0005-0000-0000-00000E1E0000}"/>
    <cellStyle name="Currency 5 10 3 2" xfId="18402" xr:uid="{00000000-0005-0000-0000-00000F1E0000}"/>
    <cellStyle name="Currency 5 10 3 2 2" xfId="53618" xr:uid="{00000000-0005-0000-0000-0000101E0000}"/>
    <cellStyle name="Currency 5 10 3 3" xfId="41021" xr:uid="{00000000-0005-0000-0000-0000111E0000}"/>
    <cellStyle name="Currency 5 10 3 4" xfId="31007" xr:uid="{00000000-0005-0000-0000-0000121E0000}"/>
    <cellStyle name="Currency 5 10 4" xfId="7230" xr:uid="{00000000-0005-0000-0000-0000131E0000}"/>
    <cellStyle name="Currency 5 10 4 2" xfId="19856" xr:uid="{00000000-0005-0000-0000-0000141E0000}"/>
    <cellStyle name="Currency 5 10 4 2 2" xfId="55072" xr:uid="{00000000-0005-0000-0000-0000151E0000}"/>
    <cellStyle name="Currency 5 10 4 3" xfId="42475" xr:uid="{00000000-0005-0000-0000-0000161E0000}"/>
    <cellStyle name="Currency 5 10 4 4" xfId="32461" xr:uid="{00000000-0005-0000-0000-0000171E0000}"/>
    <cellStyle name="Currency 5 10 5" xfId="9011" xr:uid="{00000000-0005-0000-0000-0000181E0000}"/>
    <cellStyle name="Currency 5 10 5 2" xfId="21632" xr:uid="{00000000-0005-0000-0000-0000191E0000}"/>
    <cellStyle name="Currency 5 10 5 2 2" xfId="56848" xr:uid="{00000000-0005-0000-0000-00001A1E0000}"/>
    <cellStyle name="Currency 5 10 5 3" xfId="44251" xr:uid="{00000000-0005-0000-0000-00001B1E0000}"/>
    <cellStyle name="Currency 5 10 5 4" xfId="34237" xr:uid="{00000000-0005-0000-0000-00001C1E0000}"/>
    <cellStyle name="Currency 5 10 6" xfId="10805" xr:uid="{00000000-0005-0000-0000-00001D1E0000}"/>
    <cellStyle name="Currency 5 10 6 2" xfId="23408" xr:uid="{00000000-0005-0000-0000-00001E1E0000}"/>
    <cellStyle name="Currency 5 10 6 2 2" xfId="58624" xr:uid="{00000000-0005-0000-0000-00001F1E0000}"/>
    <cellStyle name="Currency 5 10 6 3" xfId="46027" xr:uid="{00000000-0005-0000-0000-0000201E0000}"/>
    <cellStyle name="Currency 5 10 6 4" xfId="36013" xr:uid="{00000000-0005-0000-0000-0000211E0000}"/>
    <cellStyle name="Currency 5 10 7" xfId="15172" xr:uid="{00000000-0005-0000-0000-0000221E0000}"/>
    <cellStyle name="Currency 5 10 7 2" xfId="50388" xr:uid="{00000000-0005-0000-0000-0000231E0000}"/>
    <cellStyle name="Currency 5 10 7 3" xfId="27777" xr:uid="{00000000-0005-0000-0000-0000241E0000}"/>
    <cellStyle name="Currency 5 10 8" xfId="13394" xr:uid="{00000000-0005-0000-0000-0000251E0000}"/>
    <cellStyle name="Currency 5 10 8 2" xfId="48612" xr:uid="{00000000-0005-0000-0000-0000261E0000}"/>
    <cellStyle name="Currency 5 10 9" xfId="37791" xr:uid="{00000000-0005-0000-0000-0000271E0000}"/>
    <cellStyle name="Currency 5 11" xfId="3638" xr:uid="{00000000-0005-0000-0000-0000281E0000}"/>
    <cellStyle name="Currency 5 11 2" xfId="8362" xr:uid="{00000000-0005-0000-0000-0000291E0000}"/>
    <cellStyle name="Currency 5 11 2 2" xfId="20988" xr:uid="{00000000-0005-0000-0000-00002A1E0000}"/>
    <cellStyle name="Currency 5 11 2 2 2" xfId="56204" xr:uid="{00000000-0005-0000-0000-00002B1E0000}"/>
    <cellStyle name="Currency 5 11 2 3" xfId="43607" xr:uid="{00000000-0005-0000-0000-00002C1E0000}"/>
    <cellStyle name="Currency 5 11 2 4" xfId="33593" xr:uid="{00000000-0005-0000-0000-00002D1E0000}"/>
    <cellStyle name="Currency 5 11 3" xfId="10143" xr:uid="{00000000-0005-0000-0000-00002E1E0000}"/>
    <cellStyle name="Currency 5 11 3 2" xfId="22764" xr:uid="{00000000-0005-0000-0000-00002F1E0000}"/>
    <cellStyle name="Currency 5 11 3 2 2" xfId="57980" xr:uid="{00000000-0005-0000-0000-0000301E0000}"/>
    <cellStyle name="Currency 5 11 3 3" xfId="45383" xr:uid="{00000000-0005-0000-0000-0000311E0000}"/>
    <cellStyle name="Currency 5 11 3 4" xfId="35369" xr:uid="{00000000-0005-0000-0000-0000321E0000}"/>
    <cellStyle name="Currency 5 11 4" xfId="11939" xr:uid="{00000000-0005-0000-0000-0000331E0000}"/>
    <cellStyle name="Currency 5 11 4 2" xfId="24540" xr:uid="{00000000-0005-0000-0000-0000341E0000}"/>
    <cellStyle name="Currency 5 11 4 2 2" xfId="59756" xr:uid="{00000000-0005-0000-0000-0000351E0000}"/>
    <cellStyle name="Currency 5 11 4 3" xfId="47159" xr:uid="{00000000-0005-0000-0000-0000361E0000}"/>
    <cellStyle name="Currency 5 11 4 4" xfId="37145" xr:uid="{00000000-0005-0000-0000-0000371E0000}"/>
    <cellStyle name="Currency 5 11 5" xfId="16304" xr:uid="{00000000-0005-0000-0000-0000381E0000}"/>
    <cellStyle name="Currency 5 11 5 2" xfId="51520" xr:uid="{00000000-0005-0000-0000-0000391E0000}"/>
    <cellStyle name="Currency 5 11 5 3" xfId="28909" xr:uid="{00000000-0005-0000-0000-00003A1E0000}"/>
    <cellStyle name="Currency 5 11 6" xfId="14526" xr:uid="{00000000-0005-0000-0000-00003B1E0000}"/>
    <cellStyle name="Currency 5 11 6 2" xfId="49744" xr:uid="{00000000-0005-0000-0000-00003C1E0000}"/>
    <cellStyle name="Currency 5 11 7" xfId="38923" xr:uid="{00000000-0005-0000-0000-00003D1E0000}"/>
    <cellStyle name="Currency 5 11 8" xfId="27133" xr:uid="{00000000-0005-0000-0000-00003E1E0000}"/>
    <cellStyle name="Currency 5 12" xfId="3967" xr:uid="{00000000-0005-0000-0000-00003F1E0000}"/>
    <cellStyle name="Currency 5 12 2" xfId="16626" xr:uid="{00000000-0005-0000-0000-0000401E0000}"/>
    <cellStyle name="Currency 5 12 2 2" xfId="51842" xr:uid="{00000000-0005-0000-0000-0000411E0000}"/>
    <cellStyle name="Currency 5 12 2 3" xfId="29231" xr:uid="{00000000-0005-0000-0000-0000421E0000}"/>
    <cellStyle name="Currency 5 12 3" xfId="13072" xr:uid="{00000000-0005-0000-0000-0000431E0000}"/>
    <cellStyle name="Currency 5 12 3 2" xfId="48290" xr:uid="{00000000-0005-0000-0000-0000441E0000}"/>
    <cellStyle name="Currency 5 12 4" xfId="39245" xr:uid="{00000000-0005-0000-0000-0000451E0000}"/>
    <cellStyle name="Currency 5 12 5" xfId="25679" xr:uid="{00000000-0005-0000-0000-0000461E0000}"/>
    <cellStyle name="Currency 5 13" xfId="5449" xr:uid="{00000000-0005-0000-0000-0000471E0000}"/>
    <cellStyle name="Currency 5 13 2" xfId="18080" xr:uid="{00000000-0005-0000-0000-0000481E0000}"/>
    <cellStyle name="Currency 5 13 2 2" xfId="53296" xr:uid="{00000000-0005-0000-0000-0000491E0000}"/>
    <cellStyle name="Currency 5 13 3" xfId="40699" xr:uid="{00000000-0005-0000-0000-00004A1E0000}"/>
    <cellStyle name="Currency 5 13 4" xfId="30685" xr:uid="{00000000-0005-0000-0000-00004B1E0000}"/>
    <cellStyle name="Currency 5 14" xfId="6905" xr:uid="{00000000-0005-0000-0000-00004C1E0000}"/>
    <cellStyle name="Currency 5 14 2" xfId="19534" xr:uid="{00000000-0005-0000-0000-00004D1E0000}"/>
    <cellStyle name="Currency 5 14 2 2" xfId="54750" xr:uid="{00000000-0005-0000-0000-00004E1E0000}"/>
    <cellStyle name="Currency 5 14 3" xfId="42153" xr:uid="{00000000-0005-0000-0000-00004F1E0000}"/>
    <cellStyle name="Currency 5 14 4" xfId="32139" xr:uid="{00000000-0005-0000-0000-0000501E0000}"/>
    <cellStyle name="Currency 5 15" xfId="8687" xr:uid="{00000000-0005-0000-0000-0000511E0000}"/>
    <cellStyle name="Currency 5 15 2" xfId="21310" xr:uid="{00000000-0005-0000-0000-0000521E0000}"/>
    <cellStyle name="Currency 5 15 2 2" xfId="56526" xr:uid="{00000000-0005-0000-0000-0000531E0000}"/>
    <cellStyle name="Currency 5 15 3" xfId="43929" xr:uid="{00000000-0005-0000-0000-0000541E0000}"/>
    <cellStyle name="Currency 5 15 4" xfId="33915" xr:uid="{00000000-0005-0000-0000-0000551E0000}"/>
    <cellStyle name="Currency 5 16" xfId="10487" xr:uid="{00000000-0005-0000-0000-0000561E0000}"/>
    <cellStyle name="Currency 5 16 2" xfId="23098" xr:uid="{00000000-0005-0000-0000-0000571E0000}"/>
    <cellStyle name="Currency 5 16 2 2" xfId="58314" xr:uid="{00000000-0005-0000-0000-0000581E0000}"/>
    <cellStyle name="Currency 5 16 3" xfId="45717" xr:uid="{00000000-0005-0000-0000-0000591E0000}"/>
    <cellStyle name="Currency 5 16 4" xfId="35703" xr:uid="{00000000-0005-0000-0000-00005A1E0000}"/>
    <cellStyle name="Currency 5 17" xfId="14849" xr:uid="{00000000-0005-0000-0000-00005B1E0000}"/>
    <cellStyle name="Currency 5 17 2" xfId="50066" xr:uid="{00000000-0005-0000-0000-00005C1E0000}"/>
    <cellStyle name="Currency 5 17 3" xfId="27455" xr:uid="{00000000-0005-0000-0000-00005D1E0000}"/>
    <cellStyle name="Currency 5 18" xfId="12263" xr:uid="{00000000-0005-0000-0000-00005E1E0000}"/>
    <cellStyle name="Currency 5 18 2" xfId="47481" xr:uid="{00000000-0005-0000-0000-00005F1E0000}"/>
    <cellStyle name="Currency 5 19" xfId="37468" xr:uid="{00000000-0005-0000-0000-0000601E0000}"/>
    <cellStyle name="Currency 5 2" xfId="511" xr:uid="{00000000-0005-0000-0000-0000611E0000}"/>
    <cellStyle name="Currency 5 2 10" xfId="5450" xr:uid="{00000000-0005-0000-0000-0000621E0000}"/>
    <cellStyle name="Currency 5 2 10 2" xfId="18081" xr:uid="{00000000-0005-0000-0000-0000631E0000}"/>
    <cellStyle name="Currency 5 2 10 2 2" xfId="53297" xr:uid="{00000000-0005-0000-0000-0000641E0000}"/>
    <cellStyle name="Currency 5 2 10 3" xfId="40700" xr:uid="{00000000-0005-0000-0000-0000651E0000}"/>
    <cellStyle name="Currency 5 2 10 4" xfId="30686" xr:uid="{00000000-0005-0000-0000-0000661E0000}"/>
    <cellStyle name="Currency 5 2 11" xfId="6906" xr:uid="{00000000-0005-0000-0000-0000671E0000}"/>
    <cellStyle name="Currency 5 2 11 2" xfId="19535" xr:uid="{00000000-0005-0000-0000-0000681E0000}"/>
    <cellStyle name="Currency 5 2 11 2 2" xfId="54751" xr:uid="{00000000-0005-0000-0000-0000691E0000}"/>
    <cellStyle name="Currency 5 2 11 3" xfId="42154" xr:uid="{00000000-0005-0000-0000-00006A1E0000}"/>
    <cellStyle name="Currency 5 2 11 4" xfId="32140" xr:uid="{00000000-0005-0000-0000-00006B1E0000}"/>
    <cellStyle name="Currency 5 2 12" xfId="8688" xr:uid="{00000000-0005-0000-0000-00006C1E0000}"/>
    <cellStyle name="Currency 5 2 12 2" xfId="21311" xr:uid="{00000000-0005-0000-0000-00006D1E0000}"/>
    <cellStyle name="Currency 5 2 12 2 2" xfId="56527" xr:uid="{00000000-0005-0000-0000-00006E1E0000}"/>
    <cellStyle name="Currency 5 2 12 3" xfId="43930" xr:uid="{00000000-0005-0000-0000-00006F1E0000}"/>
    <cellStyle name="Currency 5 2 12 4" xfId="33916" xr:uid="{00000000-0005-0000-0000-0000701E0000}"/>
    <cellStyle name="Currency 5 2 13" xfId="10488" xr:uid="{00000000-0005-0000-0000-0000711E0000}"/>
    <cellStyle name="Currency 5 2 13 2" xfId="23099" xr:uid="{00000000-0005-0000-0000-0000721E0000}"/>
    <cellStyle name="Currency 5 2 13 2 2" xfId="58315" xr:uid="{00000000-0005-0000-0000-0000731E0000}"/>
    <cellStyle name="Currency 5 2 13 3" xfId="45718" xr:uid="{00000000-0005-0000-0000-0000741E0000}"/>
    <cellStyle name="Currency 5 2 13 4" xfId="35704" xr:uid="{00000000-0005-0000-0000-0000751E0000}"/>
    <cellStyle name="Currency 5 2 14" xfId="14850" xr:uid="{00000000-0005-0000-0000-0000761E0000}"/>
    <cellStyle name="Currency 5 2 14 2" xfId="50067" xr:uid="{00000000-0005-0000-0000-0000771E0000}"/>
    <cellStyle name="Currency 5 2 14 3" xfId="27456" xr:uid="{00000000-0005-0000-0000-0000781E0000}"/>
    <cellStyle name="Currency 5 2 15" xfId="12264" xr:uid="{00000000-0005-0000-0000-0000791E0000}"/>
    <cellStyle name="Currency 5 2 15 2" xfId="47482" xr:uid="{00000000-0005-0000-0000-00007A1E0000}"/>
    <cellStyle name="Currency 5 2 16" xfId="37469" xr:uid="{00000000-0005-0000-0000-00007B1E0000}"/>
    <cellStyle name="Currency 5 2 17" xfId="24871" xr:uid="{00000000-0005-0000-0000-00007C1E0000}"/>
    <cellStyle name="Currency 5 2 18" xfId="60084" xr:uid="{00000000-0005-0000-0000-00007D1E0000}"/>
    <cellStyle name="Currency 5 2 2" xfId="1722" xr:uid="{00000000-0005-0000-0000-00007E1E0000}"/>
    <cellStyle name="Currency 5 2 2 10" xfId="6980" xr:uid="{00000000-0005-0000-0000-00007F1E0000}"/>
    <cellStyle name="Currency 5 2 2 10 2" xfId="19607" xr:uid="{00000000-0005-0000-0000-0000801E0000}"/>
    <cellStyle name="Currency 5 2 2 10 2 2" xfId="54823" xr:uid="{00000000-0005-0000-0000-0000811E0000}"/>
    <cellStyle name="Currency 5 2 2 10 3" xfId="42226" xr:uid="{00000000-0005-0000-0000-0000821E0000}"/>
    <cellStyle name="Currency 5 2 2 10 4" xfId="32212" xr:uid="{00000000-0005-0000-0000-0000831E0000}"/>
    <cellStyle name="Currency 5 2 2 11" xfId="8761" xr:uid="{00000000-0005-0000-0000-0000841E0000}"/>
    <cellStyle name="Currency 5 2 2 11 2" xfId="21383" xr:uid="{00000000-0005-0000-0000-0000851E0000}"/>
    <cellStyle name="Currency 5 2 2 11 2 2" xfId="56599" xr:uid="{00000000-0005-0000-0000-0000861E0000}"/>
    <cellStyle name="Currency 5 2 2 11 3" xfId="44002" xr:uid="{00000000-0005-0000-0000-0000871E0000}"/>
    <cellStyle name="Currency 5 2 2 11 4" xfId="33988" xr:uid="{00000000-0005-0000-0000-0000881E0000}"/>
    <cellStyle name="Currency 5 2 2 12" xfId="10489" xr:uid="{00000000-0005-0000-0000-0000891E0000}"/>
    <cellStyle name="Currency 5 2 2 12 2" xfId="23100" xr:uid="{00000000-0005-0000-0000-00008A1E0000}"/>
    <cellStyle name="Currency 5 2 2 12 2 2" xfId="58316" xr:uid="{00000000-0005-0000-0000-00008B1E0000}"/>
    <cellStyle name="Currency 5 2 2 12 3" xfId="45719" xr:uid="{00000000-0005-0000-0000-00008C1E0000}"/>
    <cellStyle name="Currency 5 2 2 12 4" xfId="35705" xr:uid="{00000000-0005-0000-0000-00008D1E0000}"/>
    <cellStyle name="Currency 5 2 2 13" xfId="14922" xr:uid="{00000000-0005-0000-0000-00008E1E0000}"/>
    <cellStyle name="Currency 5 2 2 13 2" xfId="50139" xr:uid="{00000000-0005-0000-0000-00008F1E0000}"/>
    <cellStyle name="Currency 5 2 2 13 3" xfId="27528" xr:uid="{00000000-0005-0000-0000-0000901E0000}"/>
    <cellStyle name="Currency 5 2 2 14" xfId="12336" xr:uid="{00000000-0005-0000-0000-0000911E0000}"/>
    <cellStyle name="Currency 5 2 2 14 2" xfId="47554" xr:uid="{00000000-0005-0000-0000-0000921E0000}"/>
    <cellStyle name="Currency 5 2 2 15" xfId="37541" xr:uid="{00000000-0005-0000-0000-0000931E0000}"/>
    <cellStyle name="Currency 5 2 2 16" xfId="24943" xr:uid="{00000000-0005-0000-0000-0000941E0000}"/>
    <cellStyle name="Currency 5 2 2 17" xfId="60156" xr:uid="{00000000-0005-0000-0000-0000951E0000}"/>
    <cellStyle name="Currency 5 2 2 2" xfId="2366" xr:uid="{00000000-0005-0000-0000-0000961E0000}"/>
    <cellStyle name="Currency 5 2 2 2 10" xfId="10490" xr:uid="{00000000-0005-0000-0000-0000971E0000}"/>
    <cellStyle name="Currency 5 2 2 2 10 2" xfId="23101" xr:uid="{00000000-0005-0000-0000-0000981E0000}"/>
    <cellStyle name="Currency 5 2 2 2 10 2 2" xfId="58317" xr:uid="{00000000-0005-0000-0000-0000991E0000}"/>
    <cellStyle name="Currency 5 2 2 2 10 3" xfId="45720" xr:uid="{00000000-0005-0000-0000-00009A1E0000}"/>
    <cellStyle name="Currency 5 2 2 2 10 4" xfId="35706" xr:uid="{00000000-0005-0000-0000-00009B1E0000}"/>
    <cellStyle name="Currency 5 2 2 2 11" xfId="15077" xr:uid="{00000000-0005-0000-0000-00009C1E0000}"/>
    <cellStyle name="Currency 5 2 2 2 11 2" xfId="50293" xr:uid="{00000000-0005-0000-0000-00009D1E0000}"/>
    <cellStyle name="Currency 5 2 2 2 11 3" xfId="27682" xr:uid="{00000000-0005-0000-0000-00009E1E0000}"/>
    <cellStyle name="Currency 5 2 2 2 12" xfId="12490" xr:uid="{00000000-0005-0000-0000-00009F1E0000}"/>
    <cellStyle name="Currency 5 2 2 2 12 2" xfId="47708" xr:uid="{00000000-0005-0000-0000-0000A01E0000}"/>
    <cellStyle name="Currency 5 2 2 2 13" xfId="37696" xr:uid="{00000000-0005-0000-0000-0000A11E0000}"/>
    <cellStyle name="Currency 5 2 2 2 14" xfId="25097" xr:uid="{00000000-0005-0000-0000-0000A21E0000}"/>
    <cellStyle name="Currency 5 2 2 2 15" xfId="60310" xr:uid="{00000000-0005-0000-0000-0000A31E0000}"/>
    <cellStyle name="Currency 5 2 2 2 2" xfId="3212" xr:uid="{00000000-0005-0000-0000-0000A41E0000}"/>
    <cellStyle name="Currency 5 2 2 2 2 10" xfId="25581" xr:uid="{00000000-0005-0000-0000-0000A51E0000}"/>
    <cellStyle name="Currency 5 2 2 2 2 11" xfId="61116" xr:uid="{00000000-0005-0000-0000-0000A61E0000}"/>
    <cellStyle name="Currency 5 2 2 2 2 2" xfId="5012" xr:uid="{00000000-0005-0000-0000-0000A71E0000}"/>
    <cellStyle name="Currency 5 2 2 2 2 2 2" xfId="17659" xr:uid="{00000000-0005-0000-0000-0000A81E0000}"/>
    <cellStyle name="Currency 5 2 2 2 2 2 2 2" xfId="52875" xr:uid="{00000000-0005-0000-0000-0000A91E0000}"/>
    <cellStyle name="Currency 5 2 2 2 2 2 2 3" xfId="30264" xr:uid="{00000000-0005-0000-0000-0000AA1E0000}"/>
    <cellStyle name="Currency 5 2 2 2 2 2 3" xfId="14105" xr:uid="{00000000-0005-0000-0000-0000AB1E0000}"/>
    <cellStyle name="Currency 5 2 2 2 2 2 3 2" xfId="49323" xr:uid="{00000000-0005-0000-0000-0000AC1E0000}"/>
    <cellStyle name="Currency 5 2 2 2 2 2 4" xfId="40278" xr:uid="{00000000-0005-0000-0000-0000AD1E0000}"/>
    <cellStyle name="Currency 5 2 2 2 2 2 5" xfId="26712" xr:uid="{00000000-0005-0000-0000-0000AE1E0000}"/>
    <cellStyle name="Currency 5 2 2 2 2 3" xfId="6482" xr:uid="{00000000-0005-0000-0000-0000AF1E0000}"/>
    <cellStyle name="Currency 5 2 2 2 2 3 2" xfId="19113" xr:uid="{00000000-0005-0000-0000-0000B01E0000}"/>
    <cellStyle name="Currency 5 2 2 2 2 3 2 2" xfId="54329" xr:uid="{00000000-0005-0000-0000-0000B11E0000}"/>
    <cellStyle name="Currency 5 2 2 2 2 3 3" xfId="41732" xr:uid="{00000000-0005-0000-0000-0000B21E0000}"/>
    <cellStyle name="Currency 5 2 2 2 2 3 4" xfId="31718" xr:uid="{00000000-0005-0000-0000-0000B31E0000}"/>
    <cellStyle name="Currency 5 2 2 2 2 4" xfId="7941" xr:uid="{00000000-0005-0000-0000-0000B41E0000}"/>
    <cellStyle name="Currency 5 2 2 2 2 4 2" xfId="20567" xr:uid="{00000000-0005-0000-0000-0000B51E0000}"/>
    <cellStyle name="Currency 5 2 2 2 2 4 2 2" xfId="55783" xr:uid="{00000000-0005-0000-0000-0000B61E0000}"/>
    <cellStyle name="Currency 5 2 2 2 2 4 3" xfId="43186" xr:uid="{00000000-0005-0000-0000-0000B71E0000}"/>
    <cellStyle name="Currency 5 2 2 2 2 4 4" xfId="33172" xr:uid="{00000000-0005-0000-0000-0000B81E0000}"/>
    <cellStyle name="Currency 5 2 2 2 2 5" xfId="9722" xr:uid="{00000000-0005-0000-0000-0000B91E0000}"/>
    <cellStyle name="Currency 5 2 2 2 2 5 2" xfId="22343" xr:uid="{00000000-0005-0000-0000-0000BA1E0000}"/>
    <cellStyle name="Currency 5 2 2 2 2 5 2 2" xfId="57559" xr:uid="{00000000-0005-0000-0000-0000BB1E0000}"/>
    <cellStyle name="Currency 5 2 2 2 2 5 3" xfId="44962" xr:uid="{00000000-0005-0000-0000-0000BC1E0000}"/>
    <cellStyle name="Currency 5 2 2 2 2 5 4" xfId="34948" xr:uid="{00000000-0005-0000-0000-0000BD1E0000}"/>
    <cellStyle name="Currency 5 2 2 2 2 6" xfId="11516" xr:uid="{00000000-0005-0000-0000-0000BE1E0000}"/>
    <cellStyle name="Currency 5 2 2 2 2 6 2" xfId="24119" xr:uid="{00000000-0005-0000-0000-0000BF1E0000}"/>
    <cellStyle name="Currency 5 2 2 2 2 6 2 2" xfId="59335" xr:uid="{00000000-0005-0000-0000-0000C01E0000}"/>
    <cellStyle name="Currency 5 2 2 2 2 6 3" xfId="46738" xr:uid="{00000000-0005-0000-0000-0000C11E0000}"/>
    <cellStyle name="Currency 5 2 2 2 2 6 4" xfId="36724" xr:uid="{00000000-0005-0000-0000-0000C21E0000}"/>
    <cellStyle name="Currency 5 2 2 2 2 7" xfId="15883" xr:uid="{00000000-0005-0000-0000-0000C31E0000}"/>
    <cellStyle name="Currency 5 2 2 2 2 7 2" xfId="51099" xr:uid="{00000000-0005-0000-0000-0000C41E0000}"/>
    <cellStyle name="Currency 5 2 2 2 2 7 3" xfId="28488" xr:uid="{00000000-0005-0000-0000-0000C51E0000}"/>
    <cellStyle name="Currency 5 2 2 2 2 8" xfId="12974" xr:uid="{00000000-0005-0000-0000-0000C61E0000}"/>
    <cellStyle name="Currency 5 2 2 2 2 8 2" xfId="48192" xr:uid="{00000000-0005-0000-0000-0000C71E0000}"/>
    <cellStyle name="Currency 5 2 2 2 2 9" xfId="38502" xr:uid="{00000000-0005-0000-0000-0000C81E0000}"/>
    <cellStyle name="Currency 5 2 2 2 3" xfId="3541" xr:uid="{00000000-0005-0000-0000-0000C91E0000}"/>
    <cellStyle name="Currency 5 2 2 2 3 10" xfId="27037" xr:uid="{00000000-0005-0000-0000-0000CA1E0000}"/>
    <cellStyle name="Currency 5 2 2 2 3 11" xfId="61441" xr:uid="{00000000-0005-0000-0000-0000CB1E0000}"/>
    <cellStyle name="Currency 5 2 2 2 3 2" xfId="5337" xr:uid="{00000000-0005-0000-0000-0000CC1E0000}"/>
    <cellStyle name="Currency 5 2 2 2 3 2 2" xfId="17984" xr:uid="{00000000-0005-0000-0000-0000CD1E0000}"/>
    <cellStyle name="Currency 5 2 2 2 3 2 2 2" xfId="53200" xr:uid="{00000000-0005-0000-0000-0000CE1E0000}"/>
    <cellStyle name="Currency 5 2 2 2 3 2 3" xfId="40603" xr:uid="{00000000-0005-0000-0000-0000CF1E0000}"/>
    <cellStyle name="Currency 5 2 2 2 3 2 4" xfId="30589" xr:uid="{00000000-0005-0000-0000-0000D01E0000}"/>
    <cellStyle name="Currency 5 2 2 2 3 3" xfId="6807" xr:uid="{00000000-0005-0000-0000-0000D11E0000}"/>
    <cellStyle name="Currency 5 2 2 2 3 3 2" xfId="19438" xr:uid="{00000000-0005-0000-0000-0000D21E0000}"/>
    <cellStyle name="Currency 5 2 2 2 3 3 2 2" xfId="54654" xr:uid="{00000000-0005-0000-0000-0000D31E0000}"/>
    <cellStyle name="Currency 5 2 2 2 3 3 3" xfId="42057" xr:uid="{00000000-0005-0000-0000-0000D41E0000}"/>
    <cellStyle name="Currency 5 2 2 2 3 3 4" xfId="32043" xr:uid="{00000000-0005-0000-0000-0000D51E0000}"/>
    <cellStyle name="Currency 5 2 2 2 3 4" xfId="8266" xr:uid="{00000000-0005-0000-0000-0000D61E0000}"/>
    <cellStyle name="Currency 5 2 2 2 3 4 2" xfId="20892" xr:uid="{00000000-0005-0000-0000-0000D71E0000}"/>
    <cellStyle name="Currency 5 2 2 2 3 4 2 2" xfId="56108" xr:uid="{00000000-0005-0000-0000-0000D81E0000}"/>
    <cellStyle name="Currency 5 2 2 2 3 4 3" xfId="43511" xr:uid="{00000000-0005-0000-0000-0000D91E0000}"/>
    <cellStyle name="Currency 5 2 2 2 3 4 4" xfId="33497" xr:uid="{00000000-0005-0000-0000-0000DA1E0000}"/>
    <cellStyle name="Currency 5 2 2 2 3 5" xfId="10047" xr:uid="{00000000-0005-0000-0000-0000DB1E0000}"/>
    <cellStyle name="Currency 5 2 2 2 3 5 2" xfId="22668" xr:uid="{00000000-0005-0000-0000-0000DC1E0000}"/>
    <cellStyle name="Currency 5 2 2 2 3 5 2 2" xfId="57884" xr:uid="{00000000-0005-0000-0000-0000DD1E0000}"/>
    <cellStyle name="Currency 5 2 2 2 3 5 3" xfId="45287" xr:uid="{00000000-0005-0000-0000-0000DE1E0000}"/>
    <cellStyle name="Currency 5 2 2 2 3 5 4" xfId="35273" xr:uid="{00000000-0005-0000-0000-0000DF1E0000}"/>
    <cellStyle name="Currency 5 2 2 2 3 6" xfId="11841" xr:uid="{00000000-0005-0000-0000-0000E01E0000}"/>
    <cellStyle name="Currency 5 2 2 2 3 6 2" xfId="24444" xr:uid="{00000000-0005-0000-0000-0000E11E0000}"/>
    <cellStyle name="Currency 5 2 2 2 3 6 2 2" xfId="59660" xr:uid="{00000000-0005-0000-0000-0000E21E0000}"/>
    <cellStyle name="Currency 5 2 2 2 3 6 3" xfId="47063" xr:uid="{00000000-0005-0000-0000-0000E31E0000}"/>
    <cellStyle name="Currency 5 2 2 2 3 6 4" xfId="37049" xr:uid="{00000000-0005-0000-0000-0000E41E0000}"/>
    <cellStyle name="Currency 5 2 2 2 3 7" xfId="16208" xr:uid="{00000000-0005-0000-0000-0000E51E0000}"/>
    <cellStyle name="Currency 5 2 2 2 3 7 2" xfId="51424" xr:uid="{00000000-0005-0000-0000-0000E61E0000}"/>
    <cellStyle name="Currency 5 2 2 2 3 7 3" xfId="28813" xr:uid="{00000000-0005-0000-0000-0000E71E0000}"/>
    <cellStyle name="Currency 5 2 2 2 3 8" xfId="14430" xr:uid="{00000000-0005-0000-0000-0000E81E0000}"/>
    <cellStyle name="Currency 5 2 2 2 3 8 2" xfId="49648" xr:uid="{00000000-0005-0000-0000-0000E91E0000}"/>
    <cellStyle name="Currency 5 2 2 2 3 9" xfId="38827" xr:uid="{00000000-0005-0000-0000-0000EA1E0000}"/>
    <cellStyle name="Currency 5 2 2 2 4" xfId="2702" xr:uid="{00000000-0005-0000-0000-0000EB1E0000}"/>
    <cellStyle name="Currency 5 2 2 2 4 10" xfId="26228" xr:uid="{00000000-0005-0000-0000-0000EC1E0000}"/>
    <cellStyle name="Currency 5 2 2 2 4 11" xfId="60632" xr:uid="{00000000-0005-0000-0000-0000ED1E0000}"/>
    <cellStyle name="Currency 5 2 2 2 4 2" xfId="4528" xr:uid="{00000000-0005-0000-0000-0000EE1E0000}"/>
    <cellStyle name="Currency 5 2 2 2 4 2 2" xfId="17175" xr:uid="{00000000-0005-0000-0000-0000EF1E0000}"/>
    <cellStyle name="Currency 5 2 2 2 4 2 2 2" xfId="52391" xr:uid="{00000000-0005-0000-0000-0000F01E0000}"/>
    <cellStyle name="Currency 5 2 2 2 4 2 3" xfId="39794" xr:uid="{00000000-0005-0000-0000-0000F11E0000}"/>
    <cellStyle name="Currency 5 2 2 2 4 2 4" xfId="29780" xr:uid="{00000000-0005-0000-0000-0000F21E0000}"/>
    <cellStyle name="Currency 5 2 2 2 4 3" xfId="5998" xr:uid="{00000000-0005-0000-0000-0000F31E0000}"/>
    <cellStyle name="Currency 5 2 2 2 4 3 2" xfId="18629" xr:uid="{00000000-0005-0000-0000-0000F41E0000}"/>
    <cellStyle name="Currency 5 2 2 2 4 3 2 2" xfId="53845" xr:uid="{00000000-0005-0000-0000-0000F51E0000}"/>
    <cellStyle name="Currency 5 2 2 2 4 3 3" xfId="41248" xr:uid="{00000000-0005-0000-0000-0000F61E0000}"/>
    <cellStyle name="Currency 5 2 2 2 4 3 4" xfId="31234" xr:uid="{00000000-0005-0000-0000-0000F71E0000}"/>
    <cellStyle name="Currency 5 2 2 2 4 4" xfId="7457" xr:uid="{00000000-0005-0000-0000-0000F81E0000}"/>
    <cellStyle name="Currency 5 2 2 2 4 4 2" xfId="20083" xr:uid="{00000000-0005-0000-0000-0000F91E0000}"/>
    <cellStyle name="Currency 5 2 2 2 4 4 2 2" xfId="55299" xr:uid="{00000000-0005-0000-0000-0000FA1E0000}"/>
    <cellStyle name="Currency 5 2 2 2 4 4 3" xfId="42702" xr:uid="{00000000-0005-0000-0000-0000FB1E0000}"/>
    <cellStyle name="Currency 5 2 2 2 4 4 4" xfId="32688" xr:uid="{00000000-0005-0000-0000-0000FC1E0000}"/>
    <cellStyle name="Currency 5 2 2 2 4 5" xfId="9238" xr:uid="{00000000-0005-0000-0000-0000FD1E0000}"/>
    <cellStyle name="Currency 5 2 2 2 4 5 2" xfId="21859" xr:uid="{00000000-0005-0000-0000-0000FE1E0000}"/>
    <cellStyle name="Currency 5 2 2 2 4 5 2 2" xfId="57075" xr:uid="{00000000-0005-0000-0000-0000FF1E0000}"/>
    <cellStyle name="Currency 5 2 2 2 4 5 3" xfId="44478" xr:uid="{00000000-0005-0000-0000-0000001F0000}"/>
    <cellStyle name="Currency 5 2 2 2 4 5 4" xfId="34464" xr:uid="{00000000-0005-0000-0000-0000011F0000}"/>
    <cellStyle name="Currency 5 2 2 2 4 6" xfId="11032" xr:uid="{00000000-0005-0000-0000-0000021F0000}"/>
    <cellStyle name="Currency 5 2 2 2 4 6 2" xfId="23635" xr:uid="{00000000-0005-0000-0000-0000031F0000}"/>
    <cellStyle name="Currency 5 2 2 2 4 6 2 2" xfId="58851" xr:uid="{00000000-0005-0000-0000-0000041F0000}"/>
    <cellStyle name="Currency 5 2 2 2 4 6 3" xfId="46254" xr:uid="{00000000-0005-0000-0000-0000051F0000}"/>
    <cellStyle name="Currency 5 2 2 2 4 6 4" xfId="36240" xr:uid="{00000000-0005-0000-0000-0000061F0000}"/>
    <cellStyle name="Currency 5 2 2 2 4 7" xfId="15399" xr:uid="{00000000-0005-0000-0000-0000071F0000}"/>
    <cellStyle name="Currency 5 2 2 2 4 7 2" xfId="50615" xr:uid="{00000000-0005-0000-0000-0000081F0000}"/>
    <cellStyle name="Currency 5 2 2 2 4 7 3" xfId="28004" xr:uid="{00000000-0005-0000-0000-0000091F0000}"/>
    <cellStyle name="Currency 5 2 2 2 4 8" xfId="13621" xr:uid="{00000000-0005-0000-0000-00000A1F0000}"/>
    <cellStyle name="Currency 5 2 2 2 4 8 2" xfId="48839" xr:uid="{00000000-0005-0000-0000-00000B1F0000}"/>
    <cellStyle name="Currency 5 2 2 2 4 9" xfId="38018" xr:uid="{00000000-0005-0000-0000-00000C1F0000}"/>
    <cellStyle name="Currency 5 2 2 2 5" xfId="3866" xr:uid="{00000000-0005-0000-0000-00000D1F0000}"/>
    <cellStyle name="Currency 5 2 2 2 5 2" xfId="8589" xr:uid="{00000000-0005-0000-0000-00000E1F0000}"/>
    <cellStyle name="Currency 5 2 2 2 5 2 2" xfId="21215" xr:uid="{00000000-0005-0000-0000-00000F1F0000}"/>
    <cellStyle name="Currency 5 2 2 2 5 2 2 2" xfId="56431" xr:uid="{00000000-0005-0000-0000-0000101F0000}"/>
    <cellStyle name="Currency 5 2 2 2 5 2 3" xfId="43834" xr:uid="{00000000-0005-0000-0000-0000111F0000}"/>
    <cellStyle name="Currency 5 2 2 2 5 2 4" xfId="33820" xr:uid="{00000000-0005-0000-0000-0000121F0000}"/>
    <cellStyle name="Currency 5 2 2 2 5 3" xfId="10370" xr:uid="{00000000-0005-0000-0000-0000131F0000}"/>
    <cellStyle name="Currency 5 2 2 2 5 3 2" xfId="22991" xr:uid="{00000000-0005-0000-0000-0000141F0000}"/>
    <cellStyle name="Currency 5 2 2 2 5 3 2 2" xfId="58207" xr:uid="{00000000-0005-0000-0000-0000151F0000}"/>
    <cellStyle name="Currency 5 2 2 2 5 3 3" xfId="45610" xr:uid="{00000000-0005-0000-0000-0000161F0000}"/>
    <cellStyle name="Currency 5 2 2 2 5 3 4" xfId="35596" xr:uid="{00000000-0005-0000-0000-0000171F0000}"/>
    <cellStyle name="Currency 5 2 2 2 5 4" xfId="12166" xr:uid="{00000000-0005-0000-0000-0000181F0000}"/>
    <cellStyle name="Currency 5 2 2 2 5 4 2" xfId="24767" xr:uid="{00000000-0005-0000-0000-0000191F0000}"/>
    <cellStyle name="Currency 5 2 2 2 5 4 2 2" xfId="59983" xr:uid="{00000000-0005-0000-0000-00001A1F0000}"/>
    <cellStyle name="Currency 5 2 2 2 5 4 3" xfId="47386" xr:uid="{00000000-0005-0000-0000-00001B1F0000}"/>
    <cellStyle name="Currency 5 2 2 2 5 4 4" xfId="37372" xr:uid="{00000000-0005-0000-0000-00001C1F0000}"/>
    <cellStyle name="Currency 5 2 2 2 5 5" xfId="16531" xr:uid="{00000000-0005-0000-0000-00001D1F0000}"/>
    <cellStyle name="Currency 5 2 2 2 5 5 2" xfId="51747" xr:uid="{00000000-0005-0000-0000-00001E1F0000}"/>
    <cellStyle name="Currency 5 2 2 2 5 5 3" xfId="29136" xr:uid="{00000000-0005-0000-0000-00001F1F0000}"/>
    <cellStyle name="Currency 5 2 2 2 5 6" xfId="14753" xr:uid="{00000000-0005-0000-0000-0000201F0000}"/>
    <cellStyle name="Currency 5 2 2 2 5 6 2" xfId="49971" xr:uid="{00000000-0005-0000-0000-0000211F0000}"/>
    <cellStyle name="Currency 5 2 2 2 5 7" xfId="39150" xr:uid="{00000000-0005-0000-0000-0000221F0000}"/>
    <cellStyle name="Currency 5 2 2 2 5 8" xfId="27360" xr:uid="{00000000-0005-0000-0000-0000231F0000}"/>
    <cellStyle name="Currency 5 2 2 2 6" xfId="4206" xr:uid="{00000000-0005-0000-0000-0000241F0000}"/>
    <cellStyle name="Currency 5 2 2 2 6 2" xfId="16853" xr:uid="{00000000-0005-0000-0000-0000251F0000}"/>
    <cellStyle name="Currency 5 2 2 2 6 2 2" xfId="52069" xr:uid="{00000000-0005-0000-0000-0000261F0000}"/>
    <cellStyle name="Currency 5 2 2 2 6 2 3" xfId="29458" xr:uid="{00000000-0005-0000-0000-0000271F0000}"/>
    <cellStyle name="Currency 5 2 2 2 6 3" xfId="13299" xr:uid="{00000000-0005-0000-0000-0000281F0000}"/>
    <cellStyle name="Currency 5 2 2 2 6 3 2" xfId="48517" xr:uid="{00000000-0005-0000-0000-0000291F0000}"/>
    <cellStyle name="Currency 5 2 2 2 6 4" xfId="39472" xr:uid="{00000000-0005-0000-0000-00002A1F0000}"/>
    <cellStyle name="Currency 5 2 2 2 6 5" xfId="25906" xr:uid="{00000000-0005-0000-0000-00002B1F0000}"/>
    <cellStyle name="Currency 5 2 2 2 7" xfId="5676" xr:uid="{00000000-0005-0000-0000-00002C1F0000}"/>
    <cellStyle name="Currency 5 2 2 2 7 2" xfId="18307" xr:uid="{00000000-0005-0000-0000-00002D1F0000}"/>
    <cellStyle name="Currency 5 2 2 2 7 2 2" xfId="53523" xr:uid="{00000000-0005-0000-0000-00002E1F0000}"/>
    <cellStyle name="Currency 5 2 2 2 7 3" xfId="40926" xr:uid="{00000000-0005-0000-0000-00002F1F0000}"/>
    <cellStyle name="Currency 5 2 2 2 7 4" xfId="30912" xr:uid="{00000000-0005-0000-0000-0000301F0000}"/>
    <cellStyle name="Currency 5 2 2 2 8" xfId="7135" xr:uid="{00000000-0005-0000-0000-0000311F0000}"/>
    <cellStyle name="Currency 5 2 2 2 8 2" xfId="19761" xr:uid="{00000000-0005-0000-0000-0000321F0000}"/>
    <cellStyle name="Currency 5 2 2 2 8 2 2" xfId="54977" xr:uid="{00000000-0005-0000-0000-0000331F0000}"/>
    <cellStyle name="Currency 5 2 2 2 8 3" xfId="42380" xr:uid="{00000000-0005-0000-0000-0000341F0000}"/>
    <cellStyle name="Currency 5 2 2 2 8 4" xfId="32366" xr:uid="{00000000-0005-0000-0000-0000351F0000}"/>
    <cellStyle name="Currency 5 2 2 2 9" xfId="8916" xr:uid="{00000000-0005-0000-0000-0000361F0000}"/>
    <cellStyle name="Currency 5 2 2 2 9 2" xfId="21537" xr:uid="{00000000-0005-0000-0000-0000371F0000}"/>
    <cellStyle name="Currency 5 2 2 2 9 2 2" xfId="56753" xr:uid="{00000000-0005-0000-0000-0000381F0000}"/>
    <cellStyle name="Currency 5 2 2 2 9 3" xfId="44156" xr:uid="{00000000-0005-0000-0000-0000391F0000}"/>
    <cellStyle name="Currency 5 2 2 2 9 4" xfId="34142" xr:uid="{00000000-0005-0000-0000-00003A1F0000}"/>
    <cellStyle name="Currency 5 2 2 3" xfId="3052" xr:uid="{00000000-0005-0000-0000-00003B1F0000}"/>
    <cellStyle name="Currency 5 2 2 3 10" xfId="25424" xr:uid="{00000000-0005-0000-0000-00003C1F0000}"/>
    <cellStyle name="Currency 5 2 2 3 11" xfId="60959" xr:uid="{00000000-0005-0000-0000-00003D1F0000}"/>
    <cellStyle name="Currency 5 2 2 3 2" xfId="4855" xr:uid="{00000000-0005-0000-0000-00003E1F0000}"/>
    <cellStyle name="Currency 5 2 2 3 2 2" xfId="17502" xr:uid="{00000000-0005-0000-0000-00003F1F0000}"/>
    <cellStyle name="Currency 5 2 2 3 2 2 2" xfId="52718" xr:uid="{00000000-0005-0000-0000-0000401F0000}"/>
    <cellStyle name="Currency 5 2 2 3 2 2 3" xfId="30107" xr:uid="{00000000-0005-0000-0000-0000411F0000}"/>
    <cellStyle name="Currency 5 2 2 3 2 3" xfId="13948" xr:uid="{00000000-0005-0000-0000-0000421F0000}"/>
    <cellStyle name="Currency 5 2 2 3 2 3 2" xfId="49166" xr:uid="{00000000-0005-0000-0000-0000431F0000}"/>
    <cellStyle name="Currency 5 2 2 3 2 4" xfId="40121" xr:uid="{00000000-0005-0000-0000-0000441F0000}"/>
    <cellStyle name="Currency 5 2 2 3 2 5" xfId="26555" xr:uid="{00000000-0005-0000-0000-0000451F0000}"/>
    <cellStyle name="Currency 5 2 2 3 3" xfId="6325" xr:uid="{00000000-0005-0000-0000-0000461F0000}"/>
    <cellStyle name="Currency 5 2 2 3 3 2" xfId="18956" xr:uid="{00000000-0005-0000-0000-0000471F0000}"/>
    <cellStyle name="Currency 5 2 2 3 3 2 2" xfId="54172" xr:uid="{00000000-0005-0000-0000-0000481F0000}"/>
    <cellStyle name="Currency 5 2 2 3 3 3" xfId="41575" xr:uid="{00000000-0005-0000-0000-0000491F0000}"/>
    <cellStyle name="Currency 5 2 2 3 3 4" xfId="31561" xr:uid="{00000000-0005-0000-0000-00004A1F0000}"/>
    <cellStyle name="Currency 5 2 2 3 4" xfId="7784" xr:uid="{00000000-0005-0000-0000-00004B1F0000}"/>
    <cellStyle name="Currency 5 2 2 3 4 2" xfId="20410" xr:uid="{00000000-0005-0000-0000-00004C1F0000}"/>
    <cellStyle name="Currency 5 2 2 3 4 2 2" xfId="55626" xr:uid="{00000000-0005-0000-0000-00004D1F0000}"/>
    <cellStyle name="Currency 5 2 2 3 4 3" xfId="43029" xr:uid="{00000000-0005-0000-0000-00004E1F0000}"/>
    <cellStyle name="Currency 5 2 2 3 4 4" xfId="33015" xr:uid="{00000000-0005-0000-0000-00004F1F0000}"/>
    <cellStyle name="Currency 5 2 2 3 5" xfId="9565" xr:uid="{00000000-0005-0000-0000-0000501F0000}"/>
    <cellStyle name="Currency 5 2 2 3 5 2" xfId="22186" xr:uid="{00000000-0005-0000-0000-0000511F0000}"/>
    <cellStyle name="Currency 5 2 2 3 5 2 2" xfId="57402" xr:uid="{00000000-0005-0000-0000-0000521F0000}"/>
    <cellStyle name="Currency 5 2 2 3 5 3" xfId="44805" xr:uid="{00000000-0005-0000-0000-0000531F0000}"/>
    <cellStyle name="Currency 5 2 2 3 5 4" xfId="34791" xr:uid="{00000000-0005-0000-0000-0000541F0000}"/>
    <cellStyle name="Currency 5 2 2 3 6" xfId="11359" xr:uid="{00000000-0005-0000-0000-0000551F0000}"/>
    <cellStyle name="Currency 5 2 2 3 6 2" xfId="23962" xr:uid="{00000000-0005-0000-0000-0000561F0000}"/>
    <cellStyle name="Currency 5 2 2 3 6 2 2" xfId="59178" xr:uid="{00000000-0005-0000-0000-0000571F0000}"/>
    <cellStyle name="Currency 5 2 2 3 6 3" xfId="46581" xr:uid="{00000000-0005-0000-0000-0000581F0000}"/>
    <cellStyle name="Currency 5 2 2 3 6 4" xfId="36567" xr:uid="{00000000-0005-0000-0000-0000591F0000}"/>
    <cellStyle name="Currency 5 2 2 3 7" xfId="15726" xr:uid="{00000000-0005-0000-0000-00005A1F0000}"/>
    <cellStyle name="Currency 5 2 2 3 7 2" xfId="50942" xr:uid="{00000000-0005-0000-0000-00005B1F0000}"/>
    <cellStyle name="Currency 5 2 2 3 7 3" xfId="28331" xr:uid="{00000000-0005-0000-0000-00005C1F0000}"/>
    <cellStyle name="Currency 5 2 2 3 8" xfId="12817" xr:uid="{00000000-0005-0000-0000-00005D1F0000}"/>
    <cellStyle name="Currency 5 2 2 3 8 2" xfId="48035" xr:uid="{00000000-0005-0000-0000-00005E1F0000}"/>
    <cellStyle name="Currency 5 2 2 3 9" xfId="38345" xr:uid="{00000000-0005-0000-0000-00005F1F0000}"/>
    <cellStyle name="Currency 5 2 2 4" xfId="2878" xr:uid="{00000000-0005-0000-0000-0000601F0000}"/>
    <cellStyle name="Currency 5 2 2 4 10" xfId="25265" xr:uid="{00000000-0005-0000-0000-0000611F0000}"/>
    <cellStyle name="Currency 5 2 2 4 11" xfId="60800" xr:uid="{00000000-0005-0000-0000-0000621F0000}"/>
    <cellStyle name="Currency 5 2 2 4 2" xfId="4696" xr:uid="{00000000-0005-0000-0000-0000631F0000}"/>
    <cellStyle name="Currency 5 2 2 4 2 2" xfId="17343" xr:uid="{00000000-0005-0000-0000-0000641F0000}"/>
    <cellStyle name="Currency 5 2 2 4 2 2 2" xfId="52559" xr:uid="{00000000-0005-0000-0000-0000651F0000}"/>
    <cellStyle name="Currency 5 2 2 4 2 2 3" xfId="29948" xr:uid="{00000000-0005-0000-0000-0000661F0000}"/>
    <cellStyle name="Currency 5 2 2 4 2 3" xfId="13789" xr:uid="{00000000-0005-0000-0000-0000671F0000}"/>
    <cellStyle name="Currency 5 2 2 4 2 3 2" xfId="49007" xr:uid="{00000000-0005-0000-0000-0000681F0000}"/>
    <cellStyle name="Currency 5 2 2 4 2 4" xfId="39962" xr:uid="{00000000-0005-0000-0000-0000691F0000}"/>
    <cellStyle name="Currency 5 2 2 4 2 5" xfId="26396" xr:uid="{00000000-0005-0000-0000-00006A1F0000}"/>
    <cellStyle name="Currency 5 2 2 4 3" xfId="6166" xr:uid="{00000000-0005-0000-0000-00006B1F0000}"/>
    <cellStyle name="Currency 5 2 2 4 3 2" xfId="18797" xr:uid="{00000000-0005-0000-0000-00006C1F0000}"/>
    <cellStyle name="Currency 5 2 2 4 3 2 2" xfId="54013" xr:uid="{00000000-0005-0000-0000-00006D1F0000}"/>
    <cellStyle name="Currency 5 2 2 4 3 3" xfId="41416" xr:uid="{00000000-0005-0000-0000-00006E1F0000}"/>
    <cellStyle name="Currency 5 2 2 4 3 4" xfId="31402" xr:uid="{00000000-0005-0000-0000-00006F1F0000}"/>
    <cellStyle name="Currency 5 2 2 4 4" xfId="7625" xr:uid="{00000000-0005-0000-0000-0000701F0000}"/>
    <cellStyle name="Currency 5 2 2 4 4 2" xfId="20251" xr:uid="{00000000-0005-0000-0000-0000711F0000}"/>
    <cellStyle name="Currency 5 2 2 4 4 2 2" xfId="55467" xr:uid="{00000000-0005-0000-0000-0000721F0000}"/>
    <cellStyle name="Currency 5 2 2 4 4 3" xfId="42870" xr:uid="{00000000-0005-0000-0000-0000731F0000}"/>
    <cellStyle name="Currency 5 2 2 4 4 4" xfId="32856" xr:uid="{00000000-0005-0000-0000-0000741F0000}"/>
    <cellStyle name="Currency 5 2 2 4 5" xfId="9406" xr:uid="{00000000-0005-0000-0000-0000751F0000}"/>
    <cellStyle name="Currency 5 2 2 4 5 2" xfId="22027" xr:uid="{00000000-0005-0000-0000-0000761F0000}"/>
    <cellStyle name="Currency 5 2 2 4 5 2 2" xfId="57243" xr:uid="{00000000-0005-0000-0000-0000771F0000}"/>
    <cellStyle name="Currency 5 2 2 4 5 3" xfId="44646" xr:uid="{00000000-0005-0000-0000-0000781F0000}"/>
    <cellStyle name="Currency 5 2 2 4 5 4" xfId="34632" xr:uid="{00000000-0005-0000-0000-0000791F0000}"/>
    <cellStyle name="Currency 5 2 2 4 6" xfId="11200" xr:uid="{00000000-0005-0000-0000-00007A1F0000}"/>
    <cellStyle name="Currency 5 2 2 4 6 2" xfId="23803" xr:uid="{00000000-0005-0000-0000-00007B1F0000}"/>
    <cellStyle name="Currency 5 2 2 4 6 2 2" xfId="59019" xr:uid="{00000000-0005-0000-0000-00007C1F0000}"/>
    <cellStyle name="Currency 5 2 2 4 6 3" xfId="46422" xr:uid="{00000000-0005-0000-0000-00007D1F0000}"/>
    <cellStyle name="Currency 5 2 2 4 6 4" xfId="36408" xr:uid="{00000000-0005-0000-0000-00007E1F0000}"/>
    <cellStyle name="Currency 5 2 2 4 7" xfId="15567" xr:uid="{00000000-0005-0000-0000-00007F1F0000}"/>
    <cellStyle name="Currency 5 2 2 4 7 2" xfId="50783" xr:uid="{00000000-0005-0000-0000-0000801F0000}"/>
    <cellStyle name="Currency 5 2 2 4 7 3" xfId="28172" xr:uid="{00000000-0005-0000-0000-0000811F0000}"/>
    <cellStyle name="Currency 5 2 2 4 8" xfId="12658" xr:uid="{00000000-0005-0000-0000-0000821F0000}"/>
    <cellStyle name="Currency 5 2 2 4 8 2" xfId="47876" xr:uid="{00000000-0005-0000-0000-0000831F0000}"/>
    <cellStyle name="Currency 5 2 2 4 9" xfId="38186" xr:uid="{00000000-0005-0000-0000-0000841F0000}"/>
    <cellStyle name="Currency 5 2 2 5" xfId="3387" xr:uid="{00000000-0005-0000-0000-0000851F0000}"/>
    <cellStyle name="Currency 5 2 2 5 10" xfId="26883" xr:uid="{00000000-0005-0000-0000-0000861F0000}"/>
    <cellStyle name="Currency 5 2 2 5 11" xfId="61287" xr:uid="{00000000-0005-0000-0000-0000871F0000}"/>
    <cellStyle name="Currency 5 2 2 5 2" xfId="5183" xr:uid="{00000000-0005-0000-0000-0000881F0000}"/>
    <cellStyle name="Currency 5 2 2 5 2 2" xfId="17830" xr:uid="{00000000-0005-0000-0000-0000891F0000}"/>
    <cellStyle name="Currency 5 2 2 5 2 2 2" xfId="53046" xr:uid="{00000000-0005-0000-0000-00008A1F0000}"/>
    <cellStyle name="Currency 5 2 2 5 2 3" xfId="40449" xr:uid="{00000000-0005-0000-0000-00008B1F0000}"/>
    <cellStyle name="Currency 5 2 2 5 2 4" xfId="30435" xr:uid="{00000000-0005-0000-0000-00008C1F0000}"/>
    <cellStyle name="Currency 5 2 2 5 3" xfId="6653" xr:uid="{00000000-0005-0000-0000-00008D1F0000}"/>
    <cellStyle name="Currency 5 2 2 5 3 2" xfId="19284" xr:uid="{00000000-0005-0000-0000-00008E1F0000}"/>
    <cellStyle name="Currency 5 2 2 5 3 2 2" xfId="54500" xr:uid="{00000000-0005-0000-0000-00008F1F0000}"/>
    <cellStyle name="Currency 5 2 2 5 3 3" xfId="41903" xr:uid="{00000000-0005-0000-0000-0000901F0000}"/>
    <cellStyle name="Currency 5 2 2 5 3 4" xfId="31889" xr:uid="{00000000-0005-0000-0000-0000911F0000}"/>
    <cellStyle name="Currency 5 2 2 5 4" xfId="8112" xr:uid="{00000000-0005-0000-0000-0000921F0000}"/>
    <cellStyle name="Currency 5 2 2 5 4 2" xfId="20738" xr:uid="{00000000-0005-0000-0000-0000931F0000}"/>
    <cellStyle name="Currency 5 2 2 5 4 2 2" xfId="55954" xr:uid="{00000000-0005-0000-0000-0000941F0000}"/>
    <cellStyle name="Currency 5 2 2 5 4 3" xfId="43357" xr:uid="{00000000-0005-0000-0000-0000951F0000}"/>
    <cellStyle name="Currency 5 2 2 5 4 4" xfId="33343" xr:uid="{00000000-0005-0000-0000-0000961F0000}"/>
    <cellStyle name="Currency 5 2 2 5 5" xfId="9893" xr:uid="{00000000-0005-0000-0000-0000971F0000}"/>
    <cellStyle name="Currency 5 2 2 5 5 2" xfId="22514" xr:uid="{00000000-0005-0000-0000-0000981F0000}"/>
    <cellStyle name="Currency 5 2 2 5 5 2 2" xfId="57730" xr:uid="{00000000-0005-0000-0000-0000991F0000}"/>
    <cellStyle name="Currency 5 2 2 5 5 3" xfId="45133" xr:uid="{00000000-0005-0000-0000-00009A1F0000}"/>
    <cellStyle name="Currency 5 2 2 5 5 4" xfId="35119" xr:uid="{00000000-0005-0000-0000-00009B1F0000}"/>
    <cellStyle name="Currency 5 2 2 5 6" xfId="11687" xr:uid="{00000000-0005-0000-0000-00009C1F0000}"/>
    <cellStyle name="Currency 5 2 2 5 6 2" xfId="24290" xr:uid="{00000000-0005-0000-0000-00009D1F0000}"/>
    <cellStyle name="Currency 5 2 2 5 6 2 2" xfId="59506" xr:uid="{00000000-0005-0000-0000-00009E1F0000}"/>
    <cellStyle name="Currency 5 2 2 5 6 3" xfId="46909" xr:uid="{00000000-0005-0000-0000-00009F1F0000}"/>
    <cellStyle name="Currency 5 2 2 5 6 4" xfId="36895" xr:uid="{00000000-0005-0000-0000-0000A01F0000}"/>
    <cellStyle name="Currency 5 2 2 5 7" xfId="16054" xr:uid="{00000000-0005-0000-0000-0000A11F0000}"/>
    <cellStyle name="Currency 5 2 2 5 7 2" xfId="51270" xr:uid="{00000000-0005-0000-0000-0000A21F0000}"/>
    <cellStyle name="Currency 5 2 2 5 7 3" xfId="28659" xr:uid="{00000000-0005-0000-0000-0000A31F0000}"/>
    <cellStyle name="Currency 5 2 2 5 8" xfId="14276" xr:uid="{00000000-0005-0000-0000-0000A41F0000}"/>
    <cellStyle name="Currency 5 2 2 5 8 2" xfId="49494" xr:uid="{00000000-0005-0000-0000-0000A51F0000}"/>
    <cellStyle name="Currency 5 2 2 5 9" xfId="38673" xr:uid="{00000000-0005-0000-0000-0000A61F0000}"/>
    <cellStyle name="Currency 5 2 2 6" xfId="2547" xr:uid="{00000000-0005-0000-0000-0000A71F0000}"/>
    <cellStyle name="Currency 5 2 2 6 10" xfId="26074" xr:uid="{00000000-0005-0000-0000-0000A81F0000}"/>
    <cellStyle name="Currency 5 2 2 6 11" xfId="60478" xr:uid="{00000000-0005-0000-0000-0000A91F0000}"/>
    <cellStyle name="Currency 5 2 2 6 2" xfId="4374" xr:uid="{00000000-0005-0000-0000-0000AA1F0000}"/>
    <cellStyle name="Currency 5 2 2 6 2 2" xfId="17021" xr:uid="{00000000-0005-0000-0000-0000AB1F0000}"/>
    <cellStyle name="Currency 5 2 2 6 2 2 2" xfId="52237" xr:uid="{00000000-0005-0000-0000-0000AC1F0000}"/>
    <cellStyle name="Currency 5 2 2 6 2 3" xfId="39640" xr:uid="{00000000-0005-0000-0000-0000AD1F0000}"/>
    <cellStyle name="Currency 5 2 2 6 2 4" xfId="29626" xr:uid="{00000000-0005-0000-0000-0000AE1F0000}"/>
    <cellStyle name="Currency 5 2 2 6 3" xfId="5844" xr:uid="{00000000-0005-0000-0000-0000AF1F0000}"/>
    <cellStyle name="Currency 5 2 2 6 3 2" xfId="18475" xr:uid="{00000000-0005-0000-0000-0000B01F0000}"/>
    <cellStyle name="Currency 5 2 2 6 3 2 2" xfId="53691" xr:uid="{00000000-0005-0000-0000-0000B11F0000}"/>
    <cellStyle name="Currency 5 2 2 6 3 3" xfId="41094" xr:uid="{00000000-0005-0000-0000-0000B21F0000}"/>
    <cellStyle name="Currency 5 2 2 6 3 4" xfId="31080" xr:uid="{00000000-0005-0000-0000-0000B31F0000}"/>
    <cellStyle name="Currency 5 2 2 6 4" xfId="7303" xr:uid="{00000000-0005-0000-0000-0000B41F0000}"/>
    <cellStyle name="Currency 5 2 2 6 4 2" xfId="19929" xr:uid="{00000000-0005-0000-0000-0000B51F0000}"/>
    <cellStyle name="Currency 5 2 2 6 4 2 2" xfId="55145" xr:uid="{00000000-0005-0000-0000-0000B61F0000}"/>
    <cellStyle name="Currency 5 2 2 6 4 3" xfId="42548" xr:uid="{00000000-0005-0000-0000-0000B71F0000}"/>
    <cellStyle name="Currency 5 2 2 6 4 4" xfId="32534" xr:uid="{00000000-0005-0000-0000-0000B81F0000}"/>
    <cellStyle name="Currency 5 2 2 6 5" xfId="9084" xr:uid="{00000000-0005-0000-0000-0000B91F0000}"/>
    <cellStyle name="Currency 5 2 2 6 5 2" xfId="21705" xr:uid="{00000000-0005-0000-0000-0000BA1F0000}"/>
    <cellStyle name="Currency 5 2 2 6 5 2 2" xfId="56921" xr:uid="{00000000-0005-0000-0000-0000BB1F0000}"/>
    <cellStyle name="Currency 5 2 2 6 5 3" xfId="44324" xr:uid="{00000000-0005-0000-0000-0000BC1F0000}"/>
    <cellStyle name="Currency 5 2 2 6 5 4" xfId="34310" xr:uid="{00000000-0005-0000-0000-0000BD1F0000}"/>
    <cellStyle name="Currency 5 2 2 6 6" xfId="10878" xr:uid="{00000000-0005-0000-0000-0000BE1F0000}"/>
    <cellStyle name="Currency 5 2 2 6 6 2" xfId="23481" xr:uid="{00000000-0005-0000-0000-0000BF1F0000}"/>
    <cellStyle name="Currency 5 2 2 6 6 2 2" xfId="58697" xr:uid="{00000000-0005-0000-0000-0000C01F0000}"/>
    <cellStyle name="Currency 5 2 2 6 6 3" xfId="46100" xr:uid="{00000000-0005-0000-0000-0000C11F0000}"/>
    <cellStyle name="Currency 5 2 2 6 6 4" xfId="36086" xr:uid="{00000000-0005-0000-0000-0000C21F0000}"/>
    <cellStyle name="Currency 5 2 2 6 7" xfId="15245" xr:uid="{00000000-0005-0000-0000-0000C31F0000}"/>
    <cellStyle name="Currency 5 2 2 6 7 2" xfId="50461" xr:uid="{00000000-0005-0000-0000-0000C41F0000}"/>
    <cellStyle name="Currency 5 2 2 6 7 3" xfId="27850" xr:uid="{00000000-0005-0000-0000-0000C51F0000}"/>
    <cellStyle name="Currency 5 2 2 6 8" xfId="13467" xr:uid="{00000000-0005-0000-0000-0000C61F0000}"/>
    <cellStyle name="Currency 5 2 2 6 8 2" xfId="48685" xr:uid="{00000000-0005-0000-0000-0000C71F0000}"/>
    <cellStyle name="Currency 5 2 2 6 9" xfId="37864" xr:uid="{00000000-0005-0000-0000-0000C81F0000}"/>
    <cellStyle name="Currency 5 2 2 7" xfId="3711" xr:uid="{00000000-0005-0000-0000-0000C91F0000}"/>
    <cellStyle name="Currency 5 2 2 7 2" xfId="8435" xr:uid="{00000000-0005-0000-0000-0000CA1F0000}"/>
    <cellStyle name="Currency 5 2 2 7 2 2" xfId="21061" xr:uid="{00000000-0005-0000-0000-0000CB1F0000}"/>
    <cellStyle name="Currency 5 2 2 7 2 2 2" xfId="56277" xr:uid="{00000000-0005-0000-0000-0000CC1F0000}"/>
    <cellStyle name="Currency 5 2 2 7 2 3" xfId="43680" xr:uid="{00000000-0005-0000-0000-0000CD1F0000}"/>
    <cellStyle name="Currency 5 2 2 7 2 4" xfId="33666" xr:uid="{00000000-0005-0000-0000-0000CE1F0000}"/>
    <cellStyle name="Currency 5 2 2 7 3" xfId="10216" xr:uid="{00000000-0005-0000-0000-0000CF1F0000}"/>
    <cellStyle name="Currency 5 2 2 7 3 2" xfId="22837" xr:uid="{00000000-0005-0000-0000-0000D01F0000}"/>
    <cellStyle name="Currency 5 2 2 7 3 2 2" xfId="58053" xr:uid="{00000000-0005-0000-0000-0000D11F0000}"/>
    <cellStyle name="Currency 5 2 2 7 3 3" xfId="45456" xr:uid="{00000000-0005-0000-0000-0000D21F0000}"/>
    <cellStyle name="Currency 5 2 2 7 3 4" xfId="35442" xr:uid="{00000000-0005-0000-0000-0000D31F0000}"/>
    <cellStyle name="Currency 5 2 2 7 4" xfId="12012" xr:uid="{00000000-0005-0000-0000-0000D41F0000}"/>
    <cellStyle name="Currency 5 2 2 7 4 2" xfId="24613" xr:uid="{00000000-0005-0000-0000-0000D51F0000}"/>
    <cellStyle name="Currency 5 2 2 7 4 2 2" xfId="59829" xr:uid="{00000000-0005-0000-0000-0000D61F0000}"/>
    <cellStyle name="Currency 5 2 2 7 4 3" xfId="47232" xr:uid="{00000000-0005-0000-0000-0000D71F0000}"/>
    <cellStyle name="Currency 5 2 2 7 4 4" xfId="37218" xr:uid="{00000000-0005-0000-0000-0000D81F0000}"/>
    <cellStyle name="Currency 5 2 2 7 5" xfId="16377" xr:uid="{00000000-0005-0000-0000-0000D91F0000}"/>
    <cellStyle name="Currency 5 2 2 7 5 2" xfId="51593" xr:uid="{00000000-0005-0000-0000-0000DA1F0000}"/>
    <cellStyle name="Currency 5 2 2 7 5 3" xfId="28982" xr:uid="{00000000-0005-0000-0000-0000DB1F0000}"/>
    <cellStyle name="Currency 5 2 2 7 6" xfId="14599" xr:uid="{00000000-0005-0000-0000-0000DC1F0000}"/>
    <cellStyle name="Currency 5 2 2 7 6 2" xfId="49817" xr:uid="{00000000-0005-0000-0000-0000DD1F0000}"/>
    <cellStyle name="Currency 5 2 2 7 7" xfId="38996" xr:uid="{00000000-0005-0000-0000-0000DE1F0000}"/>
    <cellStyle name="Currency 5 2 2 7 8" xfId="27206" xr:uid="{00000000-0005-0000-0000-0000DF1F0000}"/>
    <cellStyle name="Currency 5 2 2 8" xfId="4049" xr:uid="{00000000-0005-0000-0000-0000E01F0000}"/>
    <cellStyle name="Currency 5 2 2 8 2" xfId="16699" xr:uid="{00000000-0005-0000-0000-0000E11F0000}"/>
    <cellStyle name="Currency 5 2 2 8 2 2" xfId="51915" xr:uid="{00000000-0005-0000-0000-0000E21F0000}"/>
    <cellStyle name="Currency 5 2 2 8 2 3" xfId="29304" xr:uid="{00000000-0005-0000-0000-0000E31F0000}"/>
    <cellStyle name="Currency 5 2 2 8 3" xfId="13145" xr:uid="{00000000-0005-0000-0000-0000E41F0000}"/>
    <cellStyle name="Currency 5 2 2 8 3 2" xfId="48363" xr:uid="{00000000-0005-0000-0000-0000E51F0000}"/>
    <cellStyle name="Currency 5 2 2 8 4" xfId="39318" xr:uid="{00000000-0005-0000-0000-0000E61F0000}"/>
    <cellStyle name="Currency 5 2 2 8 5" xfId="25752" xr:uid="{00000000-0005-0000-0000-0000E71F0000}"/>
    <cellStyle name="Currency 5 2 2 9" xfId="5522" xr:uid="{00000000-0005-0000-0000-0000E81F0000}"/>
    <cellStyle name="Currency 5 2 2 9 2" xfId="18153" xr:uid="{00000000-0005-0000-0000-0000E91F0000}"/>
    <cellStyle name="Currency 5 2 2 9 2 2" xfId="53369" xr:uid="{00000000-0005-0000-0000-0000EA1F0000}"/>
    <cellStyle name="Currency 5 2 2 9 3" xfId="40772" xr:uid="{00000000-0005-0000-0000-0000EB1F0000}"/>
    <cellStyle name="Currency 5 2 2 9 4" xfId="30758" xr:uid="{00000000-0005-0000-0000-0000EC1F0000}"/>
    <cellStyle name="Currency 5 2 3" xfId="2287" xr:uid="{00000000-0005-0000-0000-0000ED1F0000}"/>
    <cellStyle name="Currency 5 2 3 10" xfId="10491" xr:uid="{00000000-0005-0000-0000-0000EE1F0000}"/>
    <cellStyle name="Currency 5 2 3 10 2" xfId="23102" xr:uid="{00000000-0005-0000-0000-0000EF1F0000}"/>
    <cellStyle name="Currency 5 2 3 10 2 2" xfId="58318" xr:uid="{00000000-0005-0000-0000-0000F01F0000}"/>
    <cellStyle name="Currency 5 2 3 10 3" xfId="45721" xr:uid="{00000000-0005-0000-0000-0000F11F0000}"/>
    <cellStyle name="Currency 5 2 3 10 4" xfId="35707" xr:uid="{00000000-0005-0000-0000-0000F21F0000}"/>
    <cellStyle name="Currency 5 2 3 11" xfId="15003" xr:uid="{00000000-0005-0000-0000-0000F31F0000}"/>
    <cellStyle name="Currency 5 2 3 11 2" xfId="50219" xr:uid="{00000000-0005-0000-0000-0000F41F0000}"/>
    <cellStyle name="Currency 5 2 3 11 3" xfId="27608" xr:uid="{00000000-0005-0000-0000-0000F51F0000}"/>
    <cellStyle name="Currency 5 2 3 12" xfId="12416" xr:uid="{00000000-0005-0000-0000-0000F61F0000}"/>
    <cellStyle name="Currency 5 2 3 12 2" xfId="47634" xr:uid="{00000000-0005-0000-0000-0000F71F0000}"/>
    <cellStyle name="Currency 5 2 3 13" xfId="37622" xr:uid="{00000000-0005-0000-0000-0000F81F0000}"/>
    <cellStyle name="Currency 5 2 3 14" xfId="25023" xr:uid="{00000000-0005-0000-0000-0000F91F0000}"/>
    <cellStyle name="Currency 5 2 3 15" xfId="60236" xr:uid="{00000000-0005-0000-0000-0000FA1F0000}"/>
    <cellStyle name="Currency 5 2 3 2" xfId="3138" xr:uid="{00000000-0005-0000-0000-0000FB1F0000}"/>
    <cellStyle name="Currency 5 2 3 2 10" xfId="25507" xr:uid="{00000000-0005-0000-0000-0000FC1F0000}"/>
    <cellStyle name="Currency 5 2 3 2 11" xfId="61042" xr:uid="{00000000-0005-0000-0000-0000FD1F0000}"/>
    <cellStyle name="Currency 5 2 3 2 2" xfId="4938" xr:uid="{00000000-0005-0000-0000-0000FE1F0000}"/>
    <cellStyle name="Currency 5 2 3 2 2 2" xfId="17585" xr:uid="{00000000-0005-0000-0000-0000FF1F0000}"/>
    <cellStyle name="Currency 5 2 3 2 2 2 2" xfId="52801" xr:uid="{00000000-0005-0000-0000-000000200000}"/>
    <cellStyle name="Currency 5 2 3 2 2 2 3" xfId="30190" xr:uid="{00000000-0005-0000-0000-000001200000}"/>
    <cellStyle name="Currency 5 2 3 2 2 3" xfId="14031" xr:uid="{00000000-0005-0000-0000-000002200000}"/>
    <cellStyle name="Currency 5 2 3 2 2 3 2" xfId="49249" xr:uid="{00000000-0005-0000-0000-000003200000}"/>
    <cellStyle name="Currency 5 2 3 2 2 4" xfId="40204" xr:uid="{00000000-0005-0000-0000-000004200000}"/>
    <cellStyle name="Currency 5 2 3 2 2 5" xfId="26638" xr:uid="{00000000-0005-0000-0000-000005200000}"/>
    <cellStyle name="Currency 5 2 3 2 3" xfId="6408" xr:uid="{00000000-0005-0000-0000-000006200000}"/>
    <cellStyle name="Currency 5 2 3 2 3 2" xfId="19039" xr:uid="{00000000-0005-0000-0000-000007200000}"/>
    <cellStyle name="Currency 5 2 3 2 3 2 2" xfId="54255" xr:uid="{00000000-0005-0000-0000-000008200000}"/>
    <cellStyle name="Currency 5 2 3 2 3 3" xfId="41658" xr:uid="{00000000-0005-0000-0000-000009200000}"/>
    <cellStyle name="Currency 5 2 3 2 3 4" xfId="31644" xr:uid="{00000000-0005-0000-0000-00000A200000}"/>
    <cellStyle name="Currency 5 2 3 2 4" xfId="7867" xr:uid="{00000000-0005-0000-0000-00000B200000}"/>
    <cellStyle name="Currency 5 2 3 2 4 2" xfId="20493" xr:uid="{00000000-0005-0000-0000-00000C200000}"/>
    <cellStyle name="Currency 5 2 3 2 4 2 2" xfId="55709" xr:uid="{00000000-0005-0000-0000-00000D200000}"/>
    <cellStyle name="Currency 5 2 3 2 4 3" xfId="43112" xr:uid="{00000000-0005-0000-0000-00000E200000}"/>
    <cellStyle name="Currency 5 2 3 2 4 4" xfId="33098" xr:uid="{00000000-0005-0000-0000-00000F200000}"/>
    <cellStyle name="Currency 5 2 3 2 5" xfId="9648" xr:uid="{00000000-0005-0000-0000-000010200000}"/>
    <cellStyle name="Currency 5 2 3 2 5 2" xfId="22269" xr:uid="{00000000-0005-0000-0000-000011200000}"/>
    <cellStyle name="Currency 5 2 3 2 5 2 2" xfId="57485" xr:uid="{00000000-0005-0000-0000-000012200000}"/>
    <cellStyle name="Currency 5 2 3 2 5 3" xfId="44888" xr:uid="{00000000-0005-0000-0000-000013200000}"/>
    <cellStyle name="Currency 5 2 3 2 5 4" xfId="34874" xr:uid="{00000000-0005-0000-0000-000014200000}"/>
    <cellStyle name="Currency 5 2 3 2 6" xfId="11442" xr:uid="{00000000-0005-0000-0000-000015200000}"/>
    <cellStyle name="Currency 5 2 3 2 6 2" xfId="24045" xr:uid="{00000000-0005-0000-0000-000016200000}"/>
    <cellStyle name="Currency 5 2 3 2 6 2 2" xfId="59261" xr:uid="{00000000-0005-0000-0000-000017200000}"/>
    <cellStyle name="Currency 5 2 3 2 6 3" xfId="46664" xr:uid="{00000000-0005-0000-0000-000018200000}"/>
    <cellStyle name="Currency 5 2 3 2 6 4" xfId="36650" xr:uid="{00000000-0005-0000-0000-000019200000}"/>
    <cellStyle name="Currency 5 2 3 2 7" xfId="15809" xr:uid="{00000000-0005-0000-0000-00001A200000}"/>
    <cellStyle name="Currency 5 2 3 2 7 2" xfId="51025" xr:uid="{00000000-0005-0000-0000-00001B200000}"/>
    <cellStyle name="Currency 5 2 3 2 7 3" xfId="28414" xr:uid="{00000000-0005-0000-0000-00001C200000}"/>
    <cellStyle name="Currency 5 2 3 2 8" xfId="12900" xr:uid="{00000000-0005-0000-0000-00001D200000}"/>
    <cellStyle name="Currency 5 2 3 2 8 2" xfId="48118" xr:uid="{00000000-0005-0000-0000-00001E200000}"/>
    <cellStyle name="Currency 5 2 3 2 9" xfId="38428" xr:uid="{00000000-0005-0000-0000-00001F200000}"/>
    <cellStyle name="Currency 5 2 3 3" xfId="3467" xr:uid="{00000000-0005-0000-0000-000020200000}"/>
    <cellStyle name="Currency 5 2 3 3 10" xfId="26963" xr:uid="{00000000-0005-0000-0000-000021200000}"/>
    <cellStyle name="Currency 5 2 3 3 11" xfId="61367" xr:uid="{00000000-0005-0000-0000-000022200000}"/>
    <cellStyle name="Currency 5 2 3 3 2" xfId="5263" xr:uid="{00000000-0005-0000-0000-000023200000}"/>
    <cellStyle name="Currency 5 2 3 3 2 2" xfId="17910" xr:uid="{00000000-0005-0000-0000-000024200000}"/>
    <cellStyle name="Currency 5 2 3 3 2 2 2" xfId="53126" xr:uid="{00000000-0005-0000-0000-000025200000}"/>
    <cellStyle name="Currency 5 2 3 3 2 3" xfId="40529" xr:uid="{00000000-0005-0000-0000-000026200000}"/>
    <cellStyle name="Currency 5 2 3 3 2 4" xfId="30515" xr:uid="{00000000-0005-0000-0000-000027200000}"/>
    <cellStyle name="Currency 5 2 3 3 3" xfId="6733" xr:uid="{00000000-0005-0000-0000-000028200000}"/>
    <cellStyle name="Currency 5 2 3 3 3 2" xfId="19364" xr:uid="{00000000-0005-0000-0000-000029200000}"/>
    <cellStyle name="Currency 5 2 3 3 3 2 2" xfId="54580" xr:uid="{00000000-0005-0000-0000-00002A200000}"/>
    <cellStyle name="Currency 5 2 3 3 3 3" xfId="41983" xr:uid="{00000000-0005-0000-0000-00002B200000}"/>
    <cellStyle name="Currency 5 2 3 3 3 4" xfId="31969" xr:uid="{00000000-0005-0000-0000-00002C200000}"/>
    <cellStyle name="Currency 5 2 3 3 4" xfId="8192" xr:uid="{00000000-0005-0000-0000-00002D200000}"/>
    <cellStyle name="Currency 5 2 3 3 4 2" xfId="20818" xr:uid="{00000000-0005-0000-0000-00002E200000}"/>
    <cellStyle name="Currency 5 2 3 3 4 2 2" xfId="56034" xr:uid="{00000000-0005-0000-0000-00002F200000}"/>
    <cellStyle name="Currency 5 2 3 3 4 3" xfId="43437" xr:uid="{00000000-0005-0000-0000-000030200000}"/>
    <cellStyle name="Currency 5 2 3 3 4 4" xfId="33423" xr:uid="{00000000-0005-0000-0000-000031200000}"/>
    <cellStyle name="Currency 5 2 3 3 5" xfId="9973" xr:uid="{00000000-0005-0000-0000-000032200000}"/>
    <cellStyle name="Currency 5 2 3 3 5 2" xfId="22594" xr:uid="{00000000-0005-0000-0000-000033200000}"/>
    <cellStyle name="Currency 5 2 3 3 5 2 2" xfId="57810" xr:uid="{00000000-0005-0000-0000-000034200000}"/>
    <cellStyle name="Currency 5 2 3 3 5 3" xfId="45213" xr:uid="{00000000-0005-0000-0000-000035200000}"/>
    <cellStyle name="Currency 5 2 3 3 5 4" xfId="35199" xr:uid="{00000000-0005-0000-0000-000036200000}"/>
    <cellStyle name="Currency 5 2 3 3 6" xfId="11767" xr:uid="{00000000-0005-0000-0000-000037200000}"/>
    <cellStyle name="Currency 5 2 3 3 6 2" xfId="24370" xr:uid="{00000000-0005-0000-0000-000038200000}"/>
    <cellStyle name="Currency 5 2 3 3 6 2 2" xfId="59586" xr:uid="{00000000-0005-0000-0000-000039200000}"/>
    <cellStyle name="Currency 5 2 3 3 6 3" xfId="46989" xr:uid="{00000000-0005-0000-0000-00003A200000}"/>
    <cellStyle name="Currency 5 2 3 3 6 4" xfId="36975" xr:uid="{00000000-0005-0000-0000-00003B200000}"/>
    <cellStyle name="Currency 5 2 3 3 7" xfId="16134" xr:uid="{00000000-0005-0000-0000-00003C200000}"/>
    <cellStyle name="Currency 5 2 3 3 7 2" xfId="51350" xr:uid="{00000000-0005-0000-0000-00003D200000}"/>
    <cellStyle name="Currency 5 2 3 3 7 3" xfId="28739" xr:uid="{00000000-0005-0000-0000-00003E200000}"/>
    <cellStyle name="Currency 5 2 3 3 8" xfId="14356" xr:uid="{00000000-0005-0000-0000-00003F200000}"/>
    <cellStyle name="Currency 5 2 3 3 8 2" xfId="49574" xr:uid="{00000000-0005-0000-0000-000040200000}"/>
    <cellStyle name="Currency 5 2 3 3 9" xfId="38753" xr:uid="{00000000-0005-0000-0000-000041200000}"/>
    <cellStyle name="Currency 5 2 3 4" xfId="2628" xr:uid="{00000000-0005-0000-0000-000042200000}"/>
    <cellStyle name="Currency 5 2 3 4 10" xfId="26154" xr:uid="{00000000-0005-0000-0000-000043200000}"/>
    <cellStyle name="Currency 5 2 3 4 11" xfId="60558" xr:uid="{00000000-0005-0000-0000-000044200000}"/>
    <cellStyle name="Currency 5 2 3 4 2" xfId="4454" xr:uid="{00000000-0005-0000-0000-000045200000}"/>
    <cellStyle name="Currency 5 2 3 4 2 2" xfId="17101" xr:uid="{00000000-0005-0000-0000-000046200000}"/>
    <cellStyle name="Currency 5 2 3 4 2 2 2" xfId="52317" xr:uid="{00000000-0005-0000-0000-000047200000}"/>
    <cellStyle name="Currency 5 2 3 4 2 3" xfId="39720" xr:uid="{00000000-0005-0000-0000-000048200000}"/>
    <cellStyle name="Currency 5 2 3 4 2 4" xfId="29706" xr:uid="{00000000-0005-0000-0000-000049200000}"/>
    <cellStyle name="Currency 5 2 3 4 3" xfId="5924" xr:uid="{00000000-0005-0000-0000-00004A200000}"/>
    <cellStyle name="Currency 5 2 3 4 3 2" xfId="18555" xr:uid="{00000000-0005-0000-0000-00004B200000}"/>
    <cellStyle name="Currency 5 2 3 4 3 2 2" xfId="53771" xr:uid="{00000000-0005-0000-0000-00004C200000}"/>
    <cellStyle name="Currency 5 2 3 4 3 3" xfId="41174" xr:uid="{00000000-0005-0000-0000-00004D200000}"/>
    <cellStyle name="Currency 5 2 3 4 3 4" xfId="31160" xr:uid="{00000000-0005-0000-0000-00004E200000}"/>
    <cellStyle name="Currency 5 2 3 4 4" xfId="7383" xr:uid="{00000000-0005-0000-0000-00004F200000}"/>
    <cellStyle name="Currency 5 2 3 4 4 2" xfId="20009" xr:uid="{00000000-0005-0000-0000-000050200000}"/>
    <cellStyle name="Currency 5 2 3 4 4 2 2" xfId="55225" xr:uid="{00000000-0005-0000-0000-000051200000}"/>
    <cellStyle name="Currency 5 2 3 4 4 3" xfId="42628" xr:uid="{00000000-0005-0000-0000-000052200000}"/>
    <cellStyle name="Currency 5 2 3 4 4 4" xfId="32614" xr:uid="{00000000-0005-0000-0000-000053200000}"/>
    <cellStyle name="Currency 5 2 3 4 5" xfId="9164" xr:uid="{00000000-0005-0000-0000-000054200000}"/>
    <cellStyle name="Currency 5 2 3 4 5 2" xfId="21785" xr:uid="{00000000-0005-0000-0000-000055200000}"/>
    <cellStyle name="Currency 5 2 3 4 5 2 2" xfId="57001" xr:uid="{00000000-0005-0000-0000-000056200000}"/>
    <cellStyle name="Currency 5 2 3 4 5 3" xfId="44404" xr:uid="{00000000-0005-0000-0000-000057200000}"/>
    <cellStyle name="Currency 5 2 3 4 5 4" xfId="34390" xr:uid="{00000000-0005-0000-0000-000058200000}"/>
    <cellStyle name="Currency 5 2 3 4 6" xfId="10958" xr:uid="{00000000-0005-0000-0000-000059200000}"/>
    <cellStyle name="Currency 5 2 3 4 6 2" xfId="23561" xr:uid="{00000000-0005-0000-0000-00005A200000}"/>
    <cellStyle name="Currency 5 2 3 4 6 2 2" xfId="58777" xr:uid="{00000000-0005-0000-0000-00005B200000}"/>
    <cellStyle name="Currency 5 2 3 4 6 3" xfId="46180" xr:uid="{00000000-0005-0000-0000-00005C200000}"/>
    <cellStyle name="Currency 5 2 3 4 6 4" xfId="36166" xr:uid="{00000000-0005-0000-0000-00005D200000}"/>
    <cellStyle name="Currency 5 2 3 4 7" xfId="15325" xr:uid="{00000000-0005-0000-0000-00005E200000}"/>
    <cellStyle name="Currency 5 2 3 4 7 2" xfId="50541" xr:uid="{00000000-0005-0000-0000-00005F200000}"/>
    <cellStyle name="Currency 5 2 3 4 7 3" xfId="27930" xr:uid="{00000000-0005-0000-0000-000060200000}"/>
    <cellStyle name="Currency 5 2 3 4 8" xfId="13547" xr:uid="{00000000-0005-0000-0000-000061200000}"/>
    <cellStyle name="Currency 5 2 3 4 8 2" xfId="48765" xr:uid="{00000000-0005-0000-0000-000062200000}"/>
    <cellStyle name="Currency 5 2 3 4 9" xfId="37944" xr:uid="{00000000-0005-0000-0000-000063200000}"/>
    <cellStyle name="Currency 5 2 3 5" xfId="3792" xr:uid="{00000000-0005-0000-0000-000064200000}"/>
    <cellStyle name="Currency 5 2 3 5 2" xfId="8515" xr:uid="{00000000-0005-0000-0000-000065200000}"/>
    <cellStyle name="Currency 5 2 3 5 2 2" xfId="21141" xr:uid="{00000000-0005-0000-0000-000066200000}"/>
    <cellStyle name="Currency 5 2 3 5 2 2 2" xfId="56357" xr:uid="{00000000-0005-0000-0000-000067200000}"/>
    <cellStyle name="Currency 5 2 3 5 2 3" xfId="43760" xr:uid="{00000000-0005-0000-0000-000068200000}"/>
    <cellStyle name="Currency 5 2 3 5 2 4" xfId="33746" xr:uid="{00000000-0005-0000-0000-000069200000}"/>
    <cellStyle name="Currency 5 2 3 5 3" xfId="10296" xr:uid="{00000000-0005-0000-0000-00006A200000}"/>
    <cellStyle name="Currency 5 2 3 5 3 2" xfId="22917" xr:uid="{00000000-0005-0000-0000-00006B200000}"/>
    <cellStyle name="Currency 5 2 3 5 3 2 2" xfId="58133" xr:uid="{00000000-0005-0000-0000-00006C200000}"/>
    <cellStyle name="Currency 5 2 3 5 3 3" xfId="45536" xr:uid="{00000000-0005-0000-0000-00006D200000}"/>
    <cellStyle name="Currency 5 2 3 5 3 4" xfId="35522" xr:uid="{00000000-0005-0000-0000-00006E200000}"/>
    <cellStyle name="Currency 5 2 3 5 4" xfId="12092" xr:uid="{00000000-0005-0000-0000-00006F200000}"/>
    <cellStyle name="Currency 5 2 3 5 4 2" xfId="24693" xr:uid="{00000000-0005-0000-0000-000070200000}"/>
    <cellStyle name="Currency 5 2 3 5 4 2 2" xfId="59909" xr:uid="{00000000-0005-0000-0000-000071200000}"/>
    <cellStyle name="Currency 5 2 3 5 4 3" xfId="47312" xr:uid="{00000000-0005-0000-0000-000072200000}"/>
    <cellStyle name="Currency 5 2 3 5 4 4" xfId="37298" xr:uid="{00000000-0005-0000-0000-000073200000}"/>
    <cellStyle name="Currency 5 2 3 5 5" xfId="16457" xr:uid="{00000000-0005-0000-0000-000074200000}"/>
    <cellStyle name="Currency 5 2 3 5 5 2" xfId="51673" xr:uid="{00000000-0005-0000-0000-000075200000}"/>
    <cellStyle name="Currency 5 2 3 5 5 3" xfId="29062" xr:uid="{00000000-0005-0000-0000-000076200000}"/>
    <cellStyle name="Currency 5 2 3 5 6" xfId="14679" xr:uid="{00000000-0005-0000-0000-000077200000}"/>
    <cellStyle name="Currency 5 2 3 5 6 2" xfId="49897" xr:uid="{00000000-0005-0000-0000-000078200000}"/>
    <cellStyle name="Currency 5 2 3 5 7" xfId="39076" xr:uid="{00000000-0005-0000-0000-000079200000}"/>
    <cellStyle name="Currency 5 2 3 5 8" xfId="27286" xr:uid="{00000000-0005-0000-0000-00007A200000}"/>
    <cellStyle name="Currency 5 2 3 6" xfId="4132" xr:uid="{00000000-0005-0000-0000-00007B200000}"/>
    <cellStyle name="Currency 5 2 3 6 2" xfId="16779" xr:uid="{00000000-0005-0000-0000-00007C200000}"/>
    <cellStyle name="Currency 5 2 3 6 2 2" xfId="51995" xr:uid="{00000000-0005-0000-0000-00007D200000}"/>
    <cellStyle name="Currency 5 2 3 6 2 3" xfId="29384" xr:uid="{00000000-0005-0000-0000-00007E200000}"/>
    <cellStyle name="Currency 5 2 3 6 3" xfId="13225" xr:uid="{00000000-0005-0000-0000-00007F200000}"/>
    <cellStyle name="Currency 5 2 3 6 3 2" xfId="48443" xr:uid="{00000000-0005-0000-0000-000080200000}"/>
    <cellStyle name="Currency 5 2 3 6 4" xfId="39398" xr:uid="{00000000-0005-0000-0000-000081200000}"/>
    <cellStyle name="Currency 5 2 3 6 5" xfId="25832" xr:uid="{00000000-0005-0000-0000-000082200000}"/>
    <cellStyle name="Currency 5 2 3 7" xfId="5602" xr:uid="{00000000-0005-0000-0000-000083200000}"/>
    <cellStyle name="Currency 5 2 3 7 2" xfId="18233" xr:uid="{00000000-0005-0000-0000-000084200000}"/>
    <cellStyle name="Currency 5 2 3 7 2 2" xfId="53449" xr:uid="{00000000-0005-0000-0000-000085200000}"/>
    <cellStyle name="Currency 5 2 3 7 3" xfId="40852" xr:uid="{00000000-0005-0000-0000-000086200000}"/>
    <cellStyle name="Currency 5 2 3 7 4" xfId="30838" xr:uid="{00000000-0005-0000-0000-000087200000}"/>
    <cellStyle name="Currency 5 2 3 8" xfId="7061" xr:uid="{00000000-0005-0000-0000-000088200000}"/>
    <cellStyle name="Currency 5 2 3 8 2" xfId="19687" xr:uid="{00000000-0005-0000-0000-000089200000}"/>
    <cellStyle name="Currency 5 2 3 8 2 2" xfId="54903" xr:uid="{00000000-0005-0000-0000-00008A200000}"/>
    <cellStyle name="Currency 5 2 3 8 3" xfId="42306" xr:uid="{00000000-0005-0000-0000-00008B200000}"/>
    <cellStyle name="Currency 5 2 3 8 4" xfId="32292" xr:uid="{00000000-0005-0000-0000-00008C200000}"/>
    <cellStyle name="Currency 5 2 3 9" xfId="8842" xr:uid="{00000000-0005-0000-0000-00008D200000}"/>
    <cellStyle name="Currency 5 2 3 9 2" xfId="21463" xr:uid="{00000000-0005-0000-0000-00008E200000}"/>
    <cellStyle name="Currency 5 2 3 9 2 2" xfId="56679" xr:uid="{00000000-0005-0000-0000-00008F200000}"/>
    <cellStyle name="Currency 5 2 3 9 3" xfId="44082" xr:uid="{00000000-0005-0000-0000-000090200000}"/>
    <cellStyle name="Currency 5 2 3 9 4" xfId="34068" xr:uid="{00000000-0005-0000-0000-000091200000}"/>
    <cellStyle name="Currency 5 2 4" xfId="2968" xr:uid="{00000000-0005-0000-0000-000092200000}"/>
    <cellStyle name="Currency 5 2 4 10" xfId="25348" xr:uid="{00000000-0005-0000-0000-000093200000}"/>
    <cellStyle name="Currency 5 2 4 11" xfId="60883" xr:uid="{00000000-0005-0000-0000-000094200000}"/>
    <cellStyle name="Currency 5 2 4 2" xfId="4779" xr:uid="{00000000-0005-0000-0000-000095200000}"/>
    <cellStyle name="Currency 5 2 4 2 2" xfId="17426" xr:uid="{00000000-0005-0000-0000-000096200000}"/>
    <cellStyle name="Currency 5 2 4 2 2 2" xfId="52642" xr:uid="{00000000-0005-0000-0000-000097200000}"/>
    <cellStyle name="Currency 5 2 4 2 2 3" xfId="30031" xr:uid="{00000000-0005-0000-0000-000098200000}"/>
    <cellStyle name="Currency 5 2 4 2 3" xfId="13872" xr:uid="{00000000-0005-0000-0000-000099200000}"/>
    <cellStyle name="Currency 5 2 4 2 3 2" xfId="49090" xr:uid="{00000000-0005-0000-0000-00009A200000}"/>
    <cellStyle name="Currency 5 2 4 2 4" xfId="40045" xr:uid="{00000000-0005-0000-0000-00009B200000}"/>
    <cellStyle name="Currency 5 2 4 2 5" xfId="26479" xr:uid="{00000000-0005-0000-0000-00009C200000}"/>
    <cellStyle name="Currency 5 2 4 3" xfId="6249" xr:uid="{00000000-0005-0000-0000-00009D200000}"/>
    <cellStyle name="Currency 5 2 4 3 2" xfId="18880" xr:uid="{00000000-0005-0000-0000-00009E200000}"/>
    <cellStyle name="Currency 5 2 4 3 2 2" xfId="54096" xr:uid="{00000000-0005-0000-0000-00009F200000}"/>
    <cellStyle name="Currency 5 2 4 3 3" xfId="41499" xr:uid="{00000000-0005-0000-0000-0000A0200000}"/>
    <cellStyle name="Currency 5 2 4 3 4" xfId="31485" xr:uid="{00000000-0005-0000-0000-0000A1200000}"/>
    <cellStyle name="Currency 5 2 4 4" xfId="7708" xr:uid="{00000000-0005-0000-0000-0000A2200000}"/>
    <cellStyle name="Currency 5 2 4 4 2" xfId="20334" xr:uid="{00000000-0005-0000-0000-0000A3200000}"/>
    <cellStyle name="Currency 5 2 4 4 2 2" xfId="55550" xr:uid="{00000000-0005-0000-0000-0000A4200000}"/>
    <cellStyle name="Currency 5 2 4 4 3" xfId="42953" xr:uid="{00000000-0005-0000-0000-0000A5200000}"/>
    <cellStyle name="Currency 5 2 4 4 4" xfId="32939" xr:uid="{00000000-0005-0000-0000-0000A6200000}"/>
    <cellStyle name="Currency 5 2 4 5" xfId="9489" xr:uid="{00000000-0005-0000-0000-0000A7200000}"/>
    <cellStyle name="Currency 5 2 4 5 2" xfId="22110" xr:uid="{00000000-0005-0000-0000-0000A8200000}"/>
    <cellStyle name="Currency 5 2 4 5 2 2" xfId="57326" xr:uid="{00000000-0005-0000-0000-0000A9200000}"/>
    <cellStyle name="Currency 5 2 4 5 3" xfId="44729" xr:uid="{00000000-0005-0000-0000-0000AA200000}"/>
    <cellStyle name="Currency 5 2 4 5 4" xfId="34715" xr:uid="{00000000-0005-0000-0000-0000AB200000}"/>
    <cellStyle name="Currency 5 2 4 6" xfId="11283" xr:uid="{00000000-0005-0000-0000-0000AC200000}"/>
    <cellStyle name="Currency 5 2 4 6 2" xfId="23886" xr:uid="{00000000-0005-0000-0000-0000AD200000}"/>
    <cellStyle name="Currency 5 2 4 6 2 2" xfId="59102" xr:uid="{00000000-0005-0000-0000-0000AE200000}"/>
    <cellStyle name="Currency 5 2 4 6 3" xfId="46505" xr:uid="{00000000-0005-0000-0000-0000AF200000}"/>
    <cellStyle name="Currency 5 2 4 6 4" xfId="36491" xr:uid="{00000000-0005-0000-0000-0000B0200000}"/>
    <cellStyle name="Currency 5 2 4 7" xfId="15650" xr:uid="{00000000-0005-0000-0000-0000B1200000}"/>
    <cellStyle name="Currency 5 2 4 7 2" xfId="50866" xr:uid="{00000000-0005-0000-0000-0000B2200000}"/>
    <cellStyle name="Currency 5 2 4 7 3" xfId="28255" xr:uid="{00000000-0005-0000-0000-0000B3200000}"/>
    <cellStyle name="Currency 5 2 4 8" xfId="12741" xr:uid="{00000000-0005-0000-0000-0000B4200000}"/>
    <cellStyle name="Currency 5 2 4 8 2" xfId="47959" xr:uid="{00000000-0005-0000-0000-0000B5200000}"/>
    <cellStyle name="Currency 5 2 4 9" xfId="38269" xr:uid="{00000000-0005-0000-0000-0000B6200000}"/>
    <cellStyle name="Currency 5 2 5" xfId="2801" xr:uid="{00000000-0005-0000-0000-0000B7200000}"/>
    <cellStyle name="Currency 5 2 5 10" xfId="25193" xr:uid="{00000000-0005-0000-0000-0000B8200000}"/>
    <cellStyle name="Currency 5 2 5 11" xfId="60728" xr:uid="{00000000-0005-0000-0000-0000B9200000}"/>
    <cellStyle name="Currency 5 2 5 2" xfId="4624" xr:uid="{00000000-0005-0000-0000-0000BA200000}"/>
    <cellStyle name="Currency 5 2 5 2 2" xfId="17271" xr:uid="{00000000-0005-0000-0000-0000BB200000}"/>
    <cellStyle name="Currency 5 2 5 2 2 2" xfId="52487" xr:uid="{00000000-0005-0000-0000-0000BC200000}"/>
    <cellStyle name="Currency 5 2 5 2 2 3" xfId="29876" xr:uid="{00000000-0005-0000-0000-0000BD200000}"/>
    <cellStyle name="Currency 5 2 5 2 3" xfId="13717" xr:uid="{00000000-0005-0000-0000-0000BE200000}"/>
    <cellStyle name="Currency 5 2 5 2 3 2" xfId="48935" xr:uid="{00000000-0005-0000-0000-0000BF200000}"/>
    <cellStyle name="Currency 5 2 5 2 4" xfId="39890" xr:uid="{00000000-0005-0000-0000-0000C0200000}"/>
    <cellStyle name="Currency 5 2 5 2 5" xfId="26324" xr:uid="{00000000-0005-0000-0000-0000C1200000}"/>
    <cellStyle name="Currency 5 2 5 3" xfId="6094" xr:uid="{00000000-0005-0000-0000-0000C2200000}"/>
    <cellStyle name="Currency 5 2 5 3 2" xfId="18725" xr:uid="{00000000-0005-0000-0000-0000C3200000}"/>
    <cellStyle name="Currency 5 2 5 3 2 2" xfId="53941" xr:uid="{00000000-0005-0000-0000-0000C4200000}"/>
    <cellStyle name="Currency 5 2 5 3 3" xfId="41344" xr:uid="{00000000-0005-0000-0000-0000C5200000}"/>
    <cellStyle name="Currency 5 2 5 3 4" xfId="31330" xr:uid="{00000000-0005-0000-0000-0000C6200000}"/>
    <cellStyle name="Currency 5 2 5 4" xfId="7553" xr:uid="{00000000-0005-0000-0000-0000C7200000}"/>
    <cellStyle name="Currency 5 2 5 4 2" xfId="20179" xr:uid="{00000000-0005-0000-0000-0000C8200000}"/>
    <cellStyle name="Currency 5 2 5 4 2 2" xfId="55395" xr:uid="{00000000-0005-0000-0000-0000C9200000}"/>
    <cellStyle name="Currency 5 2 5 4 3" xfId="42798" xr:uid="{00000000-0005-0000-0000-0000CA200000}"/>
    <cellStyle name="Currency 5 2 5 4 4" xfId="32784" xr:uid="{00000000-0005-0000-0000-0000CB200000}"/>
    <cellStyle name="Currency 5 2 5 5" xfId="9334" xr:uid="{00000000-0005-0000-0000-0000CC200000}"/>
    <cellStyle name="Currency 5 2 5 5 2" xfId="21955" xr:uid="{00000000-0005-0000-0000-0000CD200000}"/>
    <cellStyle name="Currency 5 2 5 5 2 2" xfId="57171" xr:uid="{00000000-0005-0000-0000-0000CE200000}"/>
    <cellStyle name="Currency 5 2 5 5 3" xfId="44574" xr:uid="{00000000-0005-0000-0000-0000CF200000}"/>
    <cellStyle name="Currency 5 2 5 5 4" xfId="34560" xr:uid="{00000000-0005-0000-0000-0000D0200000}"/>
    <cellStyle name="Currency 5 2 5 6" xfId="11128" xr:uid="{00000000-0005-0000-0000-0000D1200000}"/>
    <cellStyle name="Currency 5 2 5 6 2" xfId="23731" xr:uid="{00000000-0005-0000-0000-0000D2200000}"/>
    <cellStyle name="Currency 5 2 5 6 2 2" xfId="58947" xr:uid="{00000000-0005-0000-0000-0000D3200000}"/>
    <cellStyle name="Currency 5 2 5 6 3" xfId="46350" xr:uid="{00000000-0005-0000-0000-0000D4200000}"/>
    <cellStyle name="Currency 5 2 5 6 4" xfId="36336" xr:uid="{00000000-0005-0000-0000-0000D5200000}"/>
    <cellStyle name="Currency 5 2 5 7" xfId="15495" xr:uid="{00000000-0005-0000-0000-0000D6200000}"/>
    <cellStyle name="Currency 5 2 5 7 2" xfId="50711" xr:uid="{00000000-0005-0000-0000-0000D7200000}"/>
    <cellStyle name="Currency 5 2 5 7 3" xfId="28100" xr:uid="{00000000-0005-0000-0000-0000D8200000}"/>
    <cellStyle name="Currency 5 2 5 8" xfId="12586" xr:uid="{00000000-0005-0000-0000-0000D9200000}"/>
    <cellStyle name="Currency 5 2 5 8 2" xfId="47804" xr:uid="{00000000-0005-0000-0000-0000DA200000}"/>
    <cellStyle name="Currency 5 2 5 9" xfId="38114" xr:uid="{00000000-0005-0000-0000-0000DB200000}"/>
    <cellStyle name="Currency 5 2 6" xfId="3315" xr:uid="{00000000-0005-0000-0000-0000DC200000}"/>
    <cellStyle name="Currency 5 2 6 10" xfId="26811" xr:uid="{00000000-0005-0000-0000-0000DD200000}"/>
    <cellStyle name="Currency 5 2 6 11" xfId="61215" xr:uid="{00000000-0005-0000-0000-0000DE200000}"/>
    <cellStyle name="Currency 5 2 6 2" xfId="5111" xr:uid="{00000000-0005-0000-0000-0000DF200000}"/>
    <cellStyle name="Currency 5 2 6 2 2" xfId="17758" xr:uid="{00000000-0005-0000-0000-0000E0200000}"/>
    <cellStyle name="Currency 5 2 6 2 2 2" xfId="52974" xr:uid="{00000000-0005-0000-0000-0000E1200000}"/>
    <cellStyle name="Currency 5 2 6 2 3" xfId="40377" xr:uid="{00000000-0005-0000-0000-0000E2200000}"/>
    <cellStyle name="Currency 5 2 6 2 4" xfId="30363" xr:uid="{00000000-0005-0000-0000-0000E3200000}"/>
    <cellStyle name="Currency 5 2 6 3" xfId="6581" xr:uid="{00000000-0005-0000-0000-0000E4200000}"/>
    <cellStyle name="Currency 5 2 6 3 2" xfId="19212" xr:uid="{00000000-0005-0000-0000-0000E5200000}"/>
    <cellStyle name="Currency 5 2 6 3 2 2" xfId="54428" xr:uid="{00000000-0005-0000-0000-0000E6200000}"/>
    <cellStyle name="Currency 5 2 6 3 3" xfId="41831" xr:uid="{00000000-0005-0000-0000-0000E7200000}"/>
    <cellStyle name="Currency 5 2 6 3 4" xfId="31817" xr:uid="{00000000-0005-0000-0000-0000E8200000}"/>
    <cellStyle name="Currency 5 2 6 4" xfId="8040" xr:uid="{00000000-0005-0000-0000-0000E9200000}"/>
    <cellStyle name="Currency 5 2 6 4 2" xfId="20666" xr:uid="{00000000-0005-0000-0000-0000EA200000}"/>
    <cellStyle name="Currency 5 2 6 4 2 2" xfId="55882" xr:uid="{00000000-0005-0000-0000-0000EB200000}"/>
    <cellStyle name="Currency 5 2 6 4 3" xfId="43285" xr:uid="{00000000-0005-0000-0000-0000EC200000}"/>
    <cellStyle name="Currency 5 2 6 4 4" xfId="33271" xr:uid="{00000000-0005-0000-0000-0000ED200000}"/>
    <cellStyle name="Currency 5 2 6 5" xfId="9821" xr:uid="{00000000-0005-0000-0000-0000EE200000}"/>
    <cellStyle name="Currency 5 2 6 5 2" xfId="22442" xr:uid="{00000000-0005-0000-0000-0000EF200000}"/>
    <cellStyle name="Currency 5 2 6 5 2 2" xfId="57658" xr:uid="{00000000-0005-0000-0000-0000F0200000}"/>
    <cellStyle name="Currency 5 2 6 5 3" xfId="45061" xr:uid="{00000000-0005-0000-0000-0000F1200000}"/>
    <cellStyle name="Currency 5 2 6 5 4" xfId="35047" xr:uid="{00000000-0005-0000-0000-0000F2200000}"/>
    <cellStyle name="Currency 5 2 6 6" xfId="11615" xr:uid="{00000000-0005-0000-0000-0000F3200000}"/>
    <cellStyle name="Currency 5 2 6 6 2" xfId="24218" xr:uid="{00000000-0005-0000-0000-0000F4200000}"/>
    <cellStyle name="Currency 5 2 6 6 2 2" xfId="59434" xr:uid="{00000000-0005-0000-0000-0000F5200000}"/>
    <cellStyle name="Currency 5 2 6 6 3" xfId="46837" xr:uid="{00000000-0005-0000-0000-0000F6200000}"/>
    <cellStyle name="Currency 5 2 6 6 4" xfId="36823" xr:uid="{00000000-0005-0000-0000-0000F7200000}"/>
    <cellStyle name="Currency 5 2 6 7" xfId="15982" xr:uid="{00000000-0005-0000-0000-0000F8200000}"/>
    <cellStyle name="Currency 5 2 6 7 2" xfId="51198" xr:uid="{00000000-0005-0000-0000-0000F9200000}"/>
    <cellStyle name="Currency 5 2 6 7 3" xfId="28587" xr:uid="{00000000-0005-0000-0000-0000FA200000}"/>
    <cellStyle name="Currency 5 2 6 8" xfId="14204" xr:uid="{00000000-0005-0000-0000-0000FB200000}"/>
    <cellStyle name="Currency 5 2 6 8 2" xfId="49422" xr:uid="{00000000-0005-0000-0000-0000FC200000}"/>
    <cellStyle name="Currency 5 2 6 9" xfId="38601" xr:uid="{00000000-0005-0000-0000-0000FD200000}"/>
    <cellStyle name="Currency 5 2 7" xfId="2471" xr:uid="{00000000-0005-0000-0000-0000FE200000}"/>
    <cellStyle name="Currency 5 2 7 10" xfId="26002" xr:uid="{00000000-0005-0000-0000-0000FF200000}"/>
    <cellStyle name="Currency 5 2 7 11" xfId="60406" xr:uid="{00000000-0005-0000-0000-000000210000}"/>
    <cellStyle name="Currency 5 2 7 2" xfId="4302" xr:uid="{00000000-0005-0000-0000-000001210000}"/>
    <cellStyle name="Currency 5 2 7 2 2" xfId="16949" xr:uid="{00000000-0005-0000-0000-000002210000}"/>
    <cellStyle name="Currency 5 2 7 2 2 2" xfId="52165" xr:uid="{00000000-0005-0000-0000-000003210000}"/>
    <cellStyle name="Currency 5 2 7 2 3" xfId="39568" xr:uid="{00000000-0005-0000-0000-000004210000}"/>
    <cellStyle name="Currency 5 2 7 2 4" xfId="29554" xr:uid="{00000000-0005-0000-0000-000005210000}"/>
    <cellStyle name="Currency 5 2 7 3" xfId="5772" xr:uid="{00000000-0005-0000-0000-000006210000}"/>
    <cellStyle name="Currency 5 2 7 3 2" xfId="18403" xr:uid="{00000000-0005-0000-0000-000007210000}"/>
    <cellStyle name="Currency 5 2 7 3 2 2" xfId="53619" xr:uid="{00000000-0005-0000-0000-000008210000}"/>
    <cellStyle name="Currency 5 2 7 3 3" xfId="41022" xr:uid="{00000000-0005-0000-0000-000009210000}"/>
    <cellStyle name="Currency 5 2 7 3 4" xfId="31008" xr:uid="{00000000-0005-0000-0000-00000A210000}"/>
    <cellStyle name="Currency 5 2 7 4" xfId="7231" xr:uid="{00000000-0005-0000-0000-00000B210000}"/>
    <cellStyle name="Currency 5 2 7 4 2" xfId="19857" xr:uid="{00000000-0005-0000-0000-00000C210000}"/>
    <cellStyle name="Currency 5 2 7 4 2 2" xfId="55073" xr:uid="{00000000-0005-0000-0000-00000D210000}"/>
    <cellStyle name="Currency 5 2 7 4 3" xfId="42476" xr:uid="{00000000-0005-0000-0000-00000E210000}"/>
    <cellStyle name="Currency 5 2 7 4 4" xfId="32462" xr:uid="{00000000-0005-0000-0000-00000F210000}"/>
    <cellStyle name="Currency 5 2 7 5" xfId="9012" xr:uid="{00000000-0005-0000-0000-000010210000}"/>
    <cellStyle name="Currency 5 2 7 5 2" xfId="21633" xr:uid="{00000000-0005-0000-0000-000011210000}"/>
    <cellStyle name="Currency 5 2 7 5 2 2" xfId="56849" xr:uid="{00000000-0005-0000-0000-000012210000}"/>
    <cellStyle name="Currency 5 2 7 5 3" xfId="44252" xr:uid="{00000000-0005-0000-0000-000013210000}"/>
    <cellStyle name="Currency 5 2 7 5 4" xfId="34238" xr:uid="{00000000-0005-0000-0000-000014210000}"/>
    <cellStyle name="Currency 5 2 7 6" xfId="10806" xr:uid="{00000000-0005-0000-0000-000015210000}"/>
    <cellStyle name="Currency 5 2 7 6 2" xfId="23409" xr:uid="{00000000-0005-0000-0000-000016210000}"/>
    <cellStyle name="Currency 5 2 7 6 2 2" xfId="58625" xr:uid="{00000000-0005-0000-0000-000017210000}"/>
    <cellStyle name="Currency 5 2 7 6 3" xfId="46028" xr:uid="{00000000-0005-0000-0000-000018210000}"/>
    <cellStyle name="Currency 5 2 7 6 4" xfId="36014" xr:uid="{00000000-0005-0000-0000-000019210000}"/>
    <cellStyle name="Currency 5 2 7 7" xfId="15173" xr:uid="{00000000-0005-0000-0000-00001A210000}"/>
    <cellStyle name="Currency 5 2 7 7 2" xfId="50389" xr:uid="{00000000-0005-0000-0000-00001B210000}"/>
    <cellStyle name="Currency 5 2 7 7 3" xfId="27778" xr:uid="{00000000-0005-0000-0000-00001C210000}"/>
    <cellStyle name="Currency 5 2 7 8" xfId="13395" xr:uid="{00000000-0005-0000-0000-00001D210000}"/>
    <cellStyle name="Currency 5 2 7 8 2" xfId="48613" xr:uid="{00000000-0005-0000-0000-00001E210000}"/>
    <cellStyle name="Currency 5 2 7 9" xfId="37792" xr:uid="{00000000-0005-0000-0000-00001F210000}"/>
    <cellStyle name="Currency 5 2 8" xfId="3639" xr:uid="{00000000-0005-0000-0000-000020210000}"/>
    <cellStyle name="Currency 5 2 8 2" xfId="8363" xr:uid="{00000000-0005-0000-0000-000021210000}"/>
    <cellStyle name="Currency 5 2 8 2 2" xfId="20989" xr:uid="{00000000-0005-0000-0000-000022210000}"/>
    <cellStyle name="Currency 5 2 8 2 2 2" xfId="56205" xr:uid="{00000000-0005-0000-0000-000023210000}"/>
    <cellStyle name="Currency 5 2 8 2 3" xfId="43608" xr:uid="{00000000-0005-0000-0000-000024210000}"/>
    <cellStyle name="Currency 5 2 8 2 4" xfId="33594" xr:uid="{00000000-0005-0000-0000-000025210000}"/>
    <cellStyle name="Currency 5 2 8 3" xfId="10144" xr:uid="{00000000-0005-0000-0000-000026210000}"/>
    <cellStyle name="Currency 5 2 8 3 2" xfId="22765" xr:uid="{00000000-0005-0000-0000-000027210000}"/>
    <cellStyle name="Currency 5 2 8 3 2 2" xfId="57981" xr:uid="{00000000-0005-0000-0000-000028210000}"/>
    <cellStyle name="Currency 5 2 8 3 3" xfId="45384" xr:uid="{00000000-0005-0000-0000-000029210000}"/>
    <cellStyle name="Currency 5 2 8 3 4" xfId="35370" xr:uid="{00000000-0005-0000-0000-00002A210000}"/>
    <cellStyle name="Currency 5 2 8 4" xfId="11940" xr:uid="{00000000-0005-0000-0000-00002B210000}"/>
    <cellStyle name="Currency 5 2 8 4 2" xfId="24541" xr:uid="{00000000-0005-0000-0000-00002C210000}"/>
    <cellStyle name="Currency 5 2 8 4 2 2" xfId="59757" xr:uid="{00000000-0005-0000-0000-00002D210000}"/>
    <cellStyle name="Currency 5 2 8 4 3" xfId="47160" xr:uid="{00000000-0005-0000-0000-00002E210000}"/>
    <cellStyle name="Currency 5 2 8 4 4" xfId="37146" xr:uid="{00000000-0005-0000-0000-00002F210000}"/>
    <cellStyle name="Currency 5 2 8 5" xfId="16305" xr:uid="{00000000-0005-0000-0000-000030210000}"/>
    <cellStyle name="Currency 5 2 8 5 2" xfId="51521" xr:uid="{00000000-0005-0000-0000-000031210000}"/>
    <cellStyle name="Currency 5 2 8 5 3" xfId="28910" xr:uid="{00000000-0005-0000-0000-000032210000}"/>
    <cellStyle name="Currency 5 2 8 6" xfId="14527" xr:uid="{00000000-0005-0000-0000-000033210000}"/>
    <cellStyle name="Currency 5 2 8 6 2" xfId="49745" xr:uid="{00000000-0005-0000-0000-000034210000}"/>
    <cellStyle name="Currency 5 2 8 7" xfId="38924" xr:uid="{00000000-0005-0000-0000-000035210000}"/>
    <cellStyle name="Currency 5 2 8 8" xfId="27134" xr:uid="{00000000-0005-0000-0000-000036210000}"/>
    <cellStyle name="Currency 5 2 9" xfId="3968" xr:uid="{00000000-0005-0000-0000-000037210000}"/>
    <cellStyle name="Currency 5 2 9 2" xfId="16627" xr:uid="{00000000-0005-0000-0000-000038210000}"/>
    <cellStyle name="Currency 5 2 9 2 2" xfId="51843" xr:uid="{00000000-0005-0000-0000-000039210000}"/>
    <cellStyle name="Currency 5 2 9 2 3" xfId="29232" xr:uid="{00000000-0005-0000-0000-00003A210000}"/>
    <cellStyle name="Currency 5 2 9 3" xfId="13073" xr:uid="{00000000-0005-0000-0000-00003B210000}"/>
    <cellStyle name="Currency 5 2 9 3 2" xfId="48291" xr:uid="{00000000-0005-0000-0000-00003C210000}"/>
    <cellStyle name="Currency 5 2 9 4" xfId="39246" xr:uid="{00000000-0005-0000-0000-00003D210000}"/>
    <cellStyle name="Currency 5 2 9 5" xfId="25680" xr:uid="{00000000-0005-0000-0000-00003E210000}"/>
    <cellStyle name="Currency 5 20" xfId="24870" xr:uid="{00000000-0005-0000-0000-00003F210000}"/>
    <cellStyle name="Currency 5 21" xfId="60083" xr:uid="{00000000-0005-0000-0000-000040210000}"/>
    <cellStyle name="Currency 5 3" xfId="512" xr:uid="{00000000-0005-0000-0000-000041210000}"/>
    <cellStyle name="Currency 5 4" xfId="513" xr:uid="{00000000-0005-0000-0000-000042210000}"/>
    <cellStyle name="Currency 5 4 10" xfId="5451" xr:uid="{00000000-0005-0000-0000-000043210000}"/>
    <cellStyle name="Currency 5 4 10 2" xfId="18082" xr:uid="{00000000-0005-0000-0000-000044210000}"/>
    <cellStyle name="Currency 5 4 10 2 2" xfId="53298" xr:uid="{00000000-0005-0000-0000-000045210000}"/>
    <cellStyle name="Currency 5 4 10 3" xfId="40701" xr:uid="{00000000-0005-0000-0000-000046210000}"/>
    <cellStyle name="Currency 5 4 10 4" xfId="30687" xr:uid="{00000000-0005-0000-0000-000047210000}"/>
    <cellStyle name="Currency 5 4 11" xfId="6907" xr:uid="{00000000-0005-0000-0000-000048210000}"/>
    <cellStyle name="Currency 5 4 11 2" xfId="19536" xr:uid="{00000000-0005-0000-0000-000049210000}"/>
    <cellStyle name="Currency 5 4 11 2 2" xfId="54752" xr:uid="{00000000-0005-0000-0000-00004A210000}"/>
    <cellStyle name="Currency 5 4 11 3" xfId="42155" xr:uid="{00000000-0005-0000-0000-00004B210000}"/>
    <cellStyle name="Currency 5 4 11 4" xfId="32141" xr:uid="{00000000-0005-0000-0000-00004C210000}"/>
    <cellStyle name="Currency 5 4 12" xfId="8689" xr:uid="{00000000-0005-0000-0000-00004D210000}"/>
    <cellStyle name="Currency 5 4 12 2" xfId="21312" xr:uid="{00000000-0005-0000-0000-00004E210000}"/>
    <cellStyle name="Currency 5 4 12 2 2" xfId="56528" xr:uid="{00000000-0005-0000-0000-00004F210000}"/>
    <cellStyle name="Currency 5 4 12 3" xfId="43931" xr:uid="{00000000-0005-0000-0000-000050210000}"/>
    <cellStyle name="Currency 5 4 12 4" xfId="33917" xr:uid="{00000000-0005-0000-0000-000051210000}"/>
    <cellStyle name="Currency 5 4 13" xfId="10492" xr:uid="{00000000-0005-0000-0000-000052210000}"/>
    <cellStyle name="Currency 5 4 13 2" xfId="23103" xr:uid="{00000000-0005-0000-0000-000053210000}"/>
    <cellStyle name="Currency 5 4 13 2 2" xfId="58319" xr:uid="{00000000-0005-0000-0000-000054210000}"/>
    <cellStyle name="Currency 5 4 13 3" xfId="45722" xr:uid="{00000000-0005-0000-0000-000055210000}"/>
    <cellStyle name="Currency 5 4 13 4" xfId="35708" xr:uid="{00000000-0005-0000-0000-000056210000}"/>
    <cellStyle name="Currency 5 4 14" xfId="14851" xr:uid="{00000000-0005-0000-0000-000057210000}"/>
    <cellStyle name="Currency 5 4 14 2" xfId="50068" xr:uid="{00000000-0005-0000-0000-000058210000}"/>
    <cellStyle name="Currency 5 4 14 3" xfId="27457" xr:uid="{00000000-0005-0000-0000-000059210000}"/>
    <cellStyle name="Currency 5 4 15" xfId="12265" xr:uid="{00000000-0005-0000-0000-00005A210000}"/>
    <cellStyle name="Currency 5 4 15 2" xfId="47483" xr:uid="{00000000-0005-0000-0000-00005B210000}"/>
    <cellStyle name="Currency 5 4 16" xfId="37470" xr:uid="{00000000-0005-0000-0000-00005C210000}"/>
    <cellStyle name="Currency 5 4 17" xfId="24872" xr:uid="{00000000-0005-0000-0000-00005D210000}"/>
    <cellStyle name="Currency 5 4 18" xfId="60085" xr:uid="{00000000-0005-0000-0000-00005E210000}"/>
    <cellStyle name="Currency 5 4 2" xfId="1723" xr:uid="{00000000-0005-0000-0000-00005F210000}"/>
    <cellStyle name="Currency 5 4 2 10" xfId="6981" xr:uid="{00000000-0005-0000-0000-000060210000}"/>
    <cellStyle name="Currency 5 4 2 10 2" xfId="19608" xr:uid="{00000000-0005-0000-0000-000061210000}"/>
    <cellStyle name="Currency 5 4 2 10 2 2" xfId="54824" xr:uid="{00000000-0005-0000-0000-000062210000}"/>
    <cellStyle name="Currency 5 4 2 10 3" xfId="42227" xr:uid="{00000000-0005-0000-0000-000063210000}"/>
    <cellStyle name="Currency 5 4 2 10 4" xfId="32213" xr:uid="{00000000-0005-0000-0000-000064210000}"/>
    <cellStyle name="Currency 5 4 2 11" xfId="8762" xr:uid="{00000000-0005-0000-0000-000065210000}"/>
    <cellStyle name="Currency 5 4 2 11 2" xfId="21384" xr:uid="{00000000-0005-0000-0000-000066210000}"/>
    <cellStyle name="Currency 5 4 2 11 2 2" xfId="56600" xr:uid="{00000000-0005-0000-0000-000067210000}"/>
    <cellStyle name="Currency 5 4 2 11 3" xfId="44003" xr:uid="{00000000-0005-0000-0000-000068210000}"/>
    <cellStyle name="Currency 5 4 2 11 4" xfId="33989" xr:uid="{00000000-0005-0000-0000-000069210000}"/>
    <cellStyle name="Currency 5 4 2 12" xfId="10493" xr:uid="{00000000-0005-0000-0000-00006A210000}"/>
    <cellStyle name="Currency 5 4 2 12 2" xfId="23104" xr:uid="{00000000-0005-0000-0000-00006B210000}"/>
    <cellStyle name="Currency 5 4 2 12 2 2" xfId="58320" xr:uid="{00000000-0005-0000-0000-00006C210000}"/>
    <cellStyle name="Currency 5 4 2 12 3" xfId="45723" xr:uid="{00000000-0005-0000-0000-00006D210000}"/>
    <cellStyle name="Currency 5 4 2 12 4" xfId="35709" xr:uid="{00000000-0005-0000-0000-00006E210000}"/>
    <cellStyle name="Currency 5 4 2 13" xfId="14923" xr:uid="{00000000-0005-0000-0000-00006F210000}"/>
    <cellStyle name="Currency 5 4 2 13 2" xfId="50140" xr:uid="{00000000-0005-0000-0000-000070210000}"/>
    <cellStyle name="Currency 5 4 2 13 3" xfId="27529" xr:uid="{00000000-0005-0000-0000-000071210000}"/>
    <cellStyle name="Currency 5 4 2 14" xfId="12337" xr:uid="{00000000-0005-0000-0000-000072210000}"/>
    <cellStyle name="Currency 5 4 2 14 2" xfId="47555" xr:uid="{00000000-0005-0000-0000-000073210000}"/>
    <cellStyle name="Currency 5 4 2 15" xfId="37542" xr:uid="{00000000-0005-0000-0000-000074210000}"/>
    <cellStyle name="Currency 5 4 2 16" xfId="24944" xr:uid="{00000000-0005-0000-0000-000075210000}"/>
    <cellStyle name="Currency 5 4 2 17" xfId="60157" xr:uid="{00000000-0005-0000-0000-000076210000}"/>
    <cellStyle name="Currency 5 4 2 2" xfId="2367" xr:uid="{00000000-0005-0000-0000-000077210000}"/>
    <cellStyle name="Currency 5 4 2 2 10" xfId="10494" xr:uid="{00000000-0005-0000-0000-000078210000}"/>
    <cellStyle name="Currency 5 4 2 2 10 2" xfId="23105" xr:uid="{00000000-0005-0000-0000-000079210000}"/>
    <cellStyle name="Currency 5 4 2 2 10 2 2" xfId="58321" xr:uid="{00000000-0005-0000-0000-00007A210000}"/>
    <cellStyle name="Currency 5 4 2 2 10 3" xfId="45724" xr:uid="{00000000-0005-0000-0000-00007B210000}"/>
    <cellStyle name="Currency 5 4 2 2 10 4" xfId="35710" xr:uid="{00000000-0005-0000-0000-00007C210000}"/>
    <cellStyle name="Currency 5 4 2 2 11" xfId="15078" xr:uid="{00000000-0005-0000-0000-00007D210000}"/>
    <cellStyle name="Currency 5 4 2 2 11 2" xfId="50294" xr:uid="{00000000-0005-0000-0000-00007E210000}"/>
    <cellStyle name="Currency 5 4 2 2 11 3" xfId="27683" xr:uid="{00000000-0005-0000-0000-00007F210000}"/>
    <cellStyle name="Currency 5 4 2 2 12" xfId="12491" xr:uid="{00000000-0005-0000-0000-000080210000}"/>
    <cellStyle name="Currency 5 4 2 2 12 2" xfId="47709" xr:uid="{00000000-0005-0000-0000-000081210000}"/>
    <cellStyle name="Currency 5 4 2 2 13" xfId="37697" xr:uid="{00000000-0005-0000-0000-000082210000}"/>
    <cellStyle name="Currency 5 4 2 2 14" xfId="25098" xr:uid="{00000000-0005-0000-0000-000083210000}"/>
    <cellStyle name="Currency 5 4 2 2 15" xfId="60311" xr:uid="{00000000-0005-0000-0000-000084210000}"/>
    <cellStyle name="Currency 5 4 2 2 2" xfId="3213" xr:uid="{00000000-0005-0000-0000-000085210000}"/>
    <cellStyle name="Currency 5 4 2 2 2 10" xfId="25582" xr:uid="{00000000-0005-0000-0000-000086210000}"/>
    <cellStyle name="Currency 5 4 2 2 2 11" xfId="61117" xr:uid="{00000000-0005-0000-0000-000087210000}"/>
    <cellStyle name="Currency 5 4 2 2 2 2" xfId="5013" xr:uid="{00000000-0005-0000-0000-000088210000}"/>
    <cellStyle name="Currency 5 4 2 2 2 2 2" xfId="17660" xr:uid="{00000000-0005-0000-0000-000089210000}"/>
    <cellStyle name="Currency 5 4 2 2 2 2 2 2" xfId="52876" xr:uid="{00000000-0005-0000-0000-00008A210000}"/>
    <cellStyle name="Currency 5 4 2 2 2 2 2 3" xfId="30265" xr:uid="{00000000-0005-0000-0000-00008B210000}"/>
    <cellStyle name="Currency 5 4 2 2 2 2 3" xfId="14106" xr:uid="{00000000-0005-0000-0000-00008C210000}"/>
    <cellStyle name="Currency 5 4 2 2 2 2 3 2" xfId="49324" xr:uid="{00000000-0005-0000-0000-00008D210000}"/>
    <cellStyle name="Currency 5 4 2 2 2 2 4" xfId="40279" xr:uid="{00000000-0005-0000-0000-00008E210000}"/>
    <cellStyle name="Currency 5 4 2 2 2 2 5" xfId="26713" xr:uid="{00000000-0005-0000-0000-00008F210000}"/>
    <cellStyle name="Currency 5 4 2 2 2 3" xfId="6483" xr:uid="{00000000-0005-0000-0000-000090210000}"/>
    <cellStyle name="Currency 5 4 2 2 2 3 2" xfId="19114" xr:uid="{00000000-0005-0000-0000-000091210000}"/>
    <cellStyle name="Currency 5 4 2 2 2 3 2 2" xfId="54330" xr:uid="{00000000-0005-0000-0000-000092210000}"/>
    <cellStyle name="Currency 5 4 2 2 2 3 3" xfId="41733" xr:uid="{00000000-0005-0000-0000-000093210000}"/>
    <cellStyle name="Currency 5 4 2 2 2 3 4" xfId="31719" xr:uid="{00000000-0005-0000-0000-000094210000}"/>
    <cellStyle name="Currency 5 4 2 2 2 4" xfId="7942" xr:uid="{00000000-0005-0000-0000-000095210000}"/>
    <cellStyle name="Currency 5 4 2 2 2 4 2" xfId="20568" xr:uid="{00000000-0005-0000-0000-000096210000}"/>
    <cellStyle name="Currency 5 4 2 2 2 4 2 2" xfId="55784" xr:uid="{00000000-0005-0000-0000-000097210000}"/>
    <cellStyle name="Currency 5 4 2 2 2 4 3" xfId="43187" xr:uid="{00000000-0005-0000-0000-000098210000}"/>
    <cellStyle name="Currency 5 4 2 2 2 4 4" xfId="33173" xr:uid="{00000000-0005-0000-0000-000099210000}"/>
    <cellStyle name="Currency 5 4 2 2 2 5" xfId="9723" xr:uid="{00000000-0005-0000-0000-00009A210000}"/>
    <cellStyle name="Currency 5 4 2 2 2 5 2" xfId="22344" xr:uid="{00000000-0005-0000-0000-00009B210000}"/>
    <cellStyle name="Currency 5 4 2 2 2 5 2 2" xfId="57560" xr:uid="{00000000-0005-0000-0000-00009C210000}"/>
    <cellStyle name="Currency 5 4 2 2 2 5 3" xfId="44963" xr:uid="{00000000-0005-0000-0000-00009D210000}"/>
    <cellStyle name="Currency 5 4 2 2 2 5 4" xfId="34949" xr:uid="{00000000-0005-0000-0000-00009E210000}"/>
    <cellStyle name="Currency 5 4 2 2 2 6" xfId="11517" xr:uid="{00000000-0005-0000-0000-00009F210000}"/>
    <cellStyle name="Currency 5 4 2 2 2 6 2" xfId="24120" xr:uid="{00000000-0005-0000-0000-0000A0210000}"/>
    <cellStyle name="Currency 5 4 2 2 2 6 2 2" xfId="59336" xr:uid="{00000000-0005-0000-0000-0000A1210000}"/>
    <cellStyle name="Currency 5 4 2 2 2 6 3" xfId="46739" xr:uid="{00000000-0005-0000-0000-0000A2210000}"/>
    <cellStyle name="Currency 5 4 2 2 2 6 4" xfId="36725" xr:uid="{00000000-0005-0000-0000-0000A3210000}"/>
    <cellStyle name="Currency 5 4 2 2 2 7" xfId="15884" xr:uid="{00000000-0005-0000-0000-0000A4210000}"/>
    <cellStyle name="Currency 5 4 2 2 2 7 2" xfId="51100" xr:uid="{00000000-0005-0000-0000-0000A5210000}"/>
    <cellStyle name="Currency 5 4 2 2 2 7 3" xfId="28489" xr:uid="{00000000-0005-0000-0000-0000A6210000}"/>
    <cellStyle name="Currency 5 4 2 2 2 8" xfId="12975" xr:uid="{00000000-0005-0000-0000-0000A7210000}"/>
    <cellStyle name="Currency 5 4 2 2 2 8 2" xfId="48193" xr:uid="{00000000-0005-0000-0000-0000A8210000}"/>
    <cellStyle name="Currency 5 4 2 2 2 9" xfId="38503" xr:uid="{00000000-0005-0000-0000-0000A9210000}"/>
    <cellStyle name="Currency 5 4 2 2 3" xfId="3542" xr:uid="{00000000-0005-0000-0000-0000AA210000}"/>
    <cellStyle name="Currency 5 4 2 2 3 10" xfId="27038" xr:uid="{00000000-0005-0000-0000-0000AB210000}"/>
    <cellStyle name="Currency 5 4 2 2 3 11" xfId="61442" xr:uid="{00000000-0005-0000-0000-0000AC210000}"/>
    <cellStyle name="Currency 5 4 2 2 3 2" xfId="5338" xr:uid="{00000000-0005-0000-0000-0000AD210000}"/>
    <cellStyle name="Currency 5 4 2 2 3 2 2" xfId="17985" xr:uid="{00000000-0005-0000-0000-0000AE210000}"/>
    <cellStyle name="Currency 5 4 2 2 3 2 2 2" xfId="53201" xr:uid="{00000000-0005-0000-0000-0000AF210000}"/>
    <cellStyle name="Currency 5 4 2 2 3 2 3" xfId="40604" xr:uid="{00000000-0005-0000-0000-0000B0210000}"/>
    <cellStyle name="Currency 5 4 2 2 3 2 4" xfId="30590" xr:uid="{00000000-0005-0000-0000-0000B1210000}"/>
    <cellStyle name="Currency 5 4 2 2 3 3" xfId="6808" xr:uid="{00000000-0005-0000-0000-0000B2210000}"/>
    <cellStyle name="Currency 5 4 2 2 3 3 2" xfId="19439" xr:uid="{00000000-0005-0000-0000-0000B3210000}"/>
    <cellStyle name="Currency 5 4 2 2 3 3 2 2" xfId="54655" xr:uid="{00000000-0005-0000-0000-0000B4210000}"/>
    <cellStyle name="Currency 5 4 2 2 3 3 3" xfId="42058" xr:uid="{00000000-0005-0000-0000-0000B5210000}"/>
    <cellStyle name="Currency 5 4 2 2 3 3 4" xfId="32044" xr:uid="{00000000-0005-0000-0000-0000B6210000}"/>
    <cellStyle name="Currency 5 4 2 2 3 4" xfId="8267" xr:uid="{00000000-0005-0000-0000-0000B7210000}"/>
    <cellStyle name="Currency 5 4 2 2 3 4 2" xfId="20893" xr:uid="{00000000-0005-0000-0000-0000B8210000}"/>
    <cellStyle name="Currency 5 4 2 2 3 4 2 2" xfId="56109" xr:uid="{00000000-0005-0000-0000-0000B9210000}"/>
    <cellStyle name="Currency 5 4 2 2 3 4 3" xfId="43512" xr:uid="{00000000-0005-0000-0000-0000BA210000}"/>
    <cellStyle name="Currency 5 4 2 2 3 4 4" xfId="33498" xr:uid="{00000000-0005-0000-0000-0000BB210000}"/>
    <cellStyle name="Currency 5 4 2 2 3 5" xfId="10048" xr:uid="{00000000-0005-0000-0000-0000BC210000}"/>
    <cellStyle name="Currency 5 4 2 2 3 5 2" xfId="22669" xr:uid="{00000000-0005-0000-0000-0000BD210000}"/>
    <cellStyle name="Currency 5 4 2 2 3 5 2 2" xfId="57885" xr:uid="{00000000-0005-0000-0000-0000BE210000}"/>
    <cellStyle name="Currency 5 4 2 2 3 5 3" xfId="45288" xr:uid="{00000000-0005-0000-0000-0000BF210000}"/>
    <cellStyle name="Currency 5 4 2 2 3 5 4" xfId="35274" xr:uid="{00000000-0005-0000-0000-0000C0210000}"/>
    <cellStyle name="Currency 5 4 2 2 3 6" xfId="11842" xr:uid="{00000000-0005-0000-0000-0000C1210000}"/>
    <cellStyle name="Currency 5 4 2 2 3 6 2" xfId="24445" xr:uid="{00000000-0005-0000-0000-0000C2210000}"/>
    <cellStyle name="Currency 5 4 2 2 3 6 2 2" xfId="59661" xr:uid="{00000000-0005-0000-0000-0000C3210000}"/>
    <cellStyle name="Currency 5 4 2 2 3 6 3" xfId="47064" xr:uid="{00000000-0005-0000-0000-0000C4210000}"/>
    <cellStyle name="Currency 5 4 2 2 3 6 4" xfId="37050" xr:uid="{00000000-0005-0000-0000-0000C5210000}"/>
    <cellStyle name="Currency 5 4 2 2 3 7" xfId="16209" xr:uid="{00000000-0005-0000-0000-0000C6210000}"/>
    <cellStyle name="Currency 5 4 2 2 3 7 2" xfId="51425" xr:uid="{00000000-0005-0000-0000-0000C7210000}"/>
    <cellStyle name="Currency 5 4 2 2 3 7 3" xfId="28814" xr:uid="{00000000-0005-0000-0000-0000C8210000}"/>
    <cellStyle name="Currency 5 4 2 2 3 8" xfId="14431" xr:uid="{00000000-0005-0000-0000-0000C9210000}"/>
    <cellStyle name="Currency 5 4 2 2 3 8 2" xfId="49649" xr:uid="{00000000-0005-0000-0000-0000CA210000}"/>
    <cellStyle name="Currency 5 4 2 2 3 9" xfId="38828" xr:uid="{00000000-0005-0000-0000-0000CB210000}"/>
    <cellStyle name="Currency 5 4 2 2 4" xfId="2703" xr:uid="{00000000-0005-0000-0000-0000CC210000}"/>
    <cellStyle name="Currency 5 4 2 2 4 10" xfId="26229" xr:uid="{00000000-0005-0000-0000-0000CD210000}"/>
    <cellStyle name="Currency 5 4 2 2 4 11" xfId="60633" xr:uid="{00000000-0005-0000-0000-0000CE210000}"/>
    <cellStyle name="Currency 5 4 2 2 4 2" xfId="4529" xr:uid="{00000000-0005-0000-0000-0000CF210000}"/>
    <cellStyle name="Currency 5 4 2 2 4 2 2" xfId="17176" xr:uid="{00000000-0005-0000-0000-0000D0210000}"/>
    <cellStyle name="Currency 5 4 2 2 4 2 2 2" xfId="52392" xr:uid="{00000000-0005-0000-0000-0000D1210000}"/>
    <cellStyle name="Currency 5 4 2 2 4 2 3" xfId="39795" xr:uid="{00000000-0005-0000-0000-0000D2210000}"/>
    <cellStyle name="Currency 5 4 2 2 4 2 4" xfId="29781" xr:uid="{00000000-0005-0000-0000-0000D3210000}"/>
    <cellStyle name="Currency 5 4 2 2 4 3" xfId="5999" xr:uid="{00000000-0005-0000-0000-0000D4210000}"/>
    <cellStyle name="Currency 5 4 2 2 4 3 2" xfId="18630" xr:uid="{00000000-0005-0000-0000-0000D5210000}"/>
    <cellStyle name="Currency 5 4 2 2 4 3 2 2" xfId="53846" xr:uid="{00000000-0005-0000-0000-0000D6210000}"/>
    <cellStyle name="Currency 5 4 2 2 4 3 3" xfId="41249" xr:uid="{00000000-0005-0000-0000-0000D7210000}"/>
    <cellStyle name="Currency 5 4 2 2 4 3 4" xfId="31235" xr:uid="{00000000-0005-0000-0000-0000D8210000}"/>
    <cellStyle name="Currency 5 4 2 2 4 4" xfId="7458" xr:uid="{00000000-0005-0000-0000-0000D9210000}"/>
    <cellStyle name="Currency 5 4 2 2 4 4 2" xfId="20084" xr:uid="{00000000-0005-0000-0000-0000DA210000}"/>
    <cellStyle name="Currency 5 4 2 2 4 4 2 2" xfId="55300" xr:uid="{00000000-0005-0000-0000-0000DB210000}"/>
    <cellStyle name="Currency 5 4 2 2 4 4 3" xfId="42703" xr:uid="{00000000-0005-0000-0000-0000DC210000}"/>
    <cellStyle name="Currency 5 4 2 2 4 4 4" xfId="32689" xr:uid="{00000000-0005-0000-0000-0000DD210000}"/>
    <cellStyle name="Currency 5 4 2 2 4 5" xfId="9239" xr:uid="{00000000-0005-0000-0000-0000DE210000}"/>
    <cellStyle name="Currency 5 4 2 2 4 5 2" xfId="21860" xr:uid="{00000000-0005-0000-0000-0000DF210000}"/>
    <cellStyle name="Currency 5 4 2 2 4 5 2 2" xfId="57076" xr:uid="{00000000-0005-0000-0000-0000E0210000}"/>
    <cellStyle name="Currency 5 4 2 2 4 5 3" xfId="44479" xr:uid="{00000000-0005-0000-0000-0000E1210000}"/>
    <cellStyle name="Currency 5 4 2 2 4 5 4" xfId="34465" xr:uid="{00000000-0005-0000-0000-0000E2210000}"/>
    <cellStyle name="Currency 5 4 2 2 4 6" xfId="11033" xr:uid="{00000000-0005-0000-0000-0000E3210000}"/>
    <cellStyle name="Currency 5 4 2 2 4 6 2" xfId="23636" xr:uid="{00000000-0005-0000-0000-0000E4210000}"/>
    <cellStyle name="Currency 5 4 2 2 4 6 2 2" xfId="58852" xr:uid="{00000000-0005-0000-0000-0000E5210000}"/>
    <cellStyle name="Currency 5 4 2 2 4 6 3" xfId="46255" xr:uid="{00000000-0005-0000-0000-0000E6210000}"/>
    <cellStyle name="Currency 5 4 2 2 4 6 4" xfId="36241" xr:uid="{00000000-0005-0000-0000-0000E7210000}"/>
    <cellStyle name="Currency 5 4 2 2 4 7" xfId="15400" xr:uid="{00000000-0005-0000-0000-0000E8210000}"/>
    <cellStyle name="Currency 5 4 2 2 4 7 2" xfId="50616" xr:uid="{00000000-0005-0000-0000-0000E9210000}"/>
    <cellStyle name="Currency 5 4 2 2 4 7 3" xfId="28005" xr:uid="{00000000-0005-0000-0000-0000EA210000}"/>
    <cellStyle name="Currency 5 4 2 2 4 8" xfId="13622" xr:uid="{00000000-0005-0000-0000-0000EB210000}"/>
    <cellStyle name="Currency 5 4 2 2 4 8 2" xfId="48840" xr:uid="{00000000-0005-0000-0000-0000EC210000}"/>
    <cellStyle name="Currency 5 4 2 2 4 9" xfId="38019" xr:uid="{00000000-0005-0000-0000-0000ED210000}"/>
    <cellStyle name="Currency 5 4 2 2 5" xfId="3867" xr:uid="{00000000-0005-0000-0000-0000EE210000}"/>
    <cellStyle name="Currency 5 4 2 2 5 2" xfId="8590" xr:uid="{00000000-0005-0000-0000-0000EF210000}"/>
    <cellStyle name="Currency 5 4 2 2 5 2 2" xfId="21216" xr:uid="{00000000-0005-0000-0000-0000F0210000}"/>
    <cellStyle name="Currency 5 4 2 2 5 2 2 2" xfId="56432" xr:uid="{00000000-0005-0000-0000-0000F1210000}"/>
    <cellStyle name="Currency 5 4 2 2 5 2 3" xfId="43835" xr:uid="{00000000-0005-0000-0000-0000F2210000}"/>
    <cellStyle name="Currency 5 4 2 2 5 2 4" xfId="33821" xr:uid="{00000000-0005-0000-0000-0000F3210000}"/>
    <cellStyle name="Currency 5 4 2 2 5 3" xfId="10371" xr:uid="{00000000-0005-0000-0000-0000F4210000}"/>
    <cellStyle name="Currency 5 4 2 2 5 3 2" xfId="22992" xr:uid="{00000000-0005-0000-0000-0000F5210000}"/>
    <cellStyle name="Currency 5 4 2 2 5 3 2 2" xfId="58208" xr:uid="{00000000-0005-0000-0000-0000F6210000}"/>
    <cellStyle name="Currency 5 4 2 2 5 3 3" xfId="45611" xr:uid="{00000000-0005-0000-0000-0000F7210000}"/>
    <cellStyle name="Currency 5 4 2 2 5 3 4" xfId="35597" xr:uid="{00000000-0005-0000-0000-0000F8210000}"/>
    <cellStyle name="Currency 5 4 2 2 5 4" xfId="12167" xr:uid="{00000000-0005-0000-0000-0000F9210000}"/>
    <cellStyle name="Currency 5 4 2 2 5 4 2" xfId="24768" xr:uid="{00000000-0005-0000-0000-0000FA210000}"/>
    <cellStyle name="Currency 5 4 2 2 5 4 2 2" xfId="59984" xr:uid="{00000000-0005-0000-0000-0000FB210000}"/>
    <cellStyle name="Currency 5 4 2 2 5 4 3" xfId="47387" xr:uid="{00000000-0005-0000-0000-0000FC210000}"/>
    <cellStyle name="Currency 5 4 2 2 5 4 4" xfId="37373" xr:uid="{00000000-0005-0000-0000-0000FD210000}"/>
    <cellStyle name="Currency 5 4 2 2 5 5" xfId="16532" xr:uid="{00000000-0005-0000-0000-0000FE210000}"/>
    <cellStyle name="Currency 5 4 2 2 5 5 2" xfId="51748" xr:uid="{00000000-0005-0000-0000-0000FF210000}"/>
    <cellStyle name="Currency 5 4 2 2 5 5 3" xfId="29137" xr:uid="{00000000-0005-0000-0000-000000220000}"/>
    <cellStyle name="Currency 5 4 2 2 5 6" xfId="14754" xr:uid="{00000000-0005-0000-0000-000001220000}"/>
    <cellStyle name="Currency 5 4 2 2 5 6 2" xfId="49972" xr:uid="{00000000-0005-0000-0000-000002220000}"/>
    <cellStyle name="Currency 5 4 2 2 5 7" xfId="39151" xr:uid="{00000000-0005-0000-0000-000003220000}"/>
    <cellStyle name="Currency 5 4 2 2 5 8" xfId="27361" xr:uid="{00000000-0005-0000-0000-000004220000}"/>
    <cellStyle name="Currency 5 4 2 2 6" xfId="4207" xr:uid="{00000000-0005-0000-0000-000005220000}"/>
    <cellStyle name="Currency 5 4 2 2 6 2" xfId="16854" xr:uid="{00000000-0005-0000-0000-000006220000}"/>
    <cellStyle name="Currency 5 4 2 2 6 2 2" xfId="52070" xr:uid="{00000000-0005-0000-0000-000007220000}"/>
    <cellStyle name="Currency 5 4 2 2 6 2 3" xfId="29459" xr:uid="{00000000-0005-0000-0000-000008220000}"/>
    <cellStyle name="Currency 5 4 2 2 6 3" xfId="13300" xr:uid="{00000000-0005-0000-0000-000009220000}"/>
    <cellStyle name="Currency 5 4 2 2 6 3 2" xfId="48518" xr:uid="{00000000-0005-0000-0000-00000A220000}"/>
    <cellStyle name="Currency 5 4 2 2 6 4" xfId="39473" xr:uid="{00000000-0005-0000-0000-00000B220000}"/>
    <cellStyle name="Currency 5 4 2 2 6 5" xfId="25907" xr:uid="{00000000-0005-0000-0000-00000C220000}"/>
    <cellStyle name="Currency 5 4 2 2 7" xfId="5677" xr:uid="{00000000-0005-0000-0000-00000D220000}"/>
    <cellStyle name="Currency 5 4 2 2 7 2" xfId="18308" xr:uid="{00000000-0005-0000-0000-00000E220000}"/>
    <cellStyle name="Currency 5 4 2 2 7 2 2" xfId="53524" xr:uid="{00000000-0005-0000-0000-00000F220000}"/>
    <cellStyle name="Currency 5 4 2 2 7 3" xfId="40927" xr:uid="{00000000-0005-0000-0000-000010220000}"/>
    <cellStyle name="Currency 5 4 2 2 7 4" xfId="30913" xr:uid="{00000000-0005-0000-0000-000011220000}"/>
    <cellStyle name="Currency 5 4 2 2 8" xfId="7136" xr:uid="{00000000-0005-0000-0000-000012220000}"/>
    <cellStyle name="Currency 5 4 2 2 8 2" xfId="19762" xr:uid="{00000000-0005-0000-0000-000013220000}"/>
    <cellStyle name="Currency 5 4 2 2 8 2 2" xfId="54978" xr:uid="{00000000-0005-0000-0000-000014220000}"/>
    <cellStyle name="Currency 5 4 2 2 8 3" xfId="42381" xr:uid="{00000000-0005-0000-0000-000015220000}"/>
    <cellStyle name="Currency 5 4 2 2 8 4" xfId="32367" xr:uid="{00000000-0005-0000-0000-000016220000}"/>
    <cellStyle name="Currency 5 4 2 2 9" xfId="8917" xr:uid="{00000000-0005-0000-0000-000017220000}"/>
    <cellStyle name="Currency 5 4 2 2 9 2" xfId="21538" xr:uid="{00000000-0005-0000-0000-000018220000}"/>
    <cellStyle name="Currency 5 4 2 2 9 2 2" xfId="56754" xr:uid="{00000000-0005-0000-0000-000019220000}"/>
    <cellStyle name="Currency 5 4 2 2 9 3" xfId="44157" xr:uid="{00000000-0005-0000-0000-00001A220000}"/>
    <cellStyle name="Currency 5 4 2 2 9 4" xfId="34143" xr:uid="{00000000-0005-0000-0000-00001B220000}"/>
    <cellStyle name="Currency 5 4 2 3" xfId="3053" xr:uid="{00000000-0005-0000-0000-00001C220000}"/>
    <cellStyle name="Currency 5 4 2 3 10" xfId="25425" xr:uid="{00000000-0005-0000-0000-00001D220000}"/>
    <cellStyle name="Currency 5 4 2 3 11" xfId="60960" xr:uid="{00000000-0005-0000-0000-00001E220000}"/>
    <cellStyle name="Currency 5 4 2 3 2" xfId="4856" xr:uid="{00000000-0005-0000-0000-00001F220000}"/>
    <cellStyle name="Currency 5 4 2 3 2 2" xfId="17503" xr:uid="{00000000-0005-0000-0000-000020220000}"/>
    <cellStyle name="Currency 5 4 2 3 2 2 2" xfId="52719" xr:uid="{00000000-0005-0000-0000-000021220000}"/>
    <cellStyle name="Currency 5 4 2 3 2 2 3" xfId="30108" xr:uid="{00000000-0005-0000-0000-000022220000}"/>
    <cellStyle name="Currency 5 4 2 3 2 3" xfId="13949" xr:uid="{00000000-0005-0000-0000-000023220000}"/>
    <cellStyle name="Currency 5 4 2 3 2 3 2" xfId="49167" xr:uid="{00000000-0005-0000-0000-000024220000}"/>
    <cellStyle name="Currency 5 4 2 3 2 4" xfId="40122" xr:uid="{00000000-0005-0000-0000-000025220000}"/>
    <cellStyle name="Currency 5 4 2 3 2 5" xfId="26556" xr:uid="{00000000-0005-0000-0000-000026220000}"/>
    <cellStyle name="Currency 5 4 2 3 3" xfId="6326" xr:uid="{00000000-0005-0000-0000-000027220000}"/>
    <cellStyle name="Currency 5 4 2 3 3 2" xfId="18957" xr:uid="{00000000-0005-0000-0000-000028220000}"/>
    <cellStyle name="Currency 5 4 2 3 3 2 2" xfId="54173" xr:uid="{00000000-0005-0000-0000-000029220000}"/>
    <cellStyle name="Currency 5 4 2 3 3 3" xfId="41576" xr:uid="{00000000-0005-0000-0000-00002A220000}"/>
    <cellStyle name="Currency 5 4 2 3 3 4" xfId="31562" xr:uid="{00000000-0005-0000-0000-00002B220000}"/>
    <cellStyle name="Currency 5 4 2 3 4" xfId="7785" xr:uid="{00000000-0005-0000-0000-00002C220000}"/>
    <cellStyle name="Currency 5 4 2 3 4 2" xfId="20411" xr:uid="{00000000-0005-0000-0000-00002D220000}"/>
    <cellStyle name="Currency 5 4 2 3 4 2 2" xfId="55627" xr:uid="{00000000-0005-0000-0000-00002E220000}"/>
    <cellStyle name="Currency 5 4 2 3 4 3" xfId="43030" xr:uid="{00000000-0005-0000-0000-00002F220000}"/>
    <cellStyle name="Currency 5 4 2 3 4 4" xfId="33016" xr:uid="{00000000-0005-0000-0000-000030220000}"/>
    <cellStyle name="Currency 5 4 2 3 5" xfId="9566" xr:uid="{00000000-0005-0000-0000-000031220000}"/>
    <cellStyle name="Currency 5 4 2 3 5 2" xfId="22187" xr:uid="{00000000-0005-0000-0000-000032220000}"/>
    <cellStyle name="Currency 5 4 2 3 5 2 2" xfId="57403" xr:uid="{00000000-0005-0000-0000-000033220000}"/>
    <cellStyle name="Currency 5 4 2 3 5 3" xfId="44806" xr:uid="{00000000-0005-0000-0000-000034220000}"/>
    <cellStyle name="Currency 5 4 2 3 5 4" xfId="34792" xr:uid="{00000000-0005-0000-0000-000035220000}"/>
    <cellStyle name="Currency 5 4 2 3 6" xfId="11360" xr:uid="{00000000-0005-0000-0000-000036220000}"/>
    <cellStyle name="Currency 5 4 2 3 6 2" xfId="23963" xr:uid="{00000000-0005-0000-0000-000037220000}"/>
    <cellStyle name="Currency 5 4 2 3 6 2 2" xfId="59179" xr:uid="{00000000-0005-0000-0000-000038220000}"/>
    <cellStyle name="Currency 5 4 2 3 6 3" xfId="46582" xr:uid="{00000000-0005-0000-0000-000039220000}"/>
    <cellStyle name="Currency 5 4 2 3 6 4" xfId="36568" xr:uid="{00000000-0005-0000-0000-00003A220000}"/>
    <cellStyle name="Currency 5 4 2 3 7" xfId="15727" xr:uid="{00000000-0005-0000-0000-00003B220000}"/>
    <cellStyle name="Currency 5 4 2 3 7 2" xfId="50943" xr:uid="{00000000-0005-0000-0000-00003C220000}"/>
    <cellStyle name="Currency 5 4 2 3 7 3" xfId="28332" xr:uid="{00000000-0005-0000-0000-00003D220000}"/>
    <cellStyle name="Currency 5 4 2 3 8" xfId="12818" xr:uid="{00000000-0005-0000-0000-00003E220000}"/>
    <cellStyle name="Currency 5 4 2 3 8 2" xfId="48036" xr:uid="{00000000-0005-0000-0000-00003F220000}"/>
    <cellStyle name="Currency 5 4 2 3 9" xfId="38346" xr:uid="{00000000-0005-0000-0000-000040220000}"/>
    <cellStyle name="Currency 5 4 2 4" xfId="2879" xr:uid="{00000000-0005-0000-0000-000041220000}"/>
    <cellStyle name="Currency 5 4 2 4 10" xfId="25266" xr:uid="{00000000-0005-0000-0000-000042220000}"/>
    <cellStyle name="Currency 5 4 2 4 11" xfId="60801" xr:uid="{00000000-0005-0000-0000-000043220000}"/>
    <cellStyle name="Currency 5 4 2 4 2" xfId="4697" xr:uid="{00000000-0005-0000-0000-000044220000}"/>
    <cellStyle name="Currency 5 4 2 4 2 2" xfId="17344" xr:uid="{00000000-0005-0000-0000-000045220000}"/>
    <cellStyle name="Currency 5 4 2 4 2 2 2" xfId="52560" xr:uid="{00000000-0005-0000-0000-000046220000}"/>
    <cellStyle name="Currency 5 4 2 4 2 2 3" xfId="29949" xr:uid="{00000000-0005-0000-0000-000047220000}"/>
    <cellStyle name="Currency 5 4 2 4 2 3" xfId="13790" xr:uid="{00000000-0005-0000-0000-000048220000}"/>
    <cellStyle name="Currency 5 4 2 4 2 3 2" xfId="49008" xr:uid="{00000000-0005-0000-0000-000049220000}"/>
    <cellStyle name="Currency 5 4 2 4 2 4" xfId="39963" xr:uid="{00000000-0005-0000-0000-00004A220000}"/>
    <cellStyle name="Currency 5 4 2 4 2 5" xfId="26397" xr:uid="{00000000-0005-0000-0000-00004B220000}"/>
    <cellStyle name="Currency 5 4 2 4 3" xfId="6167" xr:uid="{00000000-0005-0000-0000-00004C220000}"/>
    <cellStyle name="Currency 5 4 2 4 3 2" xfId="18798" xr:uid="{00000000-0005-0000-0000-00004D220000}"/>
    <cellStyle name="Currency 5 4 2 4 3 2 2" xfId="54014" xr:uid="{00000000-0005-0000-0000-00004E220000}"/>
    <cellStyle name="Currency 5 4 2 4 3 3" xfId="41417" xr:uid="{00000000-0005-0000-0000-00004F220000}"/>
    <cellStyle name="Currency 5 4 2 4 3 4" xfId="31403" xr:uid="{00000000-0005-0000-0000-000050220000}"/>
    <cellStyle name="Currency 5 4 2 4 4" xfId="7626" xr:uid="{00000000-0005-0000-0000-000051220000}"/>
    <cellStyle name="Currency 5 4 2 4 4 2" xfId="20252" xr:uid="{00000000-0005-0000-0000-000052220000}"/>
    <cellStyle name="Currency 5 4 2 4 4 2 2" xfId="55468" xr:uid="{00000000-0005-0000-0000-000053220000}"/>
    <cellStyle name="Currency 5 4 2 4 4 3" xfId="42871" xr:uid="{00000000-0005-0000-0000-000054220000}"/>
    <cellStyle name="Currency 5 4 2 4 4 4" xfId="32857" xr:uid="{00000000-0005-0000-0000-000055220000}"/>
    <cellStyle name="Currency 5 4 2 4 5" xfId="9407" xr:uid="{00000000-0005-0000-0000-000056220000}"/>
    <cellStyle name="Currency 5 4 2 4 5 2" xfId="22028" xr:uid="{00000000-0005-0000-0000-000057220000}"/>
    <cellStyle name="Currency 5 4 2 4 5 2 2" xfId="57244" xr:uid="{00000000-0005-0000-0000-000058220000}"/>
    <cellStyle name="Currency 5 4 2 4 5 3" xfId="44647" xr:uid="{00000000-0005-0000-0000-000059220000}"/>
    <cellStyle name="Currency 5 4 2 4 5 4" xfId="34633" xr:uid="{00000000-0005-0000-0000-00005A220000}"/>
    <cellStyle name="Currency 5 4 2 4 6" xfId="11201" xr:uid="{00000000-0005-0000-0000-00005B220000}"/>
    <cellStyle name="Currency 5 4 2 4 6 2" xfId="23804" xr:uid="{00000000-0005-0000-0000-00005C220000}"/>
    <cellStyle name="Currency 5 4 2 4 6 2 2" xfId="59020" xr:uid="{00000000-0005-0000-0000-00005D220000}"/>
    <cellStyle name="Currency 5 4 2 4 6 3" xfId="46423" xr:uid="{00000000-0005-0000-0000-00005E220000}"/>
    <cellStyle name="Currency 5 4 2 4 6 4" xfId="36409" xr:uid="{00000000-0005-0000-0000-00005F220000}"/>
    <cellStyle name="Currency 5 4 2 4 7" xfId="15568" xr:uid="{00000000-0005-0000-0000-000060220000}"/>
    <cellStyle name="Currency 5 4 2 4 7 2" xfId="50784" xr:uid="{00000000-0005-0000-0000-000061220000}"/>
    <cellStyle name="Currency 5 4 2 4 7 3" xfId="28173" xr:uid="{00000000-0005-0000-0000-000062220000}"/>
    <cellStyle name="Currency 5 4 2 4 8" xfId="12659" xr:uid="{00000000-0005-0000-0000-000063220000}"/>
    <cellStyle name="Currency 5 4 2 4 8 2" xfId="47877" xr:uid="{00000000-0005-0000-0000-000064220000}"/>
    <cellStyle name="Currency 5 4 2 4 9" xfId="38187" xr:uid="{00000000-0005-0000-0000-000065220000}"/>
    <cellStyle name="Currency 5 4 2 5" xfId="3388" xr:uid="{00000000-0005-0000-0000-000066220000}"/>
    <cellStyle name="Currency 5 4 2 5 10" xfId="26884" xr:uid="{00000000-0005-0000-0000-000067220000}"/>
    <cellStyle name="Currency 5 4 2 5 11" xfId="61288" xr:uid="{00000000-0005-0000-0000-000068220000}"/>
    <cellStyle name="Currency 5 4 2 5 2" xfId="5184" xr:uid="{00000000-0005-0000-0000-000069220000}"/>
    <cellStyle name="Currency 5 4 2 5 2 2" xfId="17831" xr:uid="{00000000-0005-0000-0000-00006A220000}"/>
    <cellStyle name="Currency 5 4 2 5 2 2 2" xfId="53047" xr:uid="{00000000-0005-0000-0000-00006B220000}"/>
    <cellStyle name="Currency 5 4 2 5 2 3" xfId="40450" xr:uid="{00000000-0005-0000-0000-00006C220000}"/>
    <cellStyle name="Currency 5 4 2 5 2 4" xfId="30436" xr:uid="{00000000-0005-0000-0000-00006D220000}"/>
    <cellStyle name="Currency 5 4 2 5 3" xfId="6654" xr:uid="{00000000-0005-0000-0000-00006E220000}"/>
    <cellStyle name="Currency 5 4 2 5 3 2" xfId="19285" xr:uid="{00000000-0005-0000-0000-00006F220000}"/>
    <cellStyle name="Currency 5 4 2 5 3 2 2" xfId="54501" xr:uid="{00000000-0005-0000-0000-000070220000}"/>
    <cellStyle name="Currency 5 4 2 5 3 3" xfId="41904" xr:uid="{00000000-0005-0000-0000-000071220000}"/>
    <cellStyle name="Currency 5 4 2 5 3 4" xfId="31890" xr:uid="{00000000-0005-0000-0000-000072220000}"/>
    <cellStyle name="Currency 5 4 2 5 4" xfId="8113" xr:uid="{00000000-0005-0000-0000-000073220000}"/>
    <cellStyle name="Currency 5 4 2 5 4 2" xfId="20739" xr:uid="{00000000-0005-0000-0000-000074220000}"/>
    <cellStyle name="Currency 5 4 2 5 4 2 2" xfId="55955" xr:uid="{00000000-0005-0000-0000-000075220000}"/>
    <cellStyle name="Currency 5 4 2 5 4 3" xfId="43358" xr:uid="{00000000-0005-0000-0000-000076220000}"/>
    <cellStyle name="Currency 5 4 2 5 4 4" xfId="33344" xr:uid="{00000000-0005-0000-0000-000077220000}"/>
    <cellStyle name="Currency 5 4 2 5 5" xfId="9894" xr:uid="{00000000-0005-0000-0000-000078220000}"/>
    <cellStyle name="Currency 5 4 2 5 5 2" xfId="22515" xr:uid="{00000000-0005-0000-0000-000079220000}"/>
    <cellStyle name="Currency 5 4 2 5 5 2 2" xfId="57731" xr:uid="{00000000-0005-0000-0000-00007A220000}"/>
    <cellStyle name="Currency 5 4 2 5 5 3" xfId="45134" xr:uid="{00000000-0005-0000-0000-00007B220000}"/>
    <cellStyle name="Currency 5 4 2 5 5 4" xfId="35120" xr:uid="{00000000-0005-0000-0000-00007C220000}"/>
    <cellStyle name="Currency 5 4 2 5 6" xfId="11688" xr:uid="{00000000-0005-0000-0000-00007D220000}"/>
    <cellStyle name="Currency 5 4 2 5 6 2" xfId="24291" xr:uid="{00000000-0005-0000-0000-00007E220000}"/>
    <cellStyle name="Currency 5 4 2 5 6 2 2" xfId="59507" xr:uid="{00000000-0005-0000-0000-00007F220000}"/>
    <cellStyle name="Currency 5 4 2 5 6 3" xfId="46910" xr:uid="{00000000-0005-0000-0000-000080220000}"/>
    <cellStyle name="Currency 5 4 2 5 6 4" xfId="36896" xr:uid="{00000000-0005-0000-0000-000081220000}"/>
    <cellStyle name="Currency 5 4 2 5 7" xfId="16055" xr:uid="{00000000-0005-0000-0000-000082220000}"/>
    <cellStyle name="Currency 5 4 2 5 7 2" xfId="51271" xr:uid="{00000000-0005-0000-0000-000083220000}"/>
    <cellStyle name="Currency 5 4 2 5 7 3" xfId="28660" xr:uid="{00000000-0005-0000-0000-000084220000}"/>
    <cellStyle name="Currency 5 4 2 5 8" xfId="14277" xr:uid="{00000000-0005-0000-0000-000085220000}"/>
    <cellStyle name="Currency 5 4 2 5 8 2" xfId="49495" xr:uid="{00000000-0005-0000-0000-000086220000}"/>
    <cellStyle name="Currency 5 4 2 5 9" xfId="38674" xr:uid="{00000000-0005-0000-0000-000087220000}"/>
    <cellStyle name="Currency 5 4 2 6" xfId="2548" xr:uid="{00000000-0005-0000-0000-000088220000}"/>
    <cellStyle name="Currency 5 4 2 6 10" xfId="26075" xr:uid="{00000000-0005-0000-0000-000089220000}"/>
    <cellStyle name="Currency 5 4 2 6 11" xfId="60479" xr:uid="{00000000-0005-0000-0000-00008A220000}"/>
    <cellStyle name="Currency 5 4 2 6 2" xfId="4375" xr:uid="{00000000-0005-0000-0000-00008B220000}"/>
    <cellStyle name="Currency 5 4 2 6 2 2" xfId="17022" xr:uid="{00000000-0005-0000-0000-00008C220000}"/>
    <cellStyle name="Currency 5 4 2 6 2 2 2" xfId="52238" xr:uid="{00000000-0005-0000-0000-00008D220000}"/>
    <cellStyle name="Currency 5 4 2 6 2 3" xfId="39641" xr:uid="{00000000-0005-0000-0000-00008E220000}"/>
    <cellStyle name="Currency 5 4 2 6 2 4" xfId="29627" xr:uid="{00000000-0005-0000-0000-00008F220000}"/>
    <cellStyle name="Currency 5 4 2 6 3" xfId="5845" xr:uid="{00000000-0005-0000-0000-000090220000}"/>
    <cellStyle name="Currency 5 4 2 6 3 2" xfId="18476" xr:uid="{00000000-0005-0000-0000-000091220000}"/>
    <cellStyle name="Currency 5 4 2 6 3 2 2" xfId="53692" xr:uid="{00000000-0005-0000-0000-000092220000}"/>
    <cellStyle name="Currency 5 4 2 6 3 3" xfId="41095" xr:uid="{00000000-0005-0000-0000-000093220000}"/>
    <cellStyle name="Currency 5 4 2 6 3 4" xfId="31081" xr:uid="{00000000-0005-0000-0000-000094220000}"/>
    <cellStyle name="Currency 5 4 2 6 4" xfId="7304" xr:uid="{00000000-0005-0000-0000-000095220000}"/>
    <cellStyle name="Currency 5 4 2 6 4 2" xfId="19930" xr:uid="{00000000-0005-0000-0000-000096220000}"/>
    <cellStyle name="Currency 5 4 2 6 4 2 2" xfId="55146" xr:uid="{00000000-0005-0000-0000-000097220000}"/>
    <cellStyle name="Currency 5 4 2 6 4 3" xfId="42549" xr:uid="{00000000-0005-0000-0000-000098220000}"/>
    <cellStyle name="Currency 5 4 2 6 4 4" xfId="32535" xr:uid="{00000000-0005-0000-0000-000099220000}"/>
    <cellStyle name="Currency 5 4 2 6 5" xfId="9085" xr:uid="{00000000-0005-0000-0000-00009A220000}"/>
    <cellStyle name="Currency 5 4 2 6 5 2" xfId="21706" xr:uid="{00000000-0005-0000-0000-00009B220000}"/>
    <cellStyle name="Currency 5 4 2 6 5 2 2" xfId="56922" xr:uid="{00000000-0005-0000-0000-00009C220000}"/>
    <cellStyle name="Currency 5 4 2 6 5 3" xfId="44325" xr:uid="{00000000-0005-0000-0000-00009D220000}"/>
    <cellStyle name="Currency 5 4 2 6 5 4" xfId="34311" xr:uid="{00000000-0005-0000-0000-00009E220000}"/>
    <cellStyle name="Currency 5 4 2 6 6" xfId="10879" xr:uid="{00000000-0005-0000-0000-00009F220000}"/>
    <cellStyle name="Currency 5 4 2 6 6 2" xfId="23482" xr:uid="{00000000-0005-0000-0000-0000A0220000}"/>
    <cellStyle name="Currency 5 4 2 6 6 2 2" xfId="58698" xr:uid="{00000000-0005-0000-0000-0000A1220000}"/>
    <cellStyle name="Currency 5 4 2 6 6 3" xfId="46101" xr:uid="{00000000-0005-0000-0000-0000A2220000}"/>
    <cellStyle name="Currency 5 4 2 6 6 4" xfId="36087" xr:uid="{00000000-0005-0000-0000-0000A3220000}"/>
    <cellStyle name="Currency 5 4 2 6 7" xfId="15246" xr:uid="{00000000-0005-0000-0000-0000A4220000}"/>
    <cellStyle name="Currency 5 4 2 6 7 2" xfId="50462" xr:uid="{00000000-0005-0000-0000-0000A5220000}"/>
    <cellStyle name="Currency 5 4 2 6 7 3" xfId="27851" xr:uid="{00000000-0005-0000-0000-0000A6220000}"/>
    <cellStyle name="Currency 5 4 2 6 8" xfId="13468" xr:uid="{00000000-0005-0000-0000-0000A7220000}"/>
    <cellStyle name="Currency 5 4 2 6 8 2" xfId="48686" xr:uid="{00000000-0005-0000-0000-0000A8220000}"/>
    <cellStyle name="Currency 5 4 2 6 9" xfId="37865" xr:uid="{00000000-0005-0000-0000-0000A9220000}"/>
    <cellStyle name="Currency 5 4 2 7" xfId="3712" xr:uid="{00000000-0005-0000-0000-0000AA220000}"/>
    <cellStyle name="Currency 5 4 2 7 2" xfId="8436" xr:uid="{00000000-0005-0000-0000-0000AB220000}"/>
    <cellStyle name="Currency 5 4 2 7 2 2" xfId="21062" xr:uid="{00000000-0005-0000-0000-0000AC220000}"/>
    <cellStyle name="Currency 5 4 2 7 2 2 2" xfId="56278" xr:uid="{00000000-0005-0000-0000-0000AD220000}"/>
    <cellStyle name="Currency 5 4 2 7 2 3" xfId="43681" xr:uid="{00000000-0005-0000-0000-0000AE220000}"/>
    <cellStyle name="Currency 5 4 2 7 2 4" xfId="33667" xr:uid="{00000000-0005-0000-0000-0000AF220000}"/>
    <cellStyle name="Currency 5 4 2 7 3" xfId="10217" xr:uid="{00000000-0005-0000-0000-0000B0220000}"/>
    <cellStyle name="Currency 5 4 2 7 3 2" xfId="22838" xr:uid="{00000000-0005-0000-0000-0000B1220000}"/>
    <cellStyle name="Currency 5 4 2 7 3 2 2" xfId="58054" xr:uid="{00000000-0005-0000-0000-0000B2220000}"/>
    <cellStyle name="Currency 5 4 2 7 3 3" xfId="45457" xr:uid="{00000000-0005-0000-0000-0000B3220000}"/>
    <cellStyle name="Currency 5 4 2 7 3 4" xfId="35443" xr:uid="{00000000-0005-0000-0000-0000B4220000}"/>
    <cellStyle name="Currency 5 4 2 7 4" xfId="12013" xr:uid="{00000000-0005-0000-0000-0000B5220000}"/>
    <cellStyle name="Currency 5 4 2 7 4 2" xfId="24614" xr:uid="{00000000-0005-0000-0000-0000B6220000}"/>
    <cellStyle name="Currency 5 4 2 7 4 2 2" xfId="59830" xr:uid="{00000000-0005-0000-0000-0000B7220000}"/>
    <cellStyle name="Currency 5 4 2 7 4 3" xfId="47233" xr:uid="{00000000-0005-0000-0000-0000B8220000}"/>
    <cellStyle name="Currency 5 4 2 7 4 4" xfId="37219" xr:uid="{00000000-0005-0000-0000-0000B9220000}"/>
    <cellStyle name="Currency 5 4 2 7 5" xfId="16378" xr:uid="{00000000-0005-0000-0000-0000BA220000}"/>
    <cellStyle name="Currency 5 4 2 7 5 2" xfId="51594" xr:uid="{00000000-0005-0000-0000-0000BB220000}"/>
    <cellStyle name="Currency 5 4 2 7 5 3" xfId="28983" xr:uid="{00000000-0005-0000-0000-0000BC220000}"/>
    <cellStyle name="Currency 5 4 2 7 6" xfId="14600" xr:uid="{00000000-0005-0000-0000-0000BD220000}"/>
    <cellStyle name="Currency 5 4 2 7 6 2" xfId="49818" xr:uid="{00000000-0005-0000-0000-0000BE220000}"/>
    <cellStyle name="Currency 5 4 2 7 7" xfId="38997" xr:uid="{00000000-0005-0000-0000-0000BF220000}"/>
    <cellStyle name="Currency 5 4 2 7 8" xfId="27207" xr:uid="{00000000-0005-0000-0000-0000C0220000}"/>
    <cellStyle name="Currency 5 4 2 8" xfId="4050" xr:uid="{00000000-0005-0000-0000-0000C1220000}"/>
    <cellStyle name="Currency 5 4 2 8 2" xfId="16700" xr:uid="{00000000-0005-0000-0000-0000C2220000}"/>
    <cellStyle name="Currency 5 4 2 8 2 2" xfId="51916" xr:uid="{00000000-0005-0000-0000-0000C3220000}"/>
    <cellStyle name="Currency 5 4 2 8 2 3" xfId="29305" xr:uid="{00000000-0005-0000-0000-0000C4220000}"/>
    <cellStyle name="Currency 5 4 2 8 3" xfId="13146" xr:uid="{00000000-0005-0000-0000-0000C5220000}"/>
    <cellStyle name="Currency 5 4 2 8 3 2" xfId="48364" xr:uid="{00000000-0005-0000-0000-0000C6220000}"/>
    <cellStyle name="Currency 5 4 2 8 4" xfId="39319" xr:uid="{00000000-0005-0000-0000-0000C7220000}"/>
    <cellStyle name="Currency 5 4 2 8 5" xfId="25753" xr:uid="{00000000-0005-0000-0000-0000C8220000}"/>
    <cellStyle name="Currency 5 4 2 9" xfId="5523" xr:uid="{00000000-0005-0000-0000-0000C9220000}"/>
    <cellStyle name="Currency 5 4 2 9 2" xfId="18154" xr:uid="{00000000-0005-0000-0000-0000CA220000}"/>
    <cellStyle name="Currency 5 4 2 9 2 2" xfId="53370" xr:uid="{00000000-0005-0000-0000-0000CB220000}"/>
    <cellStyle name="Currency 5 4 2 9 3" xfId="40773" xr:uid="{00000000-0005-0000-0000-0000CC220000}"/>
    <cellStyle name="Currency 5 4 2 9 4" xfId="30759" xr:uid="{00000000-0005-0000-0000-0000CD220000}"/>
    <cellStyle name="Currency 5 4 3" xfId="2288" xr:uid="{00000000-0005-0000-0000-0000CE220000}"/>
    <cellStyle name="Currency 5 4 3 10" xfId="10495" xr:uid="{00000000-0005-0000-0000-0000CF220000}"/>
    <cellStyle name="Currency 5 4 3 10 2" xfId="23106" xr:uid="{00000000-0005-0000-0000-0000D0220000}"/>
    <cellStyle name="Currency 5 4 3 10 2 2" xfId="58322" xr:uid="{00000000-0005-0000-0000-0000D1220000}"/>
    <cellStyle name="Currency 5 4 3 10 3" xfId="45725" xr:uid="{00000000-0005-0000-0000-0000D2220000}"/>
    <cellStyle name="Currency 5 4 3 10 4" xfId="35711" xr:uid="{00000000-0005-0000-0000-0000D3220000}"/>
    <cellStyle name="Currency 5 4 3 11" xfId="15004" xr:uid="{00000000-0005-0000-0000-0000D4220000}"/>
    <cellStyle name="Currency 5 4 3 11 2" xfId="50220" xr:uid="{00000000-0005-0000-0000-0000D5220000}"/>
    <cellStyle name="Currency 5 4 3 11 3" xfId="27609" xr:uid="{00000000-0005-0000-0000-0000D6220000}"/>
    <cellStyle name="Currency 5 4 3 12" xfId="12417" xr:uid="{00000000-0005-0000-0000-0000D7220000}"/>
    <cellStyle name="Currency 5 4 3 12 2" xfId="47635" xr:uid="{00000000-0005-0000-0000-0000D8220000}"/>
    <cellStyle name="Currency 5 4 3 13" xfId="37623" xr:uid="{00000000-0005-0000-0000-0000D9220000}"/>
    <cellStyle name="Currency 5 4 3 14" xfId="25024" xr:uid="{00000000-0005-0000-0000-0000DA220000}"/>
    <cellStyle name="Currency 5 4 3 15" xfId="60237" xr:uid="{00000000-0005-0000-0000-0000DB220000}"/>
    <cellStyle name="Currency 5 4 3 2" xfId="3139" xr:uid="{00000000-0005-0000-0000-0000DC220000}"/>
    <cellStyle name="Currency 5 4 3 2 10" xfId="25508" xr:uid="{00000000-0005-0000-0000-0000DD220000}"/>
    <cellStyle name="Currency 5 4 3 2 11" xfId="61043" xr:uid="{00000000-0005-0000-0000-0000DE220000}"/>
    <cellStyle name="Currency 5 4 3 2 2" xfId="4939" xr:uid="{00000000-0005-0000-0000-0000DF220000}"/>
    <cellStyle name="Currency 5 4 3 2 2 2" xfId="17586" xr:uid="{00000000-0005-0000-0000-0000E0220000}"/>
    <cellStyle name="Currency 5 4 3 2 2 2 2" xfId="52802" xr:uid="{00000000-0005-0000-0000-0000E1220000}"/>
    <cellStyle name="Currency 5 4 3 2 2 2 3" xfId="30191" xr:uid="{00000000-0005-0000-0000-0000E2220000}"/>
    <cellStyle name="Currency 5 4 3 2 2 3" xfId="14032" xr:uid="{00000000-0005-0000-0000-0000E3220000}"/>
    <cellStyle name="Currency 5 4 3 2 2 3 2" xfId="49250" xr:uid="{00000000-0005-0000-0000-0000E4220000}"/>
    <cellStyle name="Currency 5 4 3 2 2 4" xfId="40205" xr:uid="{00000000-0005-0000-0000-0000E5220000}"/>
    <cellStyle name="Currency 5 4 3 2 2 5" xfId="26639" xr:uid="{00000000-0005-0000-0000-0000E6220000}"/>
    <cellStyle name="Currency 5 4 3 2 3" xfId="6409" xr:uid="{00000000-0005-0000-0000-0000E7220000}"/>
    <cellStyle name="Currency 5 4 3 2 3 2" xfId="19040" xr:uid="{00000000-0005-0000-0000-0000E8220000}"/>
    <cellStyle name="Currency 5 4 3 2 3 2 2" xfId="54256" xr:uid="{00000000-0005-0000-0000-0000E9220000}"/>
    <cellStyle name="Currency 5 4 3 2 3 3" xfId="41659" xr:uid="{00000000-0005-0000-0000-0000EA220000}"/>
    <cellStyle name="Currency 5 4 3 2 3 4" xfId="31645" xr:uid="{00000000-0005-0000-0000-0000EB220000}"/>
    <cellStyle name="Currency 5 4 3 2 4" xfId="7868" xr:uid="{00000000-0005-0000-0000-0000EC220000}"/>
    <cellStyle name="Currency 5 4 3 2 4 2" xfId="20494" xr:uid="{00000000-0005-0000-0000-0000ED220000}"/>
    <cellStyle name="Currency 5 4 3 2 4 2 2" xfId="55710" xr:uid="{00000000-0005-0000-0000-0000EE220000}"/>
    <cellStyle name="Currency 5 4 3 2 4 3" xfId="43113" xr:uid="{00000000-0005-0000-0000-0000EF220000}"/>
    <cellStyle name="Currency 5 4 3 2 4 4" xfId="33099" xr:uid="{00000000-0005-0000-0000-0000F0220000}"/>
    <cellStyle name="Currency 5 4 3 2 5" xfId="9649" xr:uid="{00000000-0005-0000-0000-0000F1220000}"/>
    <cellStyle name="Currency 5 4 3 2 5 2" xfId="22270" xr:uid="{00000000-0005-0000-0000-0000F2220000}"/>
    <cellStyle name="Currency 5 4 3 2 5 2 2" xfId="57486" xr:uid="{00000000-0005-0000-0000-0000F3220000}"/>
    <cellStyle name="Currency 5 4 3 2 5 3" xfId="44889" xr:uid="{00000000-0005-0000-0000-0000F4220000}"/>
    <cellStyle name="Currency 5 4 3 2 5 4" xfId="34875" xr:uid="{00000000-0005-0000-0000-0000F5220000}"/>
    <cellStyle name="Currency 5 4 3 2 6" xfId="11443" xr:uid="{00000000-0005-0000-0000-0000F6220000}"/>
    <cellStyle name="Currency 5 4 3 2 6 2" xfId="24046" xr:uid="{00000000-0005-0000-0000-0000F7220000}"/>
    <cellStyle name="Currency 5 4 3 2 6 2 2" xfId="59262" xr:uid="{00000000-0005-0000-0000-0000F8220000}"/>
    <cellStyle name="Currency 5 4 3 2 6 3" xfId="46665" xr:uid="{00000000-0005-0000-0000-0000F9220000}"/>
    <cellStyle name="Currency 5 4 3 2 6 4" xfId="36651" xr:uid="{00000000-0005-0000-0000-0000FA220000}"/>
    <cellStyle name="Currency 5 4 3 2 7" xfId="15810" xr:uid="{00000000-0005-0000-0000-0000FB220000}"/>
    <cellStyle name="Currency 5 4 3 2 7 2" xfId="51026" xr:uid="{00000000-0005-0000-0000-0000FC220000}"/>
    <cellStyle name="Currency 5 4 3 2 7 3" xfId="28415" xr:uid="{00000000-0005-0000-0000-0000FD220000}"/>
    <cellStyle name="Currency 5 4 3 2 8" xfId="12901" xr:uid="{00000000-0005-0000-0000-0000FE220000}"/>
    <cellStyle name="Currency 5 4 3 2 8 2" xfId="48119" xr:uid="{00000000-0005-0000-0000-0000FF220000}"/>
    <cellStyle name="Currency 5 4 3 2 9" xfId="38429" xr:uid="{00000000-0005-0000-0000-000000230000}"/>
    <cellStyle name="Currency 5 4 3 3" xfId="3468" xr:uid="{00000000-0005-0000-0000-000001230000}"/>
    <cellStyle name="Currency 5 4 3 3 10" xfId="26964" xr:uid="{00000000-0005-0000-0000-000002230000}"/>
    <cellStyle name="Currency 5 4 3 3 11" xfId="61368" xr:uid="{00000000-0005-0000-0000-000003230000}"/>
    <cellStyle name="Currency 5 4 3 3 2" xfId="5264" xr:uid="{00000000-0005-0000-0000-000004230000}"/>
    <cellStyle name="Currency 5 4 3 3 2 2" xfId="17911" xr:uid="{00000000-0005-0000-0000-000005230000}"/>
    <cellStyle name="Currency 5 4 3 3 2 2 2" xfId="53127" xr:uid="{00000000-0005-0000-0000-000006230000}"/>
    <cellStyle name="Currency 5 4 3 3 2 3" xfId="40530" xr:uid="{00000000-0005-0000-0000-000007230000}"/>
    <cellStyle name="Currency 5 4 3 3 2 4" xfId="30516" xr:uid="{00000000-0005-0000-0000-000008230000}"/>
    <cellStyle name="Currency 5 4 3 3 3" xfId="6734" xr:uid="{00000000-0005-0000-0000-000009230000}"/>
    <cellStyle name="Currency 5 4 3 3 3 2" xfId="19365" xr:uid="{00000000-0005-0000-0000-00000A230000}"/>
    <cellStyle name="Currency 5 4 3 3 3 2 2" xfId="54581" xr:uid="{00000000-0005-0000-0000-00000B230000}"/>
    <cellStyle name="Currency 5 4 3 3 3 3" xfId="41984" xr:uid="{00000000-0005-0000-0000-00000C230000}"/>
    <cellStyle name="Currency 5 4 3 3 3 4" xfId="31970" xr:uid="{00000000-0005-0000-0000-00000D230000}"/>
    <cellStyle name="Currency 5 4 3 3 4" xfId="8193" xr:uid="{00000000-0005-0000-0000-00000E230000}"/>
    <cellStyle name="Currency 5 4 3 3 4 2" xfId="20819" xr:uid="{00000000-0005-0000-0000-00000F230000}"/>
    <cellStyle name="Currency 5 4 3 3 4 2 2" xfId="56035" xr:uid="{00000000-0005-0000-0000-000010230000}"/>
    <cellStyle name="Currency 5 4 3 3 4 3" xfId="43438" xr:uid="{00000000-0005-0000-0000-000011230000}"/>
    <cellStyle name="Currency 5 4 3 3 4 4" xfId="33424" xr:uid="{00000000-0005-0000-0000-000012230000}"/>
    <cellStyle name="Currency 5 4 3 3 5" xfId="9974" xr:uid="{00000000-0005-0000-0000-000013230000}"/>
    <cellStyle name="Currency 5 4 3 3 5 2" xfId="22595" xr:uid="{00000000-0005-0000-0000-000014230000}"/>
    <cellStyle name="Currency 5 4 3 3 5 2 2" xfId="57811" xr:uid="{00000000-0005-0000-0000-000015230000}"/>
    <cellStyle name="Currency 5 4 3 3 5 3" xfId="45214" xr:uid="{00000000-0005-0000-0000-000016230000}"/>
    <cellStyle name="Currency 5 4 3 3 5 4" xfId="35200" xr:uid="{00000000-0005-0000-0000-000017230000}"/>
    <cellStyle name="Currency 5 4 3 3 6" xfId="11768" xr:uid="{00000000-0005-0000-0000-000018230000}"/>
    <cellStyle name="Currency 5 4 3 3 6 2" xfId="24371" xr:uid="{00000000-0005-0000-0000-000019230000}"/>
    <cellStyle name="Currency 5 4 3 3 6 2 2" xfId="59587" xr:uid="{00000000-0005-0000-0000-00001A230000}"/>
    <cellStyle name="Currency 5 4 3 3 6 3" xfId="46990" xr:uid="{00000000-0005-0000-0000-00001B230000}"/>
    <cellStyle name="Currency 5 4 3 3 6 4" xfId="36976" xr:uid="{00000000-0005-0000-0000-00001C230000}"/>
    <cellStyle name="Currency 5 4 3 3 7" xfId="16135" xr:uid="{00000000-0005-0000-0000-00001D230000}"/>
    <cellStyle name="Currency 5 4 3 3 7 2" xfId="51351" xr:uid="{00000000-0005-0000-0000-00001E230000}"/>
    <cellStyle name="Currency 5 4 3 3 7 3" xfId="28740" xr:uid="{00000000-0005-0000-0000-00001F230000}"/>
    <cellStyle name="Currency 5 4 3 3 8" xfId="14357" xr:uid="{00000000-0005-0000-0000-000020230000}"/>
    <cellStyle name="Currency 5 4 3 3 8 2" xfId="49575" xr:uid="{00000000-0005-0000-0000-000021230000}"/>
    <cellStyle name="Currency 5 4 3 3 9" xfId="38754" xr:uid="{00000000-0005-0000-0000-000022230000}"/>
    <cellStyle name="Currency 5 4 3 4" xfId="2629" xr:uid="{00000000-0005-0000-0000-000023230000}"/>
    <cellStyle name="Currency 5 4 3 4 10" xfId="26155" xr:uid="{00000000-0005-0000-0000-000024230000}"/>
    <cellStyle name="Currency 5 4 3 4 11" xfId="60559" xr:uid="{00000000-0005-0000-0000-000025230000}"/>
    <cellStyle name="Currency 5 4 3 4 2" xfId="4455" xr:uid="{00000000-0005-0000-0000-000026230000}"/>
    <cellStyle name="Currency 5 4 3 4 2 2" xfId="17102" xr:uid="{00000000-0005-0000-0000-000027230000}"/>
    <cellStyle name="Currency 5 4 3 4 2 2 2" xfId="52318" xr:uid="{00000000-0005-0000-0000-000028230000}"/>
    <cellStyle name="Currency 5 4 3 4 2 3" xfId="39721" xr:uid="{00000000-0005-0000-0000-000029230000}"/>
    <cellStyle name="Currency 5 4 3 4 2 4" xfId="29707" xr:uid="{00000000-0005-0000-0000-00002A230000}"/>
    <cellStyle name="Currency 5 4 3 4 3" xfId="5925" xr:uid="{00000000-0005-0000-0000-00002B230000}"/>
    <cellStyle name="Currency 5 4 3 4 3 2" xfId="18556" xr:uid="{00000000-0005-0000-0000-00002C230000}"/>
    <cellStyle name="Currency 5 4 3 4 3 2 2" xfId="53772" xr:uid="{00000000-0005-0000-0000-00002D230000}"/>
    <cellStyle name="Currency 5 4 3 4 3 3" xfId="41175" xr:uid="{00000000-0005-0000-0000-00002E230000}"/>
    <cellStyle name="Currency 5 4 3 4 3 4" xfId="31161" xr:uid="{00000000-0005-0000-0000-00002F230000}"/>
    <cellStyle name="Currency 5 4 3 4 4" xfId="7384" xr:uid="{00000000-0005-0000-0000-000030230000}"/>
    <cellStyle name="Currency 5 4 3 4 4 2" xfId="20010" xr:uid="{00000000-0005-0000-0000-000031230000}"/>
    <cellStyle name="Currency 5 4 3 4 4 2 2" xfId="55226" xr:uid="{00000000-0005-0000-0000-000032230000}"/>
    <cellStyle name="Currency 5 4 3 4 4 3" xfId="42629" xr:uid="{00000000-0005-0000-0000-000033230000}"/>
    <cellStyle name="Currency 5 4 3 4 4 4" xfId="32615" xr:uid="{00000000-0005-0000-0000-000034230000}"/>
    <cellStyle name="Currency 5 4 3 4 5" xfId="9165" xr:uid="{00000000-0005-0000-0000-000035230000}"/>
    <cellStyle name="Currency 5 4 3 4 5 2" xfId="21786" xr:uid="{00000000-0005-0000-0000-000036230000}"/>
    <cellStyle name="Currency 5 4 3 4 5 2 2" xfId="57002" xr:uid="{00000000-0005-0000-0000-000037230000}"/>
    <cellStyle name="Currency 5 4 3 4 5 3" xfId="44405" xr:uid="{00000000-0005-0000-0000-000038230000}"/>
    <cellStyle name="Currency 5 4 3 4 5 4" xfId="34391" xr:uid="{00000000-0005-0000-0000-000039230000}"/>
    <cellStyle name="Currency 5 4 3 4 6" xfId="10959" xr:uid="{00000000-0005-0000-0000-00003A230000}"/>
    <cellStyle name="Currency 5 4 3 4 6 2" xfId="23562" xr:uid="{00000000-0005-0000-0000-00003B230000}"/>
    <cellStyle name="Currency 5 4 3 4 6 2 2" xfId="58778" xr:uid="{00000000-0005-0000-0000-00003C230000}"/>
    <cellStyle name="Currency 5 4 3 4 6 3" xfId="46181" xr:uid="{00000000-0005-0000-0000-00003D230000}"/>
    <cellStyle name="Currency 5 4 3 4 6 4" xfId="36167" xr:uid="{00000000-0005-0000-0000-00003E230000}"/>
    <cellStyle name="Currency 5 4 3 4 7" xfId="15326" xr:uid="{00000000-0005-0000-0000-00003F230000}"/>
    <cellStyle name="Currency 5 4 3 4 7 2" xfId="50542" xr:uid="{00000000-0005-0000-0000-000040230000}"/>
    <cellStyle name="Currency 5 4 3 4 7 3" xfId="27931" xr:uid="{00000000-0005-0000-0000-000041230000}"/>
    <cellStyle name="Currency 5 4 3 4 8" xfId="13548" xr:uid="{00000000-0005-0000-0000-000042230000}"/>
    <cellStyle name="Currency 5 4 3 4 8 2" xfId="48766" xr:uid="{00000000-0005-0000-0000-000043230000}"/>
    <cellStyle name="Currency 5 4 3 4 9" xfId="37945" xr:uid="{00000000-0005-0000-0000-000044230000}"/>
    <cellStyle name="Currency 5 4 3 5" xfId="3793" xr:uid="{00000000-0005-0000-0000-000045230000}"/>
    <cellStyle name="Currency 5 4 3 5 2" xfId="8516" xr:uid="{00000000-0005-0000-0000-000046230000}"/>
    <cellStyle name="Currency 5 4 3 5 2 2" xfId="21142" xr:uid="{00000000-0005-0000-0000-000047230000}"/>
    <cellStyle name="Currency 5 4 3 5 2 2 2" xfId="56358" xr:uid="{00000000-0005-0000-0000-000048230000}"/>
    <cellStyle name="Currency 5 4 3 5 2 3" xfId="43761" xr:uid="{00000000-0005-0000-0000-000049230000}"/>
    <cellStyle name="Currency 5 4 3 5 2 4" xfId="33747" xr:uid="{00000000-0005-0000-0000-00004A230000}"/>
    <cellStyle name="Currency 5 4 3 5 3" xfId="10297" xr:uid="{00000000-0005-0000-0000-00004B230000}"/>
    <cellStyle name="Currency 5 4 3 5 3 2" xfId="22918" xr:uid="{00000000-0005-0000-0000-00004C230000}"/>
    <cellStyle name="Currency 5 4 3 5 3 2 2" xfId="58134" xr:uid="{00000000-0005-0000-0000-00004D230000}"/>
    <cellStyle name="Currency 5 4 3 5 3 3" xfId="45537" xr:uid="{00000000-0005-0000-0000-00004E230000}"/>
    <cellStyle name="Currency 5 4 3 5 3 4" xfId="35523" xr:uid="{00000000-0005-0000-0000-00004F230000}"/>
    <cellStyle name="Currency 5 4 3 5 4" xfId="12093" xr:uid="{00000000-0005-0000-0000-000050230000}"/>
    <cellStyle name="Currency 5 4 3 5 4 2" xfId="24694" xr:uid="{00000000-0005-0000-0000-000051230000}"/>
    <cellStyle name="Currency 5 4 3 5 4 2 2" xfId="59910" xr:uid="{00000000-0005-0000-0000-000052230000}"/>
    <cellStyle name="Currency 5 4 3 5 4 3" xfId="47313" xr:uid="{00000000-0005-0000-0000-000053230000}"/>
    <cellStyle name="Currency 5 4 3 5 4 4" xfId="37299" xr:uid="{00000000-0005-0000-0000-000054230000}"/>
    <cellStyle name="Currency 5 4 3 5 5" xfId="16458" xr:uid="{00000000-0005-0000-0000-000055230000}"/>
    <cellStyle name="Currency 5 4 3 5 5 2" xfId="51674" xr:uid="{00000000-0005-0000-0000-000056230000}"/>
    <cellStyle name="Currency 5 4 3 5 5 3" xfId="29063" xr:uid="{00000000-0005-0000-0000-000057230000}"/>
    <cellStyle name="Currency 5 4 3 5 6" xfId="14680" xr:uid="{00000000-0005-0000-0000-000058230000}"/>
    <cellStyle name="Currency 5 4 3 5 6 2" xfId="49898" xr:uid="{00000000-0005-0000-0000-000059230000}"/>
    <cellStyle name="Currency 5 4 3 5 7" xfId="39077" xr:uid="{00000000-0005-0000-0000-00005A230000}"/>
    <cellStyle name="Currency 5 4 3 5 8" xfId="27287" xr:uid="{00000000-0005-0000-0000-00005B230000}"/>
    <cellStyle name="Currency 5 4 3 6" xfId="4133" xr:uid="{00000000-0005-0000-0000-00005C230000}"/>
    <cellStyle name="Currency 5 4 3 6 2" xfId="16780" xr:uid="{00000000-0005-0000-0000-00005D230000}"/>
    <cellStyle name="Currency 5 4 3 6 2 2" xfId="51996" xr:uid="{00000000-0005-0000-0000-00005E230000}"/>
    <cellStyle name="Currency 5 4 3 6 2 3" xfId="29385" xr:uid="{00000000-0005-0000-0000-00005F230000}"/>
    <cellStyle name="Currency 5 4 3 6 3" xfId="13226" xr:uid="{00000000-0005-0000-0000-000060230000}"/>
    <cellStyle name="Currency 5 4 3 6 3 2" xfId="48444" xr:uid="{00000000-0005-0000-0000-000061230000}"/>
    <cellStyle name="Currency 5 4 3 6 4" xfId="39399" xr:uid="{00000000-0005-0000-0000-000062230000}"/>
    <cellStyle name="Currency 5 4 3 6 5" xfId="25833" xr:uid="{00000000-0005-0000-0000-000063230000}"/>
    <cellStyle name="Currency 5 4 3 7" xfId="5603" xr:uid="{00000000-0005-0000-0000-000064230000}"/>
    <cellStyle name="Currency 5 4 3 7 2" xfId="18234" xr:uid="{00000000-0005-0000-0000-000065230000}"/>
    <cellStyle name="Currency 5 4 3 7 2 2" xfId="53450" xr:uid="{00000000-0005-0000-0000-000066230000}"/>
    <cellStyle name="Currency 5 4 3 7 3" xfId="40853" xr:uid="{00000000-0005-0000-0000-000067230000}"/>
    <cellStyle name="Currency 5 4 3 7 4" xfId="30839" xr:uid="{00000000-0005-0000-0000-000068230000}"/>
    <cellStyle name="Currency 5 4 3 8" xfId="7062" xr:uid="{00000000-0005-0000-0000-000069230000}"/>
    <cellStyle name="Currency 5 4 3 8 2" xfId="19688" xr:uid="{00000000-0005-0000-0000-00006A230000}"/>
    <cellStyle name="Currency 5 4 3 8 2 2" xfId="54904" xr:uid="{00000000-0005-0000-0000-00006B230000}"/>
    <cellStyle name="Currency 5 4 3 8 3" xfId="42307" xr:uid="{00000000-0005-0000-0000-00006C230000}"/>
    <cellStyle name="Currency 5 4 3 8 4" xfId="32293" xr:uid="{00000000-0005-0000-0000-00006D230000}"/>
    <cellStyle name="Currency 5 4 3 9" xfId="8843" xr:uid="{00000000-0005-0000-0000-00006E230000}"/>
    <cellStyle name="Currency 5 4 3 9 2" xfId="21464" xr:uid="{00000000-0005-0000-0000-00006F230000}"/>
    <cellStyle name="Currency 5 4 3 9 2 2" xfId="56680" xr:uid="{00000000-0005-0000-0000-000070230000}"/>
    <cellStyle name="Currency 5 4 3 9 3" xfId="44083" xr:uid="{00000000-0005-0000-0000-000071230000}"/>
    <cellStyle name="Currency 5 4 3 9 4" xfId="34069" xr:uid="{00000000-0005-0000-0000-000072230000}"/>
    <cellStyle name="Currency 5 4 4" xfId="2969" xr:uid="{00000000-0005-0000-0000-000073230000}"/>
    <cellStyle name="Currency 5 4 4 10" xfId="25349" xr:uid="{00000000-0005-0000-0000-000074230000}"/>
    <cellStyle name="Currency 5 4 4 11" xfId="60884" xr:uid="{00000000-0005-0000-0000-000075230000}"/>
    <cellStyle name="Currency 5 4 4 2" xfId="4780" xr:uid="{00000000-0005-0000-0000-000076230000}"/>
    <cellStyle name="Currency 5 4 4 2 2" xfId="17427" xr:uid="{00000000-0005-0000-0000-000077230000}"/>
    <cellStyle name="Currency 5 4 4 2 2 2" xfId="52643" xr:uid="{00000000-0005-0000-0000-000078230000}"/>
    <cellStyle name="Currency 5 4 4 2 2 3" xfId="30032" xr:uid="{00000000-0005-0000-0000-000079230000}"/>
    <cellStyle name="Currency 5 4 4 2 3" xfId="13873" xr:uid="{00000000-0005-0000-0000-00007A230000}"/>
    <cellStyle name="Currency 5 4 4 2 3 2" xfId="49091" xr:uid="{00000000-0005-0000-0000-00007B230000}"/>
    <cellStyle name="Currency 5 4 4 2 4" xfId="40046" xr:uid="{00000000-0005-0000-0000-00007C230000}"/>
    <cellStyle name="Currency 5 4 4 2 5" xfId="26480" xr:uid="{00000000-0005-0000-0000-00007D230000}"/>
    <cellStyle name="Currency 5 4 4 3" xfId="6250" xr:uid="{00000000-0005-0000-0000-00007E230000}"/>
    <cellStyle name="Currency 5 4 4 3 2" xfId="18881" xr:uid="{00000000-0005-0000-0000-00007F230000}"/>
    <cellStyle name="Currency 5 4 4 3 2 2" xfId="54097" xr:uid="{00000000-0005-0000-0000-000080230000}"/>
    <cellStyle name="Currency 5 4 4 3 3" xfId="41500" xr:uid="{00000000-0005-0000-0000-000081230000}"/>
    <cellStyle name="Currency 5 4 4 3 4" xfId="31486" xr:uid="{00000000-0005-0000-0000-000082230000}"/>
    <cellStyle name="Currency 5 4 4 4" xfId="7709" xr:uid="{00000000-0005-0000-0000-000083230000}"/>
    <cellStyle name="Currency 5 4 4 4 2" xfId="20335" xr:uid="{00000000-0005-0000-0000-000084230000}"/>
    <cellStyle name="Currency 5 4 4 4 2 2" xfId="55551" xr:uid="{00000000-0005-0000-0000-000085230000}"/>
    <cellStyle name="Currency 5 4 4 4 3" xfId="42954" xr:uid="{00000000-0005-0000-0000-000086230000}"/>
    <cellStyle name="Currency 5 4 4 4 4" xfId="32940" xr:uid="{00000000-0005-0000-0000-000087230000}"/>
    <cellStyle name="Currency 5 4 4 5" xfId="9490" xr:uid="{00000000-0005-0000-0000-000088230000}"/>
    <cellStyle name="Currency 5 4 4 5 2" xfId="22111" xr:uid="{00000000-0005-0000-0000-000089230000}"/>
    <cellStyle name="Currency 5 4 4 5 2 2" xfId="57327" xr:uid="{00000000-0005-0000-0000-00008A230000}"/>
    <cellStyle name="Currency 5 4 4 5 3" xfId="44730" xr:uid="{00000000-0005-0000-0000-00008B230000}"/>
    <cellStyle name="Currency 5 4 4 5 4" xfId="34716" xr:uid="{00000000-0005-0000-0000-00008C230000}"/>
    <cellStyle name="Currency 5 4 4 6" xfId="11284" xr:uid="{00000000-0005-0000-0000-00008D230000}"/>
    <cellStyle name="Currency 5 4 4 6 2" xfId="23887" xr:uid="{00000000-0005-0000-0000-00008E230000}"/>
    <cellStyle name="Currency 5 4 4 6 2 2" xfId="59103" xr:uid="{00000000-0005-0000-0000-00008F230000}"/>
    <cellStyle name="Currency 5 4 4 6 3" xfId="46506" xr:uid="{00000000-0005-0000-0000-000090230000}"/>
    <cellStyle name="Currency 5 4 4 6 4" xfId="36492" xr:uid="{00000000-0005-0000-0000-000091230000}"/>
    <cellStyle name="Currency 5 4 4 7" xfId="15651" xr:uid="{00000000-0005-0000-0000-000092230000}"/>
    <cellStyle name="Currency 5 4 4 7 2" xfId="50867" xr:uid="{00000000-0005-0000-0000-000093230000}"/>
    <cellStyle name="Currency 5 4 4 7 3" xfId="28256" xr:uid="{00000000-0005-0000-0000-000094230000}"/>
    <cellStyle name="Currency 5 4 4 8" xfId="12742" xr:uid="{00000000-0005-0000-0000-000095230000}"/>
    <cellStyle name="Currency 5 4 4 8 2" xfId="47960" xr:uid="{00000000-0005-0000-0000-000096230000}"/>
    <cellStyle name="Currency 5 4 4 9" xfId="38270" xr:uid="{00000000-0005-0000-0000-000097230000}"/>
    <cellStyle name="Currency 5 4 5" xfId="2802" xr:uid="{00000000-0005-0000-0000-000098230000}"/>
    <cellStyle name="Currency 5 4 5 10" xfId="25194" xr:uid="{00000000-0005-0000-0000-000099230000}"/>
    <cellStyle name="Currency 5 4 5 11" xfId="60729" xr:uid="{00000000-0005-0000-0000-00009A230000}"/>
    <cellStyle name="Currency 5 4 5 2" xfId="4625" xr:uid="{00000000-0005-0000-0000-00009B230000}"/>
    <cellStyle name="Currency 5 4 5 2 2" xfId="17272" xr:uid="{00000000-0005-0000-0000-00009C230000}"/>
    <cellStyle name="Currency 5 4 5 2 2 2" xfId="52488" xr:uid="{00000000-0005-0000-0000-00009D230000}"/>
    <cellStyle name="Currency 5 4 5 2 2 3" xfId="29877" xr:uid="{00000000-0005-0000-0000-00009E230000}"/>
    <cellStyle name="Currency 5 4 5 2 3" xfId="13718" xr:uid="{00000000-0005-0000-0000-00009F230000}"/>
    <cellStyle name="Currency 5 4 5 2 3 2" xfId="48936" xr:uid="{00000000-0005-0000-0000-0000A0230000}"/>
    <cellStyle name="Currency 5 4 5 2 4" xfId="39891" xr:uid="{00000000-0005-0000-0000-0000A1230000}"/>
    <cellStyle name="Currency 5 4 5 2 5" xfId="26325" xr:uid="{00000000-0005-0000-0000-0000A2230000}"/>
    <cellStyle name="Currency 5 4 5 3" xfId="6095" xr:uid="{00000000-0005-0000-0000-0000A3230000}"/>
    <cellStyle name="Currency 5 4 5 3 2" xfId="18726" xr:uid="{00000000-0005-0000-0000-0000A4230000}"/>
    <cellStyle name="Currency 5 4 5 3 2 2" xfId="53942" xr:uid="{00000000-0005-0000-0000-0000A5230000}"/>
    <cellStyle name="Currency 5 4 5 3 3" xfId="41345" xr:uid="{00000000-0005-0000-0000-0000A6230000}"/>
    <cellStyle name="Currency 5 4 5 3 4" xfId="31331" xr:uid="{00000000-0005-0000-0000-0000A7230000}"/>
    <cellStyle name="Currency 5 4 5 4" xfId="7554" xr:uid="{00000000-0005-0000-0000-0000A8230000}"/>
    <cellStyle name="Currency 5 4 5 4 2" xfId="20180" xr:uid="{00000000-0005-0000-0000-0000A9230000}"/>
    <cellStyle name="Currency 5 4 5 4 2 2" xfId="55396" xr:uid="{00000000-0005-0000-0000-0000AA230000}"/>
    <cellStyle name="Currency 5 4 5 4 3" xfId="42799" xr:uid="{00000000-0005-0000-0000-0000AB230000}"/>
    <cellStyle name="Currency 5 4 5 4 4" xfId="32785" xr:uid="{00000000-0005-0000-0000-0000AC230000}"/>
    <cellStyle name="Currency 5 4 5 5" xfId="9335" xr:uid="{00000000-0005-0000-0000-0000AD230000}"/>
    <cellStyle name="Currency 5 4 5 5 2" xfId="21956" xr:uid="{00000000-0005-0000-0000-0000AE230000}"/>
    <cellStyle name="Currency 5 4 5 5 2 2" xfId="57172" xr:uid="{00000000-0005-0000-0000-0000AF230000}"/>
    <cellStyle name="Currency 5 4 5 5 3" xfId="44575" xr:uid="{00000000-0005-0000-0000-0000B0230000}"/>
    <cellStyle name="Currency 5 4 5 5 4" xfId="34561" xr:uid="{00000000-0005-0000-0000-0000B1230000}"/>
    <cellStyle name="Currency 5 4 5 6" xfId="11129" xr:uid="{00000000-0005-0000-0000-0000B2230000}"/>
    <cellStyle name="Currency 5 4 5 6 2" xfId="23732" xr:uid="{00000000-0005-0000-0000-0000B3230000}"/>
    <cellStyle name="Currency 5 4 5 6 2 2" xfId="58948" xr:uid="{00000000-0005-0000-0000-0000B4230000}"/>
    <cellStyle name="Currency 5 4 5 6 3" xfId="46351" xr:uid="{00000000-0005-0000-0000-0000B5230000}"/>
    <cellStyle name="Currency 5 4 5 6 4" xfId="36337" xr:uid="{00000000-0005-0000-0000-0000B6230000}"/>
    <cellStyle name="Currency 5 4 5 7" xfId="15496" xr:uid="{00000000-0005-0000-0000-0000B7230000}"/>
    <cellStyle name="Currency 5 4 5 7 2" xfId="50712" xr:uid="{00000000-0005-0000-0000-0000B8230000}"/>
    <cellStyle name="Currency 5 4 5 7 3" xfId="28101" xr:uid="{00000000-0005-0000-0000-0000B9230000}"/>
    <cellStyle name="Currency 5 4 5 8" xfId="12587" xr:uid="{00000000-0005-0000-0000-0000BA230000}"/>
    <cellStyle name="Currency 5 4 5 8 2" xfId="47805" xr:uid="{00000000-0005-0000-0000-0000BB230000}"/>
    <cellStyle name="Currency 5 4 5 9" xfId="38115" xr:uid="{00000000-0005-0000-0000-0000BC230000}"/>
    <cellStyle name="Currency 5 4 6" xfId="3316" xr:uid="{00000000-0005-0000-0000-0000BD230000}"/>
    <cellStyle name="Currency 5 4 6 10" xfId="26812" xr:uid="{00000000-0005-0000-0000-0000BE230000}"/>
    <cellStyle name="Currency 5 4 6 11" xfId="61216" xr:uid="{00000000-0005-0000-0000-0000BF230000}"/>
    <cellStyle name="Currency 5 4 6 2" xfId="5112" xr:uid="{00000000-0005-0000-0000-0000C0230000}"/>
    <cellStyle name="Currency 5 4 6 2 2" xfId="17759" xr:uid="{00000000-0005-0000-0000-0000C1230000}"/>
    <cellStyle name="Currency 5 4 6 2 2 2" xfId="52975" xr:uid="{00000000-0005-0000-0000-0000C2230000}"/>
    <cellStyle name="Currency 5 4 6 2 3" xfId="40378" xr:uid="{00000000-0005-0000-0000-0000C3230000}"/>
    <cellStyle name="Currency 5 4 6 2 4" xfId="30364" xr:uid="{00000000-0005-0000-0000-0000C4230000}"/>
    <cellStyle name="Currency 5 4 6 3" xfId="6582" xr:uid="{00000000-0005-0000-0000-0000C5230000}"/>
    <cellStyle name="Currency 5 4 6 3 2" xfId="19213" xr:uid="{00000000-0005-0000-0000-0000C6230000}"/>
    <cellStyle name="Currency 5 4 6 3 2 2" xfId="54429" xr:uid="{00000000-0005-0000-0000-0000C7230000}"/>
    <cellStyle name="Currency 5 4 6 3 3" xfId="41832" xr:uid="{00000000-0005-0000-0000-0000C8230000}"/>
    <cellStyle name="Currency 5 4 6 3 4" xfId="31818" xr:uid="{00000000-0005-0000-0000-0000C9230000}"/>
    <cellStyle name="Currency 5 4 6 4" xfId="8041" xr:uid="{00000000-0005-0000-0000-0000CA230000}"/>
    <cellStyle name="Currency 5 4 6 4 2" xfId="20667" xr:uid="{00000000-0005-0000-0000-0000CB230000}"/>
    <cellStyle name="Currency 5 4 6 4 2 2" xfId="55883" xr:uid="{00000000-0005-0000-0000-0000CC230000}"/>
    <cellStyle name="Currency 5 4 6 4 3" xfId="43286" xr:uid="{00000000-0005-0000-0000-0000CD230000}"/>
    <cellStyle name="Currency 5 4 6 4 4" xfId="33272" xr:uid="{00000000-0005-0000-0000-0000CE230000}"/>
    <cellStyle name="Currency 5 4 6 5" xfId="9822" xr:uid="{00000000-0005-0000-0000-0000CF230000}"/>
    <cellStyle name="Currency 5 4 6 5 2" xfId="22443" xr:uid="{00000000-0005-0000-0000-0000D0230000}"/>
    <cellStyle name="Currency 5 4 6 5 2 2" xfId="57659" xr:uid="{00000000-0005-0000-0000-0000D1230000}"/>
    <cellStyle name="Currency 5 4 6 5 3" xfId="45062" xr:uid="{00000000-0005-0000-0000-0000D2230000}"/>
    <cellStyle name="Currency 5 4 6 5 4" xfId="35048" xr:uid="{00000000-0005-0000-0000-0000D3230000}"/>
    <cellStyle name="Currency 5 4 6 6" xfId="11616" xr:uid="{00000000-0005-0000-0000-0000D4230000}"/>
    <cellStyle name="Currency 5 4 6 6 2" xfId="24219" xr:uid="{00000000-0005-0000-0000-0000D5230000}"/>
    <cellStyle name="Currency 5 4 6 6 2 2" xfId="59435" xr:uid="{00000000-0005-0000-0000-0000D6230000}"/>
    <cellStyle name="Currency 5 4 6 6 3" xfId="46838" xr:uid="{00000000-0005-0000-0000-0000D7230000}"/>
    <cellStyle name="Currency 5 4 6 6 4" xfId="36824" xr:uid="{00000000-0005-0000-0000-0000D8230000}"/>
    <cellStyle name="Currency 5 4 6 7" xfId="15983" xr:uid="{00000000-0005-0000-0000-0000D9230000}"/>
    <cellStyle name="Currency 5 4 6 7 2" xfId="51199" xr:uid="{00000000-0005-0000-0000-0000DA230000}"/>
    <cellStyle name="Currency 5 4 6 7 3" xfId="28588" xr:uid="{00000000-0005-0000-0000-0000DB230000}"/>
    <cellStyle name="Currency 5 4 6 8" xfId="14205" xr:uid="{00000000-0005-0000-0000-0000DC230000}"/>
    <cellStyle name="Currency 5 4 6 8 2" xfId="49423" xr:uid="{00000000-0005-0000-0000-0000DD230000}"/>
    <cellStyle name="Currency 5 4 6 9" xfId="38602" xr:uid="{00000000-0005-0000-0000-0000DE230000}"/>
    <cellStyle name="Currency 5 4 7" xfId="2472" xr:uid="{00000000-0005-0000-0000-0000DF230000}"/>
    <cellStyle name="Currency 5 4 7 10" xfId="26003" xr:uid="{00000000-0005-0000-0000-0000E0230000}"/>
    <cellStyle name="Currency 5 4 7 11" xfId="60407" xr:uid="{00000000-0005-0000-0000-0000E1230000}"/>
    <cellStyle name="Currency 5 4 7 2" xfId="4303" xr:uid="{00000000-0005-0000-0000-0000E2230000}"/>
    <cellStyle name="Currency 5 4 7 2 2" xfId="16950" xr:uid="{00000000-0005-0000-0000-0000E3230000}"/>
    <cellStyle name="Currency 5 4 7 2 2 2" xfId="52166" xr:uid="{00000000-0005-0000-0000-0000E4230000}"/>
    <cellStyle name="Currency 5 4 7 2 3" xfId="39569" xr:uid="{00000000-0005-0000-0000-0000E5230000}"/>
    <cellStyle name="Currency 5 4 7 2 4" xfId="29555" xr:uid="{00000000-0005-0000-0000-0000E6230000}"/>
    <cellStyle name="Currency 5 4 7 3" xfId="5773" xr:uid="{00000000-0005-0000-0000-0000E7230000}"/>
    <cellStyle name="Currency 5 4 7 3 2" xfId="18404" xr:uid="{00000000-0005-0000-0000-0000E8230000}"/>
    <cellStyle name="Currency 5 4 7 3 2 2" xfId="53620" xr:uid="{00000000-0005-0000-0000-0000E9230000}"/>
    <cellStyle name="Currency 5 4 7 3 3" xfId="41023" xr:uid="{00000000-0005-0000-0000-0000EA230000}"/>
    <cellStyle name="Currency 5 4 7 3 4" xfId="31009" xr:uid="{00000000-0005-0000-0000-0000EB230000}"/>
    <cellStyle name="Currency 5 4 7 4" xfId="7232" xr:uid="{00000000-0005-0000-0000-0000EC230000}"/>
    <cellStyle name="Currency 5 4 7 4 2" xfId="19858" xr:uid="{00000000-0005-0000-0000-0000ED230000}"/>
    <cellStyle name="Currency 5 4 7 4 2 2" xfId="55074" xr:uid="{00000000-0005-0000-0000-0000EE230000}"/>
    <cellStyle name="Currency 5 4 7 4 3" xfId="42477" xr:uid="{00000000-0005-0000-0000-0000EF230000}"/>
    <cellStyle name="Currency 5 4 7 4 4" xfId="32463" xr:uid="{00000000-0005-0000-0000-0000F0230000}"/>
    <cellStyle name="Currency 5 4 7 5" xfId="9013" xr:uid="{00000000-0005-0000-0000-0000F1230000}"/>
    <cellStyle name="Currency 5 4 7 5 2" xfId="21634" xr:uid="{00000000-0005-0000-0000-0000F2230000}"/>
    <cellStyle name="Currency 5 4 7 5 2 2" xfId="56850" xr:uid="{00000000-0005-0000-0000-0000F3230000}"/>
    <cellStyle name="Currency 5 4 7 5 3" xfId="44253" xr:uid="{00000000-0005-0000-0000-0000F4230000}"/>
    <cellStyle name="Currency 5 4 7 5 4" xfId="34239" xr:uid="{00000000-0005-0000-0000-0000F5230000}"/>
    <cellStyle name="Currency 5 4 7 6" xfId="10807" xr:uid="{00000000-0005-0000-0000-0000F6230000}"/>
    <cellStyle name="Currency 5 4 7 6 2" xfId="23410" xr:uid="{00000000-0005-0000-0000-0000F7230000}"/>
    <cellStyle name="Currency 5 4 7 6 2 2" xfId="58626" xr:uid="{00000000-0005-0000-0000-0000F8230000}"/>
    <cellStyle name="Currency 5 4 7 6 3" xfId="46029" xr:uid="{00000000-0005-0000-0000-0000F9230000}"/>
    <cellStyle name="Currency 5 4 7 6 4" xfId="36015" xr:uid="{00000000-0005-0000-0000-0000FA230000}"/>
    <cellStyle name="Currency 5 4 7 7" xfId="15174" xr:uid="{00000000-0005-0000-0000-0000FB230000}"/>
    <cellStyle name="Currency 5 4 7 7 2" xfId="50390" xr:uid="{00000000-0005-0000-0000-0000FC230000}"/>
    <cellStyle name="Currency 5 4 7 7 3" xfId="27779" xr:uid="{00000000-0005-0000-0000-0000FD230000}"/>
    <cellStyle name="Currency 5 4 7 8" xfId="13396" xr:uid="{00000000-0005-0000-0000-0000FE230000}"/>
    <cellStyle name="Currency 5 4 7 8 2" xfId="48614" xr:uid="{00000000-0005-0000-0000-0000FF230000}"/>
    <cellStyle name="Currency 5 4 7 9" xfId="37793" xr:uid="{00000000-0005-0000-0000-000000240000}"/>
    <cellStyle name="Currency 5 4 8" xfId="3640" xr:uid="{00000000-0005-0000-0000-000001240000}"/>
    <cellStyle name="Currency 5 4 8 2" xfId="8364" xr:uid="{00000000-0005-0000-0000-000002240000}"/>
    <cellStyle name="Currency 5 4 8 2 2" xfId="20990" xr:uid="{00000000-0005-0000-0000-000003240000}"/>
    <cellStyle name="Currency 5 4 8 2 2 2" xfId="56206" xr:uid="{00000000-0005-0000-0000-000004240000}"/>
    <cellStyle name="Currency 5 4 8 2 3" xfId="43609" xr:uid="{00000000-0005-0000-0000-000005240000}"/>
    <cellStyle name="Currency 5 4 8 2 4" xfId="33595" xr:uid="{00000000-0005-0000-0000-000006240000}"/>
    <cellStyle name="Currency 5 4 8 3" xfId="10145" xr:uid="{00000000-0005-0000-0000-000007240000}"/>
    <cellStyle name="Currency 5 4 8 3 2" xfId="22766" xr:uid="{00000000-0005-0000-0000-000008240000}"/>
    <cellStyle name="Currency 5 4 8 3 2 2" xfId="57982" xr:uid="{00000000-0005-0000-0000-000009240000}"/>
    <cellStyle name="Currency 5 4 8 3 3" xfId="45385" xr:uid="{00000000-0005-0000-0000-00000A240000}"/>
    <cellStyle name="Currency 5 4 8 3 4" xfId="35371" xr:uid="{00000000-0005-0000-0000-00000B240000}"/>
    <cellStyle name="Currency 5 4 8 4" xfId="11941" xr:uid="{00000000-0005-0000-0000-00000C240000}"/>
    <cellStyle name="Currency 5 4 8 4 2" xfId="24542" xr:uid="{00000000-0005-0000-0000-00000D240000}"/>
    <cellStyle name="Currency 5 4 8 4 2 2" xfId="59758" xr:uid="{00000000-0005-0000-0000-00000E240000}"/>
    <cellStyle name="Currency 5 4 8 4 3" xfId="47161" xr:uid="{00000000-0005-0000-0000-00000F240000}"/>
    <cellStyle name="Currency 5 4 8 4 4" xfId="37147" xr:uid="{00000000-0005-0000-0000-000010240000}"/>
    <cellStyle name="Currency 5 4 8 5" xfId="16306" xr:uid="{00000000-0005-0000-0000-000011240000}"/>
    <cellStyle name="Currency 5 4 8 5 2" xfId="51522" xr:uid="{00000000-0005-0000-0000-000012240000}"/>
    <cellStyle name="Currency 5 4 8 5 3" xfId="28911" xr:uid="{00000000-0005-0000-0000-000013240000}"/>
    <cellStyle name="Currency 5 4 8 6" xfId="14528" xr:uid="{00000000-0005-0000-0000-000014240000}"/>
    <cellStyle name="Currency 5 4 8 6 2" xfId="49746" xr:uid="{00000000-0005-0000-0000-000015240000}"/>
    <cellStyle name="Currency 5 4 8 7" xfId="38925" xr:uid="{00000000-0005-0000-0000-000016240000}"/>
    <cellStyle name="Currency 5 4 8 8" xfId="27135" xr:uid="{00000000-0005-0000-0000-000017240000}"/>
    <cellStyle name="Currency 5 4 9" xfId="3969" xr:uid="{00000000-0005-0000-0000-000018240000}"/>
    <cellStyle name="Currency 5 4 9 2" xfId="16628" xr:uid="{00000000-0005-0000-0000-000019240000}"/>
    <cellStyle name="Currency 5 4 9 2 2" xfId="51844" xr:uid="{00000000-0005-0000-0000-00001A240000}"/>
    <cellStyle name="Currency 5 4 9 2 3" xfId="29233" xr:uid="{00000000-0005-0000-0000-00001B240000}"/>
    <cellStyle name="Currency 5 4 9 3" xfId="13074" xr:uid="{00000000-0005-0000-0000-00001C240000}"/>
    <cellStyle name="Currency 5 4 9 3 2" xfId="48292" xr:uid="{00000000-0005-0000-0000-00001D240000}"/>
    <cellStyle name="Currency 5 4 9 4" xfId="39247" xr:uid="{00000000-0005-0000-0000-00001E240000}"/>
    <cellStyle name="Currency 5 4 9 5" xfId="25681" xr:uid="{00000000-0005-0000-0000-00001F240000}"/>
    <cellStyle name="Currency 5 5" xfId="1721" xr:uid="{00000000-0005-0000-0000-000020240000}"/>
    <cellStyle name="Currency 5 5 10" xfId="6979" xr:uid="{00000000-0005-0000-0000-000021240000}"/>
    <cellStyle name="Currency 5 5 10 2" xfId="19606" xr:uid="{00000000-0005-0000-0000-000022240000}"/>
    <cellStyle name="Currency 5 5 10 2 2" xfId="54822" xr:uid="{00000000-0005-0000-0000-000023240000}"/>
    <cellStyle name="Currency 5 5 10 3" xfId="42225" xr:uid="{00000000-0005-0000-0000-000024240000}"/>
    <cellStyle name="Currency 5 5 10 4" xfId="32211" xr:uid="{00000000-0005-0000-0000-000025240000}"/>
    <cellStyle name="Currency 5 5 11" xfId="8760" xr:uid="{00000000-0005-0000-0000-000026240000}"/>
    <cellStyle name="Currency 5 5 11 2" xfId="21382" xr:uid="{00000000-0005-0000-0000-000027240000}"/>
    <cellStyle name="Currency 5 5 11 2 2" xfId="56598" xr:uid="{00000000-0005-0000-0000-000028240000}"/>
    <cellStyle name="Currency 5 5 11 3" xfId="44001" xr:uid="{00000000-0005-0000-0000-000029240000}"/>
    <cellStyle name="Currency 5 5 11 4" xfId="33987" xr:uid="{00000000-0005-0000-0000-00002A240000}"/>
    <cellStyle name="Currency 5 5 12" xfId="10496" xr:uid="{00000000-0005-0000-0000-00002B240000}"/>
    <cellStyle name="Currency 5 5 12 2" xfId="23107" xr:uid="{00000000-0005-0000-0000-00002C240000}"/>
    <cellStyle name="Currency 5 5 12 2 2" xfId="58323" xr:uid="{00000000-0005-0000-0000-00002D240000}"/>
    <cellStyle name="Currency 5 5 12 3" xfId="45726" xr:uid="{00000000-0005-0000-0000-00002E240000}"/>
    <cellStyle name="Currency 5 5 12 4" xfId="35712" xr:uid="{00000000-0005-0000-0000-00002F240000}"/>
    <cellStyle name="Currency 5 5 13" xfId="14921" xr:uid="{00000000-0005-0000-0000-000030240000}"/>
    <cellStyle name="Currency 5 5 13 2" xfId="50138" xr:uid="{00000000-0005-0000-0000-000031240000}"/>
    <cellStyle name="Currency 5 5 13 3" xfId="27527" xr:uid="{00000000-0005-0000-0000-000032240000}"/>
    <cellStyle name="Currency 5 5 14" xfId="12335" xr:uid="{00000000-0005-0000-0000-000033240000}"/>
    <cellStyle name="Currency 5 5 14 2" xfId="47553" xr:uid="{00000000-0005-0000-0000-000034240000}"/>
    <cellStyle name="Currency 5 5 15" xfId="37540" xr:uid="{00000000-0005-0000-0000-000035240000}"/>
    <cellStyle name="Currency 5 5 16" xfId="24942" xr:uid="{00000000-0005-0000-0000-000036240000}"/>
    <cellStyle name="Currency 5 5 17" xfId="60155" xr:uid="{00000000-0005-0000-0000-000037240000}"/>
    <cellStyle name="Currency 5 5 2" xfId="2365" xr:uid="{00000000-0005-0000-0000-000038240000}"/>
    <cellStyle name="Currency 5 5 2 10" xfId="10497" xr:uid="{00000000-0005-0000-0000-000039240000}"/>
    <cellStyle name="Currency 5 5 2 10 2" xfId="23108" xr:uid="{00000000-0005-0000-0000-00003A240000}"/>
    <cellStyle name="Currency 5 5 2 10 2 2" xfId="58324" xr:uid="{00000000-0005-0000-0000-00003B240000}"/>
    <cellStyle name="Currency 5 5 2 10 3" xfId="45727" xr:uid="{00000000-0005-0000-0000-00003C240000}"/>
    <cellStyle name="Currency 5 5 2 10 4" xfId="35713" xr:uid="{00000000-0005-0000-0000-00003D240000}"/>
    <cellStyle name="Currency 5 5 2 11" xfId="15076" xr:uid="{00000000-0005-0000-0000-00003E240000}"/>
    <cellStyle name="Currency 5 5 2 11 2" xfId="50292" xr:uid="{00000000-0005-0000-0000-00003F240000}"/>
    <cellStyle name="Currency 5 5 2 11 3" xfId="27681" xr:uid="{00000000-0005-0000-0000-000040240000}"/>
    <cellStyle name="Currency 5 5 2 12" xfId="12489" xr:uid="{00000000-0005-0000-0000-000041240000}"/>
    <cellStyle name="Currency 5 5 2 12 2" xfId="47707" xr:uid="{00000000-0005-0000-0000-000042240000}"/>
    <cellStyle name="Currency 5 5 2 13" xfId="37695" xr:uid="{00000000-0005-0000-0000-000043240000}"/>
    <cellStyle name="Currency 5 5 2 14" xfId="25096" xr:uid="{00000000-0005-0000-0000-000044240000}"/>
    <cellStyle name="Currency 5 5 2 15" xfId="60309" xr:uid="{00000000-0005-0000-0000-000045240000}"/>
    <cellStyle name="Currency 5 5 2 2" xfId="3211" xr:uid="{00000000-0005-0000-0000-000046240000}"/>
    <cellStyle name="Currency 5 5 2 2 10" xfId="25580" xr:uid="{00000000-0005-0000-0000-000047240000}"/>
    <cellStyle name="Currency 5 5 2 2 11" xfId="61115" xr:uid="{00000000-0005-0000-0000-000048240000}"/>
    <cellStyle name="Currency 5 5 2 2 2" xfId="5011" xr:uid="{00000000-0005-0000-0000-000049240000}"/>
    <cellStyle name="Currency 5 5 2 2 2 2" xfId="17658" xr:uid="{00000000-0005-0000-0000-00004A240000}"/>
    <cellStyle name="Currency 5 5 2 2 2 2 2" xfId="52874" xr:uid="{00000000-0005-0000-0000-00004B240000}"/>
    <cellStyle name="Currency 5 5 2 2 2 2 3" xfId="30263" xr:uid="{00000000-0005-0000-0000-00004C240000}"/>
    <cellStyle name="Currency 5 5 2 2 2 3" xfId="14104" xr:uid="{00000000-0005-0000-0000-00004D240000}"/>
    <cellStyle name="Currency 5 5 2 2 2 3 2" xfId="49322" xr:uid="{00000000-0005-0000-0000-00004E240000}"/>
    <cellStyle name="Currency 5 5 2 2 2 4" xfId="40277" xr:uid="{00000000-0005-0000-0000-00004F240000}"/>
    <cellStyle name="Currency 5 5 2 2 2 5" xfId="26711" xr:uid="{00000000-0005-0000-0000-000050240000}"/>
    <cellStyle name="Currency 5 5 2 2 3" xfId="6481" xr:uid="{00000000-0005-0000-0000-000051240000}"/>
    <cellStyle name="Currency 5 5 2 2 3 2" xfId="19112" xr:uid="{00000000-0005-0000-0000-000052240000}"/>
    <cellStyle name="Currency 5 5 2 2 3 2 2" xfId="54328" xr:uid="{00000000-0005-0000-0000-000053240000}"/>
    <cellStyle name="Currency 5 5 2 2 3 3" xfId="41731" xr:uid="{00000000-0005-0000-0000-000054240000}"/>
    <cellStyle name="Currency 5 5 2 2 3 4" xfId="31717" xr:uid="{00000000-0005-0000-0000-000055240000}"/>
    <cellStyle name="Currency 5 5 2 2 4" xfId="7940" xr:uid="{00000000-0005-0000-0000-000056240000}"/>
    <cellStyle name="Currency 5 5 2 2 4 2" xfId="20566" xr:uid="{00000000-0005-0000-0000-000057240000}"/>
    <cellStyle name="Currency 5 5 2 2 4 2 2" xfId="55782" xr:uid="{00000000-0005-0000-0000-000058240000}"/>
    <cellStyle name="Currency 5 5 2 2 4 3" xfId="43185" xr:uid="{00000000-0005-0000-0000-000059240000}"/>
    <cellStyle name="Currency 5 5 2 2 4 4" xfId="33171" xr:uid="{00000000-0005-0000-0000-00005A240000}"/>
    <cellStyle name="Currency 5 5 2 2 5" xfId="9721" xr:uid="{00000000-0005-0000-0000-00005B240000}"/>
    <cellStyle name="Currency 5 5 2 2 5 2" xfId="22342" xr:uid="{00000000-0005-0000-0000-00005C240000}"/>
    <cellStyle name="Currency 5 5 2 2 5 2 2" xfId="57558" xr:uid="{00000000-0005-0000-0000-00005D240000}"/>
    <cellStyle name="Currency 5 5 2 2 5 3" xfId="44961" xr:uid="{00000000-0005-0000-0000-00005E240000}"/>
    <cellStyle name="Currency 5 5 2 2 5 4" xfId="34947" xr:uid="{00000000-0005-0000-0000-00005F240000}"/>
    <cellStyle name="Currency 5 5 2 2 6" xfId="11515" xr:uid="{00000000-0005-0000-0000-000060240000}"/>
    <cellStyle name="Currency 5 5 2 2 6 2" xfId="24118" xr:uid="{00000000-0005-0000-0000-000061240000}"/>
    <cellStyle name="Currency 5 5 2 2 6 2 2" xfId="59334" xr:uid="{00000000-0005-0000-0000-000062240000}"/>
    <cellStyle name="Currency 5 5 2 2 6 3" xfId="46737" xr:uid="{00000000-0005-0000-0000-000063240000}"/>
    <cellStyle name="Currency 5 5 2 2 6 4" xfId="36723" xr:uid="{00000000-0005-0000-0000-000064240000}"/>
    <cellStyle name="Currency 5 5 2 2 7" xfId="15882" xr:uid="{00000000-0005-0000-0000-000065240000}"/>
    <cellStyle name="Currency 5 5 2 2 7 2" xfId="51098" xr:uid="{00000000-0005-0000-0000-000066240000}"/>
    <cellStyle name="Currency 5 5 2 2 7 3" xfId="28487" xr:uid="{00000000-0005-0000-0000-000067240000}"/>
    <cellStyle name="Currency 5 5 2 2 8" xfId="12973" xr:uid="{00000000-0005-0000-0000-000068240000}"/>
    <cellStyle name="Currency 5 5 2 2 8 2" xfId="48191" xr:uid="{00000000-0005-0000-0000-000069240000}"/>
    <cellStyle name="Currency 5 5 2 2 9" xfId="38501" xr:uid="{00000000-0005-0000-0000-00006A240000}"/>
    <cellStyle name="Currency 5 5 2 3" xfId="3540" xr:uid="{00000000-0005-0000-0000-00006B240000}"/>
    <cellStyle name="Currency 5 5 2 3 10" xfId="27036" xr:uid="{00000000-0005-0000-0000-00006C240000}"/>
    <cellStyle name="Currency 5 5 2 3 11" xfId="61440" xr:uid="{00000000-0005-0000-0000-00006D240000}"/>
    <cellStyle name="Currency 5 5 2 3 2" xfId="5336" xr:uid="{00000000-0005-0000-0000-00006E240000}"/>
    <cellStyle name="Currency 5 5 2 3 2 2" xfId="17983" xr:uid="{00000000-0005-0000-0000-00006F240000}"/>
    <cellStyle name="Currency 5 5 2 3 2 2 2" xfId="53199" xr:uid="{00000000-0005-0000-0000-000070240000}"/>
    <cellStyle name="Currency 5 5 2 3 2 3" xfId="40602" xr:uid="{00000000-0005-0000-0000-000071240000}"/>
    <cellStyle name="Currency 5 5 2 3 2 4" xfId="30588" xr:uid="{00000000-0005-0000-0000-000072240000}"/>
    <cellStyle name="Currency 5 5 2 3 3" xfId="6806" xr:uid="{00000000-0005-0000-0000-000073240000}"/>
    <cellStyle name="Currency 5 5 2 3 3 2" xfId="19437" xr:uid="{00000000-0005-0000-0000-000074240000}"/>
    <cellStyle name="Currency 5 5 2 3 3 2 2" xfId="54653" xr:uid="{00000000-0005-0000-0000-000075240000}"/>
    <cellStyle name="Currency 5 5 2 3 3 3" xfId="42056" xr:uid="{00000000-0005-0000-0000-000076240000}"/>
    <cellStyle name="Currency 5 5 2 3 3 4" xfId="32042" xr:uid="{00000000-0005-0000-0000-000077240000}"/>
    <cellStyle name="Currency 5 5 2 3 4" xfId="8265" xr:uid="{00000000-0005-0000-0000-000078240000}"/>
    <cellStyle name="Currency 5 5 2 3 4 2" xfId="20891" xr:uid="{00000000-0005-0000-0000-000079240000}"/>
    <cellStyle name="Currency 5 5 2 3 4 2 2" xfId="56107" xr:uid="{00000000-0005-0000-0000-00007A240000}"/>
    <cellStyle name="Currency 5 5 2 3 4 3" xfId="43510" xr:uid="{00000000-0005-0000-0000-00007B240000}"/>
    <cellStyle name="Currency 5 5 2 3 4 4" xfId="33496" xr:uid="{00000000-0005-0000-0000-00007C240000}"/>
    <cellStyle name="Currency 5 5 2 3 5" xfId="10046" xr:uid="{00000000-0005-0000-0000-00007D240000}"/>
    <cellStyle name="Currency 5 5 2 3 5 2" xfId="22667" xr:uid="{00000000-0005-0000-0000-00007E240000}"/>
    <cellStyle name="Currency 5 5 2 3 5 2 2" xfId="57883" xr:uid="{00000000-0005-0000-0000-00007F240000}"/>
    <cellStyle name="Currency 5 5 2 3 5 3" xfId="45286" xr:uid="{00000000-0005-0000-0000-000080240000}"/>
    <cellStyle name="Currency 5 5 2 3 5 4" xfId="35272" xr:uid="{00000000-0005-0000-0000-000081240000}"/>
    <cellStyle name="Currency 5 5 2 3 6" xfId="11840" xr:uid="{00000000-0005-0000-0000-000082240000}"/>
    <cellStyle name="Currency 5 5 2 3 6 2" xfId="24443" xr:uid="{00000000-0005-0000-0000-000083240000}"/>
    <cellStyle name="Currency 5 5 2 3 6 2 2" xfId="59659" xr:uid="{00000000-0005-0000-0000-000084240000}"/>
    <cellStyle name="Currency 5 5 2 3 6 3" xfId="47062" xr:uid="{00000000-0005-0000-0000-000085240000}"/>
    <cellStyle name="Currency 5 5 2 3 6 4" xfId="37048" xr:uid="{00000000-0005-0000-0000-000086240000}"/>
    <cellStyle name="Currency 5 5 2 3 7" xfId="16207" xr:uid="{00000000-0005-0000-0000-000087240000}"/>
    <cellStyle name="Currency 5 5 2 3 7 2" xfId="51423" xr:uid="{00000000-0005-0000-0000-000088240000}"/>
    <cellStyle name="Currency 5 5 2 3 7 3" xfId="28812" xr:uid="{00000000-0005-0000-0000-000089240000}"/>
    <cellStyle name="Currency 5 5 2 3 8" xfId="14429" xr:uid="{00000000-0005-0000-0000-00008A240000}"/>
    <cellStyle name="Currency 5 5 2 3 8 2" xfId="49647" xr:uid="{00000000-0005-0000-0000-00008B240000}"/>
    <cellStyle name="Currency 5 5 2 3 9" xfId="38826" xr:uid="{00000000-0005-0000-0000-00008C240000}"/>
    <cellStyle name="Currency 5 5 2 4" xfId="2701" xr:uid="{00000000-0005-0000-0000-00008D240000}"/>
    <cellStyle name="Currency 5 5 2 4 10" xfId="26227" xr:uid="{00000000-0005-0000-0000-00008E240000}"/>
    <cellStyle name="Currency 5 5 2 4 11" xfId="60631" xr:uid="{00000000-0005-0000-0000-00008F240000}"/>
    <cellStyle name="Currency 5 5 2 4 2" xfId="4527" xr:uid="{00000000-0005-0000-0000-000090240000}"/>
    <cellStyle name="Currency 5 5 2 4 2 2" xfId="17174" xr:uid="{00000000-0005-0000-0000-000091240000}"/>
    <cellStyle name="Currency 5 5 2 4 2 2 2" xfId="52390" xr:uid="{00000000-0005-0000-0000-000092240000}"/>
    <cellStyle name="Currency 5 5 2 4 2 3" xfId="39793" xr:uid="{00000000-0005-0000-0000-000093240000}"/>
    <cellStyle name="Currency 5 5 2 4 2 4" xfId="29779" xr:uid="{00000000-0005-0000-0000-000094240000}"/>
    <cellStyle name="Currency 5 5 2 4 3" xfId="5997" xr:uid="{00000000-0005-0000-0000-000095240000}"/>
    <cellStyle name="Currency 5 5 2 4 3 2" xfId="18628" xr:uid="{00000000-0005-0000-0000-000096240000}"/>
    <cellStyle name="Currency 5 5 2 4 3 2 2" xfId="53844" xr:uid="{00000000-0005-0000-0000-000097240000}"/>
    <cellStyle name="Currency 5 5 2 4 3 3" xfId="41247" xr:uid="{00000000-0005-0000-0000-000098240000}"/>
    <cellStyle name="Currency 5 5 2 4 3 4" xfId="31233" xr:uid="{00000000-0005-0000-0000-000099240000}"/>
    <cellStyle name="Currency 5 5 2 4 4" xfId="7456" xr:uid="{00000000-0005-0000-0000-00009A240000}"/>
    <cellStyle name="Currency 5 5 2 4 4 2" xfId="20082" xr:uid="{00000000-0005-0000-0000-00009B240000}"/>
    <cellStyle name="Currency 5 5 2 4 4 2 2" xfId="55298" xr:uid="{00000000-0005-0000-0000-00009C240000}"/>
    <cellStyle name="Currency 5 5 2 4 4 3" xfId="42701" xr:uid="{00000000-0005-0000-0000-00009D240000}"/>
    <cellStyle name="Currency 5 5 2 4 4 4" xfId="32687" xr:uid="{00000000-0005-0000-0000-00009E240000}"/>
    <cellStyle name="Currency 5 5 2 4 5" xfId="9237" xr:uid="{00000000-0005-0000-0000-00009F240000}"/>
    <cellStyle name="Currency 5 5 2 4 5 2" xfId="21858" xr:uid="{00000000-0005-0000-0000-0000A0240000}"/>
    <cellStyle name="Currency 5 5 2 4 5 2 2" xfId="57074" xr:uid="{00000000-0005-0000-0000-0000A1240000}"/>
    <cellStyle name="Currency 5 5 2 4 5 3" xfId="44477" xr:uid="{00000000-0005-0000-0000-0000A2240000}"/>
    <cellStyle name="Currency 5 5 2 4 5 4" xfId="34463" xr:uid="{00000000-0005-0000-0000-0000A3240000}"/>
    <cellStyle name="Currency 5 5 2 4 6" xfId="11031" xr:uid="{00000000-0005-0000-0000-0000A4240000}"/>
    <cellStyle name="Currency 5 5 2 4 6 2" xfId="23634" xr:uid="{00000000-0005-0000-0000-0000A5240000}"/>
    <cellStyle name="Currency 5 5 2 4 6 2 2" xfId="58850" xr:uid="{00000000-0005-0000-0000-0000A6240000}"/>
    <cellStyle name="Currency 5 5 2 4 6 3" xfId="46253" xr:uid="{00000000-0005-0000-0000-0000A7240000}"/>
    <cellStyle name="Currency 5 5 2 4 6 4" xfId="36239" xr:uid="{00000000-0005-0000-0000-0000A8240000}"/>
    <cellStyle name="Currency 5 5 2 4 7" xfId="15398" xr:uid="{00000000-0005-0000-0000-0000A9240000}"/>
    <cellStyle name="Currency 5 5 2 4 7 2" xfId="50614" xr:uid="{00000000-0005-0000-0000-0000AA240000}"/>
    <cellStyle name="Currency 5 5 2 4 7 3" xfId="28003" xr:uid="{00000000-0005-0000-0000-0000AB240000}"/>
    <cellStyle name="Currency 5 5 2 4 8" xfId="13620" xr:uid="{00000000-0005-0000-0000-0000AC240000}"/>
    <cellStyle name="Currency 5 5 2 4 8 2" xfId="48838" xr:uid="{00000000-0005-0000-0000-0000AD240000}"/>
    <cellStyle name="Currency 5 5 2 4 9" xfId="38017" xr:uid="{00000000-0005-0000-0000-0000AE240000}"/>
    <cellStyle name="Currency 5 5 2 5" xfId="3865" xr:uid="{00000000-0005-0000-0000-0000AF240000}"/>
    <cellStyle name="Currency 5 5 2 5 2" xfId="8588" xr:uid="{00000000-0005-0000-0000-0000B0240000}"/>
    <cellStyle name="Currency 5 5 2 5 2 2" xfId="21214" xr:uid="{00000000-0005-0000-0000-0000B1240000}"/>
    <cellStyle name="Currency 5 5 2 5 2 2 2" xfId="56430" xr:uid="{00000000-0005-0000-0000-0000B2240000}"/>
    <cellStyle name="Currency 5 5 2 5 2 3" xfId="43833" xr:uid="{00000000-0005-0000-0000-0000B3240000}"/>
    <cellStyle name="Currency 5 5 2 5 2 4" xfId="33819" xr:uid="{00000000-0005-0000-0000-0000B4240000}"/>
    <cellStyle name="Currency 5 5 2 5 3" xfId="10369" xr:uid="{00000000-0005-0000-0000-0000B5240000}"/>
    <cellStyle name="Currency 5 5 2 5 3 2" xfId="22990" xr:uid="{00000000-0005-0000-0000-0000B6240000}"/>
    <cellStyle name="Currency 5 5 2 5 3 2 2" xfId="58206" xr:uid="{00000000-0005-0000-0000-0000B7240000}"/>
    <cellStyle name="Currency 5 5 2 5 3 3" xfId="45609" xr:uid="{00000000-0005-0000-0000-0000B8240000}"/>
    <cellStyle name="Currency 5 5 2 5 3 4" xfId="35595" xr:uid="{00000000-0005-0000-0000-0000B9240000}"/>
    <cellStyle name="Currency 5 5 2 5 4" xfId="12165" xr:uid="{00000000-0005-0000-0000-0000BA240000}"/>
    <cellStyle name="Currency 5 5 2 5 4 2" xfId="24766" xr:uid="{00000000-0005-0000-0000-0000BB240000}"/>
    <cellStyle name="Currency 5 5 2 5 4 2 2" xfId="59982" xr:uid="{00000000-0005-0000-0000-0000BC240000}"/>
    <cellStyle name="Currency 5 5 2 5 4 3" xfId="47385" xr:uid="{00000000-0005-0000-0000-0000BD240000}"/>
    <cellStyle name="Currency 5 5 2 5 4 4" xfId="37371" xr:uid="{00000000-0005-0000-0000-0000BE240000}"/>
    <cellStyle name="Currency 5 5 2 5 5" xfId="16530" xr:uid="{00000000-0005-0000-0000-0000BF240000}"/>
    <cellStyle name="Currency 5 5 2 5 5 2" xfId="51746" xr:uid="{00000000-0005-0000-0000-0000C0240000}"/>
    <cellStyle name="Currency 5 5 2 5 5 3" xfId="29135" xr:uid="{00000000-0005-0000-0000-0000C1240000}"/>
    <cellStyle name="Currency 5 5 2 5 6" xfId="14752" xr:uid="{00000000-0005-0000-0000-0000C2240000}"/>
    <cellStyle name="Currency 5 5 2 5 6 2" xfId="49970" xr:uid="{00000000-0005-0000-0000-0000C3240000}"/>
    <cellStyle name="Currency 5 5 2 5 7" xfId="39149" xr:uid="{00000000-0005-0000-0000-0000C4240000}"/>
    <cellStyle name="Currency 5 5 2 5 8" xfId="27359" xr:uid="{00000000-0005-0000-0000-0000C5240000}"/>
    <cellStyle name="Currency 5 5 2 6" xfId="4205" xr:uid="{00000000-0005-0000-0000-0000C6240000}"/>
    <cellStyle name="Currency 5 5 2 6 2" xfId="16852" xr:uid="{00000000-0005-0000-0000-0000C7240000}"/>
    <cellStyle name="Currency 5 5 2 6 2 2" xfId="52068" xr:uid="{00000000-0005-0000-0000-0000C8240000}"/>
    <cellStyle name="Currency 5 5 2 6 2 3" xfId="29457" xr:uid="{00000000-0005-0000-0000-0000C9240000}"/>
    <cellStyle name="Currency 5 5 2 6 3" xfId="13298" xr:uid="{00000000-0005-0000-0000-0000CA240000}"/>
    <cellStyle name="Currency 5 5 2 6 3 2" xfId="48516" xr:uid="{00000000-0005-0000-0000-0000CB240000}"/>
    <cellStyle name="Currency 5 5 2 6 4" xfId="39471" xr:uid="{00000000-0005-0000-0000-0000CC240000}"/>
    <cellStyle name="Currency 5 5 2 6 5" xfId="25905" xr:uid="{00000000-0005-0000-0000-0000CD240000}"/>
    <cellStyle name="Currency 5 5 2 7" xfId="5675" xr:uid="{00000000-0005-0000-0000-0000CE240000}"/>
    <cellStyle name="Currency 5 5 2 7 2" xfId="18306" xr:uid="{00000000-0005-0000-0000-0000CF240000}"/>
    <cellStyle name="Currency 5 5 2 7 2 2" xfId="53522" xr:uid="{00000000-0005-0000-0000-0000D0240000}"/>
    <cellStyle name="Currency 5 5 2 7 3" xfId="40925" xr:uid="{00000000-0005-0000-0000-0000D1240000}"/>
    <cellStyle name="Currency 5 5 2 7 4" xfId="30911" xr:uid="{00000000-0005-0000-0000-0000D2240000}"/>
    <cellStyle name="Currency 5 5 2 8" xfId="7134" xr:uid="{00000000-0005-0000-0000-0000D3240000}"/>
    <cellStyle name="Currency 5 5 2 8 2" xfId="19760" xr:uid="{00000000-0005-0000-0000-0000D4240000}"/>
    <cellStyle name="Currency 5 5 2 8 2 2" xfId="54976" xr:uid="{00000000-0005-0000-0000-0000D5240000}"/>
    <cellStyle name="Currency 5 5 2 8 3" xfId="42379" xr:uid="{00000000-0005-0000-0000-0000D6240000}"/>
    <cellStyle name="Currency 5 5 2 8 4" xfId="32365" xr:uid="{00000000-0005-0000-0000-0000D7240000}"/>
    <cellStyle name="Currency 5 5 2 9" xfId="8915" xr:uid="{00000000-0005-0000-0000-0000D8240000}"/>
    <cellStyle name="Currency 5 5 2 9 2" xfId="21536" xr:uid="{00000000-0005-0000-0000-0000D9240000}"/>
    <cellStyle name="Currency 5 5 2 9 2 2" xfId="56752" xr:uid="{00000000-0005-0000-0000-0000DA240000}"/>
    <cellStyle name="Currency 5 5 2 9 3" xfId="44155" xr:uid="{00000000-0005-0000-0000-0000DB240000}"/>
    <cellStyle name="Currency 5 5 2 9 4" xfId="34141" xr:uid="{00000000-0005-0000-0000-0000DC240000}"/>
    <cellStyle name="Currency 5 5 3" xfId="3051" xr:uid="{00000000-0005-0000-0000-0000DD240000}"/>
    <cellStyle name="Currency 5 5 3 10" xfId="25423" xr:uid="{00000000-0005-0000-0000-0000DE240000}"/>
    <cellStyle name="Currency 5 5 3 11" xfId="60958" xr:uid="{00000000-0005-0000-0000-0000DF240000}"/>
    <cellStyle name="Currency 5 5 3 2" xfId="4854" xr:uid="{00000000-0005-0000-0000-0000E0240000}"/>
    <cellStyle name="Currency 5 5 3 2 2" xfId="17501" xr:uid="{00000000-0005-0000-0000-0000E1240000}"/>
    <cellStyle name="Currency 5 5 3 2 2 2" xfId="52717" xr:uid="{00000000-0005-0000-0000-0000E2240000}"/>
    <cellStyle name="Currency 5 5 3 2 2 3" xfId="30106" xr:uid="{00000000-0005-0000-0000-0000E3240000}"/>
    <cellStyle name="Currency 5 5 3 2 3" xfId="13947" xr:uid="{00000000-0005-0000-0000-0000E4240000}"/>
    <cellStyle name="Currency 5 5 3 2 3 2" xfId="49165" xr:uid="{00000000-0005-0000-0000-0000E5240000}"/>
    <cellStyle name="Currency 5 5 3 2 4" xfId="40120" xr:uid="{00000000-0005-0000-0000-0000E6240000}"/>
    <cellStyle name="Currency 5 5 3 2 5" xfId="26554" xr:uid="{00000000-0005-0000-0000-0000E7240000}"/>
    <cellStyle name="Currency 5 5 3 3" xfId="6324" xr:uid="{00000000-0005-0000-0000-0000E8240000}"/>
    <cellStyle name="Currency 5 5 3 3 2" xfId="18955" xr:uid="{00000000-0005-0000-0000-0000E9240000}"/>
    <cellStyle name="Currency 5 5 3 3 2 2" xfId="54171" xr:uid="{00000000-0005-0000-0000-0000EA240000}"/>
    <cellStyle name="Currency 5 5 3 3 3" xfId="41574" xr:uid="{00000000-0005-0000-0000-0000EB240000}"/>
    <cellStyle name="Currency 5 5 3 3 4" xfId="31560" xr:uid="{00000000-0005-0000-0000-0000EC240000}"/>
    <cellStyle name="Currency 5 5 3 4" xfId="7783" xr:uid="{00000000-0005-0000-0000-0000ED240000}"/>
    <cellStyle name="Currency 5 5 3 4 2" xfId="20409" xr:uid="{00000000-0005-0000-0000-0000EE240000}"/>
    <cellStyle name="Currency 5 5 3 4 2 2" xfId="55625" xr:uid="{00000000-0005-0000-0000-0000EF240000}"/>
    <cellStyle name="Currency 5 5 3 4 3" xfId="43028" xr:uid="{00000000-0005-0000-0000-0000F0240000}"/>
    <cellStyle name="Currency 5 5 3 4 4" xfId="33014" xr:uid="{00000000-0005-0000-0000-0000F1240000}"/>
    <cellStyle name="Currency 5 5 3 5" xfId="9564" xr:uid="{00000000-0005-0000-0000-0000F2240000}"/>
    <cellStyle name="Currency 5 5 3 5 2" xfId="22185" xr:uid="{00000000-0005-0000-0000-0000F3240000}"/>
    <cellStyle name="Currency 5 5 3 5 2 2" xfId="57401" xr:uid="{00000000-0005-0000-0000-0000F4240000}"/>
    <cellStyle name="Currency 5 5 3 5 3" xfId="44804" xr:uid="{00000000-0005-0000-0000-0000F5240000}"/>
    <cellStyle name="Currency 5 5 3 5 4" xfId="34790" xr:uid="{00000000-0005-0000-0000-0000F6240000}"/>
    <cellStyle name="Currency 5 5 3 6" xfId="11358" xr:uid="{00000000-0005-0000-0000-0000F7240000}"/>
    <cellStyle name="Currency 5 5 3 6 2" xfId="23961" xr:uid="{00000000-0005-0000-0000-0000F8240000}"/>
    <cellStyle name="Currency 5 5 3 6 2 2" xfId="59177" xr:uid="{00000000-0005-0000-0000-0000F9240000}"/>
    <cellStyle name="Currency 5 5 3 6 3" xfId="46580" xr:uid="{00000000-0005-0000-0000-0000FA240000}"/>
    <cellStyle name="Currency 5 5 3 6 4" xfId="36566" xr:uid="{00000000-0005-0000-0000-0000FB240000}"/>
    <cellStyle name="Currency 5 5 3 7" xfId="15725" xr:uid="{00000000-0005-0000-0000-0000FC240000}"/>
    <cellStyle name="Currency 5 5 3 7 2" xfId="50941" xr:uid="{00000000-0005-0000-0000-0000FD240000}"/>
    <cellStyle name="Currency 5 5 3 7 3" xfId="28330" xr:uid="{00000000-0005-0000-0000-0000FE240000}"/>
    <cellStyle name="Currency 5 5 3 8" xfId="12816" xr:uid="{00000000-0005-0000-0000-0000FF240000}"/>
    <cellStyle name="Currency 5 5 3 8 2" xfId="48034" xr:uid="{00000000-0005-0000-0000-000000250000}"/>
    <cellStyle name="Currency 5 5 3 9" xfId="38344" xr:uid="{00000000-0005-0000-0000-000001250000}"/>
    <cellStyle name="Currency 5 5 4" xfId="2877" xr:uid="{00000000-0005-0000-0000-000002250000}"/>
    <cellStyle name="Currency 5 5 4 10" xfId="25264" xr:uid="{00000000-0005-0000-0000-000003250000}"/>
    <cellStyle name="Currency 5 5 4 11" xfId="60799" xr:uid="{00000000-0005-0000-0000-000004250000}"/>
    <cellStyle name="Currency 5 5 4 2" xfId="4695" xr:uid="{00000000-0005-0000-0000-000005250000}"/>
    <cellStyle name="Currency 5 5 4 2 2" xfId="17342" xr:uid="{00000000-0005-0000-0000-000006250000}"/>
    <cellStyle name="Currency 5 5 4 2 2 2" xfId="52558" xr:uid="{00000000-0005-0000-0000-000007250000}"/>
    <cellStyle name="Currency 5 5 4 2 2 3" xfId="29947" xr:uid="{00000000-0005-0000-0000-000008250000}"/>
    <cellStyle name="Currency 5 5 4 2 3" xfId="13788" xr:uid="{00000000-0005-0000-0000-000009250000}"/>
    <cellStyle name="Currency 5 5 4 2 3 2" xfId="49006" xr:uid="{00000000-0005-0000-0000-00000A250000}"/>
    <cellStyle name="Currency 5 5 4 2 4" xfId="39961" xr:uid="{00000000-0005-0000-0000-00000B250000}"/>
    <cellStyle name="Currency 5 5 4 2 5" xfId="26395" xr:uid="{00000000-0005-0000-0000-00000C250000}"/>
    <cellStyle name="Currency 5 5 4 3" xfId="6165" xr:uid="{00000000-0005-0000-0000-00000D250000}"/>
    <cellStyle name="Currency 5 5 4 3 2" xfId="18796" xr:uid="{00000000-0005-0000-0000-00000E250000}"/>
    <cellStyle name="Currency 5 5 4 3 2 2" xfId="54012" xr:uid="{00000000-0005-0000-0000-00000F250000}"/>
    <cellStyle name="Currency 5 5 4 3 3" xfId="41415" xr:uid="{00000000-0005-0000-0000-000010250000}"/>
    <cellStyle name="Currency 5 5 4 3 4" xfId="31401" xr:uid="{00000000-0005-0000-0000-000011250000}"/>
    <cellStyle name="Currency 5 5 4 4" xfId="7624" xr:uid="{00000000-0005-0000-0000-000012250000}"/>
    <cellStyle name="Currency 5 5 4 4 2" xfId="20250" xr:uid="{00000000-0005-0000-0000-000013250000}"/>
    <cellStyle name="Currency 5 5 4 4 2 2" xfId="55466" xr:uid="{00000000-0005-0000-0000-000014250000}"/>
    <cellStyle name="Currency 5 5 4 4 3" xfId="42869" xr:uid="{00000000-0005-0000-0000-000015250000}"/>
    <cellStyle name="Currency 5 5 4 4 4" xfId="32855" xr:uid="{00000000-0005-0000-0000-000016250000}"/>
    <cellStyle name="Currency 5 5 4 5" xfId="9405" xr:uid="{00000000-0005-0000-0000-000017250000}"/>
    <cellStyle name="Currency 5 5 4 5 2" xfId="22026" xr:uid="{00000000-0005-0000-0000-000018250000}"/>
    <cellStyle name="Currency 5 5 4 5 2 2" xfId="57242" xr:uid="{00000000-0005-0000-0000-000019250000}"/>
    <cellStyle name="Currency 5 5 4 5 3" xfId="44645" xr:uid="{00000000-0005-0000-0000-00001A250000}"/>
    <cellStyle name="Currency 5 5 4 5 4" xfId="34631" xr:uid="{00000000-0005-0000-0000-00001B250000}"/>
    <cellStyle name="Currency 5 5 4 6" xfId="11199" xr:uid="{00000000-0005-0000-0000-00001C250000}"/>
    <cellStyle name="Currency 5 5 4 6 2" xfId="23802" xr:uid="{00000000-0005-0000-0000-00001D250000}"/>
    <cellStyle name="Currency 5 5 4 6 2 2" xfId="59018" xr:uid="{00000000-0005-0000-0000-00001E250000}"/>
    <cellStyle name="Currency 5 5 4 6 3" xfId="46421" xr:uid="{00000000-0005-0000-0000-00001F250000}"/>
    <cellStyle name="Currency 5 5 4 6 4" xfId="36407" xr:uid="{00000000-0005-0000-0000-000020250000}"/>
    <cellStyle name="Currency 5 5 4 7" xfId="15566" xr:uid="{00000000-0005-0000-0000-000021250000}"/>
    <cellStyle name="Currency 5 5 4 7 2" xfId="50782" xr:uid="{00000000-0005-0000-0000-000022250000}"/>
    <cellStyle name="Currency 5 5 4 7 3" xfId="28171" xr:uid="{00000000-0005-0000-0000-000023250000}"/>
    <cellStyle name="Currency 5 5 4 8" xfId="12657" xr:uid="{00000000-0005-0000-0000-000024250000}"/>
    <cellStyle name="Currency 5 5 4 8 2" xfId="47875" xr:uid="{00000000-0005-0000-0000-000025250000}"/>
    <cellStyle name="Currency 5 5 4 9" xfId="38185" xr:uid="{00000000-0005-0000-0000-000026250000}"/>
    <cellStyle name="Currency 5 5 5" xfId="3386" xr:uid="{00000000-0005-0000-0000-000027250000}"/>
    <cellStyle name="Currency 5 5 5 10" xfId="26882" xr:uid="{00000000-0005-0000-0000-000028250000}"/>
    <cellStyle name="Currency 5 5 5 11" xfId="61286" xr:uid="{00000000-0005-0000-0000-000029250000}"/>
    <cellStyle name="Currency 5 5 5 2" xfId="5182" xr:uid="{00000000-0005-0000-0000-00002A250000}"/>
    <cellStyle name="Currency 5 5 5 2 2" xfId="17829" xr:uid="{00000000-0005-0000-0000-00002B250000}"/>
    <cellStyle name="Currency 5 5 5 2 2 2" xfId="53045" xr:uid="{00000000-0005-0000-0000-00002C250000}"/>
    <cellStyle name="Currency 5 5 5 2 3" xfId="40448" xr:uid="{00000000-0005-0000-0000-00002D250000}"/>
    <cellStyle name="Currency 5 5 5 2 4" xfId="30434" xr:uid="{00000000-0005-0000-0000-00002E250000}"/>
    <cellStyle name="Currency 5 5 5 3" xfId="6652" xr:uid="{00000000-0005-0000-0000-00002F250000}"/>
    <cellStyle name="Currency 5 5 5 3 2" xfId="19283" xr:uid="{00000000-0005-0000-0000-000030250000}"/>
    <cellStyle name="Currency 5 5 5 3 2 2" xfId="54499" xr:uid="{00000000-0005-0000-0000-000031250000}"/>
    <cellStyle name="Currency 5 5 5 3 3" xfId="41902" xr:uid="{00000000-0005-0000-0000-000032250000}"/>
    <cellStyle name="Currency 5 5 5 3 4" xfId="31888" xr:uid="{00000000-0005-0000-0000-000033250000}"/>
    <cellStyle name="Currency 5 5 5 4" xfId="8111" xr:uid="{00000000-0005-0000-0000-000034250000}"/>
    <cellStyle name="Currency 5 5 5 4 2" xfId="20737" xr:uid="{00000000-0005-0000-0000-000035250000}"/>
    <cellStyle name="Currency 5 5 5 4 2 2" xfId="55953" xr:uid="{00000000-0005-0000-0000-000036250000}"/>
    <cellStyle name="Currency 5 5 5 4 3" xfId="43356" xr:uid="{00000000-0005-0000-0000-000037250000}"/>
    <cellStyle name="Currency 5 5 5 4 4" xfId="33342" xr:uid="{00000000-0005-0000-0000-000038250000}"/>
    <cellStyle name="Currency 5 5 5 5" xfId="9892" xr:uid="{00000000-0005-0000-0000-000039250000}"/>
    <cellStyle name="Currency 5 5 5 5 2" xfId="22513" xr:uid="{00000000-0005-0000-0000-00003A250000}"/>
    <cellStyle name="Currency 5 5 5 5 2 2" xfId="57729" xr:uid="{00000000-0005-0000-0000-00003B250000}"/>
    <cellStyle name="Currency 5 5 5 5 3" xfId="45132" xr:uid="{00000000-0005-0000-0000-00003C250000}"/>
    <cellStyle name="Currency 5 5 5 5 4" xfId="35118" xr:uid="{00000000-0005-0000-0000-00003D250000}"/>
    <cellStyle name="Currency 5 5 5 6" xfId="11686" xr:uid="{00000000-0005-0000-0000-00003E250000}"/>
    <cellStyle name="Currency 5 5 5 6 2" xfId="24289" xr:uid="{00000000-0005-0000-0000-00003F250000}"/>
    <cellStyle name="Currency 5 5 5 6 2 2" xfId="59505" xr:uid="{00000000-0005-0000-0000-000040250000}"/>
    <cellStyle name="Currency 5 5 5 6 3" xfId="46908" xr:uid="{00000000-0005-0000-0000-000041250000}"/>
    <cellStyle name="Currency 5 5 5 6 4" xfId="36894" xr:uid="{00000000-0005-0000-0000-000042250000}"/>
    <cellStyle name="Currency 5 5 5 7" xfId="16053" xr:uid="{00000000-0005-0000-0000-000043250000}"/>
    <cellStyle name="Currency 5 5 5 7 2" xfId="51269" xr:uid="{00000000-0005-0000-0000-000044250000}"/>
    <cellStyle name="Currency 5 5 5 7 3" xfId="28658" xr:uid="{00000000-0005-0000-0000-000045250000}"/>
    <cellStyle name="Currency 5 5 5 8" xfId="14275" xr:uid="{00000000-0005-0000-0000-000046250000}"/>
    <cellStyle name="Currency 5 5 5 8 2" xfId="49493" xr:uid="{00000000-0005-0000-0000-000047250000}"/>
    <cellStyle name="Currency 5 5 5 9" xfId="38672" xr:uid="{00000000-0005-0000-0000-000048250000}"/>
    <cellStyle name="Currency 5 5 6" xfId="2546" xr:uid="{00000000-0005-0000-0000-000049250000}"/>
    <cellStyle name="Currency 5 5 6 10" xfId="26073" xr:uid="{00000000-0005-0000-0000-00004A250000}"/>
    <cellStyle name="Currency 5 5 6 11" xfId="60477" xr:uid="{00000000-0005-0000-0000-00004B250000}"/>
    <cellStyle name="Currency 5 5 6 2" xfId="4373" xr:uid="{00000000-0005-0000-0000-00004C250000}"/>
    <cellStyle name="Currency 5 5 6 2 2" xfId="17020" xr:uid="{00000000-0005-0000-0000-00004D250000}"/>
    <cellStyle name="Currency 5 5 6 2 2 2" xfId="52236" xr:uid="{00000000-0005-0000-0000-00004E250000}"/>
    <cellStyle name="Currency 5 5 6 2 3" xfId="39639" xr:uid="{00000000-0005-0000-0000-00004F250000}"/>
    <cellStyle name="Currency 5 5 6 2 4" xfId="29625" xr:uid="{00000000-0005-0000-0000-000050250000}"/>
    <cellStyle name="Currency 5 5 6 3" xfId="5843" xr:uid="{00000000-0005-0000-0000-000051250000}"/>
    <cellStyle name="Currency 5 5 6 3 2" xfId="18474" xr:uid="{00000000-0005-0000-0000-000052250000}"/>
    <cellStyle name="Currency 5 5 6 3 2 2" xfId="53690" xr:uid="{00000000-0005-0000-0000-000053250000}"/>
    <cellStyle name="Currency 5 5 6 3 3" xfId="41093" xr:uid="{00000000-0005-0000-0000-000054250000}"/>
    <cellStyle name="Currency 5 5 6 3 4" xfId="31079" xr:uid="{00000000-0005-0000-0000-000055250000}"/>
    <cellStyle name="Currency 5 5 6 4" xfId="7302" xr:uid="{00000000-0005-0000-0000-000056250000}"/>
    <cellStyle name="Currency 5 5 6 4 2" xfId="19928" xr:uid="{00000000-0005-0000-0000-000057250000}"/>
    <cellStyle name="Currency 5 5 6 4 2 2" xfId="55144" xr:uid="{00000000-0005-0000-0000-000058250000}"/>
    <cellStyle name="Currency 5 5 6 4 3" xfId="42547" xr:uid="{00000000-0005-0000-0000-000059250000}"/>
    <cellStyle name="Currency 5 5 6 4 4" xfId="32533" xr:uid="{00000000-0005-0000-0000-00005A250000}"/>
    <cellStyle name="Currency 5 5 6 5" xfId="9083" xr:uid="{00000000-0005-0000-0000-00005B250000}"/>
    <cellStyle name="Currency 5 5 6 5 2" xfId="21704" xr:uid="{00000000-0005-0000-0000-00005C250000}"/>
    <cellStyle name="Currency 5 5 6 5 2 2" xfId="56920" xr:uid="{00000000-0005-0000-0000-00005D250000}"/>
    <cellStyle name="Currency 5 5 6 5 3" xfId="44323" xr:uid="{00000000-0005-0000-0000-00005E250000}"/>
    <cellStyle name="Currency 5 5 6 5 4" xfId="34309" xr:uid="{00000000-0005-0000-0000-00005F250000}"/>
    <cellStyle name="Currency 5 5 6 6" xfId="10877" xr:uid="{00000000-0005-0000-0000-000060250000}"/>
    <cellStyle name="Currency 5 5 6 6 2" xfId="23480" xr:uid="{00000000-0005-0000-0000-000061250000}"/>
    <cellStyle name="Currency 5 5 6 6 2 2" xfId="58696" xr:uid="{00000000-0005-0000-0000-000062250000}"/>
    <cellStyle name="Currency 5 5 6 6 3" xfId="46099" xr:uid="{00000000-0005-0000-0000-000063250000}"/>
    <cellStyle name="Currency 5 5 6 6 4" xfId="36085" xr:uid="{00000000-0005-0000-0000-000064250000}"/>
    <cellStyle name="Currency 5 5 6 7" xfId="15244" xr:uid="{00000000-0005-0000-0000-000065250000}"/>
    <cellStyle name="Currency 5 5 6 7 2" xfId="50460" xr:uid="{00000000-0005-0000-0000-000066250000}"/>
    <cellStyle name="Currency 5 5 6 7 3" xfId="27849" xr:uid="{00000000-0005-0000-0000-000067250000}"/>
    <cellStyle name="Currency 5 5 6 8" xfId="13466" xr:uid="{00000000-0005-0000-0000-000068250000}"/>
    <cellStyle name="Currency 5 5 6 8 2" xfId="48684" xr:uid="{00000000-0005-0000-0000-000069250000}"/>
    <cellStyle name="Currency 5 5 6 9" xfId="37863" xr:uid="{00000000-0005-0000-0000-00006A250000}"/>
    <cellStyle name="Currency 5 5 7" xfId="3710" xr:uid="{00000000-0005-0000-0000-00006B250000}"/>
    <cellStyle name="Currency 5 5 7 2" xfId="8434" xr:uid="{00000000-0005-0000-0000-00006C250000}"/>
    <cellStyle name="Currency 5 5 7 2 2" xfId="21060" xr:uid="{00000000-0005-0000-0000-00006D250000}"/>
    <cellStyle name="Currency 5 5 7 2 2 2" xfId="56276" xr:uid="{00000000-0005-0000-0000-00006E250000}"/>
    <cellStyle name="Currency 5 5 7 2 3" xfId="43679" xr:uid="{00000000-0005-0000-0000-00006F250000}"/>
    <cellStyle name="Currency 5 5 7 2 4" xfId="33665" xr:uid="{00000000-0005-0000-0000-000070250000}"/>
    <cellStyle name="Currency 5 5 7 3" xfId="10215" xr:uid="{00000000-0005-0000-0000-000071250000}"/>
    <cellStyle name="Currency 5 5 7 3 2" xfId="22836" xr:uid="{00000000-0005-0000-0000-000072250000}"/>
    <cellStyle name="Currency 5 5 7 3 2 2" xfId="58052" xr:uid="{00000000-0005-0000-0000-000073250000}"/>
    <cellStyle name="Currency 5 5 7 3 3" xfId="45455" xr:uid="{00000000-0005-0000-0000-000074250000}"/>
    <cellStyle name="Currency 5 5 7 3 4" xfId="35441" xr:uid="{00000000-0005-0000-0000-000075250000}"/>
    <cellStyle name="Currency 5 5 7 4" xfId="12011" xr:uid="{00000000-0005-0000-0000-000076250000}"/>
    <cellStyle name="Currency 5 5 7 4 2" xfId="24612" xr:uid="{00000000-0005-0000-0000-000077250000}"/>
    <cellStyle name="Currency 5 5 7 4 2 2" xfId="59828" xr:uid="{00000000-0005-0000-0000-000078250000}"/>
    <cellStyle name="Currency 5 5 7 4 3" xfId="47231" xr:uid="{00000000-0005-0000-0000-000079250000}"/>
    <cellStyle name="Currency 5 5 7 4 4" xfId="37217" xr:uid="{00000000-0005-0000-0000-00007A250000}"/>
    <cellStyle name="Currency 5 5 7 5" xfId="16376" xr:uid="{00000000-0005-0000-0000-00007B250000}"/>
    <cellStyle name="Currency 5 5 7 5 2" xfId="51592" xr:uid="{00000000-0005-0000-0000-00007C250000}"/>
    <cellStyle name="Currency 5 5 7 5 3" xfId="28981" xr:uid="{00000000-0005-0000-0000-00007D250000}"/>
    <cellStyle name="Currency 5 5 7 6" xfId="14598" xr:uid="{00000000-0005-0000-0000-00007E250000}"/>
    <cellStyle name="Currency 5 5 7 6 2" xfId="49816" xr:uid="{00000000-0005-0000-0000-00007F250000}"/>
    <cellStyle name="Currency 5 5 7 7" xfId="38995" xr:uid="{00000000-0005-0000-0000-000080250000}"/>
    <cellStyle name="Currency 5 5 7 8" xfId="27205" xr:uid="{00000000-0005-0000-0000-000081250000}"/>
    <cellStyle name="Currency 5 5 8" xfId="4048" xr:uid="{00000000-0005-0000-0000-000082250000}"/>
    <cellStyle name="Currency 5 5 8 2" xfId="16698" xr:uid="{00000000-0005-0000-0000-000083250000}"/>
    <cellStyle name="Currency 5 5 8 2 2" xfId="51914" xr:uid="{00000000-0005-0000-0000-000084250000}"/>
    <cellStyle name="Currency 5 5 8 2 3" xfId="29303" xr:uid="{00000000-0005-0000-0000-000085250000}"/>
    <cellStyle name="Currency 5 5 8 3" xfId="13144" xr:uid="{00000000-0005-0000-0000-000086250000}"/>
    <cellStyle name="Currency 5 5 8 3 2" xfId="48362" xr:uid="{00000000-0005-0000-0000-000087250000}"/>
    <cellStyle name="Currency 5 5 8 4" xfId="39317" xr:uid="{00000000-0005-0000-0000-000088250000}"/>
    <cellStyle name="Currency 5 5 8 5" xfId="25751" xr:uid="{00000000-0005-0000-0000-000089250000}"/>
    <cellStyle name="Currency 5 5 9" xfId="5521" xr:uid="{00000000-0005-0000-0000-00008A250000}"/>
    <cellStyle name="Currency 5 5 9 2" xfId="18152" xr:uid="{00000000-0005-0000-0000-00008B250000}"/>
    <cellStyle name="Currency 5 5 9 2 2" xfId="53368" xr:uid="{00000000-0005-0000-0000-00008C250000}"/>
    <cellStyle name="Currency 5 5 9 3" xfId="40771" xr:uid="{00000000-0005-0000-0000-00008D250000}"/>
    <cellStyle name="Currency 5 5 9 4" xfId="30757" xr:uid="{00000000-0005-0000-0000-00008E250000}"/>
    <cellStyle name="Currency 5 6" xfId="2286" xr:uid="{00000000-0005-0000-0000-00008F250000}"/>
    <cellStyle name="Currency 5 6 10" xfId="10498" xr:uid="{00000000-0005-0000-0000-000090250000}"/>
    <cellStyle name="Currency 5 6 10 2" xfId="23109" xr:uid="{00000000-0005-0000-0000-000091250000}"/>
    <cellStyle name="Currency 5 6 10 2 2" xfId="58325" xr:uid="{00000000-0005-0000-0000-000092250000}"/>
    <cellStyle name="Currency 5 6 10 3" xfId="45728" xr:uid="{00000000-0005-0000-0000-000093250000}"/>
    <cellStyle name="Currency 5 6 10 4" xfId="35714" xr:uid="{00000000-0005-0000-0000-000094250000}"/>
    <cellStyle name="Currency 5 6 11" xfId="15002" xr:uid="{00000000-0005-0000-0000-000095250000}"/>
    <cellStyle name="Currency 5 6 11 2" xfId="50218" xr:uid="{00000000-0005-0000-0000-000096250000}"/>
    <cellStyle name="Currency 5 6 11 3" xfId="27607" xr:uid="{00000000-0005-0000-0000-000097250000}"/>
    <cellStyle name="Currency 5 6 12" xfId="12415" xr:uid="{00000000-0005-0000-0000-000098250000}"/>
    <cellStyle name="Currency 5 6 12 2" xfId="47633" xr:uid="{00000000-0005-0000-0000-000099250000}"/>
    <cellStyle name="Currency 5 6 13" xfId="37621" xr:uid="{00000000-0005-0000-0000-00009A250000}"/>
    <cellStyle name="Currency 5 6 14" xfId="25022" xr:uid="{00000000-0005-0000-0000-00009B250000}"/>
    <cellStyle name="Currency 5 6 15" xfId="60235" xr:uid="{00000000-0005-0000-0000-00009C250000}"/>
    <cellStyle name="Currency 5 6 2" xfId="3137" xr:uid="{00000000-0005-0000-0000-00009D250000}"/>
    <cellStyle name="Currency 5 6 2 10" xfId="25506" xr:uid="{00000000-0005-0000-0000-00009E250000}"/>
    <cellStyle name="Currency 5 6 2 11" xfId="61041" xr:uid="{00000000-0005-0000-0000-00009F250000}"/>
    <cellStyle name="Currency 5 6 2 2" xfId="4937" xr:uid="{00000000-0005-0000-0000-0000A0250000}"/>
    <cellStyle name="Currency 5 6 2 2 2" xfId="17584" xr:uid="{00000000-0005-0000-0000-0000A1250000}"/>
    <cellStyle name="Currency 5 6 2 2 2 2" xfId="52800" xr:uid="{00000000-0005-0000-0000-0000A2250000}"/>
    <cellStyle name="Currency 5 6 2 2 2 3" xfId="30189" xr:uid="{00000000-0005-0000-0000-0000A3250000}"/>
    <cellStyle name="Currency 5 6 2 2 3" xfId="14030" xr:uid="{00000000-0005-0000-0000-0000A4250000}"/>
    <cellStyle name="Currency 5 6 2 2 3 2" xfId="49248" xr:uid="{00000000-0005-0000-0000-0000A5250000}"/>
    <cellStyle name="Currency 5 6 2 2 4" xfId="40203" xr:uid="{00000000-0005-0000-0000-0000A6250000}"/>
    <cellStyle name="Currency 5 6 2 2 5" xfId="26637" xr:uid="{00000000-0005-0000-0000-0000A7250000}"/>
    <cellStyle name="Currency 5 6 2 3" xfId="6407" xr:uid="{00000000-0005-0000-0000-0000A8250000}"/>
    <cellStyle name="Currency 5 6 2 3 2" xfId="19038" xr:uid="{00000000-0005-0000-0000-0000A9250000}"/>
    <cellStyle name="Currency 5 6 2 3 2 2" xfId="54254" xr:uid="{00000000-0005-0000-0000-0000AA250000}"/>
    <cellStyle name="Currency 5 6 2 3 3" xfId="41657" xr:uid="{00000000-0005-0000-0000-0000AB250000}"/>
    <cellStyle name="Currency 5 6 2 3 4" xfId="31643" xr:uid="{00000000-0005-0000-0000-0000AC250000}"/>
    <cellStyle name="Currency 5 6 2 4" xfId="7866" xr:uid="{00000000-0005-0000-0000-0000AD250000}"/>
    <cellStyle name="Currency 5 6 2 4 2" xfId="20492" xr:uid="{00000000-0005-0000-0000-0000AE250000}"/>
    <cellStyle name="Currency 5 6 2 4 2 2" xfId="55708" xr:uid="{00000000-0005-0000-0000-0000AF250000}"/>
    <cellStyle name="Currency 5 6 2 4 3" xfId="43111" xr:uid="{00000000-0005-0000-0000-0000B0250000}"/>
    <cellStyle name="Currency 5 6 2 4 4" xfId="33097" xr:uid="{00000000-0005-0000-0000-0000B1250000}"/>
    <cellStyle name="Currency 5 6 2 5" xfId="9647" xr:uid="{00000000-0005-0000-0000-0000B2250000}"/>
    <cellStyle name="Currency 5 6 2 5 2" xfId="22268" xr:uid="{00000000-0005-0000-0000-0000B3250000}"/>
    <cellStyle name="Currency 5 6 2 5 2 2" xfId="57484" xr:uid="{00000000-0005-0000-0000-0000B4250000}"/>
    <cellStyle name="Currency 5 6 2 5 3" xfId="44887" xr:uid="{00000000-0005-0000-0000-0000B5250000}"/>
    <cellStyle name="Currency 5 6 2 5 4" xfId="34873" xr:uid="{00000000-0005-0000-0000-0000B6250000}"/>
    <cellStyle name="Currency 5 6 2 6" xfId="11441" xr:uid="{00000000-0005-0000-0000-0000B7250000}"/>
    <cellStyle name="Currency 5 6 2 6 2" xfId="24044" xr:uid="{00000000-0005-0000-0000-0000B8250000}"/>
    <cellStyle name="Currency 5 6 2 6 2 2" xfId="59260" xr:uid="{00000000-0005-0000-0000-0000B9250000}"/>
    <cellStyle name="Currency 5 6 2 6 3" xfId="46663" xr:uid="{00000000-0005-0000-0000-0000BA250000}"/>
    <cellStyle name="Currency 5 6 2 6 4" xfId="36649" xr:uid="{00000000-0005-0000-0000-0000BB250000}"/>
    <cellStyle name="Currency 5 6 2 7" xfId="15808" xr:uid="{00000000-0005-0000-0000-0000BC250000}"/>
    <cellStyle name="Currency 5 6 2 7 2" xfId="51024" xr:uid="{00000000-0005-0000-0000-0000BD250000}"/>
    <cellStyle name="Currency 5 6 2 7 3" xfId="28413" xr:uid="{00000000-0005-0000-0000-0000BE250000}"/>
    <cellStyle name="Currency 5 6 2 8" xfId="12899" xr:uid="{00000000-0005-0000-0000-0000BF250000}"/>
    <cellStyle name="Currency 5 6 2 8 2" xfId="48117" xr:uid="{00000000-0005-0000-0000-0000C0250000}"/>
    <cellStyle name="Currency 5 6 2 9" xfId="38427" xr:uid="{00000000-0005-0000-0000-0000C1250000}"/>
    <cellStyle name="Currency 5 6 3" xfId="3466" xr:uid="{00000000-0005-0000-0000-0000C2250000}"/>
    <cellStyle name="Currency 5 6 3 10" xfId="26962" xr:uid="{00000000-0005-0000-0000-0000C3250000}"/>
    <cellStyle name="Currency 5 6 3 11" xfId="61366" xr:uid="{00000000-0005-0000-0000-0000C4250000}"/>
    <cellStyle name="Currency 5 6 3 2" xfId="5262" xr:uid="{00000000-0005-0000-0000-0000C5250000}"/>
    <cellStyle name="Currency 5 6 3 2 2" xfId="17909" xr:uid="{00000000-0005-0000-0000-0000C6250000}"/>
    <cellStyle name="Currency 5 6 3 2 2 2" xfId="53125" xr:uid="{00000000-0005-0000-0000-0000C7250000}"/>
    <cellStyle name="Currency 5 6 3 2 3" xfId="40528" xr:uid="{00000000-0005-0000-0000-0000C8250000}"/>
    <cellStyle name="Currency 5 6 3 2 4" xfId="30514" xr:uid="{00000000-0005-0000-0000-0000C9250000}"/>
    <cellStyle name="Currency 5 6 3 3" xfId="6732" xr:uid="{00000000-0005-0000-0000-0000CA250000}"/>
    <cellStyle name="Currency 5 6 3 3 2" xfId="19363" xr:uid="{00000000-0005-0000-0000-0000CB250000}"/>
    <cellStyle name="Currency 5 6 3 3 2 2" xfId="54579" xr:uid="{00000000-0005-0000-0000-0000CC250000}"/>
    <cellStyle name="Currency 5 6 3 3 3" xfId="41982" xr:uid="{00000000-0005-0000-0000-0000CD250000}"/>
    <cellStyle name="Currency 5 6 3 3 4" xfId="31968" xr:uid="{00000000-0005-0000-0000-0000CE250000}"/>
    <cellStyle name="Currency 5 6 3 4" xfId="8191" xr:uid="{00000000-0005-0000-0000-0000CF250000}"/>
    <cellStyle name="Currency 5 6 3 4 2" xfId="20817" xr:uid="{00000000-0005-0000-0000-0000D0250000}"/>
    <cellStyle name="Currency 5 6 3 4 2 2" xfId="56033" xr:uid="{00000000-0005-0000-0000-0000D1250000}"/>
    <cellStyle name="Currency 5 6 3 4 3" xfId="43436" xr:uid="{00000000-0005-0000-0000-0000D2250000}"/>
    <cellStyle name="Currency 5 6 3 4 4" xfId="33422" xr:uid="{00000000-0005-0000-0000-0000D3250000}"/>
    <cellStyle name="Currency 5 6 3 5" xfId="9972" xr:uid="{00000000-0005-0000-0000-0000D4250000}"/>
    <cellStyle name="Currency 5 6 3 5 2" xfId="22593" xr:uid="{00000000-0005-0000-0000-0000D5250000}"/>
    <cellStyle name="Currency 5 6 3 5 2 2" xfId="57809" xr:uid="{00000000-0005-0000-0000-0000D6250000}"/>
    <cellStyle name="Currency 5 6 3 5 3" xfId="45212" xr:uid="{00000000-0005-0000-0000-0000D7250000}"/>
    <cellStyle name="Currency 5 6 3 5 4" xfId="35198" xr:uid="{00000000-0005-0000-0000-0000D8250000}"/>
    <cellStyle name="Currency 5 6 3 6" xfId="11766" xr:uid="{00000000-0005-0000-0000-0000D9250000}"/>
    <cellStyle name="Currency 5 6 3 6 2" xfId="24369" xr:uid="{00000000-0005-0000-0000-0000DA250000}"/>
    <cellStyle name="Currency 5 6 3 6 2 2" xfId="59585" xr:uid="{00000000-0005-0000-0000-0000DB250000}"/>
    <cellStyle name="Currency 5 6 3 6 3" xfId="46988" xr:uid="{00000000-0005-0000-0000-0000DC250000}"/>
    <cellStyle name="Currency 5 6 3 6 4" xfId="36974" xr:uid="{00000000-0005-0000-0000-0000DD250000}"/>
    <cellStyle name="Currency 5 6 3 7" xfId="16133" xr:uid="{00000000-0005-0000-0000-0000DE250000}"/>
    <cellStyle name="Currency 5 6 3 7 2" xfId="51349" xr:uid="{00000000-0005-0000-0000-0000DF250000}"/>
    <cellStyle name="Currency 5 6 3 7 3" xfId="28738" xr:uid="{00000000-0005-0000-0000-0000E0250000}"/>
    <cellStyle name="Currency 5 6 3 8" xfId="14355" xr:uid="{00000000-0005-0000-0000-0000E1250000}"/>
    <cellStyle name="Currency 5 6 3 8 2" xfId="49573" xr:uid="{00000000-0005-0000-0000-0000E2250000}"/>
    <cellStyle name="Currency 5 6 3 9" xfId="38752" xr:uid="{00000000-0005-0000-0000-0000E3250000}"/>
    <cellStyle name="Currency 5 6 4" xfId="2627" xr:uid="{00000000-0005-0000-0000-0000E4250000}"/>
    <cellStyle name="Currency 5 6 4 10" xfId="26153" xr:uid="{00000000-0005-0000-0000-0000E5250000}"/>
    <cellStyle name="Currency 5 6 4 11" xfId="60557" xr:uid="{00000000-0005-0000-0000-0000E6250000}"/>
    <cellStyle name="Currency 5 6 4 2" xfId="4453" xr:uid="{00000000-0005-0000-0000-0000E7250000}"/>
    <cellStyle name="Currency 5 6 4 2 2" xfId="17100" xr:uid="{00000000-0005-0000-0000-0000E8250000}"/>
    <cellStyle name="Currency 5 6 4 2 2 2" xfId="52316" xr:uid="{00000000-0005-0000-0000-0000E9250000}"/>
    <cellStyle name="Currency 5 6 4 2 3" xfId="39719" xr:uid="{00000000-0005-0000-0000-0000EA250000}"/>
    <cellStyle name="Currency 5 6 4 2 4" xfId="29705" xr:uid="{00000000-0005-0000-0000-0000EB250000}"/>
    <cellStyle name="Currency 5 6 4 3" xfId="5923" xr:uid="{00000000-0005-0000-0000-0000EC250000}"/>
    <cellStyle name="Currency 5 6 4 3 2" xfId="18554" xr:uid="{00000000-0005-0000-0000-0000ED250000}"/>
    <cellStyle name="Currency 5 6 4 3 2 2" xfId="53770" xr:uid="{00000000-0005-0000-0000-0000EE250000}"/>
    <cellStyle name="Currency 5 6 4 3 3" xfId="41173" xr:uid="{00000000-0005-0000-0000-0000EF250000}"/>
    <cellStyle name="Currency 5 6 4 3 4" xfId="31159" xr:uid="{00000000-0005-0000-0000-0000F0250000}"/>
    <cellStyle name="Currency 5 6 4 4" xfId="7382" xr:uid="{00000000-0005-0000-0000-0000F1250000}"/>
    <cellStyle name="Currency 5 6 4 4 2" xfId="20008" xr:uid="{00000000-0005-0000-0000-0000F2250000}"/>
    <cellStyle name="Currency 5 6 4 4 2 2" xfId="55224" xr:uid="{00000000-0005-0000-0000-0000F3250000}"/>
    <cellStyle name="Currency 5 6 4 4 3" xfId="42627" xr:uid="{00000000-0005-0000-0000-0000F4250000}"/>
    <cellStyle name="Currency 5 6 4 4 4" xfId="32613" xr:uid="{00000000-0005-0000-0000-0000F5250000}"/>
    <cellStyle name="Currency 5 6 4 5" xfId="9163" xr:uid="{00000000-0005-0000-0000-0000F6250000}"/>
    <cellStyle name="Currency 5 6 4 5 2" xfId="21784" xr:uid="{00000000-0005-0000-0000-0000F7250000}"/>
    <cellStyle name="Currency 5 6 4 5 2 2" xfId="57000" xr:uid="{00000000-0005-0000-0000-0000F8250000}"/>
    <cellStyle name="Currency 5 6 4 5 3" xfId="44403" xr:uid="{00000000-0005-0000-0000-0000F9250000}"/>
    <cellStyle name="Currency 5 6 4 5 4" xfId="34389" xr:uid="{00000000-0005-0000-0000-0000FA250000}"/>
    <cellStyle name="Currency 5 6 4 6" xfId="10957" xr:uid="{00000000-0005-0000-0000-0000FB250000}"/>
    <cellStyle name="Currency 5 6 4 6 2" xfId="23560" xr:uid="{00000000-0005-0000-0000-0000FC250000}"/>
    <cellStyle name="Currency 5 6 4 6 2 2" xfId="58776" xr:uid="{00000000-0005-0000-0000-0000FD250000}"/>
    <cellStyle name="Currency 5 6 4 6 3" xfId="46179" xr:uid="{00000000-0005-0000-0000-0000FE250000}"/>
    <cellStyle name="Currency 5 6 4 6 4" xfId="36165" xr:uid="{00000000-0005-0000-0000-0000FF250000}"/>
    <cellStyle name="Currency 5 6 4 7" xfId="15324" xr:uid="{00000000-0005-0000-0000-000000260000}"/>
    <cellStyle name="Currency 5 6 4 7 2" xfId="50540" xr:uid="{00000000-0005-0000-0000-000001260000}"/>
    <cellStyle name="Currency 5 6 4 7 3" xfId="27929" xr:uid="{00000000-0005-0000-0000-000002260000}"/>
    <cellStyle name="Currency 5 6 4 8" xfId="13546" xr:uid="{00000000-0005-0000-0000-000003260000}"/>
    <cellStyle name="Currency 5 6 4 8 2" xfId="48764" xr:uid="{00000000-0005-0000-0000-000004260000}"/>
    <cellStyle name="Currency 5 6 4 9" xfId="37943" xr:uid="{00000000-0005-0000-0000-000005260000}"/>
    <cellStyle name="Currency 5 6 5" xfId="3791" xr:uid="{00000000-0005-0000-0000-000006260000}"/>
    <cellStyle name="Currency 5 6 5 2" xfId="8514" xr:uid="{00000000-0005-0000-0000-000007260000}"/>
    <cellStyle name="Currency 5 6 5 2 2" xfId="21140" xr:uid="{00000000-0005-0000-0000-000008260000}"/>
    <cellStyle name="Currency 5 6 5 2 2 2" xfId="56356" xr:uid="{00000000-0005-0000-0000-000009260000}"/>
    <cellStyle name="Currency 5 6 5 2 3" xfId="43759" xr:uid="{00000000-0005-0000-0000-00000A260000}"/>
    <cellStyle name="Currency 5 6 5 2 4" xfId="33745" xr:uid="{00000000-0005-0000-0000-00000B260000}"/>
    <cellStyle name="Currency 5 6 5 3" xfId="10295" xr:uid="{00000000-0005-0000-0000-00000C260000}"/>
    <cellStyle name="Currency 5 6 5 3 2" xfId="22916" xr:uid="{00000000-0005-0000-0000-00000D260000}"/>
    <cellStyle name="Currency 5 6 5 3 2 2" xfId="58132" xr:uid="{00000000-0005-0000-0000-00000E260000}"/>
    <cellStyle name="Currency 5 6 5 3 3" xfId="45535" xr:uid="{00000000-0005-0000-0000-00000F260000}"/>
    <cellStyle name="Currency 5 6 5 3 4" xfId="35521" xr:uid="{00000000-0005-0000-0000-000010260000}"/>
    <cellStyle name="Currency 5 6 5 4" xfId="12091" xr:uid="{00000000-0005-0000-0000-000011260000}"/>
    <cellStyle name="Currency 5 6 5 4 2" xfId="24692" xr:uid="{00000000-0005-0000-0000-000012260000}"/>
    <cellStyle name="Currency 5 6 5 4 2 2" xfId="59908" xr:uid="{00000000-0005-0000-0000-000013260000}"/>
    <cellStyle name="Currency 5 6 5 4 3" xfId="47311" xr:uid="{00000000-0005-0000-0000-000014260000}"/>
    <cellStyle name="Currency 5 6 5 4 4" xfId="37297" xr:uid="{00000000-0005-0000-0000-000015260000}"/>
    <cellStyle name="Currency 5 6 5 5" xfId="16456" xr:uid="{00000000-0005-0000-0000-000016260000}"/>
    <cellStyle name="Currency 5 6 5 5 2" xfId="51672" xr:uid="{00000000-0005-0000-0000-000017260000}"/>
    <cellStyle name="Currency 5 6 5 5 3" xfId="29061" xr:uid="{00000000-0005-0000-0000-000018260000}"/>
    <cellStyle name="Currency 5 6 5 6" xfId="14678" xr:uid="{00000000-0005-0000-0000-000019260000}"/>
    <cellStyle name="Currency 5 6 5 6 2" xfId="49896" xr:uid="{00000000-0005-0000-0000-00001A260000}"/>
    <cellStyle name="Currency 5 6 5 7" xfId="39075" xr:uid="{00000000-0005-0000-0000-00001B260000}"/>
    <cellStyle name="Currency 5 6 5 8" xfId="27285" xr:uid="{00000000-0005-0000-0000-00001C260000}"/>
    <cellStyle name="Currency 5 6 6" xfId="4131" xr:uid="{00000000-0005-0000-0000-00001D260000}"/>
    <cellStyle name="Currency 5 6 6 2" xfId="16778" xr:uid="{00000000-0005-0000-0000-00001E260000}"/>
    <cellStyle name="Currency 5 6 6 2 2" xfId="51994" xr:uid="{00000000-0005-0000-0000-00001F260000}"/>
    <cellStyle name="Currency 5 6 6 2 3" xfId="29383" xr:uid="{00000000-0005-0000-0000-000020260000}"/>
    <cellStyle name="Currency 5 6 6 3" xfId="13224" xr:uid="{00000000-0005-0000-0000-000021260000}"/>
    <cellStyle name="Currency 5 6 6 3 2" xfId="48442" xr:uid="{00000000-0005-0000-0000-000022260000}"/>
    <cellStyle name="Currency 5 6 6 4" xfId="39397" xr:uid="{00000000-0005-0000-0000-000023260000}"/>
    <cellStyle name="Currency 5 6 6 5" xfId="25831" xr:uid="{00000000-0005-0000-0000-000024260000}"/>
    <cellStyle name="Currency 5 6 7" xfId="5601" xr:uid="{00000000-0005-0000-0000-000025260000}"/>
    <cellStyle name="Currency 5 6 7 2" xfId="18232" xr:uid="{00000000-0005-0000-0000-000026260000}"/>
    <cellStyle name="Currency 5 6 7 2 2" xfId="53448" xr:uid="{00000000-0005-0000-0000-000027260000}"/>
    <cellStyle name="Currency 5 6 7 3" xfId="40851" xr:uid="{00000000-0005-0000-0000-000028260000}"/>
    <cellStyle name="Currency 5 6 7 4" xfId="30837" xr:uid="{00000000-0005-0000-0000-000029260000}"/>
    <cellStyle name="Currency 5 6 8" xfId="7060" xr:uid="{00000000-0005-0000-0000-00002A260000}"/>
    <cellStyle name="Currency 5 6 8 2" xfId="19686" xr:uid="{00000000-0005-0000-0000-00002B260000}"/>
    <cellStyle name="Currency 5 6 8 2 2" xfId="54902" xr:uid="{00000000-0005-0000-0000-00002C260000}"/>
    <cellStyle name="Currency 5 6 8 3" xfId="42305" xr:uid="{00000000-0005-0000-0000-00002D260000}"/>
    <cellStyle name="Currency 5 6 8 4" xfId="32291" xr:uid="{00000000-0005-0000-0000-00002E260000}"/>
    <cellStyle name="Currency 5 6 9" xfId="8841" xr:uid="{00000000-0005-0000-0000-00002F260000}"/>
    <cellStyle name="Currency 5 6 9 2" xfId="21462" xr:uid="{00000000-0005-0000-0000-000030260000}"/>
    <cellStyle name="Currency 5 6 9 2 2" xfId="56678" xr:uid="{00000000-0005-0000-0000-000031260000}"/>
    <cellStyle name="Currency 5 6 9 3" xfId="44081" xr:uid="{00000000-0005-0000-0000-000032260000}"/>
    <cellStyle name="Currency 5 6 9 4" xfId="34067" xr:uid="{00000000-0005-0000-0000-000033260000}"/>
    <cellStyle name="Currency 5 7" xfId="2967" xr:uid="{00000000-0005-0000-0000-000034260000}"/>
    <cellStyle name="Currency 5 7 10" xfId="25347" xr:uid="{00000000-0005-0000-0000-000035260000}"/>
    <cellStyle name="Currency 5 7 11" xfId="60882" xr:uid="{00000000-0005-0000-0000-000036260000}"/>
    <cellStyle name="Currency 5 7 2" xfId="4778" xr:uid="{00000000-0005-0000-0000-000037260000}"/>
    <cellStyle name="Currency 5 7 2 2" xfId="17425" xr:uid="{00000000-0005-0000-0000-000038260000}"/>
    <cellStyle name="Currency 5 7 2 2 2" xfId="52641" xr:uid="{00000000-0005-0000-0000-000039260000}"/>
    <cellStyle name="Currency 5 7 2 2 3" xfId="30030" xr:uid="{00000000-0005-0000-0000-00003A260000}"/>
    <cellStyle name="Currency 5 7 2 3" xfId="13871" xr:uid="{00000000-0005-0000-0000-00003B260000}"/>
    <cellStyle name="Currency 5 7 2 3 2" xfId="49089" xr:uid="{00000000-0005-0000-0000-00003C260000}"/>
    <cellStyle name="Currency 5 7 2 4" xfId="40044" xr:uid="{00000000-0005-0000-0000-00003D260000}"/>
    <cellStyle name="Currency 5 7 2 5" xfId="26478" xr:uid="{00000000-0005-0000-0000-00003E260000}"/>
    <cellStyle name="Currency 5 7 3" xfId="6248" xr:uid="{00000000-0005-0000-0000-00003F260000}"/>
    <cellStyle name="Currency 5 7 3 2" xfId="18879" xr:uid="{00000000-0005-0000-0000-000040260000}"/>
    <cellStyle name="Currency 5 7 3 2 2" xfId="54095" xr:uid="{00000000-0005-0000-0000-000041260000}"/>
    <cellStyle name="Currency 5 7 3 3" xfId="41498" xr:uid="{00000000-0005-0000-0000-000042260000}"/>
    <cellStyle name="Currency 5 7 3 4" xfId="31484" xr:uid="{00000000-0005-0000-0000-000043260000}"/>
    <cellStyle name="Currency 5 7 4" xfId="7707" xr:uid="{00000000-0005-0000-0000-000044260000}"/>
    <cellStyle name="Currency 5 7 4 2" xfId="20333" xr:uid="{00000000-0005-0000-0000-000045260000}"/>
    <cellStyle name="Currency 5 7 4 2 2" xfId="55549" xr:uid="{00000000-0005-0000-0000-000046260000}"/>
    <cellStyle name="Currency 5 7 4 3" xfId="42952" xr:uid="{00000000-0005-0000-0000-000047260000}"/>
    <cellStyle name="Currency 5 7 4 4" xfId="32938" xr:uid="{00000000-0005-0000-0000-000048260000}"/>
    <cellStyle name="Currency 5 7 5" xfId="9488" xr:uid="{00000000-0005-0000-0000-000049260000}"/>
    <cellStyle name="Currency 5 7 5 2" xfId="22109" xr:uid="{00000000-0005-0000-0000-00004A260000}"/>
    <cellStyle name="Currency 5 7 5 2 2" xfId="57325" xr:uid="{00000000-0005-0000-0000-00004B260000}"/>
    <cellStyle name="Currency 5 7 5 3" xfId="44728" xr:uid="{00000000-0005-0000-0000-00004C260000}"/>
    <cellStyle name="Currency 5 7 5 4" xfId="34714" xr:uid="{00000000-0005-0000-0000-00004D260000}"/>
    <cellStyle name="Currency 5 7 6" xfId="11282" xr:uid="{00000000-0005-0000-0000-00004E260000}"/>
    <cellStyle name="Currency 5 7 6 2" xfId="23885" xr:uid="{00000000-0005-0000-0000-00004F260000}"/>
    <cellStyle name="Currency 5 7 6 2 2" xfId="59101" xr:uid="{00000000-0005-0000-0000-000050260000}"/>
    <cellStyle name="Currency 5 7 6 3" xfId="46504" xr:uid="{00000000-0005-0000-0000-000051260000}"/>
    <cellStyle name="Currency 5 7 6 4" xfId="36490" xr:uid="{00000000-0005-0000-0000-000052260000}"/>
    <cellStyle name="Currency 5 7 7" xfId="15649" xr:uid="{00000000-0005-0000-0000-000053260000}"/>
    <cellStyle name="Currency 5 7 7 2" xfId="50865" xr:uid="{00000000-0005-0000-0000-000054260000}"/>
    <cellStyle name="Currency 5 7 7 3" xfId="28254" xr:uid="{00000000-0005-0000-0000-000055260000}"/>
    <cellStyle name="Currency 5 7 8" xfId="12740" xr:uid="{00000000-0005-0000-0000-000056260000}"/>
    <cellStyle name="Currency 5 7 8 2" xfId="47958" xr:uid="{00000000-0005-0000-0000-000057260000}"/>
    <cellStyle name="Currency 5 7 9" xfId="38268" xr:uid="{00000000-0005-0000-0000-000058260000}"/>
    <cellStyle name="Currency 5 8" xfId="2800" xr:uid="{00000000-0005-0000-0000-000059260000}"/>
    <cellStyle name="Currency 5 8 10" xfId="25192" xr:uid="{00000000-0005-0000-0000-00005A260000}"/>
    <cellStyle name="Currency 5 8 11" xfId="60727" xr:uid="{00000000-0005-0000-0000-00005B260000}"/>
    <cellStyle name="Currency 5 8 2" xfId="4623" xr:uid="{00000000-0005-0000-0000-00005C260000}"/>
    <cellStyle name="Currency 5 8 2 2" xfId="17270" xr:uid="{00000000-0005-0000-0000-00005D260000}"/>
    <cellStyle name="Currency 5 8 2 2 2" xfId="52486" xr:uid="{00000000-0005-0000-0000-00005E260000}"/>
    <cellStyle name="Currency 5 8 2 2 3" xfId="29875" xr:uid="{00000000-0005-0000-0000-00005F260000}"/>
    <cellStyle name="Currency 5 8 2 3" xfId="13716" xr:uid="{00000000-0005-0000-0000-000060260000}"/>
    <cellStyle name="Currency 5 8 2 3 2" xfId="48934" xr:uid="{00000000-0005-0000-0000-000061260000}"/>
    <cellStyle name="Currency 5 8 2 4" xfId="39889" xr:uid="{00000000-0005-0000-0000-000062260000}"/>
    <cellStyle name="Currency 5 8 2 5" xfId="26323" xr:uid="{00000000-0005-0000-0000-000063260000}"/>
    <cellStyle name="Currency 5 8 3" xfId="6093" xr:uid="{00000000-0005-0000-0000-000064260000}"/>
    <cellStyle name="Currency 5 8 3 2" xfId="18724" xr:uid="{00000000-0005-0000-0000-000065260000}"/>
    <cellStyle name="Currency 5 8 3 2 2" xfId="53940" xr:uid="{00000000-0005-0000-0000-000066260000}"/>
    <cellStyle name="Currency 5 8 3 3" xfId="41343" xr:uid="{00000000-0005-0000-0000-000067260000}"/>
    <cellStyle name="Currency 5 8 3 4" xfId="31329" xr:uid="{00000000-0005-0000-0000-000068260000}"/>
    <cellStyle name="Currency 5 8 4" xfId="7552" xr:uid="{00000000-0005-0000-0000-000069260000}"/>
    <cellStyle name="Currency 5 8 4 2" xfId="20178" xr:uid="{00000000-0005-0000-0000-00006A260000}"/>
    <cellStyle name="Currency 5 8 4 2 2" xfId="55394" xr:uid="{00000000-0005-0000-0000-00006B260000}"/>
    <cellStyle name="Currency 5 8 4 3" xfId="42797" xr:uid="{00000000-0005-0000-0000-00006C260000}"/>
    <cellStyle name="Currency 5 8 4 4" xfId="32783" xr:uid="{00000000-0005-0000-0000-00006D260000}"/>
    <cellStyle name="Currency 5 8 5" xfId="9333" xr:uid="{00000000-0005-0000-0000-00006E260000}"/>
    <cellStyle name="Currency 5 8 5 2" xfId="21954" xr:uid="{00000000-0005-0000-0000-00006F260000}"/>
    <cellStyle name="Currency 5 8 5 2 2" xfId="57170" xr:uid="{00000000-0005-0000-0000-000070260000}"/>
    <cellStyle name="Currency 5 8 5 3" xfId="44573" xr:uid="{00000000-0005-0000-0000-000071260000}"/>
    <cellStyle name="Currency 5 8 5 4" xfId="34559" xr:uid="{00000000-0005-0000-0000-000072260000}"/>
    <cellStyle name="Currency 5 8 6" xfId="11127" xr:uid="{00000000-0005-0000-0000-000073260000}"/>
    <cellStyle name="Currency 5 8 6 2" xfId="23730" xr:uid="{00000000-0005-0000-0000-000074260000}"/>
    <cellStyle name="Currency 5 8 6 2 2" xfId="58946" xr:uid="{00000000-0005-0000-0000-000075260000}"/>
    <cellStyle name="Currency 5 8 6 3" xfId="46349" xr:uid="{00000000-0005-0000-0000-000076260000}"/>
    <cellStyle name="Currency 5 8 6 4" xfId="36335" xr:uid="{00000000-0005-0000-0000-000077260000}"/>
    <cellStyle name="Currency 5 8 7" xfId="15494" xr:uid="{00000000-0005-0000-0000-000078260000}"/>
    <cellStyle name="Currency 5 8 7 2" xfId="50710" xr:uid="{00000000-0005-0000-0000-000079260000}"/>
    <cellStyle name="Currency 5 8 7 3" xfId="28099" xr:uid="{00000000-0005-0000-0000-00007A260000}"/>
    <cellStyle name="Currency 5 8 8" xfId="12585" xr:uid="{00000000-0005-0000-0000-00007B260000}"/>
    <cellStyle name="Currency 5 8 8 2" xfId="47803" xr:uid="{00000000-0005-0000-0000-00007C260000}"/>
    <cellStyle name="Currency 5 8 9" xfId="38113" xr:uid="{00000000-0005-0000-0000-00007D260000}"/>
    <cellStyle name="Currency 5 9" xfId="3314" xr:uid="{00000000-0005-0000-0000-00007E260000}"/>
    <cellStyle name="Currency 5 9 10" xfId="26810" xr:uid="{00000000-0005-0000-0000-00007F260000}"/>
    <cellStyle name="Currency 5 9 11" xfId="61214" xr:uid="{00000000-0005-0000-0000-000080260000}"/>
    <cellStyle name="Currency 5 9 2" xfId="5110" xr:uid="{00000000-0005-0000-0000-000081260000}"/>
    <cellStyle name="Currency 5 9 2 2" xfId="17757" xr:uid="{00000000-0005-0000-0000-000082260000}"/>
    <cellStyle name="Currency 5 9 2 2 2" xfId="52973" xr:uid="{00000000-0005-0000-0000-000083260000}"/>
    <cellStyle name="Currency 5 9 2 3" xfId="40376" xr:uid="{00000000-0005-0000-0000-000084260000}"/>
    <cellStyle name="Currency 5 9 2 4" xfId="30362" xr:uid="{00000000-0005-0000-0000-000085260000}"/>
    <cellStyle name="Currency 5 9 3" xfId="6580" xr:uid="{00000000-0005-0000-0000-000086260000}"/>
    <cellStyle name="Currency 5 9 3 2" xfId="19211" xr:uid="{00000000-0005-0000-0000-000087260000}"/>
    <cellStyle name="Currency 5 9 3 2 2" xfId="54427" xr:uid="{00000000-0005-0000-0000-000088260000}"/>
    <cellStyle name="Currency 5 9 3 3" xfId="41830" xr:uid="{00000000-0005-0000-0000-000089260000}"/>
    <cellStyle name="Currency 5 9 3 4" xfId="31816" xr:uid="{00000000-0005-0000-0000-00008A260000}"/>
    <cellStyle name="Currency 5 9 4" xfId="8039" xr:uid="{00000000-0005-0000-0000-00008B260000}"/>
    <cellStyle name="Currency 5 9 4 2" xfId="20665" xr:uid="{00000000-0005-0000-0000-00008C260000}"/>
    <cellStyle name="Currency 5 9 4 2 2" xfId="55881" xr:uid="{00000000-0005-0000-0000-00008D260000}"/>
    <cellStyle name="Currency 5 9 4 3" xfId="43284" xr:uid="{00000000-0005-0000-0000-00008E260000}"/>
    <cellStyle name="Currency 5 9 4 4" xfId="33270" xr:uid="{00000000-0005-0000-0000-00008F260000}"/>
    <cellStyle name="Currency 5 9 5" xfId="9820" xr:uid="{00000000-0005-0000-0000-000090260000}"/>
    <cellStyle name="Currency 5 9 5 2" xfId="22441" xr:uid="{00000000-0005-0000-0000-000091260000}"/>
    <cellStyle name="Currency 5 9 5 2 2" xfId="57657" xr:uid="{00000000-0005-0000-0000-000092260000}"/>
    <cellStyle name="Currency 5 9 5 3" xfId="45060" xr:uid="{00000000-0005-0000-0000-000093260000}"/>
    <cellStyle name="Currency 5 9 5 4" xfId="35046" xr:uid="{00000000-0005-0000-0000-000094260000}"/>
    <cellStyle name="Currency 5 9 6" xfId="11614" xr:uid="{00000000-0005-0000-0000-000095260000}"/>
    <cellStyle name="Currency 5 9 6 2" xfId="24217" xr:uid="{00000000-0005-0000-0000-000096260000}"/>
    <cellStyle name="Currency 5 9 6 2 2" xfId="59433" xr:uid="{00000000-0005-0000-0000-000097260000}"/>
    <cellStyle name="Currency 5 9 6 3" xfId="46836" xr:uid="{00000000-0005-0000-0000-000098260000}"/>
    <cellStyle name="Currency 5 9 6 4" xfId="36822" xr:uid="{00000000-0005-0000-0000-000099260000}"/>
    <cellStyle name="Currency 5 9 7" xfId="15981" xr:uid="{00000000-0005-0000-0000-00009A260000}"/>
    <cellStyle name="Currency 5 9 7 2" xfId="51197" xr:uid="{00000000-0005-0000-0000-00009B260000}"/>
    <cellStyle name="Currency 5 9 7 3" xfId="28586" xr:uid="{00000000-0005-0000-0000-00009C260000}"/>
    <cellStyle name="Currency 5 9 8" xfId="14203" xr:uid="{00000000-0005-0000-0000-00009D260000}"/>
    <cellStyle name="Currency 5 9 8 2" xfId="49421" xr:uid="{00000000-0005-0000-0000-00009E260000}"/>
    <cellStyle name="Currency 5 9 9" xfId="38600" xr:uid="{00000000-0005-0000-0000-00009F260000}"/>
    <cellStyle name="Currency 6" xfId="514" xr:uid="{00000000-0005-0000-0000-0000A0260000}"/>
    <cellStyle name="Currency 6 2" xfId="515" xr:uid="{00000000-0005-0000-0000-0000A1260000}"/>
    <cellStyle name="Currency 6 2 2" xfId="516" xr:uid="{00000000-0005-0000-0000-0000A2260000}"/>
    <cellStyle name="Currency 6 2 2 2" xfId="1726" xr:uid="{00000000-0005-0000-0000-0000A3260000}"/>
    <cellStyle name="Currency 6 2 3" xfId="517" xr:uid="{00000000-0005-0000-0000-0000A4260000}"/>
    <cellStyle name="Currency 6 2 3 2" xfId="518" xr:uid="{00000000-0005-0000-0000-0000A5260000}"/>
    <cellStyle name="Currency 6 2 3 2 2" xfId="1728" xr:uid="{00000000-0005-0000-0000-0000A6260000}"/>
    <cellStyle name="Currency 6 2 3 3" xfId="519" xr:uid="{00000000-0005-0000-0000-0000A7260000}"/>
    <cellStyle name="Currency 6 2 3 3 2" xfId="520" xr:uid="{00000000-0005-0000-0000-0000A8260000}"/>
    <cellStyle name="Currency 6 2 3 3 2 2" xfId="1730" xr:uid="{00000000-0005-0000-0000-0000A9260000}"/>
    <cellStyle name="Currency 6 2 3 3 3" xfId="1729" xr:uid="{00000000-0005-0000-0000-0000AA260000}"/>
    <cellStyle name="Currency 6 2 3 4" xfId="1727" xr:uid="{00000000-0005-0000-0000-0000AB260000}"/>
    <cellStyle name="Currency 6 2 4" xfId="1725" xr:uid="{00000000-0005-0000-0000-0000AC260000}"/>
    <cellStyle name="Currency 6 3" xfId="521" xr:uid="{00000000-0005-0000-0000-0000AD260000}"/>
    <cellStyle name="Currency 6 3 2" xfId="1731" xr:uid="{00000000-0005-0000-0000-0000AE260000}"/>
    <cellStyle name="Currency 6 4" xfId="522" xr:uid="{00000000-0005-0000-0000-0000AF260000}"/>
    <cellStyle name="Currency 6 4 2" xfId="523" xr:uid="{00000000-0005-0000-0000-0000B0260000}"/>
    <cellStyle name="Currency 6 4 2 2" xfId="1733" xr:uid="{00000000-0005-0000-0000-0000B1260000}"/>
    <cellStyle name="Currency 6 4 3" xfId="524" xr:uid="{00000000-0005-0000-0000-0000B2260000}"/>
    <cellStyle name="Currency 6 4 3 2" xfId="525" xr:uid="{00000000-0005-0000-0000-0000B3260000}"/>
    <cellStyle name="Currency 6 4 3 2 2" xfId="1735" xr:uid="{00000000-0005-0000-0000-0000B4260000}"/>
    <cellStyle name="Currency 6 4 3 3" xfId="1734" xr:uid="{00000000-0005-0000-0000-0000B5260000}"/>
    <cellStyle name="Currency 6 4 4" xfId="1732" xr:uid="{00000000-0005-0000-0000-0000B6260000}"/>
    <cellStyle name="Currency 6 5" xfId="1724" xr:uid="{00000000-0005-0000-0000-0000B7260000}"/>
    <cellStyle name="Currency 7" xfId="526" xr:uid="{00000000-0005-0000-0000-0000B8260000}"/>
    <cellStyle name="Currency 7 2" xfId="527" xr:uid="{00000000-0005-0000-0000-0000B9260000}"/>
    <cellStyle name="Currency 7 2 2" xfId="1737" xr:uid="{00000000-0005-0000-0000-0000BA260000}"/>
    <cellStyle name="Currency 7 3" xfId="1736" xr:uid="{00000000-0005-0000-0000-0000BB260000}"/>
    <cellStyle name="Entry" xfId="528" xr:uid="{00000000-0005-0000-0000-0000BC260000}"/>
    <cellStyle name="heading" xfId="529" xr:uid="{00000000-0005-0000-0000-0000BD260000}"/>
    <cellStyle name="Hyperlink" xfId="61516" builtinId="8"/>
    <cellStyle name="Hyperlink 2" xfId="530" xr:uid="{00000000-0005-0000-0000-0000BE260000}"/>
    <cellStyle name="Normal" xfId="0" builtinId="0"/>
    <cellStyle name="Normal 10" xfId="20" xr:uid="{00000000-0005-0000-0000-0000C0260000}"/>
    <cellStyle name="Normal 10 10" xfId="3613" xr:uid="{00000000-0005-0000-0000-0000C1260000}"/>
    <cellStyle name="Normal 10 10 2" xfId="8338" xr:uid="{00000000-0005-0000-0000-0000C2260000}"/>
    <cellStyle name="Normal 10 10 2 2" xfId="20964" xr:uid="{00000000-0005-0000-0000-0000C3260000}"/>
    <cellStyle name="Normal 10 10 2 2 2" xfId="56180" xr:uid="{00000000-0005-0000-0000-0000C4260000}"/>
    <cellStyle name="Normal 10 10 2 3" xfId="43583" xr:uid="{00000000-0005-0000-0000-0000C5260000}"/>
    <cellStyle name="Normal 10 10 2 4" xfId="33569" xr:uid="{00000000-0005-0000-0000-0000C6260000}"/>
    <cellStyle name="Normal 10 10 3" xfId="10119" xr:uid="{00000000-0005-0000-0000-0000C7260000}"/>
    <cellStyle name="Normal 10 10 3 2" xfId="22740" xr:uid="{00000000-0005-0000-0000-0000C8260000}"/>
    <cellStyle name="Normal 10 10 3 2 2" xfId="57956" xr:uid="{00000000-0005-0000-0000-0000C9260000}"/>
    <cellStyle name="Normal 10 10 3 3" xfId="45359" xr:uid="{00000000-0005-0000-0000-0000CA260000}"/>
    <cellStyle name="Normal 10 10 3 4" xfId="35345" xr:uid="{00000000-0005-0000-0000-0000CB260000}"/>
    <cellStyle name="Normal 10 10 4" xfId="11915" xr:uid="{00000000-0005-0000-0000-0000CC260000}"/>
    <cellStyle name="Normal 10 10 4 2" xfId="24516" xr:uid="{00000000-0005-0000-0000-0000CD260000}"/>
    <cellStyle name="Normal 10 10 4 2 2" xfId="59732" xr:uid="{00000000-0005-0000-0000-0000CE260000}"/>
    <cellStyle name="Normal 10 10 4 3" xfId="47135" xr:uid="{00000000-0005-0000-0000-0000CF260000}"/>
    <cellStyle name="Normal 10 10 4 4" xfId="37121" xr:uid="{00000000-0005-0000-0000-0000D0260000}"/>
    <cellStyle name="Normal 10 10 5" xfId="16280" xr:uid="{00000000-0005-0000-0000-0000D1260000}"/>
    <cellStyle name="Normal 10 10 5 2" xfId="51496" xr:uid="{00000000-0005-0000-0000-0000D2260000}"/>
    <cellStyle name="Normal 10 10 5 3" xfId="28885" xr:uid="{00000000-0005-0000-0000-0000D3260000}"/>
    <cellStyle name="Normal 10 10 6" xfId="14502" xr:uid="{00000000-0005-0000-0000-0000D4260000}"/>
    <cellStyle name="Normal 10 10 6 2" xfId="49720" xr:uid="{00000000-0005-0000-0000-0000D5260000}"/>
    <cellStyle name="Normal 10 10 7" xfId="38899" xr:uid="{00000000-0005-0000-0000-0000D6260000}"/>
    <cellStyle name="Normal 10 10 8" xfId="27109" xr:uid="{00000000-0005-0000-0000-0000D7260000}"/>
    <cellStyle name="Normal 10 11" xfId="3938" xr:uid="{00000000-0005-0000-0000-0000D8260000}"/>
    <cellStyle name="Normal 10 11 2" xfId="16602" xr:uid="{00000000-0005-0000-0000-0000D9260000}"/>
    <cellStyle name="Normal 10 11 2 2" xfId="51818" xr:uid="{00000000-0005-0000-0000-0000DA260000}"/>
    <cellStyle name="Normal 10 11 2 3" xfId="29207" xr:uid="{00000000-0005-0000-0000-0000DB260000}"/>
    <cellStyle name="Normal 10 11 3" xfId="13048" xr:uid="{00000000-0005-0000-0000-0000DC260000}"/>
    <cellStyle name="Normal 10 11 3 2" xfId="48266" xr:uid="{00000000-0005-0000-0000-0000DD260000}"/>
    <cellStyle name="Normal 10 11 4" xfId="39221" xr:uid="{00000000-0005-0000-0000-0000DE260000}"/>
    <cellStyle name="Normal 10 11 5" xfId="25655" xr:uid="{00000000-0005-0000-0000-0000DF260000}"/>
    <cellStyle name="Normal 10 12" xfId="5424" xr:uid="{00000000-0005-0000-0000-0000E0260000}"/>
    <cellStyle name="Normal 10 12 2" xfId="18056" xr:uid="{00000000-0005-0000-0000-0000E1260000}"/>
    <cellStyle name="Normal 10 12 2 2" xfId="53272" xr:uid="{00000000-0005-0000-0000-0000E2260000}"/>
    <cellStyle name="Normal 10 12 3" xfId="40675" xr:uid="{00000000-0005-0000-0000-0000E3260000}"/>
    <cellStyle name="Normal 10 12 4" xfId="30661" xr:uid="{00000000-0005-0000-0000-0000E4260000}"/>
    <cellStyle name="Normal 10 13" xfId="6880" xr:uid="{00000000-0005-0000-0000-0000E5260000}"/>
    <cellStyle name="Normal 10 13 2" xfId="19510" xr:uid="{00000000-0005-0000-0000-0000E6260000}"/>
    <cellStyle name="Normal 10 13 2 2" xfId="54726" xr:uid="{00000000-0005-0000-0000-0000E7260000}"/>
    <cellStyle name="Normal 10 13 3" xfId="42129" xr:uid="{00000000-0005-0000-0000-0000E8260000}"/>
    <cellStyle name="Normal 10 13 4" xfId="32115" xr:uid="{00000000-0005-0000-0000-0000E9260000}"/>
    <cellStyle name="Normal 10 14" xfId="8662" xr:uid="{00000000-0005-0000-0000-0000EA260000}"/>
    <cellStyle name="Normal 10 14 2" xfId="21286" xr:uid="{00000000-0005-0000-0000-0000EB260000}"/>
    <cellStyle name="Normal 10 14 2 2" xfId="56502" xr:uid="{00000000-0005-0000-0000-0000EC260000}"/>
    <cellStyle name="Normal 10 14 3" xfId="43905" xr:uid="{00000000-0005-0000-0000-0000ED260000}"/>
    <cellStyle name="Normal 10 14 4" xfId="33891" xr:uid="{00000000-0005-0000-0000-0000EE260000}"/>
    <cellStyle name="Normal 10 15" xfId="10499" xr:uid="{00000000-0005-0000-0000-0000EF260000}"/>
    <cellStyle name="Normal 10 15 2" xfId="23110" xr:uid="{00000000-0005-0000-0000-0000F0260000}"/>
    <cellStyle name="Normal 10 15 2 2" xfId="58326" xr:uid="{00000000-0005-0000-0000-0000F1260000}"/>
    <cellStyle name="Normal 10 15 3" xfId="45729" xr:uid="{00000000-0005-0000-0000-0000F2260000}"/>
    <cellStyle name="Normal 10 15 4" xfId="35715" xr:uid="{00000000-0005-0000-0000-0000F3260000}"/>
    <cellStyle name="Normal 10 16" xfId="14824" xr:uid="{00000000-0005-0000-0000-0000F4260000}"/>
    <cellStyle name="Normal 10 16 2" xfId="50042" xr:uid="{00000000-0005-0000-0000-0000F5260000}"/>
    <cellStyle name="Normal 10 16 3" xfId="27431" xr:uid="{00000000-0005-0000-0000-0000F6260000}"/>
    <cellStyle name="Normal 10 17" xfId="12238" xr:uid="{00000000-0005-0000-0000-0000F7260000}"/>
    <cellStyle name="Normal 10 17 2" xfId="47457" xr:uid="{00000000-0005-0000-0000-0000F8260000}"/>
    <cellStyle name="Normal 10 18" xfId="37443" xr:uid="{00000000-0005-0000-0000-0000F9260000}"/>
    <cellStyle name="Normal 10 19" xfId="24845" xr:uid="{00000000-0005-0000-0000-0000FA260000}"/>
    <cellStyle name="Normal 10 2" xfId="531" xr:uid="{00000000-0005-0000-0000-0000FB260000}"/>
    <cellStyle name="Normal 10 2 2" xfId="532" xr:uid="{00000000-0005-0000-0000-0000FC260000}"/>
    <cellStyle name="Normal 10 2 2 10" xfId="5452" xr:uid="{00000000-0005-0000-0000-0000FD260000}"/>
    <cellStyle name="Normal 10 2 2 10 2" xfId="18083" xr:uid="{00000000-0005-0000-0000-0000FE260000}"/>
    <cellStyle name="Normal 10 2 2 10 2 2" xfId="53299" xr:uid="{00000000-0005-0000-0000-0000FF260000}"/>
    <cellStyle name="Normal 10 2 2 10 3" xfId="40702" xr:uid="{00000000-0005-0000-0000-000000270000}"/>
    <cellStyle name="Normal 10 2 2 10 4" xfId="30688" xr:uid="{00000000-0005-0000-0000-000001270000}"/>
    <cellStyle name="Normal 10 2 2 11" xfId="6908" xr:uid="{00000000-0005-0000-0000-000002270000}"/>
    <cellStyle name="Normal 10 2 2 11 2" xfId="19537" xr:uid="{00000000-0005-0000-0000-000003270000}"/>
    <cellStyle name="Normal 10 2 2 11 2 2" xfId="54753" xr:uid="{00000000-0005-0000-0000-000004270000}"/>
    <cellStyle name="Normal 10 2 2 11 3" xfId="42156" xr:uid="{00000000-0005-0000-0000-000005270000}"/>
    <cellStyle name="Normal 10 2 2 11 4" xfId="32142" xr:uid="{00000000-0005-0000-0000-000006270000}"/>
    <cellStyle name="Normal 10 2 2 12" xfId="8690" xr:uid="{00000000-0005-0000-0000-000007270000}"/>
    <cellStyle name="Normal 10 2 2 12 2" xfId="21313" xr:uid="{00000000-0005-0000-0000-000008270000}"/>
    <cellStyle name="Normal 10 2 2 12 2 2" xfId="56529" xr:uid="{00000000-0005-0000-0000-000009270000}"/>
    <cellStyle name="Normal 10 2 2 12 3" xfId="43932" xr:uid="{00000000-0005-0000-0000-00000A270000}"/>
    <cellStyle name="Normal 10 2 2 12 4" xfId="33918" xr:uid="{00000000-0005-0000-0000-00000B270000}"/>
    <cellStyle name="Normal 10 2 2 13" xfId="10500" xr:uid="{00000000-0005-0000-0000-00000C270000}"/>
    <cellStyle name="Normal 10 2 2 13 2" xfId="23111" xr:uid="{00000000-0005-0000-0000-00000D270000}"/>
    <cellStyle name="Normal 10 2 2 13 2 2" xfId="58327" xr:uid="{00000000-0005-0000-0000-00000E270000}"/>
    <cellStyle name="Normal 10 2 2 13 3" xfId="45730" xr:uid="{00000000-0005-0000-0000-00000F270000}"/>
    <cellStyle name="Normal 10 2 2 13 4" xfId="35716" xr:uid="{00000000-0005-0000-0000-000010270000}"/>
    <cellStyle name="Normal 10 2 2 14" xfId="14852" xr:uid="{00000000-0005-0000-0000-000011270000}"/>
    <cellStyle name="Normal 10 2 2 14 2" xfId="50069" xr:uid="{00000000-0005-0000-0000-000012270000}"/>
    <cellStyle name="Normal 10 2 2 14 3" xfId="27458" xr:uid="{00000000-0005-0000-0000-000013270000}"/>
    <cellStyle name="Normal 10 2 2 15" xfId="12266" xr:uid="{00000000-0005-0000-0000-000014270000}"/>
    <cellStyle name="Normal 10 2 2 15 2" xfId="47484" xr:uid="{00000000-0005-0000-0000-000015270000}"/>
    <cellStyle name="Normal 10 2 2 16" xfId="37471" xr:uid="{00000000-0005-0000-0000-000016270000}"/>
    <cellStyle name="Normal 10 2 2 17" xfId="24873" xr:uid="{00000000-0005-0000-0000-000017270000}"/>
    <cellStyle name="Normal 10 2 2 18" xfId="60086" xr:uid="{00000000-0005-0000-0000-000018270000}"/>
    <cellStyle name="Normal 10 2 2 2" xfId="1738" xr:uid="{00000000-0005-0000-0000-000019270000}"/>
    <cellStyle name="Normal 10 2 2 2 10" xfId="6982" xr:uid="{00000000-0005-0000-0000-00001A270000}"/>
    <cellStyle name="Normal 10 2 2 2 10 2" xfId="19609" xr:uid="{00000000-0005-0000-0000-00001B270000}"/>
    <cellStyle name="Normal 10 2 2 2 10 2 2" xfId="54825" xr:uid="{00000000-0005-0000-0000-00001C270000}"/>
    <cellStyle name="Normal 10 2 2 2 10 3" xfId="42228" xr:uid="{00000000-0005-0000-0000-00001D270000}"/>
    <cellStyle name="Normal 10 2 2 2 10 4" xfId="32214" xr:uid="{00000000-0005-0000-0000-00001E270000}"/>
    <cellStyle name="Normal 10 2 2 2 11" xfId="8763" xr:uid="{00000000-0005-0000-0000-00001F270000}"/>
    <cellStyle name="Normal 10 2 2 2 11 2" xfId="21385" xr:uid="{00000000-0005-0000-0000-000020270000}"/>
    <cellStyle name="Normal 10 2 2 2 11 2 2" xfId="56601" xr:uid="{00000000-0005-0000-0000-000021270000}"/>
    <cellStyle name="Normal 10 2 2 2 11 3" xfId="44004" xr:uid="{00000000-0005-0000-0000-000022270000}"/>
    <cellStyle name="Normal 10 2 2 2 11 4" xfId="33990" xr:uid="{00000000-0005-0000-0000-000023270000}"/>
    <cellStyle name="Normal 10 2 2 2 12" xfId="10501" xr:uid="{00000000-0005-0000-0000-000024270000}"/>
    <cellStyle name="Normal 10 2 2 2 12 2" xfId="23112" xr:uid="{00000000-0005-0000-0000-000025270000}"/>
    <cellStyle name="Normal 10 2 2 2 12 2 2" xfId="58328" xr:uid="{00000000-0005-0000-0000-000026270000}"/>
    <cellStyle name="Normal 10 2 2 2 12 3" xfId="45731" xr:uid="{00000000-0005-0000-0000-000027270000}"/>
    <cellStyle name="Normal 10 2 2 2 12 4" xfId="35717" xr:uid="{00000000-0005-0000-0000-000028270000}"/>
    <cellStyle name="Normal 10 2 2 2 13" xfId="14924" xr:uid="{00000000-0005-0000-0000-000029270000}"/>
    <cellStyle name="Normal 10 2 2 2 13 2" xfId="50141" xr:uid="{00000000-0005-0000-0000-00002A270000}"/>
    <cellStyle name="Normal 10 2 2 2 13 3" xfId="27530" xr:uid="{00000000-0005-0000-0000-00002B270000}"/>
    <cellStyle name="Normal 10 2 2 2 14" xfId="12338" xr:uid="{00000000-0005-0000-0000-00002C270000}"/>
    <cellStyle name="Normal 10 2 2 2 14 2" xfId="47556" xr:uid="{00000000-0005-0000-0000-00002D270000}"/>
    <cellStyle name="Normal 10 2 2 2 15" xfId="37543" xr:uid="{00000000-0005-0000-0000-00002E270000}"/>
    <cellStyle name="Normal 10 2 2 2 16" xfId="24945" xr:uid="{00000000-0005-0000-0000-00002F270000}"/>
    <cellStyle name="Normal 10 2 2 2 17" xfId="60158" xr:uid="{00000000-0005-0000-0000-000030270000}"/>
    <cellStyle name="Normal 10 2 2 2 2" xfId="2368" xr:uid="{00000000-0005-0000-0000-000031270000}"/>
    <cellStyle name="Normal 10 2 2 2 2 10" xfId="10502" xr:uid="{00000000-0005-0000-0000-000032270000}"/>
    <cellStyle name="Normal 10 2 2 2 2 10 2" xfId="23113" xr:uid="{00000000-0005-0000-0000-000033270000}"/>
    <cellStyle name="Normal 10 2 2 2 2 10 2 2" xfId="58329" xr:uid="{00000000-0005-0000-0000-000034270000}"/>
    <cellStyle name="Normal 10 2 2 2 2 10 3" xfId="45732" xr:uid="{00000000-0005-0000-0000-000035270000}"/>
    <cellStyle name="Normal 10 2 2 2 2 10 4" xfId="35718" xr:uid="{00000000-0005-0000-0000-000036270000}"/>
    <cellStyle name="Normal 10 2 2 2 2 11" xfId="15079" xr:uid="{00000000-0005-0000-0000-000037270000}"/>
    <cellStyle name="Normal 10 2 2 2 2 11 2" xfId="50295" xr:uid="{00000000-0005-0000-0000-000038270000}"/>
    <cellStyle name="Normal 10 2 2 2 2 11 3" xfId="27684" xr:uid="{00000000-0005-0000-0000-000039270000}"/>
    <cellStyle name="Normal 10 2 2 2 2 12" xfId="12492" xr:uid="{00000000-0005-0000-0000-00003A270000}"/>
    <cellStyle name="Normal 10 2 2 2 2 12 2" xfId="47710" xr:uid="{00000000-0005-0000-0000-00003B270000}"/>
    <cellStyle name="Normal 10 2 2 2 2 13" xfId="37698" xr:uid="{00000000-0005-0000-0000-00003C270000}"/>
    <cellStyle name="Normal 10 2 2 2 2 14" xfId="25099" xr:uid="{00000000-0005-0000-0000-00003D270000}"/>
    <cellStyle name="Normal 10 2 2 2 2 15" xfId="60312" xr:uid="{00000000-0005-0000-0000-00003E270000}"/>
    <cellStyle name="Normal 10 2 2 2 2 2" xfId="3214" xr:uid="{00000000-0005-0000-0000-00003F270000}"/>
    <cellStyle name="Normal 10 2 2 2 2 2 10" xfId="25583" xr:uid="{00000000-0005-0000-0000-000040270000}"/>
    <cellStyle name="Normal 10 2 2 2 2 2 11" xfId="61118" xr:uid="{00000000-0005-0000-0000-000041270000}"/>
    <cellStyle name="Normal 10 2 2 2 2 2 2" xfId="5014" xr:uid="{00000000-0005-0000-0000-000042270000}"/>
    <cellStyle name="Normal 10 2 2 2 2 2 2 2" xfId="17661" xr:uid="{00000000-0005-0000-0000-000043270000}"/>
    <cellStyle name="Normal 10 2 2 2 2 2 2 2 2" xfId="52877" xr:uid="{00000000-0005-0000-0000-000044270000}"/>
    <cellStyle name="Normal 10 2 2 2 2 2 2 2 3" xfId="30266" xr:uid="{00000000-0005-0000-0000-000045270000}"/>
    <cellStyle name="Normal 10 2 2 2 2 2 2 3" xfId="14107" xr:uid="{00000000-0005-0000-0000-000046270000}"/>
    <cellStyle name="Normal 10 2 2 2 2 2 2 3 2" xfId="49325" xr:uid="{00000000-0005-0000-0000-000047270000}"/>
    <cellStyle name="Normal 10 2 2 2 2 2 2 4" xfId="40280" xr:uid="{00000000-0005-0000-0000-000048270000}"/>
    <cellStyle name="Normal 10 2 2 2 2 2 2 5" xfId="26714" xr:uid="{00000000-0005-0000-0000-000049270000}"/>
    <cellStyle name="Normal 10 2 2 2 2 2 3" xfId="6484" xr:uid="{00000000-0005-0000-0000-00004A270000}"/>
    <cellStyle name="Normal 10 2 2 2 2 2 3 2" xfId="19115" xr:uid="{00000000-0005-0000-0000-00004B270000}"/>
    <cellStyle name="Normal 10 2 2 2 2 2 3 2 2" xfId="54331" xr:uid="{00000000-0005-0000-0000-00004C270000}"/>
    <cellStyle name="Normal 10 2 2 2 2 2 3 3" xfId="41734" xr:uid="{00000000-0005-0000-0000-00004D270000}"/>
    <cellStyle name="Normal 10 2 2 2 2 2 3 4" xfId="31720" xr:uid="{00000000-0005-0000-0000-00004E270000}"/>
    <cellStyle name="Normal 10 2 2 2 2 2 4" xfId="7943" xr:uid="{00000000-0005-0000-0000-00004F270000}"/>
    <cellStyle name="Normal 10 2 2 2 2 2 4 2" xfId="20569" xr:uid="{00000000-0005-0000-0000-000050270000}"/>
    <cellStyle name="Normal 10 2 2 2 2 2 4 2 2" xfId="55785" xr:uid="{00000000-0005-0000-0000-000051270000}"/>
    <cellStyle name="Normal 10 2 2 2 2 2 4 3" xfId="43188" xr:uid="{00000000-0005-0000-0000-000052270000}"/>
    <cellStyle name="Normal 10 2 2 2 2 2 4 4" xfId="33174" xr:uid="{00000000-0005-0000-0000-000053270000}"/>
    <cellStyle name="Normal 10 2 2 2 2 2 5" xfId="9724" xr:uid="{00000000-0005-0000-0000-000054270000}"/>
    <cellStyle name="Normal 10 2 2 2 2 2 5 2" xfId="22345" xr:uid="{00000000-0005-0000-0000-000055270000}"/>
    <cellStyle name="Normal 10 2 2 2 2 2 5 2 2" xfId="57561" xr:uid="{00000000-0005-0000-0000-000056270000}"/>
    <cellStyle name="Normal 10 2 2 2 2 2 5 3" xfId="44964" xr:uid="{00000000-0005-0000-0000-000057270000}"/>
    <cellStyle name="Normal 10 2 2 2 2 2 5 4" xfId="34950" xr:uid="{00000000-0005-0000-0000-000058270000}"/>
    <cellStyle name="Normal 10 2 2 2 2 2 6" xfId="11518" xr:uid="{00000000-0005-0000-0000-000059270000}"/>
    <cellStyle name="Normal 10 2 2 2 2 2 6 2" xfId="24121" xr:uid="{00000000-0005-0000-0000-00005A270000}"/>
    <cellStyle name="Normal 10 2 2 2 2 2 6 2 2" xfId="59337" xr:uid="{00000000-0005-0000-0000-00005B270000}"/>
    <cellStyle name="Normal 10 2 2 2 2 2 6 3" xfId="46740" xr:uid="{00000000-0005-0000-0000-00005C270000}"/>
    <cellStyle name="Normal 10 2 2 2 2 2 6 4" xfId="36726" xr:uid="{00000000-0005-0000-0000-00005D270000}"/>
    <cellStyle name="Normal 10 2 2 2 2 2 7" xfId="15885" xr:uid="{00000000-0005-0000-0000-00005E270000}"/>
    <cellStyle name="Normal 10 2 2 2 2 2 7 2" xfId="51101" xr:uid="{00000000-0005-0000-0000-00005F270000}"/>
    <cellStyle name="Normal 10 2 2 2 2 2 7 3" xfId="28490" xr:uid="{00000000-0005-0000-0000-000060270000}"/>
    <cellStyle name="Normal 10 2 2 2 2 2 8" xfId="12976" xr:uid="{00000000-0005-0000-0000-000061270000}"/>
    <cellStyle name="Normal 10 2 2 2 2 2 8 2" xfId="48194" xr:uid="{00000000-0005-0000-0000-000062270000}"/>
    <cellStyle name="Normal 10 2 2 2 2 2 9" xfId="38504" xr:uid="{00000000-0005-0000-0000-000063270000}"/>
    <cellStyle name="Normal 10 2 2 2 2 3" xfId="3543" xr:uid="{00000000-0005-0000-0000-000064270000}"/>
    <cellStyle name="Normal 10 2 2 2 2 3 10" xfId="27039" xr:uid="{00000000-0005-0000-0000-000065270000}"/>
    <cellStyle name="Normal 10 2 2 2 2 3 11" xfId="61443" xr:uid="{00000000-0005-0000-0000-000066270000}"/>
    <cellStyle name="Normal 10 2 2 2 2 3 2" xfId="5339" xr:uid="{00000000-0005-0000-0000-000067270000}"/>
    <cellStyle name="Normal 10 2 2 2 2 3 2 2" xfId="17986" xr:uid="{00000000-0005-0000-0000-000068270000}"/>
    <cellStyle name="Normal 10 2 2 2 2 3 2 2 2" xfId="53202" xr:uid="{00000000-0005-0000-0000-000069270000}"/>
    <cellStyle name="Normal 10 2 2 2 2 3 2 3" xfId="40605" xr:uid="{00000000-0005-0000-0000-00006A270000}"/>
    <cellStyle name="Normal 10 2 2 2 2 3 2 4" xfId="30591" xr:uid="{00000000-0005-0000-0000-00006B270000}"/>
    <cellStyle name="Normal 10 2 2 2 2 3 3" xfId="6809" xr:uid="{00000000-0005-0000-0000-00006C270000}"/>
    <cellStyle name="Normal 10 2 2 2 2 3 3 2" xfId="19440" xr:uid="{00000000-0005-0000-0000-00006D270000}"/>
    <cellStyle name="Normal 10 2 2 2 2 3 3 2 2" xfId="54656" xr:uid="{00000000-0005-0000-0000-00006E270000}"/>
    <cellStyle name="Normal 10 2 2 2 2 3 3 3" xfId="42059" xr:uid="{00000000-0005-0000-0000-00006F270000}"/>
    <cellStyle name="Normal 10 2 2 2 2 3 3 4" xfId="32045" xr:uid="{00000000-0005-0000-0000-000070270000}"/>
    <cellStyle name="Normal 10 2 2 2 2 3 4" xfId="8268" xr:uid="{00000000-0005-0000-0000-000071270000}"/>
    <cellStyle name="Normal 10 2 2 2 2 3 4 2" xfId="20894" xr:uid="{00000000-0005-0000-0000-000072270000}"/>
    <cellStyle name="Normal 10 2 2 2 2 3 4 2 2" xfId="56110" xr:uid="{00000000-0005-0000-0000-000073270000}"/>
    <cellStyle name="Normal 10 2 2 2 2 3 4 3" xfId="43513" xr:uid="{00000000-0005-0000-0000-000074270000}"/>
    <cellStyle name="Normal 10 2 2 2 2 3 4 4" xfId="33499" xr:uid="{00000000-0005-0000-0000-000075270000}"/>
    <cellStyle name="Normal 10 2 2 2 2 3 5" xfId="10049" xr:uid="{00000000-0005-0000-0000-000076270000}"/>
    <cellStyle name="Normal 10 2 2 2 2 3 5 2" xfId="22670" xr:uid="{00000000-0005-0000-0000-000077270000}"/>
    <cellStyle name="Normal 10 2 2 2 2 3 5 2 2" xfId="57886" xr:uid="{00000000-0005-0000-0000-000078270000}"/>
    <cellStyle name="Normal 10 2 2 2 2 3 5 3" xfId="45289" xr:uid="{00000000-0005-0000-0000-000079270000}"/>
    <cellStyle name="Normal 10 2 2 2 2 3 5 4" xfId="35275" xr:uid="{00000000-0005-0000-0000-00007A270000}"/>
    <cellStyle name="Normal 10 2 2 2 2 3 6" xfId="11843" xr:uid="{00000000-0005-0000-0000-00007B270000}"/>
    <cellStyle name="Normal 10 2 2 2 2 3 6 2" xfId="24446" xr:uid="{00000000-0005-0000-0000-00007C270000}"/>
    <cellStyle name="Normal 10 2 2 2 2 3 6 2 2" xfId="59662" xr:uid="{00000000-0005-0000-0000-00007D270000}"/>
    <cellStyle name="Normal 10 2 2 2 2 3 6 3" xfId="47065" xr:uid="{00000000-0005-0000-0000-00007E270000}"/>
    <cellStyle name="Normal 10 2 2 2 2 3 6 4" xfId="37051" xr:uid="{00000000-0005-0000-0000-00007F270000}"/>
    <cellStyle name="Normal 10 2 2 2 2 3 7" xfId="16210" xr:uid="{00000000-0005-0000-0000-000080270000}"/>
    <cellStyle name="Normal 10 2 2 2 2 3 7 2" xfId="51426" xr:uid="{00000000-0005-0000-0000-000081270000}"/>
    <cellStyle name="Normal 10 2 2 2 2 3 7 3" xfId="28815" xr:uid="{00000000-0005-0000-0000-000082270000}"/>
    <cellStyle name="Normal 10 2 2 2 2 3 8" xfId="14432" xr:uid="{00000000-0005-0000-0000-000083270000}"/>
    <cellStyle name="Normal 10 2 2 2 2 3 8 2" xfId="49650" xr:uid="{00000000-0005-0000-0000-000084270000}"/>
    <cellStyle name="Normal 10 2 2 2 2 3 9" xfId="38829" xr:uid="{00000000-0005-0000-0000-000085270000}"/>
    <cellStyle name="Normal 10 2 2 2 2 4" xfId="2704" xr:uid="{00000000-0005-0000-0000-000086270000}"/>
    <cellStyle name="Normal 10 2 2 2 2 4 10" xfId="26230" xr:uid="{00000000-0005-0000-0000-000087270000}"/>
    <cellStyle name="Normal 10 2 2 2 2 4 11" xfId="60634" xr:uid="{00000000-0005-0000-0000-000088270000}"/>
    <cellStyle name="Normal 10 2 2 2 2 4 2" xfId="4530" xr:uid="{00000000-0005-0000-0000-000089270000}"/>
    <cellStyle name="Normal 10 2 2 2 2 4 2 2" xfId="17177" xr:uid="{00000000-0005-0000-0000-00008A270000}"/>
    <cellStyle name="Normal 10 2 2 2 2 4 2 2 2" xfId="52393" xr:uid="{00000000-0005-0000-0000-00008B270000}"/>
    <cellStyle name="Normal 10 2 2 2 2 4 2 3" xfId="39796" xr:uid="{00000000-0005-0000-0000-00008C270000}"/>
    <cellStyle name="Normal 10 2 2 2 2 4 2 4" xfId="29782" xr:uid="{00000000-0005-0000-0000-00008D270000}"/>
    <cellStyle name="Normal 10 2 2 2 2 4 3" xfId="6000" xr:uid="{00000000-0005-0000-0000-00008E270000}"/>
    <cellStyle name="Normal 10 2 2 2 2 4 3 2" xfId="18631" xr:uid="{00000000-0005-0000-0000-00008F270000}"/>
    <cellStyle name="Normal 10 2 2 2 2 4 3 2 2" xfId="53847" xr:uid="{00000000-0005-0000-0000-000090270000}"/>
    <cellStyle name="Normal 10 2 2 2 2 4 3 3" xfId="41250" xr:uid="{00000000-0005-0000-0000-000091270000}"/>
    <cellStyle name="Normal 10 2 2 2 2 4 3 4" xfId="31236" xr:uid="{00000000-0005-0000-0000-000092270000}"/>
    <cellStyle name="Normal 10 2 2 2 2 4 4" xfId="7459" xr:uid="{00000000-0005-0000-0000-000093270000}"/>
    <cellStyle name="Normal 10 2 2 2 2 4 4 2" xfId="20085" xr:uid="{00000000-0005-0000-0000-000094270000}"/>
    <cellStyle name="Normal 10 2 2 2 2 4 4 2 2" xfId="55301" xr:uid="{00000000-0005-0000-0000-000095270000}"/>
    <cellStyle name="Normal 10 2 2 2 2 4 4 3" xfId="42704" xr:uid="{00000000-0005-0000-0000-000096270000}"/>
    <cellStyle name="Normal 10 2 2 2 2 4 4 4" xfId="32690" xr:uid="{00000000-0005-0000-0000-000097270000}"/>
    <cellStyle name="Normal 10 2 2 2 2 4 5" xfId="9240" xr:uid="{00000000-0005-0000-0000-000098270000}"/>
    <cellStyle name="Normal 10 2 2 2 2 4 5 2" xfId="21861" xr:uid="{00000000-0005-0000-0000-000099270000}"/>
    <cellStyle name="Normal 10 2 2 2 2 4 5 2 2" xfId="57077" xr:uid="{00000000-0005-0000-0000-00009A270000}"/>
    <cellStyle name="Normal 10 2 2 2 2 4 5 3" xfId="44480" xr:uid="{00000000-0005-0000-0000-00009B270000}"/>
    <cellStyle name="Normal 10 2 2 2 2 4 5 4" xfId="34466" xr:uid="{00000000-0005-0000-0000-00009C270000}"/>
    <cellStyle name="Normal 10 2 2 2 2 4 6" xfId="11034" xr:uid="{00000000-0005-0000-0000-00009D270000}"/>
    <cellStyle name="Normal 10 2 2 2 2 4 6 2" xfId="23637" xr:uid="{00000000-0005-0000-0000-00009E270000}"/>
    <cellStyle name="Normal 10 2 2 2 2 4 6 2 2" xfId="58853" xr:uid="{00000000-0005-0000-0000-00009F270000}"/>
    <cellStyle name="Normal 10 2 2 2 2 4 6 3" xfId="46256" xr:uid="{00000000-0005-0000-0000-0000A0270000}"/>
    <cellStyle name="Normal 10 2 2 2 2 4 6 4" xfId="36242" xr:uid="{00000000-0005-0000-0000-0000A1270000}"/>
    <cellStyle name="Normal 10 2 2 2 2 4 7" xfId="15401" xr:uid="{00000000-0005-0000-0000-0000A2270000}"/>
    <cellStyle name="Normal 10 2 2 2 2 4 7 2" xfId="50617" xr:uid="{00000000-0005-0000-0000-0000A3270000}"/>
    <cellStyle name="Normal 10 2 2 2 2 4 7 3" xfId="28006" xr:uid="{00000000-0005-0000-0000-0000A4270000}"/>
    <cellStyle name="Normal 10 2 2 2 2 4 8" xfId="13623" xr:uid="{00000000-0005-0000-0000-0000A5270000}"/>
    <cellStyle name="Normal 10 2 2 2 2 4 8 2" xfId="48841" xr:uid="{00000000-0005-0000-0000-0000A6270000}"/>
    <cellStyle name="Normal 10 2 2 2 2 4 9" xfId="38020" xr:uid="{00000000-0005-0000-0000-0000A7270000}"/>
    <cellStyle name="Normal 10 2 2 2 2 5" xfId="3868" xr:uid="{00000000-0005-0000-0000-0000A8270000}"/>
    <cellStyle name="Normal 10 2 2 2 2 5 2" xfId="8591" xr:uid="{00000000-0005-0000-0000-0000A9270000}"/>
    <cellStyle name="Normal 10 2 2 2 2 5 2 2" xfId="21217" xr:uid="{00000000-0005-0000-0000-0000AA270000}"/>
    <cellStyle name="Normal 10 2 2 2 2 5 2 2 2" xfId="56433" xr:uid="{00000000-0005-0000-0000-0000AB270000}"/>
    <cellStyle name="Normal 10 2 2 2 2 5 2 3" xfId="43836" xr:uid="{00000000-0005-0000-0000-0000AC270000}"/>
    <cellStyle name="Normal 10 2 2 2 2 5 2 4" xfId="33822" xr:uid="{00000000-0005-0000-0000-0000AD270000}"/>
    <cellStyle name="Normal 10 2 2 2 2 5 3" xfId="10372" xr:uid="{00000000-0005-0000-0000-0000AE270000}"/>
    <cellStyle name="Normal 10 2 2 2 2 5 3 2" xfId="22993" xr:uid="{00000000-0005-0000-0000-0000AF270000}"/>
    <cellStyle name="Normal 10 2 2 2 2 5 3 2 2" xfId="58209" xr:uid="{00000000-0005-0000-0000-0000B0270000}"/>
    <cellStyle name="Normal 10 2 2 2 2 5 3 3" xfId="45612" xr:uid="{00000000-0005-0000-0000-0000B1270000}"/>
    <cellStyle name="Normal 10 2 2 2 2 5 3 4" xfId="35598" xr:uid="{00000000-0005-0000-0000-0000B2270000}"/>
    <cellStyle name="Normal 10 2 2 2 2 5 4" xfId="12168" xr:uid="{00000000-0005-0000-0000-0000B3270000}"/>
    <cellStyle name="Normal 10 2 2 2 2 5 4 2" xfId="24769" xr:uid="{00000000-0005-0000-0000-0000B4270000}"/>
    <cellStyle name="Normal 10 2 2 2 2 5 4 2 2" xfId="59985" xr:uid="{00000000-0005-0000-0000-0000B5270000}"/>
    <cellStyle name="Normal 10 2 2 2 2 5 4 3" xfId="47388" xr:uid="{00000000-0005-0000-0000-0000B6270000}"/>
    <cellStyle name="Normal 10 2 2 2 2 5 4 4" xfId="37374" xr:uid="{00000000-0005-0000-0000-0000B7270000}"/>
    <cellStyle name="Normal 10 2 2 2 2 5 5" xfId="16533" xr:uid="{00000000-0005-0000-0000-0000B8270000}"/>
    <cellStyle name="Normal 10 2 2 2 2 5 5 2" xfId="51749" xr:uid="{00000000-0005-0000-0000-0000B9270000}"/>
    <cellStyle name="Normal 10 2 2 2 2 5 5 3" xfId="29138" xr:uid="{00000000-0005-0000-0000-0000BA270000}"/>
    <cellStyle name="Normal 10 2 2 2 2 5 6" xfId="14755" xr:uid="{00000000-0005-0000-0000-0000BB270000}"/>
    <cellStyle name="Normal 10 2 2 2 2 5 6 2" xfId="49973" xr:uid="{00000000-0005-0000-0000-0000BC270000}"/>
    <cellStyle name="Normal 10 2 2 2 2 5 7" xfId="39152" xr:uid="{00000000-0005-0000-0000-0000BD270000}"/>
    <cellStyle name="Normal 10 2 2 2 2 5 8" xfId="27362" xr:uid="{00000000-0005-0000-0000-0000BE270000}"/>
    <cellStyle name="Normal 10 2 2 2 2 6" xfId="4208" xr:uid="{00000000-0005-0000-0000-0000BF270000}"/>
    <cellStyle name="Normal 10 2 2 2 2 6 2" xfId="16855" xr:uid="{00000000-0005-0000-0000-0000C0270000}"/>
    <cellStyle name="Normal 10 2 2 2 2 6 2 2" xfId="52071" xr:uid="{00000000-0005-0000-0000-0000C1270000}"/>
    <cellStyle name="Normal 10 2 2 2 2 6 2 3" xfId="29460" xr:uid="{00000000-0005-0000-0000-0000C2270000}"/>
    <cellStyle name="Normal 10 2 2 2 2 6 3" xfId="13301" xr:uid="{00000000-0005-0000-0000-0000C3270000}"/>
    <cellStyle name="Normal 10 2 2 2 2 6 3 2" xfId="48519" xr:uid="{00000000-0005-0000-0000-0000C4270000}"/>
    <cellStyle name="Normal 10 2 2 2 2 6 4" xfId="39474" xr:uid="{00000000-0005-0000-0000-0000C5270000}"/>
    <cellStyle name="Normal 10 2 2 2 2 6 5" xfId="25908" xr:uid="{00000000-0005-0000-0000-0000C6270000}"/>
    <cellStyle name="Normal 10 2 2 2 2 7" xfId="5678" xr:uid="{00000000-0005-0000-0000-0000C7270000}"/>
    <cellStyle name="Normal 10 2 2 2 2 7 2" xfId="18309" xr:uid="{00000000-0005-0000-0000-0000C8270000}"/>
    <cellStyle name="Normal 10 2 2 2 2 7 2 2" xfId="53525" xr:uid="{00000000-0005-0000-0000-0000C9270000}"/>
    <cellStyle name="Normal 10 2 2 2 2 7 3" xfId="40928" xr:uid="{00000000-0005-0000-0000-0000CA270000}"/>
    <cellStyle name="Normal 10 2 2 2 2 7 4" xfId="30914" xr:uid="{00000000-0005-0000-0000-0000CB270000}"/>
    <cellStyle name="Normal 10 2 2 2 2 8" xfId="7137" xr:uid="{00000000-0005-0000-0000-0000CC270000}"/>
    <cellStyle name="Normal 10 2 2 2 2 8 2" xfId="19763" xr:uid="{00000000-0005-0000-0000-0000CD270000}"/>
    <cellStyle name="Normal 10 2 2 2 2 8 2 2" xfId="54979" xr:uid="{00000000-0005-0000-0000-0000CE270000}"/>
    <cellStyle name="Normal 10 2 2 2 2 8 3" xfId="42382" xr:uid="{00000000-0005-0000-0000-0000CF270000}"/>
    <cellStyle name="Normal 10 2 2 2 2 8 4" xfId="32368" xr:uid="{00000000-0005-0000-0000-0000D0270000}"/>
    <cellStyle name="Normal 10 2 2 2 2 9" xfId="8918" xr:uid="{00000000-0005-0000-0000-0000D1270000}"/>
    <cellStyle name="Normal 10 2 2 2 2 9 2" xfId="21539" xr:uid="{00000000-0005-0000-0000-0000D2270000}"/>
    <cellStyle name="Normal 10 2 2 2 2 9 2 2" xfId="56755" xr:uid="{00000000-0005-0000-0000-0000D3270000}"/>
    <cellStyle name="Normal 10 2 2 2 2 9 3" xfId="44158" xr:uid="{00000000-0005-0000-0000-0000D4270000}"/>
    <cellStyle name="Normal 10 2 2 2 2 9 4" xfId="34144" xr:uid="{00000000-0005-0000-0000-0000D5270000}"/>
    <cellStyle name="Normal 10 2 2 2 3" xfId="3054" xr:uid="{00000000-0005-0000-0000-0000D6270000}"/>
    <cellStyle name="Normal 10 2 2 2 3 10" xfId="25426" xr:uid="{00000000-0005-0000-0000-0000D7270000}"/>
    <cellStyle name="Normal 10 2 2 2 3 11" xfId="60961" xr:uid="{00000000-0005-0000-0000-0000D8270000}"/>
    <cellStyle name="Normal 10 2 2 2 3 2" xfId="4857" xr:uid="{00000000-0005-0000-0000-0000D9270000}"/>
    <cellStyle name="Normal 10 2 2 2 3 2 2" xfId="17504" xr:uid="{00000000-0005-0000-0000-0000DA270000}"/>
    <cellStyle name="Normal 10 2 2 2 3 2 2 2" xfId="52720" xr:uid="{00000000-0005-0000-0000-0000DB270000}"/>
    <cellStyle name="Normal 10 2 2 2 3 2 2 3" xfId="30109" xr:uid="{00000000-0005-0000-0000-0000DC270000}"/>
    <cellStyle name="Normal 10 2 2 2 3 2 3" xfId="13950" xr:uid="{00000000-0005-0000-0000-0000DD270000}"/>
    <cellStyle name="Normal 10 2 2 2 3 2 3 2" xfId="49168" xr:uid="{00000000-0005-0000-0000-0000DE270000}"/>
    <cellStyle name="Normal 10 2 2 2 3 2 4" xfId="40123" xr:uid="{00000000-0005-0000-0000-0000DF270000}"/>
    <cellStyle name="Normal 10 2 2 2 3 2 5" xfId="26557" xr:uid="{00000000-0005-0000-0000-0000E0270000}"/>
    <cellStyle name="Normal 10 2 2 2 3 3" xfId="6327" xr:uid="{00000000-0005-0000-0000-0000E1270000}"/>
    <cellStyle name="Normal 10 2 2 2 3 3 2" xfId="18958" xr:uid="{00000000-0005-0000-0000-0000E2270000}"/>
    <cellStyle name="Normal 10 2 2 2 3 3 2 2" xfId="54174" xr:uid="{00000000-0005-0000-0000-0000E3270000}"/>
    <cellStyle name="Normal 10 2 2 2 3 3 3" xfId="41577" xr:uid="{00000000-0005-0000-0000-0000E4270000}"/>
    <cellStyle name="Normal 10 2 2 2 3 3 4" xfId="31563" xr:uid="{00000000-0005-0000-0000-0000E5270000}"/>
    <cellStyle name="Normal 10 2 2 2 3 4" xfId="7786" xr:uid="{00000000-0005-0000-0000-0000E6270000}"/>
    <cellStyle name="Normal 10 2 2 2 3 4 2" xfId="20412" xr:uid="{00000000-0005-0000-0000-0000E7270000}"/>
    <cellStyle name="Normal 10 2 2 2 3 4 2 2" xfId="55628" xr:uid="{00000000-0005-0000-0000-0000E8270000}"/>
    <cellStyle name="Normal 10 2 2 2 3 4 3" xfId="43031" xr:uid="{00000000-0005-0000-0000-0000E9270000}"/>
    <cellStyle name="Normal 10 2 2 2 3 4 4" xfId="33017" xr:uid="{00000000-0005-0000-0000-0000EA270000}"/>
    <cellStyle name="Normal 10 2 2 2 3 5" xfId="9567" xr:uid="{00000000-0005-0000-0000-0000EB270000}"/>
    <cellStyle name="Normal 10 2 2 2 3 5 2" xfId="22188" xr:uid="{00000000-0005-0000-0000-0000EC270000}"/>
    <cellStyle name="Normal 10 2 2 2 3 5 2 2" xfId="57404" xr:uid="{00000000-0005-0000-0000-0000ED270000}"/>
    <cellStyle name="Normal 10 2 2 2 3 5 3" xfId="44807" xr:uid="{00000000-0005-0000-0000-0000EE270000}"/>
    <cellStyle name="Normal 10 2 2 2 3 5 4" xfId="34793" xr:uid="{00000000-0005-0000-0000-0000EF270000}"/>
    <cellStyle name="Normal 10 2 2 2 3 6" xfId="11361" xr:uid="{00000000-0005-0000-0000-0000F0270000}"/>
    <cellStyle name="Normal 10 2 2 2 3 6 2" xfId="23964" xr:uid="{00000000-0005-0000-0000-0000F1270000}"/>
    <cellStyle name="Normal 10 2 2 2 3 6 2 2" xfId="59180" xr:uid="{00000000-0005-0000-0000-0000F2270000}"/>
    <cellStyle name="Normal 10 2 2 2 3 6 3" xfId="46583" xr:uid="{00000000-0005-0000-0000-0000F3270000}"/>
    <cellStyle name="Normal 10 2 2 2 3 6 4" xfId="36569" xr:uid="{00000000-0005-0000-0000-0000F4270000}"/>
    <cellStyle name="Normal 10 2 2 2 3 7" xfId="15728" xr:uid="{00000000-0005-0000-0000-0000F5270000}"/>
    <cellStyle name="Normal 10 2 2 2 3 7 2" xfId="50944" xr:uid="{00000000-0005-0000-0000-0000F6270000}"/>
    <cellStyle name="Normal 10 2 2 2 3 7 3" xfId="28333" xr:uid="{00000000-0005-0000-0000-0000F7270000}"/>
    <cellStyle name="Normal 10 2 2 2 3 8" xfId="12819" xr:uid="{00000000-0005-0000-0000-0000F8270000}"/>
    <cellStyle name="Normal 10 2 2 2 3 8 2" xfId="48037" xr:uid="{00000000-0005-0000-0000-0000F9270000}"/>
    <cellStyle name="Normal 10 2 2 2 3 9" xfId="38347" xr:uid="{00000000-0005-0000-0000-0000FA270000}"/>
    <cellStyle name="Normal 10 2 2 2 4" xfId="2880" xr:uid="{00000000-0005-0000-0000-0000FB270000}"/>
    <cellStyle name="Normal 10 2 2 2 4 10" xfId="25267" xr:uid="{00000000-0005-0000-0000-0000FC270000}"/>
    <cellStyle name="Normal 10 2 2 2 4 11" xfId="60802" xr:uid="{00000000-0005-0000-0000-0000FD270000}"/>
    <cellStyle name="Normal 10 2 2 2 4 2" xfId="4698" xr:uid="{00000000-0005-0000-0000-0000FE270000}"/>
    <cellStyle name="Normal 10 2 2 2 4 2 2" xfId="17345" xr:uid="{00000000-0005-0000-0000-0000FF270000}"/>
    <cellStyle name="Normal 10 2 2 2 4 2 2 2" xfId="52561" xr:uid="{00000000-0005-0000-0000-000000280000}"/>
    <cellStyle name="Normal 10 2 2 2 4 2 2 3" xfId="29950" xr:uid="{00000000-0005-0000-0000-000001280000}"/>
    <cellStyle name="Normal 10 2 2 2 4 2 3" xfId="13791" xr:uid="{00000000-0005-0000-0000-000002280000}"/>
    <cellStyle name="Normal 10 2 2 2 4 2 3 2" xfId="49009" xr:uid="{00000000-0005-0000-0000-000003280000}"/>
    <cellStyle name="Normal 10 2 2 2 4 2 4" xfId="39964" xr:uid="{00000000-0005-0000-0000-000004280000}"/>
    <cellStyle name="Normal 10 2 2 2 4 2 5" xfId="26398" xr:uid="{00000000-0005-0000-0000-000005280000}"/>
    <cellStyle name="Normal 10 2 2 2 4 3" xfId="6168" xr:uid="{00000000-0005-0000-0000-000006280000}"/>
    <cellStyle name="Normal 10 2 2 2 4 3 2" xfId="18799" xr:uid="{00000000-0005-0000-0000-000007280000}"/>
    <cellStyle name="Normal 10 2 2 2 4 3 2 2" xfId="54015" xr:uid="{00000000-0005-0000-0000-000008280000}"/>
    <cellStyle name="Normal 10 2 2 2 4 3 3" xfId="41418" xr:uid="{00000000-0005-0000-0000-000009280000}"/>
    <cellStyle name="Normal 10 2 2 2 4 3 4" xfId="31404" xr:uid="{00000000-0005-0000-0000-00000A280000}"/>
    <cellStyle name="Normal 10 2 2 2 4 4" xfId="7627" xr:uid="{00000000-0005-0000-0000-00000B280000}"/>
    <cellStyle name="Normal 10 2 2 2 4 4 2" xfId="20253" xr:uid="{00000000-0005-0000-0000-00000C280000}"/>
    <cellStyle name="Normal 10 2 2 2 4 4 2 2" xfId="55469" xr:uid="{00000000-0005-0000-0000-00000D280000}"/>
    <cellStyle name="Normal 10 2 2 2 4 4 3" xfId="42872" xr:uid="{00000000-0005-0000-0000-00000E280000}"/>
    <cellStyle name="Normal 10 2 2 2 4 4 4" xfId="32858" xr:uid="{00000000-0005-0000-0000-00000F280000}"/>
    <cellStyle name="Normal 10 2 2 2 4 5" xfId="9408" xr:uid="{00000000-0005-0000-0000-000010280000}"/>
    <cellStyle name="Normal 10 2 2 2 4 5 2" xfId="22029" xr:uid="{00000000-0005-0000-0000-000011280000}"/>
    <cellStyle name="Normal 10 2 2 2 4 5 2 2" xfId="57245" xr:uid="{00000000-0005-0000-0000-000012280000}"/>
    <cellStyle name="Normal 10 2 2 2 4 5 3" xfId="44648" xr:uid="{00000000-0005-0000-0000-000013280000}"/>
    <cellStyle name="Normal 10 2 2 2 4 5 4" xfId="34634" xr:uid="{00000000-0005-0000-0000-000014280000}"/>
    <cellStyle name="Normal 10 2 2 2 4 6" xfId="11202" xr:uid="{00000000-0005-0000-0000-000015280000}"/>
    <cellStyle name="Normal 10 2 2 2 4 6 2" xfId="23805" xr:uid="{00000000-0005-0000-0000-000016280000}"/>
    <cellStyle name="Normal 10 2 2 2 4 6 2 2" xfId="59021" xr:uid="{00000000-0005-0000-0000-000017280000}"/>
    <cellStyle name="Normal 10 2 2 2 4 6 3" xfId="46424" xr:uid="{00000000-0005-0000-0000-000018280000}"/>
    <cellStyle name="Normal 10 2 2 2 4 6 4" xfId="36410" xr:uid="{00000000-0005-0000-0000-000019280000}"/>
    <cellStyle name="Normal 10 2 2 2 4 7" xfId="15569" xr:uid="{00000000-0005-0000-0000-00001A280000}"/>
    <cellStyle name="Normal 10 2 2 2 4 7 2" xfId="50785" xr:uid="{00000000-0005-0000-0000-00001B280000}"/>
    <cellStyle name="Normal 10 2 2 2 4 7 3" xfId="28174" xr:uid="{00000000-0005-0000-0000-00001C280000}"/>
    <cellStyle name="Normal 10 2 2 2 4 8" xfId="12660" xr:uid="{00000000-0005-0000-0000-00001D280000}"/>
    <cellStyle name="Normal 10 2 2 2 4 8 2" xfId="47878" xr:uid="{00000000-0005-0000-0000-00001E280000}"/>
    <cellStyle name="Normal 10 2 2 2 4 9" xfId="38188" xr:uid="{00000000-0005-0000-0000-00001F280000}"/>
    <cellStyle name="Normal 10 2 2 2 5" xfId="3389" xr:uid="{00000000-0005-0000-0000-000020280000}"/>
    <cellStyle name="Normal 10 2 2 2 5 10" xfId="26885" xr:uid="{00000000-0005-0000-0000-000021280000}"/>
    <cellStyle name="Normal 10 2 2 2 5 11" xfId="61289" xr:uid="{00000000-0005-0000-0000-000022280000}"/>
    <cellStyle name="Normal 10 2 2 2 5 2" xfId="5185" xr:uid="{00000000-0005-0000-0000-000023280000}"/>
    <cellStyle name="Normal 10 2 2 2 5 2 2" xfId="17832" xr:uid="{00000000-0005-0000-0000-000024280000}"/>
    <cellStyle name="Normal 10 2 2 2 5 2 2 2" xfId="53048" xr:uid="{00000000-0005-0000-0000-000025280000}"/>
    <cellStyle name="Normal 10 2 2 2 5 2 3" xfId="40451" xr:uid="{00000000-0005-0000-0000-000026280000}"/>
    <cellStyle name="Normal 10 2 2 2 5 2 4" xfId="30437" xr:uid="{00000000-0005-0000-0000-000027280000}"/>
    <cellStyle name="Normal 10 2 2 2 5 3" xfId="6655" xr:uid="{00000000-0005-0000-0000-000028280000}"/>
    <cellStyle name="Normal 10 2 2 2 5 3 2" xfId="19286" xr:uid="{00000000-0005-0000-0000-000029280000}"/>
    <cellStyle name="Normal 10 2 2 2 5 3 2 2" xfId="54502" xr:uid="{00000000-0005-0000-0000-00002A280000}"/>
    <cellStyle name="Normal 10 2 2 2 5 3 3" xfId="41905" xr:uid="{00000000-0005-0000-0000-00002B280000}"/>
    <cellStyle name="Normal 10 2 2 2 5 3 4" xfId="31891" xr:uid="{00000000-0005-0000-0000-00002C280000}"/>
    <cellStyle name="Normal 10 2 2 2 5 4" xfId="8114" xr:uid="{00000000-0005-0000-0000-00002D280000}"/>
    <cellStyle name="Normal 10 2 2 2 5 4 2" xfId="20740" xr:uid="{00000000-0005-0000-0000-00002E280000}"/>
    <cellStyle name="Normal 10 2 2 2 5 4 2 2" xfId="55956" xr:uid="{00000000-0005-0000-0000-00002F280000}"/>
    <cellStyle name="Normal 10 2 2 2 5 4 3" xfId="43359" xr:uid="{00000000-0005-0000-0000-000030280000}"/>
    <cellStyle name="Normal 10 2 2 2 5 4 4" xfId="33345" xr:uid="{00000000-0005-0000-0000-000031280000}"/>
    <cellStyle name="Normal 10 2 2 2 5 5" xfId="9895" xr:uid="{00000000-0005-0000-0000-000032280000}"/>
    <cellStyle name="Normal 10 2 2 2 5 5 2" xfId="22516" xr:uid="{00000000-0005-0000-0000-000033280000}"/>
    <cellStyle name="Normal 10 2 2 2 5 5 2 2" xfId="57732" xr:uid="{00000000-0005-0000-0000-000034280000}"/>
    <cellStyle name="Normal 10 2 2 2 5 5 3" xfId="45135" xr:uid="{00000000-0005-0000-0000-000035280000}"/>
    <cellStyle name="Normal 10 2 2 2 5 5 4" xfId="35121" xr:uid="{00000000-0005-0000-0000-000036280000}"/>
    <cellStyle name="Normal 10 2 2 2 5 6" xfId="11689" xr:uid="{00000000-0005-0000-0000-000037280000}"/>
    <cellStyle name="Normal 10 2 2 2 5 6 2" xfId="24292" xr:uid="{00000000-0005-0000-0000-000038280000}"/>
    <cellStyle name="Normal 10 2 2 2 5 6 2 2" xfId="59508" xr:uid="{00000000-0005-0000-0000-000039280000}"/>
    <cellStyle name="Normal 10 2 2 2 5 6 3" xfId="46911" xr:uid="{00000000-0005-0000-0000-00003A280000}"/>
    <cellStyle name="Normal 10 2 2 2 5 6 4" xfId="36897" xr:uid="{00000000-0005-0000-0000-00003B280000}"/>
    <cellStyle name="Normal 10 2 2 2 5 7" xfId="16056" xr:uid="{00000000-0005-0000-0000-00003C280000}"/>
    <cellStyle name="Normal 10 2 2 2 5 7 2" xfId="51272" xr:uid="{00000000-0005-0000-0000-00003D280000}"/>
    <cellStyle name="Normal 10 2 2 2 5 7 3" xfId="28661" xr:uid="{00000000-0005-0000-0000-00003E280000}"/>
    <cellStyle name="Normal 10 2 2 2 5 8" xfId="14278" xr:uid="{00000000-0005-0000-0000-00003F280000}"/>
    <cellStyle name="Normal 10 2 2 2 5 8 2" xfId="49496" xr:uid="{00000000-0005-0000-0000-000040280000}"/>
    <cellStyle name="Normal 10 2 2 2 5 9" xfId="38675" xr:uid="{00000000-0005-0000-0000-000041280000}"/>
    <cellStyle name="Normal 10 2 2 2 6" xfId="2549" xr:uid="{00000000-0005-0000-0000-000042280000}"/>
    <cellStyle name="Normal 10 2 2 2 6 10" xfId="26076" xr:uid="{00000000-0005-0000-0000-000043280000}"/>
    <cellStyle name="Normal 10 2 2 2 6 11" xfId="60480" xr:uid="{00000000-0005-0000-0000-000044280000}"/>
    <cellStyle name="Normal 10 2 2 2 6 2" xfId="4376" xr:uid="{00000000-0005-0000-0000-000045280000}"/>
    <cellStyle name="Normal 10 2 2 2 6 2 2" xfId="17023" xr:uid="{00000000-0005-0000-0000-000046280000}"/>
    <cellStyle name="Normal 10 2 2 2 6 2 2 2" xfId="52239" xr:uid="{00000000-0005-0000-0000-000047280000}"/>
    <cellStyle name="Normal 10 2 2 2 6 2 3" xfId="39642" xr:uid="{00000000-0005-0000-0000-000048280000}"/>
    <cellStyle name="Normal 10 2 2 2 6 2 4" xfId="29628" xr:uid="{00000000-0005-0000-0000-000049280000}"/>
    <cellStyle name="Normal 10 2 2 2 6 3" xfId="5846" xr:uid="{00000000-0005-0000-0000-00004A280000}"/>
    <cellStyle name="Normal 10 2 2 2 6 3 2" xfId="18477" xr:uid="{00000000-0005-0000-0000-00004B280000}"/>
    <cellStyle name="Normal 10 2 2 2 6 3 2 2" xfId="53693" xr:uid="{00000000-0005-0000-0000-00004C280000}"/>
    <cellStyle name="Normal 10 2 2 2 6 3 3" xfId="41096" xr:uid="{00000000-0005-0000-0000-00004D280000}"/>
    <cellStyle name="Normal 10 2 2 2 6 3 4" xfId="31082" xr:uid="{00000000-0005-0000-0000-00004E280000}"/>
    <cellStyle name="Normal 10 2 2 2 6 4" xfId="7305" xr:uid="{00000000-0005-0000-0000-00004F280000}"/>
    <cellStyle name="Normal 10 2 2 2 6 4 2" xfId="19931" xr:uid="{00000000-0005-0000-0000-000050280000}"/>
    <cellStyle name="Normal 10 2 2 2 6 4 2 2" xfId="55147" xr:uid="{00000000-0005-0000-0000-000051280000}"/>
    <cellStyle name="Normal 10 2 2 2 6 4 3" xfId="42550" xr:uid="{00000000-0005-0000-0000-000052280000}"/>
    <cellStyle name="Normal 10 2 2 2 6 4 4" xfId="32536" xr:uid="{00000000-0005-0000-0000-000053280000}"/>
    <cellStyle name="Normal 10 2 2 2 6 5" xfId="9086" xr:uid="{00000000-0005-0000-0000-000054280000}"/>
    <cellStyle name="Normal 10 2 2 2 6 5 2" xfId="21707" xr:uid="{00000000-0005-0000-0000-000055280000}"/>
    <cellStyle name="Normal 10 2 2 2 6 5 2 2" xfId="56923" xr:uid="{00000000-0005-0000-0000-000056280000}"/>
    <cellStyle name="Normal 10 2 2 2 6 5 3" xfId="44326" xr:uid="{00000000-0005-0000-0000-000057280000}"/>
    <cellStyle name="Normal 10 2 2 2 6 5 4" xfId="34312" xr:uid="{00000000-0005-0000-0000-000058280000}"/>
    <cellStyle name="Normal 10 2 2 2 6 6" xfId="10880" xr:uid="{00000000-0005-0000-0000-000059280000}"/>
    <cellStyle name="Normal 10 2 2 2 6 6 2" xfId="23483" xr:uid="{00000000-0005-0000-0000-00005A280000}"/>
    <cellStyle name="Normal 10 2 2 2 6 6 2 2" xfId="58699" xr:uid="{00000000-0005-0000-0000-00005B280000}"/>
    <cellStyle name="Normal 10 2 2 2 6 6 3" xfId="46102" xr:uid="{00000000-0005-0000-0000-00005C280000}"/>
    <cellStyle name="Normal 10 2 2 2 6 6 4" xfId="36088" xr:uid="{00000000-0005-0000-0000-00005D280000}"/>
    <cellStyle name="Normal 10 2 2 2 6 7" xfId="15247" xr:uid="{00000000-0005-0000-0000-00005E280000}"/>
    <cellStyle name="Normal 10 2 2 2 6 7 2" xfId="50463" xr:uid="{00000000-0005-0000-0000-00005F280000}"/>
    <cellStyle name="Normal 10 2 2 2 6 7 3" xfId="27852" xr:uid="{00000000-0005-0000-0000-000060280000}"/>
    <cellStyle name="Normal 10 2 2 2 6 8" xfId="13469" xr:uid="{00000000-0005-0000-0000-000061280000}"/>
    <cellStyle name="Normal 10 2 2 2 6 8 2" xfId="48687" xr:uid="{00000000-0005-0000-0000-000062280000}"/>
    <cellStyle name="Normal 10 2 2 2 6 9" xfId="37866" xr:uid="{00000000-0005-0000-0000-000063280000}"/>
    <cellStyle name="Normal 10 2 2 2 7" xfId="3713" xr:uid="{00000000-0005-0000-0000-000064280000}"/>
    <cellStyle name="Normal 10 2 2 2 7 2" xfId="8437" xr:uid="{00000000-0005-0000-0000-000065280000}"/>
    <cellStyle name="Normal 10 2 2 2 7 2 2" xfId="21063" xr:uid="{00000000-0005-0000-0000-000066280000}"/>
    <cellStyle name="Normal 10 2 2 2 7 2 2 2" xfId="56279" xr:uid="{00000000-0005-0000-0000-000067280000}"/>
    <cellStyle name="Normal 10 2 2 2 7 2 3" xfId="43682" xr:uid="{00000000-0005-0000-0000-000068280000}"/>
    <cellStyle name="Normal 10 2 2 2 7 2 4" xfId="33668" xr:uid="{00000000-0005-0000-0000-000069280000}"/>
    <cellStyle name="Normal 10 2 2 2 7 3" xfId="10218" xr:uid="{00000000-0005-0000-0000-00006A280000}"/>
    <cellStyle name="Normal 10 2 2 2 7 3 2" xfId="22839" xr:uid="{00000000-0005-0000-0000-00006B280000}"/>
    <cellStyle name="Normal 10 2 2 2 7 3 2 2" xfId="58055" xr:uid="{00000000-0005-0000-0000-00006C280000}"/>
    <cellStyle name="Normal 10 2 2 2 7 3 3" xfId="45458" xr:uid="{00000000-0005-0000-0000-00006D280000}"/>
    <cellStyle name="Normal 10 2 2 2 7 3 4" xfId="35444" xr:uid="{00000000-0005-0000-0000-00006E280000}"/>
    <cellStyle name="Normal 10 2 2 2 7 4" xfId="12014" xr:uid="{00000000-0005-0000-0000-00006F280000}"/>
    <cellStyle name="Normal 10 2 2 2 7 4 2" xfId="24615" xr:uid="{00000000-0005-0000-0000-000070280000}"/>
    <cellStyle name="Normal 10 2 2 2 7 4 2 2" xfId="59831" xr:uid="{00000000-0005-0000-0000-000071280000}"/>
    <cellStyle name="Normal 10 2 2 2 7 4 3" xfId="47234" xr:uid="{00000000-0005-0000-0000-000072280000}"/>
    <cellStyle name="Normal 10 2 2 2 7 4 4" xfId="37220" xr:uid="{00000000-0005-0000-0000-000073280000}"/>
    <cellStyle name="Normal 10 2 2 2 7 5" xfId="16379" xr:uid="{00000000-0005-0000-0000-000074280000}"/>
    <cellStyle name="Normal 10 2 2 2 7 5 2" xfId="51595" xr:uid="{00000000-0005-0000-0000-000075280000}"/>
    <cellStyle name="Normal 10 2 2 2 7 5 3" xfId="28984" xr:uid="{00000000-0005-0000-0000-000076280000}"/>
    <cellStyle name="Normal 10 2 2 2 7 6" xfId="14601" xr:uid="{00000000-0005-0000-0000-000077280000}"/>
    <cellStyle name="Normal 10 2 2 2 7 6 2" xfId="49819" xr:uid="{00000000-0005-0000-0000-000078280000}"/>
    <cellStyle name="Normal 10 2 2 2 7 7" xfId="38998" xr:uid="{00000000-0005-0000-0000-000079280000}"/>
    <cellStyle name="Normal 10 2 2 2 7 8" xfId="27208" xr:uid="{00000000-0005-0000-0000-00007A280000}"/>
    <cellStyle name="Normal 10 2 2 2 8" xfId="4051" xr:uid="{00000000-0005-0000-0000-00007B280000}"/>
    <cellStyle name="Normal 10 2 2 2 8 2" xfId="16701" xr:uid="{00000000-0005-0000-0000-00007C280000}"/>
    <cellStyle name="Normal 10 2 2 2 8 2 2" xfId="51917" xr:uid="{00000000-0005-0000-0000-00007D280000}"/>
    <cellStyle name="Normal 10 2 2 2 8 2 3" xfId="29306" xr:uid="{00000000-0005-0000-0000-00007E280000}"/>
    <cellStyle name="Normal 10 2 2 2 8 3" xfId="13147" xr:uid="{00000000-0005-0000-0000-00007F280000}"/>
    <cellStyle name="Normal 10 2 2 2 8 3 2" xfId="48365" xr:uid="{00000000-0005-0000-0000-000080280000}"/>
    <cellStyle name="Normal 10 2 2 2 8 4" xfId="39320" xr:uid="{00000000-0005-0000-0000-000081280000}"/>
    <cellStyle name="Normal 10 2 2 2 8 5" xfId="25754" xr:uid="{00000000-0005-0000-0000-000082280000}"/>
    <cellStyle name="Normal 10 2 2 2 9" xfId="5524" xr:uid="{00000000-0005-0000-0000-000083280000}"/>
    <cellStyle name="Normal 10 2 2 2 9 2" xfId="18155" xr:uid="{00000000-0005-0000-0000-000084280000}"/>
    <cellStyle name="Normal 10 2 2 2 9 2 2" xfId="53371" xr:uid="{00000000-0005-0000-0000-000085280000}"/>
    <cellStyle name="Normal 10 2 2 2 9 3" xfId="40774" xr:uid="{00000000-0005-0000-0000-000086280000}"/>
    <cellStyle name="Normal 10 2 2 2 9 4" xfId="30760" xr:uid="{00000000-0005-0000-0000-000087280000}"/>
    <cellStyle name="Normal 10 2 2 3" xfId="2289" xr:uid="{00000000-0005-0000-0000-000088280000}"/>
    <cellStyle name="Normal 10 2 2 3 10" xfId="10503" xr:uid="{00000000-0005-0000-0000-000089280000}"/>
    <cellStyle name="Normal 10 2 2 3 10 2" xfId="23114" xr:uid="{00000000-0005-0000-0000-00008A280000}"/>
    <cellStyle name="Normal 10 2 2 3 10 2 2" xfId="58330" xr:uid="{00000000-0005-0000-0000-00008B280000}"/>
    <cellStyle name="Normal 10 2 2 3 10 3" xfId="45733" xr:uid="{00000000-0005-0000-0000-00008C280000}"/>
    <cellStyle name="Normal 10 2 2 3 10 4" xfId="35719" xr:uid="{00000000-0005-0000-0000-00008D280000}"/>
    <cellStyle name="Normal 10 2 2 3 11" xfId="15005" xr:uid="{00000000-0005-0000-0000-00008E280000}"/>
    <cellStyle name="Normal 10 2 2 3 11 2" xfId="50221" xr:uid="{00000000-0005-0000-0000-00008F280000}"/>
    <cellStyle name="Normal 10 2 2 3 11 3" xfId="27610" xr:uid="{00000000-0005-0000-0000-000090280000}"/>
    <cellStyle name="Normal 10 2 2 3 12" xfId="12418" xr:uid="{00000000-0005-0000-0000-000091280000}"/>
    <cellStyle name="Normal 10 2 2 3 12 2" xfId="47636" xr:uid="{00000000-0005-0000-0000-000092280000}"/>
    <cellStyle name="Normal 10 2 2 3 13" xfId="37624" xr:uid="{00000000-0005-0000-0000-000093280000}"/>
    <cellStyle name="Normal 10 2 2 3 14" xfId="25025" xr:uid="{00000000-0005-0000-0000-000094280000}"/>
    <cellStyle name="Normal 10 2 2 3 15" xfId="60238" xr:uid="{00000000-0005-0000-0000-000095280000}"/>
    <cellStyle name="Normal 10 2 2 3 2" xfId="3140" xr:uid="{00000000-0005-0000-0000-000096280000}"/>
    <cellStyle name="Normal 10 2 2 3 2 10" xfId="25509" xr:uid="{00000000-0005-0000-0000-000097280000}"/>
    <cellStyle name="Normal 10 2 2 3 2 11" xfId="61044" xr:uid="{00000000-0005-0000-0000-000098280000}"/>
    <cellStyle name="Normal 10 2 2 3 2 2" xfId="4940" xr:uid="{00000000-0005-0000-0000-000099280000}"/>
    <cellStyle name="Normal 10 2 2 3 2 2 2" xfId="17587" xr:uid="{00000000-0005-0000-0000-00009A280000}"/>
    <cellStyle name="Normal 10 2 2 3 2 2 2 2" xfId="52803" xr:uid="{00000000-0005-0000-0000-00009B280000}"/>
    <cellStyle name="Normal 10 2 2 3 2 2 2 3" xfId="30192" xr:uid="{00000000-0005-0000-0000-00009C280000}"/>
    <cellStyle name="Normal 10 2 2 3 2 2 3" xfId="14033" xr:uid="{00000000-0005-0000-0000-00009D280000}"/>
    <cellStyle name="Normal 10 2 2 3 2 2 3 2" xfId="49251" xr:uid="{00000000-0005-0000-0000-00009E280000}"/>
    <cellStyle name="Normal 10 2 2 3 2 2 4" xfId="40206" xr:uid="{00000000-0005-0000-0000-00009F280000}"/>
    <cellStyle name="Normal 10 2 2 3 2 2 5" xfId="26640" xr:uid="{00000000-0005-0000-0000-0000A0280000}"/>
    <cellStyle name="Normal 10 2 2 3 2 3" xfId="6410" xr:uid="{00000000-0005-0000-0000-0000A1280000}"/>
    <cellStyle name="Normal 10 2 2 3 2 3 2" xfId="19041" xr:uid="{00000000-0005-0000-0000-0000A2280000}"/>
    <cellStyle name="Normal 10 2 2 3 2 3 2 2" xfId="54257" xr:uid="{00000000-0005-0000-0000-0000A3280000}"/>
    <cellStyle name="Normal 10 2 2 3 2 3 3" xfId="41660" xr:uid="{00000000-0005-0000-0000-0000A4280000}"/>
    <cellStyle name="Normal 10 2 2 3 2 3 4" xfId="31646" xr:uid="{00000000-0005-0000-0000-0000A5280000}"/>
    <cellStyle name="Normal 10 2 2 3 2 4" xfId="7869" xr:uid="{00000000-0005-0000-0000-0000A6280000}"/>
    <cellStyle name="Normal 10 2 2 3 2 4 2" xfId="20495" xr:uid="{00000000-0005-0000-0000-0000A7280000}"/>
    <cellStyle name="Normal 10 2 2 3 2 4 2 2" xfId="55711" xr:uid="{00000000-0005-0000-0000-0000A8280000}"/>
    <cellStyle name="Normal 10 2 2 3 2 4 3" xfId="43114" xr:uid="{00000000-0005-0000-0000-0000A9280000}"/>
    <cellStyle name="Normal 10 2 2 3 2 4 4" xfId="33100" xr:uid="{00000000-0005-0000-0000-0000AA280000}"/>
    <cellStyle name="Normal 10 2 2 3 2 5" xfId="9650" xr:uid="{00000000-0005-0000-0000-0000AB280000}"/>
    <cellStyle name="Normal 10 2 2 3 2 5 2" xfId="22271" xr:uid="{00000000-0005-0000-0000-0000AC280000}"/>
    <cellStyle name="Normal 10 2 2 3 2 5 2 2" xfId="57487" xr:uid="{00000000-0005-0000-0000-0000AD280000}"/>
    <cellStyle name="Normal 10 2 2 3 2 5 3" xfId="44890" xr:uid="{00000000-0005-0000-0000-0000AE280000}"/>
    <cellStyle name="Normal 10 2 2 3 2 5 4" xfId="34876" xr:uid="{00000000-0005-0000-0000-0000AF280000}"/>
    <cellStyle name="Normal 10 2 2 3 2 6" xfId="11444" xr:uid="{00000000-0005-0000-0000-0000B0280000}"/>
    <cellStyle name="Normal 10 2 2 3 2 6 2" xfId="24047" xr:uid="{00000000-0005-0000-0000-0000B1280000}"/>
    <cellStyle name="Normal 10 2 2 3 2 6 2 2" xfId="59263" xr:uid="{00000000-0005-0000-0000-0000B2280000}"/>
    <cellStyle name="Normal 10 2 2 3 2 6 3" xfId="46666" xr:uid="{00000000-0005-0000-0000-0000B3280000}"/>
    <cellStyle name="Normal 10 2 2 3 2 6 4" xfId="36652" xr:uid="{00000000-0005-0000-0000-0000B4280000}"/>
    <cellStyle name="Normal 10 2 2 3 2 7" xfId="15811" xr:uid="{00000000-0005-0000-0000-0000B5280000}"/>
    <cellStyle name="Normal 10 2 2 3 2 7 2" xfId="51027" xr:uid="{00000000-0005-0000-0000-0000B6280000}"/>
    <cellStyle name="Normal 10 2 2 3 2 7 3" xfId="28416" xr:uid="{00000000-0005-0000-0000-0000B7280000}"/>
    <cellStyle name="Normal 10 2 2 3 2 8" xfId="12902" xr:uid="{00000000-0005-0000-0000-0000B8280000}"/>
    <cellStyle name="Normal 10 2 2 3 2 8 2" xfId="48120" xr:uid="{00000000-0005-0000-0000-0000B9280000}"/>
    <cellStyle name="Normal 10 2 2 3 2 9" xfId="38430" xr:uid="{00000000-0005-0000-0000-0000BA280000}"/>
    <cellStyle name="Normal 10 2 2 3 3" xfId="3469" xr:uid="{00000000-0005-0000-0000-0000BB280000}"/>
    <cellStyle name="Normal 10 2 2 3 3 10" xfId="26965" xr:uid="{00000000-0005-0000-0000-0000BC280000}"/>
    <cellStyle name="Normal 10 2 2 3 3 11" xfId="61369" xr:uid="{00000000-0005-0000-0000-0000BD280000}"/>
    <cellStyle name="Normal 10 2 2 3 3 2" xfId="5265" xr:uid="{00000000-0005-0000-0000-0000BE280000}"/>
    <cellStyle name="Normal 10 2 2 3 3 2 2" xfId="17912" xr:uid="{00000000-0005-0000-0000-0000BF280000}"/>
    <cellStyle name="Normal 10 2 2 3 3 2 2 2" xfId="53128" xr:uid="{00000000-0005-0000-0000-0000C0280000}"/>
    <cellStyle name="Normal 10 2 2 3 3 2 3" xfId="40531" xr:uid="{00000000-0005-0000-0000-0000C1280000}"/>
    <cellStyle name="Normal 10 2 2 3 3 2 4" xfId="30517" xr:uid="{00000000-0005-0000-0000-0000C2280000}"/>
    <cellStyle name="Normal 10 2 2 3 3 3" xfId="6735" xr:uid="{00000000-0005-0000-0000-0000C3280000}"/>
    <cellStyle name="Normal 10 2 2 3 3 3 2" xfId="19366" xr:uid="{00000000-0005-0000-0000-0000C4280000}"/>
    <cellStyle name="Normal 10 2 2 3 3 3 2 2" xfId="54582" xr:uid="{00000000-0005-0000-0000-0000C5280000}"/>
    <cellStyle name="Normal 10 2 2 3 3 3 3" xfId="41985" xr:uid="{00000000-0005-0000-0000-0000C6280000}"/>
    <cellStyle name="Normal 10 2 2 3 3 3 4" xfId="31971" xr:uid="{00000000-0005-0000-0000-0000C7280000}"/>
    <cellStyle name="Normal 10 2 2 3 3 4" xfId="8194" xr:uid="{00000000-0005-0000-0000-0000C8280000}"/>
    <cellStyle name="Normal 10 2 2 3 3 4 2" xfId="20820" xr:uid="{00000000-0005-0000-0000-0000C9280000}"/>
    <cellStyle name="Normal 10 2 2 3 3 4 2 2" xfId="56036" xr:uid="{00000000-0005-0000-0000-0000CA280000}"/>
    <cellStyle name="Normal 10 2 2 3 3 4 3" xfId="43439" xr:uid="{00000000-0005-0000-0000-0000CB280000}"/>
    <cellStyle name="Normal 10 2 2 3 3 4 4" xfId="33425" xr:uid="{00000000-0005-0000-0000-0000CC280000}"/>
    <cellStyle name="Normal 10 2 2 3 3 5" xfId="9975" xr:uid="{00000000-0005-0000-0000-0000CD280000}"/>
    <cellStyle name="Normal 10 2 2 3 3 5 2" xfId="22596" xr:uid="{00000000-0005-0000-0000-0000CE280000}"/>
    <cellStyle name="Normal 10 2 2 3 3 5 2 2" xfId="57812" xr:uid="{00000000-0005-0000-0000-0000CF280000}"/>
    <cellStyle name="Normal 10 2 2 3 3 5 3" xfId="45215" xr:uid="{00000000-0005-0000-0000-0000D0280000}"/>
    <cellStyle name="Normal 10 2 2 3 3 5 4" xfId="35201" xr:uid="{00000000-0005-0000-0000-0000D1280000}"/>
    <cellStyle name="Normal 10 2 2 3 3 6" xfId="11769" xr:uid="{00000000-0005-0000-0000-0000D2280000}"/>
    <cellStyle name="Normal 10 2 2 3 3 6 2" xfId="24372" xr:uid="{00000000-0005-0000-0000-0000D3280000}"/>
    <cellStyle name="Normal 10 2 2 3 3 6 2 2" xfId="59588" xr:uid="{00000000-0005-0000-0000-0000D4280000}"/>
    <cellStyle name="Normal 10 2 2 3 3 6 3" xfId="46991" xr:uid="{00000000-0005-0000-0000-0000D5280000}"/>
    <cellStyle name="Normal 10 2 2 3 3 6 4" xfId="36977" xr:uid="{00000000-0005-0000-0000-0000D6280000}"/>
    <cellStyle name="Normal 10 2 2 3 3 7" xfId="16136" xr:uid="{00000000-0005-0000-0000-0000D7280000}"/>
    <cellStyle name="Normal 10 2 2 3 3 7 2" xfId="51352" xr:uid="{00000000-0005-0000-0000-0000D8280000}"/>
    <cellStyle name="Normal 10 2 2 3 3 7 3" xfId="28741" xr:uid="{00000000-0005-0000-0000-0000D9280000}"/>
    <cellStyle name="Normal 10 2 2 3 3 8" xfId="14358" xr:uid="{00000000-0005-0000-0000-0000DA280000}"/>
    <cellStyle name="Normal 10 2 2 3 3 8 2" xfId="49576" xr:uid="{00000000-0005-0000-0000-0000DB280000}"/>
    <cellStyle name="Normal 10 2 2 3 3 9" xfId="38755" xr:uid="{00000000-0005-0000-0000-0000DC280000}"/>
    <cellStyle name="Normal 10 2 2 3 4" xfId="2630" xr:uid="{00000000-0005-0000-0000-0000DD280000}"/>
    <cellStyle name="Normal 10 2 2 3 4 10" xfId="26156" xr:uid="{00000000-0005-0000-0000-0000DE280000}"/>
    <cellStyle name="Normal 10 2 2 3 4 11" xfId="60560" xr:uid="{00000000-0005-0000-0000-0000DF280000}"/>
    <cellStyle name="Normal 10 2 2 3 4 2" xfId="4456" xr:uid="{00000000-0005-0000-0000-0000E0280000}"/>
    <cellStyle name="Normal 10 2 2 3 4 2 2" xfId="17103" xr:uid="{00000000-0005-0000-0000-0000E1280000}"/>
    <cellStyle name="Normal 10 2 2 3 4 2 2 2" xfId="52319" xr:uid="{00000000-0005-0000-0000-0000E2280000}"/>
    <cellStyle name="Normal 10 2 2 3 4 2 3" xfId="39722" xr:uid="{00000000-0005-0000-0000-0000E3280000}"/>
    <cellStyle name="Normal 10 2 2 3 4 2 4" xfId="29708" xr:uid="{00000000-0005-0000-0000-0000E4280000}"/>
    <cellStyle name="Normal 10 2 2 3 4 3" xfId="5926" xr:uid="{00000000-0005-0000-0000-0000E5280000}"/>
    <cellStyle name="Normal 10 2 2 3 4 3 2" xfId="18557" xr:uid="{00000000-0005-0000-0000-0000E6280000}"/>
    <cellStyle name="Normal 10 2 2 3 4 3 2 2" xfId="53773" xr:uid="{00000000-0005-0000-0000-0000E7280000}"/>
    <cellStyle name="Normal 10 2 2 3 4 3 3" xfId="41176" xr:uid="{00000000-0005-0000-0000-0000E8280000}"/>
    <cellStyle name="Normal 10 2 2 3 4 3 4" xfId="31162" xr:uid="{00000000-0005-0000-0000-0000E9280000}"/>
    <cellStyle name="Normal 10 2 2 3 4 4" xfId="7385" xr:uid="{00000000-0005-0000-0000-0000EA280000}"/>
    <cellStyle name="Normal 10 2 2 3 4 4 2" xfId="20011" xr:uid="{00000000-0005-0000-0000-0000EB280000}"/>
    <cellStyle name="Normal 10 2 2 3 4 4 2 2" xfId="55227" xr:uid="{00000000-0005-0000-0000-0000EC280000}"/>
    <cellStyle name="Normal 10 2 2 3 4 4 3" xfId="42630" xr:uid="{00000000-0005-0000-0000-0000ED280000}"/>
    <cellStyle name="Normal 10 2 2 3 4 4 4" xfId="32616" xr:uid="{00000000-0005-0000-0000-0000EE280000}"/>
    <cellStyle name="Normal 10 2 2 3 4 5" xfId="9166" xr:uid="{00000000-0005-0000-0000-0000EF280000}"/>
    <cellStyle name="Normal 10 2 2 3 4 5 2" xfId="21787" xr:uid="{00000000-0005-0000-0000-0000F0280000}"/>
    <cellStyle name="Normal 10 2 2 3 4 5 2 2" xfId="57003" xr:uid="{00000000-0005-0000-0000-0000F1280000}"/>
    <cellStyle name="Normal 10 2 2 3 4 5 3" xfId="44406" xr:uid="{00000000-0005-0000-0000-0000F2280000}"/>
    <cellStyle name="Normal 10 2 2 3 4 5 4" xfId="34392" xr:uid="{00000000-0005-0000-0000-0000F3280000}"/>
    <cellStyle name="Normal 10 2 2 3 4 6" xfId="10960" xr:uid="{00000000-0005-0000-0000-0000F4280000}"/>
    <cellStyle name="Normal 10 2 2 3 4 6 2" xfId="23563" xr:uid="{00000000-0005-0000-0000-0000F5280000}"/>
    <cellStyle name="Normal 10 2 2 3 4 6 2 2" xfId="58779" xr:uid="{00000000-0005-0000-0000-0000F6280000}"/>
    <cellStyle name="Normal 10 2 2 3 4 6 3" xfId="46182" xr:uid="{00000000-0005-0000-0000-0000F7280000}"/>
    <cellStyle name="Normal 10 2 2 3 4 6 4" xfId="36168" xr:uid="{00000000-0005-0000-0000-0000F8280000}"/>
    <cellStyle name="Normal 10 2 2 3 4 7" xfId="15327" xr:uid="{00000000-0005-0000-0000-0000F9280000}"/>
    <cellStyle name="Normal 10 2 2 3 4 7 2" xfId="50543" xr:uid="{00000000-0005-0000-0000-0000FA280000}"/>
    <cellStyle name="Normal 10 2 2 3 4 7 3" xfId="27932" xr:uid="{00000000-0005-0000-0000-0000FB280000}"/>
    <cellStyle name="Normal 10 2 2 3 4 8" xfId="13549" xr:uid="{00000000-0005-0000-0000-0000FC280000}"/>
    <cellStyle name="Normal 10 2 2 3 4 8 2" xfId="48767" xr:uid="{00000000-0005-0000-0000-0000FD280000}"/>
    <cellStyle name="Normal 10 2 2 3 4 9" xfId="37946" xr:uid="{00000000-0005-0000-0000-0000FE280000}"/>
    <cellStyle name="Normal 10 2 2 3 5" xfId="3794" xr:uid="{00000000-0005-0000-0000-0000FF280000}"/>
    <cellStyle name="Normal 10 2 2 3 5 2" xfId="8517" xr:uid="{00000000-0005-0000-0000-000000290000}"/>
    <cellStyle name="Normal 10 2 2 3 5 2 2" xfId="21143" xr:uid="{00000000-0005-0000-0000-000001290000}"/>
    <cellStyle name="Normal 10 2 2 3 5 2 2 2" xfId="56359" xr:uid="{00000000-0005-0000-0000-000002290000}"/>
    <cellStyle name="Normal 10 2 2 3 5 2 3" xfId="43762" xr:uid="{00000000-0005-0000-0000-000003290000}"/>
    <cellStyle name="Normal 10 2 2 3 5 2 4" xfId="33748" xr:uid="{00000000-0005-0000-0000-000004290000}"/>
    <cellStyle name="Normal 10 2 2 3 5 3" xfId="10298" xr:uid="{00000000-0005-0000-0000-000005290000}"/>
    <cellStyle name="Normal 10 2 2 3 5 3 2" xfId="22919" xr:uid="{00000000-0005-0000-0000-000006290000}"/>
    <cellStyle name="Normal 10 2 2 3 5 3 2 2" xfId="58135" xr:uid="{00000000-0005-0000-0000-000007290000}"/>
    <cellStyle name="Normal 10 2 2 3 5 3 3" xfId="45538" xr:uid="{00000000-0005-0000-0000-000008290000}"/>
    <cellStyle name="Normal 10 2 2 3 5 3 4" xfId="35524" xr:uid="{00000000-0005-0000-0000-000009290000}"/>
    <cellStyle name="Normal 10 2 2 3 5 4" xfId="12094" xr:uid="{00000000-0005-0000-0000-00000A290000}"/>
    <cellStyle name="Normal 10 2 2 3 5 4 2" xfId="24695" xr:uid="{00000000-0005-0000-0000-00000B290000}"/>
    <cellStyle name="Normal 10 2 2 3 5 4 2 2" xfId="59911" xr:uid="{00000000-0005-0000-0000-00000C290000}"/>
    <cellStyle name="Normal 10 2 2 3 5 4 3" xfId="47314" xr:uid="{00000000-0005-0000-0000-00000D290000}"/>
    <cellStyle name="Normal 10 2 2 3 5 4 4" xfId="37300" xr:uid="{00000000-0005-0000-0000-00000E290000}"/>
    <cellStyle name="Normal 10 2 2 3 5 5" xfId="16459" xr:uid="{00000000-0005-0000-0000-00000F290000}"/>
    <cellStyle name="Normal 10 2 2 3 5 5 2" xfId="51675" xr:uid="{00000000-0005-0000-0000-000010290000}"/>
    <cellStyle name="Normal 10 2 2 3 5 5 3" xfId="29064" xr:uid="{00000000-0005-0000-0000-000011290000}"/>
    <cellStyle name="Normal 10 2 2 3 5 6" xfId="14681" xr:uid="{00000000-0005-0000-0000-000012290000}"/>
    <cellStyle name="Normal 10 2 2 3 5 6 2" xfId="49899" xr:uid="{00000000-0005-0000-0000-000013290000}"/>
    <cellStyle name="Normal 10 2 2 3 5 7" xfId="39078" xr:uid="{00000000-0005-0000-0000-000014290000}"/>
    <cellStyle name="Normal 10 2 2 3 5 8" xfId="27288" xr:uid="{00000000-0005-0000-0000-000015290000}"/>
    <cellStyle name="Normal 10 2 2 3 6" xfId="4134" xr:uid="{00000000-0005-0000-0000-000016290000}"/>
    <cellStyle name="Normal 10 2 2 3 6 2" xfId="16781" xr:uid="{00000000-0005-0000-0000-000017290000}"/>
    <cellStyle name="Normal 10 2 2 3 6 2 2" xfId="51997" xr:uid="{00000000-0005-0000-0000-000018290000}"/>
    <cellStyle name="Normal 10 2 2 3 6 2 3" xfId="29386" xr:uid="{00000000-0005-0000-0000-000019290000}"/>
    <cellStyle name="Normal 10 2 2 3 6 3" xfId="13227" xr:uid="{00000000-0005-0000-0000-00001A290000}"/>
    <cellStyle name="Normal 10 2 2 3 6 3 2" xfId="48445" xr:uid="{00000000-0005-0000-0000-00001B290000}"/>
    <cellStyle name="Normal 10 2 2 3 6 4" xfId="39400" xr:uid="{00000000-0005-0000-0000-00001C290000}"/>
    <cellStyle name="Normal 10 2 2 3 6 5" xfId="25834" xr:uid="{00000000-0005-0000-0000-00001D290000}"/>
    <cellStyle name="Normal 10 2 2 3 7" xfId="5604" xr:uid="{00000000-0005-0000-0000-00001E290000}"/>
    <cellStyle name="Normal 10 2 2 3 7 2" xfId="18235" xr:uid="{00000000-0005-0000-0000-00001F290000}"/>
    <cellStyle name="Normal 10 2 2 3 7 2 2" xfId="53451" xr:uid="{00000000-0005-0000-0000-000020290000}"/>
    <cellStyle name="Normal 10 2 2 3 7 3" xfId="40854" xr:uid="{00000000-0005-0000-0000-000021290000}"/>
    <cellStyle name="Normal 10 2 2 3 7 4" xfId="30840" xr:uid="{00000000-0005-0000-0000-000022290000}"/>
    <cellStyle name="Normal 10 2 2 3 8" xfId="7063" xr:uid="{00000000-0005-0000-0000-000023290000}"/>
    <cellStyle name="Normal 10 2 2 3 8 2" xfId="19689" xr:uid="{00000000-0005-0000-0000-000024290000}"/>
    <cellStyle name="Normal 10 2 2 3 8 2 2" xfId="54905" xr:uid="{00000000-0005-0000-0000-000025290000}"/>
    <cellStyle name="Normal 10 2 2 3 8 3" xfId="42308" xr:uid="{00000000-0005-0000-0000-000026290000}"/>
    <cellStyle name="Normal 10 2 2 3 8 4" xfId="32294" xr:uid="{00000000-0005-0000-0000-000027290000}"/>
    <cellStyle name="Normal 10 2 2 3 9" xfId="8844" xr:uid="{00000000-0005-0000-0000-000028290000}"/>
    <cellStyle name="Normal 10 2 2 3 9 2" xfId="21465" xr:uid="{00000000-0005-0000-0000-000029290000}"/>
    <cellStyle name="Normal 10 2 2 3 9 2 2" xfId="56681" xr:uid="{00000000-0005-0000-0000-00002A290000}"/>
    <cellStyle name="Normal 10 2 2 3 9 3" xfId="44084" xr:uid="{00000000-0005-0000-0000-00002B290000}"/>
    <cellStyle name="Normal 10 2 2 3 9 4" xfId="34070" xr:uid="{00000000-0005-0000-0000-00002C290000}"/>
    <cellStyle name="Normal 10 2 2 4" xfId="2970" xr:uid="{00000000-0005-0000-0000-00002D290000}"/>
    <cellStyle name="Normal 10 2 2 4 10" xfId="25350" xr:uid="{00000000-0005-0000-0000-00002E290000}"/>
    <cellStyle name="Normal 10 2 2 4 11" xfId="60885" xr:uid="{00000000-0005-0000-0000-00002F290000}"/>
    <cellStyle name="Normal 10 2 2 4 2" xfId="4781" xr:uid="{00000000-0005-0000-0000-000030290000}"/>
    <cellStyle name="Normal 10 2 2 4 2 2" xfId="17428" xr:uid="{00000000-0005-0000-0000-000031290000}"/>
    <cellStyle name="Normal 10 2 2 4 2 2 2" xfId="52644" xr:uid="{00000000-0005-0000-0000-000032290000}"/>
    <cellStyle name="Normal 10 2 2 4 2 2 3" xfId="30033" xr:uid="{00000000-0005-0000-0000-000033290000}"/>
    <cellStyle name="Normal 10 2 2 4 2 3" xfId="13874" xr:uid="{00000000-0005-0000-0000-000034290000}"/>
    <cellStyle name="Normal 10 2 2 4 2 3 2" xfId="49092" xr:uid="{00000000-0005-0000-0000-000035290000}"/>
    <cellStyle name="Normal 10 2 2 4 2 4" xfId="40047" xr:uid="{00000000-0005-0000-0000-000036290000}"/>
    <cellStyle name="Normal 10 2 2 4 2 5" xfId="26481" xr:uid="{00000000-0005-0000-0000-000037290000}"/>
    <cellStyle name="Normal 10 2 2 4 3" xfId="6251" xr:uid="{00000000-0005-0000-0000-000038290000}"/>
    <cellStyle name="Normal 10 2 2 4 3 2" xfId="18882" xr:uid="{00000000-0005-0000-0000-000039290000}"/>
    <cellStyle name="Normal 10 2 2 4 3 2 2" xfId="54098" xr:uid="{00000000-0005-0000-0000-00003A290000}"/>
    <cellStyle name="Normal 10 2 2 4 3 3" xfId="41501" xr:uid="{00000000-0005-0000-0000-00003B290000}"/>
    <cellStyle name="Normal 10 2 2 4 3 4" xfId="31487" xr:uid="{00000000-0005-0000-0000-00003C290000}"/>
    <cellStyle name="Normal 10 2 2 4 4" xfId="7710" xr:uid="{00000000-0005-0000-0000-00003D290000}"/>
    <cellStyle name="Normal 10 2 2 4 4 2" xfId="20336" xr:uid="{00000000-0005-0000-0000-00003E290000}"/>
    <cellStyle name="Normal 10 2 2 4 4 2 2" xfId="55552" xr:uid="{00000000-0005-0000-0000-00003F290000}"/>
    <cellStyle name="Normal 10 2 2 4 4 3" xfId="42955" xr:uid="{00000000-0005-0000-0000-000040290000}"/>
    <cellStyle name="Normal 10 2 2 4 4 4" xfId="32941" xr:uid="{00000000-0005-0000-0000-000041290000}"/>
    <cellStyle name="Normal 10 2 2 4 5" xfId="9491" xr:uid="{00000000-0005-0000-0000-000042290000}"/>
    <cellStyle name="Normal 10 2 2 4 5 2" xfId="22112" xr:uid="{00000000-0005-0000-0000-000043290000}"/>
    <cellStyle name="Normal 10 2 2 4 5 2 2" xfId="57328" xr:uid="{00000000-0005-0000-0000-000044290000}"/>
    <cellStyle name="Normal 10 2 2 4 5 3" xfId="44731" xr:uid="{00000000-0005-0000-0000-000045290000}"/>
    <cellStyle name="Normal 10 2 2 4 5 4" xfId="34717" xr:uid="{00000000-0005-0000-0000-000046290000}"/>
    <cellStyle name="Normal 10 2 2 4 6" xfId="11285" xr:uid="{00000000-0005-0000-0000-000047290000}"/>
    <cellStyle name="Normal 10 2 2 4 6 2" xfId="23888" xr:uid="{00000000-0005-0000-0000-000048290000}"/>
    <cellStyle name="Normal 10 2 2 4 6 2 2" xfId="59104" xr:uid="{00000000-0005-0000-0000-000049290000}"/>
    <cellStyle name="Normal 10 2 2 4 6 3" xfId="46507" xr:uid="{00000000-0005-0000-0000-00004A290000}"/>
    <cellStyle name="Normal 10 2 2 4 6 4" xfId="36493" xr:uid="{00000000-0005-0000-0000-00004B290000}"/>
    <cellStyle name="Normal 10 2 2 4 7" xfId="15652" xr:uid="{00000000-0005-0000-0000-00004C290000}"/>
    <cellStyle name="Normal 10 2 2 4 7 2" xfId="50868" xr:uid="{00000000-0005-0000-0000-00004D290000}"/>
    <cellStyle name="Normal 10 2 2 4 7 3" xfId="28257" xr:uid="{00000000-0005-0000-0000-00004E290000}"/>
    <cellStyle name="Normal 10 2 2 4 8" xfId="12743" xr:uid="{00000000-0005-0000-0000-00004F290000}"/>
    <cellStyle name="Normal 10 2 2 4 8 2" xfId="47961" xr:uid="{00000000-0005-0000-0000-000050290000}"/>
    <cellStyle name="Normal 10 2 2 4 9" xfId="38271" xr:uid="{00000000-0005-0000-0000-000051290000}"/>
    <cellStyle name="Normal 10 2 2 5" xfId="2803" xr:uid="{00000000-0005-0000-0000-000052290000}"/>
    <cellStyle name="Normal 10 2 2 5 10" xfId="25195" xr:uid="{00000000-0005-0000-0000-000053290000}"/>
    <cellStyle name="Normal 10 2 2 5 11" xfId="60730" xr:uid="{00000000-0005-0000-0000-000054290000}"/>
    <cellStyle name="Normal 10 2 2 5 2" xfId="4626" xr:uid="{00000000-0005-0000-0000-000055290000}"/>
    <cellStyle name="Normal 10 2 2 5 2 2" xfId="17273" xr:uid="{00000000-0005-0000-0000-000056290000}"/>
    <cellStyle name="Normal 10 2 2 5 2 2 2" xfId="52489" xr:uid="{00000000-0005-0000-0000-000057290000}"/>
    <cellStyle name="Normal 10 2 2 5 2 2 3" xfId="29878" xr:uid="{00000000-0005-0000-0000-000058290000}"/>
    <cellStyle name="Normal 10 2 2 5 2 3" xfId="13719" xr:uid="{00000000-0005-0000-0000-000059290000}"/>
    <cellStyle name="Normal 10 2 2 5 2 3 2" xfId="48937" xr:uid="{00000000-0005-0000-0000-00005A290000}"/>
    <cellStyle name="Normal 10 2 2 5 2 4" xfId="39892" xr:uid="{00000000-0005-0000-0000-00005B290000}"/>
    <cellStyle name="Normal 10 2 2 5 2 5" xfId="26326" xr:uid="{00000000-0005-0000-0000-00005C290000}"/>
    <cellStyle name="Normal 10 2 2 5 3" xfId="6096" xr:uid="{00000000-0005-0000-0000-00005D290000}"/>
    <cellStyle name="Normal 10 2 2 5 3 2" xfId="18727" xr:uid="{00000000-0005-0000-0000-00005E290000}"/>
    <cellStyle name="Normal 10 2 2 5 3 2 2" xfId="53943" xr:uid="{00000000-0005-0000-0000-00005F290000}"/>
    <cellStyle name="Normal 10 2 2 5 3 3" xfId="41346" xr:uid="{00000000-0005-0000-0000-000060290000}"/>
    <cellStyle name="Normal 10 2 2 5 3 4" xfId="31332" xr:uid="{00000000-0005-0000-0000-000061290000}"/>
    <cellStyle name="Normal 10 2 2 5 4" xfId="7555" xr:uid="{00000000-0005-0000-0000-000062290000}"/>
    <cellStyle name="Normal 10 2 2 5 4 2" xfId="20181" xr:uid="{00000000-0005-0000-0000-000063290000}"/>
    <cellStyle name="Normal 10 2 2 5 4 2 2" xfId="55397" xr:uid="{00000000-0005-0000-0000-000064290000}"/>
    <cellStyle name="Normal 10 2 2 5 4 3" xfId="42800" xr:uid="{00000000-0005-0000-0000-000065290000}"/>
    <cellStyle name="Normal 10 2 2 5 4 4" xfId="32786" xr:uid="{00000000-0005-0000-0000-000066290000}"/>
    <cellStyle name="Normal 10 2 2 5 5" xfId="9336" xr:uid="{00000000-0005-0000-0000-000067290000}"/>
    <cellStyle name="Normal 10 2 2 5 5 2" xfId="21957" xr:uid="{00000000-0005-0000-0000-000068290000}"/>
    <cellStyle name="Normal 10 2 2 5 5 2 2" xfId="57173" xr:uid="{00000000-0005-0000-0000-000069290000}"/>
    <cellStyle name="Normal 10 2 2 5 5 3" xfId="44576" xr:uid="{00000000-0005-0000-0000-00006A290000}"/>
    <cellStyle name="Normal 10 2 2 5 5 4" xfId="34562" xr:uid="{00000000-0005-0000-0000-00006B290000}"/>
    <cellStyle name="Normal 10 2 2 5 6" xfId="11130" xr:uid="{00000000-0005-0000-0000-00006C290000}"/>
    <cellStyle name="Normal 10 2 2 5 6 2" xfId="23733" xr:uid="{00000000-0005-0000-0000-00006D290000}"/>
    <cellStyle name="Normal 10 2 2 5 6 2 2" xfId="58949" xr:uid="{00000000-0005-0000-0000-00006E290000}"/>
    <cellStyle name="Normal 10 2 2 5 6 3" xfId="46352" xr:uid="{00000000-0005-0000-0000-00006F290000}"/>
    <cellStyle name="Normal 10 2 2 5 6 4" xfId="36338" xr:uid="{00000000-0005-0000-0000-000070290000}"/>
    <cellStyle name="Normal 10 2 2 5 7" xfId="15497" xr:uid="{00000000-0005-0000-0000-000071290000}"/>
    <cellStyle name="Normal 10 2 2 5 7 2" xfId="50713" xr:uid="{00000000-0005-0000-0000-000072290000}"/>
    <cellStyle name="Normal 10 2 2 5 7 3" xfId="28102" xr:uid="{00000000-0005-0000-0000-000073290000}"/>
    <cellStyle name="Normal 10 2 2 5 8" xfId="12588" xr:uid="{00000000-0005-0000-0000-000074290000}"/>
    <cellStyle name="Normal 10 2 2 5 8 2" xfId="47806" xr:uid="{00000000-0005-0000-0000-000075290000}"/>
    <cellStyle name="Normal 10 2 2 5 9" xfId="38116" xr:uid="{00000000-0005-0000-0000-000076290000}"/>
    <cellStyle name="Normal 10 2 2 6" xfId="3317" xr:uid="{00000000-0005-0000-0000-000077290000}"/>
    <cellStyle name="Normal 10 2 2 6 10" xfId="26813" xr:uid="{00000000-0005-0000-0000-000078290000}"/>
    <cellStyle name="Normal 10 2 2 6 11" xfId="61217" xr:uid="{00000000-0005-0000-0000-000079290000}"/>
    <cellStyle name="Normal 10 2 2 6 2" xfId="5113" xr:uid="{00000000-0005-0000-0000-00007A290000}"/>
    <cellStyle name="Normal 10 2 2 6 2 2" xfId="17760" xr:uid="{00000000-0005-0000-0000-00007B290000}"/>
    <cellStyle name="Normal 10 2 2 6 2 2 2" xfId="52976" xr:uid="{00000000-0005-0000-0000-00007C290000}"/>
    <cellStyle name="Normal 10 2 2 6 2 3" xfId="40379" xr:uid="{00000000-0005-0000-0000-00007D290000}"/>
    <cellStyle name="Normal 10 2 2 6 2 4" xfId="30365" xr:uid="{00000000-0005-0000-0000-00007E290000}"/>
    <cellStyle name="Normal 10 2 2 6 3" xfId="6583" xr:uid="{00000000-0005-0000-0000-00007F290000}"/>
    <cellStyle name="Normal 10 2 2 6 3 2" xfId="19214" xr:uid="{00000000-0005-0000-0000-000080290000}"/>
    <cellStyle name="Normal 10 2 2 6 3 2 2" xfId="54430" xr:uid="{00000000-0005-0000-0000-000081290000}"/>
    <cellStyle name="Normal 10 2 2 6 3 3" xfId="41833" xr:uid="{00000000-0005-0000-0000-000082290000}"/>
    <cellStyle name="Normal 10 2 2 6 3 4" xfId="31819" xr:uid="{00000000-0005-0000-0000-000083290000}"/>
    <cellStyle name="Normal 10 2 2 6 4" xfId="8042" xr:uid="{00000000-0005-0000-0000-000084290000}"/>
    <cellStyle name="Normal 10 2 2 6 4 2" xfId="20668" xr:uid="{00000000-0005-0000-0000-000085290000}"/>
    <cellStyle name="Normal 10 2 2 6 4 2 2" xfId="55884" xr:uid="{00000000-0005-0000-0000-000086290000}"/>
    <cellStyle name="Normal 10 2 2 6 4 3" xfId="43287" xr:uid="{00000000-0005-0000-0000-000087290000}"/>
    <cellStyle name="Normal 10 2 2 6 4 4" xfId="33273" xr:uid="{00000000-0005-0000-0000-000088290000}"/>
    <cellStyle name="Normal 10 2 2 6 5" xfId="9823" xr:uid="{00000000-0005-0000-0000-000089290000}"/>
    <cellStyle name="Normal 10 2 2 6 5 2" xfId="22444" xr:uid="{00000000-0005-0000-0000-00008A290000}"/>
    <cellStyle name="Normal 10 2 2 6 5 2 2" xfId="57660" xr:uid="{00000000-0005-0000-0000-00008B290000}"/>
    <cellStyle name="Normal 10 2 2 6 5 3" xfId="45063" xr:uid="{00000000-0005-0000-0000-00008C290000}"/>
    <cellStyle name="Normal 10 2 2 6 5 4" xfId="35049" xr:uid="{00000000-0005-0000-0000-00008D290000}"/>
    <cellStyle name="Normal 10 2 2 6 6" xfId="11617" xr:uid="{00000000-0005-0000-0000-00008E290000}"/>
    <cellStyle name="Normal 10 2 2 6 6 2" xfId="24220" xr:uid="{00000000-0005-0000-0000-00008F290000}"/>
    <cellStyle name="Normal 10 2 2 6 6 2 2" xfId="59436" xr:uid="{00000000-0005-0000-0000-000090290000}"/>
    <cellStyle name="Normal 10 2 2 6 6 3" xfId="46839" xr:uid="{00000000-0005-0000-0000-000091290000}"/>
    <cellStyle name="Normal 10 2 2 6 6 4" xfId="36825" xr:uid="{00000000-0005-0000-0000-000092290000}"/>
    <cellStyle name="Normal 10 2 2 6 7" xfId="15984" xr:uid="{00000000-0005-0000-0000-000093290000}"/>
    <cellStyle name="Normal 10 2 2 6 7 2" xfId="51200" xr:uid="{00000000-0005-0000-0000-000094290000}"/>
    <cellStyle name="Normal 10 2 2 6 7 3" xfId="28589" xr:uid="{00000000-0005-0000-0000-000095290000}"/>
    <cellStyle name="Normal 10 2 2 6 8" xfId="14206" xr:uid="{00000000-0005-0000-0000-000096290000}"/>
    <cellStyle name="Normal 10 2 2 6 8 2" xfId="49424" xr:uid="{00000000-0005-0000-0000-000097290000}"/>
    <cellStyle name="Normal 10 2 2 6 9" xfId="38603" xr:uid="{00000000-0005-0000-0000-000098290000}"/>
    <cellStyle name="Normal 10 2 2 7" xfId="2473" xr:uid="{00000000-0005-0000-0000-000099290000}"/>
    <cellStyle name="Normal 10 2 2 7 10" xfId="26004" xr:uid="{00000000-0005-0000-0000-00009A290000}"/>
    <cellStyle name="Normal 10 2 2 7 11" xfId="60408" xr:uid="{00000000-0005-0000-0000-00009B290000}"/>
    <cellStyle name="Normal 10 2 2 7 2" xfId="4304" xr:uid="{00000000-0005-0000-0000-00009C290000}"/>
    <cellStyle name="Normal 10 2 2 7 2 2" xfId="16951" xr:uid="{00000000-0005-0000-0000-00009D290000}"/>
    <cellStyle name="Normal 10 2 2 7 2 2 2" xfId="52167" xr:uid="{00000000-0005-0000-0000-00009E290000}"/>
    <cellStyle name="Normal 10 2 2 7 2 3" xfId="39570" xr:uid="{00000000-0005-0000-0000-00009F290000}"/>
    <cellStyle name="Normal 10 2 2 7 2 4" xfId="29556" xr:uid="{00000000-0005-0000-0000-0000A0290000}"/>
    <cellStyle name="Normal 10 2 2 7 3" xfId="5774" xr:uid="{00000000-0005-0000-0000-0000A1290000}"/>
    <cellStyle name="Normal 10 2 2 7 3 2" xfId="18405" xr:uid="{00000000-0005-0000-0000-0000A2290000}"/>
    <cellStyle name="Normal 10 2 2 7 3 2 2" xfId="53621" xr:uid="{00000000-0005-0000-0000-0000A3290000}"/>
    <cellStyle name="Normal 10 2 2 7 3 3" xfId="41024" xr:uid="{00000000-0005-0000-0000-0000A4290000}"/>
    <cellStyle name="Normal 10 2 2 7 3 4" xfId="31010" xr:uid="{00000000-0005-0000-0000-0000A5290000}"/>
    <cellStyle name="Normal 10 2 2 7 4" xfId="7233" xr:uid="{00000000-0005-0000-0000-0000A6290000}"/>
    <cellStyle name="Normal 10 2 2 7 4 2" xfId="19859" xr:uid="{00000000-0005-0000-0000-0000A7290000}"/>
    <cellStyle name="Normal 10 2 2 7 4 2 2" xfId="55075" xr:uid="{00000000-0005-0000-0000-0000A8290000}"/>
    <cellStyle name="Normal 10 2 2 7 4 3" xfId="42478" xr:uid="{00000000-0005-0000-0000-0000A9290000}"/>
    <cellStyle name="Normal 10 2 2 7 4 4" xfId="32464" xr:uid="{00000000-0005-0000-0000-0000AA290000}"/>
    <cellStyle name="Normal 10 2 2 7 5" xfId="9014" xr:uid="{00000000-0005-0000-0000-0000AB290000}"/>
    <cellStyle name="Normal 10 2 2 7 5 2" xfId="21635" xr:uid="{00000000-0005-0000-0000-0000AC290000}"/>
    <cellStyle name="Normal 10 2 2 7 5 2 2" xfId="56851" xr:uid="{00000000-0005-0000-0000-0000AD290000}"/>
    <cellStyle name="Normal 10 2 2 7 5 3" xfId="44254" xr:uid="{00000000-0005-0000-0000-0000AE290000}"/>
    <cellStyle name="Normal 10 2 2 7 5 4" xfId="34240" xr:uid="{00000000-0005-0000-0000-0000AF290000}"/>
    <cellStyle name="Normal 10 2 2 7 6" xfId="10808" xr:uid="{00000000-0005-0000-0000-0000B0290000}"/>
    <cellStyle name="Normal 10 2 2 7 6 2" xfId="23411" xr:uid="{00000000-0005-0000-0000-0000B1290000}"/>
    <cellStyle name="Normal 10 2 2 7 6 2 2" xfId="58627" xr:uid="{00000000-0005-0000-0000-0000B2290000}"/>
    <cellStyle name="Normal 10 2 2 7 6 3" xfId="46030" xr:uid="{00000000-0005-0000-0000-0000B3290000}"/>
    <cellStyle name="Normal 10 2 2 7 6 4" xfId="36016" xr:uid="{00000000-0005-0000-0000-0000B4290000}"/>
    <cellStyle name="Normal 10 2 2 7 7" xfId="15175" xr:uid="{00000000-0005-0000-0000-0000B5290000}"/>
    <cellStyle name="Normal 10 2 2 7 7 2" xfId="50391" xr:uid="{00000000-0005-0000-0000-0000B6290000}"/>
    <cellStyle name="Normal 10 2 2 7 7 3" xfId="27780" xr:uid="{00000000-0005-0000-0000-0000B7290000}"/>
    <cellStyle name="Normal 10 2 2 7 8" xfId="13397" xr:uid="{00000000-0005-0000-0000-0000B8290000}"/>
    <cellStyle name="Normal 10 2 2 7 8 2" xfId="48615" xr:uid="{00000000-0005-0000-0000-0000B9290000}"/>
    <cellStyle name="Normal 10 2 2 7 9" xfId="37794" xr:uid="{00000000-0005-0000-0000-0000BA290000}"/>
    <cellStyle name="Normal 10 2 2 8" xfId="3641" xr:uid="{00000000-0005-0000-0000-0000BB290000}"/>
    <cellStyle name="Normal 10 2 2 8 2" xfId="8365" xr:uid="{00000000-0005-0000-0000-0000BC290000}"/>
    <cellStyle name="Normal 10 2 2 8 2 2" xfId="20991" xr:uid="{00000000-0005-0000-0000-0000BD290000}"/>
    <cellStyle name="Normal 10 2 2 8 2 2 2" xfId="56207" xr:uid="{00000000-0005-0000-0000-0000BE290000}"/>
    <cellStyle name="Normal 10 2 2 8 2 3" xfId="43610" xr:uid="{00000000-0005-0000-0000-0000BF290000}"/>
    <cellStyle name="Normal 10 2 2 8 2 4" xfId="33596" xr:uid="{00000000-0005-0000-0000-0000C0290000}"/>
    <cellStyle name="Normal 10 2 2 8 3" xfId="10146" xr:uid="{00000000-0005-0000-0000-0000C1290000}"/>
    <cellStyle name="Normal 10 2 2 8 3 2" xfId="22767" xr:uid="{00000000-0005-0000-0000-0000C2290000}"/>
    <cellStyle name="Normal 10 2 2 8 3 2 2" xfId="57983" xr:uid="{00000000-0005-0000-0000-0000C3290000}"/>
    <cellStyle name="Normal 10 2 2 8 3 3" xfId="45386" xr:uid="{00000000-0005-0000-0000-0000C4290000}"/>
    <cellStyle name="Normal 10 2 2 8 3 4" xfId="35372" xr:uid="{00000000-0005-0000-0000-0000C5290000}"/>
    <cellStyle name="Normal 10 2 2 8 4" xfId="11942" xr:uid="{00000000-0005-0000-0000-0000C6290000}"/>
    <cellStyle name="Normal 10 2 2 8 4 2" xfId="24543" xr:uid="{00000000-0005-0000-0000-0000C7290000}"/>
    <cellStyle name="Normal 10 2 2 8 4 2 2" xfId="59759" xr:uid="{00000000-0005-0000-0000-0000C8290000}"/>
    <cellStyle name="Normal 10 2 2 8 4 3" xfId="47162" xr:uid="{00000000-0005-0000-0000-0000C9290000}"/>
    <cellStyle name="Normal 10 2 2 8 4 4" xfId="37148" xr:uid="{00000000-0005-0000-0000-0000CA290000}"/>
    <cellStyle name="Normal 10 2 2 8 5" xfId="16307" xr:uid="{00000000-0005-0000-0000-0000CB290000}"/>
    <cellStyle name="Normal 10 2 2 8 5 2" xfId="51523" xr:uid="{00000000-0005-0000-0000-0000CC290000}"/>
    <cellStyle name="Normal 10 2 2 8 5 3" xfId="28912" xr:uid="{00000000-0005-0000-0000-0000CD290000}"/>
    <cellStyle name="Normal 10 2 2 8 6" xfId="14529" xr:uid="{00000000-0005-0000-0000-0000CE290000}"/>
    <cellStyle name="Normal 10 2 2 8 6 2" xfId="49747" xr:uid="{00000000-0005-0000-0000-0000CF290000}"/>
    <cellStyle name="Normal 10 2 2 8 7" xfId="38926" xr:uid="{00000000-0005-0000-0000-0000D0290000}"/>
    <cellStyle name="Normal 10 2 2 8 8" xfId="27136" xr:uid="{00000000-0005-0000-0000-0000D1290000}"/>
    <cellStyle name="Normal 10 2 2 9" xfId="3971" xr:uid="{00000000-0005-0000-0000-0000D2290000}"/>
    <cellStyle name="Normal 10 2 2 9 2" xfId="16629" xr:uid="{00000000-0005-0000-0000-0000D3290000}"/>
    <cellStyle name="Normal 10 2 2 9 2 2" xfId="51845" xr:uid="{00000000-0005-0000-0000-0000D4290000}"/>
    <cellStyle name="Normal 10 2 2 9 2 3" xfId="29234" xr:uid="{00000000-0005-0000-0000-0000D5290000}"/>
    <cellStyle name="Normal 10 2 2 9 3" xfId="13075" xr:uid="{00000000-0005-0000-0000-0000D6290000}"/>
    <cellStyle name="Normal 10 2 2 9 3 2" xfId="48293" xr:uid="{00000000-0005-0000-0000-0000D7290000}"/>
    <cellStyle name="Normal 10 2 2 9 4" xfId="39248" xr:uid="{00000000-0005-0000-0000-0000D8290000}"/>
    <cellStyle name="Normal 10 2 2 9 5" xfId="25682" xr:uid="{00000000-0005-0000-0000-0000D9290000}"/>
    <cellStyle name="Normal 10 2 2_District Target Attainment" xfId="1099" xr:uid="{00000000-0005-0000-0000-0000DA290000}"/>
    <cellStyle name="Normal 10 2 3" xfId="533" xr:uid="{00000000-0005-0000-0000-0000DB290000}"/>
    <cellStyle name="Normal 10 20" xfId="60058" xr:uid="{00000000-0005-0000-0000-0000DC290000}"/>
    <cellStyle name="Normal 10 3" xfId="534" xr:uid="{00000000-0005-0000-0000-0000DD290000}"/>
    <cellStyle name="Normal 10 3 10" xfId="3642" xr:uid="{00000000-0005-0000-0000-0000DE290000}"/>
    <cellStyle name="Normal 10 3 10 2" xfId="8366" xr:uid="{00000000-0005-0000-0000-0000DF290000}"/>
    <cellStyle name="Normal 10 3 10 2 2" xfId="20992" xr:uid="{00000000-0005-0000-0000-0000E0290000}"/>
    <cellStyle name="Normal 10 3 10 2 2 2" xfId="56208" xr:uid="{00000000-0005-0000-0000-0000E1290000}"/>
    <cellStyle name="Normal 10 3 10 2 3" xfId="43611" xr:uid="{00000000-0005-0000-0000-0000E2290000}"/>
    <cellStyle name="Normal 10 3 10 2 4" xfId="33597" xr:uid="{00000000-0005-0000-0000-0000E3290000}"/>
    <cellStyle name="Normal 10 3 10 3" xfId="10147" xr:uid="{00000000-0005-0000-0000-0000E4290000}"/>
    <cellStyle name="Normal 10 3 10 3 2" xfId="22768" xr:uid="{00000000-0005-0000-0000-0000E5290000}"/>
    <cellStyle name="Normal 10 3 10 3 2 2" xfId="57984" xr:uid="{00000000-0005-0000-0000-0000E6290000}"/>
    <cellStyle name="Normal 10 3 10 3 3" xfId="45387" xr:uid="{00000000-0005-0000-0000-0000E7290000}"/>
    <cellStyle name="Normal 10 3 10 3 4" xfId="35373" xr:uid="{00000000-0005-0000-0000-0000E8290000}"/>
    <cellStyle name="Normal 10 3 10 4" xfId="11943" xr:uid="{00000000-0005-0000-0000-0000E9290000}"/>
    <cellStyle name="Normal 10 3 10 4 2" xfId="24544" xr:uid="{00000000-0005-0000-0000-0000EA290000}"/>
    <cellStyle name="Normal 10 3 10 4 2 2" xfId="59760" xr:uid="{00000000-0005-0000-0000-0000EB290000}"/>
    <cellStyle name="Normal 10 3 10 4 3" xfId="47163" xr:uid="{00000000-0005-0000-0000-0000EC290000}"/>
    <cellStyle name="Normal 10 3 10 4 4" xfId="37149" xr:uid="{00000000-0005-0000-0000-0000ED290000}"/>
    <cellStyle name="Normal 10 3 10 5" xfId="16308" xr:uid="{00000000-0005-0000-0000-0000EE290000}"/>
    <cellStyle name="Normal 10 3 10 5 2" xfId="51524" xr:uid="{00000000-0005-0000-0000-0000EF290000}"/>
    <cellStyle name="Normal 10 3 10 5 3" xfId="28913" xr:uid="{00000000-0005-0000-0000-0000F0290000}"/>
    <cellStyle name="Normal 10 3 10 6" xfId="14530" xr:uid="{00000000-0005-0000-0000-0000F1290000}"/>
    <cellStyle name="Normal 10 3 10 6 2" xfId="49748" xr:uid="{00000000-0005-0000-0000-0000F2290000}"/>
    <cellStyle name="Normal 10 3 10 7" xfId="38927" xr:uid="{00000000-0005-0000-0000-0000F3290000}"/>
    <cellStyle name="Normal 10 3 10 8" xfId="27137" xr:uid="{00000000-0005-0000-0000-0000F4290000}"/>
    <cellStyle name="Normal 10 3 11" xfId="3972" xr:uid="{00000000-0005-0000-0000-0000F5290000}"/>
    <cellStyle name="Normal 10 3 11 2" xfId="16630" xr:uid="{00000000-0005-0000-0000-0000F6290000}"/>
    <cellStyle name="Normal 10 3 11 2 2" xfId="51846" xr:uid="{00000000-0005-0000-0000-0000F7290000}"/>
    <cellStyle name="Normal 10 3 11 2 3" xfId="29235" xr:uid="{00000000-0005-0000-0000-0000F8290000}"/>
    <cellStyle name="Normal 10 3 11 3" xfId="13076" xr:uid="{00000000-0005-0000-0000-0000F9290000}"/>
    <cellStyle name="Normal 10 3 11 3 2" xfId="48294" xr:uid="{00000000-0005-0000-0000-0000FA290000}"/>
    <cellStyle name="Normal 10 3 11 4" xfId="39249" xr:uid="{00000000-0005-0000-0000-0000FB290000}"/>
    <cellStyle name="Normal 10 3 11 5" xfId="25683" xr:uid="{00000000-0005-0000-0000-0000FC290000}"/>
    <cellStyle name="Normal 10 3 12" xfId="5453" xr:uid="{00000000-0005-0000-0000-0000FD290000}"/>
    <cellStyle name="Normal 10 3 12 2" xfId="18084" xr:uid="{00000000-0005-0000-0000-0000FE290000}"/>
    <cellStyle name="Normal 10 3 12 2 2" xfId="53300" xr:uid="{00000000-0005-0000-0000-0000FF290000}"/>
    <cellStyle name="Normal 10 3 12 3" xfId="40703" xr:uid="{00000000-0005-0000-0000-0000002A0000}"/>
    <cellStyle name="Normal 10 3 12 4" xfId="30689" xr:uid="{00000000-0005-0000-0000-0000012A0000}"/>
    <cellStyle name="Normal 10 3 13" xfId="6909" xr:uid="{00000000-0005-0000-0000-0000022A0000}"/>
    <cellStyle name="Normal 10 3 13 2" xfId="19538" xr:uid="{00000000-0005-0000-0000-0000032A0000}"/>
    <cellStyle name="Normal 10 3 13 2 2" xfId="54754" xr:uid="{00000000-0005-0000-0000-0000042A0000}"/>
    <cellStyle name="Normal 10 3 13 3" xfId="42157" xr:uid="{00000000-0005-0000-0000-0000052A0000}"/>
    <cellStyle name="Normal 10 3 13 4" xfId="32143" xr:uid="{00000000-0005-0000-0000-0000062A0000}"/>
    <cellStyle name="Normal 10 3 14" xfId="8691" xr:uid="{00000000-0005-0000-0000-0000072A0000}"/>
    <cellStyle name="Normal 10 3 14 2" xfId="21314" xr:uid="{00000000-0005-0000-0000-0000082A0000}"/>
    <cellStyle name="Normal 10 3 14 2 2" xfId="56530" xr:uid="{00000000-0005-0000-0000-0000092A0000}"/>
    <cellStyle name="Normal 10 3 14 3" xfId="43933" xr:uid="{00000000-0005-0000-0000-00000A2A0000}"/>
    <cellStyle name="Normal 10 3 14 4" xfId="33919" xr:uid="{00000000-0005-0000-0000-00000B2A0000}"/>
    <cellStyle name="Normal 10 3 15" xfId="10504" xr:uid="{00000000-0005-0000-0000-00000C2A0000}"/>
    <cellStyle name="Normal 10 3 15 2" xfId="23115" xr:uid="{00000000-0005-0000-0000-00000D2A0000}"/>
    <cellStyle name="Normal 10 3 15 2 2" xfId="58331" xr:uid="{00000000-0005-0000-0000-00000E2A0000}"/>
    <cellStyle name="Normal 10 3 15 3" xfId="45734" xr:uid="{00000000-0005-0000-0000-00000F2A0000}"/>
    <cellStyle name="Normal 10 3 15 4" xfId="35720" xr:uid="{00000000-0005-0000-0000-0000102A0000}"/>
    <cellStyle name="Normal 10 3 16" xfId="14853" xr:uid="{00000000-0005-0000-0000-0000112A0000}"/>
    <cellStyle name="Normal 10 3 16 2" xfId="50070" xr:uid="{00000000-0005-0000-0000-0000122A0000}"/>
    <cellStyle name="Normal 10 3 16 3" xfId="27459" xr:uid="{00000000-0005-0000-0000-0000132A0000}"/>
    <cellStyle name="Normal 10 3 17" xfId="12267" xr:uid="{00000000-0005-0000-0000-0000142A0000}"/>
    <cellStyle name="Normal 10 3 17 2" xfId="47485" xr:uid="{00000000-0005-0000-0000-0000152A0000}"/>
    <cellStyle name="Normal 10 3 18" xfId="37472" xr:uid="{00000000-0005-0000-0000-0000162A0000}"/>
    <cellStyle name="Normal 10 3 19" xfId="24874" xr:uid="{00000000-0005-0000-0000-0000172A0000}"/>
    <cellStyle name="Normal 10 3 2" xfId="535" xr:uid="{00000000-0005-0000-0000-0000182A0000}"/>
    <cellStyle name="Normal 10 3 20" xfId="60087" xr:uid="{00000000-0005-0000-0000-0000192A0000}"/>
    <cellStyle name="Normal 10 3 3" xfId="536" xr:uid="{00000000-0005-0000-0000-00001A2A0000}"/>
    <cellStyle name="Normal 10 3 3 10" xfId="5454" xr:uid="{00000000-0005-0000-0000-00001B2A0000}"/>
    <cellStyle name="Normal 10 3 3 10 2" xfId="18085" xr:uid="{00000000-0005-0000-0000-00001C2A0000}"/>
    <cellStyle name="Normal 10 3 3 10 2 2" xfId="53301" xr:uid="{00000000-0005-0000-0000-00001D2A0000}"/>
    <cellStyle name="Normal 10 3 3 10 3" xfId="40704" xr:uid="{00000000-0005-0000-0000-00001E2A0000}"/>
    <cellStyle name="Normal 10 3 3 10 4" xfId="30690" xr:uid="{00000000-0005-0000-0000-00001F2A0000}"/>
    <cellStyle name="Normal 10 3 3 11" xfId="6910" xr:uid="{00000000-0005-0000-0000-0000202A0000}"/>
    <cellStyle name="Normal 10 3 3 11 2" xfId="19539" xr:uid="{00000000-0005-0000-0000-0000212A0000}"/>
    <cellStyle name="Normal 10 3 3 11 2 2" xfId="54755" xr:uid="{00000000-0005-0000-0000-0000222A0000}"/>
    <cellStyle name="Normal 10 3 3 11 3" xfId="42158" xr:uid="{00000000-0005-0000-0000-0000232A0000}"/>
    <cellStyle name="Normal 10 3 3 11 4" xfId="32144" xr:uid="{00000000-0005-0000-0000-0000242A0000}"/>
    <cellStyle name="Normal 10 3 3 12" xfId="8692" xr:uid="{00000000-0005-0000-0000-0000252A0000}"/>
    <cellStyle name="Normal 10 3 3 12 2" xfId="21315" xr:uid="{00000000-0005-0000-0000-0000262A0000}"/>
    <cellStyle name="Normal 10 3 3 12 2 2" xfId="56531" xr:uid="{00000000-0005-0000-0000-0000272A0000}"/>
    <cellStyle name="Normal 10 3 3 12 3" xfId="43934" xr:uid="{00000000-0005-0000-0000-0000282A0000}"/>
    <cellStyle name="Normal 10 3 3 12 4" xfId="33920" xr:uid="{00000000-0005-0000-0000-0000292A0000}"/>
    <cellStyle name="Normal 10 3 3 13" xfId="10505" xr:uid="{00000000-0005-0000-0000-00002A2A0000}"/>
    <cellStyle name="Normal 10 3 3 13 2" xfId="23116" xr:uid="{00000000-0005-0000-0000-00002B2A0000}"/>
    <cellStyle name="Normal 10 3 3 13 2 2" xfId="58332" xr:uid="{00000000-0005-0000-0000-00002C2A0000}"/>
    <cellStyle name="Normal 10 3 3 13 3" xfId="45735" xr:uid="{00000000-0005-0000-0000-00002D2A0000}"/>
    <cellStyle name="Normal 10 3 3 13 4" xfId="35721" xr:uid="{00000000-0005-0000-0000-00002E2A0000}"/>
    <cellStyle name="Normal 10 3 3 14" xfId="14854" xr:uid="{00000000-0005-0000-0000-00002F2A0000}"/>
    <cellStyle name="Normal 10 3 3 14 2" xfId="50071" xr:uid="{00000000-0005-0000-0000-0000302A0000}"/>
    <cellStyle name="Normal 10 3 3 14 3" xfId="27460" xr:uid="{00000000-0005-0000-0000-0000312A0000}"/>
    <cellStyle name="Normal 10 3 3 15" xfId="12268" xr:uid="{00000000-0005-0000-0000-0000322A0000}"/>
    <cellStyle name="Normal 10 3 3 15 2" xfId="47486" xr:uid="{00000000-0005-0000-0000-0000332A0000}"/>
    <cellStyle name="Normal 10 3 3 16" xfId="37473" xr:uid="{00000000-0005-0000-0000-0000342A0000}"/>
    <cellStyle name="Normal 10 3 3 17" xfId="24875" xr:uid="{00000000-0005-0000-0000-0000352A0000}"/>
    <cellStyle name="Normal 10 3 3 18" xfId="60088" xr:uid="{00000000-0005-0000-0000-0000362A0000}"/>
    <cellStyle name="Normal 10 3 3 2" xfId="1740" xr:uid="{00000000-0005-0000-0000-0000372A0000}"/>
    <cellStyle name="Normal 10 3 3 2 10" xfId="6984" xr:uid="{00000000-0005-0000-0000-0000382A0000}"/>
    <cellStyle name="Normal 10 3 3 2 10 2" xfId="19611" xr:uid="{00000000-0005-0000-0000-0000392A0000}"/>
    <cellStyle name="Normal 10 3 3 2 10 2 2" xfId="54827" xr:uid="{00000000-0005-0000-0000-00003A2A0000}"/>
    <cellStyle name="Normal 10 3 3 2 10 3" xfId="42230" xr:uid="{00000000-0005-0000-0000-00003B2A0000}"/>
    <cellStyle name="Normal 10 3 3 2 10 4" xfId="32216" xr:uid="{00000000-0005-0000-0000-00003C2A0000}"/>
    <cellStyle name="Normal 10 3 3 2 11" xfId="8765" xr:uid="{00000000-0005-0000-0000-00003D2A0000}"/>
    <cellStyle name="Normal 10 3 3 2 11 2" xfId="21387" xr:uid="{00000000-0005-0000-0000-00003E2A0000}"/>
    <cellStyle name="Normal 10 3 3 2 11 2 2" xfId="56603" xr:uid="{00000000-0005-0000-0000-00003F2A0000}"/>
    <cellStyle name="Normal 10 3 3 2 11 3" xfId="44006" xr:uid="{00000000-0005-0000-0000-0000402A0000}"/>
    <cellStyle name="Normal 10 3 3 2 11 4" xfId="33992" xr:uid="{00000000-0005-0000-0000-0000412A0000}"/>
    <cellStyle name="Normal 10 3 3 2 12" xfId="10506" xr:uid="{00000000-0005-0000-0000-0000422A0000}"/>
    <cellStyle name="Normal 10 3 3 2 12 2" xfId="23117" xr:uid="{00000000-0005-0000-0000-0000432A0000}"/>
    <cellStyle name="Normal 10 3 3 2 12 2 2" xfId="58333" xr:uid="{00000000-0005-0000-0000-0000442A0000}"/>
    <cellStyle name="Normal 10 3 3 2 12 3" xfId="45736" xr:uid="{00000000-0005-0000-0000-0000452A0000}"/>
    <cellStyle name="Normal 10 3 3 2 12 4" xfId="35722" xr:uid="{00000000-0005-0000-0000-0000462A0000}"/>
    <cellStyle name="Normal 10 3 3 2 13" xfId="14926" xr:uid="{00000000-0005-0000-0000-0000472A0000}"/>
    <cellStyle name="Normal 10 3 3 2 13 2" xfId="50143" xr:uid="{00000000-0005-0000-0000-0000482A0000}"/>
    <cellStyle name="Normal 10 3 3 2 13 3" xfId="27532" xr:uid="{00000000-0005-0000-0000-0000492A0000}"/>
    <cellStyle name="Normal 10 3 3 2 14" xfId="12340" xr:uid="{00000000-0005-0000-0000-00004A2A0000}"/>
    <cellStyle name="Normal 10 3 3 2 14 2" xfId="47558" xr:uid="{00000000-0005-0000-0000-00004B2A0000}"/>
    <cellStyle name="Normal 10 3 3 2 15" xfId="37545" xr:uid="{00000000-0005-0000-0000-00004C2A0000}"/>
    <cellStyle name="Normal 10 3 3 2 16" xfId="24947" xr:uid="{00000000-0005-0000-0000-00004D2A0000}"/>
    <cellStyle name="Normal 10 3 3 2 17" xfId="60160" xr:uid="{00000000-0005-0000-0000-00004E2A0000}"/>
    <cellStyle name="Normal 10 3 3 2 2" xfId="2370" xr:uid="{00000000-0005-0000-0000-00004F2A0000}"/>
    <cellStyle name="Normal 10 3 3 2 2 10" xfId="10507" xr:uid="{00000000-0005-0000-0000-0000502A0000}"/>
    <cellStyle name="Normal 10 3 3 2 2 10 2" xfId="23118" xr:uid="{00000000-0005-0000-0000-0000512A0000}"/>
    <cellStyle name="Normal 10 3 3 2 2 10 2 2" xfId="58334" xr:uid="{00000000-0005-0000-0000-0000522A0000}"/>
    <cellStyle name="Normal 10 3 3 2 2 10 3" xfId="45737" xr:uid="{00000000-0005-0000-0000-0000532A0000}"/>
    <cellStyle name="Normal 10 3 3 2 2 10 4" xfId="35723" xr:uid="{00000000-0005-0000-0000-0000542A0000}"/>
    <cellStyle name="Normal 10 3 3 2 2 11" xfId="15081" xr:uid="{00000000-0005-0000-0000-0000552A0000}"/>
    <cellStyle name="Normal 10 3 3 2 2 11 2" xfId="50297" xr:uid="{00000000-0005-0000-0000-0000562A0000}"/>
    <cellStyle name="Normal 10 3 3 2 2 11 3" xfId="27686" xr:uid="{00000000-0005-0000-0000-0000572A0000}"/>
    <cellStyle name="Normal 10 3 3 2 2 12" xfId="12494" xr:uid="{00000000-0005-0000-0000-0000582A0000}"/>
    <cellStyle name="Normal 10 3 3 2 2 12 2" xfId="47712" xr:uid="{00000000-0005-0000-0000-0000592A0000}"/>
    <cellStyle name="Normal 10 3 3 2 2 13" xfId="37700" xr:uid="{00000000-0005-0000-0000-00005A2A0000}"/>
    <cellStyle name="Normal 10 3 3 2 2 14" xfId="25101" xr:uid="{00000000-0005-0000-0000-00005B2A0000}"/>
    <cellStyle name="Normal 10 3 3 2 2 15" xfId="60314" xr:uid="{00000000-0005-0000-0000-00005C2A0000}"/>
    <cellStyle name="Normal 10 3 3 2 2 2" xfId="3216" xr:uid="{00000000-0005-0000-0000-00005D2A0000}"/>
    <cellStyle name="Normal 10 3 3 2 2 2 10" xfId="25585" xr:uid="{00000000-0005-0000-0000-00005E2A0000}"/>
    <cellStyle name="Normal 10 3 3 2 2 2 11" xfId="61120" xr:uid="{00000000-0005-0000-0000-00005F2A0000}"/>
    <cellStyle name="Normal 10 3 3 2 2 2 2" xfId="5016" xr:uid="{00000000-0005-0000-0000-0000602A0000}"/>
    <cellStyle name="Normal 10 3 3 2 2 2 2 2" xfId="17663" xr:uid="{00000000-0005-0000-0000-0000612A0000}"/>
    <cellStyle name="Normal 10 3 3 2 2 2 2 2 2" xfId="52879" xr:uid="{00000000-0005-0000-0000-0000622A0000}"/>
    <cellStyle name="Normal 10 3 3 2 2 2 2 2 3" xfId="30268" xr:uid="{00000000-0005-0000-0000-0000632A0000}"/>
    <cellStyle name="Normal 10 3 3 2 2 2 2 3" xfId="14109" xr:uid="{00000000-0005-0000-0000-0000642A0000}"/>
    <cellStyle name="Normal 10 3 3 2 2 2 2 3 2" xfId="49327" xr:uid="{00000000-0005-0000-0000-0000652A0000}"/>
    <cellStyle name="Normal 10 3 3 2 2 2 2 4" xfId="40282" xr:uid="{00000000-0005-0000-0000-0000662A0000}"/>
    <cellStyle name="Normal 10 3 3 2 2 2 2 5" xfId="26716" xr:uid="{00000000-0005-0000-0000-0000672A0000}"/>
    <cellStyle name="Normal 10 3 3 2 2 2 3" xfId="6486" xr:uid="{00000000-0005-0000-0000-0000682A0000}"/>
    <cellStyle name="Normal 10 3 3 2 2 2 3 2" xfId="19117" xr:uid="{00000000-0005-0000-0000-0000692A0000}"/>
    <cellStyle name="Normal 10 3 3 2 2 2 3 2 2" xfId="54333" xr:uid="{00000000-0005-0000-0000-00006A2A0000}"/>
    <cellStyle name="Normal 10 3 3 2 2 2 3 3" xfId="41736" xr:uid="{00000000-0005-0000-0000-00006B2A0000}"/>
    <cellStyle name="Normal 10 3 3 2 2 2 3 4" xfId="31722" xr:uid="{00000000-0005-0000-0000-00006C2A0000}"/>
    <cellStyle name="Normal 10 3 3 2 2 2 4" xfId="7945" xr:uid="{00000000-0005-0000-0000-00006D2A0000}"/>
    <cellStyle name="Normal 10 3 3 2 2 2 4 2" xfId="20571" xr:uid="{00000000-0005-0000-0000-00006E2A0000}"/>
    <cellStyle name="Normal 10 3 3 2 2 2 4 2 2" xfId="55787" xr:uid="{00000000-0005-0000-0000-00006F2A0000}"/>
    <cellStyle name="Normal 10 3 3 2 2 2 4 3" xfId="43190" xr:uid="{00000000-0005-0000-0000-0000702A0000}"/>
    <cellStyle name="Normal 10 3 3 2 2 2 4 4" xfId="33176" xr:uid="{00000000-0005-0000-0000-0000712A0000}"/>
    <cellStyle name="Normal 10 3 3 2 2 2 5" xfId="9726" xr:uid="{00000000-0005-0000-0000-0000722A0000}"/>
    <cellStyle name="Normal 10 3 3 2 2 2 5 2" xfId="22347" xr:uid="{00000000-0005-0000-0000-0000732A0000}"/>
    <cellStyle name="Normal 10 3 3 2 2 2 5 2 2" xfId="57563" xr:uid="{00000000-0005-0000-0000-0000742A0000}"/>
    <cellStyle name="Normal 10 3 3 2 2 2 5 3" xfId="44966" xr:uid="{00000000-0005-0000-0000-0000752A0000}"/>
    <cellStyle name="Normal 10 3 3 2 2 2 5 4" xfId="34952" xr:uid="{00000000-0005-0000-0000-0000762A0000}"/>
    <cellStyle name="Normal 10 3 3 2 2 2 6" xfId="11520" xr:uid="{00000000-0005-0000-0000-0000772A0000}"/>
    <cellStyle name="Normal 10 3 3 2 2 2 6 2" xfId="24123" xr:uid="{00000000-0005-0000-0000-0000782A0000}"/>
    <cellStyle name="Normal 10 3 3 2 2 2 6 2 2" xfId="59339" xr:uid="{00000000-0005-0000-0000-0000792A0000}"/>
    <cellStyle name="Normal 10 3 3 2 2 2 6 3" xfId="46742" xr:uid="{00000000-0005-0000-0000-00007A2A0000}"/>
    <cellStyle name="Normal 10 3 3 2 2 2 6 4" xfId="36728" xr:uid="{00000000-0005-0000-0000-00007B2A0000}"/>
    <cellStyle name="Normal 10 3 3 2 2 2 7" xfId="15887" xr:uid="{00000000-0005-0000-0000-00007C2A0000}"/>
    <cellStyle name="Normal 10 3 3 2 2 2 7 2" xfId="51103" xr:uid="{00000000-0005-0000-0000-00007D2A0000}"/>
    <cellStyle name="Normal 10 3 3 2 2 2 7 3" xfId="28492" xr:uid="{00000000-0005-0000-0000-00007E2A0000}"/>
    <cellStyle name="Normal 10 3 3 2 2 2 8" xfId="12978" xr:uid="{00000000-0005-0000-0000-00007F2A0000}"/>
    <cellStyle name="Normal 10 3 3 2 2 2 8 2" xfId="48196" xr:uid="{00000000-0005-0000-0000-0000802A0000}"/>
    <cellStyle name="Normal 10 3 3 2 2 2 9" xfId="38506" xr:uid="{00000000-0005-0000-0000-0000812A0000}"/>
    <cellStyle name="Normal 10 3 3 2 2 3" xfId="3545" xr:uid="{00000000-0005-0000-0000-0000822A0000}"/>
    <cellStyle name="Normal 10 3 3 2 2 3 10" xfId="27041" xr:uid="{00000000-0005-0000-0000-0000832A0000}"/>
    <cellStyle name="Normal 10 3 3 2 2 3 11" xfId="61445" xr:uid="{00000000-0005-0000-0000-0000842A0000}"/>
    <cellStyle name="Normal 10 3 3 2 2 3 2" xfId="5341" xr:uid="{00000000-0005-0000-0000-0000852A0000}"/>
    <cellStyle name="Normal 10 3 3 2 2 3 2 2" xfId="17988" xr:uid="{00000000-0005-0000-0000-0000862A0000}"/>
    <cellStyle name="Normal 10 3 3 2 2 3 2 2 2" xfId="53204" xr:uid="{00000000-0005-0000-0000-0000872A0000}"/>
    <cellStyle name="Normal 10 3 3 2 2 3 2 3" xfId="40607" xr:uid="{00000000-0005-0000-0000-0000882A0000}"/>
    <cellStyle name="Normal 10 3 3 2 2 3 2 4" xfId="30593" xr:uid="{00000000-0005-0000-0000-0000892A0000}"/>
    <cellStyle name="Normal 10 3 3 2 2 3 3" xfId="6811" xr:uid="{00000000-0005-0000-0000-00008A2A0000}"/>
    <cellStyle name="Normal 10 3 3 2 2 3 3 2" xfId="19442" xr:uid="{00000000-0005-0000-0000-00008B2A0000}"/>
    <cellStyle name="Normal 10 3 3 2 2 3 3 2 2" xfId="54658" xr:uid="{00000000-0005-0000-0000-00008C2A0000}"/>
    <cellStyle name="Normal 10 3 3 2 2 3 3 3" xfId="42061" xr:uid="{00000000-0005-0000-0000-00008D2A0000}"/>
    <cellStyle name="Normal 10 3 3 2 2 3 3 4" xfId="32047" xr:uid="{00000000-0005-0000-0000-00008E2A0000}"/>
    <cellStyle name="Normal 10 3 3 2 2 3 4" xfId="8270" xr:uid="{00000000-0005-0000-0000-00008F2A0000}"/>
    <cellStyle name="Normal 10 3 3 2 2 3 4 2" xfId="20896" xr:uid="{00000000-0005-0000-0000-0000902A0000}"/>
    <cellStyle name="Normal 10 3 3 2 2 3 4 2 2" xfId="56112" xr:uid="{00000000-0005-0000-0000-0000912A0000}"/>
    <cellStyle name="Normal 10 3 3 2 2 3 4 3" xfId="43515" xr:uid="{00000000-0005-0000-0000-0000922A0000}"/>
    <cellStyle name="Normal 10 3 3 2 2 3 4 4" xfId="33501" xr:uid="{00000000-0005-0000-0000-0000932A0000}"/>
    <cellStyle name="Normal 10 3 3 2 2 3 5" xfId="10051" xr:uid="{00000000-0005-0000-0000-0000942A0000}"/>
    <cellStyle name="Normal 10 3 3 2 2 3 5 2" xfId="22672" xr:uid="{00000000-0005-0000-0000-0000952A0000}"/>
    <cellStyle name="Normal 10 3 3 2 2 3 5 2 2" xfId="57888" xr:uid="{00000000-0005-0000-0000-0000962A0000}"/>
    <cellStyle name="Normal 10 3 3 2 2 3 5 3" xfId="45291" xr:uid="{00000000-0005-0000-0000-0000972A0000}"/>
    <cellStyle name="Normal 10 3 3 2 2 3 5 4" xfId="35277" xr:uid="{00000000-0005-0000-0000-0000982A0000}"/>
    <cellStyle name="Normal 10 3 3 2 2 3 6" xfId="11845" xr:uid="{00000000-0005-0000-0000-0000992A0000}"/>
    <cellStyle name="Normal 10 3 3 2 2 3 6 2" xfId="24448" xr:uid="{00000000-0005-0000-0000-00009A2A0000}"/>
    <cellStyle name="Normal 10 3 3 2 2 3 6 2 2" xfId="59664" xr:uid="{00000000-0005-0000-0000-00009B2A0000}"/>
    <cellStyle name="Normal 10 3 3 2 2 3 6 3" xfId="47067" xr:uid="{00000000-0005-0000-0000-00009C2A0000}"/>
    <cellStyle name="Normal 10 3 3 2 2 3 6 4" xfId="37053" xr:uid="{00000000-0005-0000-0000-00009D2A0000}"/>
    <cellStyle name="Normal 10 3 3 2 2 3 7" xfId="16212" xr:uid="{00000000-0005-0000-0000-00009E2A0000}"/>
    <cellStyle name="Normal 10 3 3 2 2 3 7 2" xfId="51428" xr:uid="{00000000-0005-0000-0000-00009F2A0000}"/>
    <cellStyle name="Normal 10 3 3 2 2 3 7 3" xfId="28817" xr:uid="{00000000-0005-0000-0000-0000A02A0000}"/>
    <cellStyle name="Normal 10 3 3 2 2 3 8" xfId="14434" xr:uid="{00000000-0005-0000-0000-0000A12A0000}"/>
    <cellStyle name="Normal 10 3 3 2 2 3 8 2" xfId="49652" xr:uid="{00000000-0005-0000-0000-0000A22A0000}"/>
    <cellStyle name="Normal 10 3 3 2 2 3 9" xfId="38831" xr:uid="{00000000-0005-0000-0000-0000A32A0000}"/>
    <cellStyle name="Normal 10 3 3 2 2 4" xfId="2706" xr:uid="{00000000-0005-0000-0000-0000A42A0000}"/>
    <cellStyle name="Normal 10 3 3 2 2 4 10" xfId="26232" xr:uid="{00000000-0005-0000-0000-0000A52A0000}"/>
    <cellStyle name="Normal 10 3 3 2 2 4 11" xfId="60636" xr:uid="{00000000-0005-0000-0000-0000A62A0000}"/>
    <cellStyle name="Normal 10 3 3 2 2 4 2" xfId="4532" xr:uid="{00000000-0005-0000-0000-0000A72A0000}"/>
    <cellStyle name="Normal 10 3 3 2 2 4 2 2" xfId="17179" xr:uid="{00000000-0005-0000-0000-0000A82A0000}"/>
    <cellStyle name="Normal 10 3 3 2 2 4 2 2 2" xfId="52395" xr:uid="{00000000-0005-0000-0000-0000A92A0000}"/>
    <cellStyle name="Normal 10 3 3 2 2 4 2 3" xfId="39798" xr:uid="{00000000-0005-0000-0000-0000AA2A0000}"/>
    <cellStyle name="Normal 10 3 3 2 2 4 2 4" xfId="29784" xr:uid="{00000000-0005-0000-0000-0000AB2A0000}"/>
    <cellStyle name="Normal 10 3 3 2 2 4 3" xfId="6002" xr:uid="{00000000-0005-0000-0000-0000AC2A0000}"/>
    <cellStyle name="Normal 10 3 3 2 2 4 3 2" xfId="18633" xr:uid="{00000000-0005-0000-0000-0000AD2A0000}"/>
    <cellStyle name="Normal 10 3 3 2 2 4 3 2 2" xfId="53849" xr:uid="{00000000-0005-0000-0000-0000AE2A0000}"/>
    <cellStyle name="Normal 10 3 3 2 2 4 3 3" xfId="41252" xr:uid="{00000000-0005-0000-0000-0000AF2A0000}"/>
    <cellStyle name="Normal 10 3 3 2 2 4 3 4" xfId="31238" xr:uid="{00000000-0005-0000-0000-0000B02A0000}"/>
    <cellStyle name="Normal 10 3 3 2 2 4 4" xfId="7461" xr:uid="{00000000-0005-0000-0000-0000B12A0000}"/>
    <cellStyle name="Normal 10 3 3 2 2 4 4 2" xfId="20087" xr:uid="{00000000-0005-0000-0000-0000B22A0000}"/>
    <cellStyle name="Normal 10 3 3 2 2 4 4 2 2" xfId="55303" xr:uid="{00000000-0005-0000-0000-0000B32A0000}"/>
    <cellStyle name="Normal 10 3 3 2 2 4 4 3" xfId="42706" xr:uid="{00000000-0005-0000-0000-0000B42A0000}"/>
    <cellStyle name="Normal 10 3 3 2 2 4 4 4" xfId="32692" xr:uid="{00000000-0005-0000-0000-0000B52A0000}"/>
    <cellStyle name="Normal 10 3 3 2 2 4 5" xfId="9242" xr:uid="{00000000-0005-0000-0000-0000B62A0000}"/>
    <cellStyle name="Normal 10 3 3 2 2 4 5 2" xfId="21863" xr:uid="{00000000-0005-0000-0000-0000B72A0000}"/>
    <cellStyle name="Normal 10 3 3 2 2 4 5 2 2" xfId="57079" xr:uid="{00000000-0005-0000-0000-0000B82A0000}"/>
    <cellStyle name="Normal 10 3 3 2 2 4 5 3" xfId="44482" xr:uid="{00000000-0005-0000-0000-0000B92A0000}"/>
    <cellStyle name="Normal 10 3 3 2 2 4 5 4" xfId="34468" xr:uid="{00000000-0005-0000-0000-0000BA2A0000}"/>
    <cellStyle name="Normal 10 3 3 2 2 4 6" xfId="11036" xr:uid="{00000000-0005-0000-0000-0000BB2A0000}"/>
    <cellStyle name="Normal 10 3 3 2 2 4 6 2" xfId="23639" xr:uid="{00000000-0005-0000-0000-0000BC2A0000}"/>
    <cellStyle name="Normal 10 3 3 2 2 4 6 2 2" xfId="58855" xr:uid="{00000000-0005-0000-0000-0000BD2A0000}"/>
    <cellStyle name="Normal 10 3 3 2 2 4 6 3" xfId="46258" xr:uid="{00000000-0005-0000-0000-0000BE2A0000}"/>
    <cellStyle name="Normal 10 3 3 2 2 4 6 4" xfId="36244" xr:uid="{00000000-0005-0000-0000-0000BF2A0000}"/>
    <cellStyle name="Normal 10 3 3 2 2 4 7" xfId="15403" xr:uid="{00000000-0005-0000-0000-0000C02A0000}"/>
    <cellStyle name="Normal 10 3 3 2 2 4 7 2" xfId="50619" xr:uid="{00000000-0005-0000-0000-0000C12A0000}"/>
    <cellStyle name="Normal 10 3 3 2 2 4 7 3" xfId="28008" xr:uid="{00000000-0005-0000-0000-0000C22A0000}"/>
    <cellStyle name="Normal 10 3 3 2 2 4 8" xfId="13625" xr:uid="{00000000-0005-0000-0000-0000C32A0000}"/>
    <cellStyle name="Normal 10 3 3 2 2 4 8 2" xfId="48843" xr:uid="{00000000-0005-0000-0000-0000C42A0000}"/>
    <cellStyle name="Normal 10 3 3 2 2 4 9" xfId="38022" xr:uid="{00000000-0005-0000-0000-0000C52A0000}"/>
    <cellStyle name="Normal 10 3 3 2 2 5" xfId="3870" xr:uid="{00000000-0005-0000-0000-0000C62A0000}"/>
    <cellStyle name="Normal 10 3 3 2 2 5 2" xfId="8593" xr:uid="{00000000-0005-0000-0000-0000C72A0000}"/>
    <cellStyle name="Normal 10 3 3 2 2 5 2 2" xfId="21219" xr:uid="{00000000-0005-0000-0000-0000C82A0000}"/>
    <cellStyle name="Normal 10 3 3 2 2 5 2 2 2" xfId="56435" xr:uid="{00000000-0005-0000-0000-0000C92A0000}"/>
    <cellStyle name="Normal 10 3 3 2 2 5 2 3" xfId="43838" xr:uid="{00000000-0005-0000-0000-0000CA2A0000}"/>
    <cellStyle name="Normal 10 3 3 2 2 5 2 4" xfId="33824" xr:uid="{00000000-0005-0000-0000-0000CB2A0000}"/>
    <cellStyle name="Normal 10 3 3 2 2 5 3" xfId="10374" xr:uid="{00000000-0005-0000-0000-0000CC2A0000}"/>
    <cellStyle name="Normal 10 3 3 2 2 5 3 2" xfId="22995" xr:uid="{00000000-0005-0000-0000-0000CD2A0000}"/>
    <cellStyle name="Normal 10 3 3 2 2 5 3 2 2" xfId="58211" xr:uid="{00000000-0005-0000-0000-0000CE2A0000}"/>
    <cellStyle name="Normal 10 3 3 2 2 5 3 3" xfId="45614" xr:uid="{00000000-0005-0000-0000-0000CF2A0000}"/>
    <cellStyle name="Normal 10 3 3 2 2 5 3 4" xfId="35600" xr:uid="{00000000-0005-0000-0000-0000D02A0000}"/>
    <cellStyle name="Normal 10 3 3 2 2 5 4" xfId="12170" xr:uid="{00000000-0005-0000-0000-0000D12A0000}"/>
    <cellStyle name="Normal 10 3 3 2 2 5 4 2" xfId="24771" xr:uid="{00000000-0005-0000-0000-0000D22A0000}"/>
    <cellStyle name="Normal 10 3 3 2 2 5 4 2 2" xfId="59987" xr:uid="{00000000-0005-0000-0000-0000D32A0000}"/>
    <cellStyle name="Normal 10 3 3 2 2 5 4 3" xfId="47390" xr:uid="{00000000-0005-0000-0000-0000D42A0000}"/>
    <cellStyle name="Normal 10 3 3 2 2 5 4 4" xfId="37376" xr:uid="{00000000-0005-0000-0000-0000D52A0000}"/>
    <cellStyle name="Normal 10 3 3 2 2 5 5" xfId="16535" xr:uid="{00000000-0005-0000-0000-0000D62A0000}"/>
    <cellStyle name="Normal 10 3 3 2 2 5 5 2" xfId="51751" xr:uid="{00000000-0005-0000-0000-0000D72A0000}"/>
    <cellStyle name="Normal 10 3 3 2 2 5 5 3" xfId="29140" xr:uid="{00000000-0005-0000-0000-0000D82A0000}"/>
    <cellStyle name="Normal 10 3 3 2 2 5 6" xfId="14757" xr:uid="{00000000-0005-0000-0000-0000D92A0000}"/>
    <cellStyle name="Normal 10 3 3 2 2 5 6 2" xfId="49975" xr:uid="{00000000-0005-0000-0000-0000DA2A0000}"/>
    <cellStyle name="Normal 10 3 3 2 2 5 7" xfId="39154" xr:uid="{00000000-0005-0000-0000-0000DB2A0000}"/>
    <cellStyle name="Normal 10 3 3 2 2 5 8" xfId="27364" xr:uid="{00000000-0005-0000-0000-0000DC2A0000}"/>
    <cellStyle name="Normal 10 3 3 2 2 6" xfId="4210" xr:uid="{00000000-0005-0000-0000-0000DD2A0000}"/>
    <cellStyle name="Normal 10 3 3 2 2 6 2" xfId="16857" xr:uid="{00000000-0005-0000-0000-0000DE2A0000}"/>
    <cellStyle name="Normal 10 3 3 2 2 6 2 2" xfId="52073" xr:uid="{00000000-0005-0000-0000-0000DF2A0000}"/>
    <cellStyle name="Normal 10 3 3 2 2 6 2 3" xfId="29462" xr:uid="{00000000-0005-0000-0000-0000E02A0000}"/>
    <cellStyle name="Normal 10 3 3 2 2 6 3" xfId="13303" xr:uid="{00000000-0005-0000-0000-0000E12A0000}"/>
    <cellStyle name="Normal 10 3 3 2 2 6 3 2" xfId="48521" xr:uid="{00000000-0005-0000-0000-0000E22A0000}"/>
    <cellStyle name="Normal 10 3 3 2 2 6 4" xfId="39476" xr:uid="{00000000-0005-0000-0000-0000E32A0000}"/>
    <cellStyle name="Normal 10 3 3 2 2 6 5" xfId="25910" xr:uid="{00000000-0005-0000-0000-0000E42A0000}"/>
    <cellStyle name="Normal 10 3 3 2 2 7" xfId="5680" xr:uid="{00000000-0005-0000-0000-0000E52A0000}"/>
    <cellStyle name="Normal 10 3 3 2 2 7 2" xfId="18311" xr:uid="{00000000-0005-0000-0000-0000E62A0000}"/>
    <cellStyle name="Normal 10 3 3 2 2 7 2 2" xfId="53527" xr:uid="{00000000-0005-0000-0000-0000E72A0000}"/>
    <cellStyle name="Normal 10 3 3 2 2 7 3" xfId="40930" xr:uid="{00000000-0005-0000-0000-0000E82A0000}"/>
    <cellStyle name="Normal 10 3 3 2 2 7 4" xfId="30916" xr:uid="{00000000-0005-0000-0000-0000E92A0000}"/>
    <cellStyle name="Normal 10 3 3 2 2 8" xfId="7139" xr:uid="{00000000-0005-0000-0000-0000EA2A0000}"/>
    <cellStyle name="Normal 10 3 3 2 2 8 2" xfId="19765" xr:uid="{00000000-0005-0000-0000-0000EB2A0000}"/>
    <cellStyle name="Normal 10 3 3 2 2 8 2 2" xfId="54981" xr:uid="{00000000-0005-0000-0000-0000EC2A0000}"/>
    <cellStyle name="Normal 10 3 3 2 2 8 3" xfId="42384" xr:uid="{00000000-0005-0000-0000-0000ED2A0000}"/>
    <cellStyle name="Normal 10 3 3 2 2 8 4" xfId="32370" xr:uid="{00000000-0005-0000-0000-0000EE2A0000}"/>
    <cellStyle name="Normal 10 3 3 2 2 9" xfId="8920" xr:uid="{00000000-0005-0000-0000-0000EF2A0000}"/>
    <cellStyle name="Normal 10 3 3 2 2 9 2" xfId="21541" xr:uid="{00000000-0005-0000-0000-0000F02A0000}"/>
    <cellStyle name="Normal 10 3 3 2 2 9 2 2" xfId="56757" xr:uid="{00000000-0005-0000-0000-0000F12A0000}"/>
    <cellStyle name="Normal 10 3 3 2 2 9 3" xfId="44160" xr:uid="{00000000-0005-0000-0000-0000F22A0000}"/>
    <cellStyle name="Normal 10 3 3 2 2 9 4" xfId="34146" xr:uid="{00000000-0005-0000-0000-0000F32A0000}"/>
    <cellStyle name="Normal 10 3 3 2 3" xfId="3056" xr:uid="{00000000-0005-0000-0000-0000F42A0000}"/>
    <cellStyle name="Normal 10 3 3 2 3 10" xfId="25428" xr:uid="{00000000-0005-0000-0000-0000F52A0000}"/>
    <cellStyle name="Normal 10 3 3 2 3 11" xfId="60963" xr:uid="{00000000-0005-0000-0000-0000F62A0000}"/>
    <cellStyle name="Normal 10 3 3 2 3 2" xfId="4859" xr:uid="{00000000-0005-0000-0000-0000F72A0000}"/>
    <cellStyle name="Normal 10 3 3 2 3 2 2" xfId="17506" xr:uid="{00000000-0005-0000-0000-0000F82A0000}"/>
    <cellStyle name="Normal 10 3 3 2 3 2 2 2" xfId="52722" xr:uid="{00000000-0005-0000-0000-0000F92A0000}"/>
    <cellStyle name="Normal 10 3 3 2 3 2 2 3" xfId="30111" xr:uid="{00000000-0005-0000-0000-0000FA2A0000}"/>
    <cellStyle name="Normal 10 3 3 2 3 2 3" xfId="13952" xr:uid="{00000000-0005-0000-0000-0000FB2A0000}"/>
    <cellStyle name="Normal 10 3 3 2 3 2 3 2" xfId="49170" xr:uid="{00000000-0005-0000-0000-0000FC2A0000}"/>
    <cellStyle name="Normal 10 3 3 2 3 2 4" xfId="40125" xr:uid="{00000000-0005-0000-0000-0000FD2A0000}"/>
    <cellStyle name="Normal 10 3 3 2 3 2 5" xfId="26559" xr:uid="{00000000-0005-0000-0000-0000FE2A0000}"/>
    <cellStyle name="Normal 10 3 3 2 3 3" xfId="6329" xr:uid="{00000000-0005-0000-0000-0000FF2A0000}"/>
    <cellStyle name="Normal 10 3 3 2 3 3 2" xfId="18960" xr:uid="{00000000-0005-0000-0000-0000002B0000}"/>
    <cellStyle name="Normal 10 3 3 2 3 3 2 2" xfId="54176" xr:uid="{00000000-0005-0000-0000-0000012B0000}"/>
    <cellStyle name="Normal 10 3 3 2 3 3 3" xfId="41579" xr:uid="{00000000-0005-0000-0000-0000022B0000}"/>
    <cellStyle name="Normal 10 3 3 2 3 3 4" xfId="31565" xr:uid="{00000000-0005-0000-0000-0000032B0000}"/>
    <cellStyle name="Normal 10 3 3 2 3 4" xfId="7788" xr:uid="{00000000-0005-0000-0000-0000042B0000}"/>
    <cellStyle name="Normal 10 3 3 2 3 4 2" xfId="20414" xr:uid="{00000000-0005-0000-0000-0000052B0000}"/>
    <cellStyle name="Normal 10 3 3 2 3 4 2 2" xfId="55630" xr:uid="{00000000-0005-0000-0000-0000062B0000}"/>
    <cellStyle name="Normal 10 3 3 2 3 4 3" xfId="43033" xr:uid="{00000000-0005-0000-0000-0000072B0000}"/>
    <cellStyle name="Normal 10 3 3 2 3 4 4" xfId="33019" xr:uid="{00000000-0005-0000-0000-0000082B0000}"/>
    <cellStyle name="Normal 10 3 3 2 3 5" xfId="9569" xr:uid="{00000000-0005-0000-0000-0000092B0000}"/>
    <cellStyle name="Normal 10 3 3 2 3 5 2" xfId="22190" xr:uid="{00000000-0005-0000-0000-00000A2B0000}"/>
    <cellStyle name="Normal 10 3 3 2 3 5 2 2" xfId="57406" xr:uid="{00000000-0005-0000-0000-00000B2B0000}"/>
    <cellStyle name="Normal 10 3 3 2 3 5 3" xfId="44809" xr:uid="{00000000-0005-0000-0000-00000C2B0000}"/>
    <cellStyle name="Normal 10 3 3 2 3 5 4" xfId="34795" xr:uid="{00000000-0005-0000-0000-00000D2B0000}"/>
    <cellStyle name="Normal 10 3 3 2 3 6" xfId="11363" xr:uid="{00000000-0005-0000-0000-00000E2B0000}"/>
    <cellStyle name="Normal 10 3 3 2 3 6 2" xfId="23966" xr:uid="{00000000-0005-0000-0000-00000F2B0000}"/>
    <cellStyle name="Normal 10 3 3 2 3 6 2 2" xfId="59182" xr:uid="{00000000-0005-0000-0000-0000102B0000}"/>
    <cellStyle name="Normal 10 3 3 2 3 6 3" xfId="46585" xr:uid="{00000000-0005-0000-0000-0000112B0000}"/>
    <cellStyle name="Normal 10 3 3 2 3 6 4" xfId="36571" xr:uid="{00000000-0005-0000-0000-0000122B0000}"/>
    <cellStyle name="Normal 10 3 3 2 3 7" xfId="15730" xr:uid="{00000000-0005-0000-0000-0000132B0000}"/>
    <cellStyle name="Normal 10 3 3 2 3 7 2" xfId="50946" xr:uid="{00000000-0005-0000-0000-0000142B0000}"/>
    <cellStyle name="Normal 10 3 3 2 3 7 3" xfId="28335" xr:uid="{00000000-0005-0000-0000-0000152B0000}"/>
    <cellStyle name="Normal 10 3 3 2 3 8" xfId="12821" xr:uid="{00000000-0005-0000-0000-0000162B0000}"/>
    <cellStyle name="Normal 10 3 3 2 3 8 2" xfId="48039" xr:uid="{00000000-0005-0000-0000-0000172B0000}"/>
    <cellStyle name="Normal 10 3 3 2 3 9" xfId="38349" xr:uid="{00000000-0005-0000-0000-0000182B0000}"/>
    <cellStyle name="Normal 10 3 3 2 4" xfId="2882" xr:uid="{00000000-0005-0000-0000-0000192B0000}"/>
    <cellStyle name="Normal 10 3 3 2 4 10" xfId="25269" xr:uid="{00000000-0005-0000-0000-00001A2B0000}"/>
    <cellStyle name="Normal 10 3 3 2 4 11" xfId="60804" xr:uid="{00000000-0005-0000-0000-00001B2B0000}"/>
    <cellStyle name="Normal 10 3 3 2 4 2" xfId="4700" xr:uid="{00000000-0005-0000-0000-00001C2B0000}"/>
    <cellStyle name="Normal 10 3 3 2 4 2 2" xfId="17347" xr:uid="{00000000-0005-0000-0000-00001D2B0000}"/>
    <cellStyle name="Normal 10 3 3 2 4 2 2 2" xfId="52563" xr:uid="{00000000-0005-0000-0000-00001E2B0000}"/>
    <cellStyle name="Normal 10 3 3 2 4 2 2 3" xfId="29952" xr:uid="{00000000-0005-0000-0000-00001F2B0000}"/>
    <cellStyle name="Normal 10 3 3 2 4 2 3" xfId="13793" xr:uid="{00000000-0005-0000-0000-0000202B0000}"/>
    <cellStyle name="Normal 10 3 3 2 4 2 3 2" xfId="49011" xr:uid="{00000000-0005-0000-0000-0000212B0000}"/>
    <cellStyle name="Normal 10 3 3 2 4 2 4" xfId="39966" xr:uid="{00000000-0005-0000-0000-0000222B0000}"/>
    <cellStyle name="Normal 10 3 3 2 4 2 5" xfId="26400" xr:uid="{00000000-0005-0000-0000-0000232B0000}"/>
    <cellStyle name="Normal 10 3 3 2 4 3" xfId="6170" xr:uid="{00000000-0005-0000-0000-0000242B0000}"/>
    <cellStyle name="Normal 10 3 3 2 4 3 2" xfId="18801" xr:uid="{00000000-0005-0000-0000-0000252B0000}"/>
    <cellStyle name="Normal 10 3 3 2 4 3 2 2" xfId="54017" xr:uid="{00000000-0005-0000-0000-0000262B0000}"/>
    <cellStyle name="Normal 10 3 3 2 4 3 3" xfId="41420" xr:uid="{00000000-0005-0000-0000-0000272B0000}"/>
    <cellStyle name="Normal 10 3 3 2 4 3 4" xfId="31406" xr:uid="{00000000-0005-0000-0000-0000282B0000}"/>
    <cellStyle name="Normal 10 3 3 2 4 4" xfId="7629" xr:uid="{00000000-0005-0000-0000-0000292B0000}"/>
    <cellStyle name="Normal 10 3 3 2 4 4 2" xfId="20255" xr:uid="{00000000-0005-0000-0000-00002A2B0000}"/>
    <cellStyle name="Normal 10 3 3 2 4 4 2 2" xfId="55471" xr:uid="{00000000-0005-0000-0000-00002B2B0000}"/>
    <cellStyle name="Normal 10 3 3 2 4 4 3" xfId="42874" xr:uid="{00000000-0005-0000-0000-00002C2B0000}"/>
    <cellStyle name="Normal 10 3 3 2 4 4 4" xfId="32860" xr:uid="{00000000-0005-0000-0000-00002D2B0000}"/>
    <cellStyle name="Normal 10 3 3 2 4 5" xfId="9410" xr:uid="{00000000-0005-0000-0000-00002E2B0000}"/>
    <cellStyle name="Normal 10 3 3 2 4 5 2" xfId="22031" xr:uid="{00000000-0005-0000-0000-00002F2B0000}"/>
    <cellStyle name="Normal 10 3 3 2 4 5 2 2" xfId="57247" xr:uid="{00000000-0005-0000-0000-0000302B0000}"/>
    <cellStyle name="Normal 10 3 3 2 4 5 3" xfId="44650" xr:uid="{00000000-0005-0000-0000-0000312B0000}"/>
    <cellStyle name="Normal 10 3 3 2 4 5 4" xfId="34636" xr:uid="{00000000-0005-0000-0000-0000322B0000}"/>
    <cellStyle name="Normal 10 3 3 2 4 6" xfId="11204" xr:uid="{00000000-0005-0000-0000-0000332B0000}"/>
    <cellStyle name="Normal 10 3 3 2 4 6 2" xfId="23807" xr:uid="{00000000-0005-0000-0000-0000342B0000}"/>
    <cellStyle name="Normal 10 3 3 2 4 6 2 2" xfId="59023" xr:uid="{00000000-0005-0000-0000-0000352B0000}"/>
    <cellStyle name="Normal 10 3 3 2 4 6 3" xfId="46426" xr:uid="{00000000-0005-0000-0000-0000362B0000}"/>
    <cellStyle name="Normal 10 3 3 2 4 6 4" xfId="36412" xr:uid="{00000000-0005-0000-0000-0000372B0000}"/>
    <cellStyle name="Normal 10 3 3 2 4 7" xfId="15571" xr:uid="{00000000-0005-0000-0000-0000382B0000}"/>
    <cellStyle name="Normal 10 3 3 2 4 7 2" xfId="50787" xr:uid="{00000000-0005-0000-0000-0000392B0000}"/>
    <cellStyle name="Normal 10 3 3 2 4 7 3" xfId="28176" xr:uid="{00000000-0005-0000-0000-00003A2B0000}"/>
    <cellStyle name="Normal 10 3 3 2 4 8" xfId="12662" xr:uid="{00000000-0005-0000-0000-00003B2B0000}"/>
    <cellStyle name="Normal 10 3 3 2 4 8 2" xfId="47880" xr:uid="{00000000-0005-0000-0000-00003C2B0000}"/>
    <cellStyle name="Normal 10 3 3 2 4 9" xfId="38190" xr:uid="{00000000-0005-0000-0000-00003D2B0000}"/>
    <cellStyle name="Normal 10 3 3 2 5" xfId="3391" xr:uid="{00000000-0005-0000-0000-00003E2B0000}"/>
    <cellStyle name="Normal 10 3 3 2 5 10" xfId="26887" xr:uid="{00000000-0005-0000-0000-00003F2B0000}"/>
    <cellStyle name="Normal 10 3 3 2 5 11" xfId="61291" xr:uid="{00000000-0005-0000-0000-0000402B0000}"/>
    <cellStyle name="Normal 10 3 3 2 5 2" xfId="5187" xr:uid="{00000000-0005-0000-0000-0000412B0000}"/>
    <cellStyle name="Normal 10 3 3 2 5 2 2" xfId="17834" xr:uid="{00000000-0005-0000-0000-0000422B0000}"/>
    <cellStyle name="Normal 10 3 3 2 5 2 2 2" xfId="53050" xr:uid="{00000000-0005-0000-0000-0000432B0000}"/>
    <cellStyle name="Normal 10 3 3 2 5 2 3" xfId="40453" xr:uid="{00000000-0005-0000-0000-0000442B0000}"/>
    <cellStyle name="Normal 10 3 3 2 5 2 4" xfId="30439" xr:uid="{00000000-0005-0000-0000-0000452B0000}"/>
    <cellStyle name="Normal 10 3 3 2 5 3" xfId="6657" xr:uid="{00000000-0005-0000-0000-0000462B0000}"/>
    <cellStyle name="Normal 10 3 3 2 5 3 2" xfId="19288" xr:uid="{00000000-0005-0000-0000-0000472B0000}"/>
    <cellStyle name="Normal 10 3 3 2 5 3 2 2" xfId="54504" xr:uid="{00000000-0005-0000-0000-0000482B0000}"/>
    <cellStyle name="Normal 10 3 3 2 5 3 3" xfId="41907" xr:uid="{00000000-0005-0000-0000-0000492B0000}"/>
    <cellStyle name="Normal 10 3 3 2 5 3 4" xfId="31893" xr:uid="{00000000-0005-0000-0000-00004A2B0000}"/>
    <cellStyle name="Normal 10 3 3 2 5 4" xfId="8116" xr:uid="{00000000-0005-0000-0000-00004B2B0000}"/>
    <cellStyle name="Normal 10 3 3 2 5 4 2" xfId="20742" xr:uid="{00000000-0005-0000-0000-00004C2B0000}"/>
    <cellStyle name="Normal 10 3 3 2 5 4 2 2" xfId="55958" xr:uid="{00000000-0005-0000-0000-00004D2B0000}"/>
    <cellStyle name="Normal 10 3 3 2 5 4 3" xfId="43361" xr:uid="{00000000-0005-0000-0000-00004E2B0000}"/>
    <cellStyle name="Normal 10 3 3 2 5 4 4" xfId="33347" xr:uid="{00000000-0005-0000-0000-00004F2B0000}"/>
    <cellStyle name="Normal 10 3 3 2 5 5" xfId="9897" xr:uid="{00000000-0005-0000-0000-0000502B0000}"/>
    <cellStyle name="Normal 10 3 3 2 5 5 2" xfId="22518" xr:uid="{00000000-0005-0000-0000-0000512B0000}"/>
    <cellStyle name="Normal 10 3 3 2 5 5 2 2" xfId="57734" xr:uid="{00000000-0005-0000-0000-0000522B0000}"/>
    <cellStyle name="Normal 10 3 3 2 5 5 3" xfId="45137" xr:uid="{00000000-0005-0000-0000-0000532B0000}"/>
    <cellStyle name="Normal 10 3 3 2 5 5 4" xfId="35123" xr:uid="{00000000-0005-0000-0000-0000542B0000}"/>
    <cellStyle name="Normal 10 3 3 2 5 6" xfId="11691" xr:uid="{00000000-0005-0000-0000-0000552B0000}"/>
    <cellStyle name="Normal 10 3 3 2 5 6 2" xfId="24294" xr:uid="{00000000-0005-0000-0000-0000562B0000}"/>
    <cellStyle name="Normal 10 3 3 2 5 6 2 2" xfId="59510" xr:uid="{00000000-0005-0000-0000-0000572B0000}"/>
    <cellStyle name="Normal 10 3 3 2 5 6 3" xfId="46913" xr:uid="{00000000-0005-0000-0000-0000582B0000}"/>
    <cellStyle name="Normal 10 3 3 2 5 6 4" xfId="36899" xr:uid="{00000000-0005-0000-0000-0000592B0000}"/>
    <cellStyle name="Normal 10 3 3 2 5 7" xfId="16058" xr:uid="{00000000-0005-0000-0000-00005A2B0000}"/>
    <cellStyle name="Normal 10 3 3 2 5 7 2" xfId="51274" xr:uid="{00000000-0005-0000-0000-00005B2B0000}"/>
    <cellStyle name="Normal 10 3 3 2 5 7 3" xfId="28663" xr:uid="{00000000-0005-0000-0000-00005C2B0000}"/>
    <cellStyle name="Normal 10 3 3 2 5 8" xfId="14280" xr:uid="{00000000-0005-0000-0000-00005D2B0000}"/>
    <cellStyle name="Normal 10 3 3 2 5 8 2" xfId="49498" xr:uid="{00000000-0005-0000-0000-00005E2B0000}"/>
    <cellStyle name="Normal 10 3 3 2 5 9" xfId="38677" xr:uid="{00000000-0005-0000-0000-00005F2B0000}"/>
    <cellStyle name="Normal 10 3 3 2 6" xfId="2551" xr:uid="{00000000-0005-0000-0000-0000602B0000}"/>
    <cellStyle name="Normal 10 3 3 2 6 10" xfId="26078" xr:uid="{00000000-0005-0000-0000-0000612B0000}"/>
    <cellStyle name="Normal 10 3 3 2 6 11" xfId="60482" xr:uid="{00000000-0005-0000-0000-0000622B0000}"/>
    <cellStyle name="Normal 10 3 3 2 6 2" xfId="4378" xr:uid="{00000000-0005-0000-0000-0000632B0000}"/>
    <cellStyle name="Normal 10 3 3 2 6 2 2" xfId="17025" xr:uid="{00000000-0005-0000-0000-0000642B0000}"/>
    <cellStyle name="Normal 10 3 3 2 6 2 2 2" xfId="52241" xr:uid="{00000000-0005-0000-0000-0000652B0000}"/>
    <cellStyle name="Normal 10 3 3 2 6 2 3" xfId="39644" xr:uid="{00000000-0005-0000-0000-0000662B0000}"/>
    <cellStyle name="Normal 10 3 3 2 6 2 4" xfId="29630" xr:uid="{00000000-0005-0000-0000-0000672B0000}"/>
    <cellStyle name="Normal 10 3 3 2 6 3" xfId="5848" xr:uid="{00000000-0005-0000-0000-0000682B0000}"/>
    <cellStyle name="Normal 10 3 3 2 6 3 2" xfId="18479" xr:uid="{00000000-0005-0000-0000-0000692B0000}"/>
    <cellStyle name="Normal 10 3 3 2 6 3 2 2" xfId="53695" xr:uid="{00000000-0005-0000-0000-00006A2B0000}"/>
    <cellStyle name="Normal 10 3 3 2 6 3 3" xfId="41098" xr:uid="{00000000-0005-0000-0000-00006B2B0000}"/>
    <cellStyle name="Normal 10 3 3 2 6 3 4" xfId="31084" xr:uid="{00000000-0005-0000-0000-00006C2B0000}"/>
    <cellStyle name="Normal 10 3 3 2 6 4" xfId="7307" xr:uid="{00000000-0005-0000-0000-00006D2B0000}"/>
    <cellStyle name="Normal 10 3 3 2 6 4 2" xfId="19933" xr:uid="{00000000-0005-0000-0000-00006E2B0000}"/>
    <cellStyle name="Normal 10 3 3 2 6 4 2 2" xfId="55149" xr:uid="{00000000-0005-0000-0000-00006F2B0000}"/>
    <cellStyle name="Normal 10 3 3 2 6 4 3" xfId="42552" xr:uid="{00000000-0005-0000-0000-0000702B0000}"/>
    <cellStyle name="Normal 10 3 3 2 6 4 4" xfId="32538" xr:uid="{00000000-0005-0000-0000-0000712B0000}"/>
    <cellStyle name="Normal 10 3 3 2 6 5" xfId="9088" xr:uid="{00000000-0005-0000-0000-0000722B0000}"/>
    <cellStyle name="Normal 10 3 3 2 6 5 2" xfId="21709" xr:uid="{00000000-0005-0000-0000-0000732B0000}"/>
    <cellStyle name="Normal 10 3 3 2 6 5 2 2" xfId="56925" xr:uid="{00000000-0005-0000-0000-0000742B0000}"/>
    <cellStyle name="Normal 10 3 3 2 6 5 3" xfId="44328" xr:uid="{00000000-0005-0000-0000-0000752B0000}"/>
    <cellStyle name="Normal 10 3 3 2 6 5 4" xfId="34314" xr:uid="{00000000-0005-0000-0000-0000762B0000}"/>
    <cellStyle name="Normal 10 3 3 2 6 6" xfId="10882" xr:uid="{00000000-0005-0000-0000-0000772B0000}"/>
    <cellStyle name="Normal 10 3 3 2 6 6 2" xfId="23485" xr:uid="{00000000-0005-0000-0000-0000782B0000}"/>
    <cellStyle name="Normal 10 3 3 2 6 6 2 2" xfId="58701" xr:uid="{00000000-0005-0000-0000-0000792B0000}"/>
    <cellStyle name="Normal 10 3 3 2 6 6 3" xfId="46104" xr:uid="{00000000-0005-0000-0000-00007A2B0000}"/>
    <cellStyle name="Normal 10 3 3 2 6 6 4" xfId="36090" xr:uid="{00000000-0005-0000-0000-00007B2B0000}"/>
    <cellStyle name="Normal 10 3 3 2 6 7" xfId="15249" xr:uid="{00000000-0005-0000-0000-00007C2B0000}"/>
    <cellStyle name="Normal 10 3 3 2 6 7 2" xfId="50465" xr:uid="{00000000-0005-0000-0000-00007D2B0000}"/>
    <cellStyle name="Normal 10 3 3 2 6 7 3" xfId="27854" xr:uid="{00000000-0005-0000-0000-00007E2B0000}"/>
    <cellStyle name="Normal 10 3 3 2 6 8" xfId="13471" xr:uid="{00000000-0005-0000-0000-00007F2B0000}"/>
    <cellStyle name="Normal 10 3 3 2 6 8 2" xfId="48689" xr:uid="{00000000-0005-0000-0000-0000802B0000}"/>
    <cellStyle name="Normal 10 3 3 2 6 9" xfId="37868" xr:uid="{00000000-0005-0000-0000-0000812B0000}"/>
    <cellStyle name="Normal 10 3 3 2 7" xfId="3715" xr:uid="{00000000-0005-0000-0000-0000822B0000}"/>
    <cellStyle name="Normal 10 3 3 2 7 2" xfId="8439" xr:uid="{00000000-0005-0000-0000-0000832B0000}"/>
    <cellStyle name="Normal 10 3 3 2 7 2 2" xfId="21065" xr:uid="{00000000-0005-0000-0000-0000842B0000}"/>
    <cellStyle name="Normal 10 3 3 2 7 2 2 2" xfId="56281" xr:uid="{00000000-0005-0000-0000-0000852B0000}"/>
    <cellStyle name="Normal 10 3 3 2 7 2 3" xfId="43684" xr:uid="{00000000-0005-0000-0000-0000862B0000}"/>
    <cellStyle name="Normal 10 3 3 2 7 2 4" xfId="33670" xr:uid="{00000000-0005-0000-0000-0000872B0000}"/>
    <cellStyle name="Normal 10 3 3 2 7 3" xfId="10220" xr:uid="{00000000-0005-0000-0000-0000882B0000}"/>
    <cellStyle name="Normal 10 3 3 2 7 3 2" xfId="22841" xr:uid="{00000000-0005-0000-0000-0000892B0000}"/>
    <cellStyle name="Normal 10 3 3 2 7 3 2 2" xfId="58057" xr:uid="{00000000-0005-0000-0000-00008A2B0000}"/>
    <cellStyle name="Normal 10 3 3 2 7 3 3" xfId="45460" xr:uid="{00000000-0005-0000-0000-00008B2B0000}"/>
    <cellStyle name="Normal 10 3 3 2 7 3 4" xfId="35446" xr:uid="{00000000-0005-0000-0000-00008C2B0000}"/>
    <cellStyle name="Normal 10 3 3 2 7 4" xfId="12016" xr:uid="{00000000-0005-0000-0000-00008D2B0000}"/>
    <cellStyle name="Normal 10 3 3 2 7 4 2" xfId="24617" xr:uid="{00000000-0005-0000-0000-00008E2B0000}"/>
    <cellStyle name="Normal 10 3 3 2 7 4 2 2" xfId="59833" xr:uid="{00000000-0005-0000-0000-00008F2B0000}"/>
    <cellStyle name="Normal 10 3 3 2 7 4 3" xfId="47236" xr:uid="{00000000-0005-0000-0000-0000902B0000}"/>
    <cellStyle name="Normal 10 3 3 2 7 4 4" xfId="37222" xr:uid="{00000000-0005-0000-0000-0000912B0000}"/>
    <cellStyle name="Normal 10 3 3 2 7 5" xfId="16381" xr:uid="{00000000-0005-0000-0000-0000922B0000}"/>
    <cellStyle name="Normal 10 3 3 2 7 5 2" xfId="51597" xr:uid="{00000000-0005-0000-0000-0000932B0000}"/>
    <cellStyle name="Normal 10 3 3 2 7 5 3" xfId="28986" xr:uid="{00000000-0005-0000-0000-0000942B0000}"/>
    <cellStyle name="Normal 10 3 3 2 7 6" xfId="14603" xr:uid="{00000000-0005-0000-0000-0000952B0000}"/>
    <cellStyle name="Normal 10 3 3 2 7 6 2" xfId="49821" xr:uid="{00000000-0005-0000-0000-0000962B0000}"/>
    <cellStyle name="Normal 10 3 3 2 7 7" xfId="39000" xr:uid="{00000000-0005-0000-0000-0000972B0000}"/>
    <cellStyle name="Normal 10 3 3 2 7 8" xfId="27210" xr:uid="{00000000-0005-0000-0000-0000982B0000}"/>
    <cellStyle name="Normal 10 3 3 2 8" xfId="4053" xr:uid="{00000000-0005-0000-0000-0000992B0000}"/>
    <cellStyle name="Normal 10 3 3 2 8 2" xfId="16703" xr:uid="{00000000-0005-0000-0000-00009A2B0000}"/>
    <cellStyle name="Normal 10 3 3 2 8 2 2" xfId="51919" xr:uid="{00000000-0005-0000-0000-00009B2B0000}"/>
    <cellStyle name="Normal 10 3 3 2 8 2 3" xfId="29308" xr:uid="{00000000-0005-0000-0000-00009C2B0000}"/>
    <cellStyle name="Normal 10 3 3 2 8 3" xfId="13149" xr:uid="{00000000-0005-0000-0000-00009D2B0000}"/>
    <cellStyle name="Normal 10 3 3 2 8 3 2" xfId="48367" xr:uid="{00000000-0005-0000-0000-00009E2B0000}"/>
    <cellStyle name="Normal 10 3 3 2 8 4" xfId="39322" xr:uid="{00000000-0005-0000-0000-00009F2B0000}"/>
    <cellStyle name="Normal 10 3 3 2 8 5" xfId="25756" xr:uid="{00000000-0005-0000-0000-0000A02B0000}"/>
    <cellStyle name="Normal 10 3 3 2 9" xfId="5526" xr:uid="{00000000-0005-0000-0000-0000A12B0000}"/>
    <cellStyle name="Normal 10 3 3 2 9 2" xfId="18157" xr:uid="{00000000-0005-0000-0000-0000A22B0000}"/>
    <cellStyle name="Normal 10 3 3 2 9 2 2" xfId="53373" xr:uid="{00000000-0005-0000-0000-0000A32B0000}"/>
    <cellStyle name="Normal 10 3 3 2 9 3" xfId="40776" xr:uid="{00000000-0005-0000-0000-0000A42B0000}"/>
    <cellStyle name="Normal 10 3 3 2 9 4" xfId="30762" xr:uid="{00000000-0005-0000-0000-0000A52B0000}"/>
    <cellStyle name="Normal 10 3 3 3" xfId="2291" xr:uid="{00000000-0005-0000-0000-0000A62B0000}"/>
    <cellStyle name="Normal 10 3 3 3 10" xfId="10508" xr:uid="{00000000-0005-0000-0000-0000A72B0000}"/>
    <cellStyle name="Normal 10 3 3 3 10 2" xfId="23119" xr:uid="{00000000-0005-0000-0000-0000A82B0000}"/>
    <cellStyle name="Normal 10 3 3 3 10 2 2" xfId="58335" xr:uid="{00000000-0005-0000-0000-0000A92B0000}"/>
    <cellStyle name="Normal 10 3 3 3 10 3" xfId="45738" xr:uid="{00000000-0005-0000-0000-0000AA2B0000}"/>
    <cellStyle name="Normal 10 3 3 3 10 4" xfId="35724" xr:uid="{00000000-0005-0000-0000-0000AB2B0000}"/>
    <cellStyle name="Normal 10 3 3 3 11" xfId="15007" xr:uid="{00000000-0005-0000-0000-0000AC2B0000}"/>
    <cellStyle name="Normal 10 3 3 3 11 2" xfId="50223" xr:uid="{00000000-0005-0000-0000-0000AD2B0000}"/>
    <cellStyle name="Normal 10 3 3 3 11 3" xfId="27612" xr:uid="{00000000-0005-0000-0000-0000AE2B0000}"/>
    <cellStyle name="Normal 10 3 3 3 12" xfId="12420" xr:uid="{00000000-0005-0000-0000-0000AF2B0000}"/>
    <cellStyle name="Normal 10 3 3 3 12 2" xfId="47638" xr:uid="{00000000-0005-0000-0000-0000B02B0000}"/>
    <cellStyle name="Normal 10 3 3 3 13" xfId="37626" xr:uid="{00000000-0005-0000-0000-0000B12B0000}"/>
    <cellStyle name="Normal 10 3 3 3 14" xfId="25027" xr:uid="{00000000-0005-0000-0000-0000B22B0000}"/>
    <cellStyle name="Normal 10 3 3 3 15" xfId="60240" xr:uid="{00000000-0005-0000-0000-0000B32B0000}"/>
    <cellStyle name="Normal 10 3 3 3 2" xfId="3142" xr:uid="{00000000-0005-0000-0000-0000B42B0000}"/>
    <cellStyle name="Normal 10 3 3 3 2 10" xfId="25511" xr:uid="{00000000-0005-0000-0000-0000B52B0000}"/>
    <cellStyle name="Normal 10 3 3 3 2 11" xfId="61046" xr:uid="{00000000-0005-0000-0000-0000B62B0000}"/>
    <cellStyle name="Normal 10 3 3 3 2 2" xfId="4942" xr:uid="{00000000-0005-0000-0000-0000B72B0000}"/>
    <cellStyle name="Normal 10 3 3 3 2 2 2" xfId="17589" xr:uid="{00000000-0005-0000-0000-0000B82B0000}"/>
    <cellStyle name="Normal 10 3 3 3 2 2 2 2" xfId="52805" xr:uid="{00000000-0005-0000-0000-0000B92B0000}"/>
    <cellStyle name="Normal 10 3 3 3 2 2 2 3" xfId="30194" xr:uid="{00000000-0005-0000-0000-0000BA2B0000}"/>
    <cellStyle name="Normal 10 3 3 3 2 2 3" xfId="14035" xr:uid="{00000000-0005-0000-0000-0000BB2B0000}"/>
    <cellStyle name="Normal 10 3 3 3 2 2 3 2" xfId="49253" xr:uid="{00000000-0005-0000-0000-0000BC2B0000}"/>
    <cellStyle name="Normal 10 3 3 3 2 2 4" xfId="40208" xr:uid="{00000000-0005-0000-0000-0000BD2B0000}"/>
    <cellStyle name="Normal 10 3 3 3 2 2 5" xfId="26642" xr:uid="{00000000-0005-0000-0000-0000BE2B0000}"/>
    <cellStyle name="Normal 10 3 3 3 2 3" xfId="6412" xr:uid="{00000000-0005-0000-0000-0000BF2B0000}"/>
    <cellStyle name="Normal 10 3 3 3 2 3 2" xfId="19043" xr:uid="{00000000-0005-0000-0000-0000C02B0000}"/>
    <cellStyle name="Normal 10 3 3 3 2 3 2 2" xfId="54259" xr:uid="{00000000-0005-0000-0000-0000C12B0000}"/>
    <cellStyle name="Normal 10 3 3 3 2 3 3" xfId="41662" xr:uid="{00000000-0005-0000-0000-0000C22B0000}"/>
    <cellStyle name="Normal 10 3 3 3 2 3 4" xfId="31648" xr:uid="{00000000-0005-0000-0000-0000C32B0000}"/>
    <cellStyle name="Normal 10 3 3 3 2 4" xfId="7871" xr:uid="{00000000-0005-0000-0000-0000C42B0000}"/>
    <cellStyle name="Normal 10 3 3 3 2 4 2" xfId="20497" xr:uid="{00000000-0005-0000-0000-0000C52B0000}"/>
    <cellStyle name="Normal 10 3 3 3 2 4 2 2" xfId="55713" xr:uid="{00000000-0005-0000-0000-0000C62B0000}"/>
    <cellStyle name="Normal 10 3 3 3 2 4 3" xfId="43116" xr:uid="{00000000-0005-0000-0000-0000C72B0000}"/>
    <cellStyle name="Normal 10 3 3 3 2 4 4" xfId="33102" xr:uid="{00000000-0005-0000-0000-0000C82B0000}"/>
    <cellStyle name="Normal 10 3 3 3 2 5" xfId="9652" xr:uid="{00000000-0005-0000-0000-0000C92B0000}"/>
    <cellStyle name="Normal 10 3 3 3 2 5 2" xfId="22273" xr:uid="{00000000-0005-0000-0000-0000CA2B0000}"/>
    <cellStyle name="Normal 10 3 3 3 2 5 2 2" xfId="57489" xr:uid="{00000000-0005-0000-0000-0000CB2B0000}"/>
    <cellStyle name="Normal 10 3 3 3 2 5 3" xfId="44892" xr:uid="{00000000-0005-0000-0000-0000CC2B0000}"/>
    <cellStyle name="Normal 10 3 3 3 2 5 4" xfId="34878" xr:uid="{00000000-0005-0000-0000-0000CD2B0000}"/>
    <cellStyle name="Normal 10 3 3 3 2 6" xfId="11446" xr:uid="{00000000-0005-0000-0000-0000CE2B0000}"/>
    <cellStyle name="Normal 10 3 3 3 2 6 2" xfId="24049" xr:uid="{00000000-0005-0000-0000-0000CF2B0000}"/>
    <cellStyle name="Normal 10 3 3 3 2 6 2 2" xfId="59265" xr:uid="{00000000-0005-0000-0000-0000D02B0000}"/>
    <cellStyle name="Normal 10 3 3 3 2 6 3" xfId="46668" xr:uid="{00000000-0005-0000-0000-0000D12B0000}"/>
    <cellStyle name="Normal 10 3 3 3 2 6 4" xfId="36654" xr:uid="{00000000-0005-0000-0000-0000D22B0000}"/>
    <cellStyle name="Normal 10 3 3 3 2 7" xfId="15813" xr:uid="{00000000-0005-0000-0000-0000D32B0000}"/>
    <cellStyle name="Normal 10 3 3 3 2 7 2" xfId="51029" xr:uid="{00000000-0005-0000-0000-0000D42B0000}"/>
    <cellStyle name="Normal 10 3 3 3 2 7 3" xfId="28418" xr:uid="{00000000-0005-0000-0000-0000D52B0000}"/>
    <cellStyle name="Normal 10 3 3 3 2 8" xfId="12904" xr:uid="{00000000-0005-0000-0000-0000D62B0000}"/>
    <cellStyle name="Normal 10 3 3 3 2 8 2" xfId="48122" xr:uid="{00000000-0005-0000-0000-0000D72B0000}"/>
    <cellStyle name="Normal 10 3 3 3 2 9" xfId="38432" xr:uid="{00000000-0005-0000-0000-0000D82B0000}"/>
    <cellStyle name="Normal 10 3 3 3 3" xfId="3471" xr:uid="{00000000-0005-0000-0000-0000D92B0000}"/>
    <cellStyle name="Normal 10 3 3 3 3 10" xfId="26967" xr:uid="{00000000-0005-0000-0000-0000DA2B0000}"/>
    <cellStyle name="Normal 10 3 3 3 3 11" xfId="61371" xr:uid="{00000000-0005-0000-0000-0000DB2B0000}"/>
    <cellStyle name="Normal 10 3 3 3 3 2" xfId="5267" xr:uid="{00000000-0005-0000-0000-0000DC2B0000}"/>
    <cellStyle name="Normal 10 3 3 3 3 2 2" xfId="17914" xr:uid="{00000000-0005-0000-0000-0000DD2B0000}"/>
    <cellStyle name="Normal 10 3 3 3 3 2 2 2" xfId="53130" xr:uid="{00000000-0005-0000-0000-0000DE2B0000}"/>
    <cellStyle name="Normal 10 3 3 3 3 2 3" xfId="40533" xr:uid="{00000000-0005-0000-0000-0000DF2B0000}"/>
    <cellStyle name="Normal 10 3 3 3 3 2 4" xfId="30519" xr:uid="{00000000-0005-0000-0000-0000E02B0000}"/>
    <cellStyle name="Normal 10 3 3 3 3 3" xfId="6737" xr:uid="{00000000-0005-0000-0000-0000E12B0000}"/>
    <cellStyle name="Normal 10 3 3 3 3 3 2" xfId="19368" xr:uid="{00000000-0005-0000-0000-0000E22B0000}"/>
    <cellStyle name="Normal 10 3 3 3 3 3 2 2" xfId="54584" xr:uid="{00000000-0005-0000-0000-0000E32B0000}"/>
    <cellStyle name="Normal 10 3 3 3 3 3 3" xfId="41987" xr:uid="{00000000-0005-0000-0000-0000E42B0000}"/>
    <cellStyle name="Normal 10 3 3 3 3 3 4" xfId="31973" xr:uid="{00000000-0005-0000-0000-0000E52B0000}"/>
    <cellStyle name="Normal 10 3 3 3 3 4" xfId="8196" xr:uid="{00000000-0005-0000-0000-0000E62B0000}"/>
    <cellStyle name="Normal 10 3 3 3 3 4 2" xfId="20822" xr:uid="{00000000-0005-0000-0000-0000E72B0000}"/>
    <cellStyle name="Normal 10 3 3 3 3 4 2 2" xfId="56038" xr:uid="{00000000-0005-0000-0000-0000E82B0000}"/>
    <cellStyle name="Normal 10 3 3 3 3 4 3" xfId="43441" xr:uid="{00000000-0005-0000-0000-0000E92B0000}"/>
    <cellStyle name="Normal 10 3 3 3 3 4 4" xfId="33427" xr:uid="{00000000-0005-0000-0000-0000EA2B0000}"/>
    <cellStyle name="Normal 10 3 3 3 3 5" xfId="9977" xr:uid="{00000000-0005-0000-0000-0000EB2B0000}"/>
    <cellStyle name="Normal 10 3 3 3 3 5 2" xfId="22598" xr:uid="{00000000-0005-0000-0000-0000EC2B0000}"/>
    <cellStyle name="Normal 10 3 3 3 3 5 2 2" xfId="57814" xr:uid="{00000000-0005-0000-0000-0000ED2B0000}"/>
    <cellStyle name="Normal 10 3 3 3 3 5 3" xfId="45217" xr:uid="{00000000-0005-0000-0000-0000EE2B0000}"/>
    <cellStyle name="Normal 10 3 3 3 3 5 4" xfId="35203" xr:uid="{00000000-0005-0000-0000-0000EF2B0000}"/>
    <cellStyle name="Normal 10 3 3 3 3 6" xfId="11771" xr:uid="{00000000-0005-0000-0000-0000F02B0000}"/>
    <cellStyle name="Normal 10 3 3 3 3 6 2" xfId="24374" xr:uid="{00000000-0005-0000-0000-0000F12B0000}"/>
    <cellStyle name="Normal 10 3 3 3 3 6 2 2" xfId="59590" xr:uid="{00000000-0005-0000-0000-0000F22B0000}"/>
    <cellStyle name="Normal 10 3 3 3 3 6 3" xfId="46993" xr:uid="{00000000-0005-0000-0000-0000F32B0000}"/>
    <cellStyle name="Normal 10 3 3 3 3 6 4" xfId="36979" xr:uid="{00000000-0005-0000-0000-0000F42B0000}"/>
    <cellStyle name="Normal 10 3 3 3 3 7" xfId="16138" xr:uid="{00000000-0005-0000-0000-0000F52B0000}"/>
    <cellStyle name="Normal 10 3 3 3 3 7 2" xfId="51354" xr:uid="{00000000-0005-0000-0000-0000F62B0000}"/>
    <cellStyle name="Normal 10 3 3 3 3 7 3" xfId="28743" xr:uid="{00000000-0005-0000-0000-0000F72B0000}"/>
    <cellStyle name="Normal 10 3 3 3 3 8" xfId="14360" xr:uid="{00000000-0005-0000-0000-0000F82B0000}"/>
    <cellStyle name="Normal 10 3 3 3 3 8 2" xfId="49578" xr:uid="{00000000-0005-0000-0000-0000F92B0000}"/>
    <cellStyle name="Normal 10 3 3 3 3 9" xfId="38757" xr:uid="{00000000-0005-0000-0000-0000FA2B0000}"/>
    <cellStyle name="Normal 10 3 3 3 4" xfId="2632" xr:uid="{00000000-0005-0000-0000-0000FB2B0000}"/>
    <cellStyle name="Normal 10 3 3 3 4 10" xfId="26158" xr:uid="{00000000-0005-0000-0000-0000FC2B0000}"/>
    <cellStyle name="Normal 10 3 3 3 4 11" xfId="60562" xr:uid="{00000000-0005-0000-0000-0000FD2B0000}"/>
    <cellStyle name="Normal 10 3 3 3 4 2" xfId="4458" xr:uid="{00000000-0005-0000-0000-0000FE2B0000}"/>
    <cellStyle name="Normal 10 3 3 3 4 2 2" xfId="17105" xr:uid="{00000000-0005-0000-0000-0000FF2B0000}"/>
    <cellStyle name="Normal 10 3 3 3 4 2 2 2" xfId="52321" xr:uid="{00000000-0005-0000-0000-0000002C0000}"/>
    <cellStyle name="Normal 10 3 3 3 4 2 3" xfId="39724" xr:uid="{00000000-0005-0000-0000-0000012C0000}"/>
    <cellStyle name="Normal 10 3 3 3 4 2 4" xfId="29710" xr:uid="{00000000-0005-0000-0000-0000022C0000}"/>
    <cellStyle name="Normal 10 3 3 3 4 3" xfId="5928" xr:uid="{00000000-0005-0000-0000-0000032C0000}"/>
    <cellStyle name="Normal 10 3 3 3 4 3 2" xfId="18559" xr:uid="{00000000-0005-0000-0000-0000042C0000}"/>
    <cellStyle name="Normal 10 3 3 3 4 3 2 2" xfId="53775" xr:uid="{00000000-0005-0000-0000-0000052C0000}"/>
    <cellStyle name="Normal 10 3 3 3 4 3 3" xfId="41178" xr:uid="{00000000-0005-0000-0000-0000062C0000}"/>
    <cellStyle name="Normal 10 3 3 3 4 3 4" xfId="31164" xr:uid="{00000000-0005-0000-0000-0000072C0000}"/>
    <cellStyle name="Normal 10 3 3 3 4 4" xfId="7387" xr:uid="{00000000-0005-0000-0000-0000082C0000}"/>
    <cellStyle name="Normal 10 3 3 3 4 4 2" xfId="20013" xr:uid="{00000000-0005-0000-0000-0000092C0000}"/>
    <cellStyle name="Normal 10 3 3 3 4 4 2 2" xfId="55229" xr:uid="{00000000-0005-0000-0000-00000A2C0000}"/>
    <cellStyle name="Normal 10 3 3 3 4 4 3" xfId="42632" xr:uid="{00000000-0005-0000-0000-00000B2C0000}"/>
    <cellStyle name="Normal 10 3 3 3 4 4 4" xfId="32618" xr:uid="{00000000-0005-0000-0000-00000C2C0000}"/>
    <cellStyle name="Normal 10 3 3 3 4 5" xfId="9168" xr:uid="{00000000-0005-0000-0000-00000D2C0000}"/>
    <cellStyle name="Normal 10 3 3 3 4 5 2" xfId="21789" xr:uid="{00000000-0005-0000-0000-00000E2C0000}"/>
    <cellStyle name="Normal 10 3 3 3 4 5 2 2" xfId="57005" xr:uid="{00000000-0005-0000-0000-00000F2C0000}"/>
    <cellStyle name="Normal 10 3 3 3 4 5 3" xfId="44408" xr:uid="{00000000-0005-0000-0000-0000102C0000}"/>
    <cellStyle name="Normal 10 3 3 3 4 5 4" xfId="34394" xr:uid="{00000000-0005-0000-0000-0000112C0000}"/>
    <cellStyle name="Normal 10 3 3 3 4 6" xfId="10962" xr:uid="{00000000-0005-0000-0000-0000122C0000}"/>
    <cellStyle name="Normal 10 3 3 3 4 6 2" xfId="23565" xr:uid="{00000000-0005-0000-0000-0000132C0000}"/>
    <cellStyle name="Normal 10 3 3 3 4 6 2 2" xfId="58781" xr:uid="{00000000-0005-0000-0000-0000142C0000}"/>
    <cellStyle name="Normal 10 3 3 3 4 6 3" xfId="46184" xr:uid="{00000000-0005-0000-0000-0000152C0000}"/>
    <cellStyle name="Normal 10 3 3 3 4 6 4" xfId="36170" xr:uid="{00000000-0005-0000-0000-0000162C0000}"/>
    <cellStyle name="Normal 10 3 3 3 4 7" xfId="15329" xr:uid="{00000000-0005-0000-0000-0000172C0000}"/>
    <cellStyle name="Normal 10 3 3 3 4 7 2" xfId="50545" xr:uid="{00000000-0005-0000-0000-0000182C0000}"/>
    <cellStyle name="Normal 10 3 3 3 4 7 3" xfId="27934" xr:uid="{00000000-0005-0000-0000-0000192C0000}"/>
    <cellStyle name="Normal 10 3 3 3 4 8" xfId="13551" xr:uid="{00000000-0005-0000-0000-00001A2C0000}"/>
    <cellStyle name="Normal 10 3 3 3 4 8 2" xfId="48769" xr:uid="{00000000-0005-0000-0000-00001B2C0000}"/>
    <cellStyle name="Normal 10 3 3 3 4 9" xfId="37948" xr:uid="{00000000-0005-0000-0000-00001C2C0000}"/>
    <cellStyle name="Normal 10 3 3 3 5" xfId="3796" xr:uid="{00000000-0005-0000-0000-00001D2C0000}"/>
    <cellStyle name="Normal 10 3 3 3 5 2" xfId="8519" xr:uid="{00000000-0005-0000-0000-00001E2C0000}"/>
    <cellStyle name="Normal 10 3 3 3 5 2 2" xfId="21145" xr:uid="{00000000-0005-0000-0000-00001F2C0000}"/>
    <cellStyle name="Normal 10 3 3 3 5 2 2 2" xfId="56361" xr:uid="{00000000-0005-0000-0000-0000202C0000}"/>
    <cellStyle name="Normal 10 3 3 3 5 2 3" xfId="43764" xr:uid="{00000000-0005-0000-0000-0000212C0000}"/>
    <cellStyle name="Normal 10 3 3 3 5 2 4" xfId="33750" xr:uid="{00000000-0005-0000-0000-0000222C0000}"/>
    <cellStyle name="Normal 10 3 3 3 5 3" xfId="10300" xr:uid="{00000000-0005-0000-0000-0000232C0000}"/>
    <cellStyle name="Normal 10 3 3 3 5 3 2" xfId="22921" xr:uid="{00000000-0005-0000-0000-0000242C0000}"/>
    <cellStyle name="Normal 10 3 3 3 5 3 2 2" xfId="58137" xr:uid="{00000000-0005-0000-0000-0000252C0000}"/>
    <cellStyle name="Normal 10 3 3 3 5 3 3" xfId="45540" xr:uid="{00000000-0005-0000-0000-0000262C0000}"/>
    <cellStyle name="Normal 10 3 3 3 5 3 4" xfId="35526" xr:uid="{00000000-0005-0000-0000-0000272C0000}"/>
    <cellStyle name="Normal 10 3 3 3 5 4" xfId="12096" xr:uid="{00000000-0005-0000-0000-0000282C0000}"/>
    <cellStyle name="Normal 10 3 3 3 5 4 2" xfId="24697" xr:uid="{00000000-0005-0000-0000-0000292C0000}"/>
    <cellStyle name="Normal 10 3 3 3 5 4 2 2" xfId="59913" xr:uid="{00000000-0005-0000-0000-00002A2C0000}"/>
    <cellStyle name="Normal 10 3 3 3 5 4 3" xfId="47316" xr:uid="{00000000-0005-0000-0000-00002B2C0000}"/>
    <cellStyle name="Normal 10 3 3 3 5 4 4" xfId="37302" xr:uid="{00000000-0005-0000-0000-00002C2C0000}"/>
    <cellStyle name="Normal 10 3 3 3 5 5" xfId="16461" xr:uid="{00000000-0005-0000-0000-00002D2C0000}"/>
    <cellStyle name="Normal 10 3 3 3 5 5 2" xfId="51677" xr:uid="{00000000-0005-0000-0000-00002E2C0000}"/>
    <cellStyle name="Normal 10 3 3 3 5 5 3" xfId="29066" xr:uid="{00000000-0005-0000-0000-00002F2C0000}"/>
    <cellStyle name="Normal 10 3 3 3 5 6" xfId="14683" xr:uid="{00000000-0005-0000-0000-0000302C0000}"/>
    <cellStyle name="Normal 10 3 3 3 5 6 2" xfId="49901" xr:uid="{00000000-0005-0000-0000-0000312C0000}"/>
    <cellStyle name="Normal 10 3 3 3 5 7" xfId="39080" xr:uid="{00000000-0005-0000-0000-0000322C0000}"/>
    <cellStyle name="Normal 10 3 3 3 5 8" xfId="27290" xr:uid="{00000000-0005-0000-0000-0000332C0000}"/>
    <cellStyle name="Normal 10 3 3 3 6" xfId="4136" xr:uid="{00000000-0005-0000-0000-0000342C0000}"/>
    <cellStyle name="Normal 10 3 3 3 6 2" xfId="16783" xr:uid="{00000000-0005-0000-0000-0000352C0000}"/>
    <cellStyle name="Normal 10 3 3 3 6 2 2" xfId="51999" xr:uid="{00000000-0005-0000-0000-0000362C0000}"/>
    <cellStyle name="Normal 10 3 3 3 6 2 3" xfId="29388" xr:uid="{00000000-0005-0000-0000-0000372C0000}"/>
    <cellStyle name="Normal 10 3 3 3 6 3" xfId="13229" xr:uid="{00000000-0005-0000-0000-0000382C0000}"/>
    <cellStyle name="Normal 10 3 3 3 6 3 2" xfId="48447" xr:uid="{00000000-0005-0000-0000-0000392C0000}"/>
    <cellStyle name="Normal 10 3 3 3 6 4" xfId="39402" xr:uid="{00000000-0005-0000-0000-00003A2C0000}"/>
    <cellStyle name="Normal 10 3 3 3 6 5" xfId="25836" xr:uid="{00000000-0005-0000-0000-00003B2C0000}"/>
    <cellStyle name="Normal 10 3 3 3 7" xfId="5606" xr:uid="{00000000-0005-0000-0000-00003C2C0000}"/>
    <cellStyle name="Normal 10 3 3 3 7 2" xfId="18237" xr:uid="{00000000-0005-0000-0000-00003D2C0000}"/>
    <cellStyle name="Normal 10 3 3 3 7 2 2" xfId="53453" xr:uid="{00000000-0005-0000-0000-00003E2C0000}"/>
    <cellStyle name="Normal 10 3 3 3 7 3" xfId="40856" xr:uid="{00000000-0005-0000-0000-00003F2C0000}"/>
    <cellStyle name="Normal 10 3 3 3 7 4" xfId="30842" xr:uid="{00000000-0005-0000-0000-0000402C0000}"/>
    <cellStyle name="Normal 10 3 3 3 8" xfId="7065" xr:uid="{00000000-0005-0000-0000-0000412C0000}"/>
    <cellStyle name="Normal 10 3 3 3 8 2" xfId="19691" xr:uid="{00000000-0005-0000-0000-0000422C0000}"/>
    <cellStyle name="Normal 10 3 3 3 8 2 2" xfId="54907" xr:uid="{00000000-0005-0000-0000-0000432C0000}"/>
    <cellStyle name="Normal 10 3 3 3 8 3" xfId="42310" xr:uid="{00000000-0005-0000-0000-0000442C0000}"/>
    <cellStyle name="Normal 10 3 3 3 8 4" xfId="32296" xr:uid="{00000000-0005-0000-0000-0000452C0000}"/>
    <cellStyle name="Normal 10 3 3 3 9" xfId="8846" xr:uid="{00000000-0005-0000-0000-0000462C0000}"/>
    <cellStyle name="Normal 10 3 3 3 9 2" xfId="21467" xr:uid="{00000000-0005-0000-0000-0000472C0000}"/>
    <cellStyle name="Normal 10 3 3 3 9 2 2" xfId="56683" xr:uid="{00000000-0005-0000-0000-0000482C0000}"/>
    <cellStyle name="Normal 10 3 3 3 9 3" xfId="44086" xr:uid="{00000000-0005-0000-0000-0000492C0000}"/>
    <cellStyle name="Normal 10 3 3 3 9 4" xfId="34072" xr:uid="{00000000-0005-0000-0000-00004A2C0000}"/>
    <cellStyle name="Normal 10 3 3 4" xfId="2972" xr:uid="{00000000-0005-0000-0000-00004B2C0000}"/>
    <cellStyle name="Normal 10 3 3 4 10" xfId="25352" xr:uid="{00000000-0005-0000-0000-00004C2C0000}"/>
    <cellStyle name="Normal 10 3 3 4 11" xfId="60887" xr:uid="{00000000-0005-0000-0000-00004D2C0000}"/>
    <cellStyle name="Normal 10 3 3 4 2" xfId="4783" xr:uid="{00000000-0005-0000-0000-00004E2C0000}"/>
    <cellStyle name="Normal 10 3 3 4 2 2" xfId="17430" xr:uid="{00000000-0005-0000-0000-00004F2C0000}"/>
    <cellStyle name="Normal 10 3 3 4 2 2 2" xfId="52646" xr:uid="{00000000-0005-0000-0000-0000502C0000}"/>
    <cellStyle name="Normal 10 3 3 4 2 2 3" xfId="30035" xr:uid="{00000000-0005-0000-0000-0000512C0000}"/>
    <cellStyle name="Normal 10 3 3 4 2 3" xfId="13876" xr:uid="{00000000-0005-0000-0000-0000522C0000}"/>
    <cellStyle name="Normal 10 3 3 4 2 3 2" xfId="49094" xr:uid="{00000000-0005-0000-0000-0000532C0000}"/>
    <cellStyle name="Normal 10 3 3 4 2 4" xfId="40049" xr:uid="{00000000-0005-0000-0000-0000542C0000}"/>
    <cellStyle name="Normal 10 3 3 4 2 5" xfId="26483" xr:uid="{00000000-0005-0000-0000-0000552C0000}"/>
    <cellStyle name="Normal 10 3 3 4 3" xfId="6253" xr:uid="{00000000-0005-0000-0000-0000562C0000}"/>
    <cellStyle name="Normal 10 3 3 4 3 2" xfId="18884" xr:uid="{00000000-0005-0000-0000-0000572C0000}"/>
    <cellStyle name="Normal 10 3 3 4 3 2 2" xfId="54100" xr:uid="{00000000-0005-0000-0000-0000582C0000}"/>
    <cellStyle name="Normal 10 3 3 4 3 3" xfId="41503" xr:uid="{00000000-0005-0000-0000-0000592C0000}"/>
    <cellStyle name="Normal 10 3 3 4 3 4" xfId="31489" xr:uid="{00000000-0005-0000-0000-00005A2C0000}"/>
    <cellStyle name="Normal 10 3 3 4 4" xfId="7712" xr:uid="{00000000-0005-0000-0000-00005B2C0000}"/>
    <cellStyle name="Normal 10 3 3 4 4 2" xfId="20338" xr:uid="{00000000-0005-0000-0000-00005C2C0000}"/>
    <cellStyle name="Normal 10 3 3 4 4 2 2" xfId="55554" xr:uid="{00000000-0005-0000-0000-00005D2C0000}"/>
    <cellStyle name="Normal 10 3 3 4 4 3" xfId="42957" xr:uid="{00000000-0005-0000-0000-00005E2C0000}"/>
    <cellStyle name="Normal 10 3 3 4 4 4" xfId="32943" xr:uid="{00000000-0005-0000-0000-00005F2C0000}"/>
    <cellStyle name="Normal 10 3 3 4 5" xfId="9493" xr:uid="{00000000-0005-0000-0000-0000602C0000}"/>
    <cellStyle name="Normal 10 3 3 4 5 2" xfId="22114" xr:uid="{00000000-0005-0000-0000-0000612C0000}"/>
    <cellStyle name="Normal 10 3 3 4 5 2 2" xfId="57330" xr:uid="{00000000-0005-0000-0000-0000622C0000}"/>
    <cellStyle name="Normal 10 3 3 4 5 3" xfId="44733" xr:uid="{00000000-0005-0000-0000-0000632C0000}"/>
    <cellStyle name="Normal 10 3 3 4 5 4" xfId="34719" xr:uid="{00000000-0005-0000-0000-0000642C0000}"/>
    <cellStyle name="Normal 10 3 3 4 6" xfId="11287" xr:uid="{00000000-0005-0000-0000-0000652C0000}"/>
    <cellStyle name="Normal 10 3 3 4 6 2" xfId="23890" xr:uid="{00000000-0005-0000-0000-0000662C0000}"/>
    <cellStyle name="Normal 10 3 3 4 6 2 2" xfId="59106" xr:uid="{00000000-0005-0000-0000-0000672C0000}"/>
    <cellStyle name="Normal 10 3 3 4 6 3" xfId="46509" xr:uid="{00000000-0005-0000-0000-0000682C0000}"/>
    <cellStyle name="Normal 10 3 3 4 6 4" xfId="36495" xr:uid="{00000000-0005-0000-0000-0000692C0000}"/>
    <cellStyle name="Normal 10 3 3 4 7" xfId="15654" xr:uid="{00000000-0005-0000-0000-00006A2C0000}"/>
    <cellStyle name="Normal 10 3 3 4 7 2" xfId="50870" xr:uid="{00000000-0005-0000-0000-00006B2C0000}"/>
    <cellStyle name="Normal 10 3 3 4 7 3" xfId="28259" xr:uid="{00000000-0005-0000-0000-00006C2C0000}"/>
    <cellStyle name="Normal 10 3 3 4 8" xfId="12745" xr:uid="{00000000-0005-0000-0000-00006D2C0000}"/>
    <cellStyle name="Normal 10 3 3 4 8 2" xfId="47963" xr:uid="{00000000-0005-0000-0000-00006E2C0000}"/>
    <cellStyle name="Normal 10 3 3 4 9" xfId="38273" xr:uid="{00000000-0005-0000-0000-00006F2C0000}"/>
    <cellStyle name="Normal 10 3 3 5" xfId="2805" xr:uid="{00000000-0005-0000-0000-0000702C0000}"/>
    <cellStyle name="Normal 10 3 3 5 10" xfId="25197" xr:uid="{00000000-0005-0000-0000-0000712C0000}"/>
    <cellStyle name="Normal 10 3 3 5 11" xfId="60732" xr:uid="{00000000-0005-0000-0000-0000722C0000}"/>
    <cellStyle name="Normal 10 3 3 5 2" xfId="4628" xr:uid="{00000000-0005-0000-0000-0000732C0000}"/>
    <cellStyle name="Normal 10 3 3 5 2 2" xfId="17275" xr:uid="{00000000-0005-0000-0000-0000742C0000}"/>
    <cellStyle name="Normal 10 3 3 5 2 2 2" xfId="52491" xr:uid="{00000000-0005-0000-0000-0000752C0000}"/>
    <cellStyle name="Normal 10 3 3 5 2 2 3" xfId="29880" xr:uid="{00000000-0005-0000-0000-0000762C0000}"/>
    <cellStyle name="Normal 10 3 3 5 2 3" xfId="13721" xr:uid="{00000000-0005-0000-0000-0000772C0000}"/>
    <cellStyle name="Normal 10 3 3 5 2 3 2" xfId="48939" xr:uid="{00000000-0005-0000-0000-0000782C0000}"/>
    <cellStyle name="Normal 10 3 3 5 2 4" xfId="39894" xr:uid="{00000000-0005-0000-0000-0000792C0000}"/>
    <cellStyle name="Normal 10 3 3 5 2 5" xfId="26328" xr:uid="{00000000-0005-0000-0000-00007A2C0000}"/>
    <cellStyle name="Normal 10 3 3 5 3" xfId="6098" xr:uid="{00000000-0005-0000-0000-00007B2C0000}"/>
    <cellStyle name="Normal 10 3 3 5 3 2" xfId="18729" xr:uid="{00000000-0005-0000-0000-00007C2C0000}"/>
    <cellStyle name="Normal 10 3 3 5 3 2 2" xfId="53945" xr:uid="{00000000-0005-0000-0000-00007D2C0000}"/>
    <cellStyle name="Normal 10 3 3 5 3 3" xfId="41348" xr:uid="{00000000-0005-0000-0000-00007E2C0000}"/>
    <cellStyle name="Normal 10 3 3 5 3 4" xfId="31334" xr:uid="{00000000-0005-0000-0000-00007F2C0000}"/>
    <cellStyle name="Normal 10 3 3 5 4" xfId="7557" xr:uid="{00000000-0005-0000-0000-0000802C0000}"/>
    <cellStyle name="Normal 10 3 3 5 4 2" xfId="20183" xr:uid="{00000000-0005-0000-0000-0000812C0000}"/>
    <cellStyle name="Normal 10 3 3 5 4 2 2" xfId="55399" xr:uid="{00000000-0005-0000-0000-0000822C0000}"/>
    <cellStyle name="Normal 10 3 3 5 4 3" xfId="42802" xr:uid="{00000000-0005-0000-0000-0000832C0000}"/>
    <cellStyle name="Normal 10 3 3 5 4 4" xfId="32788" xr:uid="{00000000-0005-0000-0000-0000842C0000}"/>
    <cellStyle name="Normal 10 3 3 5 5" xfId="9338" xr:uid="{00000000-0005-0000-0000-0000852C0000}"/>
    <cellStyle name="Normal 10 3 3 5 5 2" xfId="21959" xr:uid="{00000000-0005-0000-0000-0000862C0000}"/>
    <cellStyle name="Normal 10 3 3 5 5 2 2" xfId="57175" xr:uid="{00000000-0005-0000-0000-0000872C0000}"/>
    <cellStyle name="Normal 10 3 3 5 5 3" xfId="44578" xr:uid="{00000000-0005-0000-0000-0000882C0000}"/>
    <cellStyle name="Normal 10 3 3 5 5 4" xfId="34564" xr:uid="{00000000-0005-0000-0000-0000892C0000}"/>
    <cellStyle name="Normal 10 3 3 5 6" xfId="11132" xr:uid="{00000000-0005-0000-0000-00008A2C0000}"/>
    <cellStyle name="Normal 10 3 3 5 6 2" xfId="23735" xr:uid="{00000000-0005-0000-0000-00008B2C0000}"/>
    <cellStyle name="Normal 10 3 3 5 6 2 2" xfId="58951" xr:uid="{00000000-0005-0000-0000-00008C2C0000}"/>
    <cellStyle name="Normal 10 3 3 5 6 3" xfId="46354" xr:uid="{00000000-0005-0000-0000-00008D2C0000}"/>
    <cellStyle name="Normal 10 3 3 5 6 4" xfId="36340" xr:uid="{00000000-0005-0000-0000-00008E2C0000}"/>
    <cellStyle name="Normal 10 3 3 5 7" xfId="15499" xr:uid="{00000000-0005-0000-0000-00008F2C0000}"/>
    <cellStyle name="Normal 10 3 3 5 7 2" xfId="50715" xr:uid="{00000000-0005-0000-0000-0000902C0000}"/>
    <cellStyle name="Normal 10 3 3 5 7 3" xfId="28104" xr:uid="{00000000-0005-0000-0000-0000912C0000}"/>
    <cellStyle name="Normal 10 3 3 5 8" xfId="12590" xr:uid="{00000000-0005-0000-0000-0000922C0000}"/>
    <cellStyle name="Normal 10 3 3 5 8 2" xfId="47808" xr:uid="{00000000-0005-0000-0000-0000932C0000}"/>
    <cellStyle name="Normal 10 3 3 5 9" xfId="38118" xr:uid="{00000000-0005-0000-0000-0000942C0000}"/>
    <cellStyle name="Normal 10 3 3 6" xfId="3319" xr:uid="{00000000-0005-0000-0000-0000952C0000}"/>
    <cellStyle name="Normal 10 3 3 6 10" xfId="26815" xr:uid="{00000000-0005-0000-0000-0000962C0000}"/>
    <cellStyle name="Normal 10 3 3 6 11" xfId="61219" xr:uid="{00000000-0005-0000-0000-0000972C0000}"/>
    <cellStyle name="Normal 10 3 3 6 2" xfId="5115" xr:uid="{00000000-0005-0000-0000-0000982C0000}"/>
    <cellStyle name="Normal 10 3 3 6 2 2" xfId="17762" xr:uid="{00000000-0005-0000-0000-0000992C0000}"/>
    <cellStyle name="Normal 10 3 3 6 2 2 2" xfId="52978" xr:uid="{00000000-0005-0000-0000-00009A2C0000}"/>
    <cellStyle name="Normal 10 3 3 6 2 3" xfId="40381" xr:uid="{00000000-0005-0000-0000-00009B2C0000}"/>
    <cellStyle name="Normal 10 3 3 6 2 4" xfId="30367" xr:uid="{00000000-0005-0000-0000-00009C2C0000}"/>
    <cellStyle name="Normal 10 3 3 6 3" xfId="6585" xr:uid="{00000000-0005-0000-0000-00009D2C0000}"/>
    <cellStyle name="Normal 10 3 3 6 3 2" xfId="19216" xr:uid="{00000000-0005-0000-0000-00009E2C0000}"/>
    <cellStyle name="Normal 10 3 3 6 3 2 2" xfId="54432" xr:uid="{00000000-0005-0000-0000-00009F2C0000}"/>
    <cellStyle name="Normal 10 3 3 6 3 3" xfId="41835" xr:uid="{00000000-0005-0000-0000-0000A02C0000}"/>
    <cellStyle name="Normal 10 3 3 6 3 4" xfId="31821" xr:uid="{00000000-0005-0000-0000-0000A12C0000}"/>
    <cellStyle name="Normal 10 3 3 6 4" xfId="8044" xr:uid="{00000000-0005-0000-0000-0000A22C0000}"/>
    <cellStyle name="Normal 10 3 3 6 4 2" xfId="20670" xr:uid="{00000000-0005-0000-0000-0000A32C0000}"/>
    <cellStyle name="Normal 10 3 3 6 4 2 2" xfId="55886" xr:uid="{00000000-0005-0000-0000-0000A42C0000}"/>
    <cellStyle name="Normal 10 3 3 6 4 3" xfId="43289" xr:uid="{00000000-0005-0000-0000-0000A52C0000}"/>
    <cellStyle name="Normal 10 3 3 6 4 4" xfId="33275" xr:uid="{00000000-0005-0000-0000-0000A62C0000}"/>
    <cellStyle name="Normal 10 3 3 6 5" xfId="9825" xr:uid="{00000000-0005-0000-0000-0000A72C0000}"/>
    <cellStyle name="Normal 10 3 3 6 5 2" xfId="22446" xr:uid="{00000000-0005-0000-0000-0000A82C0000}"/>
    <cellStyle name="Normal 10 3 3 6 5 2 2" xfId="57662" xr:uid="{00000000-0005-0000-0000-0000A92C0000}"/>
    <cellStyle name="Normal 10 3 3 6 5 3" xfId="45065" xr:uid="{00000000-0005-0000-0000-0000AA2C0000}"/>
    <cellStyle name="Normal 10 3 3 6 5 4" xfId="35051" xr:uid="{00000000-0005-0000-0000-0000AB2C0000}"/>
    <cellStyle name="Normal 10 3 3 6 6" xfId="11619" xr:uid="{00000000-0005-0000-0000-0000AC2C0000}"/>
    <cellStyle name="Normal 10 3 3 6 6 2" xfId="24222" xr:uid="{00000000-0005-0000-0000-0000AD2C0000}"/>
    <cellStyle name="Normal 10 3 3 6 6 2 2" xfId="59438" xr:uid="{00000000-0005-0000-0000-0000AE2C0000}"/>
    <cellStyle name="Normal 10 3 3 6 6 3" xfId="46841" xr:uid="{00000000-0005-0000-0000-0000AF2C0000}"/>
    <cellStyle name="Normal 10 3 3 6 6 4" xfId="36827" xr:uid="{00000000-0005-0000-0000-0000B02C0000}"/>
    <cellStyle name="Normal 10 3 3 6 7" xfId="15986" xr:uid="{00000000-0005-0000-0000-0000B12C0000}"/>
    <cellStyle name="Normal 10 3 3 6 7 2" xfId="51202" xr:uid="{00000000-0005-0000-0000-0000B22C0000}"/>
    <cellStyle name="Normal 10 3 3 6 7 3" xfId="28591" xr:uid="{00000000-0005-0000-0000-0000B32C0000}"/>
    <cellStyle name="Normal 10 3 3 6 8" xfId="14208" xr:uid="{00000000-0005-0000-0000-0000B42C0000}"/>
    <cellStyle name="Normal 10 3 3 6 8 2" xfId="49426" xr:uid="{00000000-0005-0000-0000-0000B52C0000}"/>
    <cellStyle name="Normal 10 3 3 6 9" xfId="38605" xr:uid="{00000000-0005-0000-0000-0000B62C0000}"/>
    <cellStyle name="Normal 10 3 3 7" xfId="2475" xr:uid="{00000000-0005-0000-0000-0000B72C0000}"/>
    <cellStyle name="Normal 10 3 3 7 10" xfId="26006" xr:uid="{00000000-0005-0000-0000-0000B82C0000}"/>
    <cellStyle name="Normal 10 3 3 7 11" xfId="60410" xr:uid="{00000000-0005-0000-0000-0000B92C0000}"/>
    <cellStyle name="Normal 10 3 3 7 2" xfId="4306" xr:uid="{00000000-0005-0000-0000-0000BA2C0000}"/>
    <cellStyle name="Normal 10 3 3 7 2 2" xfId="16953" xr:uid="{00000000-0005-0000-0000-0000BB2C0000}"/>
    <cellStyle name="Normal 10 3 3 7 2 2 2" xfId="52169" xr:uid="{00000000-0005-0000-0000-0000BC2C0000}"/>
    <cellStyle name="Normal 10 3 3 7 2 3" xfId="39572" xr:uid="{00000000-0005-0000-0000-0000BD2C0000}"/>
    <cellStyle name="Normal 10 3 3 7 2 4" xfId="29558" xr:uid="{00000000-0005-0000-0000-0000BE2C0000}"/>
    <cellStyle name="Normal 10 3 3 7 3" xfId="5776" xr:uid="{00000000-0005-0000-0000-0000BF2C0000}"/>
    <cellStyle name="Normal 10 3 3 7 3 2" xfId="18407" xr:uid="{00000000-0005-0000-0000-0000C02C0000}"/>
    <cellStyle name="Normal 10 3 3 7 3 2 2" xfId="53623" xr:uid="{00000000-0005-0000-0000-0000C12C0000}"/>
    <cellStyle name="Normal 10 3 3 7 3 3" xfId="41026" xr:uid="{00000000-0005-0000-0000-0000C22C0000}"/>
    <cellStyle name="Normal 10 3 3 7 3 4" xfId="31012" xr:uid="{00000000-0005-0000-0000-0000C32C0000}"/>
    <cellStyle name="Normal 10 3 3 7 4" xfId="7235" xr:uid="{00000000-0005-0000-0000-0000C42C0000}"/>
    <cellStyle name="Normal 10 3 3 7 4 2" xfId="19861" xr:uid="{00000000-0005-0000-0000-0000C52C0000}"/>
    <cellStyle name="Normal 10 3 3 7 4 2 2" xfId="55077" xr:uid="{00000000-0005-0000-0000-0000C62C0000}"/>
    <cellStyle name="Normal 10 3 3 7 4 3" xfId="42480" xr:uid="{00000000-0005-0000-0000-0000C72C0000}"/>
    <cellStyle name="Normal 10 3 3 7 4 4" xfId="32466" xr:uid="{00000000-0005-0000-0000-0000C82C0000}"/>
    <cellStyle name="Normal 10 3 3 7 5" xfId="9016" xr:uid="{00000000-0005-0000-0000-0000C92C0000}"/>
    <cellStyle name="Normal 10 3 3 7 5 2" xfId="21637" xr:uid="{00000000-0005-0000-0000-0000CA2C0000}"/>
    <cellStyle name="Normal 10 3 3 7 5 2 2" xfId="56853" xr:uid="{00000000-0005-0000-0000-0000CB2C0000}"/>
    <cellStyle name="Normal 10 3 3 7 5 3" xfId="44256" xr:uid="{00000000-0005-0000-0000-0000CC2C0000}"/>
    <cellStyle name="Normal 10 3 3 7 5 4" xfId="34242" xr:uid="{00000000-0005-0000-0000-0000CD2C0000}"/>
    <cellStyle name="Normal 10 3 3 7 6" xfId="10810" xr:uid="{00000000-0005-0000-0000-0000CE2C0000}"/>
    <cellStyle name="Normal 10 3 3 7 6 2" xfId="23413" xr:uid="{00000000-0005-0000-0000-0000CF2C0000}"/>
    <cellStyle name="Normal 10 3 3 7 6 2 2" xfId="58629" xr:uid="{00000000-0005-0000-0000-0000D02C0000}"/>
    <cellStyle name="Normal 10 3 3 7 6 3" xfId="46032" xr:uid="{00000000-0005-0000-0000-0000D12C0000}"/>
    <cellStyle name="Normal 10 3 3 7 6 4" xfId="36018" xr:uid="{00000000-0005-0000-0000-0000D22C0000}"/>
    <cellStyle name="Normal 10 3 3 7 7" xfId="15177" xr:uid="{00000000-0005-0000-0000-0000D32C0000}"/>
    <cellStyle name="Normal 10 3 3 7 7 2" xfId="50393" xr:uid="{00000000-0005-0000-0000-0000D42C0000}"/>
    <cellStyle name="Normal 10 3 3 7 7 3" xfId="27782" xr:uid="{00000000-0005-0000-0000-0000D52C0000}"/>
    <cellStyle name="Normal 10 3 3 7 8" xfId="13399" xr:uid="{00000000-0005-0000-0000-0000D62C0000}"/>
    <cellStyle name="Normal 10 3 3 7 8 2" xfId="48617" xr:uid="{00000000-0005-0000-0000-0000D72C0000}"/>
    <cellStyle name="Normal 10 3 3 7 9" xfId="37796" xr:uid="{00000000-0005-0000-0000-0000D82C0000}"/>
    <cellStyle name="Normal 10 3 3 8" xfId="3643" xr:uid="{00000000-0005-0000-0000-0000D92C0000}"/>
    <cellStyle name="Normal 10 3 3 8 2" xfId="8367" xr:uid="{00000000-0005-0000-0000-0000DA2C0000}"/>
    <cellStyle name="Normal 10 3 3 8 2 2" xfId="20993" xr:uid="{00000000-0005-0000-0000-0000DB2C0000}"/>
    <cellStyle name="Normal 10 3 3 8 2 2 2" xfId="56209" xr:uid="{00000000-0005-0000-0000-0000DC2C0000}"/>
    <cellStyle name="Normal 10 3 3 8 2 3" xfId="43612" xr:uid="{00000000-0005-0000-0000-0000DD2C0000}"/>
    <cellStyle name="Normal 10 3 3 8 2 4" xfId="33598" xr:uid="{00000000-0005-0000-0000-0000DE2C0000}"/>
    <cellStyle name="Normal 10 3 3 8 3" xfId="10148" xr:uid="{00000000-0005-0000-0000-0000DF2C0000}"/>
    <cellStyle name="Normal 10 3 3 8 3 2" xfId="22769" xr:uid="{00000000-0005-0000-0000-0000E02C0000}"/>
    <cellStyle name="Normal 10 3 3 8 3 2 2" xfId="57985" xr:uid="{00000000-0005-0000-0000-0000E12C0000}"/>
    <cellStyle name="Normal 10 3 3 8 3 3" xfId="45388" xr:uid="{00000000-0005-0000-0000-0000E22C0000}"/>
    <cellStyle name="Normal 10 3 3 8 3 4" xfId="35374" xr:uid="{00000000-0005-0000-0000-0000E32C0000}"/>
    <cellStyle name="Normal 10 3 3 8 4" xfId="11944" xr:uid="{00000000-0005-0000-0000-0000E42C0000}"/>
    <cellStyle name="Normal 10 3 3 8 4 2" xfId="24545" xr:uid="{00000000-0005-0000-0000-0000E52C0000}"/>
    <cellStyle name="Normal 10 3 3 8 4 2 2" xfId="59761" xr:uid="{00000000-0005-0000-0000-0000E62C0000}"/>
    <cellStyle name="Normal 10 3 3 8 4 3" xfId="47164" xr:uid="{00000000-0005-0000-0000-0000E72C0000}"/>
    <cellStyle name="Normal 10 3 3 8 4 4" xfId="37150" xr:uid="{00000000-0005-0000-0000-0000E82C0000}"/>
    <cellStyle name="Normal 10 3 3 8 5" xfId="16309" xr:uid="{00000000-0005-0000-0000-0000E92C0000}"/>
    <cellStyle name="Normal 10 3 3 8 5 2" xfId="51525" xr:uid="{00000000-0005-0000-0000-0000EA2C0000}"/>
    <cellStyle name="Normal 10 3 3 8 5 3" xfId="28914" xr:uid="{00000000-0005-0000-0000-0000EB2C0000}"/>
    <cellStyle name="Normal 10 3 3 8 6" xfId="14531" xr:uid="{00000000-0005-0000-0000-0000EC2C0000}"/>
    <cellStyle name="Normal 10 3 3 8 6 2" xfId="49749" xr:uid="{00000000-0005-0000-0000-0000ED2C0000}"/>
    <cellStyle name="Normal 10 3 3 8 7" xfId="38928" xr:uid="{00000000-0005-0000-0000-0000EE2C0000}"/>
    <cellStyle name="Normal 10 3 3 8 8" xfId="27138" xr:uid="{00000000-0005-0000-0000-0000EF2C0000}"/>
    <cellStyle name="Normal 10 3 3 9" xfId="3973" xr:uid="{00000000-0005-0000-0000-0000F02C0000}"/>
    <cellStyle name="Normal 10 3 3 9 2" xfId="16631" xr:uid="{00000000-0005-0000-0000-0000F12C0000}"/>
    <cellStyle name="Normal 10 3 3 9 2 2" xfId="51847" xr:uid="{00000000-0005-0000-0000-0000F22C0000}"/>
    <cellStyle name="Normal 10 3 3 9 2 3" xfId="29236" xr:uid="{00000000-0005-0000-0000-0000F32C0000}"/>
    <cellStyle name="Normal 10 3 3 9 3" xfId="13077" xr:uid="{00000000-0005-0000-0000-0000F42C0000}"/>
    <cellStyle name="Normal 10 3 3 9 3 2" xfId="48295" xr:uid="{00000000-0005-0000-0000-0000F52C0000}"/>
    <cellStyle name="Normal 10 3 3 9 4" xfId="39250" xr:uid="{00000000-0005-0000-0000-0000F62C0000}"/>
    <cellStyle name="Normal 10 3 3 9 5" xfId="25684" xr:uid="{00000000-0005-0000-0000-0000F72C0000}"/>
    <cellStyle name="Normal 10 3 3_District Target Attainment" xfId="1101" xr:uid="{00000000-0005-0000-0000-0000F82C0000}"/>
    <cellStyle name="Normal 10 3 4" xfId="1739" xr:uid="{00000000-0005-0000-0000-0000F92C0000}"/>
    <cellStyle name="Normal 10 3 4 10" xfId="6983" xr:uid="{00000000-0005-0000-0000-0000FA2C0000}"/>
    <cellStyle name="Normal 10 3 4 10 2" xfId="19610" xr:uid="{00000000-0005-0000-0000-0000FB2C0000}"/>
    <cellStyle name="Normal 10 3 4 10 2 2" xfId="54826" xr:uid="{00000000-0005-0000-0000-0000FC2C0000}"/>
    <cellStyle name="Normal 10 3 4 10 3" xfId="42229" xr:uid="{00000000-0005-0000-0000-0000FD2C0000}"/>
    <cellStyle name="Normal 10 3 4 10 4" xfId="32215" xr:uid="{00000000-0005-0000-0000-0000FE2C0000}"/>
    <cellStyle name="Normal 10 3 4 11" xfId="8764" xr:uid="{00000000-0005-0000-0000-0000FF2C0000}"/>
    <cellStyle name="Normal 10 3 4 11 2" xfId="21386" xr:uid="{00000000-0005-0000-0000-0000002D0000}"/>
    <cellStyle name="Normal 10 3 4 11 2 2" xfId="56602" xr:uid="{00000000-0005-0000-0000-0000012D0000}"/>
    <cellStyle name="Normal 10 3 4 11 3" xfId="44005" xr:uid="{00000000-0005-0000-0000-0000022D0000}"/>
    <cellStyle name="Normal 10 3 4 11 4" xfId="33991" xr:uid="{00000000-0005-0000-0000-0000032D0000}"/>
    <cellStyle name="Normal 10 3 4 12" xfId="10509" xr:uid="{00000000-0005-0000-0000-0000042D0000}"/>
    <cellStyle name="Normal 10 3 4 12 2" xfId="23120" xr:uid="{00000000-0005-0000-0000-0000052D0000}"/>
    <cellStyle name="Normal 10 3 4 12 2 2" xfId="58336" xr:uid="{00000000-0005-0000-0000-0000062D0000}"/>
    <cellStyle name="Normal 10 3 4 12 3" xfId="45739" xr:uid="{00000000-0005-0000-0000-0000072D0000}"/>
    <cellStyle name="Normal 10 3 4 12 4" xfId="35725" xr:uid="{00000000-0005-0000-0000-0000082D0000}"/>
    <cellStyle name="Normal 10 3 4 13" xfId="14925" xr:uid="{00000000-0005-0000-0000-0000092D0000}"/>
    <cellStyle name="Normal 10 3 4 13 2" xfId="50142" xr:uid="{00000000-0005-0000-0000-00000A2D0000}"/>
    <cellStyle name="Normal 10 3 4 13 3" xfId="27531" xr:uid="{00000000-0005-0000-0000-00000B2D0000}"/>
    <cellStyle name="Normal 10 3 4 14" xfId="12339" xr:uid="{00000000-0005-0000-0000-00000C2D0000}"/>
    <cellStyle name="Normal 10 3 4 14 2" xfId="47557" xr:uid="{00000000-0005-0000-0000-00000D2D0000}"/>
    <cellStyle name="Normal 10 3 4 15" xfId="37544" xr:uid="{00000000-0005-0000-0000-00000E2D0000}"/>
    <cellStyle name="Normal 10 3 4 16" xfId="24946" xr:uid="{00000000-0005-0000-0000-00000F2D0000}"/>
    <cellStyle name="Normal 10 3 4 17" xfId="60159" xr:uid="{00000000-0005-0000-0000-0000102D0000}"/>
    <cellStyle name="Normal 10 3 4 2" xfId="2369" xr:uid="{00000000-0005-0000-0000-0000112D0000}"/>
    <cellStyle name="Normal 10 3 4 2 10" xfId="10510" xr:uid="{00000000-0005-0000-0000-0000122D0000}"/>
    <cellStyle name="Normal 10 3 4 2 10 2" xfId="23121" xr:uid="{00000000-0005-0000-0000-0000132D0000}"/>
    <cellStyle name="Normal 10 3 4 2 10 2 2" xfId="58337" xr:uid="{00000000-0005-0000-0000-0000142D0000}"/>
    <cellStyle name="Normal 10 3 4 2 10 3" xfId="45740" xr:uid="{00000000-0005-0000-0000-0000152D0000}"/>
    <cellStyle name="Normal 10 3 4 2 10 4" xfId="35726" xr:uid="{00000000-0005-0000-0000-0000162D0000}"/>
    <cellStyle name="Normal 10 3 4 2 11" xfId="15080" xr:uid="{00000000-0005-0000-0000-0000172D0000}"/>
    <cellStyle name="Normal 10 3 4 2 11 2" xfId="50296" xr:uid="{00000000-0005-0000-0000-0000182D0000}"/>
    <cellStyle name="Normal 10 3 4 2 11 3" xfId="27685" xr:uid="{00000000-0005-0000-0000-0000192D0000}"/>
    <cellStyle name="Normal 10 3 4 2 12" xfId="12493" xr:uid="{00000000-0005-0000-0000-00001A2D0000}"/>
    <cellStyle name="Normal 10 3 4 2 12 2" xfId="47711" xr:uid="{00000000-0005-0000-0000-00001B2D0000}"/>
    <cellStyle name="Normal 10 3 4 2 13" xfId="37699" xr:uid="{00000000-0005-0000-0000-00001C2D0000}"/>
    <cellStyle name="Normal 10 3 4 2 14" xfId="25100" xr:uid="{00000000-0005-0000-0000-00001D2D0000}"/>
    <cellStyle name="Normal 10 3 4 2 15" xfId="60313" xr:uid="{00000000-0005-0000-0000-00001E2D0000}"/>
    <cellStyle name="Normal 10 3 4 2 2" xfId="3215" xr:uid="{00000000-0005-0000-0000-00001F2D0000}"/>
    <cellStyle name="Normal 10 3 4 2 2 10" xfId="25584" xr:uid="{00000000-0005-0000-0000-0000202D0000}"/>
    <cellStyle name="Normal 10 3 4 2 2 11" xfId="61119" xr:uid="{00000000-0005-0000-0000-0000212D0000}"/>
    <cellStyle name="Normal 10 3 4 2 2 2" xfId="5015" xr:uid="{00000000-0005-0000-0000-0000222D0000}"/>
    <cellStyle name="Normal 10 3 4 2 2 2 2" xfId="17662" xr:uid="{00000000-0005-0000-0000-0000232D0000}"/>
    <cellStyle name="Normal 10 3 4 2 2 2 2 2" xfId="52878" xr:uid="{00000000-0005-0000-0000-0000242D0000}"/>
    <cellStyle name="Normal 10 3 4 2 2 2 2 3" xfId="30267" xr:uid="{00000000-0005-0000-0000-0000252D0000}"/>
    <cellStyle name="Normal 10 3 4 2 2 2 3" xfId="14108" xr:uid="{00000000-0005-0000-0000-0000262D0000}"/>
    <cellStyle name="Normal 10 3 4 2 2 2 3 2" xfId="49326" xr:uid="{00000000-0005-0000-0000-0000272D0000}"/>
    <cellStyle name="Normal 10 3 4 2 2 2 4" xfId="40281" xr:uid="{00000000-0005-0000-0000-0000282D0000}"/>
    <cellStyle name="Normal 10 3 4 2 2 2 5" xfId="26715" xr:uid="{00000000-0005-0000-0000-0000292D0000}"/>
    <cellStyle name="Normal 10 3 4 2 2 3" xfId="6485" xr:uid="{00000000-0005-0000-0000-00002A2D0000}"/>
    <cellStyle name="Normal 10 3 4 2 2 3 2" xfId="19116" xr:uid="{00000000-0005-0000-0000-00002B2D0000}"/>
    <cellStyle name="Normal 10 3 4 2 2 3 2 2" xfId="54332" xr:uid="{00000000-0005-0000-0000-00002C2D0000}"/>
    <cellStyle name="Normal 10 3 4 2 2 3 3" xfId="41735" xr:uid="{00000000-0005-0000-0000-00002D2D0000}"/>
    <cellStyle name="Normal 10 3 4 2 2 3 4" xfId="31721" xr:uid="{00000000-0005-0000-0000-00002E2D0000}"/>
    <cellStyle name="Normal 10 3 4 2 2 4" xfId="7944" xr:uid="{00000000-0005-0000-0000-00002F2D0000}"/>
    <cellStyle name="Normal 10 3 4 2 2 4 2" xfId="20570" xr:uid="{00000000-0005-0000-0000-0000302D0000}"/>
    <cellStyle name="Normal 10 3 4 2 2 4 2 2" xfId="55786" xr:uid="{00000000-0005-0000-0000-0000312D0000}"/>
    <cellStyle name="Normal 10 3 4 2 2 4 3" xfId="43189" xr:uid="{00000000-0005-0000-0000-0000322D0000}"/>
    <cellStyle name="Normal 10 3 4 2 2 4 4" xfId="33175" xr:uid="{00000000-0005-0000-0000-0000332D0000}"/>
    <cellStyle name="Normal 10 3 4 2 2 5" xfId="9725" xr:uid="{00000000-0005-0000-0000-0000342D0000}"/>
    <cellStyle name="Normal 10 3 4 2 2 5 2" xfId="22346" xr:uid="{00000000-0005-0000-0000-0000352D0000}"/>
    <cellStyle name="Normal 10 3 4 2 2 5 2 2" xfId="57562" xr:uid="{00000000-0005-0000-0000-0000362D0000}"/>
    <cellStyle name="Normal 10 3 4 2 2 5 3" xfId="44965" xr:uid="{00000000-0005-0000-0000-0000372D0000}"/>
    <cellStyle name="Normal 10 3 4 2 2 5 4" xfId="34951" xr:uid="{00000000-0005-0000-0000-0000382D0000}"/>
    <cellStyle name="Normal 10 3 4 2 2 6" xfId="11519" xr:uid="{00000000-0005-0000-0000-0000392D0000}"/>
    <cellStyle name="Normal 10 3 4 2 2 6 2" xfId="24122" xr:uid="{00000000-0005-0000-0000-00003A2D0000}"/>
    <cellStyle name="Normal 10 3 4 2 2 6 2 2" xfId="59338" xr:uid="{00000000-0005-0000-0000-00003B2D0000}"/>
    <cellStyle name="Normal 10 3 4 2 2 6 3" xfId="46741" xr:uid="{00000000-0005-0000-0000-00003C2D0000}"/>
    <cellStyle name="Normal 10 3 4 2 2 6 4" xfId="36727" xr:uid="{00000000-0005-0000-0000-00003D2D0000}"/>
    <cellStyle name="Normal 10 3 4 2 2 7" xfId="15886" xr:uid="{00000000-0005-0000-0000-00003E2D0000}"/>
    <cellStyle name="Normal 10 3 4 2 2 7 2" xfId="51102" xr:uid="{00000000-0005-0000-0000-00003F2D0000}"/>
    <cellStyle name="Normal 10 3 4 2 2 7 3" xfId="28491" xr:uid="{00000000-0005-0000-0000-0000402D0000}"/>
    <cellStyle name="Normal 10 3 4 2 2 8" xfId="12977" xr:uid="{00000000-0005-0000-0000-0000412D0000}"/>
    <cellStyle name="Normal 10 3 4 2 2 8 2" xfId="48195" xr:uid="{00000000-0005-0000-0000-0000422D0000}"/>
    <cellStyle name="Normal 10 3 4 2 2 9" xfId="38505" xr:uid="{00000000-0005-0000-0000-0000432D0000}"/>
    <cellStyle name="Normal 10 3 4 2 3" xfId="3544" xr:uid="{00000000-0005-0000-0000-0000442D0000}"/>
    <cellStyle name="Normal 10 3 4 2 3 10" xfId="27040" xr:uid="{00000000-0005-0000-0000-0000452D0000}"/>
    <cellStyle name="Normal 10 3 4 2 3 11" xfId="61444" xr:uid="{00000000-0005-0000-0000-0000462D0000}"/>
    <cellStyle name="Normal 10 3 4 2 3 2" xfId="5340" xr:uid="{00000000-0005-0000-0000-0000472D0000}"/>
    <cellStyle name="Normal 10 3 4 2 3 2 2" xfId="17987" xr:uid="{00000000-0005-0000-0000-0000482D0000}"/>
    <cellStyle name="Normal 10 3 4 2 3 2 2 2" xfId="53203" xr:uid="{00000000-0005-0000-0000-0000492D0000}"/>
    <cellStyle name="Normal 10 3 4 2 3 2 3" xfId="40606" xr:uid="{00000000-0005-0000-0000-00004A2D0000}"/>
    <cellStyle name="Normal 10 3 4 2 3 2 4" xfId="30592" xr:uid="{00000000-0005-0000-0000-00004B2D0000}"/>
    <cellStyle name="Normal 10 3 4 2 3 3" xfId="6810" xr:uid="{00000000-0005-0000-0000-00004C2D0000}"/>
    <cellStyle name="Normal 10 3 4 2 3 3 2" xfId="19441" xr:uid="{00000000-0005-0000-0000-00004D2D0000}"/>
    <cellStyle name="Normal 10 3 4 2 3 3 2 2" xfId="54657" xr:uid="{00000000-0005-0000-0000-00004E2D0000}"/>
    <cellStyle name="Normal 10 3 4 2 3 3 3" xfId="42060" xr:uid="{00000000-0005-0000-0000-00004F2D0000}"/>
    <cellStyle name="Normal 10 3 4 2 3 3 4" xfId="32046" xr:uid="{00000000-0005-0000-0000-0000502D0000}"/>
    <cellStyle name="Normal 10 3 4 2 3 4" xfId="8269" xr:uid="{00000000-0005-0000-0000-0000512D0000}"/>
    <cellStyle name="Normal 10 3 4 2 3 4 2" xfId="20895" xr:uid="{00000000-0005-0000-0000-0000522D0000}"/>
    <cellStyle name="Normal 10 3 4 2 3 4 2 2" xfId="56111" xr:uid="{00000000-0005-0000-0000-0000532D0000}"/>
    <cellStyle name="Normal 10 3 4 2 3 4 3" xfId="43514" xr:uid="{00000000-0005-0000-0000-0000542D0000}"/>
    <cellStyle name="Normal 10 3 4 2 3 4 4" xfId="33500" xr:uid="{00000000-0005-0000-0000-0000552D0000}"/>
    <cellStyle name="Normal 10 3 4 2 3 5" xfId="10050" xr:uid="{00000000-0005-0000-0000-0000562D0000}"/>
    <cellStyle name="Normal 10 3 4 2 3 5 2" xfId="22671" xr:uid="{00000000-0005-0000-0000-0000572D0000}"/>
    <cellStyle name="Normal 10 3 4 2 3 5 2 2" xfId="57887" xr:uid="{00000000-0005-0000-0000-0000582D0000}"/>
    <cellStyle name="Normal 10 3 4 2 3 5 3" xfId="45290" xr:uid="{00000000-0005-0000-0000-0000592D0000}"/>
    <cellStyle name="Normal 10 3 4 2 3 5 4" xfId="35276" xr:uid="{00000000-0005-0000-0000-00005A2D0000}"/>
    <cellStyle name="Normal 10 3 4 2 3 6" xfId="11844" xr:uid="{00000000-0005-0000-0000-00005B2D0000}"/>
    <cellStyle name="Normal 10 3 4 2 3 6 2" xfId="24447" xr:uid="{00000000-0005-0000-0000-00005C2D0000}"/>
    <cellStyle name="Normal 10 3 4 2 3 6 2 2" xfId="59663" xr:uid="{00000000-0005-0000-0000-00005D2D0000}"/>
    <cellStyle name="Normal 10 3 4 2 3 6 3" xfId="47066" xr:uid="{00000000-0005-0000-0000-00005E2D0000}"/>
    <cellStyle name="Normal 10 3 4 2 3 6 4" xfId="37052" xr:uid="{00000000-0005-0000-0000-00005F2D0000}"/>
    <cellStyle name="Normal 10 3 4 2 3 7" xfId="16211" xr:uid="{00000000-0005-0000-0000-0000602D0000}"/>
    <cellStyle name="Normal 10 3 4 2 3 7 2" xfId="51427" xr:uid="{00000000-0005-0000-0000-0000612D0000}"/>
    <cellStyle name="Normal 10 3 4 2 3 7 3" xfId="28816" xr:uid="{00000000-0005-0000-0000-0000622D0000}"/>
    <cellStyle name="Normal 10 3 4 2 3 8" xfId="14433" xr:uid="{00000000-0005-0000-0000-0000632D0000}"/>
    <cellStyle name="Normal 10 3 4 2 3 8 2" xfId="49651" xr:uid="{00000000-0005-0000-0000-0000642D0000}"/>
    <cellStyle name="Normal 10 3 4 2 3 9" xfId="38830" xr:uid="{00000000-0005-0000-0000-0000652D0000}"/>
    <cellStyle name="Normal 10 3 4 2 4" xfId="2705" xr:uid="{00000000-0005-0000-0000-0000662D0000}"/>
    <cellStyle name="Normal 10 3 4 2 4 10" xfId="26231" xr:uid="{00000000-0005-0000-0000-0000672D0000}"/>
    <cellStyle name="Normal 10 3 4 2 4 11" xfId="60635" xr:uid="{00000000-0005-0000-0000-0000682D0000}"/>
    <cellStyle name="Normal 10 3 4 2 4 2" xfId="4531" xr:uid="{00000000-0005-0000-0000-0000692D0000}"/>
    <cellStyle name="Normal 10 3 4 2 4 2 2" xfId="17178" xr:uid="{00000000-0005-0000-0000-00006A2D0000}"/>
    <cellStyle name="Normal 10 3 4 2 4 2 2 2" xfId="52394" xr:uid="{00000000-0005-0000-0000-00006B2D0000}"/>
    <cellStyle name="Normal 10 3 4 2 4 2 3" xfId="39797" xr:uid="{00000000-0005-0000-0000-00006C2D0000}"/>
    <cellStyle name="Normal 10 3 4 2 4 2 4" xfId="29783" xr:uid="{00000000-0005-0000-0000-00006D2D0000}"/>
    <cellStyle name="Normal 10 3 4 2 4 3" xfId="6001" xr:uid="{00000000-0005-0000-0000-00006E2D0000}"/>
    <cellStyle name="Normal 10 3 4 2 4 3 2" xfId="18632" xr:uid="{00000000-0005-0000-0000-00006F2D0000}"/>
    <cellStyle name="Normal 10 3 4 2 4 3 2 2" xfId="53848" xr:uid="{00000000-0005-0000-0000-0000702D0000}"/>
    <cellStyle name="Normal 10 3 4 2 4 3 3" xfId="41251" xr:uid="{00000000-0005-0000-0000-0000712D0000}"/>
    <cellStyle name="Normal 10 3 4 2 4 3 4" xfId="31237" xr:uid="{00000000-0005-0000-0000-0000722D0000}"/>
    <cellStyle name="Normal 10 3 4 2 4 4" xfId="7460" xr:uid="{00000000-0005-0000-0000-0000732D0000}"/>
    <cellStyle name="Normal 10 3 4 2 4 4 2" xfId="20086" xr:uid="{00000000-0005-0000-0000-0000742D0000}"/>
    <cellStyle name="Normal 10 3 4 2 4 4 2 2" xfId="55302" xr:uid="{00000000-0005-0000-0000-0000752D0000}"/>
    <cellStyle name="Normal 10 3 4 2 4 4 3" xfId="42705" xr:uid="{00000000-0005-0000-0000-0000762D0000}"/>
    <cellStyle name="Normal 10 3 4 2 4 4 4" xfId="32691" xr:uid="{00000000-0005-0000-0000-0000772D0000}"/>
    <cellStyle name="Normal 10 3 4 2 4 5" xfId="9241" xr:uid="{00000000-0005-0000-0000-0000782D0000}"/>
    <cellStyle name="Normal 10 3 4 2 4 5 2" xfId="21862" xr:uid="{00000000-0005-0000-0000-0000792D0000}"/>
    <cellStyle name="Normal 10 3 4 2 4 5 2 2" xfId="57078" xr:uid="{00000000-0005-0000-0000-00007A2D0000}"/>
    <cellStyle name="Normal 10 3 4 2 4 5 3" xfId="44481" xr:uid="{00000000-0005-0000-0000-00007B2D0000}"/>
    <cellStyle name="Normal 10 3 4 2 4 5 4" xfId="34467" xr:uid="{00000000-0005-0000-0000-00007C2D0000}"/>
    <cellStyle name="Normal 10 3 4 2 4 6" xfId="11035" xr:uid="{00000000-0005-0000-0000-00007D2D0000}"/>
    <cellStyle name="Normal 10 3 4 2 4 6 2" xfId="23638" xr:uid="{00000000-0005-0000-0000-00007E2D0000}"/>
    <cellStyle name="Normal 10 3 4 2 4 6 2 2" xfId="58854" xr:uid="{00000000-0005-0000-0000-00007F2D0000}"/>
    <cellStyle name="Normal 10 3 4 2 4 6 3" xfId="46257" xr:uid="{00000000-0005-0000-0000-0000802D0000}"/>
    <cellStyle name="Normal 10 3 4 2 4 6 4" xfId="36243" xr:uid="{00000000-0005-0000-0000-0000812D0000}"/>
    <cellStyle name="Normal 10 3 4 2 4 7" xfId="15402" xr:uid="{00000000-0005-0000-0000-0000822D0000}"/>
    <cellStyle name="Normal 10 3 4 2 4 7 2" xfId="50618" xr:uid="{00000000-0005-0000-0000-0000832D0000}"/>
    <cellStyle name="Normal 10 3 4 2 4 7 3" xfId="28007" xr:uid="{00000000-0005-0000-0000-0000842D0000}"/>
    <cellStyle name="Normal 10 3 4 2 4 8" xfId="13624" xr:uid="{00000000-0005-0000-0000-0000852D0000}"/>
    <cellStyle name="Normal 10 3 4 2 4 8 2" xfId="48842" xr:uid="{00000000-0005-0000-0000-0000862D0000}"/>
    <cellStyle name="Normal 10 3 4 2 4 9" xfId="38021" xr:uid="{00000000-0005-0000-0000-0000872D0000}"/>
    <cellStyle name="Normal 10 3 4 2 5" xfId="3869" xr:uid="{00000000-0005-0000-0000-0000882D0000}"/>
    <cellStyle name="Normal 10 3 4 2 5 2" xfId="8592" xr:uid="{00000000-0005-0000-0000-0000892D0000}"/>
    <cellStyle name="Normal 10 3 4 2 5 2 2" xfId="21218" xr:uid="{00000000-0005-0000-0000-00008A2D0000}"/>
    <cellStyle name="Normal 10 3 4 2 5 2 2 2" xfId="56434" xr:uid="{00000000-0005-0000-0000-00008B2D0000}"/>
    <cellStyle name="Normal 10 3 4 2 5 2 3" xfId="43837" xr:uid="{00000000-0005-0000-0000-00008C2D0000}"/>
    <cellStyle name="Normal 10 3 4 2 5 2 4" xfId="33823" xr:uid="{00000000-0005-0000-0000-00008D2D0000}"/>
    <cellStyle name="Normal 10 3 4 2 5 3" xfId="10373" xr:uid="{00000000-0005-0000-0000-00008E2D0000}"/>
    <cellStyle name="Normal 10 3 4 2 5 3 2" xfId="22994" xr:uid="{00000000-0005-0000-0000-00008F2D0000}"/>
    <cellStyle name="Normal 10 3 4 2 5 3 2 2" xfId="58210" xr:uid="{00000000-0005-0000-0000-0000902D0000}"/>
    <cellStyle name="Normal 10 3 4 2 5 3 3" xfId="45613" xr:uid="{00000000-0005-0000-0000-0000912D0000}"/>
    <cellStyle name="Normal 10 3 4 2 5 3 4" xfId="35599" xr:uid="{00000000-0005-0000-0000-0000922D0000}"/>
    <cellStyle name="Normal 10 3 4 2 5 4" xfId="12169" xr:uid="{00000000-0005-0000-0000-0000932D0000}"/>
    <cellStyle name="Normal 10 3 4 2 5 4 2" xfId="24770" xr:uid="{00000000-0005-0000-0000-0000942D0000}"/>
    <cellStyle name="Normal 10 3 4 2 5 4 2 2" xfId="59986" xr:uid="{00000000-0005-0000-0000-0000952D0000}"/>
    <cellStyle name="Normal 10 3 4 2 5 4 3" xfId="47389" xr:uid="{00000000-0005-0000-0000-0000962D0000}"/>
    <cellStyle name="Normal 10 3 4 2 5 4 4" xfId="37375" xr:uid="{00000000-0005-0000-0000-0000972D0000}"/>
    <cellStyle name="Normal 10 3 4 2 5 5" xfId="16534" xr:uid="{00000000-0005-0000-0000-0000982D0000}"/>
    <cellStyle name="Normal 10 3 4 2 5 5 2" xfId="51750" xr:uid="{00000000-0005-0000-0000-0000992D0000}"/>
    <cellStyle name="Normal 10 3 4 2 5 5 3" xfId="29139" xr:uid="{00000000-0005-0000-0000-00009A2D0000}"/>
    <cellStyle name="Normal 10 3 4 2 5 6" xfId="14756" xr:uid="{00000000-0005-0000-0000-00009B2D0000}"/>
    <cellStyle name="Normal 10 3 4 2 5 6 2" xfId="49974" xr:uid="{00000000-0005-0000-0000-00009C2D0000}"/>
    <cellStyle name="Normal 10 3 4 2 5 7" xfId="39153" xr:uid="{00000000-0005-0000-0000-00009D2D0000}"/>
    <cellStyle name="Normal 10 3 4 2 5 8" xfId="27363" xr:uid="{00000000-0005-0000-0000-00009E2D0000}"/>
    <cellStyle name="Normal 10 3 4 2 6" xfId="4209" xr:uid="{00000000-0005-0000-0000-00009F2D0000}"/>
    <cellStyle name="Normal 10 3 4 2 6 2" xfId="16856" xr:uid="{00000000-0005-0000-0000-0000A02D0000}"/>
    <cellStyle name="Normal 10 3 4 2 6 2 2" xfId="52072" xr:uid="{00000000-0005-0000-0000-0000A12D0000}"/>
    <cellStyle name="Normal 10 3 4 2 6 2 3" xfId="29461" xr:uid="{00000000-0005-0000-0000-0000A22D0000}"/>
    <cellStyle name="Normal 10 3 4 2 6 3" xfId="13302" xr:uid="{00000000-0005-0000-0000-0000A32D0000}"/>
    <cellStyle name="Normal 10 3 4 2 6 3 2" xfId="48520" xr:uid="{00000000-0005-0000-0000-0000A42D0000}"/>
    <cellStyle name="Normal 10 3 4 2 6 4" xfId="39475" xr:uid="{00000000-0005-0000-0000-0000A52D0000}"/>
    <cellStyle name="Normal 10 3 4 2 6 5" xfId="25909" xr:uid="{00000000-0005-0000-0000-0000A62D0000}"/>
    <cellStyle name="Normal 10 3 4 2 7" xfId="5679" xr:uid="{00000000-0005-0000-0000-0000A72D0000}"/>
    <cellStyle name="Normal 10 3 4 2 7 2" xfId="18310" xr:uid="{00000000-0005-0000-0000-0000A82D0000}"/>
    <cellStyle name="Normal 10 3 4 2 7 2 2" xfId="53526" xr:uid="{00000000-0005-0000-0000-0000A92D0000}"/>
    <cellStyle name="Normal 10 3 4 2 7 3" xfId="40929" xr:uid="{00000000-0005-0000-0000-0000AA2D0000}"/>
    <cellStyle name="Normal 10 3 4 2 7 4" xfId="30915" xr:uid="{00000000-0005-0000-0000-0000AB2D0000}"/>
    <cellStyle name="Normal 10 3 4 2 8" xfId="7138" xr:uid="{00000000-0005-0000-0000-0000AC2D0000}"/>
    <cellStyle name="Normal 10 3 4 2 8 2" xfId="19764" xr:uid="{00000000-0005-0000-0000-0000AD2D0000}"/>
    <cellStyle name="Normal 10 3 4 2 8 2 2" xfId="54980" xr:uid="{00000000-0005-0000-0000-0000AE2D0000}"/>
    <cellStyle name="Normal 10 3 4 2 8 3" xfId="42383" xr:uid="{00000000-0005-0000-0000-0000AF2D0000}"/>
    <cellStyle name="Normal 10 3 4 2 8 4" xfId="32369" xr:uid="{00000000-0005-0000-0000-0000B02D0000}"/>
    <cellStyle name="Normal 10 3 4 2 9" xfId="8919" xr:uid="{00000000-0005-0000-0000-0000B12D0000}"/>
    <cellStyle name="Normal 10 3 4 2 9 2" xfId="21540" xr:uid="{00000000-0005-0000-0000-0000B22D0000}"/>
    <cellStyle name="Normal 10 3 4 2 9 2 2" xfId="56756" xr:uid="{00000000-0005-0000-0000-0000B32D0000}"/>
    <cellStyle name="Normal 10 3 4 2 9 3" xfId="44159" xr:uid="{00000000-0005-0000-0000-0000B42D0000}"/>
    <cellStyle name="Normal 10 3 4 2 9 4" xfId="34145" xr:uid="{00000000-0005-0000-0000-0000B52D0000}"/>
    <cellStyle name="Normal 10 3 4 3" xfId="3055" xr:uid="{00000000-0005-0000-0000-0000B62D0000}"/>
    <cellStyle name="Normal 10 3 4 3 10" xfId="25427" xr:uid="{00000000-0005-0000-0000-0000B72D0000}"/>
    <cellStyle name="Normal 10 3 4 3 11" xfId="60962" xr:uid="{00000000-0005-0000-0000-0000B82D0000}"/>
    <cellStyle name="Normal 10 3 4 3 2" xfId="4858" xr:uid="{00000000-0005-0000-0000-0000B92D0000}"/>
    <cellStyle name="Normal 10 3 4 3 2 2" xfId="17505" xr:uid="{00000000-0005-0000-0000-0000BA2D0000}"/>
    <cellStyle name="Normal 10 3 4 3 2 2 2" xfId="52721" xr:uid="{00000000-0005-0000-0000-0000BB2D0000}"/>
    <cellStyle name="Normal 10 3 4 3 2 2 3" xfId="30110" xr:uid="{00000000-0005-0000-0000-0000BC2D0000}"/>
    <cellStyle name="Normal 10 3 4 3 2 3" xfId="13951" xr:uid="{00000000-0005-0000-0000-0000BD2D0000}"/>
    <cellStyle name="Normal 10 3 4 3 2 3 2" xfId="49169" xr:uid="{00000000-0005-0000-0000-0000BE2D0000}"/>
    <cellStyle name="Normal 10 3 4 3 2 4" xfId="40124" xr:uid="{00000000-0005-0000-0000-0000BF2D0000}"/>
    <cellStyle name="Normal 10 3 4 3 2 5" xfId="26558" xr:uid="{00000000-0005-0000-0000-0000C02D0000}"/>
    <cellStyle name="Normal 10 3 4 3 3" xfId="6328" xr:uid="{00000000-0005-0000-0000-0000C12D0000}"/>
    <cellStyle name="Normal 10 3 4 3 3 2" xfId="18959" xr:uid="{00000000-0005-0000-0000-0000C22D0000}"/>
    <cellStyle name="Normal 10 3 4 3 3 2 2" xfId="54175" xr:uid="{00000000-0005-0000-0000-0000C32D0000}"/>
    <cellStyle name="Normal 10 3 4 3 3 3" xfId="41578" xr:uid="{00000000-0005-0000-0000-0000C42D0000}"/>
    <cellStyle name="Normal 10 3 4 3 3 4" xfId="31564" xr:uid="{00000000-0005-0000-0000-0000C52D0000}"/>
    <cellStyle name="Normal 10 3 4 3 4" xfId="7787" xr:uid="{00000000-0005-0000-0000-0000C62D0000}"/>
    <cellStyle name="Normal 10 3 4 3 4 2" xfId="20413" xr:uid="{00000000-0005-0000-0000-0000C72D0000}"/>
    <cellStyle name="Normal 10 3 4 3 4 2 2" xfId="55629" xr:uid="{00000000-0005-0000-0000-0000C82D0000}"/>
    <cellStyle name="Normal 10 3 4 3 4 3" xfId="43032" xr:uid="{00000000-0005-0000-0000-0000C92D0000}"/>
    <cellStyle name="Normal 10 3 4 3 4 4" xfId="33018" xr:uid="{00000000-0005-0000-0000-0000CA2D0000}"/>
    <cellStyle name="Normal 10 3 4 3 5" xfId="9568" xr:uid="{00000000-0005-0000-0000-0000CB2D0000}"/>
    <cellStyle name="Normal 10 3 4 3 5 2" xfId="22189" xr:uid="{00000000-0005-0000-0000-0000CC2D0000}"/>
    <cellStyle name="Normal 10 3 4 3 5 2 2" xfId="57405" xr:uid="{00000000-0005-0000-0000-0000CD2D0000}"/>
    <cellStyle name="Normal 10 3 4 3 5 3" xfId="44808" xr:uid="{00000000-0005-0000-0000-0000CE2D0000}"/>
    <cellStyle name="Normal 10 3 4 3 5 4" xfId="34794" xr:uid="{00000000-0005-0000-0000-0000CF2D0000}"/>
    <cellStyle name="Normal 10 3 4 3 6" xfId="11362" xr:uid="{00000000-0005-0000-0000-0000D02D0000}"/>
    <cellStyle name="Normal 10 3 4 3 6 2" xfId="23965" xr:uid="{00000000-0005-0000-0000-0000D12D0000}"/>
    <cellStyle name="Normal 10 3 4 3 6 2 2" xfId="59181" xr:uid="{00000000-0005-0000-0000-0000D22D0000}"/>
    <cellStyle name="Normal 10 3 4 3 6 3" xfId="46584" xr:uid="{00000000-0005-0000-0000-0000D32D0000}"/>
    <cellStyle name="Normal 10 3 4 3 6 4" xfId="36570" xr:uid="{00000000-0005-0000-0000-0000D42D0000}"/>
    <cellStyle name="Normal 10 3 4 3 7" xfId="15729" xr:uid="{00000000-0005-0000-0000-0000D52D0000}"/>
    <cellStyle name="Normal 10 3 4 3 7 2" xfId="50945" xr:uid="{00000000-0005-0000-0000-0000D62D0000}"/>
    <cellStyle name="Normal 10 3 4 3 7 3" xfId="28334" xr:uid="{00000000-0005-0000-0000-0000D72D0000}"/>
    <cellStyle name="Normal 10 3 4 3 8" xfId="12820" xr:uid="{00000000-0005-0000-0000-0000D82D0000}"/>
    <cellStyle name="Normal 10 3 4 3 8 2" xfId="48038" xr:uid="{00000000-0005-0000-0000-0000D92D0000}"/>
    <cellStyle name="Normal 10 3 4 3 9" xfId="38348" xr:uid="{00000000-0005-0000-0000-0000DA2D0000}"/>
    <cellStyle name="Normal 10 3 4 4" xfId="2881" xr:uid="{00000000-0005-0000-0000-0000DB2D0000}"/>
    <cellStyle name="Normal 10 3 4 4 10" xfId="25268" xr:uid="{00000000-0005-0000-0000-0000DC2D0000}"/>
    <cellStyle name="Normal 10 3 4 4 11" xfId="60803" xr:uid="{00000000-0005-0000-0000-0000DD2D0000}"/>
    <cellStyle name="Normal 10 3 4 4 2" xfId="4699" xr:uid="{00000000-0005-0000-0000-0000DE2D0000}"/>
    <cellStyle name="Normal 10 3 4 4 2 2" xfId="17346" xr:uid="{00000000-0005-0000-0000-0000DF2D0000}"/>
    <cellStyle name="Normal 10 3 4 4 2 2 2" xfId="52562" xr:uid="{00000000-0005-0000-0000-0000E02D0000}"/>
    <cellStyle name="Normal 10 3 4 4 2 2 3" xfId="29951" xr:uid="{00000000-0005-0000-0000-0000E12D0000}"/>
    <cellStyle name="Normal 10 3 4 4 2 3" xfId="13792" xr:uid="{00000000-0005-0000-0000-0000E22D0000}"/>
    <cellStyle name="Normal 10 3 4 4 2 3 2" xfId="49010" xr:uid="{00000000-0005-0000-0000-0000E32D0000}"/>
    <cellStyle name="Normal 10 3 4 4 2 4" xfId="39965" xr:uid="{00000000-0005-0000-0000-0000E42D0000}"/>
    <cellStyle name="Normal 10 3 4 4 2 5" xfId="26399" xr:uid="{00000000-0005-0000-0000-0000E52D0000}"/>
    <cellStyle name="Normal 10 3 4 4 3" xfId="6169" xr:uid="{00000000-0005-0000-0000-0000E62D0000}"/>
    <cellStyle name="Normal 10 3 4 4 3 2" xfId="18800" xr:uid="{00000000-0005-0000-0000-0000E72D0000}"/>
    <cellStyle name="Normal 10 3 4 4 3 2 2" xfId="54016" xr:uid="{00000000-0005-0000-0000-0000E82D0000}"/>
    <cellStyle name="Normal 10 3 4 4 3 3" xfId="41419" xr:uid="{00000000-0005-0000-0000-0000E92D0000}"/>
    <cellStyle name="Normal 10 3 4 4 3 4" xfId="31405" xr:uid="{00000000-0005-0000-0000-0000EA2D0000}"/>
    <cellStyle name="Normal 10 3 4 4 4" xfId="7628" xr:uid="{00000000-0005-0000-0000-0000EB2D0000}"/>
    <cellStyle name="Normal 10 3 4 4 4 2" xfId="20254" xr:uid="{00000000-0005-0000-0000-0000EC2D0000}"/>
    <cellStyle name="Normal 10 3 4 4 4 2 2" xfId="55470" xr:uid="{00000000-0005-0000-0000-0000ED2D0000}"/>
    <cellStyle name="Normal 10 3 4 4 4 3" xfId="42873" xr:uid="{00000000-0005-0000-0000-0000EE2D0000}"/>
    <cellStyle name="Normal 10 3 4 4 4 4" xfId="32859" xr:uid="{00000000-0005-0000-0000-0000EF2D0000}"/>
    <cellStyle name="Normal 10 3 4 4 5" xfId="9409" xr:uid="{00000000-0005-0000-0000-0000F02D0000}"/>
    <cellStyle name="Normal 10 3 4 4 5 2" xfId="22030" xr:uid="{00000000-0005-0000-0000-0000F12D0000}"/>
    <cellStyle name="Normal 10 3 4 4 5 2 2" xfId="57246" xr:uid="{00000000-0005-0000-0000-0000F22D0000}"/>
    <cellStyle name="Normal 10 3 4 4 5 3" xfId="44649" xr:uid="{00000000-0005-0000-0000-0000F32D0000}"/>
    <cellStyle name="Normal 10 3 4 4 5 4" xfId="34635" xr:uid="{00000000-0005-0000-0000-0000F42D0000}"/>
    <cellStyle name="Normal 10 3 4 4 6" xfId="11203" xr:uid="{00000000-0005-0000-0000-0000F52D0000}"/>
    <cellStyle name="Normal 10 3 4 4 6 2" xfId="23806" xr:uid="{00000000-0005-0000-0000-0000F62D0000}"/>
    <cellStyle name="Normal 10 3 4 4 6 2 2" xfId="59022" xr:uid="{00000000-0005-0000-0000-0000F72D0000}"/>
    <cellStyle name="Normal 10 3 4 4 6 3" xfId="46425" xr:uid="{00000000-0005-0000-0000-0000F82D0000}"/>
    <cellStyle name="Normal 10 3 4 4 6 4" xfId="36411" xr:uid="{00000000-0005-0000-0000-0000F92D0000}"/>
    <cellStyle name="Normal 10 3 4 4 7" xfId="15570" xr:uid="{00000000-0005-0000-0000-0000FA2D0000}"/>
    <cellStyle name="Normal 10 3 4 4 7 2" xfId="50786" xr:uid="{00000000-0005-0000-0000-0000FB2D0000}"/>
    <cellStyle name="Normal 10 3 4 4 7 3" xfId="28175" xr:uid="{00000000-0005-0000-0000-0000FC2D0000}"/>
    <cellStyle name="Normal 10 3 4 4 8" xfId="12661" xr:uid="{00000000-0005-0000-0000-0000FD2D0000}"/>
    <cellStyle name="Normal 10 3 4 4 8 2" xfId="47879" xr:uid="{00000000-0005-0000-0000-0000FE2D0000}"/>
    <cellStyle name="Normal 10 3 4 4 9" xfId="38189" xr:uid="{00000000-0005-0000-0000-0000FF2D0000}"/>
    <cellStyle name="Normal 10 3 4 5" xfId="3390" xr:uid="{00000000-0005-0000-0000-0000002E0000}"/>
    <cellStyle name="Normal 10 3 4 5 10" xfId="26886" xr:uid="{00000000-0005-0000-0000-0000012E0000}"/>
    <cellStyle name="Normal 10 3 4 5 11" xfId="61290" xr:uid="{00000000-0005-0000-0000-0000022E0000}"/>
    <cellStyle name="Normal 10 3 4 5 2" xfId="5186" xr:uid="{00000000-0005-0000-0000-0000032E0000}"/>
    <cellStyle name="Normal 10 3 4 5 2 2" xfId="17833" xr:uid="{00000000-0005-0000-0000-0000042E0000}"/>
    <cellStyle name="Normal 10 3 4 5 2 2 2" xfId="53049" xr:uid="{00000000-0005-0000-0000-0000052E0000}"/>
    <cellStyle name="Normal 10 3 4 5 2 3" xfId="40452" xr:uid="{00000000-0005-0000-0000-0000062E0000}"/>
    <cellStyle name="Normal 10 3 4 5 2 4" xfId="30438" xr:uid="{00000000-0005-0000-0000-0000072E0000}"/>
    <cellStyle name="Normal 10 3 4 5 3" xfId="6656" xr:uid="{00000000-0005-0000-0000-0000082E0000}"/>
    <cellStyle name="Normal 10 3 4 5 3 2" xfId="19287" xr:uid="{00000000-0005-0000-0000-0000092E0000}"/>
    <cellStyle name="Normal 10 3 4 5 3 2 2" xfId="54503" xr:uid="{00000000-0005-0000-0000-00000A2E0000}"/>
    <cellStyle name="Normal 10 3 4 5 3 3" xfId="41906" xr:uid="{00000000-0005-0000-0000-00000B2E0000}"/>
    <cellStyle name="Normal 10 3 4 5 3 4" xfId="31892" xr:uid="{00000000-0005-0000-0000-00000C2E0000}"/>
    <cellStyle name="Normal 10 3 4 5 4" xfId="8115" xr:uid="{00000000-0005-0000-0000-00000D2E0000}"/>
    <cellStyle name="Normal 10 3 4 5 4 2" xfId="20741" xr:uid="{00000000-0005-0000-0000-00000E2E0000}"/>
    <cellStyle name="Normal 10 3 4 5 4 2 2" xfId="55957" xr:uid="{00000000-0005-0000-0000-00000F2E0000}"/>
    <cellStyle name="Normal 10 3 4 5 4 3" xfId="43360" xr:uid="{00000000-0005-0000-0000-0000102E0000}"/>
    <cellStyle name="Normal 10 3 4 5 4 4" xfId="33346" xr:uid="{00000000-0005-0000-0000-0000112E0000}"/>
    <cellStyle name="Normal 10 3 4 5 5" xfId="9896" xr:uid="{00000000-0005-0000-0000-0000122E0000}"/>
    <cellStyle name="Normal 10 3 4 5 5 2" xfId="22517" xr:uid="{00000000-0005-0000-0000-0000132E0000}"/>
    <cellStyle name="Normal 10 3 4 5 5 2 2" xfId="57733" xr:uid="{00000000-0005-0000-0000-0000142E0000}"/>
    <cellStyle name="Normal 10 3 4 5 5 3" xfId="45136" xr:uid="{00000000-0005-0000-0000-0000152E0000}"/>
    <cellStyle name="Normal 10 3 4 5 5 4" xfId="35122" xr:uid="{00000000-0005-0000-0000-0000162E0000}"/>
    <cellStyle name="Normal 10 3 4 5 6" xfId="11690" xr:uid="{00000000-0005-0000-0000-0000172E0000}"/>
    <cellStyle name="Normal 10 3 4 5 6 2" xfId="24293" xr:uid="{00000000-0005-0000-0000-0000182E0000}"/>
    <cellStyle name="Normal 10 3 4 5 6 2 2" xfId="59509" xr:uid="{00000000-0005-0000-0000-0000192E0000}"/>
    <cellStyle name="Normal 10 3 4 5 6 3" xfId="46912" xr:uid="{00000000-0005-0000-0000-00001A2E0000}"/>
    <cellStyle name="Normal 10 3 4 5 6 4" xfId="36898" xr:uid="{00000000-0005-0000-0000-00001B2E0000}"/>
    <cellStyle name="Normal 10 3 4 5 7" xfId="16057" xr:uid="{00000000-0005-0000-0000-00001C2E0000}"/>
    <cellStyle name="Normal 10 3 4 5 7 2" xfId="51273" xr:uid="{00000000-0005-0000-0000-00001D2E0000}"/>
    <cellStyle name="Normal 10 3 4 5 7 3" xfId="28662" xr:uid="{00000000-0005-0000-0000-00001E2E0000}"/>
    <cellStyle name="Normal 10 3 4 5 8" xfId="14279" xr:uid="{00000000-0005-0000-0000-00001F2E0000}"/>
    <cellStyle name="Normal 10 3 4 5 8 2" xfId="49497" xr:uid="{00000000-0005-0000-0000-0000202E0000}"/>
    <cellStyle name="Normal 10 3 4 5 9" xfId="38676" xr:uid="{00000000-0005-0000-0000-0000212E0000}"/>
    <cellStyle name="Normal 10 3 4 6" xfId="2550" xr:uid="{00000000-0005-0000-0000-0000222E0000}"/>
    <cellStyle name="Normal 10 3 4 6 10" xfId="26077" xr:uid="{00000000-0005-0000-0000-0000232E0000}"/>
    <cellStyle name="Normal 10 3 4 6 11" xfId="60481" xr:uid="{00000000-0005-0000-0000-0000242E0000}"/>
    <cellStyle name="Normal 10 3 4 6 2" xfId="4377" xr:uid="{00000000-0005-0000-0000-0000252E0000}"/>
    <cellStyle name="Normal 10 3 4 6 2 2" xfId="17024" xr:uid="{00000000-0005-0000-0000-0000262E0000}"/>
    <cellStyle name="Normal 10 3 4 6 2 2 2" xfId="52240" xr:uid="{00000000-0005-0000-0000-0000272E0000}"/>
    <cellStyle name="Normal 10 3 4 6 2 3" xfId="39643" xr:uid="{00000000-0005-0000-0000-0000282E0000}"/>
    <cellStyle name="Normal 10 3 4 6 2 4" xfId="29629" xr:uid="{00000000-0005-0000-0000-0000292E0000}"/>
    <cellStyle name="Normal 10 3 4 6 3" xfId="5847" xr:uid="{00000000-0005-0000-0000-00002A2E0000}"/>
    <cellStyle name="Normal 10 3 4 6 3 2" xfId="18478" xr:uid="{00000000-0005-0000-0000-00002B2E0000}"/>
    <cellStyle name="Normal 10 3 4 6 3 2 2" xfId="53694" xr:uid="{00000000-0005-0000-0000-00002C2E0000}"/>
    <cellStyle name="Normal 10 3 4 6 3 3" xfId="41097" xr:uid="{00000000-0005-0000-0000-00002D2E0000}"/>
    <cellStyle name="Normal 10 3 4 6 3 4" xfId="31083" xr:uid="{00000000-0005-0000-0000-00002E2E0000}"/>
    <cellStyle name="Normal 10 3 4 6 4" xfId="7306" xr:uid="{00000000-0005-0000-0000-00002F2E0000}"/>
    <cellStyle name="Normal 10 3 4 6 4 2" xfId="19932" xr:uid="{00000000-0005-0000-0000-0000302E0000}"/>
    <cellStyle name="Normal 10 3 4 6 4 2 2" xfId="55148" xr:uid="{00000000-0005-0000-0000-0000312E0000}"/>
    <cellStyle name="Normal 10 3 4 6 4 3" xfId="42551" xr:uid="{00000000-0005-0000-0000-0000322E0000}"/>
    <cellStyle name="Normal 10 3 4 6 4 4" xfId="32537" xr:uid="{00000000-0005-0000-0000-0000332E0000}"/>
    <cellStyle name="Normal 10 3 4 6 5" xfId="9087" xr:uid="{00000000-0005-0000-0000-0000342E0000}"/>
    <cellStyle name="Normal 10 3 4 6 5 2" xfId="21708" xr:uid="{00000000-0005-0000-0000-0000352E0000}"/>
    <cellStyle name="Normal 10 3 4 6 5 2 2" xfId="56924" xr:uid="{00000000-0005-0000-0000-0000362E0000}"/>
    <cellStyle name="Normal 10 3 4 6 5 3" xfId="44327" xr:uid="{00000000-0005-0000-0000-0000372E0000}"/>
    <cellStyle name="Normal 10 3 4 6 5 4" xfId="34313" xr:uid="{00000000-0005-0000-0000-0000382E0000}"/>
    <cellStyle name="Normal 10 3 4 6 6" xfId="10881" xr:uid="{00000000-0005-0000-0000-0000392E0000}"/>
    <cellStyle name="Normal 10 3 4 6 6 2" xfId="23484" xr:uid="{00000000-0005-0000-0000-00003A2E0000}"/>
    <cellStyle name="Normal 10 3 4 6 6 2 2" xfId="58700" xr:uid="{00000000-0005-0000-0000-00003B2E0000}"/>
    <cellStyle name="Normal 10 3 4 6 6 3" xfId="46103" xr:uid="{00000000-0005-0000-0000-00003C2E0000}"/>
    <cellStyle name="Normal 10 3 4 6 6 4" xfId="36089" xr:uid="{00000000-0005-0000-0000-00003D2E0000}"/>
    <cellStyle name="Normal 10 3 4 6 7" xfId="15248" xr:uid="{00000000-0005-0000-0000-00003E2E0000}"/>
    <cellStyle name="Normal 10 3 4 6 7 2" xfId="50464" xr:uid="{00000000-0005-0000-0000-00003F2E0000}"/>
    <cellStyle name="Normal 10 3 4 6 7 3" xfId="27853" xr:uid="{00000000-0005-0000-0000-0000402E0000}"/>
    <cellStyle name="Normal 10 3 4 6 8" xfId="13470" xr:uid="{00000000-0005-0000-0000-0000412E0000}"/>
    <cellStyle name="Normal 10 3 4 6 8 2" xfId="48688" xr:uid="{00000000-0005-0000-0000-0000422E0000}"/>
    <cellStyle name="Normal 10 3 4 6 9" xfId="37867" xr:uid="{00000000-0005-0000-0000-0000432E0000}"/>
    <cellStyle name="Normal 10 3 4 7" xfId="3714" xr:uid="{00000000-0005-0000-0000-0000442E0000}"/>
    <cellStyle name="Normal 10 3 4 7 2" xfId="8438" xr:uid="{00000000-0005-0000-0000-0000452E0000}"/>
    <cellStyle name="Normal 10 3 4 7 2 2" xfId="21064" xr:uid="{00000000-0005-0000-0000-0000462E0000}"/>
    <cellStyle name="Normal 10 3 4 7 2 2 2" xfId="56280" xr:uid="{00000000-0005-0000-0000-0000472E0000}"/>
    <cellStyle name="Normal 10 3 4 7 2 3" xfId="43683" xr:uid="{00000000-0005-0000-0000-0000482E0000}"/>
    <cellStyle name="Normal 10 3 4 7 2 4" xfId="33669" xr:uid="{00000000-0005-0000-0000-0000492E0000}"/>
    <cellStyle name="Normal 10 3 4 7 3" xfId="10219" xr:uid="{00000000-0005-0000-0000-00004A2E0000}"/>
    <cellStyle name="Normal 10 3 4 7 3 2" xfId="22840" xr:uid="{00000000-0005-0000-0000-00004B2E0000}"/>
    <cellStyle name="Normal 10 3 4 7 3 2 2" xfId="58056" xr:uid="{00000000-0005-0000-0000-00004C2E0000}"/>
    <cellStyle name="Normal 10 3 4 7 3 3" xfId="45459" xr:uid="{00000000-0005-0000-0000-00004D2E0000}"/>
    <cellStyle name="Normal 10 3 4 7 3 4" xfId="35445" xr:uid="{00000000-0005-0000-0000-00004E2E0000}"/>
    <cellStyle name="Normal 10 3 4 7 4" xfId="12015" xr:uid="{00000000-0005-0000-0000-00004F2E0000}"/>
    <cellStyle name="Normal 10 3 4 7 4 2" xfId="24616" xr:uid="{00000000-0005-0000-0000-0000502E0000}"/>
    <cellStyle name="Normal 10 3 4 7 4 2 2" xfId="59832" xr:uid="{00000000-0005-0000-0000-0000512E0000}"/>
    <cellStyle name="Normal 10 3 4 7 4 3" xfId="47235" xr:uid="{00000000-0005-0000-0000-0000522E0000}"/>
    <cellStyle name="Normal 10 3 4 7 4 4" xfId="37221" xr:uid="{00000000-0005-0000-0000-0000532E0000}"/>
    <cellStyle name="Normal 10 3 4 7 5" xfId="16380" xr:uid="{00000000-0005-0000-0000-0000542E0000}"/>
    <cellStyle name="Normal 10 3 4 7 5 2" xfId="51596" xr:uid="{00000000-0005-0000-0000-0000552E0000}"/>
    <cellStyle name="Normal 10 3 4 7 5 3" xfId="28985" xr:uid="{00000000-0005-0000-0000-0000562E0000}"/>
    <cellStyle name="Normal 10 3 4 7 6" xfId="14602" xr:uid="{00000000-0005-0000-0000-0000572E0000}"/>
    <cellStyle name="Normal 10 3 4 7 6 2" xfId="49820" xr:uid="{00000000-0005-0000-0000-0000582E0000}"/>
    <cellStyle name="Normal 10 3 4 7 7" xfId="38999" xr:uid="{00000000-0005-0000-0000-0000592E0000}"/>
    <cellStyle name="Normal 10 3 4 7 8" xfId="27209" xr:uid="{00000000-0005-0000-0000-00005A2E0000}"/>
    <cellStyle name="Normal 10 3 4 8" xfId="4052" xr:uid="{00000000-0005-0000-0000-00005B2E0000}"/>
    <cellStyle name="Normal 10 3 4 8 2" xfId="16702" xr:uid="{00000000-0005-0000-0000-00005C2E0000}"/>
    <cellStyle name="Normal 10 3 4 8 2 2" xfId="51918" xr:uid="{00000000-0005-0000-0000-00005D2E0000}"/>
    <cellStyle name="Normal 10 3 4 8 2 3" xfId="29307" xr:uid="{00000000-0005-0000-0000-00005E2E0000}"/>
    <cellStyle name="Normal 10 3 4 8 3" xfId="13148" xr:uid="{00000000-0005-0000-0000-00005F2E0000}"/>
    <cellStyle name="Normal 10 3 4 8 3 2" xfId="48366" xr:uid="{00000000-0005-0000-0000-0000602E0000}"/>
    <cellStyle name="Normal 10 3 4 8 4" xfId="39321" xr:uid="{00000000-0005-0000-0000-0000612E0000}"/>
    <cellStyle name="Normal 10 3 4 8 5" xfId="25755" xr:uid="{00000000-0005-0000-0000-0000622E0000}"/>
    <cellStyle name="Normal 10 3 4 9" xfId="5525" xr:uid="{00000000-0005-0000-0000-0000632E0000}"/>
    <cellStyle name="Normal 10 3 4 9 2" xfId="18156" xr:uid="{00000000-0005-0000-0000-0000642E0000}"/>
    <cellStyle name="Normal 10 3 4 9 2 2" xfId="53372" xr:uid="{00000000-0005-0000-0000-0000652E0000}"/>
    <cellStyle name="Normal 10 3 4 9 3" xfId="40775" xr:uid="{00000000-0005-0000-0000-0000662E0000}"/>
    <cellStyle name="Normal 10 3 4 9 4" xfId="30761" xr:uid="{00000000-0005-0000-0000-0000672E0000}"/>
    <cellStyle name="Normal 10 3 5" xfId="2290" xr:uid="{00000000-0005-0000-0000-0000682E0000}"/>
    <cellStyle name="Normal 10 3 5 10" xfId="10511" xr:uid="{00000000-0005-0000-0000-0000692E0000}"/>
    <cellStyle name="Normal 10 3 5 10 2" xfId="23122" xr:uid="{00000000-0005-0000-0000-00006A2E0000}"/>
    <cellStyle name="Normal 10 3 5 10 2 2" xfId="58338" xr:uid="{00000000-0005-0000-0000-00006B2E0000}"/>
    <cellStyle name="Normal 10 3 5 10 3" xfId="45741" xr:uid="{00000000-0005-0000-0000-00006C2E0000}"/>
    <cellStyle name="Normal 10 3 5 10 4" xfId="35727" xr:uid="{00000000-0005-0000-0000-00006D2E0000}"/>
    <cellStyle name="Normal 10 3 5 11" xfId="15006" xr:uid="{00000000-0005-0000-0000-00006E2E0000}"/>
    <cellStyle name="Normal 10 3 5 11 2" xfId="50222" xr:uid="{00000000-0005-0000-0000-00006F2E0000}"/>
    <cellStyle name="Normal 10 3 5 11 3" xfId="27611" xr:uid="{00000000-0005-0000-0000-0000702E0000}"/>
    <cellStyle name="Normal 10 3 5 12" xfId="12419" xr:uid="{00000000-0005-0000-0000-0000712E0000}"/>
    <cellStyle name="Normal 10 3 5 12 2" xfId="47637" xr:uid="{00000000-0005-0000-0000-0000722E0000}"/>
    <cellStyle name="Normal 10 3 5 13" xfId="37625" xr:uid="{00000000-0005-0000-0000-0000732E0000}"/>
    <cellStyle name="Normal 10 3 5 14" xfId="25026" xr:uid="{00000000-0005-0000-0000-0000742E0000}"/>
    <cellStyle name="Normal 10 3 5 15" xfId="60239" xr:uid="{00000000-0005-0000-0000-0000752E0000}"/>
    <cellStyle name="Normal 10 3 5 2" xfId="3141" xr:uid="{00000000-0005-0000-0000-0000762E0000}"/>
    <cellStyle name="Normal 10 3 5 2 10" xfId="25510" xr:uid="{00000000-0005-0000-0000-0000772E0000}"/>
    <cellStyle name="Normal 10 3 5 2 11" xfId="61045" xr:uid="{00000000-0005-0000-0000-0000782E0000}"/>
    <cellStyle name="Normal 10 3 5 2 2" xfId="4941" xr:uid="{00000000-0005-0000-0000-0000792E0000}"/>
    <cellStyle name="Normal 10 3 5 2 2 2" xfId="17588" xr:uid="{00000000-0005-0000-0000-00007A2E0000}"/>
    <cellStyle name="Normal 10 3 5 2 2 2 2" xfId="52804" xr:uid="{00000000-0005-0000-0000-00007B2E0000}"/>
    <cellStyle name="Normal 10 3 5 2 2 2 3" xfId="30193" xr:uid="{00000000-0005-0000-0000-00007C2E0000}"/>
    <cellStyle name="Normal 10 3 5 2 2 3" xfId="14034" xr:uid="{00000000-0005-0000-0000-00007D2E0000}"/>
    <cellStyle name="Normal 10 3 5 2 2 3 2" xfId="49252" xr:uid="{00000000-0005-0000-0000-00007E2E0000}"/>
    <cellStyle name="Normal 10 3 5 2 2 4" xfId="40207" xr:uid="{00000000-0005-0000-0000-00007F2E0000}"/>
    <cellStyle name="Normal 10 3 5 2 2 5" xfId="26641" xr:uid="{00000000-0005-0000-0000-0000802E0000}"/>
    <cellStyle name="Normal 10 3 5 2 3" xfId="6411" xr:uid="{00000000-0005-0000-0000-0000812E0000}"/>
    <cellStyle name="Normal 10 3 5 2 3 2" xfId="19042" xr:uid="{00000000-0005-0000-0000-0000822E0000}"/>
    <cellStyle name="Normal 10 3 5 2 3 2 2" xfId="54258" xr:uid="{00000000-0005-0000-0000-0000832E0000}"/>
    <cellStyle name="Normal 10 3 5 2 3 3" xfId="41661" xr:uid="{00000000-0005-0000-0000-0000842E0000}"/>
    <cellStyle name="Normal 10 3 5 2 3 4" xfId="31647" xr:uid="{00000000-0005-0000-0000-0000852E0000}"/>
    <cellStyle name="Normal 10 3 5 2 4" xfId="7870" xr:uid="{00000000-0005-0000-0000-0000862E0000}"/>
    <cellStyle name="Normal 10 3 5 2 4 2" xfId="20496" xr:uid="{00000000-0005-0000-0000-0000872E0000}"/>
    <cellStyle name="Normal 10 3 5 2 4 2 2" xfId="55712" xr:uid="{00000000-0005-0000-0000-0000882E0000}"/>
    <cellStyle name="Normal 10 3 5 2 4 3" xfId="43115" xr:uid="{00000000-0005-0000-0000-0000892E0000}"/>
    <cellStyle name="Normal 10 3 5 2 4 4" xfId="33101" xr:uid="{00000000-0005-0000-0000-00008A2E0000}"/>
    <cellStyle name="Normal 10 3 5 2 5" xfId="9651" xr:uid="{00000000-0005-0000-0000-00008B2E0000}"/>
    <cellStyle name="Normal 10 3 5 2 5 2" xfId="22272" xr:uid="{00000000-0005-0000-0000-00008C2E0000}"/>
    <cellStyle name="Normal 10 3 5 2 5 2 2" xfId="57488" xr:uid="{00000000-0005-0000-0000-00008D2E0000}"/>
    <cellStyle name="Normal 10 3 5 2 5 3" xfId="44891" xr:uid="{00000000-0005-0000-0000-00008E2E0000}"/>
    <cellStyle name="Normal 10 3 5 2 5 4" xfId="34877" xr:uid="{00000000-0005-0000-0000-00008F2E0000}"/>
    <cellStyle name="Normal 10 3 5 2 6" xfId="11445" xr:uid="{00000000-0005-0000-0000-0000902E0000}"/>
    <cellStyle name="Normal 10 3 5 2 6 2" xfId="24048" xr:uid="{00000000-0005-0000-0000-0000912E0000}"/>
    <cellStyle name="Normal 10 3 5 2 6 2 2" xfId="59264" xr:uid="{00000000-0005-0000-0000-0000922E0000}"/>
    <cellStyle name="Normal 10 3 5 2 6 3" xfId="46667" xr:uid="{00000000-0005-0000-0000-0000932E0000}"/>
    <cellStyle name="Normal 10 3 5 2 6 4" xfId="36653" xr:uid="{00000000-0005-0000-0000-0000942E0000}"/>
    <cellStyle name="Normal 10 3 5 2 7" xfId="15812" xr:uid="{00000000-0005-0000-0000-0000952E0000}"/>
    <cellStyle name="Normal 10 3 5 2 7 2" xfId="51028" xr:uid="{00000000-0005-0000-0000-0000962E0000}"/>
    <cellStyle name="Normal 10 3 5 2 7 3" xfId="28417" xr:uid="{00000000-0005-0000-0000-0000972E0000}"/>
    <cellStyle name="Normal 10 3 5 2 8" xfId="12903" xr:uid="{00000000-0005-0000-0000-0000982E0000}"/>
    <cellStyle name="Normal 10 3 5 2 8 2" xfId="48121" xr:uid="{00000000-0005-0000-0000-0000992E0000}"/>
    <cellStyle name="Normal 10 3 5 2 9" xfId="38431" xr:uid="{00000000-0005-0000-0000-00009A2E0000}"/>
    <cellStyle name="Normal 10 3 5 3" xfId="3470" xr:uid="{00000000-0005-0000-0000-00009B2E0000}"/>
    <cellStyle name="Normal 10 3 5 3 10" xfId="26966" xr:uid="{00000000-0005-0000-0000-00009C2E0000}"/>
    <cellStyle name="Normal 10 3 5 3 11" xfId="61370" xr:uid="{00000000-0005-0000-0000-00009D2E0000}"/>
    <cellStyle name="Normal 10 3 5 3 2" xfId="5266" xr:uid="{00000000-0005-0000-0000-00009E2E0000}"/>
    <cellStyle name="Normal 10 3 5 3 2 2" xfId="17913" xr:uid="{00000000-0005-0000-0000-00009F2E0000}"/>
    <cellStyle name="Normal 10 3 5 3 2 2 2" xfId="53129" xr:uid="{00000000-0005-0000-0000-0000A02E0000}"/>
    <cellStyle name="Normal 10 3 5 3 2 3" xfId="40532" xr:uid="{00000000-0005-0000-0000-0000A12E0000}"/>
    <cellStyle name="Normal 10 3 5 3 2 4" xfId="30518" xr:uid="{00000000-0005-0000-0000-0000A22E0000}"/>
    <cellStyle name="Normal 10 3 5 3 3" xfId="6736" xr:uid="{00000000-0005-0000-0000-0000A32E0000}"/>
    <cellStyle name="Normal 10 3 5 3 3 2" xfId="19367" xr:uid="{00000000-0005-0000-0000-0000A42E0000}"/>
    <cellStyle name="Normal 10 3 5 3 3 2 2" xfId="54583" xr:uid="{00000000-0005-0000-0000-0000A52E0000}"/>
    <cellStyle name="Normal 10 3 5 3 3 3" xfId="41986" xr:uid="{00000000-0005-0000-0000-0000A62E0000}"/>
    <cellStyle name="Normal 10 3 5 3 3 4" xfId="31972" xr:uid="{00000000-0005-0000-0000-0000A72E0000}"/>
    <cellStyle name="Normal 10 3 5 3 4" xfId="8195" xr:uid="{00000000-0005-0000-0000-0000A82E0000}"/>
    <cellStyle name="Normal 10 3 5 3 4 2" xfId="20821" xr:uid="{00000000-0005-0000-0000-0000A92E0000}"/>
    <cellStyle name="Normal 10 3 5 3 4 2 2" xfId="56037" xr:uid="{00000000-0005-0000-0000-0000AA2E0000}"/>
    <cellStyle name="Normal 10 3 5 3 4 3" xfId="43440" xr:uid="{00000000-0005-0000-0000-0000AB2E0000}"/>
    <cellStyle name="Normal 10 3 5 3 4 4" xfId="33426" xr:uid="{00000000-0005-0000-0000-0000AC2E0000}"/>
    <cellStyle name="Normal 10 3 5 3 5" xfId="9976" xr:uid="{00000000-0005-0000-0000-0000AD2E0000}"/>
    <cellStyle name="Normal 10 3 5 3 5 2" xfId="22597" xr:uid="{00000000-0005-0000-0000-0000AE2E0000}"/>
    <cellStyle name="Normal 10 3 5 3 5 2 2" xfId="57813" xr:uid="{00000000-0005-0000-0000-0000AF2E0000}"/>
    <cellStyle name="Normal 10 3 5 3 5 3" xfId="45216" xr:uid="{00000000-0005-0000-0000-0000B02E0000}"/>
    <cellStyle name="Normal 10 3 5 3 5 4" xfId="35202" xr:uid="{00000000-0005-0000-0000-0000B12E0000}"/>
    <cellStyle name="Normal 10 3 5 3 6" xfId="11770" xr:uid="{00000000-0005-0000-0000-0000B22E0000}"/>
    <cellStyle name="Normal 10 3 5 3 6 2" xfId="24373" xr:uid="{00000000-0005-0000-0000-0000B32E0000}"/>
    <cellStyle name="Normal 10 3 5 3 6 2 2" xfId="59589" xr:uid="{00000000-0005-0000-0000-0000B42E0000}"/>
    <cellStyle name="Normal 10 3 5 3 6 3" xfId="46992" xr:uid="{00000000-0005-0000-0000-0000B52E0000}"/>
    <cellStyle name="Normal 10 3 5 3 6 4" xfId="36978" xr:uid="{00000000-0005-0000-0000-0000B62E0000}"/>
    <cellStyle name="Normal 10 3 5 3 7" xfId="16137" xr:uid="{00000000-0005-0000-0000-0000B72E0000}"/>
    <cellStyle name="Normal 10 3 5 3 7 2" xfId="51353" xr:uid="{00000000-0005-0000-0000-0000B82E0000}"/>
    <cellStyle name="Normal 10 3 5 3 7 3" xfId="28742" xr:uid="{00000000-0005-0000-0000-0000B92E0000}"/>
    <cellStyle name="Normal 10 3 5 3 8" xfId="14359" xr:uid="{00000000-0005-0000-0000-0000BA2E0000}"/>
    <cellStyle name="Normal 10 3 5 3 8 2" xfId="49577" xr:uid="{00000000-0005-0000-0000-0000BB2E0000}"/>
    <cellStyle name="Normal 10 3 5 3 9" xfId="38756" xr:uid="{00000000-0005-0000-0000-0000BC2E0000}"/>
    <cellStyle name="Normal 10 3 5 4" xfId="2631" xr:uid="{00000000-0005-0000-0000-0000BD2E0000}"/>
    <cellStyle name="Normal 10 3 5 4 10" xfId="26157" xr:uid="{00000000-0005-0000-0000-0000BE2E0000}"/>
    <cellStyle name="Normal 10 3 5 4 11" xfId="60561" xr:uid="{00000000-0005-0000-0000-0000BF2E0000}"/>
    <cellStyle name="Normal 10 3 5 4 2" xfId="4457" xr:uid="{00000000-0005-0000-0000-0000C02E0000}"/>
    <cellStyle name="Normal 10 3 5 4 2 2" xfId="17104" xr:uid="{00000000-0005-0000-0000-0000C12E0000}"/>
    <cellStyle name="Normal 10 3 5 4 2 2 2" xfId="52320" xr:uid="{00000000-0005-0000-0000-0000C22E0000}"/>
    <cellStyle name="Normal 10 3 5 4 2 3" xfId="39723" xr:uid="{00000000-0005-0000-0000-0000C32E0000}"/>
    <cellStyle name="Normal 10 3 5 4 2 4" xfId="29709" xr:uid="{00000000-0005-0000-0000-0000C42E0000}"/>
    <cellStyle name="Normal 10 3 5 4 3" xfId="5927" xr:uid="{00000000-0005-0000-0000-0000C52E0000}"/>
    <cellStyle name="Normal 10 3 5 4 3 2" xfId="18558" xr:uid="{00000000-0005-0000-0000-0000C62E0000}"/>
    <cellStyle name="Normal 10 3 5 4 3 2 2" xfId="53774" xr:uid="{00000000-0005-0000-0000-0000C72E0000}"/>
    <cellStyle name="Normal 10 3 5 4 3 3" xfId="41177" xr:uid="{00000000-0005-0000-0000-0000C82E0000}"/>
    <cellStyle name="Normal 10 3 5 4 3 4" xfId="31163" xr:uid="{00000000-0005-0000-0000-0000C92E0000}"/>
    <cellStyle name="Normal 10 3 5 4 4" xfId="7386" xr:uid="{00000000-0005-0000-0000-0000CA2E0000}"/>
    <cellStyle name="Normal 10 3 5 4 4 2" xfId="20012" xr:uid="{00000000-0005-0000-0000-0000CB2E0000}"/>
    <cellStyle name="Normal 10 3 5 4 4 2 2" xfId="55228" xr:uid="{00000000-0005-0000-0000-0000CC2E0000}"/>
    <cellStyle name="Normal 10 3 5 4 4 3" xfId="42631" xr:uid="{00000000-0005-0000-0000-0000CD2E0000}"/>
    <cellStyle name="Normal 10 3 5 4 4 4" xfId="32617" xr:uid="{00000000-0005-0000-0000-0000CE2E0000}"/>
    <cellStyle name="Normal 10 3 5 4 5" xfId="9167" xr:uid="{00000000-0005-0000-0000-0000CF2E0000}"/>
    <cellStyle name="Normal 10 3 5 4 5 2" xfId="21788" xr:uid="{00000000-0005-0000-0000-0000D02E0000}"/>
    <cellStyle name="Normal 10 3 5 4 5 2 2" xfId="57004" xr:uid="{00000000-0005-0000-0000-0000D12E0000}"/>
    <cellStyle name="Normal 10 3 5 4 5 3" xfId="44407" xr:uid="{00000000-0005-0000-0000-0000D22E0000}"/>
    <cellStyle name="Normal 10 3 5 4 5 4" xfId="34393" xr:uid="{00000000-0005-0000-0000-0000D32E0000}"/>
    <cellStyle name="Normal 10 3 5 4 6" xfId="10961" xr:uid="{00000000-0005-0000-0000-0000D42E0000}"/>
    <cellStyle name="Normal 10 3 5 4 6 2" xfId="23564" xr:uid="{00000000-0005-0000-0000-0000D52E0000}"/>
    <cellStyle name="Normal 10 3 5 4 6 2 2" xfId="58780" xr:uid="{00000000-0005-0000-0000-0000D62E0000}"/>
    <cellStyle name="Normal 10 3 5 4 6 3" xfId="46183" xr:uid="{00000000-0005-0000-0000-0000D72E0000}"/>
    <cellStyle name="Normal 10 3 5 4 6 4" xfId="36169" xr:uid="{00000000-0005-0000-0000-0000D82E0000}"/>
    <cellStyle name="Normal 10 3 5 4 7" xfId="15328" xr:uid="{00000000-0005-0000-0000-0000D92E0000}"/>
    <cellStyle name="Normal 10 3 5 4 7 2" xfId="50544" xr:uid="{00000000-0005-0000-0000-0000DA2E0000}"/>
    <cellStyle name="Normal 10 3 5 4 7 3" xfId="27933" xr:uid="{00000000-0005-0000-0000-0000DB2E0000}"/>
    <cellStyle name="Normal 10 3 5 4 8" xfId="13550" xr:uid="{00000000-0005-0000-0000-0000DC2E0000}"/>
    <cellStyle name="Normal 10 3 5 4 8 2" xfId="48768" xr:uid="{00000000-0005-0000-0000-0000DD2E0000}"/>
    <cellStyle name="Normal 10 3 5 4 9" xfId="37947" xr:uid="{00000000-0005-0000-0000-0000DE2E0000}"/>
    <cellStyle name="Normal 10 3 5 5" xfId="3795" xr:uid="{00000000-0005-0000-0000-0000DF2E0000}"/>
    <cellStyle name="Normal 10 3 5 5 2" xfId="8518" xr:uid="{00000000-0005-0000-0000-0000E02E0000}"/>
    <cellStyle name="Normal 10 3 5 5 2 2" xfId="21144" xr:uid="{00000000-0005-0000-0000-0000E12E0000}"/>
    <cellStyle name="Normal 10 3 5 5 2 2 2" xfId="56360" xr:uid="{00000000-0005-0000-0000-0000E22E0000}"/>
    <cellStyle name="Normal 10 3 5 5 2 3" xfId="43763" xr:uid="{00000000-0005-0000-0000-0000E32E0000}"/>
    <cellStyle name="Normal 10 3 5 5 2 4" xfId="33749" xr:uid="{00000000-0005-0000-0000-0000E42E0000}"/>
    <cellStyle name="Normal 10 3 5 5 3" xfId="10299" xr:uid="{00000000-0005-0000-0000-0000E52E0000}"/>
    <cellStyle name="Normal 10 3 5 5 3 2" xfId="22920" xr:uid="{00000000-0005-0000-0000-0000E62E0000}"/>
    <cellStyle name="Normal 10 3 5 5 3 2 2" xfId="58136" xr:uid="{00000000-0005-0000-0000-0000E72E0000}"/>
    <cellStyle name="Normal 10 3 5 5 3 3" xfId="45539" xr:uid="{00000000-0005-0000-0000-0000E82E0000}"/>
    <cellStyle name="Normal 10 3 5 5 3 4" xfId="35525" xr:uid="{00000000-0005-0000-0000-0000E92E0000}"/>
    <cellStyle name="Normal 10 3 5 5 4" xfId="12095" xr:uid="{00000000-0005-0000-0000-0000EA2E0000}"/>
    <cellStyle name="Normal 10 3 5 5 4 2" xfId="24696" xr:uid="{00000000-0005-0000-0000-0000EB2E0000}"/>
    <cellStyle name="Normal 10 3 5 5 4 2 2" xfId="59912" xr:uid="{00000000-0005-0000-0000-0000EC2E0000}"/>
    <cellStyle name="Normal 10 3 5 5 4 3" xfId="47315" xr:uid="{00000000-0005-0000-0000-0000ED2E0000}"/>
    <cellStyle name="Normal 10 3 5 5 4 4" xfId="37301" xr:uid="{00000000-0005-0000-0000-0000EE2E0000}"/>
    <cellStyle name="Normal 10 3 5 5 5" xfId="16460" xr:uid="{00000000-0005-0000-0000-0000EF2E0000}"/>
    <cellStyle name="Normal 10 3 5 5 5 2" xfId="51676" xr:uid="{00000000-0005-0000-0000-0000F02E0000}"/>
    <cellStyle name="Normal 10 3 5 5 5 3" xfId="29065" xr:uid="{00000000-0005-0000-0000-0000F12E0000}"/>
    <cellStyle name="Normal 10 3 5 5 6" xfId="14682" xr:uid="{00000000-0005-0000-0000-0000F22E0000}"/>
    <cellStyle name="Normal 10 3 5 5 6 2" xfId="49900" xr:uid="{00000000-0005-0000-0000-0000F32E0000}"/>
    <cellStyle name="Normal 10 3 5 5 7" xfId="39079" xr:uid="{00000000-0005-0000-0000-0000F42E0000}"/>
    <cellStyle name="Normal 10 3 5 5 8" xfId="27289" xr:uid="{00000000-0005-0000-0000-0000F52E0000}"/>
    <cellStyle name="Normal 10 3 5 6" xfId="4135" xr:uid="{00000000-0005-0000-0000-0000F62E0000}"/>
    <cellStyle name="Normal 10 3 5 6 2" xfId="16782" xr:uid="{00000000-0005-0000-0000-0000F72E0000}"/>
    <cellStyle name="Normal 10 3 5 6 2 2" xfId="51998" xr:uid="{00000000-0005-0000-0000-0000F82E0000}"/>
    <cellStyle name="Normal 10 3 5 6 2 3" xfId="29387" xr:uid="{00000000-0005-0000-0000-0000F92E0000}"/>
    <cellStyle name="Normal 10 3 5 6 3" xfId="13228" xr:uid="{00000000-0005-0000-0000-0000FA2E0000}"/>
    <cellStyle name="Normal 10 3 5 6 3 2" xfId="48446" xr:uid="{00000000-0005-0000-0000-0000FB2E0000}"/>
    <cellStyle name="Normal 10 3 5 6 4" xfId="39401" xr:uid="{00000000-0005-0000-0000-0000FC2E0000}"/>
    <cellStyle name="Normal 10 3 5 6 5" xfId="25835" xr:uid="{00000000-0005-0000-0000-0000FD2E0000}"/>
    <cellStyle name="Normal 10 3 5 7" xfId="5605" xr:uid="{00000000-0005-0000-0000-0000FE2E0000}"/>
    <cellStyle name="Normal 10 3 5 7 2" xfId="18236" xr:uid="{00000000-0005-0000-0000-0000FF2E0000}"/>
    <cellStyle name="Normal 10 3 5 7 2 2" xfId="53452" xr:uid="{00000000-0005-0000-0000-0000002F0000}"/>
    <cellStyle name="Normal 10 3 5 7 3" xfId="40855" xr:uid="{00000000-0005-0000-0000-0000012F0000}"/>
    <cellStyle name="Normal 10 3 5 7 4" xfId="30841" xr:uid="{00000000-0005-0000-0000-0000022F0000}"/>
    <cellStyle name="Normal 10 3 5 8" xfId="7064" xr:uid="{00000000-0005-0000-0000-0000032F0000}"/>
    <cellStyle name="Normal 10 3 5 8 2" xfId="19690" xr:uid="{00000000-0005-0000-0000-0000042F0000}"/>
    <cellStyle name="Normal 10 3 5 8 2 2" xfId="54906" xr:uid="{00000000-0005-0000-0000-0000052F0000}"/>
    <cellStyle name="Normal 10 3 5 8 3" xfId="42309" xr:uid="{00000000-0005-0000-0000-0000062F0000}"/>
    <cellStyle name="Normal 10 3 5 8 4" xfId="32295" xr:uid="{00000000-0005-0000-0000-0000072F0000}"/>
    <cellStyle name="Normal 10 3 5 9" xfId="8845" xr:uid="{00000000-0005-0000-0000-0000082F0000}"/>
    <cellStyle name="Normal 10 3 5 9 2" xfId="21466" xr:uid="{00000000-0005-0000-0000-0000092F0000}"/>
    <cellStyle name="Normal 10 3 5 9 2 2" xfId="56682" xr:uid="{00000000-0005-0000-0000-00000A2F0000}"/>
    <cellStyle name="Normal 10 3 5 9 3" xfId="44085" xr:uid="{00000000-0005-0000-0000-00000B2F0000}"/>
    <cellStyle name="Normal 10 3 5 9 4" xfId="34071" xr:uid="{00000000-0005-0000-0000-00000C2F0000}"/>
    <cellStyle name="Normal 10 3 6" xfId="2971" xr:uid="{00000000-0005-0000-0000-00000D2F0000}"/>
    <cellStyle name="Normal 10 3 6 10" xfId="25351" xr:uid="{00000000-0005-0000-0000-00000E2F0000}"/>
    <cellStyle name="Normal 10 3 6 11" xfId="60886" xr:uid="{00000000-0005-0000-0000-00000F2F0000}"/>
    <cellStyle name="Normal 10 3 6 2" xfId="4782" xr:uid="{00000000-0005-0000-0000-0000102F0000}"/>
    <cellStyle name="Normal 10 3 6 2 2" xfId="17429" xr:uid="{00000000-0005-0000-0000-0000112F0000}"/>
    <cellStyle name="Normal 10 3 6 2 2 2" xfId="52645" xr:uid="{00000000-0005-0000-0000-0000122F0000}"/>
    <cellStyle name="Normal 10 3 6 2 2 3" xfId="30034" xr:uid="{00000000-0005-0000-0000-0000132F0000}"/>
    <cellStyle name="Normal 10 3 6 2 3" xfId="13875" xr:uid="{00000000-0005-0000-0000-0000142F0000}"/>
    <cellStyle name="Normal 10 3 6 2 3 2" xfId="49093" xr:uid="{00000000-0005-0000-0000-0000152F0000}"/>
    <cellStyle name="Normal 10 3 6 2 4" xfId="40048" xr:uid="{00000000-0005-0000-0000-0000162F0000}"/>
    <cellStyle name="Normal 10 3 6 2 5" xfId="26482" xr:uid="{00000000-0005-0000-0000-0000172F0000}"/>
    <cellStyle name="Normal 10 3 6 3" xfId="6252" xr:uid="{00000000-0005-0000-0000-0000182F0000}"/>
    <cellStyle name="Normal 10 3 6 3 2" xfId="18883" xr:uid="{00000000-0005-0000-0000-0000192F0000}"/>
    <cellStyle name="Normal 10 3 6 3 2 2" xfId="54099" xr:uid="{00000000-0005-0000-0000-00001A2F0000}"/>
    <cellStyle name="Normal 10 3 6 3 3" xfId="41502" xr:uid="{00000000-0005-0000-0000-00001B2F0000}"/>
    <cellStyle name="Normal 10 3 6 3 4" xfId="31488" xr:uid="{00000000-0005-0000-0000-00001C2F0000}"/>
    <cellStyle name="Normal 10 3 6 4" xfId="7711" xr:uid="{00000000-0005-0000-0000-00001D2F0000}"/>
    <cellStyle name="Normal 10 3 6 4 2" xfId="20337" xr:uid="{00000000-0005-0000-0000-00001E2F0000}"/>
    <cellStyle name="Normal 10 3 6 4 2 2" xfId="55553" xr:uid="{00000000-0005-0000-0000-00001F2F0000}"/>
    <cellStyle name="Normal 10 3 6 4 3" xfId="42956" xr:uid="{00000000-0005-0000-0000-0000202F0000}"/>
    <cellStyle name="Normal 10 3 6 4 4" xfId="32942" xr:uid="{00000000-0005-0000-0000-0000212F0000}"/>
    <cellStyle name="Normal 10 3 6 5" xfId="9492" xr:uid="{00000000-0005-0000-0000-0000222F0000}"/>
    <cellStyle name="Normal 10 3 6 5 2" xfId="22113" xr:uid="{00000000-0005-0000-0000-0000232F0000}"/>
    <cellStyle name="Normal 10 3 6 5 2 2" xfId="57329" xr:uid="{00000000-0005-0000-0000-0000242F0000}"/>
    <cellStyle name="Normal 10 3 6 5 3" xfId="44732" xr:uid="{00000000-0005-0000-0000-0000252F0000}"/>
    <cellStyle name="Normal 10 3 6 5 4" xfId="34718" xr:uid="{00000000-0005-0000-0000-0000262F0000}"/>
    <cellStyle name="Normal 10 3 6 6" xfId="11286" xr:uid="{00000000-0005-0000-0000-0000272F0000}"/>
    <cellStyle name="Normal 10 3 6 6 2" xfId="23889" xr:uid="{00000000-0005-0000-0000-0000282F0000}"/>
    <cellStyle name="Normal 10 3 6 6 2 2" xfId="59105" xr:uid="{00000000-0005-0000-0000-0000292F0000}"/>
    <cellStyle name="Normal 10 3 6 6 3" xfId="46508" xr:uid="{00000000-0005-0000-0000-00002A2F0000}"/>
    <cellStyle name="Normal 10 3 6 6 4" xfId="36494" xr:uid="{00000000-0005-0000-0000-00002B2F0000}"/>
    <cellStyle name="Normal 10 3 6 7" xfId="15653" xr:uid="{00000000-0005-0000-0000-00002C2F0000}"/>
    <cellStyle name="Normal 10 3 6 7 2" xfId="50869" xr:uid="{00000000-0005-0000-0000-00002D2F0000}"/>
    <cellStyle name="Normal 10 3 6 7 3" xfId="28258" xr:uid="{00000000-0005-0000-0000-00002E2F0000}"/>
    <cellStyle name="Normal 10 3 6 8" xfId="12744" xr:uid="{00000000-0005-0000-0000-00002F2F0000}"/>
    <cellStyle name="Normal 10 3 6 8 2" xfId="47962" xr:uid="{00000000-0005-0000-0000-0000302F0000}"/>
    <cellStyle name="Normal 10 3 6 9" xfId="38272" xr:uid="{00000000-0005-0000-0000-0000312F0000}"/>
    <cellStyle name="Normal 10 3 7" xfId="2804" xr:uid="{00000000-0005-0000-0000-0000322F0000}"/>
    <cellStyle name="Normal 10 3 7 10" xfId="25196" xr:uid="{00000000-0005-0000-0000-0000332F0000}"/>
    <cellStyle name="Normal 10 3 7 11" xfId="60731" xr:uid="{00000000-0005-0000-0000-0000342F0000}"/>
    <cellStyle name="Normal 10 3 7 2" xfId="4627" xr:uid="{00000000-0005-0000-0000-0000352F0000}"/>
    <cellStyle name="Normal 10 3 7 2 2" xfId="17274" xr:uid="{00000000-0005-0000-0000-0000362F0000}"/>
    <cellStyle name="Normal 10 3 7 2 2 2" xfId="52490" xr:uid="{00000000-0005-0000-0000-0000372F0000}"/>
    <cellStyle name="Normal 10 3 7 2 2 3" xfId="29879" xr:uid="{00000000-0005-0000-0000-0000382F0000}"/>
    <cellStyle name="Normal 10 3 7 2 3" xfId="13720" xr:uid="{00000000-0005-0000-0000-0000392F0000}"/>
    <cellStyle name="Normal 10 3 7 2 3 2" xfId="48938" xr:uid="{00000000-0005-0000-0000-00003A2F0000}"/>
    <cellStyle name="Normal 10 3 7 2 4" xfId="39893" xr:uid="{00000000-0005-0000-0000-00003B2F0000}"/>
    <cellStyle name="Normal 10 3 7 2 5" xfId="26327" xr:uid="{00000000-0005-0000-0000-00003C2F0000}"/>
    <cellStyle name="Normal 10 3 7 3" xfId="6097" xr:uid="{00000000-0005-0000-0000-00003D2F0000}"/>
    <cellStyle name="Normal 10 3 7 3 2" xfId="18728" xr:uid="{00000000-0005-0000-0000-00003E2F0000}"/>
    <cellStyle name="Normal 10 3 7 3 2 2" xfId="53944" xr:uid="{00000000-0005-0000-0000-00003F2F0000}"/>
    <cellStyle name="Normal 10 3 7 3 3" xfId="41347" xr:uid="{00000000-0005-0000-0000-0000402F0000}"/>
    <cellStyle name="Normal 10 3 7 3 4" xfId="31333" xr:uid="{00000000-0005-0000-0000-0000412F0000}"/>
    <cellStyle name="Normal 10 3 7 4" xfId="7556" xr:uid="{00000000-0005-0000-0000-0000422F0000}"/>
    <cellStyle name="Normal 10 3 7 4 2" xfId="20182" xr:uid="{00000000-0005-0000-0000-0000432F0000}"/>
    <cellStyle name="Normal 10 3 7 4 2 2" xfId="55398" xr:uid="{00000000-0005-0000-0000-0000442F0000}"/>
    <cellStyle name="Normal 10 3 7 4 3" xfId="42801" xr:uid="{00000000-0005-0000-0000-0000452F0000}"/>
    <cellStyle name="Normal 10 3 7 4 4" xfId="32787" xr:uid="{00000000-0005-0000-0000-0000462F0000}"/>
    <cellStyle name="Normal 10 3 7 5" xfId="9337" xr:uid="{00000000-0005-0000-0000-0000472F0000}"/>
    <cellStyle name="Normal 10 3 7 5 2" xfId="21958" xr:uid="{00000000-0005-0000-0000-0000482F0000}"/>
    <cellStyle name="Normal 10 3 7 5 2 2" xfId="57174" xr:uid="{00000000-0005-0000-0000-0000492F0000}"/>
    <cellStyle name="Normal 10 3 7 5 3" xfId="44577" xr:uid="{00000000-0005-0000-0000-00004A2F0000}"/>
    <cellStyle name="Normal 10 3 7 5 4" xfId="34563" xr:uid="{00000000-0005-0000-0000-00004B2F0000}"/>
    <cellStyle name="Normal 10 3 7 6" xfId="11131" xr:uid="{00000000-0005-0000-0000-00004C2F0000}"/>
    <cellStyle name="Normal 10 3 7 6 2" xfId="23734" xr:uid="{00000000-0005-0000-0000-00004D2F0000}"/>
    <cellStyle name="Normal 10 3 7 6 2 2" xfId="58950" xr:uid="{00000000-0005-0000-0000-00004E2F0000}"/>
    <cellStyle name="Normal 10 3 7 6 3" xfId="46353" xr:uid="{00000000-0005-0000-0000-00004F2F0000}"/>
    <cellStyle name="Normal 10 3 7 6 4" xfId="36339" xr:uid="{00000000-0005-0000-0000-0000502F0000}"/>
    <cellStyle name="Normal 10 3 7 7" xfId="15498" xr:uid="{00000000-0005-0000-0000-0000512F0000}"/>
    <cellStyle name="Normal 10 3 7 7 2" xfId="50714" xr:uid="{00000000-0005-0000-0000-0000522F0000}"/>
    <cellStyle name="Normal 10 3 7 7 3" xfId="28103" xr:uid="{00000000-0005-0000-0000-0000532F0000}"/>
    <cellStyle name="Normal 10 3 7 8" xfId="12589" xr:uid="{00000000-0005-0000-0000-0000542F0000}"/>
    <cellStyle name="Normal 10 3 7 8 2" xfId="47807" xr:uid="{00000000-0005-0000-0000-0000552F0000}"/>
    <cellStyle name="Normal 10 3 7 9" xfId="38117" xr:uid="{00000000-0005-0000-0000-0000562F0000}"/>
    <cellStyle name="Normal 10 3 8" xfId="3318" xr:uid="{00000000-0005-0000-0000-0000572F0000}"/>
    <cellStyle name="Normal 10 3 8 10" xfId="26814" xr:uid="{00000000-0005-0000-0000-0000582F0000}"/>
    <cellStyle name="Normal 10 3 8 11" xfId="61218" xr:uid="{00000000-0005-0000-0000-0000592F0000}"/>
    <cellStyle name="Normal 10 3 8 2" xfId="5114" xr:uid="{00000000-0005-0000-0000-00005A2F0000}"/>
    <cellStyle name="Normal 10 3 8 2 2" xfId="17761" xr:uid="{00000000-0005-0000-0000-00005B2F0000}"/>
    <cellStyle name="Normal 10 3 8 2 2 2" xfId="52977" xr:uid="{00000000-0005-0000-0000-00005C2F0000}"/>
    <cellStyle name="Normal 10 3 8 2 3" xfId="40380" xr:uid="{00000000-0005-0000-0000-00005D2F0000}"/>
    <cellStyle name="Normal 10 3 8 2 4" xfId="30366" xr:uid="{00000000-0005-0000-0000-00005E2F0000}"/>
    <cellStyle name="Normal 10 3 8 3" xfId="6584" xr:uid="{00000000-0005-0000-0000-00005F2F0000}"/>
    <cellStyle name="Normal 10 3 8 3 2" xfId="19215" xr:uid="{00000000-0005-0000-0000-0000602F0000}"/>
    <cellStyle name="Normal 10 3 8 3 2 2" xfId="54431" xr:uid="{00000000-0005-0000-0000-0000612F0000}"/>
    <cellStyle name="Normal 10 3 8 3 3" xfId="41834" xr:uid="{00000000-0005-0000-0000-0000622F0000}"/>
    <cellStyle name="Normal 10 3 8 3 4" xfId="31820" xr:uid="{00000000-0005-0000-0000-0000632F0000}"/>
    <cellStyle name="Normal 10 3 8 4" xfId="8043" xr:uid="{00000000-0005-0000-0000-0000642F0000}"/>
    <cellStyle name="Normal 10 3 8 4 2" xfId="20669" xr:uid="{00000000-0005-0000-0000-0000652F0000}"/>
    <cellStyle name="Normal 10 3 8 4 2 2" xfId="55885" xr:uid="{00000000-0005-0000-0000-0000662F0000}"/>
    <cellStyle name="Normal 10 3 8 4 3" xfId="43288" xr:uid="{00000000-0005-0000-0000-0000672F0000}"/>
    <cellStyle name="Normal 10 3 8 4 4" xfId="33274" xr:uid="{00000000-0005-0000-0000-0000682F0000}"/>
    <cellStyle name="Normal 10 3 8 5" xfId="9824" xr:uid="{00000000-0005-0000-0000-0000692F0000}"/>
    <cellStyle name="Normal 10 3 8 5 2" xfId="22445" xr:uid="{00000000-0005-0000-0000-00006A2F0000}"/>
    <cellStyle name="Normal 10 3 8 5 2 2" xfId="57661" xr:uid="{00000000-0005-0000-0000-00006B2F0000}"/>
    <cellStyle name="Normal 10 3 8 5 3" xfId="45064" xr:uid="{00000000-0005-0000-0000-00006C2F0000}"/>
    <cellStyle name="Normal 10 3 8 5 4" xfId="35050" xr:uid="{00000000-0005-0000-0000-00006D2F0000}"/>
    <cellStyle name="Normal 10 3 8 6" xfId="11618" xr:uid="{00000000-0005-0000-0000-00006E2F0000}"/>
    <cellStyle name="Normal 10 3 8 6 2" xfId="24221" xr:uid="{00000000-0005-0000-0000-00006F2F0000}"/>
    <cellStyle name="Normal 10 3 8 6 2 2" xfId="59437" xr:uid="{00000000-0005-0000-0000-0000702F0000}"/>
    <cellStyle name="Normal 10 3 8 6 3" xfId="46840" xr:uid="{00000000-0005-0000-0000-0000712F0000}"/>
    <cellStyle name="Normal 10 3 8 6 4" xfId="36826" xr:uid="{00000000-0005-0000-0000-0000722F0000}"/>
    <cellStyle name="Normal 10 3 8 7" xfId="15985" xr:uid="{00000000-0005-0000-0000-0000732F0000}"/>
    <cellStyle name="Normal 10 3 8 7 2" xfId="51201" xr:uid="{00000000-0005-0000-0000-0000742F0000}"/>
    <cellStyle name="Normal 10 3 8 7 3" xfId="28590" xr:uid="{00000000-0005-0000-0000-0000752F0000}"/>
    <cellStyle name="Normal 10 3 8 8" xfId="14207" xr:uid="{00000000-0005-0000-0000-0000762F0000}"/>
    <cellStyle name="Normal 10 3 8 8 2" xfId="49425" xr:uid="{00000000-0005-0000-0000-0000772F0000}"/>
    <cellStyle name="Normal 10 3 8 9" xfId="38604" xr:uid="{00000000-0005-0000-0000-0000782F0000}"/>
    <cellStyle name="Normal 10 3 9" xfId="2474" xr:uid="{00000000-0005-0000-0000-0000792F0000}"/>
    <cellStyle name="Normal 10 3 9 10" xfId="26005" xr:uid="{00000000-0005-0000-0000-00007A2F0000}"/>
    <cellStyle name="Normal 10 3 9 11" xfId="60409" xr:uid="{00000000-0005-0000-0000-00007B2F0000}"/>
    <cellStyle name="Normal 10 3 9 2" xfId="4305" xr:uid="{00000000-0005-0000-0000-00007C2F0000}"/>
    <cellStyle name="Normal 10 3 9 2 2" xfId="16952" xr:uid="{00000000-0005-0000-0000-00007D2F0000}"/>
    <cellStyle name="Normal 10 3 9 2 2 2" xfId="52168" xr:uid="{00000000-0005-0000-0000-00007E2F0000}"/>
    <cellStyle name="Normal 10 3 9 2 3" xfId="39571" xr:uid="{00000000-0005-0000-0000-00007F2F0000}"/>
    <cellStyle name="Normal 10 3 9 2 4" xfId="29557" xr:uid="{00000000-0005-0000-0000-0000802F0000}"/>
    <cellStyle name="Normal 10 3 9 3" xfId="5775" xr:uid="{00000000-0005-0000-0000-0000812F0000}"/>
    <cellStyle name="Normal 10 3 9 3 2" xfId="18406" xr:uid="{00000000-0005-0000-0000-0000822F0000}"/>
    <cellStyle name="Normal 10 3 9 3 2 2" xfId="53622" xr:uid="{00000000-0005-0000-0000-0000832F0000}"/>
    <cellStyle name="Normal 10 3 9 3 3" xfId="41025" xr:uid="{00000000-0005-0000-0000-0000842F0000}"/>
    <cellStyle name="Normal 10 3 9 3 4" xfId="31011" xr:uid="{00000000-0005-0000-0000-0000852F0000}"/>
    <cellStyle name="Normal 10 3 9 4" xfId="7234" xr:uid="{00000000-0005-0000-0000-0000862F0000}"/>
    <cellStyle name="Normal 10 3 9 4 2" xfId="19860" xr:uid="{00000000-0005-0000-0000-0000872F0000}"/>
    <cellStyle name="Normal 10 3 9 4 2 2" xfId="55076" xr:uid="{00000000-0005-0000-0000-0000882F0000}"/>
    <cellStyle name="Normal 10 3 9 4 3" xfId="42479" xr:uid="{00000000-0005-0000-0000-0000892F0000}"/>
    <cellStyle name="Normal 10 3 9 4 4" xfId="32465" xr:uid="{00000000-0005-0000-0000-00008A2F0000}"/>
    <cellStyle name="Normal 10 3 9 5" xfId="9015" xr:uid="{00000000-0005-0000-0000-00008B2F0000}"/>
    <cellStyle name="Normal 10 3 9 5 2" xfId="21636" xr:uid="{00000000-0005-0000-0000-00008C2F0000}"/>
    <cellStyle name="Normal 10 3 9 5 2 2" xfId="56852" xr:uid="{00000000-0005-0000-0000-00008D2F0000}"/>
    <cellStyle name="Normal 10 3 9 5 3" xfId="44255" xr:uid="{00000000-0005-0000-0000-00008E2F0000}"/>
    <cellStyle name="Normal 10 3 9 5 4" xfId="34241" xr:uid="{00000000-0005-0000-0000-00008F2F0000}"/>
    <cellStyle name="Normal 10 3 9 6" xfId="10809" xr:uid="{00000000-0005-0000-0000-0000902F0000}"/>
    <cellStyle name="Normal 10 3 9 6 2" xfId="23412" xr:uid="{00000000-0005-0000-0000-0000912F0000}"/>
    <cellStyle name="Normal 10 3 9 6 2 2" xfId="58628" xr:uid="{00000000-0005-0000-0000-0000922F0000}"/>
    <cellStyle name="Normal 10 3 9 6 3" xfId="46031" xr:uid="{00000000-0005-0000-0000-0000932F0000}"/>
    <cellStyle name="Normal 10 3 9 6 4" xfId="36017" xr:uid="{00000000-0005-0000-0000-0000942F0000}"/>
    <cellStyle name="Normal 10 3 9 7" xfId="15176" xr:uid="{00000000-0005-0000-0000-0000952F0000}"/>
    <cellStyle name="Normal 10 3 9 7 2" xfId="50392" xr:uid="{00000000-0005-0000-0000-0000962F0000}"/>
    <cellStyle name="Normal 10 3 9 7 3" xfId="27781" xr:uid="{00000000-0005-0000-0000-0000972F0000}"/>
    <cellStyle name="Normal 10 3 9 8" xfId="13398" xr:uid="{00000000-0005-0000-0000-0000982F0000}"/>
    <cellStyle name="Normal 10 3 9 8 2" xfId="48616" xr:uid="{00000000-0005-0000-0000-0000992F0000}"/>
    <cellStyle name="Normal 10 3 9 9" xfId="37795" xr:uid="{00000000-0005-0000-0000-00009A2F0000}"/>
    <cellStyle name="Normal 10 3_District Target Attainment" xfId="1100" xr:uid="{00000000-0005-0000-0000-00009B2F0000}"/>
    <cellStyle name="Normal 10 4" xfId="1273" xr:uid="{00000000-0005-0000-0000-00009C2F0000}"/>
    <cellStyle name="Normal 10 4 10" xfId="6955" xr:uid="{00000000-0005-0000-0000-00009D2F0000}"/>
    <cellStyle name="Normal 10 4 10 2" xfId="19582" xr:uid="{00000000-0005-0000-0000-00009E2F0000}"/>
    <cellStyle name="Normal 10 4 10 2 2" xfId="54798" xr:uid="{00000000-0005-0000-0000-00009F2F0000}"/>
    <cellStyle name="Normal 10 4 10 3" xfId="42201" xr:uid="{00000000-0005-0000-0000-0000A02F0000}"/>
    <cellStyle name="Normal 10 4 10 4" xfId="32187" xr:uid="{00000000-0005-0000-0000-0000A12F0000}"/>
    <cellStyle name="Normal 10 4 11" xfId="8736" xr:uid="{00000000-0005-0000-0000-0000A22F0000}"/>
    <cellStyle name="Normal 10 4 11 2" xfId="21358" xr:uid="{00000000-0005-0000-0000-0000A32F0000}"/>
    <cellStyle name="Normal 10 4 11 2 2" xfId="56574" xr:uid="{00000000-0005-0000-0000-0000A42F0000}"/>
    <cellStyle name="Normal 10 4 11 3" xfId="43977" xr:uid="{00000000-0005-0000-0000-0000A52F0000}"/>
    <cellStyle name="Normal 10 4 11 4" xfId="33963" xr:uid="{00000000-0005-0000-0000-0000A62F0000}"/>
    <cellStyle name="Normal 10 4 12" xfId="10512" xr:uid="{00000000-0005-0000-0000-0000A72F0000}"/>
    <cellStyle name="Normal 10 4 12 2" xfId="23123" xr:uid="{00000000-0005-0000-0000-0000A82F0000}"/>
    <cellStyle name="Normal 10 4 12 2 2" xfId="58339" xr:uid="{00000000-0005-0000-0000-0000A92F0000}"/>
    <cellStyle name="Normal 10 4 12 3" xfId="45742" xr:uid="{00000000-0005-0000-0000-0000AA2F0000}"/>
    <cellStyle name="Normal 10 4 12 4" xfId="35728" xr:uid="{00000000-0005-0000-0000-0000AB2F0000}"/>
    <cellStyle name="Normal 10 4 13" xfId="14897" xr:uid="{00000000-0005-0000-0000-0000AC2F0000}"/>
    <cellStyle name="Normal 10 4 13 2" xfId="50114" xr:uid="{00000000-0005-0000-0000-0000AD2F0000}"/>
    <cellStyle name="Normal 10 4 13 3" xfId="27503" xr:uid="{00000000-0005-0000-0000-0000AE2F0000}"/>
    <cellStyle name="Normal 10 4 14" xfId="12311" xr:uid="{00000000-0005-0000-0000-0000AF2F0000}"/>
    <cellStyle name="Normal 10 4 14 2" xfId="47529" xr:uid="{00000000-0005-0000-0000-0000B02F0000}"/>
    <cellStyle name="Normal 10 4 15" xfId="37516" xr:uid="{00000000-0005-0000-0000-0000B12F0000}"/>
    <cellStyle name="Normal 10 4 16" xfId="24918" xr:uid="{00000000-0005-0000-0000-0000B22F0000}"/>
    <cellStyle name="Normal 10 4 17" xfId="60131" xr:uid="{00000000-0005-0000-0000-0000B32F0000}"/>
    <cellStyle name="Normal 10 4 2" xfId="2341" xr:uid="{00000000-0005-0000-0000-0000B42F0000}"/>
    <cellStyle name="Normal 10 4 2 10" xfId="10513" xr:uid="{00000000-0005-0000-0000-0000B52F0000}"/>
    <cellStyle name="Normal 10 4 2 10 2" xfId="23124" xr:uid="{00000000-0005-0000-0000-0000B62F0000}"/>
    <cellStyle name="Normal 10 4 2 10 2 2" xfId="58340" xr:uid="{00000000-0005-0000-0000-0000B72F0000}"/>
    <cellStyle name="Normal 10 4 2 10 3" xfId="45743" xr:uid="{00000000-0005-0000-0000-0000B82F0000}"/>
    <cellStyle name="Normal 10 4 2 10 4" xfId="35729" xr:uid="{00000000-0005-0000-0000-0000B92F0000}"/>
    <cellStyle name="Normal 10 4 2 11" xfId="15052" xr:uid="{00000000-0005-0000-0000-0000BA2F0000}"/>
    <cellStyle name="Normal 10 4 2 11 2" xfId="50268" xr:uid="{00000000-0005-0000-0000-0000BB2F0000}"/>
    <cellStyle name="Normal 10 4 2 11 3" xfId="27657" xr:uid="{00000000-0005-0000-0000-0000BC2F0000}"/>
    <cellStyle name="Normal 10 4 2 12" xfId="12465" xr:uid="{00000000-0005-0000-0000-0000BD2F0000}"/>
    <cellStyle name="Normal 10 4 2 12 2" xfId="47683" xr:uid="{00000000-0005-0000-0000-0000BE2F0000}"/>
    <cellStyle name="Normal 10 4 2 13" xfId="37671" xr:uid="{00000000-0005-0000-0000-0000BF2F0000}"/>
    <cellStyle name="Normal 10 4 2 14" xfId="25072" xr:uid="{00000000-0005-0000-0000-0000C02F0000}"/>
    <cellStyle name="Normal 10 4 2 15" xfId="60285" xr:uid="{00000000-0005-0000-0000-0000C12F0000}"/>
    <cellStyle name="Normal 10 4 2 2" xfId="3187" xr:uid="{00000000-0005-0000-0000-0000C22F0000}"/>
    <cellStyle name="Normal 10 4 2 2 10" xfId="25556" xr:uid="{00000000-0005-0000-0000-0000C32F0000}"/>
    <cellStyle name="Normal 10 4 2 2 11" xfId="61091" xr:uid="{00000000-0005-0000-0000-0000C42F0000}"/>
    <cellStyle name="Normal 10 4 2 2 2" xfId="4987" xr:uid="{00000000-0005-0000-0000-0000C52F0000}"/>
    <cellStyle name="Normal 10 4 2 2 2 2" xfId="17634" xr:uid="{00000000-0005-0000-0000-0000C62F0000}"/>
    <cellStyle name="Normal 10 4 2 2 2 2 2" xfId="52850" xr:uid="{00000000-0005-0000-0000-0000C72F0000}"/>
    <cellStyle name="Normal 10 4 2 2 2 2 3" xfId="30239" xr:uid="{00000000-0005-0000-0000-0000C82F0000}"/>
    <cellStyle name="Normal 10 4 2 2 2 3" xfId="14080" xr:uid="{00000000-0005-0000-0000-0000C92F0000}"/>
    <cellStyle name="Normal 10 4 2 2 2 3 2" xfId="49298" xr:uid="{00000000-0005-0000-0000-0000CA2F0000}"/>
    <cellStyle name="Normal 10 4 2 2 2 4" xfId="40253" xr:uid="{00000000-0005-0000-0000-0000CB2F0000}"/>
    <cellStyle name="Normal 10 4 2 2 2 5" xfId="26687" xr:uid="{00000000-0005-0000-0000-0000CC2F0000}"/>
    <cellStyle name="Normal 10 4 2 2 3" xfId="6457" xr:uid="{00000000-0005-0000-0000-0000CD2F0000}"/>
    <cellStyle name="Normal 10 4 2 2 3 2" xfId="19088" xr:uid="{00000000-0005-0000-0000-0000CE2F0000}"/>
    <cellStyle name="Normal 10 4 2 2 3 2 2" xfId="54304" xr:uid="{00000000-0005-0000-0000-0000CF2F0000}"/>
    <cellStyle name="Normal 10 4 2 2 3 3" xfId="41707" xr:uid="{00000000-0005-0000-0000-0000D02F0000}"/>
    <cellStyle name="Normal 10 4 2 2 3 4" xfId="31693" xr:uid="{00000000-0005-0000-0000-0000D12F0000}"/>
    <cellStyle name="Normal 10 4 2 2 4" xfId="7916" xr:uid="{00000000-0005-0000-0000-0000D22F0000}"/>
    <cellStyle name="Normal 10 4 2 2 4 2" xfId="20542" xr:uid="{00000000-0005-0000-0000-0000D32F0000}"/>
    <cellStyle name="Normal 10 4 2 2 4 2 2" xfId="55758" xr:uid="{00000000-0005-0000-0000-0000D42F0000}"/>
    <cellStyle name="Normal 10 4 2 2 4 3" xfId="43161" xr:uid="{00000000-0005-0000-0000-0000D52F0000}"/>
    <cellStyle name="Normal 10 4 2 2 4 4" xfId="33147" xr:uid="{00000000-0005-0000-0000-0000D62F0000}"/>
    <cellStyle name="Normal 10 4 2 2 5" xfId="9697" xr:uid="{00000000-0005-0000-0000-0000D72F0000}"/>
    <cellStyle name="Normal 10 4 2 2 5 2" xfId="22318" xr:uid="{00000000-0005-0000-0000-0000D82F0000}"/>
    <cellStyle name="Normal 10 4 2 2 5 2 2" xfId="57534" xr:uid="{00000000-0005-0000-0000-0000D92F0000}"/>
    <cellStyle name="Normal 10 4 2 2 5 3" xfId="44937" xr:uid="{00000000-0005-0000-0000-0000DA2F0000}"/>
    <cellStyle name="Normal 10 4 2 2 5 4" xfId="34923" xr:uid="{00000000-0005-0000-0000-0000DB2F0000}"/>
    <cellStyle name="Normal 10 4 2 2 6" xfId="11491" xr:uid="{00000000-0005-0000-0000-0000DC2F0000}"/>
    <cellStyle name="Normal 10 4 2 2 6 2" xfId="24094" xr:uid="{00000000-0005-0000-0000-0000DD2F0000}"/>
    <cellStyle name="Normal 10 4 2 2 6 2 2" xfId="59310" xr:uid="{00000000-0005-0000-0000-0000DE2F0000}"/>
    <cellStyle name="Normal 10 4 2 2 6 3" xfId="46713" xr:uid="{00000000-0005-0000-0000-0000DF2F0000}"/>
    <cellStyle name="Normal 10 4 2 2 6 4" xfId="36699" xr:uid="{00000000-0005-0000-0000-0000E02F0000}"/>
    <cellStyle name="Normal 10 4 2 2 7" xfId="15858" xr:uid="{00000000-0005-0000-0000-0000E12F0000}"/>
    <cellStyle name="Normal 10 4 2 2 7 2" xfId="51074" xr:uid="{00000000-0005-0000-0000-0000E22F0000}"/>
    <cellStyle name="Normal 10 4 2 2 7 3" xfId="28463" xr:uid="{00000000-0005-0000-0000-0000E32F0000}"/>
    <cellStyle name="Normal 10 4 2 2 8" xfId="12949" xr:uid="{00000000-0005-0000-0000-0000E42F0000}"/>
    <cellStyle name="Normal 10 4 2 2 8 2" xfId="48167" xr:uid="{00000000-0005-0000-0000-0000E52F0000}"/>
    <cellStyle name="Normal 10 4 2 2 9" xfId="38477" xr:uid="{00000000-0005-0000-0000-0000E62F0000}"/>
    <cellStyle name="Normal 10 4 2 3" xfId="3516" xr:uid="{00000000-0005-0000-0000-0000E72F0000}"/>
    <cellStyle name="Normal 10 4 2 3 10" xfId="27012" xr:uid="{00000000-0005-0000-0000-0000E82F0000}"/>
    <cellStyle name="Normal 10 4 2 3 11" xfId="61416" xr:uid="{00000000-0005-0000-0000-0000E92F0000}"/>
    <cellStyle name="Normal 10 4 2 3 2" xfId="5312" xr:uid="{00000000-0005-0000-0000-0000EA2F0000}"/>
    <cellStyle name="Normal 10 4 2 3 2 2" xfId="17959" xr:uid="{00000000-0005-0000-0000-0000EB2F0000}"/>
    <cellStyle name="Normal 10 4 2 3 2 2 2" xfId="53175" xr:uid="{00000000-0005-0000-0000-0000EC2F0000}"/>
    <cellStyle name="Normal 10 4 2 3 2 3" xfId="40578" xr:uid="{00000000-0005-0000-0000-0000ED2F0000}"/>
    <cellStyle name="Normal 10 4 2 3 2 4" xfId="30564" xr:uid="{00000000-0005-0000-0000-0000EE2F0000}"/>
    <cellStyle name="Normal 10 4 2 3 3" xfId="6782" xr:uid="{00000000-0005-0000-0000-0000EF2F0000}"/>
    <cellStyle name="Normal 10 4 2 3 3 2" xfId="19413" xr:uid="{00000000-0005-0000-0000-0000F02F0000}"/>
    <cellStyle name="Normal 10 4 2 3 3 2 2" xfId="54629" xr:uid="{00000000-0005-0000-0000-0000F12F0000}"/>
    <cellStyle name="Normal 10 4 2 3 3 3" xfId="42032" xr:uid="{00000000-0005-0000-0000-0000F22F0000}"/>
    <cellStyle name="Normal 10 4 2 3 3 4" xfId="32018" xr:uid="{00000000-0005-0000-0000-0000F32F0000}"/>
    <cellStyle name="Normal 10 4 2 3 4" xfId="8241" xr:uid="{00000000-0005-0000-0000-0000F42F0000}"/>
    <cellStyle name="Normal 10 4 2 3 4 2" xfId="20867" xr:uid="{00000000-0005-0000-0000-0000F52F0000}"/>
    <cellStyle name="Normal 10 4 2 3 4 2 2" xfId="56083" xr:uid="{00000000-0005-0000-0000-0000F62F0000}"/>
    <cellStyle name="Normal 10 4 2 3 4 3" xfId="43486" xr:uid="{00000000-0005-0000-0000-0000F72F0000}"/>
    <cellStyle name="Normal 10 4 2 3 4 4" xfId="33472" xr:uid="{00000000-0005-0000-0000-0000F82F0000}"/>
    <cellStyle name="Normal 10 4 2 3 5" xfId="10022" xr:uid="{00000000-0005-0000-0000-0000F92F0000}"/>
    <cellStyle name="Normal 10 4 2 3 5 2" xfId="22643" xr:uid="{00000000-0005-0000-0000-0000FA2F0000}"/>
    <cellStyle name="Normal 10 4 2 3 5 2 2" xfId="57859" xr:uid="{00000000-0005-0000-0000-0000FB2F0000}"/>
    <cellStyle name="Normal 10 4 2 3 5 3" xfId="45262" xr:uid="{00000000-0005-0000-0000-0000FC2F0000}"/>
    <cellStyle name="Normal 10 4 2 3 5 4" xfId="35248" xr:uid="{00000000-0005-0000-0000-0000FD2F0000}"/>
    <cellStyle name="Normal 10 4 2 3 6" xfId="11816" xr:uid="{00000000-0005-0000-0000-0000FE2F0000}"/>
    <cellStyle name="Normal 10 4 2 3 6 2" xfId="24419" xr:uid="{00000000-0005-0000-0000-0000FF2F0000}"/>
    <cellStyle name="Normal 10 4 2 3 6 2 2" xfId="59635" xr:uid="{00000000-0005-0000-0000-000000300000}"/>
    <cellStyle name="Normal 10 4 2 3 6 3" xfId="47038" xr:uid="{00000000-0005-0000-0000-000001300000}"/>
    <cellStyle name="Normal 10 4 2 3 6 4" xfId="37024" xr:uid="{00000000-0005-0000-0000-000002300000}"/>
    <cellStyle name="Normal 10 4 2 3 7" xfId="16183" xr:uid="{00000000-0005-0000-0000-000003300000}"/>
    <cellStyle name="Normal 10 4 2 3 7 2" xfId="51399" xr:uid="{00000000-0005-0000-0000-000004300000}"/>
    <cellStyle name="Normal 10 4 2 3 7 3" xfId="28788" xr:uid="{00000000-0005-0000-0000-000005300000}"/>
    <cellStyle name="Normal 10 4 2 3 8" xfId="14405" xr:uid="{00000000-0005-0000-0000-000006300000}"/>
    <cellStyle name="Normal 10 4 2 3 8 2" xfId="49623" xr:uid="{00000000-0005-0000-0000-000007300000}"/>
    <cellStyle name="Normal 10 4 2 3 9" xfId="38802" xr:uid="{00000000-0005-0000-0000-000008300000}"/>
    <cellStyle name="Normal 10 4 2 4" xfId="2677" xr:uid="{00000000-0005-0000-0000-000009300000}"/>
    <cellStyle name="Normal 10 4 2 4 10" xfId="26203" xr:uid="{00000000-0005-0000-0000-00000A300000}"/>
    <cellStyle name="Normal 10 4 2 4 11" xfId="60607" xr:uid="{00000000-0005-0000-0000-00000B300000}"/>
    <cellStyle name="Normal 10 4 2 4 2" xfId="4503" xr:uid="{00000000-0005-0000-0000-00000C300000}"/>
    <cellStyle name="Normal 10 4 2 4 2 2" xfId="17150" xr:uid="{00000000-0005-0000-0000-00000D300000}"/>
    <cellStyle name="Normal 10 4 2 4 2 2 2" xfId="52366" xr:uid="{00000000-0005-0000-0000-00000E300000}"/>
    <cellStyle name="Normal 10 4 2 4 2 3" xfId="39769" xr:uid="{00000000-0005-0000-0000-00000F300000}"/>
    <cellStyle name="Normal 10 4 2 4 2 4" xfId="29755" xr:uid="{00000000-0005-0000-0000-000010300000}"/>
    <cellStyle name="Normal 10 4 2 4 3" xfId="5973" xr:uid="{00000000-0005-0000-0000-000011300000}"/>
    <cellStyle name="Normal 10 4 2 4 3 2" xfId="18604" xr:uid="{00000000-0005-0000-0000-000012300000}"/>
    <cellStyle name="Normal 10 4 2 4 3 2 2" xfId="53820" xr:uid="{00000000-0005-0000-0000-000013300000}"/>
    <cellStyle name="Normal 10 4 2 4 3 3" xfId="41223" xr:uid="{00000000-0005-0000-0000-000014300000}"/>
    <cellStyle name="Normal 10 4 2 4 3 4" xfId="31209" xr:uid="{00000000-0005-0000-0000-000015300000}"/>
    <cellStyle name="Normal 10 4 2 4 4" xfId="7432" xr:uid="{00000000-0005-0000-0000-000016300000}"/>
    <cellStyle name="Normal 10 4 2 4 4 2" xfId="20058" xr:uid="{00000000-0005-0000-0000-000017300000}"/>
    <cellStyle name="Normal 10 4 2 4 4 2 2" xfId="55274" xr:uid="{00000000-0005-0000-0000-000018300000}"/>
    <cellStyle name="Normal 10 4 2 4 4 3" xfId="42677" xr:uid="{00000000-0005-0000-0000-000019300000}"/>
    <cellStyle name="Normal 10 4 2 4 4 4" xfId="32663" xr:uid="{00000000-0005-0000-0000-00001A300000}"/>
    <cellStyle name="Normal 10 4 2 4 5" xfId="9213" xr:uid="{00000000-0005-0000-0000-00001B300000}"/>
    <cellStyle name="Normal 10 4 2 4 5 2" xfId="21834" xr:uid="{00000000-0005-0000-0000-00001C300000}"/>
    <cellStyle name="Normal 10 4 2 4 5 2 2" xfId="57050" xr:uid="{00000000-0005-0000-0000-00001D300000}"/>
    <cellStyle name="Normal 10 4 2 4 5 3" xfId="44453" xr:uid="{00000000-0005-0000-0000-00001E300000}"/>
    <cellStyle name="Normal 10 4 2 4 5 4" xfId="34439" xr:uid="{00000000-0005-0000-0000-00001F300000}"/>
    <cellStyle name="Normal 10 4 2 4 6" xfId="11007" xr:uid="{00000000-0005-0000-0000-000020300000}"/>
    <cellStyle name="Normal 10 4 2 4 6 2" xfId="23610" xr:uid="{00000000-0005-0000-0000-000021300000}"/>
    <cellStyle name="Normal 10 4 2 4 6 2 2" xfId="58826" xr:uid="{00000000-0005-0000-0000-000022300000}"/>
    <cellStyle name="Normal 10 4 2 4 6 3" xfId="46229" xr:uid="{00000000-0005-0000-0000-000023300000}"/>
    <cellStyle name="Normal 10 4 2 4 6 4" xfId="36215" xr:uid="{00000000-0005-0000-0000-000024300000}"/>
    <cellStyle name="Normal 10 4 2 4 7" xfId="15374" xr:uid="{00000000-0005-0000-0000-000025300000}"/>
    <cellStyle name="Normal 10 4 2 4 7 2" xfId="50590" xr:uid="{00000000-0005-0000-0000-000026300000}"/>
    <cellStyle name="Normal 10 4 2 4 7 3" xfId="27979" xr:uid="{00000000-0005-0000-0000-000027300000}"/>
    <cellStyle name="Normal 10 4 2 4 8" xfId="13596" xr:uid="{00000000-0005-0000-0000-000028300000}"/>
    <cellStyle name="Normal 10 4 2 4 8 2" xfId="48814" xr:uid="{00000000-0005-0000-0000-000029300000}"/>
    <cellStyle name="Normal 10 4 2 4 9" xfId="37993" xr:uid="{00000000-0005-0000-0000-00002A300000}"/>
    <cellStyle name="Normal 10 4 2 5" xfId="3841" xr:uid="{00000000-0005-0000-0000-00002B300000}"/>
    <cellStyle name="Normal 10 4 2 5 2" xfId="8564" xr:uid="{00000000-0005-0000-0000-00002C300000}"/>
    <cellStyle name="Normal 10 4 2 5 2 2" xfId="21190" xr:uid="{00000000-0005-0000-0000-00002D300000}"/>
    <cellStyle name="Normal 10 4 2 5 2 2 2" xfId="56406" xr:uid="{00000000-0005-0000-0000-00002E300000}"/>
    <cellStyle name="Normal 10 4 2 5 2 3" xfId="43809" xr:uid="{00000000-0005-0000-0000-00002F300000}"/>
    <cellStyle name="Normal 10 4 2 5 2 4" xfId="33795" xr:uid="{00000000-0005-0000-0000-000030300000}"/>
    <cellStyle name="Normal 10 4 2 5 3" xfId="10345" xr:uid="{00000000-0005-0000-0000-000031300000}"/>
    <cellStyle name="Normal 10 4 2 5 3 2" xfId="22966" xr:uid="{00000000-0005-0000-0000-000032300000}"/>
    <cellStyle name="Normal 10 4 2 5 3 2 2" xfId="58182" xr:uid="{00000000-0005-0000-0000-000033300000}"/>
    <cellStyle name="Normal 10 4 2 5 3 3" xfId="45585" xr:uid="{00000000-0005-0000-0000-000034300000}"/>
    <cellStyle name="Normal 10 4 2 5 3 4" xfId="35571" xr:uid="{00000000-0005-0000-0000-000035300000}"/>
    <cellStyle name="Normal 10 4 2 5 4" xfId="12141" xr:uid="{00000000-0005-0000-0000-000036300000}"/>
    <cellStyle name="Normal 10 4 2 5 4 2" xfId="24742" xr:uid="{00000000-0005-0000-0000-000037300000}"/>
    <cellStyle name="Normal 10 4 2 5 4 2 2" xfId="59958" xr:uid="{00000000-0005-0000-0000-000038300000}"/>
    <cellStyle name="Normal 10 4 2 5 4 3" xfId="47361" xr:uid="{00000000-0005-0000-0000-000039300000}"/>
    <cellStyle name="Normal 10 4 2 5 4 4" xfId="37347" xr:uid="{00000000-0005-0000-0000-00003A300000}"/>
    <cellStyle name="Normal 10 4 2 5 5" xfId="16506" xr:uid="{00000000-0005-0000-0000-00003B300000}"/>
    <cellStyle name="Normal 10 4 2 5 5 2" xfId="51722" xr:uid="{00000000-0005-0000-0000-00003C300000}"/>
    <cellStyle name="Normal 10 4 2 5 5 3" xfId="29111" xr:uid="{00000000-0005-0000-0000-00003D300000}"/>
    <cellStyle name="Normal 10 4 2 5 6" xfId="14728" xr:uid="{00000000-0005-0000-0000-00003E300000}"/>
    <cellStyle name="Normal 10 4 2 5 6 2" xfId="49946" xr:uid="{00000000-0005-0000-0000-00003F300000}"/>
    <cellStyle name="Normal 10 4 2 5 7" xfId="39125" xr:uid="{00000000-0005-0000-0000-000040300000}"/>
    <cellStyle name="Normal 10 4 2 5 8" xfId="27335" xr:uid="{00000000-0005-0000-0000-000041300000}"/>
    <cellStyle name="Normal 10 4 2 6" xfId="4181" xr:uid="{00000000-0005-0000-0000-000042300000}"/>
    <cellStyle name="Normal 10 4 2 6 2" xfId="16828" xr:uid="{00000000-0005-0000-0000-000043300000}"/>
    <cellStyle name="Normal 10 4 2 6 2 2" xfId="52044" xr:uid="{00000000-0005-0000-0000-000044300000}"/>
    <cellStyle name="Normal 10 4 2 6 2 3" xfId="29433" xr:uid="{00000000-0005-0000-0000-000045300000}"/>
    <cellStyle name="Normal 10 4 2 6 3" xfId="13274" xr:uid="{00000000-0005-0000-0000-000046300000}"/>
    <cellStyle name="Normal 10 4 2 6 3 2" xfId="48492" xr:uid="{00000000-0005-0000-0000-000047300000}"/>
    <cellStyle name="Normal 10 4 2 6 4" xfId="39447" xr:uid="{00000000-0005-0000-0000-000048300000}"/>
    <cellStyle name="Normal 10 4 2 6 5" xfId="25881" xr:uid="{00000000-0005-0000-0000-000049300000}"/>
    <cellStyle name="Normal 10 4 2 7" xfId="5651" xr:uid="{00000000-0005-0000-0000-00004A300000}"/>
    <cellStyle name="Normal 10 4 2 7 2" xfId="18282" xr:uid="{00000000-0005-0000-0000-00004B300000}"/>
    <cellStyle name="Normal 10 4 2 7 2 2" xfId="53498" xr:uid="{00000000-0005-0000-0000-00004C300000}"/>
    <cellStyle name="Normal 10 4 2 7 3" xfId="40901" xr:uid="{00000000-0005-0000-0000-00004D300000}"/>
    <cellStyle name="Normal 10 4 2 7 4" xfId="30887" xr:uid="{00000000-0005-0000-0000-00004E300000}"/>
    <cellStyle name="Normal 10 4 2 8" xfId="7110" xr:uid="{00000000-0005-0000-0000-00004F300000}"/>
    <cellStyle name="Normal 10 4 2 8 2" xfId="19736" xr:uid="{00000000-0005-0000-0000-000050300000}"/>
    <cellStyle name="Normal 10 4 2 8 2 2" xfId="54952" xr:uid="{00000000-0005-0000-0000-000051300000}"/>
    <cellStyle name="Normal 10 4 2 8 3" xfId="42355" xr:uid="{00000000-0005-0000-0000-000052300000}"/>
    <cellStyle name="Normal 10 4 2 8 4" xfId="32341" xr:uid="{00000000-0005-0000-0000-000053300000}"/>
    <cellStyle name="Normal 10 4 2 9" xfId="8891" xr:uid="{00000000-0005-0000-0000-000054300000}"/>
    <cellStyle name="Normal 10 4 2 9 2" xfId="21512" xr:uid="{00000000-0005-0000-0000-000055300000}"/>
    <cellStyle name="Normal 10 4 2 9 2 2" xfId="56728" xr:uid="{00000000-0005-0000-0000-000056300000}"/>
    <cellStyle name="Normal 10 4 2 9 3" xfId="44131" xr:uid="{00000000-0005-0000-0000-000057300000}"/>
    <cellStyle name="Normal 10 4 2 9 4" xfId="34117" xr:uid="{00000000-0005-0000-0000-000058300000}"/>
    <cellStyle name="Normal 10 4 3" xfId="3026" xr:uid="{00000000-0005-0000-0000-000059300000}"/>
    <cellStyle name="Normal 10 4 3 10" xfId="25399" xr:uid="{00000000-0005-0000-0000-00005A300000}"/>
    <cellStyle name="Normal 10 4 3 11" xfId="60934" xr:uid="{00000000-0005-0000-0000-00005B300000}"/>
    <cellStyle name="Normal 10 4 3 2" xfId="4830" xr:uid="{00000000-0005-0000-0000-00005C300000}"/>
    <cellStyle name="Normal 10 4 3 2 2" xfId="17477" xr:uid="{00000000-0005-0000-0000-00005D300000}"/>
    <cellStyle name="Normal 10 4 3 2 2 2" xfId="52693" xr:uid="{00000000-0005-0000-0000-00005E300000}"/>
    <cellStyle name="Normal 10 4 3 2 2 3" xfId="30082" xr:uid="{00000000-0005-0000-0000-00005F300000}"/>
    <cellStyle name="Normal 10 4 3 2 3" xfId="13923" xr:uid="{00000000-0005-0000-0000-000060300000}"/>
    <cellStyle name="Normal 10 4 3 2 3 2" xfId="49141" xr:uid="{00000000-0005-0000-0000-000061300000}"/>
    <cellStyle name="Normal 10 4 3 2 4" xfId="40096" xr:uid="{00000000-0005-0000-0000-000062300000}"/>
    <cellStyle name="Normal 10 4 3 2 5" xfId="26530" xr:uid="{00000000-0005-0000-0000-000063300000}"/>
    <cellStyle name="Normal 10 4 3 3" xfId="6300" xr:uid="{00000000-0005-0000-0000-000064300000}"/>
    <cellStyle name="Normal 10 4 3 3 2" xfId="18931" xr:uid="{00000000-0005-0000-0000-000065300000}"/>
    <cellStyle name="Normal 10 4 3 3 2 2" xfId="54147" xr:uid="{00000000-0005-0000-0000-000066300000}"/>
    <cellStyle name="Normal 10 4 3 3 3" xfId="41550" xr:uid="{00000000-0005-0000-0000-000067300000}"/>
    <cellStyle name="Normal 10 4 3 3 4" xfId="31536" xr:uid="{00000000-0005-0000-0000-000068300000}"/>
    <cellStyle name="Normal 10 4 3 4" xfId="7759" xr:uid="{00000000-0005-0000-0000-000069300000}"/>
    <cellStyle name="Normal 10 4 3 4 2" xfId="20385" xr:uid="{00000000-0005-0000-0000-00006A300000}"/>
    <cellStyle name="Normal 10 4 3 4 2 2" xfId="55601" xr:uid="{00000000-0005-0000-0000-00006B300000}"/>
    <cellStyle name="Normal 10 4 3 4 3" xfId="43004" xr:uid="{00000000-0005-0000-0000-00006C300000}"/>
    <cellStyle name="Normal 10 4 3 4 4" xfId="32990" xr:uid="{00000000-0005-0000-0000-00006D300000}"/>
    <cellStyle name="Normal 10 4 3 5" xfId="9540" xr:uid="{00000000-0005-0000-0000-00006E300000}"/>
    <cellStyle name="Normal 10 4 3 5 2" xfId="22161" xr:uid="{00000000-0005-0000-0000-00006F300000}"/>
    <cellStyle name="Normal 10 4 3 5 2 2" xfId="57377" xr:uid="{00000000-0005-0000-0000-000070300000}"/>
    <cellStyle name="Normal 10 4 3 5 3" xfId="44780" xr:uid="{00000000-0005-0000-0000-000071300000}"/>
    <cellStyle name="Normal 10 4 3 5 4" xfId="34766" xr:uid="{00000000-0005-0000-0000-000072300000}"/>
    <cellStyle name="Normal 10 4 3 6" xfId="11334" xr:uid="{00000000-0005-0000-0000-000073300000}"/>
    <cellStyle name="Normal 10 4 3 6 2" xfId="23937" xr:uid="{00000000-0005-0000-0000-000074300000}"/>
    <cellStyle name="Normal 10 4 3 6 2 2" xfId="59153" xr:uid="{00000000-0005-0000-0000-000075300000}"/>
    <cellStyle name="Normal 10 4 3 6 3" xfId="46556" xr:uid="{00000000-0005-0000-0000-000076300000}"/>
    <cellStyle name="Normal 10 4 3 6 4" xfId="36542" xr:uid="{00000000-0005-0000-0000-000077300000}"/>
    <cellStyle name="Normal 10 4 3 7" xfId="15701" xr:uid="{00000000-0005-0000-0000-000078300000}"/>
    <cellStyle name="Normal 10 4 3 7 2" xfId="50917" xr:uid="{00000000-0005-0000-0000-000079300000}"/>
    <cellStyle name="Normal 10 4 3 7 3" xfId="28306" xr:uid="{00000000-0005-0000-0000-00007A300000}"/>
    <cellStyle name="Normal 10 4 3 8" xfId="12792" xr:uid="{00000000-0005-0000-0000-00007B300000}"/>
    <cellStyle name="Normal 10 4 3 8 2" xfId="48010" xr:uid="{00000000-0005-0000-0000-00007C300000}"/>
    <cellStyle name="Normal 10 4 3 9" xfId="38320" xr:uid="{00000000-0005-0000-0000-00007D300000}"/>
    <cellStyle name="Normal 10 4 4" xfId="2853" xr:uid="{00000000-0005-0000-0000-00007E300000}"/>
    <cellStyle name="Normal 10 4 4 10" xfId="25240" xr:uid="{00000000-0005-0000-0000-00007F300000}"/>
    <cellStyle name="Normal 10 4 4 11" xfId="60775" xr:uid="{00000000-0005-0000-0000-000080300000}"/>
    <cellStyle name="Normal 10 4 4 2" xfId="4671" xr:uid="{00000000-0005-0000-0000-000081300000}"/>
    <cellStyle name="Normal 10 4 4 2 2" xfId="17318" xr:uid="{00000000-0005-0000-0000-000082300000}"/>
    <cellStyle name="Normal 10 4 4 2 2 2" xfId="52534" xr:uid="{00000000-0005-0000-0000-000083300000}"/>
    <cellStyle name="Normal 10 4 4 2 2 3" xfId="29923" xr:uid="{00000000-0005-0000-0000-000084300000}"/>
    <cellStyle name="Normal 10 4 4 2 3" xfId="13764" xr:uid="{00000000-0005-0000-0000-000085300000}"/>
    <cellStyle name="Normal 10 4 4 2 3 2" xfId="48982" xr:uid="{00000000-0005-0000-0000-000086300000}"/>
    <cellStyle name="Normal 10 4 4 2 4" xfId="39937" xr:uid="{00000000-0005-0000-0000-000087300000}"/>
    <cellStyle name="Normal 10 4 4 2 5" xfId="26371" xr:uid="{00000000-0005-0000-0000-000088300000}"/>
    <cellStyle name="Normal 10 4 4 3" xfId="6141" xr:uid="{00000000-0005-0000-0000-000089300000}"/>
    <cellStyle name="Normal 10 4 4 3 2" xfId="18772" xr:uid="{00000000-0005-0000-0000-00008A300000}"/>
    <cellStyle name="Normal 10 4 4 3 2 2" xfId="53988" xr:uid="{00000000-0005-0000-0000-00008B300000}"/>
    <cellStyle name="Normal 10 4 4 3 3" xfId="41391" xr:uid="{00000000-0005-0000-0000-00008C300000}"/>
    <cellStyle name="Normal 10 4 4 3 4" xfId="31377" xr:uid="{00000000-0005-0000-0000-00008D300000}"/>
    <cellStyle name="Normal 10 4 4 4" xfId="7600" xr:uid="{00000000-0005-0000-0000-00008E300000}"/>
    <cellStyle name="Normal 10 4 4 4 2" xfId="20226" xr:uid="{00000000-0005-0000-0000-00008F300000}"/>
    <cellStyle name="Normal 10 4 4 4 2 2" xfId="55442" xr:uid="{00000000-0005-0000-0000-000090300000}"/>
    <cellStyle name="Normal 10 4 4 4 3" xfId="42845" xr:uid="{00000000-0005-0000-0000-000091300000}"/>
    <cellStyle name="Normal 10 4 4 4 4" xfId="32831" xr:uid="{00000000-0005-0000-0000-000092300000}"/>
    <cellStyle name="Normal 10 4 4 5" xfId="9381" xr:uid="{00000000-0005-0000-0000-000093300000}"/>
    <cellStyle name="Normal 10 4 4 5 2" xfId="22002" xr:uid="{00000000-0005-0000-0000-000094300000}"/>
    <cellStyle name="Normal 10 4 4 5 2 2" xfId="57218" xr:uid="{00000000-0005-0000-0000-000095300000}"/>
    <cellStyle name="Normal 10 4 4 5 3" xfId="44621" xr:uid="{00000000-0005-0000-0000-000096300000}"/>
    <cellStyle name="Normal 10 4 4 5 4" xfId="34607" xr:uid="{00000000-0005-0000-0000-000097300000}"/>
    <cellStyle name="Normal 10 4 4 6" xfId="11175" xr:uid="{00000000-0005-0000-0000-000098300000}"/>
    <cellStyle name="Normal 10 4 4 6 2" xfId="23778" xr:uid="{00000000-0005-0000-0000-000099300000}"/>
    <cellStyle name="Normal 10 4 4 6 2 2" xfId="58994" xr:uid="{00000000-0005-0000-0000-00009A300000}"/>
    <cellStyle name="Normal 10 4 4 6 3" xfId="46397" xr:uid="{00000000-0005-0000-0000-00009B300000}"/>
    <cellStyle name="Normal 10 4 4 6 4" xfId="36383" xr:uid="{00000000-0005-0000-0000-00009C300000}"/>
    <cellStyle name="Normal 10 4 4 7" xfId="15542" xr:uid="{00000000-0005-0000-0000-00009D300000}"/>
    <cellStyle name="Normal 10 4 4 7 2" xfId="50758" xr:uid="{00000000-0005-0000-0000-00009E300000}"/>
    <cellStyle name="Normal 10 4 4 7 3" xfId="28147" xr:uid="{00000000-0005-0000-0000-00009F300000}"/>
    <cellStyle name="Normal 10 4 4 8" xfId="12633" xr:uid="{00000000-0005-0000-0000-0000A0300000}"/>
    <cellStyle name="Normal 10 4 4 8 2" xfId="47851" xr:uid="{00000000-0005-0000-0000-0000A1300000}"/>
    <cellStyle name="Normal 10 4 4 9" xfId="38161" xr:uid="{00000000-0005-0000-0000-0000A2300000}"/>
    <cellStyle name="Normal 10 4 5" xfId="3362" xr:uid="{00000000-0005-0000-0000-0000A3300000}"/>
    <cellStyle name="Normal 10 4 5 10" xfId="26858" xr:uid="{00000000-0005-0000-0000-0000A4300000}"/>
    <cellStyle name="Normal 10 4 5 11" xfId="61262" xr:uid="{00000000-0005-0000-0000-0000A5300000}"/>
    <cellStyle name="Normal 10 4 5 2" xfId="5158" xr:uid="{00000000-0005-0000-0000-0000A6300000}"/>
    <cellStyle name="Normal 10 4 5 2 2" xfId="17805" xr:uid="{00000000-0005-0000-0000-0000A7300000}"/>
    <cellStyle name="Normal 10 4 5 2 2 2" xfId="53021" xr:uid="{00000000-0005-0000-0000-0000A8300000}"/>
    <cellStyle name="Normal 10 4 5 2 3" xfId="40424" xr:uid="{00000000-0005-0000-0000-0000A9300000}"/>
    <cellStyle name="Normal 10 4 5 2 4" xfId="30410" xr:uid="{00000000-0005-0000-0000-0000AA300000}"/>
    <cellStyle name="Normal 10 4 5 3" xfId="6628" xr:uid="{00000000-0005-0000-0000-0000AB300000}"/>
    <cellStyle name="Normal 10 4 5 3 2" xfId="19259" xr:uid="{00000000-0005-0000-0000-0000AC300000}"/>
    <cellStyle name="Normal 10 4 5 3 2 2" xfId="54475" xr:uid="{00000000-0005-0000-0000-0000AD300000}"/>
    <cellStyle name="Normal 10 4 5 3 3" xfId="41878" xr:uid="{00000000-0005-0000-0000-0000AE300000}"/>
    <cellStyle name="Normal 10 4 5 3 4" xfId="31864" xr:uid="{00000000-0005-0000-0000-0000AF300000}"/>
    <cellStyle name="Normal 10 4 5 4" xfId="8087" xr:uid="{00000000-0005-0000-0000-0000B0300000}"/>
    <cellStyle name="Normal 10 4 5 4 2" xfId="20713" xr:uid="{00000000-0005-0000-0000-0000B1300000}"/>
    <cellStyle name="Normal 10 4 5 4 2 2" xfId="55929" xr:uid="{00000000-0005-0000-0000-0000B2300000}"/>
    <cellStyle name="Normal 10 4 5 4 3" xfId="43332" xr:uid="{00000000-0005-0000-0000-0000B3300000}"/>
    <cellStyle name="Normal 10 4 5 4 4" xfId="33318" xr:uid="{00000000-0005-0000-0000-0000B4300000}"/>
    <cellStyle name="Normal 10 4 5 5" xfId="9868" xr:uid="{00000000-0005-0000-0000-0000B5300000}"/>
    <cellStyle name="Normal 10 4 5 5 2" xfId="22489" xr:uid="{00000000-0005-0000-0000-0000B6300000}"/>
    <cellStyle name="Normal 10 4 5 5 2 2" xfId="57705" xr:uid="{00000000-0005-0000-0000-0000B7300000}"/>
    <cellStyle name="Normal 10 4 5 5 3" xfId="45108" xr:uid="{00000000-0005-0000-0000-0000B8300000}"/>
    <cellStyle name="Normal 10 4 5 5 4" xfId="35094" xr:uid="{00000000-0005-0000-0000-0000B9300000}"/>
    <cellStyle name="Normal 10 4 5 6" xfId="11662" xr:uid="{00000000-0005-0000-0000-0000BA300000}"/>
    <cellStyle name="Normal 10 4 5 6 2" xfId="24265" xr:uid="{00000000-0005-0000-0000-0000BB300000}"/>
    <cellStyle name="Normal 10 4 5 6 2 2" xfId="59481" xr:uid="{00000000-0005-0000-0000-0000BC300000}"/>
    <cellStyle name="Normal 10 4 5 6 3" xfId="46884" xr:uid="{00000000-0005-0000-0000-0000BD300000}"/>
    <cellStyle name="Normal 10 4 5 6 4" xfId="36870" xr:uid="{00000000-0005-0000-0000-0000BE300000}"/>
    <cellStyle name="Normal 10 4 5 7" xfId="16029" xr:uid="{00000000-0005-0000-0000-0000BF300000}"/>
    <cellStyle name="Normal 10 4 5 7 2" xfId="51245" xr:uid="{00000000-0005-0000-0000-0000C0300000}"/>
    <cellStyle name="Normal 10 4 5 7 3" xfId="28634" xr:uid="{00000000-0005-0000-0000-0000C1300000}"/>
    <cellStyle name="Normal 10 4 5 8" xfId="14251" xr:uid="{00000000-0005-0000-0000-0000C2300000}"/>
    <cellStyle name="Normal 10 4 5 8 2" xfId="49469" xr:uid="{00000000-0005-0000-0000-0000C3300000}"/>
    <cellStyle name="Normal 10 4 5 9" xfId="38648" xr:uid="{00000000-0005-0000-0000-0000C4300000}"/>
    <cellStyle name="Normal 10 4 6" xfId="2522" xr:uid="{00000000-0005-0000-0000-0000C5300000}"/>
    <cellStyle name="Normal 10 4 6 10" xfId="26049" xr:uid="{00000000-0005-0000-0000-0000C6300000}"/>
    <cellStyle name="Normal 10 4 6 11" xfId="60453" xr:uid="{00000000-0005-0000-0000-0000C7300000}"/>
    <cellStyle name="Normal 10 4 6 2" xfId="4349" xr:uid="{00000000-0005-0000-0000-0000C8300000}"/>
    <cellStyle name="Normal 10 4 6 2 2" xfId="16996" xr:uid="{00000000-0005-0000-0000-0000C9300000}"/>
    <cellStyle name="Normal 10 4 6 2 2 2" xfId="52212" xr:uid="{00000000-0005-0000-0000-0000CA300000}"/>
    <cellStyle name="Normal 10 4 6 2 3" xfId="39615" xr:uid="{00000000-0005-0000-0000-0000CB300000}"/>
    <cellStyle name="Normal 10 4 6 2 4" xfId="29601" xr:uid="{00000000-0005-0000-0000-0000CC300000}"/>
    <cellStyle name="Normal 10 4 6 3" xfId="5819" xr:uid="{00000000-0005-0000-0000-0000CD300000}"/>
    <cellStyle name="Normal 10 4 6 3 2" xfId="18450" xr:uid="{00000000-0005-0000-0000-0000CE300000}"/>
    <cellStyle name="Normal 10 4 6 3 2 2" xfId="53666" xr:uid="{00000000-0005-0000-0000-0000CF300000}"/>
    <cellStyle name="Normal 10 4 6 3 3" xfId="41069" xr:uid="{00000000-0005-0000-0000-0000D0300000}"/>
    <cellStyle name="Normal 10 4 6 3 4" xfId="31055" xr:uid="{00000000-0005-0000-0000-0000D1300000}"/>
    <cellStyle name="Normal 10 4 6 4" xfId="7278" xr:uid="{00000000-0005-0000-0000-0000D2300000}"/>
    <cellStyle name="Normal 10 4 6 4 2" xfId="19904" xr:uid="{00000000-0005-0000-0000-0000D3300000}"/>
    <cellStyle name="Normal 10 4 6 4 2 2" xfId="55120" xr:uid="{00000000-0005-0000-0000-0000D4300000}"/>
    <cellStyle name="Normal 10 4 6 4 3" xfId="42523" xr:uid="{00000000-0005-0000-0000-0000D5300000}"/>
    <cellStyle name="Normal 10 4 6 4 4" xfId="32509" xr:uid="{00000000-0005-0000-0000-0000D6300000}"/>
    <cellStyle name="Normal 10 4 6 5" xfId="9059" xr:uid="{00000000-0005-0000-0000-0000D7300000}"/>
    <cellStyle name="Normal 10 4 6 5 2" xfId="21680" xr:uid="{00000000-0005-0000-0000-0000D8300000}"/>
    <cellStyle name="Normal 10 4 6 5 2 2" xfId="56896" xr:uid="{00000000-0005-0000-0000-0000D9300000}"/>
    <cellStyle name="Normal 10 4 6 5 3" xfId="44299" xr:uid="{00000000-0005-0000-0000-0000DA300000}"/>
    <cellStyle name="Normal 10 4 6 5 4" xfId="34285" xr:uid="{00000000-0005-0000-0000-0000DB300000}"/>
    <cellStyle name="Normal 10 4 6 6" xfId="10853" xr:uid="{00000000-0005-0000-0000-0000DC300000}"/>
    <cellStyle name="Normal 10 4 6 6 2" xfId="23456" xr:uid="{00000000-0005-0000-0000-0000DD300000}"/>
    <cellStyle name="Normal 10 4 6 6 2 2" xfId="58672" xr:uid="{00000000-0005-0000-0000-0000DE300000}"/>
    <cellStyle name="Normal 10 4 6 6 3" xfId="46075" xr:uid="{00000000-0005-0000-0000-0000DF300000}"/>
    <cellStyle name="Normal 10 4 6 6 4" xfId="36061" xr:uid="{00000000-0005-0000-0000-0000E0300000}"/>
    <cellStyle name="Normal 10 4 6 7" xfId="15220" xr:uid="{00000000-0005-0000-0000-0000E1300000}"/>
    <cellStyle name="Normal 10 4 6 7 2" xfId="50436" xr:uid="{00000000-0005-0000-0000-0000E2300000}"/>
    <cellStyle name="Normal 10 4 6 7 3" xfId="27825" xr:uid="{00000000-0005-0000-0000-0000E3300000}"/>
    <cellStyle name="Normal 10 4 6 8" xfId="13442" xr:uid="{00000000-0005-0000-0000-0000E4300000}"/>
    <cellStyle name="Normal 10 4 6 8 2" xfId="48660" xr:uid="{00000000-0005-0000-0000-0000E5300000}"/>
    <cellStyle name="Normal 10 4 6 9" xfId="37839" xr:uid="{00000000-0005-0000-0000-0000E6300000}"/>
    <cellStyle name="Normal 10 4 7" xfId="3686" xr:uid="{00000000-0005-0000-0000-0000E7300000}"/>
    <cellStyle name="Normal 10 4 7 2" xfId="8410" xr:uid="{00000000-0005-0000-0000-0000E8300000}"/>
    <cellStyle name="Normal 10 4 7 2 2" xfId="21036" xr:uid="{00000000-0005-0000-0000-0000E9300000}"/>
    <cellStyle name="Normal 10 4 7 2 2 2" xfId="56252" xr:uid="{00000000-0005-0000-0000-0000EA300000}"/>
    <cellStyle name="Normal 10 4 7 2 3" xfId="43655" xr:uid="{00000000-0005-0000-0000-0000EB300000}"/>
    <cellStyle name="Normal 10 4 7 2 4" xfId="33641" xr:uid="{00000000-0005-0000-0000-0000EC300000}"/>
    <cellStyle name="Normal 10 4 7 3" xfId="10191" xr:uid="{00000000-0005-0000-0000-0000ED300000}"/>
    <cellStyle name="Normal 10 4 7 3 2" xfId="22812" xr:uid="{00000000-0005-0000-0000-0000EE300000}"/>
    <cellStyle name="Normal 10 4 7 3 2 2" xfId="58028" xr:uid="{00000000-0005-0000-0000-0000EF300000}"/>
    <cellStyle name="Normal 10 4 7 3 3" xfId="45431" xr:uid="{00000000-0005-0000-0000-0000F0300000}"/>
    <cellStyle name="Normal 10 4 7 3 4" xfId="35417" xr:uid="{00000000-0005-0000-0000-0000F1300000}"/>
    <cellStyle name="Normal 10 4 7 4" xfId="11987" xr:uid="{00000000-0005-0000-0000-0000F2300000}"/>
    <cellStyle name="Normal 10 4 7 4 2" xfId="24588" xr:uid="{00000000-0005-0000-0000-0000F3300000}"/>
    <cellStyle name="Normal 10 4 7 4 2 2" xfId="59804" xr:uid="{00000000-0005-0000-0000-0000F4300000}"/>
    <cellStyle name="Normal 10 4 7 4 3" xfId="47207" xr:uid="{00000000-0005-0000-0000-0000F5300000}"/>
    <cellStyle name="Normal 10 4 7 4 4" xfId="37193" xr:uid="{00000000-0005-0000-0000-0000F6300000}"/>
    <cellStyle name="Normal 10 4 7 5" xfId="16352" xr:uid="{00000000-0005-0000-0000-0000F7300000}"/>
    <cellStyle name="Normal 10 4 7 5 2" xfId="51568" xr:uid="{00000000-0005-0000-0000-0000F8300000}"/>
    <cellStyle name="Normal 10 4 7 5 3" xfId="28957" xr:uid="{00000000-0005-0000-0000-0000F9300000}"/>
    <cellStyle name="Normal 10 4 7 6" xfId="14574" xr:uid="{00000000-0005-0000-0000-0000FA300000}"/>
    <cellStyle name="Normal 10 4 7 6 2" xfId="49792" xr:uid="{00000000-0005-0000-0000-0000FB300000}"/>
    <cellStyle name="Normal 10 4 7 7" xfId="38971" xr:uid="{00000000-0005-0000-0000-0000FC300000}"/>
    <cellStyle name="Normal 10 4 7 8" xfId="27181" xr:uid="{00000000-0005-0000-0000-0000FD300000}"/>
    <cellStyle name="Normal 10 4 8" xfId="4022" xr:uid="{00000000-0005-0000-0000-0000FE300000}"/>
    <cellStyle name="Normal 10 4 8 2" xfId="16674" xr:uid="{00000000-0005-0000-0000-0000FF300000}"/>
    <cellStyle name="Normal 10 4 8 2 2" xfId="51890" xr:uid="{00000000-0005-0000-0000-000000310000}"/>
    <cellStyle name="Normal 10 4 8 2 3" xfId="29279" xr:uid="{00000000-0005-0000-0000-000001310000}"/>
    <cellStyle name="Normal 10 4 8 3" xfId="13120" xr:uid="{00000000-0005-0000-0000-000002310000}"/>
    <cellStyle name="Normal 10 4 8 3 2" xfId="48338" xr:uid="{00000000-0005-0000-0000-000003310000}"/>
    <cellStyle name="Normal 10 4 8 4" xfId="39293" xr:uid="{00000000-0005-0000-0000-000004310000}"/>
    <cellStyle name="Normal 10 4 8 5" xfId="25727" xr:uid="{00000000-0005-0000-0000-000005310000}"/>
    <cellStyle name="Normal 10 4 9" xfId="5497" xr:uid="{00000000-0005-0000-0000-000006310000}"/>
    <cellStyle name="Normal 10 4 9 2" xfId="18128" xr:uid="{00000000-0005-0000-0000-000007310000}"/>
    <cellStyle name="Normal 10 4 9 2 2" xfId="53344" xr:uid="{00000000-0005-0000-0000-000008310000}"/>
    <cellStyle name="Normal 10 4 9 3" xfId="40747" xr:uid="{00000000-0005-0000-0000-000009310000}"/>
    <cellStyle name="Normal 10 4 9 4" xfId="30733" xr:uid="{00000000-0005-0000-0000-00000A310000}"/>
    <cellStyle name="Normal 10 5" xfId="2259" xr:uid="{00000000-0005-0000-0000-00000B310000}"/>
    <cellStyle name="Normal 10 5 10" xfId="10514" xr:uid="{00000000-0005-0000-0000-00000C310000}"/>
    <cellStyle name="Normal 10 5 10 2" xfId="23125" xr:uid="{00000000-0005-0000-0000-00000D310000}"/>
    <cellStyle name="Normal 10 5 10 2 2" xfId="58341" xr:uid="{00000000-0005-0000-0000-00000E310000}"/>
    <cellStyle name="Normal 10 5 10 3" xfId="45744" xr:uid="{00000000-0005-0000-0000-00000F310000}"/>
    <cellStyle name="Normal 10 5 10 4" xfId="35730" xr:uid="{00000000-0005-0000-0000-000010310000}"/>
    <cellStyle name="Normal 10 5 11" xfId="14978" xr:uid="{00000000-0005-0000-0000-000011310000}"/>
    <cellStyle name="Normal 10 5 11 2" xfId="50194" xr:uid="{00000000-0005-0000-0000-000012310000}"/>
    <cellStyle name="Normal 10 5 11 3" xfId="27583" xr:uid="{00000000-0005-0000-0000-000013310000}"/>
    <cellStyle name="Normal 10 5 12" xfId="12391" xr:uid="{00000000-0005-0000-0000-000014310000}"/>
    <cellStyle name="Normal 10 5 12 2" xfId="47609" xr:uid="{00000000-0005-0000-0000-000015310000}"/>
    <cellStyle name="Normal 10 5 13" xfId="37597" xr:uid="{00000000-0005-0000-0000-000016310000}"/>
    <cellStyle name="Normal 10 5 14" xfId="24998" xr:uid="{00000000-0005-0000-0000-000017310000}"/>
    <cellStyle name="Normal 10 5 15" xfId="60211" xr:uid="{00000000-0005-0000-0000-000018310000}"/>
    <cellStyle name="Normal 10 5 2" xfId="3113" xr:uid="{00000000-0005-0000-0000-000019310000}"/>
    <cellStyle name="Normal 10 5 2 10" xfId="25482" xr:uid="{00000000-0005-0000-0000-00001A310000}"/>
    <cellStyle name="Normal 10 5 2 11" xfId="61017" xr:uid="{00000000-0005-0000-0000-00001B310000}"/>
    <cellStyle name="Normal 10 5 2 2" xfId="4913" xr:uid="{00000000-0005-0000-0000-00001C310000}"/>
    <cellStyle name="Normal 10 5 2 2 2" xfId="17560" xr:uid="{00000000-0005-0000-0000-00001D310000}"/>
    <cellStyle name="Normal 10 5 2 2 2 2" xfId="52776" xr:uid="{00000000-0005-0000-0000-00001E310000}"/>
    <cellStyle name="Normal 10 5 2 2 2 3" xfId="30165" xr:uid="{00000000-0005-0000-0000-00001F310000}"/>
    <cellStyle name="Normal 10 5 2 2 3" xfId="14006" xr:uid="{00000000-0005-0000-0000-000020310000}"/>
    <cellStyle name="Normal 10 5 2 2 3 2" xfId="49224" xr:uid="{00000000-0005-0000-0000-000021310000}"/>
    <cellStyle name="Normal 10 5 2 2 4" xfId="40179" xr:uid="{00000000-0005-0000-0000-000022310000}"/>
    <cellStyle name="Normal 10 5 2 2 5" xfId="26613" xr:uid="{00000000-0005-0000-0000-000023310000}"/>
    <cellStyle name="Normal 10 5 2 3" xfId="6383" xr:uid="{00000000-0005-0000-0000-000024310000}"/>
    <cellStyle name="Normal 10 5 2 3 2" xfId="19014" xr:uid="{00000000-0005-0000-0000-000025310000}"/>
    <cellStyle name="Normal 10 5 2 3 2 2" xfId="54230" xr:uid="{00000000-0005-0000-0000-000026310000}"/>
    <cellStyle name="Normal 10 5 2 3 3" xfId="41633" xr:uid="{00000000-0005-0000-0000-000027310000}"/>
    <cellStyle name="Normal 10 5 2 3 4" xfId="31619" xr:uid="{00000000-0005-0000-0000-000028310000}"/>
    <cellStyle name="Normal 10 5 2 4" xfId="7842" xr:uid="{00000000-0005-0000-0000-000029310000}"/>
    <cellStyle name="Normal 10 5 2 4 2" xfId="20468" xr:uid="{00000000-0005-0000-0000-00002A310000}"/>
    <cellStyle name="Normal 10 5 2 4 2 2" xfId="55684" xr:uid="{00000000-0005-0000-0000-00002B310000}"/>
    <cellStyle name="Normal 10 5 2 4 3" xfId="43087" xr:uid="{00000000-0005-0000-0000-00002C310000}"/>
    <cellStyle name="Normal 10 5 2 4 4" xfId="33073" xr:uid="{00000000-0005-0000-0000-00002D310000}"/>
    <cellStyle name="Normal 10 5 2 5" xfId="9623" xr:uid="{00000000-0005-0000-0000-00002E310000}"/>
    <cellStyle name="Normal 10 5 2 5 2" xfId="22244" xr:uid="{00000000-0005-0000-0000-00002F310000}"/>
    <cellStyle name="Normal 10 5 2 5 2 2" xfId="57460" xr:uid="{00000000-0005-0000-0000-000030310000}"/>
    <cellStyle name="Normal 10 5 2 5 3" xfId="44863" xr:uid="{00000000-0005-0000-0000-000031310000}"/>
    <cellStyle name="Normal 10 5 2 5 4" xfId="34849" xr:uid="{00000000-0005-0000-0000-000032310000}"/>
    <cellStyle name="Normal 10 5 2 6" xfId="11417" xr:uid="{00000000-0005-0000-0000-000033310000}"/>
    <cellStyle name="Normal 10 5 2 6 2" xfId="24020" xr:uid="{00000000-0005-0000-0000-000034310000}"/>
    <cellStyle name="Normal 10 5 2 6 2 2" xfId="59236" xr:uid="{00000000-0005-0000-0000-000035310000}"/>
    <cellStyle name="Normal 10 5 2 6 3" xfId="46639" xr:uid="{00000000-0005-0000-0000-000036310000}"/>
    <cellStyle name="Normal 10 5 2 6 4" xfId="36625" xr:uid="{00000000-0005-0000-0000-000037310000}"/>
    <cellStyle name="Normal 10 5 2 7" xfId="15784" xr:uid="{00000000-0005-0000-0000-000038310000}"/>
    <cellStyle name="Normal 10 5 2 7 2" xfId="51000" xr:uid="{00000000-0005-0000-0000-000039310000}"/>
    <cellStyle name="Normal 10 5 2 7 3" xfId="28389" xr:uid="{00000000-0005-0000-0000-00003A310000}"/>
    <cellStyle name="Normal 10 5 2 8" xfId="12875" xr:uid="{00000000-0005-0000-0000-00003B310000}"/>
    <cellStyle name="Normal 10 5 2 8 2" xfId="48093" xr:uid="{00000000-0005-0000-0000-00003C310000}"/>
    <cellStyle name="Normal 10 5 2 9" xfId="38403" xr:uid="{00000000-0005-0000-0000-00003D310000}"/>
    <cellStyle name="Normal 10 5 3" xfId="3442" xr:uid="{00000000-0005-0000-0000-00003E310000}"/>
    <cellStyle name="Normal 10 5 3 10" xfId="26938" xr:uid="{00000000-0005-0000-0000-00003F310000}"/>
    <cellStyle name="Normal 10 5 3 11" xfId="61342" xr:uid="{00000000-0005-0000-0000-000040310000}"/>
    <cellStyle name="Normal 10 5 3 2" xfId="5238" xr:uid="{00000000-0005-0000-0000-000041310000}"/>
    <cellStyle name="Normal 10 5 3 2 2" xfId="17885" xr:uid="{00000000-0005-0000-0000-000042310000}"/>
    <cellStyle name="Normal 10 5 3 2 2 2" xfId="53101" xr:uid="{00000000-0005-0000-0000-000043310000}"/>
    <cellStyle name="Normal 10 5 3 2 3" xfId="40504" xr:uid="{00000000-0005-0000-0000-000044310000}"/>
    <cellStyle name="Normal 10 5 3 2 4" xfId="30490" xr:uid="{00000000-0005-0000-0000-000045310000}"/>
    <cellStyle name="Normal 10 5 3 3" xfId="6708" xr:uid="{00000000-0005-0000-0000-000046310000}"/>
    <cellStyle name="Normal 10 5 3 3 2" xfId="19339" xr:uid="{00000000-0005-0000-0000-000047310000}"/>
    <cellStyle name="Normal 10 5 3 3 2 2" xfId="54555" xr:uid="{00000000-0005-0000-0000-000048310000}"/>
    <cellStyle name="Normal 10 5 3 3 3" xfId="41958" xr:uid="{00000000-0005-0000-0000-000049310000}"/>
    <cellStyle name="Normal 10 5 3 3 4" xfId="31944" xr:uid="{00000000-0005-0000-0000-00004A310000}"/>
    <cellStyle name="Normal 10 5 3 4" xfId="8167" xr:uid="{00000000-0005-0000-0000-00004B310000}"/>
    <cellStyle name="Normal 10 5 3 4 2" xfId="20793" xr:uid="{00000000-0005-0000-0000-00004C310000}"/>
    <cellStyle name="Normal 10 5 3 4 2 2" xfId="56009" xr:uid="{00000000-0005-0000-0000-00004D310000}"/>
    <cellStyle name="Normal 10 5 3 4 3" xfId="43412" xr:uid="{00000000-0005-0000-0000-00004E310000}"/>
    <cellStyle name="Normal 10 5 3 4 4" xfId="33398" xr:uid="{00000000-0005-0000-0000-00004F310000}"/>
    <cellStyle name="Normal 10 5 3 5" xfId="9948" xr:uid="{00000000-0005-0000-0000-000050310000}"/>
    <cellStyle name="Normal 10 5 3 5 2" xfId="22569" xr:uid="{00000000-0005-0000-0000-000051310000}"/>
    <cellStyle name="Normal 10 5 3 5 2 2" xfId="57785" xr:uid="{00000000-0005-0000-0000-000052310000}"/>
    <cellStyle name="Normal 10 5 3 5 3" xfId="45188" xr:uid="{00000000-0005-0000-0000-000053310000}"/>
    <cellStyle name="Normal 10 5 3 5 4" xfId="35174" xr:uid="{00000000-0005-0000-0000-000054310000}"/>
    <cellStyle name="Normal 10 5 3 6" xfId="11742" xr:uid="{00000000-0005-0000-0000-000055310000}"/>
    <cellStyle name="Normal 10 5 3 6 2" xfId="24345" xr:uid="{00000000-0005-0000-0000-000056310000}"/>
    <cellStyle name="Normal 10 5 3 6 2 2" xfId="59561" xr:uid="{00000000-0005-0000-0000-000057310000}"/>
    <cellStyle name="Normal 10 5 3 6 3" xfId="46964" xr:uid="{00000000-0005-0000-0000-000058310000}"/>
    <cellStyle name="Normal 10 5 3 6 4" xfId="36950" xr:uid="{00000000-0005-0000-0000-000059310000}"/>
    <cellStyle name="Normal 10 5 3 7" xfId="16109" xr:uid="{00000000-0005-0000-0000-00005A310000}"/>
    <cellStyle name="Normal 10 5 3 7 2" xfId="51325" xr:uid="{00000000-0005-0000-0000-00005B310000}"/>
    <cellStyle name="Normal 10 5 3 7 3" xfId="28714" xr:uid="{00000000-0005-0000-0000-00005C310000}"/>
    <cellStyle name="Normal 10 5 3 8" xfId="14331" xr:uid="{00000000-0005-0000-0000-00005D310000}"/>
    <cellStyle name="Normal 10 5 3 8 2" xfId="49549" xr:uid="{00000000-0005-0000-0000-00005E310000}"/>
    <cellStyle name="Normal 10 5 3 9" xfId="38728" xr:uid="{00000000-0005-0000-0000-00005F310000}"/>
    <cellStyle name="Normal 10 5 4" xfId="2603" xr:uid="{00000000-0005-0000-0000-000060310000}"/>
    <cellStyle name="Normal 10 5 4 10" xfId="26129" xr:uid="{00000000-0005-0000-0000-000061310000}"/>
    <cellStyle name="Normal 10 5 4 11" xfId="60533" xr:uid="{00000000-0005-0000-0000-000062310000}"/>
    <cellStyle name="Normal 10 5 4 2" xfId="4429" xr:uid="{00000000-0005-0000-0000-000063310000}"/>
    <cellStyle name="Normal 10 5 4 2 2" xfId="17076" xr:uid="{00000000-0005-0000-0000-000064310000}"/>
    <cellStyle name="Normal 10 5 4 2 2 2" xfId="52292" xr:uid="{00000000-0005-0000-0000-000065310000}"/>
    <cellStyle name="Normal 10 5 4 2 3" xfId="39695" xr:uid="{00000000-0005-0000-0000-000066310000}"/>
    <cellStyle name="Normal 10 5 4 2 4" xfId="29681" xr:uid="{00000000-0005-0000-0000-000067310000}"/>
    <cellStyle name="Normal 10 5 4 3" xfId="5899" xr:uid="{00000000-0005-0000-0000-000068310000}"/>
    <cellStyle name="Normal 10 5 4 3 2" xfId="18530" xr:uid="{00000000-0005-0000-0000-000069310000}"/>
    <cellStyle name="Normal 10 5 4 3 2 2" xfId="53746" xr:uid="{00000000-0005-0000-0000-00006A310000}"/>
    <cellStyle name="Normal 10 5 4 3 3" xfId="41149" xr:uid="{00000000-0005-0000-0000-00006B310000}"/>
    <cellStyle name="Normal 10 5 4 3 4" xfId="31135" xr:uid="{00000000-0005-0000-0000-00006C310000}"/>
    <cellStyle name="Normal 10 5 4 4" xfId="7358" xr:uid="{00000000-0005-0000-0000-00006D310000}"/>
    <cellStyle name="Normal 10 5 4 4 2" xfId="19984" xr:uid="{00000000-0005-0000-0000-00006E310000}"/>
    <cellStyle name="Normal 10 5 4 4 2 2" xfId="55200" xr:uid="{00000000-0005-0000-0000-00006F310000}"/>
    <cellStyle name="Normal 10 5 4 4 3" xfId="42603" xr:uid="{00000000-0005-0000-0000-000070310000}"/>
    <cellStyle name="Normal 10 5 4 4 4" xfId="32589" xr:uid="{00000000-0005-0000-0000-000071310000}"/>
    <cellStyle name="Normal 10 5 4 5" xfId="9139" xr:uid="{00000000-0005-0000-0000-000072310000}"/>
    <cellStyle name="Normal 10 5 4 5 2" xfId="21760" xr:uid="{00000000-0005-0000-0000-000073310000}"/>
    <cellStyle name="Normal 10 5 4 5 2 2" xfId="56976" xr:uid="{00000000-0005-0000-0000-000074310000}"/>
    <cellStyle name="Normal 10 5 4 5 3" xfId="44379" xr:uid="{00000000-0005-0000-0000-000075310000}"/>
    <cellStyle name="Normal 10 5 4 5 4" xfId="34365" xr:uid="{00000000-0005-0000-0000-000076310000}"/>
    <cellStyle name="Normal 10 5 4 6" xfId="10933" xr:uid="{00000000-0005-0000-0000-000077310000}"/>
    <cellStyle name="Normal 10 5 4 6 2" xfId="23536" xr:uid="{00000000-0005-0000-0000-000078310000}"/>
    <cellStyle name="Normal 10 5 4 6 2 2" xfId="58752" xr:uid="{00000000-0005-0000-0000-000079310000}"/>
    <cellStyle name="Normal 10 5 4 6 3" xfId="46155" xr:uid="{00000000-0005-0000-0000-00007A310000}"/>
    <cellStyle name="Normal 10 5 4 6 4" xfId="36141" xr:uid="{00000000-0005-0000-0000-00007B310000}"/>
    <cellStyle name="Normal 10 5 4 7" xfId="15300" xr:uid="{00000000-0005-0000-0000-00007C310000}"/>
    <cellStyle name="Normal 10 5 4 7 2" xfId="50516" xr:uid="{00000000-0005-0000-0000-00007D310000}"/>
    <cellStyle name="Normal 10 5 4 7 3" xfId="27905" xr:uid="{00000000-0005-0000-0000-00007E310000}"/>
    <cellStyle name="Normal 10 5 4 8" xfId="13522" xr:uid="{00000000-0005-0000-0000-00007F310000}"/>
    <cellStyle name="Normal 10 5 4 8 2" xfId="48740" xr:uid="{00000000-0005-0000-0000-000080310000}"/>
    <cellStyle name="Normal 10 5 4 9" xfId="37919" xr:uid="{00000000-0005-0000-0000-000081310000}"/>
    <cellStyle name="Normal 10 5 5" xfId="3767" xr:uid="{00000000-0005-0000-0000-000082310000}"/>
    <cellStyle name="Normal 10 5 5 2" xfId="8490" xr:uid="{00000000-0005-0000-0000-000083310000}"/>
    <cellStyle name="Normal 10 5 5 2 2" xfId="21116" xr:uid="{00000000-0005-0000-0000-000084310000}"/>
    <cellStyle name="Normal 10 5 5 2 2 2" xfId="56332" xr:uid="{00000000-0005-0000-0000-000085310000}"/>
    <cellStyle name="Normal 10 5 5 2 3" xfId="43735" xr:uid="{00000000-0005-0000-0000-000086310000}"/>
    <cellStyle name="Normal 10 5 5 2 4" xfId="33721" xr:uid="{00000000-0005-0000-0000-000087310000}"/>
    <cellStyle name="Normal 10 5 5 3" xfId="10271" xr:uid="{00000000-0005-0000-0000-000088310000}"/>
    <cellStyle name="Normal 10 5 5 3 2" xfId="22892" xr:uid="{00000000-0005-0000-0000-000089310000}"/>
    <cellStyle name="Normal 10 5 5 3 2 2" xfId="58108" xr:uid="{00000000-0005-0000-0000-00008A310000}"/>
    <cellStyle name="Normal 10 5 5 3 3" xfId="45511" xr:uid="{00000000-0005-0000-0000-00008B310000}"/>
    <cellStyle name="Normal 10 5 5 3 4" xfId="35497" xr:uid="{00000000-0005-0000-0000-00008C310000}"/>
    <cellStyle name="Normal 10 5 5 4" xfId="12067" xr:uid="{00000000-0005-0000-0000-00008D310000}"/>
    <cellStyle name="Normal 10 5 5 4 2" xfId="24668" xr:uid="{00000000-0005-0000-0000-00008E310000}"/>
    <cellStyle name="Normal 10 5 5 4 2 2" xfId="59884" xr:uid="{00000000-0005-0000-0000-00008F310000}"/>
    <cellStyle name="Normal 10 5 5 4 3" xfId="47287" xr:uid="{00000000-0005-0000-0000-000090310000}"/>
    <cellStyle name="Normal 10 5 5 4 4" xfId="37273" xr:uid="{00000000-0005-0000-0000-000091310000}"/>
    <cellStyle name="Normal 10 5 5 5" xfId="16432" xr:uid="{00000000-0005-0000-0000-000092310000}"/>
    <cellStyle name="Normal 10 5 5 5 2" xfId="51648" xr:uid="{00000000-0005-0000-0000-000093310000}"/>
    <cellStyle name="Normal 10 5 5 5 3" xfId="29037" xr:uid="{00000000-0005-0000-0000-000094310000}"/>
    <cellStyle name="Normal 10 5 5 6" xfId="14654" xr:uid="{00000000-0005-0000-0000-000095310000}"/>
    <cellStyle name="Normal 10 5 5 6 2" xfId="49872" xr:uid="{00000000-0005-0000-0000-000096310000}"/>
    <cellStyle name="Normal 10 5 5 7" xfId="39051" xr:uid="{00000000-0005-0000-0000-000097310000}"/>
    <cellStyle name="Normal 10 5 5 8" xfId="27261" xr:uid="{00000000-0005-0000-0000-000098310000}"/>
    <cellStyle name="Normal 10 5 6" xfId="4107" xr:uid="{00000000-0005-0000-0000-000099310000}"/>
    <cellStyle name="Normal 10 5 6 2" xfId="16754" xr:uid="{00000000-0005-0000-0000-00009A310000}"/>
    <cellStyle name="Normal 10 5 6 2 2" xfId="51970" xr:uid="{00000000-0005-0000-0000-00009B310000}"/>
    <cellStyle name="Normal 10 5 6 2 3" xfId="29359" xr:uid="{00000000-0005-0000-0000-00009C310000}"/>
    <cellStyle name="Normal 10 5 6 3" xfId="13200" xr:uid="{00000000-0005-0000-0000-00009D310000}"/>
    <cellStyle name="Normal 10 5 6 3 2" xfId="48418" xr:uid="{00000000-0005-0000-0000-00009E310000}"/>
    <cellStyle name="Normal 10 5 6 4" xfId="39373" xr:uid="{00000000-0005-0000-0000-00009F310000}"/>
    <cellStyle name="Normal 10 5 6 5" xfId="25807" xr:uid="{00000000-0005-0000-0000-0000A0310000}"/>
    <cellStyle name="Normal 10 5 7" xfId="5577" xr:uid="{00000000-0005-0000-0000-0000A1310000}"/>
    <cellStyle name="Normal 10 5 7 2" xfId="18208" xr:uid="{00000000-0005-0000-0000-0000A2310000}"/>
    <cellStyle name="Normal 10 5 7 2 2" xfId="53424" xr:uid="{00000000-0005-0000-0000-0000A3310000}"/>
    <cellStyle name="Normal 10 5 7 3" xfId="40827" xr:uid="{00000000-0005-0000-0000-0000A4310000}"/>
    <cellStyle name="Normal 10 5 7 4" xfId="30813" xr:uid="{00000000-0005-0000-0000-0000A5310000}"/>
    <cellStyle name="Normal 10 5 8" xfId="7036" xr:uid="{00000000-0005-0000-0000-0000A6310000}"/>
    <cellStyle name="Normal 10 5 8 2" xfId="19662" xr:uid="{00000000-0005-0000-0000-0000A7310000}"/>
    <cellStyle name="Normal 10 5 8 2 2" xfId="54878" xr:uid="{00000000-0005-0000-0000-0000A8310000}"/>
    <cellStyle name="Normal 10 5 8 3" xfId="42281" xr:uid="{00000000-0005-0000-0000-0000A9310000}"/>
    <cellStyle name="Normal 10 5 8 4" xfId="32267" xr:uid="{00000000-0005-0000-0000-0000AA310000}"/>
    <cellStyle name="Normal 10 5 9" xfId="8817" xr:uid="{00000000-0005-0000-0000-0000AB310000}"/>
    <cellStyle name="Normal 10 5 9 2" xfId="21438" xr:uid="{00000000-0005-0000-0000-0000AC310000}"/>
    <cellStyle name="Normal 10 5 9 2 2" xfId="56654" xr:uid="{00000000-0005-0000-0000-0000AD310000}"/>
    <cellStyle name="Normal 10 5 9 3" xfId="44057" xr:uid="{00000000-0005-0000-0000-0000AE310000}"/>
    <cellStyle name="Normal 10 5 9 4" xfId="34043" xr:uid="{00000000-0005-0000-0000-0000AF310000}"/>
    <cellStyle name="Normal 10 6" xfId="2936" xr:uid="{00000000-0005-0000-0000-0000B0310000}"/>
    <cellStyle name="Normal 10 6 10" xfId="25320" xr:uid="{00000000-0005-0000-0000-0000B1310000}"/>
    <cellStyle name="Normal 10 6 11" xfId="60855" xr:uid="{00000000-0005-0000-0000-0000B2310000}"/>
    <cellStyle name="Normal 10 6 2" xfId="4751" xr:uid="{00000000-0005-0000-0000-0000B3310000}"/>
    <cellStyle name="Normal 10 6 2 2" xfId="17398" xr:uid="{00000000-0005-0000-0000-0000B4310000}"/>
    <cellStyle name="Normal 10 6 2 2 2" xfId="52614" xr:uid="{00000000-0005-0000-0000-0000B5310000}"/>
    <cellStyle name="Normal 10 6 2 2 3" xfId="30003" xr:uid="{00000000-0005-0000-0000-0000B6310000}"/>
    <cellStyle name="Normal 10 6 2 3" xfId="13844" xr:uid="{00000000-0005-0000-0000-0000B7310000}"/>
    <cellStyle name="Normal 10 6 2 3 2" xfId="49062" xr:uid="{00000000-0005-0000-0000-0000B8310000}"/>
    <cellStyle name="Normal 10 6 2 4" xfId="40017" xr:uid="{00000000-0005-0000-0000-0000B9310000}"/>
    <cellStyle name="Normal 10 6 2 5" xfId="26451" xr:uid="{00000000-0005-0000-0000-0000BA310000}"/>
    <cellStyle name="Normal 10 6 3" xfId="6221" xr:uid="{00000000-0005-0000-0000-0000BB310000}"/>
    <cellStyle name="Normal 10 6 3 2" xfId="18852" xr:uid="{00000000-0005-0000-0000-0000BC310000}"/>
    <cellStyle name="Normal 10 6 3 2 2" xfId="54068" xr:uid="{00000000-0005-0000-0000-0000BD310000}"/>
    <cellStyle name="Normal 10 6 3 3" xfId="41471" xr:uid="{00000000-0005-0000-0000-0000BE310000}"/>
    <cellStyle name="Normal 10 6 3 4" xfId="31457" xr:uid="{00000000-0005-0000-0000-0000BF310000}"/>
    <cellStyle name="Normal 10 6 4" xfId="7680" xr:uid="{00000000-0005-0000-0000-0000C0310000}"/>
    <cellStyle name="Normal 10 6 4 2" xfId="20306" xr:uid="{00000000-0005-0000-0000-0000C1310000}"/>
    <cellStyle name="Normal 10 6 4 2 2" xfId="55522" xr:uid="{00000000-0005-0000-0000-0000C2310000}"/>
    <cellStyle name="Normal 10 6 4 3" xfId="42925" xr:uid="{00000000-0005-0000-0000-0000C3310000}"/>
    <cellStyle name="Normal 10 6 4 4" xfId="32911" xr:uid="{00000000-0005-0000-0000-0000C4310000}"/>
    <cellStyle name="Normal 10 6 5" xfId="9461" xr:uid="{00000000-0005-0000-0000-0000C5310000}"/>
    <cellStyle name="Normal 10 6 5 2" xfId="22082" xr:uid="{00000000-0005-0000-0000-0000C6310000}"/>
    <cellStyle name="Normal 10 6 5 2 2" xfId="57298" xr:uid="{00000000-0005-0000-0000-0000C7310000}"/>
    <cellStyle name="Normal 10 6 5 3" xfId="44701" xr:uid="{00000000-0005-0000-0000-0000C8310000}"/>
    <cellStyle name="Normal 10 6 5 4" xfId="34687" xr:uid="{00000000-0005-0000-0000-0000C9310000}"/>
    <cellStyle name="Normal 10 6 6" xfId="11255" xr:uid="{00000000-0005-0000-0000-0000CA310000}"/>
    <cellStyle name="Normal 10 6 6 2" xfId="23858" xr:uid="{00000000-0005-0000-0000-0000CB310000}"/>
    <cellStyle name="Normal 10 6 6 2 2" xfId="59074" xr:uid="{00000000-0005-0000-0000-0000CC310000}"/>
    <cellStyle name="Normal 10 6 6 3" xfId="46477" xr:uid="{00000000-0005-0000-0000-0000CD310000}"/>
    <cellStyle name="Normal 10 6 6 4" xfId="36463" xr:uid="{00000000-0005-0000-0000-0000CE310000}"/>
    <cellStyle name="Normal 10 6 7" xfId="15622" xr:uid="{00000000-0005-0000-0000-0000CF310000}"/>
    <cellStyle name="Normal 10 6 7 2" xfId="50838" xr:uid="{00000000-0005-0000-0000-0000D0310000}"/>
    <cellStyle name="Normal 10 6 7 3" xfId="28227" xr:uid="{00000000-0005-0000-0000-0000D1310000}"/>
    <cellStyle name="Normal 10 6 8" xfId="12713" xr:uid="{00000000-0005-0000-0000-0000D2310000}"/>
    <cellStyle name="Normal 10 6 8 2" xfId="47931" xr:uid="{00000000-0005-0000-0000-0000D3310000}"/>
    <cellStyle name="Normal 10 6 9" xfId="38241" xr:uid="{00000000-0005-0000-0000-0000D4310000}"/>
    <cellStyle name="Normal 10 7" xfId="2773" xr:uid="{00000000-0005-0000-0000-0000D5310000}"/>
    <cellStyle name="Normal 10 7 10" xfId="25168" xr:uid="{00000000-0005-0000-0000-0000D6310000}"/>
    <cellStyle name="Normal 10 7 11" xfId="60703" xr:uid="{00000000-0005-0000-0000-0000D7310000}"/>
    <cellStyle name="Normal 10 7 2" xfId="4599" xr:uid="{00000000-0005-0000-0000-0000D8310000}"/>
    <cellStyle name="Normal 10 7 2 2" xfId="17246" xr:uid="{00000000-0005-0000-0000-0000D9310000}"/>
    <cellStyle name="Normal 10 7 2 2 2" xfId="52462" xr:uid="{00000000-0005-0000-0000-0000DA310000}"/>
    <cellStyle name="Normal 10 7 2 2 3" xfId="29851" xr:uid="{00000000-0005-0000-0000-0000DB310000}"/>
    <cellStyle name="Normal 10 7 2 3" xfId="13692" xr:uid="{00000000-0005-0000-0000-0000DC310000}"/>
    <cellStyle name="Normal 10 7 2 3 2" xfId="48910" xr:uid="{00000000-0005-0000-0000-0000DD310000}"/>
    <cellStyle name="Normal 10 7 2 4" xfId="39865" xr:uid="{00000000-0005-0000-0000-0000DE310000}"/>
    <cellStyle name="Normal 10 7 2 5" xfId="26299" xr:uid="{00000000-0005-0000-0000-0000DF310000}"/>
    <cellStyle name="Normal 10 7 3" xfId="6069" xr:uid="{00000000-0005-0000-0000-0000E0310000}"/>
    <cellStyle name="Normal 10 7 3 2" xfId="18700" xr:uid="{00000000-0005-0000-0000-0000E1310000}"/>
    <cellStyle name="Normal 10 7 3 2 2" xfId="53916" xr:uid="{00000000-0005-0000-0000-0000E2310000}"/>
    <cellStyle name="Normal 10 7 3 3" xfId="41319" xr:uid="{00000000-0005-0000-0000-0000E3310000}"/>
    <cellStyle name="Normal 10 7 3 4" xfId="31305" xr:uid="{00000000-0005-0000-0000-0000E4310000}"/>
    <cellStyle name="Normal 10 7 4" xfId="7528" xr:uid="{00000000-0005-0000-0000-0000E5310000}"/>
    <cellStyle name="Normal 10 7 4 2" xfId="20154" xr:uid="{00000000-0005-0000-0000-0000E6310000}"/>
    <cellStyle name="Normal 10 7 4 2 2" xfId="55370" xr:uid="{00000000-0005-0000-0000-0000E7310000}"/>
    <cellStyle name="Normal 10 7 4 3" xfId="42773" xr:uid="{00000000-0005-0000-0000-0000E8310000}"/>
    <cellStyle name="Normal 10 7 4 4" xfId="32759" xr:uid="{00000000-0005-0000-0000-0000E9310000}"/>
    <cellStyle name="Normal 10 7 5" xfId="9309" xr:uid="{00000000-0005-0000-0000-0000EA310000}"/>
    <cellStyle name="Normal 10 7 5 2" xfId="21930" xr:uid="{00000000-0005-0000-0000-0000EB310000}"/>
    <cellStyle name="Normal 10 7 5 2 2" xfId="57146" xr:uid="{00000000-0005-0000-0000-0000EC310000}"/>
    <cellStyle name="Normal 10 7 5 3" xfId="44549" xr:uid="{00000000-0005-0000-0000-0000ED310000}"/>
    <cellStyle name="Normal 10 7 5 4" xfId="34535" xr:uid="{00000000-0005-0000-0000-0000EE310000}"/>
    <cellStyle name="Normal 10 7 6" xfId="11103" xr:uid="{00000000-0005-0000-0000-0000EF310000}"/>
    <cellStyle name="Normal 10 7 6 2" xfId="23706" xr:uid="{00000000-0005-0000-0000-0000F0310000}"/>
    <cellStyle name="Normal 10 7 6 2 2" xfId="58922" xr:uid="{00000000-0005-0000-0000-0000F1310000}"/>
    <cellStyle name="Normal 10 7 6 3" xfId="46325" xr:uid="{00000000-0005-0000-0000-0000F2310000}"/>
    <cellStyle name="Normal 10 7 6 4" xfId="36311" xr:uid="{00000000-0005-0000-0000-0000F3310000}"/>
    <cellStyle name="Normal 10 7 7" xfId="15470" xr:uid="{00000000-0005-0000-0000-0000F4310000}"/>
    <cellStyle name="Normal 10 7 7 2" xfId="50686" xr:uid="{00000000-0005-0000-0000-0000F5310000}"/>
    <cellStyle name="Normal 10 7 7 3" xfId="28075" xr:uid="{00000000-0005-0000-0000-0000F6310000}"/>
    <cellStyle name="Normal 10 7 8" xfId="12561" xr:uid="{00000000-0005-0000-0000-0000F7310000}"/>
    <cellStyle name="Normal 10 7 8 2" xfId="47779" xr:uid="{00000000-0005-0000-0000-0000F8310000}"/>
    <cellStyle name="Normal 10 7 9" xfId="38089" xr:uid="{00000000-0005-0000-0000-0000F9310000}"/>
    <cellStyle name="Normal 10 8" xfId="3289" xr:uid="{00000000-0005-0000-0000-0000FA310000}"/>
    <cellStyle name="Normal 10 8 10" xfId="26786" xr:uid="{00000000-0005-0000-0000-0000FB310000}"/>
    <cellStyle name="Normal 10 8 11" xfId="61190" xr:uid="{00000000-0005-0000-0000-0000FC310000}"/>
    <cellStyle name="Normal 10 8 2" xfId="5086" xr:uid="{00000000-0005-0000-0000-0000FD310000}"/>
    <cellStyle name="Normal 10 8 2 2" xfId="17733" xr:uid="{00000000-0005-0000-0000-0000FE310000}"/>
    <cellStyle name="Normal 10 8 2 2 2" xfId="52949" xr:uid="{00000000-0005-0000-0000-0000FF310000}"/>
    <cellStyle name="Normal 10 8 2 3" xfId="40352" xr:uid="{00000000-0005-0000-0000-000000320000}"/>
    <cellStyle name="Normal 10 8 2 4" xfId="30338" xr:uid="{00000000-0005-0000-0000-000001320000}"/>
    <cellStyle name="Normal 10 8 3" xfId="6556" xr:uid="{00000000-0005-0000-0000-000002320000}"/>
    <cellStyle name="Normal 10 8 3 2" xfId="19187" xr:uid="{00000000-0005-0000-0000-000003320000}"/>
    <cellStyle name="Normal 10 8 3 2 2" xfId="54403" xr:uid="{00000000-0005-0000-0000-000004320000}"/>
    <cellStyle name="Normal 10 8 3 3" xfId="41806" xr:uid="{00000000-0005-0000-0000-000005320000}"/>
    <cellStyle name="Normal 10 8 3 4" xfId="31792" xr:uid="{00000000-0005-0000-0000-000006320000}"/>
    <cellStyle name="Normal 10 8 4" xfId="8015" xr:uid="{00000000-0005-0000-0000-000007320000}"/>
    <cellStyle name="Normal 10 8 4 2" xfId="20641" xr:uid="{00000000-0005-0000-0000-000008320000}"/>
    <cellStyle name="Normal 10 8 4 2 2" xfId="55857" xr:uid="{00000000-0005-0000-0000-000009320000}"/>
    <cellStyle name="Normal 10 8 4 3" xfId="43260" xr:uid="{00000000-0005-0000-0000-00000A320000}"/>
    <cellStyle name="Normal 10 8 4 4" xfId="33246" xr:uid="{00000000-0005-0000-0000-00000B320000}"/>
    <cellStyle name="Normal 10 8 5" xfId="9796" xr:uid="{00000000-0005-0000-0000-00000C320000}"/>
    <cellStyle name="Normal 10 8 5 2" xfId="22417" xr:uid="{00000000-0005-0000-0000-00000D320000}"/>
    <cellStyle name="Normal 10 8 5 2 2" xfId="57633" xr:uid="{00000000-0005-0000-0000-00000E320000}"/>
    <cellStyle name="Normal 10 8 5 3" xfId="45036" xr:uid="{00000000-0005-0000-0000-00000F320000}"/>
    <cellStyle name="Normal 10 8 5 4" xfId="35022" xr:uid="{00000000-0005-0000-0000-000010320000}"/>
    <cellStyle name="Normal 10 8 6" xfId="11590" xr:uid="{00000000-0005-0000-0000-000011320000}"/>
    <cellStyle name="Normal 10 8 6 2" xfId="24193" xr:uid="{00000000-0005-0000-0000-000012320000}"/>
    <cellStyle name="Normal 10 8 6 2 2" xfId="59409" xr:uid="{00000000-0005-0000-0000-000013320000}"/>
    <cellStyle name="Normal 10 8 6 3" xfId="46812" xr:uid="{00000000-0005-0000-0000-000014320000}"/>
    <cellStyle name="Normal 10 8 6 4" xfId="36798" xr:uid="{00000000-0005-0000-0000-000015320000}"/>
    <cellStyle name="Normal 10 8 7" xfId="15957" xr:uid="{00000000-0005-0000-0000-000016320000}"/>
    <cellStyle name="Normal 10 8 7 2" xfId="51173" xr:uid="{00000000-0005-0000-0000-000017320000}"/>
    <cellStyle name="Normal 10 8 7 3" xfId="28562" xr:uid="{00000000-0005-0000-0000-000018320000}"/>
    <cellStyle name="Normal 10 8 8" xfId="14179" xr:uid="{00000000-0005-0000-0000-000019320000}"/>
    <cellStyle name="Normal 10 8 8 2" xfId="49397" xr:uid="{00000000-0005-0000-0000-00001A320000}"/>
    <cellStyle name="Normal 10 8 9" xfId="38576" xr:uid="{00000000-0005-0000-0000-00001B320000}"/>
    <cellStyle name="Normal 10 9" xfId="2443" xr:uid="{00000000-0005-0000-0000-00001C320000}"/>
    <cellStyle name="Normal 10 9 10" xfId="25977" xr:uid="{00000000-0005-0000-0000-00001D320000}"/>
    <cellStyle name="Normal 10 9 11" xfId="60381" xr:uid="{00000000-0005-0000-0000-00001E320000}"/>
    <cellStyle name="Normal 10 9 2" xfId="4277" xr:uid="{00000000-0005-0000-0000-00001F320000}"/>
    <cellStyle name="Normal 10 9 2 2" xfId="16924" xr:uid="{00000000-0005-0000-0000-000020320000}"/>
    <cellStyle name="Normal 10 9 2 2 2" xfId="52140" xr:uid="{00000000-0005-0000-0000-000021320000}"/>
    <cellStyle name="Normal 10 9 2 3" xfId="39543" xr:uid="{00000000-0005-0000-0000-000022320000}"/>
    <cellStyle name="Normal 10 9 2 4" xfId="29529" xr:uid="{00000000-0005-0000-0000-000023320000}"/>
    <cellStyle name="Normal 10 9 3" xfId="5747" xr:uid="{00000000-0005-0000-0000-000024320000}"/>
    <cellStyle name="Normal 10 9 3 2" xfId="18378" xr:uid="{00000000-0005-0000-0000-000025320000}"/>
    <cellStyle name="Normal 10 9 3 2 2" xfId="53594" xr:uid="{00000000-0005-0000-0000-000026320000}"/>
    <cellStyle name="Normal 10 9 3 3" xfId="40997" xr:uid="{00000000-0005-0000-0000-000027320000}"/>
    <cellStyle name="Normal 10 9 3 4" xfId="30983" xr:uid="{00000000-0005-0000-0000-000028320000}"/>
    <cellStyle name="Normal 10 9 4" xfId="7206" xr:uid="{00000000-0005-0000-0000-000029320000}"/>
    <cellStyle name="Normal 10 9 4 2" xfId="19832" xr:uid="{00000000-0005-0000-0000-00002A320000}"/>
    <cellStyle name="Normal 10 9 4 2 2" xfId="55048" xr:uid="{00000000-0005-0000-0000-00002B320000}"/>
    <cellStyle name="Normal 10 9 4 3" xfId="42451" xr:uid="{00000000-0005-0000-0000-00002C320000}"/>
    <cellStyle name="Normal 10 9 4 4" xfId="32437" xr:uid="{00000000-0005-0000-0000-00002D320000}"/>
    <cellStyle name="Normal 10 9 5" xfId="8987" xr:uid="{00000000-0005-0000-0000-00002E320000}"/>
    <cellStyle name="Normal 10 9 5 2" xfId="21608" xr:uid="{00000000-0005-0000-0000-00002F320000}"/>
    <cellStyle name="Normal 10 9 5 2 2" xfId="56824" xr:uid="{00000000-0005-0000-0000-000030320000}"/>
    <cellStyle name="Normal 10 9 5 3" xfId="44227" xr:uid="{00000000-0005-0000-0000-000031320000}"/>
    <cellStyle name="Normal 10 9 5 4" xfId="34213" xr:uid="{00000000-0005-0000-0000-000032320000}"/>
    <cellStyle name="Normal 10 9 6" xfId="10781" xr:uid="{00000000-0005-0000-0000-000033320000}"/>
    <cellStyle name="Normal 10 9 6 2" xfId="23384" xr:uid="{00000000-0005-0000-0000-000034320000}"/>
    <cellStyle name="Normal 10 9 6 2 2" xfId="58600" xr:uid="{00000000-0005-0000-0000-000035320000}"/>
    <cellStyle name="Normal 10 9 6 3" xfId="46003" xr:uid="{00000000-0005-0000-0000-000036320000}"/>
    <cellStyle name="Normal 10 9 6 4" xfId="35989" xr:uid="{00000000-0005-0000-0000-000037320000}"/>
    <cellStyle name="Normal 10 9 7" xfId="15148" xr:uid="{00000000-0005-0000-0000-000038320000}"/>
    <cellStyle name="Normal 10 9 7 2" xfId="50364" xr:uid="{00000000-0005-0000-0000-000039320000}"/>
    <cellStyle name="Normal 10 9 7 3" xfId="27753" xr:uid="{00000000-0005-0000-0000-00003A320000}"/>
    <cellStyle name="Normal 10 9 8" xfId="13370" xr:uid="{00000000-0005-0000-0000-00003B320000}"/>
    <cellStyle name="Normal 10 9 8 2" xfId="48588" xr:uid="{00000000-0005-0000-0000-00003C320000}"/>
    <cellStyle name="Normal 10 9 9" xfId="37767" xr:uid="{00000000-0005-0000-0000-00003D320000}"/>
    <cellStyle name="Normal 10_District Target Attainment" xfId="1098" xr:uid="{00000000-0005-0000-0000-00003E320000}"/>
    <cellStyle name="Normal 11" xfId="537" xr:uid="{00000000-0005-0000-0000-00003F320000}"/>
    <cellStyle name="Normal 11 2" xfId="538" xr:uid="{00000000-0005-0000-0000-000040320000}"/>
    <cellStyle name="Normal 11 2 2" xfId="1742" xr:uid="{00000000-0005-0000-0000-000041320000}"/>
    <cellStyle name="Normal 11 2_District Target Attainment" xfId="1103" xr:uid="{00000000-0005-0000-0000-000042320000}"/>
    <cellStyle name="Normal 11 3" xfId="1741" xr:uid="{00000000-0005-0000-0000-000043320000}"/>
    <cellStyle name="Normal 11_District Target Attainment" xfId="1102" xr:uid="{00000000-0005-0000-0000-000044320000}"/>
    <cellStyle name="Normal 12" xfId="21" xr:uid="{00000000-0005-0000-0000-000045320000}"/>
    <cellStyle name="Normal 12 10" xfId="3939" xr:uid="{00000000-0005-0000-0000-000046320000}"/>
    <cellStyle name="Normal 12 10 2" xfId="16603" xr:uid="{00000000-0005-0000-0000-000047320000}"/>
    <cellStyle name="Normal 12 10 2 2" xfId="51819" xr:uid="{00000000-0005-0000-0000-000048320000}"/>
    <cellStyle name="Normal 12 10 2 3" xfId="29208" xr:uid="{00000000-0005-0000-0000-000049320000}"/>
    <cellStyle name="Normal 12 10 3" xfId="13049" xr:uid="{00000000-0005-0000-0000-00004A320000}"/>
    <cellStyle name="Normal 12 10 3 2" xfId="48267" xr:uid="{00000000-0005-0000-0000-00004B320000}"/>
    <cellStyle name="Normal 12 10 4" xfId="39222" xr:uid="{00000000-0005-0000-0000-00004C320000}"/>
    <cellStyle name="Normal 12 10 5" xfId="25656" xr:uid="{00000000-0005-0000-0000-00004D320000}"/>
    <cellStyle name="Normal 12 11" xfId="5425" xr:uid="{00000000-0005-0000-0000-00004E320000}"/>
    <cellStyle name="Normal 12 11 2" xfId="18057" xr:uid="{00000000-0005-0000-0000-00004F320000}"/>
    <cellStyle name="Normal 12 11 2 2" xfId="53273" xr:uid="{00000000-0005-0000-0000-000050320000}"/>
    <cellStyle name="Normal 12 11 3" xfId="40676" xr:uid="{00000000-0005-0000-0000-000051320000}"/>
    <cellStyle name="Normal 12 11 4" xfId="30662" xr:uid="{00000000-0005-0000-0000-000052320000}"/>
    <cellStyle name="Normal 12 12" xfId="6881" xr:uid="{00000000-0005-0000-0000-000053320000}"/>
    <cellStyle name="Normal 12 12 2" xfId="19511" xr:uid="{00000000-0005-0000-0000-000054320000}"/>
    <cellStyle name="Normal 12 12 2 2" xfId="54727" xr:uid="{00000000-0005-0000-0000-000055320000}"/>
    <cellStyle name="Normal 12 12 3" xfId="42130" xr:uid="{00000000-0005-0000-0000-000056320000}"/>
    <cellStyle name="Normal 12 12 4" xfId="32116" xr:uid="{00000000-0005-0000-0000-000057320000}"/>
    <cellStyle name="Normal 12 13" xfId="8663" xr:uid="{00000000-0005-0000-0000-000058320000}"/>
    <cellStyle name="Normal 12 13 2" xfId="21287" xr:uid="{00000000-0005-0000-0000-000059320000}"/>
    <cellStyle name="Normal 12 13 2 2" xfId="56503" xr:uid="{00000000-0005-0000-0000-00005A320000}"/>
    <cellStyle name="Normal 12 13 3" xfId="43906" xr:uid="{00000000-0005-0000-0000-00005B320000}"/>
    <cellStyle name="Normal 12 13 4" xfId="33892" xr:uid="{00000000-0005-0000-0000-00005C320000}"/>
    <cellStyle name="Normal 12 14" xfId="10515" xr:uid="{00000000-0005-0000-0000-00005D320000}"/>
    <cellStyle name="Normal 12 14 2" xfId="23126" xr:uid="{00000000-0005-0000-0000-00005E320000}"/>
    <cellStyle name="Normal 12 14 2 2" xfId="58342" xr:uid="{00000000-0005-0000-0000-00005F320000}"/>
    <cellStyle name="Normal 12 14 3" xfId="45745" xr:uid="{00000000-0005-0000-0000-000060320000}"/>
    <cellStyle name="Normal 12 14 4" xfId="35731" xr:uid="{00000000-0005-0000-0000-000061320000}"/>
    <cellStyle name="Normal 12 15" xfId="14825" xr:uid="{00000000-0005-0000-0000-000062320000}"/>
    <cellStyle name="Normal 12 15 2" xfId="50043" xr:uid="{00000000-0005-0000-0000-000063320000}"/>
    <cellStyle name="Normal 12 15 3" xfId="27432" xr:uid="{00000000-0005-0000-0000-000064320000}"/>
    <cellStyle name="Normal 12 16" xfId="12239" xr:uid="{00000000-0005-0000-0000-000065320000}"/>
    <cellStyle name="Normal 12 16 2" xfId="47458" xr:uid="{00000000-0005-0000-0000-000066320000}"/>
    <cellStyle name="Normal 12 17" xfId="37444" xr:uid="{00000000-0005-0000-0000-000067320000}"/>
    <cellStyle name="Normal 12 18" xfId="24846" xr:uid="{00000000-0005-0000-0000-000068320000}"/>
    <cellStyle name="Normal 12 19" xfId="60059" xr:uid="{00000000-0005-0000-0000-000069320000}"/>
    <cellStyle name="Normal 12 2" xfId="539" xr:uid="{00000000-0005-0000-0000-00006A320000}"/>
    <cellStyle name="Normal 12 2 10" xfId="5455" xr:uid="{00000000-0005-0000-0000-00006B320000}"/>
    <cellStyle name="Normal 12 2 10 2" xfId="18086" xr:uid="{00000000-0005-0000-0000-00006C320000}"/>
    <cellStyle name="Normal 12 2 10 2 2" xfId="53302" xr:uid="{00000000-0005-0000-0000-00006D320000}"/>
    <cellStyle name="Normal 12 2 10 3" xfId="40705" xr:uid="{00000000-0005-0000-0000-00006E320000}"/>
    <cellStyle name="Normal 12 2 10 4" xfId="30691" xr:uid="{00000000-0005-0000-0000-00006F320000}"/>
    <cellStyle name="Normal 12 2 11" xfId="6911" xr:uid="{00000000-0005-0000-0000-000070320000}"/>
    <cellStyle name="Normal 12 2 11 2" xfId="19540" xr:uid="{00000000-0005-0000-0000-000071320000}"/>
    <cellStyle name="Normal 12 2 11 2 2" xfId="54756" xr:uid="{00000000-0005-0000-0000-000072320000}"/>
    <cellStyle name="Normal 12 2 11 3" xfId="42159" xr:uid="{00000000-0005-0000-0000-000073320000}"/>
    <cellStyle name="Normal 12 2 11 4" xfId="32145" xr:uid="{00000000-0005-0000-0000-000074320000}"/>
    <cellStyle name="Normal 12 2 12" xfId="8693" xr:uid="{00000000-0005-0000-0000-000075320000}"/>
    <cellStyle name="Normal 12 2 12 2" xfId="21316" xr:uid="{00000000-0005-0000-0000-000076320000}"/>
    <cellStyle name="Normal 12 2 12 2 2" xfId="56532" xr:uid="{00000000-0005-0000-0000-000077320000}"/>
    <cellStyle name="Normal 12 2 12 3" xfId="43935" xr:uid="{00000000-0005-0000-0000-000078320000}"/>
    <cellStyle name="Normal 12 2 12 4" xfId="33921" xr:uid="{00000000-0005-0000-0000-000079320000}"/>
    <cellStyle name="Normal 12 2 13" xfId="10516" xr:uid="{00000000-0005-0000-0000-00007A320000}"/>
    <cellStyle name="Normal 12 2 13 2" xfId="23127" xr:uid="{00000000-0005-0000-0000-00007B320000}"/>
    <cellStyle name="Normal 12 2 13 2 2" xfId="58343" xr:uid="{00000000-0005-0000-0000-00007C320000}"/>
    <cellStyle name="Normal 12 2 13 3" xfId="45746" xr:uid="{00000000-0005-0000-0000-00007D320000}"/>
    <cellStyle name="Normal 12 2 13 4" xfId="35732" xr:uid="{00000000-0005-0000-0000-00007E320000}"/>
    <cellStyle name="Normal 12 2 14" xfId="14855" xr:uid="{00000000-0005-0000-0000-00007F320000}"/>
    <cellStyle name="Normal 12 2 14 2" xfId="50072" xr:uid="{00000000-0005-0000-0000-000080320000}"/>
    <cellStyle name="Normal 12 2 14 3" xfId="27461" xr:uid="{00000000-0005-0000-0000-000081320000}"/>
    <cellStyle name="Normal 12 2 15" xfId="12269" xr:uid="{00000000-0005-0000-0000-000082320000}"/>
    <cellStyle name="Normal 12 2 15 2" xfId="47487" xr:uid="{00000000-0005-0000-0000-000083320000}"/>
    <cellStyle name="Normal 12 2 16" xfId="37474" xr:uid="{00000000-0005-0000-0000-000084320000}"/>
    <cellStyle name="Normal 12 2 17" xfId="24876" xr:uid="{00000000-0005-0000-0000-000085320000}"/>
    <cellStyle name="Normal 12 2 18" xfId="60089" xr:uid="{00000000-0005-0000-0000-000086320000}"/>
    <cellStyle name="Normal 12 2 2" xfId="1743" xr:uid="{00000000-0005-0000-0000-000087320000}"/>
    <cellStyle name="Normal 12 2 2 10" xfId="6985" xr:uid="{00000000-0005-0000-0000-000088320000}"/>
    <cellStyle name="Normal 12 2 2 10 2" xfId="19612" xr:uid="{00000000-0005-0000-0000-000089320000}"/>
    <cellStyle name="Normal 12 2 2 10 2 2" xfId="54828" xr:uid="{00000000-0005-0000-0000-00008A320000}"/>
    <cellStyle name="Normal 12 2 2 10 3" xfId="42231" xr:uid="{00000000-0005-0000-0000-00008B320000}"/>
    <cellStyle name="Normal 12 2 2 10 4" xfId="32217" xr:uid="{00000000-0005-0000-0000-00008C320000}"/>
    <cellStyle name="Normal 12 2 2 11" xfId="8766" xr:uid="{00000000-0005-0000-0000-00008D320000}"/>
    <cellStyle name="Normal 12 2 2 11 2" xfId="21388" xr:uid="{00000000-0005-0000-0000-00008E320000}"/>
    <cellStyle name="Normal 12 2 2 11 2 2" xfId="56604" xr:uid="{00000000-0005-0000-0000-00008F320000}"/>
    <cellStyle name="Normal 12 2 2 11 3" xfId="44007" xr:uid="{00000000-0005-0000-0000-000090320000}"/>
    <cellStyle name="Normal 12 2 2 11 4" xfId="33993" xr:uid="{00000000-0005-0000-0000-000091320000}"/>
    <cellStyle name="Normal 12 2 2 12" xfId="10517" xr:uid="{00000000-0005-0000-0000-000092320000}"/>
    <cellStyle name="Normal 12 2 2 12 2" xfId="23128" xr:uid="{00000000-0005-0000-0000-000093320000}"/>
    <cellStyle name="Normal 12 2 2 12 2 2" xfId="58344" xr:uid="{00000000-0005-0000-0000-000094320000}"/>
    <cellStyle name="Normal 12 2 2 12 3" xfId="45747" xr:uid="{00000000-0005-0000-0000-000095320000}"/>
    <cellStyle name="Normal 12 2 2 12 4" xfId="35733" xr:uid="{00000000-0005-0000-0000-000096320000}"/>
    <cellStyle name="Normal 12 2 2 13" xfId="14927" xr:uid="{00000000-0005-0000-0000-000097320000}"/>
    <cellStyle name="Normal 12 2 2 13 2" xfId="50144" xr:uid="{00000000-0005-0000-0000-000098320000}"/>
    <cellStyle name="Normal 12 2 2 13 3" xfId="27533" xr:uid="{00000000-0005-0000-0000-000099320000}"/>
    <cellStyle name="Normal 12 2 2 14" xfId="12341" xr:uid="{00000000-0005-0000-0000-00009A320000}"/>
    <cellStyle name="Normal 12 2 2 14 2" xfId="47559" xr:uid="{00000000-0005-0000-0000-00009B320000}"/>
    <cellStyle name="Normal 12 2 2 15" xfId="37546" xr:uid="{00000000-0005-0000-0000-00009C320000}"/>
    <cellStyle name="Normal 12 2 2 16" xfId="24948" xr:uid="{00000000-0005-0000-0000-00009D320000}"/>
    <cellStyle name="Normal 12 2 2 17" xfId="60161" xr:uid="{00000000-0005-0000-0000-00009E320000}"/>
    <cellStyle name="Normal 12 2 2 2" xfId="2371" xr:uid="{00000000-0005-0000-0000-00009F320000}"/>
    <cellStyle name="Normal 12 2 2 2 10" xfId="10518" xr:uid="{00000000-0005-0000-0000-0000A0320000}"/>
    <cellStyle name="Normal 12 2 2 2 10 2" xfId="23129" xr:uid="{00000000-0005-0000-0000-0000A1320000}"/>
    <cellStyle name="Normal 12 2 2 2 10 2 2" xfId="58345" xr:uid="{00000000-0005-0000-0000-0000A2320000}"/>
    <cellStyle name="Normal 12 2 2 2 10 3" xfId="45748" xr:uid="{00000000-0005-0000-0000-0000A3320000}"/>
    <cellStyle name="Normal 12 2 2 2 10 4" xfId="35734" xr:uid="{00000000-0005-0000-0000-0000A4320000}"/>
    <cellStyle name="Normal 12 2 2 2 11" xfId="15082" xr:uid="{00000000-0005-0000-0000-0000A5320000}"/>
    <cellStyle name="Normal 12 2 2 2 11 2" xfId="50298" xr:uid="{00000000-0005-0000-0000-0000A6320000}"/>
    <cellStyle name="Normal 12 2 2 2 11 3" xfId="27687" xr:uid="{00000000-0005-0000-0000-0000A7320000}"/>
    <cellStyle name="Normal 12 2 2 2 12" xfId="12495" xr:uid="{00000000-0005-0000-0000-0000A8320000}"/>
    <cellStyle name="Normal 12 2 2 2 12 2" xfId="47713" xr:uid="{00000000-0005-0000-0000-0000A9320000}"/>
    <cellStyle name="Normal 12 2 2 2 13" xfId="37701" xr:uid="{00000000-0005-0000-0000-0000AA320000}"/>
    <cellStyle name="Normal 12 2 2 2 14" xfId="25102" xr:uid="{00000000-0005-0000-0000-0000AB320000}"/>
    <cellStyle name="Normal 12 2 2 2 15" xfId="60315" xr:uid="{00000000-0005-0000-0000-0000AC320000}"/>
    <cellStyle name="Normal 12 2 2 2 2" xfId="3217" xr:uid="{00000000-0005-0000-0000-0000AD320000}"/>
    <cellStyle name="Normal 12 2 2 2 2 10" xfId="25586" xr:uid="{00000000-0005-0000-0000-0000AE320000}"/>
    <cellStyle name="Normal 12 2 2 2 2 11" xfId="61121" xr:uid="{00000000-0005-0000-0000-0000AF320000}"/>
    <cellStyle name="Normal 12 2 2 2 2 2" xfId="5017" xr:uid="{00000000-0005-0000-0000-0000B0320000}"/>
    <cellStyle name="Normal 12 2 2 2 2 2 2" xfId="17664" xr:uid="{00000000-0005-0000-0000-0000B1320000}"/>
    <cellStyle name="Normal 12 2 2 2 2 2 2 2" xfId="52880" xr:uid="{00000000-0005-0000-0000-0000B2320000}"/>
    <cellStyle name="Normal 12 2 2 2 2 2 2 3" xfId="30269" xr:uid="{00000000-0005-0000-0000-0000B3320000}"/>
    <cellStyle name="Normal 12 2 2 2 2 2 3" xfId="14110" xr:uid="{00000000-0005-0000-0000-0000B4320000}"/>
    <cellStyle name="Normal 12 2 2 2 2 2 3 2" xfId="49328" xr:uid="{00000000-0005-0000-0000-0000B5320000}"/>
    <cellStyle name="Normal 12 2 2 2 2 2 4" xfId="40283" xr:uid="{00000000-0005-0000-0000-0000B6320000}"/>
    <cellStyle name="Normal 12 2 2 2 2 2 5" xfId="26717" xr:uid="{00000000-0005-0000-0000-0000B7320000}"/>
    <cellStyle name="Normal 12 2 2 2 2 3" xfId="6487" xr:uid="{00000000-0005-0000-0000-0000B8320000}"/>
    <cellStyle name="Normal 12 2 2 2 2 3 2" xfId="19118" xr:uid="{00000000-0005-0000-0000-0000B9320000}"/>
    <cellStyle name="Normal 12 2 2 2 2 3 2 2" xfId="54334" xr:uid="{00000000-0005-0000-0000-0000BA320000}"/>
    <cellStyle name="Normal 12 2 2 2 2 3 3" xfId="41737" xr:uid="{00000000-0005-0000-0000-0000BB320000}"/>
    <cellStyle name="Normal 12 2 2 2 2 3 4" xfId="31723" xr:uid="{00000000-0005-0000-0000-0000BC320000}"/>
    <cellStyle name="Normal 12 2 2 2 2 4" xfId="7946" xr:uid="{00000000-0005-0000-0000-0000BD320000}"/>
    <cellStyle name="Normal 12 2 2 2 2 4 2" xfId="20572" xr:uid="{00000000-0005-0000-0000-0000BE320000}"/>
    <cellStyle name="Normal 12 2 2 2 2 4 2 2" xfId="55788" xr:uid="{00000000-0005-0000-0000-0000BF320000}"/>
    <cellStyle name="Normal 12 2 2 2 2 4 3" xfId="43191" xr:uid="{00000000-0005-0000-0000-0000C0320000}"/>
    <cellStyle name="Normal 12 2 2 2 2 4 4" xfId="33177" xr:uid="{00000000-0005-0000-0000-0000C1320000}"/>
    <cellStyle name="Normal 12 2 2 2 2 5" xfId="9727" xr:uid="{00000000-0005-0000-0000-0000C2320000}"/>
    <cellStyle name="Normal 12 2 2 2 2 5 2" xfId="22348" xr:uid="{00000000-0005-0000-0000-0000C3320000}"/>
    <cellStyle name="Normal 12 2 2 2 2 5 2 2" xfId="57564" xr:uid="{00000000-0005-0000-0000-0000C4320000}"/>
    <cellStyle name="Normal 12 2 2 2 2 5 3" xfId="44967" xr:uid="{00000000-0005-0000-0000-0000C5320000}"/>
    <cellStyle name="Normal 12 2 2 2 2 5 4" xfId="34953" xr:uid="{00000000-0005-0000-0000-0000C6320000}"/>
    <cellStyle name="Normal 12 2 2 2 2 6" xfId="11521" xr:uid="{00000000-0005-0000-0000-0000C7320000}"/>
    <cellStyle name="Normal 12 2 2 2 2 6 2" xfId="24124" xr:uid="{00000000-0005-0000-0000-0000C8320000}"/>
    <cellStyle name="Normal 12 2 2 2 2 6 2 2" xfId="59340" xr:uid="{00000000-0005-0000-0000-0000C9320000}"/>
    <cellStyle name="Normal 12 2 2 2 2 6 3" xfId="46743" xr:uid="{00000000-0005-0000-0000-0000CA320000}"/>
    <cellStyle name="Normal 12 2 2 2 2 6 4" xfId="36729" xr:uid="{00000000-0005-0000-0000-0000CB320000}"/>
    <cellStyle name="Normal 12 2 2 2 2 7" xfId="15888" xr:uid="{00000000-0005-0000-0000-0000CC320000}"/>
    <cellStyle name="Normal 12 2 2 2 2 7 2" xfId="51104" xr:uid="{00000000-0005-0000-0000-0000CD320000}"/>
    <cellStyle name="Normal 12 2 2 2 2 7 3" xfId="28493" xr:uid="{00000000-0005-0000-0000-0000CE320000}"/>
    <cellStyle name="Normal 12 2 2 2 2 8" xfId="12979" xr:uid="{00000000-0005-0000-0000-0000CF320000}"/>
    <cellStyle name="Normal 12 2 2 2 2 8 2" xfId="48197" xr:uid="{00000000-0005-0000-0000-0000D0320000}"/>
    <cellStyle name="Normal 12 2 2 2 2 9" xfId="38507" xr:uid="{00000000-0005-0000-0000-0000D1320000}"/>
    <cellStyle name="Normal 12 2 2 2 3" xfId="3546" xr:uid="{00000000-0005-0000-0000-0000D2320000}"/>
    <cellStyle name="Normal 12 2 2 2 3 10" xfId="27042" xr:uid="{00000000-0005-0000-0000-0000D3320000}"/>
    <cellStyle name="Normal 12 2 2 2 3 11" xfId="61446" xr:uid="{00000000-0005-0000-0000-0000D4320000}"/>
    <cellStyle name="Normal 12 2 2 2 3 2" xfId="5342" xr:uid="{00000000-0005-0000-0000-0000D5320000}"/>
    <cellStyle name="Normal 12 2 2 2 3 2 2" xfId="17989" xr:uid="{00000000-0005-0000-0000-0000D6320000}"/>
    <cellStyle name="Normal 12 2 2 2 3 2 2 2" xfId="53205" xr:uid="{00000000-0005-0000-0000-0000D7320000}"/>
    <cellStyle name="Normal 12 2 2 2 3 2 3" xfId="40608" xr:uid="{00000000-0005-0000-0000-0000D8320000}"/>
    <cellStyle name="Normal 12 2 2 2 3 2 4" xfId="30594" xr:uid="{00000000-0005-0000-0000-0000D9320000}"/>
    <cellStyle name="Normal 12 2 2 2 3 3" xfId="6812" xr:uid="{00000000-0005-0000-0000-0000DA320000}"/>
    <cellStyle name="Normal 12 2 2 2 3 3 2" xfId="19443" xr:uid="{00000000-0005-0000-0000-0000DB320000}"/>
    <cellStyle name="Normal 12 2 2 2 3 3 2 2" xfId="54659" xr:uid="{00000000-0005-0000-0000-0000DC320000}"/>
    <cellStyle name="Normal 12 2 2 2 3 3 3" xfId="42062" xr:uid="{00000000-0005-0000-0000-0000DD320000}"/>
    <cellStyle name="Normal 12 2 2 2 3 3 4" xfId="32048" xr:uid="{00000000-0005-0000-0000-0000DE320000}"/>
    <cellStyle name="Normal 12 2 2 2 3 4" xfId="8271" xr:uid="{00000000-0005-0000-0000-0000DF320000}"/>
    <cellStyle name="Normal 12 2 2 2 3 4 2" xfId="20897" xr:uid="{00000000-0005-0000-0000-0000E0320000}"/>
    <cellStyle name="Normal 12 2 2 2 3 4 2 2" xfId="56113" xr:uid="{00000000-0005-0000-0000-0000E1320000}"/>
    <cellStyle name="Normal 12 2 2 2 3 4 3" xfId="43516" xr:uid="{00000000-0005-0000-0000-0000E2320000}"/>
    <cellStyle name="Normal 12 2 2 2 3 4 4" xfId="33502" xr:uid="{00000000-0005-0000-0000-0000E3320000}"/>
    <cellStyle name="Normal 12 2 2 2 3 5" xfId="10052" xr:uid="{00000000-0005-0000-0000-0000E4320000}"/>
    <cellStyle name="Normal 12 2 2 2 3 5 2" xfId="22673" xr:uid="{00000000-0005-0000-0000-0000E5320000}"/>
    <cellStyle name="Normal 12 2 2 2 3 5 2 2" xfId="57889" xr:uid="{00000000-0005-0000-0000-0000E6320000}"/>
    <cellStyle name="Normal 12 2 2 2 3 5 3" xfId="45292" xr:uid="{00000000-0005-0000-0000-0000E7320000}"/>
    <cellStyle name="Normal 12 2 2 2 3 5 4" xfId="35278" xr:uid="{00000000-0005-0000-0000-0000E8320000}"/>
    <cellStyle name="Normal 12 2 2 2 3 6" xfId="11846" xr:uid="{00000000-0005-0000-0000-0000E9320000}"/>
    <cellStyle name="Normal 12 2 2 2 3 6 2" xfId="24449" xr:uid="{00000000-0005-0000-0000-0000EA320000}"/>
    <cellStyle name="Normal 12 2 2 2 3 6 2 2" xfId="59665" xr:uid="{00000000-0005-0000-0000-0000EB320000}"/>
    <cellStyle name="Normal 12 2 2 2 3 6 3" xfId="47068" xr:uid="{00000000-0005-0000-0000-0000EC320000}"/>
    <cellStyle name="Normal 12 2 2 2 3 6 4" xfId="37054" xr:uid="{00000000-0005-0000-0000-0000ED320000}"/>
    <cellStyle name="Normal 12 2 2 2 3 7" xfId="16213" xr:uid="{00000000-0005-0000-0000-0000EE320000}"/>
    <cellStyle name="Normal 12 2 2 2 3 7 2" xfId="51429" xr:uid="{00000000-0005-0000-0000-0000EF320000}"/>
    <cellStyle name="Normal 12 2 2 2 3 7 3" xfId="28818" xr:uid="{00000000-0005-0000-0000-0000F0320000}"/>
    <cellStyle name="Normal 12 2 2 2 3 8" xfId="14435" xr:uid="{00000000-0005-0000-0000-0000F1320000}"/>
    <cellStyle name="Normal 12 2 2 2 3 8 2" xfId="49653" xr:uid="{00000000-0005-0000-0000-0000F2320000}"/>
    <cellStyle name="Normal 12 2 2 2 3 9" xfId="38832" xr:uid="{00000000-0005-0000-0000-0000F3320000}"/>
    <cellStyle name="Normal 12 2 2 2 4" xfId="2707" xr:uid="{00000000-0005-0000-0000-0000F4320000}"/>
    <cellStyle name="Normal 12 2 2 2 4 10" xfId="26233" xr:uid="{00000000-0005-0000-0000-0000F5320000}"/>
    <cellStyle name="Normal 12 2 2 2 4 11" xfId="60637" xr:uid="{00000000-0005-0000-0000-0000F6320000}"/>
    <cellStyle name="Normal 12 2 2 2 4 2" xfId="4533" xr:uid="{00000000-0005-0000-0000-0000F7320000}"/>
    <cellStyle name="Normal 12 2 2 2 4 2 2" xfId="17180" xr:uid="{00000000-0005-0000-0000-0000F8320000}"/>
    <cellStyle name="Normal 12 2 2 2 4 2 2 2" xfId="52396" xr:uid="{00000000-0005-0000-0000-0000F9320000}"/>
    <cellStyle name="Normal 12 2 2 2 4 2 3" xfId="39799" xr:uid="{00000000-0005-0000-0000-0000FA320000}"/>
    <cellStyle name="Normal 12 2 2 2 4 2 4" xfId="29785" xr:uid="{00000000-0005-0000-0000-0000FB320000}"/>
    <cellStyle name="Normal 12 2 2 2 4 3" xfId="6003" xr:uid="{00000000-0005-0000-0000-0000FC320000}"/>
    <cellStyle name="Normal 12 2 2 2 4 3 2" xfId="18634" xr:uid="{00000000-0005-0000-0000-0000FD320000}"/>
    <cellStyle name="Normal 12 2 2 2 4 3 2 2" xfId="53850" xr:uid="{00000000-0005-0000-0000-0000FE320000}"/>
    <cellStyle name="Normal 12 2 2 2 4 3 3" xfId="41253" xr:uid="{00000000-0005-0000-0000-0000FF320000}"/>
    <cellStyle name="Normal 12 2 2 2 4 3 4" xfId="31239" xr:uid="{00000000-0005-0000-0000-000000330000}"/>
    <cellStyle name="Normal 12 2 2 2 4 4" xfId="7462" xr:uid="{00000000-0005-0000-0000-000001330000}"/>
    <cellStyle name="Normal 12 2 2 2 4 4 2" xfId="20088" xr:uid="{00000000-0005-0000-0000-000002330000}"/>
    <cellStyle name="Normal 12 2 2 2 4 4 2 2" xfId="55304" xr:uid="{00000000-0005-0000-0000-000003330000}"/>
    <cellStyle name="Normal 12 2 2 2 4 4 3" xfId="42707" xr:uid="{00000000-0005-0000-0000-000004330000}"/>
    <cellStyle name="Normal 12 2 2 2 4 4 4" xfId="32693" xr:uid="{00000000-0005-0000-0000-000005330000}"/>
    <cellStyle name="Normal 12 2 2 2 4 5" xfId="9243" xr:uid="{00000000-0005-0000-0000-000006330000}"/>
    <cellStyle name="Normal 12 2 2 2 4 5 2" xfId="21864" xr:uid="{00000000-0005-0000-0000-000007330000}"/>
    <cellStyle name="Normal 12 2 2 2 4 5 2 2" xfId="57080" xr:uid="{00000000-0005-0000-0000-000008330000}"/>
    <cellStyle name="Normal 12 2 2 2 4 5 3" xfId="44483" xr:uid="{00000000-0005-0000-0000-000009330000}"/>
    <cellStyle name="Normal 12 2 2 2 4 5 4" xfId="34469" xr:uid="{00000000-0005-0000-0000-00000A330000}"/>
    <cellStyle name="Normal 12 2 2 2 4 6" xfId="11037" xr:uid="{00000000-0005-0000-0000-00000B330000}"/>
    <cellStyle name="Normal 12 2 2 2 4 6 2" xfId="23640" xr:uid="{00000000-0005-0000-0000-00000C330000}"/>
    <cellStyle name="Normal 12 2 2 2 4 6 2 2" xfId="58856" xr:uid="{00000000-0005-0000-0000-00000D330000}"/>
    <cellStyle name="Normal 12 2 2 2 4 6 3" xfId="46259" xr:uid="{00000000-0005-0000-0000-00000E330000}"/>
    <cellStyle name="Normal 12 2 2 2 4 6 4" xfId="36245" xr:uid="{00000000-0005-0000-0000-00000F330000}"/>
    <cellStyle name="Normal 12 2 2 2 4 7" xfId="15404" xr:uid="{00000000-0005-0000-0000-000010330000}"/>
    <cellStyle name="Normal 12 2 2 2 4 7 2" xfId="50620" xr:uid="{00000000-0005-0000-0000-000011330000}"/>
    <cellStyle name="Normal 12 2 2 2 4 7 3" xfId="28009" xr:uid="{00000000-0005-0000-0000-000012330000}"/>
    <cellStyle name="Normal 12 2 2 2 4 8" xfId="13626" xr:uid="{00000000-0005-0000-0000-000013330000}"/>
    <cellStyle name="Normal 12 2 2 2 4 8 2" xfId="48844" xr:uid="{00000000-0005-0000-0000-000014330000}"/>
    <cellStyle name="Normal 12 2 2 2 4 9" xfId="38023" xr:uid="{00000000-0005-0000-0000-000015330000}"/>
    <cellStyle name="Normal 12 2 2 2 5" xfId="3871" xr:uid="{00000000-0005-0000-0000-000016330000}"/>
    <cellStyle name="Normal 12 2 2 2 5 2" xfId="8594" xr:uid="{00000000-0005-0000-0000-000017330000}"/>
    <cellStyle name="Normal 12 2 2 2 5 2 2" xfId="21220" xr:uid="{00000000-0005-0000-0000-000018330000}"/>
    <cellStyle name="Normal 12 2 2 2 5 2 2 2" xfId="56436" xr:uid="{00000000-0005-0000-0000-000019330000}"/>
    <cellStyle name="Normal 12 2 2 2 5 2 3" xfId="43839" xr:uid="{00000000-0005-0000-0000-00001A330000}"/>
    <cellStyle name="Normal 12 2 2 2 5 2 4" xfId="33825" xr:uid="{00000000-0005-0000-0000-00001B330000}"/>
    <cellStyle name="Normal 12 2 2 2 5 3" xfId="10375" xr:uid="{00000000-0005-0000-0000-00001C330000}"/>
    <cellStyle name="Normal 12 2 2 2 5 3 2" xfId="22996" xr:uid="{00000000-0005-0000-0000-00001D330000}"/>
    <cellStyle name="Normal 12 2 2 2 5 3 2 2" xfId="58212" xr:uid="{00000000-0005-0000-0000-00001E330000}"/>
    <cellStyle name="Normal 12 2 2 2 5 3 3" xfId="45615" xr:uid="{00000000-0005-0000-0000-00001F330000}"/>
    <cellStyle name="Normal 12 2 2 2 5 3 4" xfId="35601" xr:uid="{00000000-0005-0000-0000-000020330000}"/>
    <cellStyle name="Normal 12 2 2 2 5 4" xfId="12171" xr:uid="{00000000-0005-0000-0000-000021330000}"/>
    <cellStyle name="Normal 12 2 2 2 5 4 2" xfId="24772" xr:uid="{00000000-0005-0000-0000-000022330000}"/>
    <cellStyle name="Normal 12 2 2 2 5 4 2 2" xfId="59988" xr:uid="{00000000-0005-0000-0000-000023330000}"/>
    <cellStyle name="Normal 12 2 2 2 5 4 3" xfId="47391" xr:uid="{00000000-0005-0000-0000-000024330000}"/>
    <cellStyle name="Normal 12 2 2 2 5 4 4" xfId="37377" xr:uid="{00000000-0005-0000-0000-000025330000}"/>
    <cellStyle name="Normal 12 2 2 2 5 5" xfId="16536" xr:uid="{00000000-0005-0000-0000-000026330000}"/>
    <cellStyle name="Normal 12 2 2 2 5 5 2" xfId="51752" xr:uid="{00000000-0005-0000-0000-000027330000}"/>
    <cellStyle name="Normal 12 2 2 2 5 5 3" xfId="29141" xr:uid="{00000000-0005-0000-0000-000028330000}"/>
    <cellStyle name="Normal 12 2 2 2 5 6" xfId="14758" xr:uid="{00000000-0005-0000-0000-000029330000}"/>
    <cellStyle name="Normal 12 2 2 2 5 6 2" xfId="49976" xr:uid="{00000000-0005-0000-0000-00002A330000}"/>
    <cellStyle name="Normal 12 2 2 2 5 7" xfId="39155" xr:uid="{00000000-0005-0000-0000-00002B330000}"/>
    <cellStyle name="Normal 12 2 2 2 5 8" xfId="27365" xr:uid="{00000000-0005-0000-0000-00002C330000}"/>
    <cellStyle name="Normal 12 2 2 2 6" xfId="4211" xr:uid="{00000000-0005-0000-0000-00002D330000}"/>
    <cellStyle name="Normal 12 2 2 2 6 2" xfId="16858" xr:uid="{00000000-0005-0000-0000-00002E330000}"/>
    <cellStyle name="Normal 12 2 2 2 6 2 2" xfId="52074" xr:uid="{00000000-0005-0000-0000-00002F330000}"/>
    <cellStyle name="Normal 12 2 2 2 6 2 3" xfId="29463" xr:uid="{00000000-0005-0000-0000-000030330000}"/>
    <cellStyle name="Normal 12 2 2 2 6 3" xfId="13304" xr:uid="{00000000-0005-0000-0000-000031330000}"/>
    <cellStyle name="Normal 12 2 2 2 6 3 2" xfId="48522" xr:uid="{00000000-0005-0000-0000-000032330000}"/>
    <cellStyle name="Normal 12 2 2 2 6 4" xfId="39477" xr:uid="{00000000-0005-0000-0000-000033330000}"/>
    <cellStyle name="Normal 12 2 2 2 6 5" xfId="25911" xr:uid="{00000000-0005-0000-0000-000034330000}"/>
    <cellStyle name="Normal 12 2 2 2 7" xfId="5681" xr:uid="{00000000-0005-0000-0000-000035330000}"/>
    <cellStyle name="Normal 12 2 2 2 7 2" xfId="18312" xr:uid="{00000000-0005-0000-0000-000036330000}"/>
    <cellStyle name="Normal 12 2 2 2 7 2 2" xfId="53528" xr:uid="{00000000-0005-0000-0000-000037330000}"/>
    <cellStyle name="Normal 12 2 2 2 7 3" xfId="40931" xr:uid="{00000000-0005-0000-0000-000038330000}"/>
    <cellStyle name="Normal 12 2 2 2 7 4" xfId="30917" xr:uid="{00000000-0005-0000-0000-000039330000}"/>
    <cellStyle name="Normal 12 2 2 2 8" xfId="7140" xr:uid="{00000000-0005-0000-0000-00003A330000}"/>
    <cellStyle name="Normal 12 2 2 2 8 2" xfId="19766" xr:uid="{00000000-0005-0000-0000-00003B330000}"/>
    <cellStyle name="Normal 12 2 2 2 8 2 2" xfId="54982" xr:uid="{00000000-0005-0000-0000-00003C330000}"/>
    <cellStyle name="Normal 12 2 2 2 8 3" xfId="42385" xr:uid="{00000000-0005-0000-0000-00003D330000}"/>
    <cellStyle name="Normal 12 2 2 2 8 4" xfId="32371" xr:uid="{00000000-0005-0000-0000-00003E330000}"/>
    <cellStyle name="Normal 12 2 2 2 9" xfId="8921" xr:uid="{00000000-0005-0000-0000-00003F330000}"/>
    <cellStyle name="Normal 12 2 2 2 9 2" xfId="21542" xr:uid="{00000000-0005-0000-0000-000040330000}"/>
    <cellStyle name="Normal 12 2 2 2 9 2 2" xfId="56758" xr:uid="{00000000-0005-0000-0000-000041330000}"/>
    <cellStyle name="Normal 12 2 2 2 9 3" xfId="44161" xr:uid="{00000000-0005-0000-0000-000042330000}"/>
    <cellStyle name="Normal 12 2 2 2 9 4" xfId="34147" xr:uid="{00000000-0005-0000-0000-000043330000}"/>
    <cellStyle name="Normal 12 2 2 3" xfId="3057" xr:uid="{00000000-0005-0000-0000-000044330000}"/>
    <cellStyle name="Normal 12 2 2 3 10" xfId="25429" xr:uid="{00000000-0005-0000-0000-000045330000}"/>
    <cellStyle name="Normal 12 2 2 3 11" xfId="60964" xr:uid="{00000000-0005-0000-0000-000046330000}"/>
    <cellStyle name="Normal 12 2 2 3 2" xfId="4860" xr:uid="{00000000-0005-0000-0000-000047330000}"/>
    <cellStyle name="Normal 12 2 2 3 2 2" xfId="17507" xr:uid="{00000000-0005-0000-0000-000048330000}"/>
    <cellStyle name="Normal 12 2 2 3 2 2 2" xfId="52723" xr:uid="{00000000-0005-0000-0000-000049330000}"/>
    <cellStyle name="Normal 12 2 2 3 2 2 3" xfId="30112" xr:uid="{00000000-0005-0000-0000-00004A330000}"/>
    <cellStyle name="Normal 12 2 2 3 2 3" xfId="13953" xr:uid="{00000000-0005-0000-0000-00004B330000}"/>
    <cellStyle name="Normal 12 2 2 3 2 3 2" xfId="49171" xr:uid="{00000000-0005-0000-0000-00004C330000}"/>
    <cellStyle name="Normal 12 2 2 3 2 4" xfId="40126" xr:uid="{00000000-0005-0000-0000-00004D330000}"/>
    <cellStyle name="Normal 12 2 2 3 2 5" xfId="26560" xr:uid="{00000000-0005-0000-0000-00004E330000}"/>
    <cellStyle name="Normal 12 2 2 3 3" xfId="6330" xr:uid="{00000000-0005-0000-0000-00004F330000}"/>
    <cellStyle name="Normal 12 2 2 3 3 2" xfId="18961" xr:uid="{00000000-0005-0000-0000-000050330000}"/>
    <cellStyle name="Normal 12 2 2 3 3 2 2" xfId="54177" xr:uid="{00000000-0005-0000-0000-000051330000}"/>
    <cellStyle name="Normal 12 2 2 3 3 3" xfId="41580" xr:uid="{00000000-0005-0000-0000-000052330000}"/>
    <cellStyle name="Normal 12 2 2 3 3 4" xfId="31566" xr:uid="{00000000-0005-0000-0000-000053330000}"/>
    <cellStyle name="Normal 12 2 2 3 4" xfId="7789" xr:uid="{00000000-0005-0000-0000-000054330000}"/>
    <cellStyle name="Normal 12 2 2 3 4 2" xfId="20415" xr:uid="{00000000-0005-0000-0000-000055330000}"/>
    <cellStyle name="Normal 12 2 2 3 4 2 2" xfId="55631" xr:uid="{00000000-0005-0000-0000-000056330000}"/>
    <cellStyle name="Normal 12 2 2 3 4 3" xfId="43034" xr:uid="{00000000-0005-0000-0000-000057330000}"/>
    <cellStyle name="Normal 12 2 2 3 4 4" xfId="33020" xr:uid="{00000000-0005-0000-0000-000058330000}"/>
    <cellStyle name="Normal 12 2 2 3 5" xfId="9570" xr:uid="{00000000-0005-0000-0000-000059330000}"/>
    <cellStyle name="Normal 12 2 2 3 5 2" xfId="22191" xr:uid="{00000000-0005-0000-0000-00005A330000}"/>
    <cellStyle name="Normal 12 2 2 3 5 2 2" xfId="57407" xr:uid="{00000000-0005-0000-0000-00005B330000}"/>
    <cellStyle name="Normal 12 2 2 3 5 3" xfId="44810" xr:uid="{00000000-0005-0000-0000-00005C330000}"/>
    <cellStyle name="Normal 12 2 2 3 5 4" xfId="34796" xr:uid="{00000000-0005-0000-0000-00005D330000}"/>
    <cellStyle name="Normal 12 2 2 3 6" xfId="11364" xr:uid="{00000000-0005-0000-0000-00005E330000}"/>
    <cellStyle name="Normal 12 2 2 3 6 2" xfId="23967" xr:uid="{00000000-0005-0000-0000-00005F330000}"/>
    <cellStyle name="Normal 12 2 2 3 6 2 2" xfId="59183" xr:uid="{00000000-0005-0000-0000-000060330000}"/>
    <cellStyle name="Normal 12 2 2 3 6 3" xfId="46586" xr:uid="{00000000-0005-0000-0000-000061330000}"/>
    <cellStyle name="Normal 12 2 2 3 6 4" xfId="36572" xr:uid="{00000000-0005-0000-0000-000062330000}"/>
    <cellStyle name="Normal 12 2 2 3 7" xfId="15731" xr:uid="{00000000-0005-0000-0000-000063330000}"/>
    <cellStyle name="Normal 12 2 2 3 7 2" xfId="50947" xr:uid="{00000000-0005-0000-0000-000064330000}"/>
    <cellStyle name="Normal 12 2 2 3 7 3" xfId="28336" xr:uid="{00000000-0005-0000-0000-000065330000}"/>
    <cellStyle name="Normal 12 2 2 3 8" xfId="12822" xr:uid="{00000000-0005-0000-0000-000066330000}"/>
    <cellStyle name="Normal 12 2 2 3 8 2" xfId="48040" xr:uid="{00000000-0005-0000-0000-000067330000}"/>
    <cellStyle name="Normal 12 2 2 3 9" xfId="38350" xr:uid="{00000000-0005-0000-0000-000068330000}"/>
    <cellStyle name="Normal 12 2 2 4" xfId="2883" xr:uid="{00000000-0005-0000-0000-000069330000}"/>
    <cellStyle name="Normal 12 2 2 4 10" xfId="25270" xr:uid="{00000000-0005-0000-0000-00006A330000}"/>
    <cellStyle name="Normal 12 2 2 4 11" xfId="60805" xr:uid="{00000000-0005-0000-0000-00006B330000}"/>
    <cellStyle name="Normal 12 2 2 4 2" xfId="4701" xr:uid="{00000000-0005-0000-0000-00006C330000}"/>
    <cellStyle name="Normal 12 2 2 4 2 2" xfId="17348" xr:uid="{00000000-0005-0000-0000-00006D330000}"/>
    <cellStyle name="Normal 12 2 2 4 2 2 2" xfId="52564" xr:uid="{00000000-0005-0000-0000-00006E330000}"/>
    <cellStyle name="Normal 12 2 2 4 2 2 3" xfId="29953" xr:uid="{00000000-0005-0000-0000-00006F330000}"/>
    <cellStyle name="Normal 12 2 2 4 2 3" xfId="13794" xr:uid="{00000000-0005-0000-0000-000070330000}"/>
    <cellStyle name="Normal 12 2 2 4 2 3 2" xfId="49012" xr:uid="{00000000-0005-0000-0000-000071330000}"/>
    <cellStyle name="Normal 12 2 2 4 2 4" xfId="39967" xr:uid="{00000000-0005-0000-0000-000072330000}"/>
    <cellStyle name="Normal 12 2 2 4 2 5" xfId="26401" xr:uid="{00000000-0005-0000-0000-000073330000}"/>
    <cellStyle name="Normal 12 2 2 4 3" xfId="6171" xr:uid="{00000000-0005-0000-0000-000074330000}"/>
    <cellStyle name="Normal 12 2 2 4 3 2" xfId="18802" xr:uid="{00000000-0005-0000-0000-000075330000}"/>
    <cellStyle name="Normal 12 2 2 4 3 2 2" xfId="54018" xr:uid="{00000000-0005-0000-0000-000076330000}"/>
    <cellStyle name="Normal 12 2 2 4 3 3" xfId="41421" xr:uid="{00000000-0005-0000-0000-000077330000}"/>
    <cellStyle name="Normal 12 2 2 4 3 4" xfId="31407" xr:uid="{00000000-0005-0000-0000-000078330000}"/>
    <cellStyle name="Normal 12 2 2 4 4" xfId="7630" xr:uid="{00000000-0005-0000-0000-000079330000}"/>
    <cellStyle name="Normal 12 2 2 4 4 2" xfId="20256" xr:uid="{00000000-0005-0000-0000-00007A330000}"/>
    <cellStyle name="Normal 12 2 2 4 4 2 2" xfId="55472" xr:uid="{00000000-0005-0000-0000-00007B330000}"/>
    <cellStyle name="Normal 12 2 2 4 4 3" xfId="42875" xr:uid="{00000000-0005-0000-0000-00007C330000}"/>
    <cellStyle name="Normal 12 2 2 4 4 4" xfId="32861" xr:uid="{00000000-0005-0000-0000-00007D330000}"/>
    <cellStyle name="Normal 12 2 2 4 5" xfId="9411" xr:uid="{00000000-0005-0000-0000-00007E330000}"/>
    <cellStyle name="Normal 12 2 2 4 5 2" xfId="22032" xr:uid="{00000000-0005-0000-0000-00007F330000}"/>
    <cellStyle name="Normal 12 2 2 4 5 2 2" xfId="57248" xr:uid="{00000000-0005-0000-0000-000080330000}"/>
    <cellStyle name="Normal 12 2 2 4 5 3" xfId="44651" xr:uid="{00000000-0005-0000-0000-000081330000}"/>
    <cellStyle name="Normal 12 2 2 4 5 4" xfId="34637" xr:uid="{00000000-0005-0000-0000-000082330000}"/>
    <cellStyle name="Normal 12 2 2 4 6" xfId="11205" xr:uid="{00000000-0005-0000-0000-000083330000}"/>
    <cellStyle name="Normal 12 2 2 4 6 2" xfId="23808" xr:uid="{00000000-0005-0000-0000-000084330000}"/>
    <cellStyle name="Normal 12 2 2 4 6 2 2" xfId="59024" xr:uid="{00000000-0005-0000-0000-000085330000}"/>
    <cellStyle name="Normal 12 2 2 4 6 3" xfId="46427" xr:uid="{00000000-0005-0000-0000-000086330000}"/>
    <cellStyle name="Normal 12 2 2 4 6 4" xfId="36413" xr:uid="{00000000-0005-0000-0000-000087330000}"/>
    <cellStyle name="Normal 12 2 2 4 7" xfId="15572" xr:uid="{00000000-0005-0000-0000-000088330000}"/>
    <cellStyle name="Normal 12 2 2 4 7 2" xfId="50788" xr:uid="{00000000-0005-0000-0000-000089330000}"/>
    <cellStyle name="Normal 12 2 2 4 7 3" xfId="28177" xr:uid="{00000000-0005-0000-0000-00008A330000}"/>
    <cellStyle name="Normal 12 2 2 4 8" xfId="12663" xr:uid="{00000000-0005-0000-0000-00008B330000}"/>
    <cellStyle name="Normal 12 2 2 4 8 2" xfId="47881" xr:uid="{00000000-0005-0000-0000-00008C330000}"/>
    <cellStyle name="Normal 12 2 2 4 9" xfId="38191" xr:uid="{00000000-0005-0000-0000-00008D330000}"/>
    <cellStyle name="Normal 12 2 2 5" xfId="3392" xr:uid="{00000000-0005-0000-0000-00008E330000}"/>
    <cellStyle name="Normal 12 2 2 5 10" xfId="26888" xr:uid="{00000000-0005-0000-0000-00008F330000}"/>
    <cellStyle name="Normal 12 2 2 5 11" xfId="61292" xr:uid="{00000000-0005-0000-0000-000090330000}"/>
    <cellStyle name="Normal 12 2 2 5 2" xfId="5188" xr:uid="{00000000-0005-0000-0000-000091330000}"/>
    <cellStyle name="Normal 12 2 2 5 2 2" xfId="17835" xr:uid="{00000000-0005-0000-0000-000092330000}"/>
    <cellStyle name="Normal 12 2 2 5 2 2 2" xfId="53051" xr:uid="{00000000-0005-0000-0000-000093330000}"/>
    <cellStyle name="Normal 12 2 2 5 2 3" xfId="40454" xr:uid="{00000000-0005-0000-0000-000094330000}"/>
    <cellStyle name="Normal 12 2 2 5 2 4" xfId="30440" xr:uid="{00000000-0005-0000-0000-000095330000}"/>
    <cellStyle name="Normal 12 2 2 5 3" xfId="6658" xr:uid="{00000000-0005-0000-0000-000096330000}"/>
    <cellStyle name="Normal 12 2 2 5 3 2" xfId="19289" xr:uid="{00000000-0005-0000-0000-000097330000}"/>
    <cellStyle name="Normal 12 2 2 5 3 2 2" xfId="54505" xr:uid="{00000000-0005-0000-0000-000098330000}"/>
    <cellStyle name="Normal 12 2 2 5 3 3" xfId="41908" xr:uid="{00000000-0005-0000-0000-000099330000}"/>
    <cellStyle name="Normal 12 2 2 5 3 4" xfId="31894" xr:uid="{00000000-0005-0000-0000-00009A330000}"/>
    <cellStyle name="Normal 12 2 2 5 4" xfId="8117" xr:uid="{00000000-0005-0000-0000-00009B330000}"/>
    <cellStyle name="Normal 12 2 2 5 4 2" xfId="20743" xr:uid="{00000000-0005-0000-0000-00009C330000}"/>
    <cellStyle name="Normal 12 2 2 5 4 2 2" xfId="55959" xr:uid="{00000000-0005-0000-0000-00009D330000}"/>
    <cellStyle name="Normal 12 2 2 5 4 3" xfId="43362" xr:uid="{00000000-0005-0000-0000-00009E330000}"/>
    <cellStyle name="Normal 12 2 2 5 4 4" xfId="33348" xr:uid="{00000000-0005-0000-0000-00009F330000}"/>
    <cellStyle name="Normal 12 2 2 5 5" xfId="9898" xr:uid="{00000000-0005-0000-0000-0000A0330000}"/>
    <cellStyle name="Normal 12 2 2 5 5 2" xfId="22519" xr:uid="{00000000-0005-0000-0000-0000A1330000}"/>
    <cellStyle name="Normal 12 2 2 5 5 2 2" xfId="57735" xr:uid="{00000000-0005-0000-0000-0000A2330000}"/>
    <cellStyle name="Normal 12 2 2 5 5 3" xfId="45138" xr:uid="{00000000-0005-0000-0000-0000A3330000}"/>
    <cellStyle name="Normal 12 2 2 5 5 4" xfId="35124" xr:uid="{00000000-0005-0000-0000-0000A4330000}"/>
    <cellStyle name="Normal 12 2 2 5 6" xfId="11692" xr:uid="{00000000-0005-0000-0000-0000A5330000}"/>
    <cellStyle name="Normal 12 2 2 5 6 2" xfId="24295" xr:uid="{00000000-0005-0000-0000-0000A6330000}"/>
    <cellStyle name="Normal 12 2 2 5 6 2 2" xfId="59511" xr:uid="{00000000-0005-0000-0000-0000A7330000}"/>
    <cellStyle name="Normal 12 2 2 5 6 3" xfId="46914" xr:uid="{00000000-0005-0000-0000-0000A8330000}"/>
    <cellStyle name="Normal 12 2 2 5 6 4" xfId="36900" xr:uid="{00000000-0005-0000-0000-0000A9330000}"/>
    <cellStyle name="Normal 12 2 2 5 7" xfId="16059" xr:uid="{00000000-0005-0000-0000-0000AA330000}"/>
    <cellStyle name="Normal 12 2 2 5 7 2" xfId="51275" xr:uid="{00000000-0005-0000-0000-0000AB330000}"/>
    <cellStyle name="Normal 12 2 2 5 7 3" xfId="28664" xr:uid="{00000000-0005-0000-0000-0000AC330000}"/>
    <cellStyle name="Normal 12 2 2 5 8" xfId="14281" xr:uid="{00000000-0005-0000-0000-0000AD330000}"/>
    <cellStyle name="Normal 12 2 2 5 8 2" xfId="49499" xr:uid="{00000000-0005-0000-0000-0000AE330000}"/>
    <cellStyle name="Normal 12 2 2 5 9" xfId="38678" xr:uid="{00000000-0005-0000-0000-0000AF330000}"/>
    <cellStyle name="Normal 12 2 2 6" xfId="2552" xr:uid="{00000000-0005-0000-0000-0000B0330000}"/>
    <cellStyle name="Normal 12 2 2 6 10" xfId="26079" xr:uid="{00000000-0005-0000-0000-0000B1330000}"/>
    <cellStyle name="Normal 12 2 2 6 11" xfId="60483" xr:uid="{00000000-0005-0000-0000-0000B2330000}"/>
    <cellStyle name="Normal 12 2 2 6 2" xfId="4379" xr:uid="{00000000-0005-0000-0000-0000B3330000}"/>
    <cellStyle name="Normal 12 2 2 6 2 2" xfId="17026" xr:uid="{00000000-0005-0000-0000-0000B4330000}"/>
    <cellStyle name="Normal 12 2 2 6 2 2 2" xfId="52242" xr:uid="{00000000-0005-0000-0000-0000B5330000}"/>
    <cellStyle name="Normal 12 2 2 6 2 3" xfId="39645" xr:uid="{00000000-0005-0000-0000-0000B6330000}"/>
    <cellStyle name="Normal 12 2 2 6 2 4" xfId="29631" xr:uid="{00000000-0005-0000-0000-0000B7330000}"/>
    <cellStyle name="Normal 12 2 2 6 3" xfId="5849" xr:uid="{00000000-0005-0000-0000-0000B8330000}"/>
    <cellStyle name="Normal 12 2 2 6 3 2" xfId="18480" xr:uid="{00000000-0005-0000-0000-0000B9330000}"/>
    <cellStyle name="Normal 12 2 2 6 3 2 2" xfId="53696" xr:uid="{00000000-0005-0000-0000-0000BA330000}"/>
    <cellStyle name="Normal 12 2 2 6 3 3" xfId="41099" xr:uid="{00000000-0005-0000-0000-0000BB330000}"/>
    <cellStyle name="Normal 12 2 2 6 3 4" xfId="31085" xr:uid="{00000000-0005-0000-0000-0000BC330000}"/>
    <cellStyle name="Normal 12 2 2 6 4" xfId="7308" xr:uid="{00000000-0005-0000-0000-0000BD330000}"/>
    <cellStyle name="Normal 12 2 2 6 4 2" xfId="19934" xr:uid="{00000000-0005-0000-0000-0000BE330000}"/>
    <cellStyle name="Normal 12 2 2 6 4 2 2" xfId="55150" xr:uid="{00000000-0005-0000-0000-0000BF330000}"/>
    <cellStyle name="Normal 12 2 2 6 4 3" xfId="42553" xr:uid="{00000000-0005-0000-0000-0000C0330000}"/>
    <cellStyle name="Normal 12 2 2 6 4 4" xfId="32539" xr:uid="{00000000-0005-0000-0000-0000C1330000}"/>
    <cellStyle name="Normal 12 2 2 6 5" xfId="9089" xr:uid="{00000000-0005-0000-0000-0000C2330000}"/>
    <cellStyle name="Normal 12 2 2 6 5 2" xfId="21710" xr:uid="{00000000-0005-0000-0000-0000C3330000}"/>
    <cellStyle name="Normal 12 2 2 6 5 2 2" xfId="56926" xr:uid="{00000000-0005-0000-0000-0000C4330000}"/>
    <cellStyle name="Normal 12 2 2 6 5 3" xfId="44329" xr:uid="{00000000-0005-0000-0000-0000C5330000}"/>
    <cellStyle name="Normal 12 2 2 6 5 4" xfId="34315" xr:uid="{00000000-0005-0000-0000-0000C6330000}"/>
    <cellStyle name="Normal 12 2 2 6 6" xfId="10883" xr:uid="{00000000-0005-0000-0000-0000C7330000}"/>
    <cellStyle name="Normal 12 2 2 6 6 2" xfId="23486" xr:uid="{00000000-0005-0000-0000-0000C8330000}"/>
    <cellStyle name="Normal 12 2 2 6 6 2 2" xfId="58702" xr:uid="{00000000-0005-0000-0000-0000C9330000}"/>
    <cellStyle name="Normal 12 2 2 6 6 3" xfId="46105" xr:uid="{00000000-0005-0000-0000-0000CA330000}"/>
    <cellStyle name="Normal 12 2 2 6 6 4" xfId="36091" xr:uid="{00000000-0005-0000-0000-0000CB330000}"/>
    <cellStyle name="Normal 12 2 2 6 7" xfId="15250" xr:uid="{00000000-0005-0000-0000-0000CC330000}"/>
    <cellStyle name="Normal 12 2 2 6 7 2" xfId="50466" xr:uid="{00000000-0005-0000-0000-0000CD330000}"/>
    <cellStyle name="Normal 12 2 2 6 7 3" xfId="27855" xr:uid="{00000000-0005-0000-0000-0000CE330000}"/>
    <cellStyle name="Normal 12 2 2 6 8" xfId="13472" xr:uid="{00000000-0005-0000-0000-0000CF330000}"/>
    <cellStyle name="Normal 12 2 2 6 8 2" xfId="48690" xr:uid="{00000000-0005-0000-0000-0000D0330000}"/>
    <cellStyle name="Normal 12 2 2 6 9" xfId="37869" xr:uid="{00000000-0005-0000-0000-0000D1330000}"/>
    <cellStyle name="Normal 12 2 2 7" xfId="3716" xr:uid="{00000000-0005-0000-0000-0000D2330000}"/>
    <cellStyle name="Normal 12 2 2 7 2" xfId="8440" xr:uid="{00000000-0005-0000-0000-0000D3330000}"/>
    <cellStyle name="Normal 12 2 2 7 2 2" xfId="21066" xr:uid="{00000000-0005-0000-0000-0000D4330000}"/>
    <cellStyle name="Normal 12 2 2 7 2 2 2" xfId="56282" xr:uid="{00000000-0005-0000-0000-0000D5330000}"/>
    <cellStyle name="Normal 12 2 2 7 2 3" xfId="43685" xr:uid="{00000000-0005-0000-0000-0000D6330000}"/>
    <cellStyle name="Normal 12 2 2 7 2 4" xfId="33671" xr:uid="{00000000-0005-0000-0000-0000D7330000}"/>
    <cellStyle name="Normal 12 2 2 7 3" xfId="10221" xr:uid="{00000000-0005-0000-0000-0000D8330000}"/>
    <cellStyle name="Normal 12 2 2 7 3 2" xfId="22842" xr:uid="{00000000-0005-0000-0000-0000D9330000}"/>
    <cellStyle name="Normal 12 2 2 7 3 2 2" xfId="58058" xr:uid="{00000000-0005-0000-0000-0000DA330000}"/>
    <cellStyle name="Normal 12 2 2 7 3 3" xfId="45461" xr:uid="{00000000-0005-0000-0000-0000DB330000}"/>
    <cellStyle name="Normal 12 2 2 7 3 4" xfId="35447" xr:uid="{00000000-0005-0000-0000-0000DC330000}"/>
    <cellStyle name="Normal 12 2 2 7 4" xfId="12017" xr:uid="{00000000-0005-0000-0000-0000DD330000}"/>
    <cellStyle name="Normal 12 2 2 7 4 2" xfId="24618" xr:uid="{00000000-0005-0000-0000-0000DE330000}"/>
    <cellStyle name="Normal 12 2 2 7 4 2 2" xfId="59834" xr:uid="{00000000-0005-0000-0000-0000DF330000}"/>
    <cellStyle name="Normal 12 2 2 7 4 3" xfId="47237" xr:uid="{00000000-0005-0000-0000-0000E0330000}"/>
    <cellStyle name="Normal 12 2 2 7 4 4" xfId="37223" xr:uid="{00000000-0005-0000-0000-0000E1330000}"/>
    <cellStyle name="Normal 12 2 2 7 5" xfId="16382" xr:uid="{00000000-0005-0000-0000-0000E2330000}"/>
    <cellStyle name="Normal 12 2 2 7 5 2" xfId="51598" xr:uid="{00000000-0005-0000-0000-0000E3330000}"/>
    <cellStyle name="Normal 12 2 2 7 5 3" xfId="28987" xr:uid="{00000000-0005-0000-0000-0000E4330000}"/>
    <cellStyle name="Normal 12 2 2 7 6" xfId="14604" xr:uid="{00000000-0005-0000-0000-0000E5330000}"/>
    <cellStyle name="Normal 12 2 2 7 6 2" xfId="49822" xr:uid="{00000000-0005-0000-0000-0000E6330000}"/>
    <cellStyle name="Normal 12 2 2 7 7" xfId="39001" xr:uid="{00000000-0005-0000-0000-0000E7330000}"/>
    <cellStyle name="Normal 12 2 2 7 8" xfId="27211" xr:uid="{00000000-0005-0000-0000-0000E8330000}"/>
    <cellStyle name="Normal 12 2 2 8" xfId="4054" xr:uid="{00000000-0005-0000-0000-0000E9330000}"/>
    <cellStyle name="Normal 12 2 2 8 2" xfId="16704" xr:uid="{00000000-0005-0000-0000-0000EA330000}"/>
    <cellStyle name="Normal 12 2 2 8 2 2" xfId="51920" xr:uid="{00000000-0005-0000-0000-0000EB330000}"/>
    <cellStyle name="Normal 12 2 2 8 2 3" xfId="29309" xr:uid="{00000000-0005-0000-0000-0000EC330000}"/>
    <cellStyle name="Normal 12 2 2 8 3" xfId="13150" xr:uid="{00000000-0005-0000-0000-0000ED330000}"/>
    <cellStyle name="Normal 12 2 2 8 3 2" xfId="48368" xr:uid="{00000000-0005-0000-0000-0000EE330000}"/>
    <cellStyle name="Normal 12 2 2 8 4" xfId="39323" xr:uid="{00000000-0005-0000-0000-0000EF330000}"/>
    <cellStyle name="Normal 12 2 2 8 5" xfId="25757" xr:uid="{00000000-0005-0000-0000-0000F0330000}"/>
    <cellStyle name="Normal 12 2 2 9" xfId="5527" xr:uid="{00000000-0005-0000-0000-0000F1330000}"/>
    <cellStyle name="Normal 12 2 2 9 2" xfId="18158" xr:uid="{00000000-0005-0000-0000-0000F2330000}"/>
    <cellStyle name="Normal 12 2 2 9 2 2" xfId="53374" xr:uid="{00000000-0005-0000-0000-0000F3330000}"/>
    <cellStyle name="Normal 12 2 2 9 3" xfId="40777" xr:uid="{00000000-0005-0000-0000-0000F4330000}"/>
    <cellStyle name="Normal 12 2 2 9 4" xfId="30763" xr:uid="{00000000-0005-0000-0000-0000F5330000}"/>
    <cellStyle name="Normal 12 2 3" xfId="2292" xr:uid="{00000000-0005-0000-0000-0000F6330000}"/>
    <cellStyle name="Normal 12 2 3 10" xfId="10519" xr:uid="{00000000-0005-0000-0000-0000F7330000}"/>
    <cellStyle name="Normal 12 2 3 10 2" xfId="23130" xr:uid="{00000000-0005-0000-0000-0000F8330000}"/>
    <cellStyle name="Normal 12 2 3 10 2 2" xfId="58346" xr:uid="{00000000-0005-0000-0000-0000F9330000}"/>
    <cellStyle name="Normal 12 2 3 10 3" xfId="45749" xr:uid="{00000000-0005-0000-0000-0000FA330000}"/>
    <cellStyle name="Normal 12 2 3 10 4" xfId="35735" xr:uid="{00000000-0005-0000-0000-0000FB330000}"/>
    <cellStyle name="Normal 12 2 3 11" xfId="15008" xr:uid="{00000000-0005-0000-0000-0000FC330000}"/>
    <cellStyle name="Normal 12 2 3 11 2" xfId="50224" xr:uid="{00000000-0005-0000-0000-0000FD330000}"/>
    <cellStyle name="Normal 12 2 3 11 3" xfId="27613" xr:uid="{00000000-0005-0000-0000-0000FE330000}"/>
    <cellStyle name="Normal 12 2 3 12" xfId="12421" xr:uid="{00000000-0005-0000-0000-0000FF330000}"/>
    <cellStyle name="Normal 12 2 3 12 2" xfId="47639" xr:uid="{00000000-0005-0000-0000-000000340000}"/>
    <cellStyle name="Normal 12 2 3 13" xfId="37627" xr:uid="{00000000-0005-0000-0000-000001340000}"/>
    <cellStyle name="Normal 12 2 3 14" xfId="25028" xr:uid="{00000000-0005-0000-0000-000002340000}"/>
    <cellStyle name="Normal 12 2 3 15" xfId="60241" xr:uid="{00000000-0005-0000-0000-000003340000}"/>
    <cellStyle name="Normal 12 2 3 2" xfId="3143" xr:uid="{00000000-0005-0000-0000-000004340000}"/>
    <cellStyle name="Normal 12 2 3 2 10" xfId="25512" xr:uid="{00000000-0005-0000-0000-000005340000}"/>
    <cellStyle name="Normal 12 2 3 2 11" xfId="61047" xr:uid="{00000000-0005-0000-0000-000006340000}"/>
    <cellStyle name="Normal 12 2 3 2 2" xfId="4943" xr:uid="{00000000-0005-0000-0000-000007340000}"/>
    <cellStyle name="Normal 12 2 3 2 2 2" xfId="17590" xr:uid="{00000000-0005-0000-0000-000008340000}"/>
    <cellStyle name="Normal 12 2 3 2 2 2 2" xfId="52806" xr:uid="{00000000-0005-0000-0000-000009340000}"/>
    <cellStyle name="Normal 12 2 3 2 2 2 3" xfId="30195" xr:uid="{00000000-0005-0000-0000-00000A340000}"/>
    <cellStyle name="Normal 12 2 3 2 2 3" xfId="14036" xr:uid="{00000000-0005-0000-0000-00000B340000}"/>
    <cellStyle name="Normal 12 2 3 2 2 3 2" xfId="49254" xr:uid="{00000000-0005-0000-0000-00000C340000}"/>
    <cellStyle name="Normal 12 2 3 2 2 4" xfId="40209" xr:uid="{00000000-0005-0000-0000-00000D340000}"/>
    <cellStyle name="Normal 12 2 3 2 2 5" xfId="26643" xr:uid="{00000000-0005-0000-0000-00000E340000}"/>
    <cellStyle name="Normal 12 2 3 2 3" xfId="6413" xr:uid="{00000000-0005-0000-0000-00000F340000}"/>
    <cellStyle name="Normal 12 2 3 2 3 2" xfId="19044" xr:uid="{00000000-0005-0000-0000-000010340000}"/>
    <cellStyle name="Normal 12 2 3 2 3 2 2" xfId="54260" xr:uid="{00000000-0005-0000-0000-000011340000}"/>
    <cellStyle name="Normal 12 2 3 2 3 3" xfId="41663" xr:uid="{00000000-0005-0000-0000-000012340000}"/>
    <cellStyle name="Normal 12 2 3 2 3 4" xfId="31649" xr:uid="{00000000-0005-0000-0000-000013340000}"/>
    <cellStyle name="Normal 12 2 3 2 4" xfId="7872" xr:uid="{00000000-0005-0000-0000-000014340000}"/>
    <cellStyle name="Normal 12 2 3 2 4 2" xfId="20498" xr:uid="{00000000-0005-0000-0000-000015340000}"/>
    <cellStyle name="Normal 12 2 3 2 4 2 2" xfId="55714" xr:uid="{00000000-0005-0000-0000-000016340000}"/>
    <cellStyle name="Normal 12 2 3 2 4 3" xfId="43117" xr:uid="{00000000-0005-0000-0000-000017340000}"/>
    <cellStyle name="Normal 12 2 3 2 4 4" xfId="33103" xr:uid="{00000000-0005-0000-0000-000018340000}"/>
    <cellStyle name="Normal 12 2 3 2 5" xfId="9653" xr:uid="{00000000-0005-0000-0000-000019340000}"/>
    <cellStyle name="Normal 12 2 3 2 5 2" xfId="22274" xr:uid="{00000000-0005-0000-0000-00001A340000}"/>
    <cellStyle name="Normal 12 2 3 2 5 2 2" xfId="57490" xr:uid="{00000000-0005-0000-0000-00001B340000}"/>
    <cellStyle name="Normal 12 2 3 2 5 3" xfId="44893" xr:uid="{00000000-0005-0000-0000-00001C340000}"/>
    <cellStyle name="Normal 12 2 3 2 5 4" xfId="34879" xr:uid="{00000000-0005-0000-0000-00001D340000}"/>
    <cellStyle name="Normal 12 2 3 2 6" xfId="11447" xr:uid="{00000000-0005-0000-0000-00001E340000}"/>
    <cellStyle name="Normal 12 2 3 2 6 2" xfId="24050" xr:uid="{00000000-0005-0000-0000-00001F340000}"/>
    <cellStyle name="Normal 12 2 3 2 6 2 2" xfId="59266" xr:uid="{00000000-0005-0000-0000-000020340000}"/>
    <cellStyle name="Normal 12 2 3 2 6 3" xfId="46669" xr:uid="{00000000-0005-0000-0000-000021340000}"/>
    <cellStyle name="Normal 12 2 3 2 6 4" xfId="36655" xr:uid="{00000000-0005-0000-0000-000022340000}"/>
    <cellStyle name="Normal 12 2 3 2 7" xfId="15814" xr:uid="{00000000-0005-0000-0000-000023340000}"/>
    <cellStyle name="Normal 12 2 3 2 7 2" xfId="51030" xr:uid="{00000000-0005-0000-0000-000024340000}"/>
    <cellStyle name="Normal 12 2 3 2 7 3" xfId="28419" xr:uid="{00000000-0005-0000-0000-000025340000}"/>
    <cellStyle name="Normal 12 2 3 2 8" xfId="12905" xr:uid="{00000000-0005-0000-0000-000026340000}"/>
    <cellStyle name="Normal 12 2 3 2 8 2" xfId="48123" xr:uid="{00000000-0005-0000-0000-000027340000}"/>
    <cellStyle name="Normal 12 2 3 2 9" xfId="38433" xr:uid="{00000000-0005-0000-0000-000028340000}"/>
    <cellStyle name="Normal 12 2 3 3" xfId="3472" xr:uid="{00000000-0005-0000-0000-000029340000}"/>
    <cellStyle name="Normal 12 2 3 3 10" xfId="26968" xr:uid="{00000000-0005-0000-0000-00002A340000}"/>
    <cellStyle name="Normal 12 2 3 3 11" xfId="61372" xr:uid="{00000000-0005-0000-0000-00002B340000}"/>
    <cellStyle name="Normal 12 2 3 3 2" xfId="5268" xr:uid="{00000000-0005-0000-0000-00002C340000}"/>
    <cellStyle name="Normal 12 2 3 3 2 2" xfId="17915" xr:uid="{00000000-0005-0000-0000-00002D340000}"/>
    <cellStyle name="Normal 12 2 3 3 2 2 2" xfId="53131" xr:uid="{00000000-0005-0000-0000-00002E340000}"/>
    <cellStyle name="Normal 12 2 3 3 2 3" xfId="40534" xr:uid="{00000000-0005-0000-0000-00002F340000}"/>
    <cellStyle name="Normal 12 2 3 3 2 4" xfId="30520" xr:uid="{00000000-0005-0000-0000-000030340000}"/>
    <cellStyle name="Normal 12 2 3 3 3" xfId="6738" xr:uid="{00000000-0005-0000-0000-000031340000}"/>
    <cellStyle name="Normal 12 2 3 3 3 2" xfId="19369" xr:uid="{00000000-0005-0000-0000-000032340000}"/>
    <cellStyle name="Normal 12 2 3 3 3 2 2" xfId="54585" xr:uid="{00000000-0005-0000-0000-000033340000}"/>
    <cellStyle name="Normal 12 2 3 3 3 3" xfId="41988" xr:uid="{00000000-0005-0000-0000-000034340000}"/>
    <cellStyle name="Normal 12 2 3 3 3 4" xfId="31974" xr:uid="{00000000-0005-0000-0000-000035340000}"/>
    <cellStyle name="Normal 12 2 3 3 4" xfId="8197" xr:uid="{00000000-0005-0000-0000-000036340000}"/>
    <cellStyle name="Normal 12 2 3 3 4 2" xfId="20823" xr:uid="{00000000-0005-0000-0000-000037340000}"/>
    <cellStyle name="Normal 12 2 3 3 4 2 2" xfId="56039" xr:uid="{00000000-0005-0000-0000-000038340000}"/>
    <cellStyle name="Normal 12 2 3 3 4 3" xfId="43442" xr:uid="{00000000-0005-0000-0000-000039340000}"/>
    <cellStyle name="Normal 12 2 3 3 4 4" xfId="33428" xr:uid="{00000000-0005-0000-0000-00003A340000}"/>
    <cellStyle name="Normal 12 2 3 3 5" xfId="9978" xr:uid="{00000000-0005-0000-0000-00003B340000}"/>
    <cellStyle name="Normal 12 2 3 3 5 2" xfId="22599" xr:uid="{00000000-0005-0000-0000-00003C340000}"/>
    <cellStyle name="Normal 12 2 3 3 5 2 2" xfId="57815" xr:uid="{00000000-0005-0000-0000-00003D340000}"/>
    <cellStyle name="Normal 12 2 3 3 5 3" xfId="45218" xr:uid="{00000000-0005-0000-0000-00003E340000}"/>
    <cellStyle name="Normal 12 2 3 3 5 4" xfId="35204" xr:uid="{00000000-0005-0000-0000-00003F340000}"/>
    <cellStyle name="Normal 12 2 3 3 6" xfId="11772" xr:uid="{00000000-0005-0000-0000-000040340000}"/>
    <cellStyle name="Normal 12 2 3 3 6 2" xfId="24375" xr:uid="{00000000-0005-0000-0000-000041340000}"/>
    <cellStyle name="Normal 12 2 3 3 6 2 2" xfId="59591" xr:uid="{00000000-0005-0000-0000-000042340000}"/>
    <cellStyle name="Normal 12 2 3 3 6 3" xfId="46994" xr:uid="{00000000-0005-0000-0000-000043340000}"/>
    <cellStyle name="Normal 12 2 3 3 6 4" xfId="36980" xr:uid="{00000000-0005-0000-0000-000044340000}"/>
    <cellStyle name="Normal 12 2 3 3 7" xfId="16139" xr:uid="{00000000-0005-0000-0000-000045340000}"/>
    <cellStyle name="Normal 12 2 3 3 7 2" xfId="51355" xr:uid="{00000000-0005-0000-0000-000046340000}"/>
    <cellStyle name="Normal 12 2 3 3 7 3" xfId="28744" xr:uid="{00000000-0005-0000-0000-000047340000}"/>
    <cellStyle name="Normal 12 2 3 3 8" xfId="14361" xr:uid="{00000000-0005-0000-0000-000048340000}"/>
    <cellStyle name="Normal 12 2 3 3 8 2" xfId="49579" xr:uid="{00000000-0005-0000-0000-000049340000}"/>
    <cellStyle name="Normal 12 2 3 3 9" xfId="38758" xr:uid="{00000000-0005-0000-0000-00004A340000}"/>
    <cellStyle name="Normal 12 2 3 4" xfId="2633" xr:uid="{00000000-0005-0000-0000-00004B340000}"/>
    <cellStyle name="Normal 12 2 3 4 10" xfId="26159" xr:uid="{00000000-0005-0000-0000-00004C340000}"/>
    <cellStyle name="Normal 12 2 3 4 11" xfId="60563" xr:uid="{00000000-0005-0000-0000-00004D340000}"/>
    <cellStyle name="Normal 12 2 3 4 2" xfId="4459" xr:uid="{00000000-0005-0000-0000-00004E340000}"/>
    <cellStyle name="Normal 12 2 3 4 2 2" xfId="17106" xr:uid="{00000000-0005-0000-0000-00004F340000}"/>
    <cellStyle name="Normal 12 2 3 4 2 2 2" xfId="52322" xr:uid="{00000000-0005-0000-0000-000050340000}"/>
    <cellStyle name="Normal 12 2 3 4 2 3" xfId="39725" xr:uid="{00000000-0005-0000-0000-000051340000}"/>
    <cellStyle name="Normal 12 2 3 4 2 4" xfId="29711" xr:uid="{00000000-0005-0000-0000-000052340000}"/>
    <cellStyle name="Normal 12 2 3 4 3" xfId="5929" xr:uid="{00000000-0005-0000-0000-000053340000}"/>
    <cellStyle name="Normal 12 2 3 4 3 2" xfId="18560" xr:uid="{00000000-0005-0000-0000-000054340000}"/>
    <cellStyle name="Normal 12 2 3 4 3 2 2" xfId="53776" xr:uid="{00000000-0005-0000-0000-000055340000}"/>
    <cellStyle name="Normal 12 2 3 4 3 3" xfId="41179" xr:uid="{00000000-0005-0000-0000-000056340000}"/>
    <cellStyle name="Normal 12 2 3 4 3 4" xfId="31165" xr:uid="{00000000-0005-0000-0000-000057340000}"/>
    <cellStyle name="Normal 12 2 3 4 4" xfId="7388" xr:uid="{00000000-0005-0000-0000-000058340000}"/>
    <cellStyle name="Normal 12 2 3 4 4 2" xfId="20014" xr:uid="{00000000-0005-0000-0000-000059340000}"/>
    <cellStyle name="Normal 12 2 3 4 4 2 2" xfId="55230" xr:uid="{00000000-0005-0000-0000-00005A340000}"/>
    <cellStyle name="Normal 12 2 3 4 4 3" xfId="42633" xr:uid="{00000000-0005-0000-0000-00005B340000}"/>
    <cellStyle name="Normal 12 2 3 4 4 4" xfId="32619" xr:uid="{00000000-0005-0000-0000-00005C340000}"/>
    <cellStyle name="Normal 12 2 3 4 5" xfId="9169" xr:uid="{00000000-0005-0000-0000-00005D340000}"/>
    <cellStyle name="Normal 12 2 3 4 5 2" xfId="21790" xr:uid="{00000000-0005-0000-0000-00005E340000}"/>
    <cellStyle name="Normal 12 2 3 4 5 2 2" xfId="57006" xr:uid="{00000000-0005-0000-0000-00005F340000}"/>
    <cellStyle name="Normal 12 2 3 4 5 3" xfId="44409" xr:uid="{00000000-0005-0000-0000-000060340000}"/>
    <cellStyle name="Normal 12 2 3 4 5 4" xfId="34395" xr:uid="{00000000-0005-0000-0000-000061340000}"/>
    <cellStyle name="Normal 12 2 3 4 6" xfId="10963" xr:uid="{00000000-0005-0000-0000-000062340000}"/>
    <cellStyle name="Normal 12 2 3 4 6 2" xfId="23566" xr:uid="{00000000-0005-0000-0000-000063340000}"/>
    <cellStyle name="Normal 12 2 3 4 6 2 2" xfId="58782" xr:uid="{00000000-0005-0000-0000-000064340000}"/>
    <cellStyle name="Normal 12 2 3 4 6 3" xfId="46185" xr:uid="{00000000-0005-0000-0000-000065340000}"/>
    <cellStyle name="Normal 12 2 3 4 6 4" xfId="36171" xr:uid="{00000000-0005-0000-0000-000066340000}"/>
    <cellStyle name="Normal 12 2 3 4 7" xfId="15330" xr:uid="{00000000-0005-0000-0000-000067340000}"/>
    <cellStyle name="Normal 12 2 3 4 7 2" xfId="50546" xr:uid="{00000000-0005-0000-0000-000068340000}"/>
    <cellStyle name="Normal 12 2 3 4 7 3" xfId="27935" xr:uid="{00000000-0005-0000-0000-000069340000}"/>
    <cellStyle name="Normal 12 2 3 4 8" xfId="13552" xr:uid="{00000000-0005-0000-0000-00006A340000}"/>
    <cellStyle name="Normal 12 2 3 4 8 2" xfId="48770" xr:uid="{00000000-0005-0000-0000-00006B340000}"/>
    <cellStyle name="Normal 12 2 3 4 9" xfId="37949" xr:uid="{00000000-0005-0000-0000-00006C340000}"/>
    <cellStyle name="Normal 12 2 3 5" xfId="3797" xr:uid="{00000000-0005-0000-0000-00006D340000}"/>
    <cellStyle name="Normal 12 2 3 5 2" xfId="8520" xr:uid="{00000000-0005-0000-0000-00006E340000}"/>
    <cellStyle name="Normal 12 2 3 5 2 2" xfId="21146" xr:uid="{00000000-0005-0000-0000-00006F340000}"/>
    <cellStyle name="Normal 12 2 3 5 2 2 2" xfId="56362" xr:uid="{00000000-0005-0000-0000-000070340000}"/>
    <cellStyle name="Normal 12 2 3 5 2 3" xfId="43765" xr:uid="{00000000-0005-0000-0000-000071340000}"/>
    <cellStyle name="Normal 12 2 3 5 2 4" xfId="33751" xr:uid="{00000000-0005-0000-0000-000072340000}"/>
    <cellStyle name="Normal 12 2 3 5 3" xfId="10301" xr:uid="{00000000-0005-0000-0000-000073340000}"/>
    <cellStyle name="Normal 12 2 3 5 3 2" xfId="22922" xr:uid="{00000000-0005-0000-0000-000074340000}"/>
    <cellStyle name="Normal 12 2 3 5 3 2 2" xfId="58138" xr:uid="{00000000-0005-0000-0000-000075340000}"/>
    <cellStyle name="Normal 12 2 3 5 3 3" xfId="45541" xr:uid="{00000000-0005-0000-0000-000076340000}"/>
    <cellStyle name="Normal 12 2 3 5 3 4" xfId="35527" xr:uid="{00000000-0005-0000-0000-000077340000}"/>
    <cellStyle name="Normal 12 2 3 5 4" xfId="12097" xr:uid="{00000000-0005-0000-0000-000078340000}"/>
    <cellStyle name="Normal 12 2 3 5 4 2" xfId="24698" xr:uid="{00000000-0005-0000-0000-000079340000}"/>
    <cellStyle name="Normal 12 2 3 5 4 2 2" xfId="59914" xr:uid="{00000000-0005-0000-0000-00007A340000}"/>
    <cellStyle name="Normal 12 2 3 5 4 3" xfId="47317" xr:uid="{00000000-0005-0000-0000-00007B340000}"/>
    <cellStyle name="Normal 12 2 3 5 4 4" xfId="37303" xr:uid="{00000000-0005-0000-0000-00007C340000}"/>
    <cellStyle name="Normal 12 2 3 5 5" xfId="16462" xr:uid="{00000000-0005-0000-0000-00007D340000}"/>
    <cellStyle name="Normal 12 2 3 5 5 2" xfId="51678" xr:uid="{00000000-0005-0000-0000-00007E340000}"/>
    <cellStyle name="Normal 12 2 3 5 5 3" xfId="29067" xr:uid="{00000000-0005-0000-0000-00007F340000}"/>
    <cellStyle name="Normal 12 2 3 5 6" xfId="14684" xr:uid="{00000000-0005-0000-0000-000080340000}"/>
    <cellStyle name="Normal 12 2 3 5 6 2" xfId="49902" xr:uid="{00000000-0005-0000-0000-000081340000}"/>
    <cellStyle name="Normal 12 2 3 5 7" xfId="39081" xr:uid="{00000000-0005-0000-0000-000082340000}"/>
    <cellStyle name="Normal 12 2 3 5 8" xfId="27291" xr:uid="{00000000-0005-0000-0000-000083340000}"/>
    <cellStyle name="Normal 12 2 3 6" xfId="4137" xr:uid="{00000000-0005-0000-0000-000084340000}"/>
    <cellStyle name="Normal 12 2 3 6 2" xfId="16784" xr:uid="{00000000-0005-0000-0000-000085340000}"/>
    <cellStyle name="Normal 12 2 3 6 2 2" xfId="52000" xr:uid="{00000000-0005-0000-0000-000086340000}"/>
    <cellStyle name="Normal 12 2 3 6 2 3" xfId="29389" xr:uid="{00000000-0005-0000-0000-000087340000}"/>
    <cellStyle name="Normal 12 2 3 6 3" xfId="13230" xr:uid="{00000000-0005-0000-0000-000088340000}"/>
    <cellStyle name="Normal 12 2 3 6 3 2" xfId="48448" xr:uid="{00000000-0005-0000-0000-000089340000}"/>
    <cellStyle name="Normal 12 2 3 6 4" xfId="39403" xr:uid="{00000000-0005-0000-0000-00008A340000}"/>
    <cellStyle name="Normal 12 2 3 6 5" xfId="25837" xr:uid="{00000000-0005-0000-0000-00008B340000}"/>
    <cellStyle name="Normal 12 2 3 7" xfId="5607" xr:uid="{00000000-0005-0000-0000-00008C340000}"/>
    <cellStyle name="Normal 12 2 3 7 2" xfId="18238" xr:uid="{00000000-0005-0000-0000-00008D340000}"/>
    <cellStyle name="Normal 12 2 3 7 2 2" xfId="53454" xr:uid="{00000000-0005-0000-0000-00008E340000}"/>
    <cellStyle name="Normal 12 2 3 7 3" xfId="40857" xr:uid="{00000000-0005-0000-0000-00008F340000}"/>
    <cellStyle name="Normal 12 2 3 7 4" xfId="30843" xr:uid="{00000000-0005-0000-0000-000090340000}"/>
    <cellStyle name="Normal 12 2 3 8" xfId="7066" xr:uid="{00000000-0005-0000-0000-000091340000}"/>
    <cellStyle name="Normal 12 2 3 8 2" xfId="19692" xr:uid="{00000000-0005-0000-0000-000092340000}"/>
    <cellStyle name="Normal 12 2 3 8 2 2" xfId="54908" xr:uid="{00000000-0005-0000-0000-000093340000}"/>
    <cellStyle name="Normal 12 2 3 8 3" xfId="42311" xr:uid="{00000000-0005-0000-0000-000094340000}"/>
    <cellStyle name="Normal 12 2 3 8 4" xfId="32297" xr:uid="{00000000-0005-0000-0000-000095340000}"/>
    <cellStyle name="Normal 12 2 3 9" xfId="8847" xr:uid="{00000000-0005-0000-0000-000096340000}"/>
    <cellStyle name="Normal 12 2 3 9 2" xfId="21468" xr:uid="{00000000-0005-0000-0000-000097340000}"/>
    <cellStyle name="Normal 12 2 3 9 2 2" xfId="56684" xr:uid="{00000000-0005-0000-0000-000098340000}"/>
    <cellStyle name="Normal 12 2 3 9 3" xfId="44087" xr:uid="{00000000-0005-0000-0000-000099340000}"/>
    <cellStyle name="Normal 12 2 3 9 4" xfId="34073" xr:uid="{00000000-0005-0000-0000-00009A340000}"/>
    <cellStyle name="Normal 12 2 4" xfId="2973" xr:uid="{00000000-0005-0000-0000-00009B340000}"/>
    <cellStyle name="Normal 12 2 4 10" xfId="25353" xr:uid="{00000000-0005-0000-0000-00009C340000}"/>
    <cellStyle name="Normal 12 2 4 11" xfId="60888" xr:uid="{00000000-0005-0000-0000-00009D340000}"/>
    <cellStyle name="Normal 12 2 4 2" xfId="4784" xr:uid="{00000000-0005-0000-0000-00009E340000}"/>
    <cellStyle name="Normal 12 2 4 2 2" xfId="17431" xr:uid="{00000000-0005-0000-0000-00009F340000}"/>
    <cellStyle name="Normal 12 2 4 2 2 2" xfId="52647" xr:uid="{00000000-0005-0000-0000-0000A0340000}"/>
    <cellStyle name="Normal 12 2 4 2 2 3" xfId="30036" xr:uid="{00000000-0005-0000-0000-0000A1340000}"/>
    <cellStyle name="Normal 12 2 4 2 3" xfId="13877" xr:uid="{00000000-0005-0000-0000-0000A2340000}"/>
    <cellStyle name="Normal 12 2 4 2 3 2" xfId="49095" xr:uid="{00000000-0005-0000-0000-0000A3340000}"/>
    <cellStyle name="Normal 12 2 4 2 4" xfId="40050" xr:uid="{00000000-0005-0000-0000-0000A4340000}"/>
    <cellStyle name="Normal 12 2 4 2 5" xfId="26484" xr:uid="{00000000-0005-0000-0000-0000A5340000}"/>
    <cellStyle name="Normal 12 2 4 3" xfId="6254" xr:uid="{00000000-0005-0000-0000-0000A6340000}"/>
    <cellStyle name="Normal 12 2 4 3 2" xfId="18885" xr:uid="{00000000-0005-0000-0000-0000A7340000}"/>
    <cellStyle name="Normal 12 2 4 3 2 2" xfId="54101" xr:uid="{00000000-0005-0000-0000-0000A8340000}"/>
    <cellStyle name="Normal 12 2 4 3 3" xfId="41504" xr:uid="{00000000-0005-0000-0000-0000A9340000}"/>
    <cellStyle name="Normal 12 2 4 3 4" xfId="31490" xr:uid="{00000000-0005-0000-0000-0000AA340000}"/>
    <cellStyle name="Normal 12 2 4 4" xfId="7713" xr:uid="{00000000-0005-0000-0000-0000AB340000}"/>
    <cellStyle name="Normal 12 2 4 4 2" xfId="20339" xr:uid="{00000000-0005-0000-0000-0000AC340000}"/>
    <cellStyle name="Normal 12 2 4 4 2 2" xfId="55555" xr:uid="{00000000-0005-0000-0000-0000AD340000}"/>
    <cellStyle name="Normal 12 2 4 4 3" xfId="42958" xr:uid="{00000000-0005-0000-0000-0000AE340000}"/>
    <cellStyle name="Normal 12 2 4 4 4" xfId="32944" xr:uid="{00000000-0005-0000-0000-0000AF340000}"/>
    <cellStyle name="Normal 12 2 4 5" xfId="9494" xr:uid="{00000000-0005-0000-0000-0000B0340000}"/>
    <cellStyle name="Normal 12 2 4 5 2" xfId="22115" xr:uid="{00000000-0005-0000-0000-0000B1340000}"/>
    <cellStyle name="Normal 12 2 4 5 2 2" xfId="57331" xr:uid="{00000000-0005-0000-0000-0000B2340000}"/>
    <cellStyle name="Normal 12 2 4 5 3" xfId="44734" xr:uid="{00000000-0005-0000-0000-0000B3340000}"/>
    <cellStyle name="Normal 12 2 4 5 4" xfId="34720" xr:uid="{00000000-0005-0000-0000-0000B4340000}"/>
    <cellStyle name="Normal 12 2 4 6" xfId="11288" xr:uid="{00000000-0005-0000-0000-0000B5340000}"/>
    <cellStyle name="Normal 12 2 4 6 2" xfId="23891" xr:uid="{00000000-0005-0000-0000-0000B6340000}"/>
    <cellStyle name="Normal 12 2 4 6 2 2" xfId="59107" xr:uid="{00000000-0005-0000-0000-0000B7340000}"/>
    <cellStyle name="Normal 12 2 4 6 3" xfId="46510" xr:uid="{00000000-0005-0000-0000-0000B8340000}"/>
    <cellStyle name="Normal 12 2 4 6 4" xfId="36496" xr:uid="{00000000-0005-0000-0000-0000B9340000}"/>
    <cellStyle name="Normal 12 2 4 7" xfId="15655" xr:uid="{00000000-0005-0000-0000-0000BA340000}"/>
    <cellStyle name="Normal 12 2 4 7 2" xfId="50871" xr:uid="{00000000-0005-0000-0000-0000BB340000}"/>
    <cellStyle name="Normal 12 2 4 7 3" xfId="28260" xr:uid="{00000000-0005-0000-0000-0000BC340000}"/>
    <cellStyle name="Normal 12 2 4 8" xfId="12746" xr:uid="{00000000-0005-0000-0000-0000BD340000}"/>
    <cellStyle name="Normal 12 2 4 8 2" xfId="47964" xr:uid="{00000000-0005-0000-0000-0000BE340000}"/>
    <cellStyle name="Normal 12 2 4 9" xfId="38274" xr:uid="{00000000-0005-0000-0000-0000BF340000}"/>
    <cellStyle name="Normal 12 2 5" xfId="2806" xr:uid="{00000000-0005-0000-0000-0000C0340000}"/>
    <cellStyle name="Normal 12 2 5 10" xfId="25198" xr:uid="{00000000-0005-0000-0000-0000C1340000}"/>
    <cellStyle name="Normal 12 2 5 11" xfId="60733" xr:uid="{00000000-0005-0000-0000-0000C2340000}"/>
    <cellStyle name="Normal 12 2 5 2" xfId="4629" xr:uid="{00000000-0005-0000-0000-0000C3340000}"/>
    <cellStyle name="Normal 12 2 5 2 2" xfId="17276" xr:uid="{00000000-0005-0000-0000-0000C4340000}"/>
    <cellStyle name="Normal 12 2 5 2 2 2" xfId="52492" xr:uid="{00000000-0005-0000-0000-0000C5340000}"/>
    <cellStyle name="Normal 12 2 5 2 2 3" xfId="29881" xr:uid="{00000000-0005-0000-0000-0000C6340000}"/>
    <cellStyle name="Normal 12 2 5 2 3" xfId="13722" xr:uid="{00000000-0005-0000-0000-0000C7340000}"/>
    <cellStyle name="Normal 12 2 5 2 3 2" xfId="48940" xr:uid="{00000000-0005-0000-0000-0000C8340000}"/>
    <cellStyle name="Normal 12 2 5 2 4" xfId="39895" xr:uid="{00000000-0005-0000-0000-0000C9340000}"/>
    <cellStyle name="Normal 12 2 5 2 5" xfId="26329" xr:uid="{00000000-0005-0000-0000-0000CA340000}"/>
    <cellStyle name="Normal 12 2 5 3" xfId="6099" xr:uid="{00000000-0005-0000-0000-0000CB340000}"/>
    <cellStyle name="Normal 12 2 5 3 2" xfId="18730" xr:uid="{00000000-0005-0000-0000-0000CC340000}"/>
    <cellStyle name="Normal 12 2 5 3 2 2" xfId="53946" xr:uid="{00000000-0005-0000-0000-0000CD340000}"/>
    <cellStyle name="Normal 12 2 5 3 3" xfId="41349" xr:uid="{00000000-0005-0000-0000-0000CE340000}"/>
    <cellStyle name="Normal 12 2 5 3 4" xfId="31335" xr:uid="{00000000-0005-0000-0000-0000CF340000}"/>
    <cellStyle name="Normal 12 2 5 4" xfId="7558" xr:uid="{00000000-0005-0000-0000-0000D0340000}"/>
    <cellStyle name="Normal 12 2 5 4 2" xfId="20184" xr:uid="{00000000-0005-0000-0000-0000D1340000}"/>
    <cellStyle name="Normal 12 2 5 4 2 2" xfId="55400" xr:uid="{00000000-0005-0000-0000-0000D2340000}"/>
    <cellStyle name="Normal 12 2 5 4 3" xfId="42803" xr:uid="{00000000-0005-0000-0000-0000D3340000}"/>
    <cellStyle name="Normal 12 2 5 4 4" xfId="32789" xr:uid="{00000000-0005-0000-0000-0000D4340000}"/>
    <cellStyle name="Normal 12 2 5 5" xfId="9339" xr:uid="{00000000-0005-0000-0000-0000D5340000}"/>
    <cellStyle name="Normal 12 2 5 5 2" xfId="21960" xr:uid="{00000000-0005-0000-0000-0000D6340000}"/>
    <cellStyle name="Normal 12 2 5 5 2 2" xfId="57176" xr:uid="{00000000-0005-0000-0000-0000D7340000}"/>
    <cellStyle name="Normal 12 2 5 5 3" xfId="44579" xr:uid="{00000000-0005-0000-0000-0000D8340000}"/>
    <cellStyle name="Normal 12 2 5 5 4" xfId="34565" xr:uid="{00000000-0005-0000-0000-0000D9340000}"/>
    <cellStyle name="Normal 12 2 5 6" xfId="11133" xr:uid="{00000000-0005-0000-0000-0000DA340000}"/>
    <cellStyle name="Normal 12 2 5 6 2" xfId="23736" xr:uid="{00000000-0005-0000-0000-0000DB340000}"/>
    <cellStyle name="Normal 12 2 5 6 2 2" xfId="58952" xr:uid="{00000000-0005-0000-0000-0000DC340000}"/>
    <cellStyle name="Normal 12 2 5 6 3" xfId="46355" xr:uid="{00000000-0005-0000-0000-0000DD340000}"/>
    <cellStyle name="Normal 12 2 5 6 4" xfId="36341" xr:uid="{00000000-0005-0000-0000-0000DE340000}"/>
    <cellStyle name="Normal 12 2 5 7" xfId="15500" xr:uid="{00000000-0005-0000-0000-0000DF340000}"/>
    <cellStyle name="Normal 12 2 5 7 2" xfId="50716" xr:uid="{00000000-0005-0000-0000-0000E0340000}"/>
    <cellStyle name="Normal 12 2 5 7 3" xfId="28105" xr:uid="{00000000-0005-0000-0000-0000E1340000}"/>
    <cellStyle name="Normal 12 2 5 8" xfId="12591" xr:uid="{00000000-0005-0000-0000-0000E2340000}"/>
    <cellStyle name="Normal 12 2 5 8 2" xfId="47809" xr:uid="{00000000-0005-0000-0000-0000E3340000}"/>
    <cellStyle name="Normal 12 2 5 9" xfId="38119" xr:uid="{00000000-0005-0000-0000-0000E4340000}"/>
    <cellStyle name="Normal 12 2 6" xfId="3320" xr:uid="{00000000-0005-0000-0000-0000E5340000}"/>
    <cellStyle name="Normal 12 2 6 10" xfId="26816" xr:uid="{00000000-0005-0000-0000-0000E6340000}"/>
    <cellStyle name="Normal 12 2 6 11" xfId="61220" xr:uid="{00000000-0005-0000-0000-0000E7340000}"/>
    <cellStyle name="Normal 12 2 6 2" xfId="5116" xr:uid="{00000000-0005-0000-0000-0000E8340000}"/>
    <cellStyle name="Normal 12 2 6 2 2" xfId="17763" xr:uid="{00000000-0005-0000-0000-0000E9340000}"/>
    <cellStyle name="Normal 12 2 6 2 2 2" xfId="52979" xr:uid="{00000000-0005-0000-0000-0000EA340000}"/>
    <cellStyle name="Normal 12 2 6 2 3" xfId="40382" xr:uid="{00000000-0005-0000-0000-0000EB340000}"/>
    <cellStyle name="Normal 12 2 6 2 4" xfId="30368" xr:uid="{00000000-0005-0000-0000-0000EC340000}"/>
    <cellStyle name="Normal 12 2 6 3" xfId="6586" xr:uid="{00000000-0005-0000-0000-0000ED340000}"/>
    <cellStyle name="Normal 12 2 6 3 2" xfId="19217" xr:uid="{00000000-0005-0000-0000-0000EE340000}"/>
    <cellStyle name="Normal 12 2 6 3 2 2" xfId="54433" xr:uid="{00000000-0005-0000-0000-0000EF340000}"/>
    <cellStyle name="Normal 12 2 6 3 3" xfId="41836" xr:uid="{00000000-0005-0000-0000-0000F0340000}"/>
    <cellStyle name="Normal 12 2 6 3 4" xfId="31822" xr:uid="{00000000-0005-0000-0000-0000F1340000}"/>
    <cellStyle name="Normal 12 2 6 4" xfId="8045" xr:uid="{00000000-0005-0000-0000-0000F2340000}"/>
    <cellStyle name="Normal 12 2 6 4 2" xfId="20671" xr:uid="{00000000-0005-0000-0000-0000F3340000}"/>
    <cellStyle name="Normal 12 2 6 4 2 2" xfId="55887" xr:uid="{00000000-0005-0000-0000-0000F4340000}"/>
    <cellStyle name="Normal 12 2 6 4 3" xfId="43290" xr:uid="{00000000-0005-0000-0000-0000F5340000}"/>
    <cellStyle name="Normal 12 2 6 4 4" xfId="33276" xr:uid="{00000000-0005-0000-0000-0000F6340000}"/>
    <cellStyle name="Normal 12 2 6 5" xfId="9826" xr:uid="{00000000-0005-0000-0000-0000F7340000}"/>
    <cellStyle name="Normal 12 2 6 5 2" xfId="22447" xr:uid="{00000000-0005-0000-0000-0000F8340000}"/>
    <cellStyle name="Normal 12 2 6 5 2 2" xfId="57663" xr:uid="{00000000-0005-0000-0000-0000F9340000}"/>
    <cellStyle name="Normal 12 2 6 5 3" xfId="45066" xr:uid="{00000000-0005-0000-0000-0000FA340000}"/>
    <cellStyle name="Normal 12 2 6 5 4" xfId="35052" xr:uid="{00000000-0005-0000-0000-0000FB340000}"/>
    <cellStyle name="Normal 12 2 6 6" xfId="11620" xr:uid="{00000000-0005-0000-0000-0000FC340000}"/>
    <cellStyle name="Normal 12 2 6 6 2" xfId="24223" xr:uid="{00000000-0005-0000-0000-0000FD340000}"/>
    <cellStyle name="Normal 12 2 6 6 2 2" xfId="59439" xr:uid="{00000000-0005-0000-0000-0000FE340000}"/>
    <cellStyle name="Normal 12 2 6 6 3" xfId="46842" xr:uid="{00000000-0005-0000-0000-0000FF340000}"/>
    <cellStyle name="Normal 12 2 6 6 4" xfId="36828" xr:uid="{00000000-0005-0000-0000-000000350000}"/>
    <cellStyle name="Normal 12 2 6 7" xfId="15987" xr:uid="{00000000-0005-0000-0000-000001350000}"/>
    <cellStyle name="Normal 12 2 6 7 2" xfId="51203" xr:uid="{00000000-0005-0000-0000-000002350000}"/>
    <cellStyle name="Normal 12 2 6 7 3" xfId="28592" xr:uid="{00000000-0005-0000-0000-000003350000}"/>
    <cellStyle name="Normal 12 2 6 8" xfId="14209" xr:uid="{00000000-0005-0000-0000-000004350000}"/>
    <cellStyle name="Normal 12 2 6 8 2" xfId="49427" xr:uid="{00000000-0005-0000-0000-000005350000}"/>
    <cellStyle name="Normal 12 2 6 9" xfId="38606" xr:uid="{00000000-0005-0000-0000-000006350000}"/>
    <cellStyle name="Normal 12 2 7" xfId="2476" xr:uid="{00000000-0005-0000-0000-000007350000}"/>
    <cellStyle name="Normal 12 2 7 10" xfId="26007" xr:uid="{00000000-0005-0000-0000-000008350000}"/>
    <cellStyle name="Normal 12 2 7 11" xfId="60411" xr:uid="{00000000-0005-0000-0000-000009350000}"/>
    <cellStyle name="Normal 12 2 7 2" xfId="4307" xr:uid="{00000000-0005-0000-0000-00000A350000}"/>
    <cellStyle name="Normal 12 2 7 2 2" xfId="16954" xr:uid="{00000000-0005-0000-0000-00000B350000}"/>
    <cellStyle name="Normal 12 2 7 2 2 2" xfId="52170" xr:uid="{00000000-0005-0000-0000-00000C350000}"/>
    <cellStyle name="Normal 12 2 7 2 3" xfId="39573" xr:uid="{00000000-0005-0000-0000-00000D350000}"/>
    <cellStyle name="Normal 12 2 7 2 4" xfId="29559" xr:uid="{00000000-0005-0000-0000-00000E350000}"/>
    <cellStyle name="Normal 12 2 7 3" xfId="5777" xr:uid="{00000000-0005-0000-0000-00000F350000}"/>
    <cellStyle name="Normal 12 2 7 3 2" xfId="18408" xr:uid="{00000000-0005-0000-0000-000010350000}"/>
    <cellStyle name="Normal 12 2 7 3 2 2" xfId="53624" xr:uid="{00000000-0005-0000-0000-000011350000}"/>
    <cellStyle name="Normal 12 2 7 3 3" xfId="41027" xr:uid="{00000000-0005-0000-0000-000012350000}"/>
    <cellStyle name="Normal 12 2 7 3 4" xfId="31013" xr:uid="{00000000-0005-0000-0000-000013350000}"/>
    <cellStyle name="Normal 12 2 7 4" xfId="7236" xr:uid="{00000000-0005-0000-0000-000014350000}"/>
    <cellStyle name="Normal 12 2 7 4 2" xfId="19862" xr:uid="{00000000-0005-0000-0000-000015350000}"/>
    <cellStyle name="Normal 12 2 7 4 2 2" xfId="55078" xr:uid="{00000000-0005-0000-0000-000016350000}"/>
    <cellStyle name="Normal 12 2 7 4 3" xfId="42481" xr:uid="{00000000-0005-0000-0000-000017350000}"/>
    <cellStyle name="Normal 12 2 7 4 4" xfId="32467" xr:uid="{00000000-0005-0000-0000-000018350000}"/>
    <cellStyle name="Normal 12 2 7 5" xfId="9017" xr:uid="{00000000-0005-0000-0000-000019350000}"/>
    <cellStyle name="Normal 12 2 7 5 2" xfId="21638" xr:uid="{00000000-0005-0000-0000-00001A350000}"/>
    <cellStyle name="Normal 12 2 7 5 2 2" xfId="56854" xr:uid="{00000000-0005-0000-0000-00001B350000}"/>
    <cellStyle name="Normal 12 2 7 5 3" xfId="44257" xr:uid="{00000000-0005-0000-0000-00001C350000}"/>
    <cellStyle name="Normal 12 2 7 5 4" xfId="34243" xr:uid="{00000000-0005-0000-0000-00001D350000}"/>
    <cellStyle name="Normal 12 2 7 6" xfId="10811" xr:uid="{00000000-0005-0000-0000-00001E350000}"/>
    <cellStyle name="Normal 12 2 7 6 2" xfId="23414" xr:uid="{00000000-0005-0000-0000-00001F350000}"/>
    <cellStyle name="Normal 12 2 7 6 2 2" xfId="58630" xr:uid="{00000000-0005-0000-0000-000020350000}"/>
    <cellStyle name="Normal 12 2 7 6 3" xfId="46033" xr:uid="{00000000-0005-0000-0000-000021350000}"/>
    <cellStyle name="Normal 12 2 7 6 4" xfId="36019" xr:uid="{00000000-0005-0000-0000-000022350000}"/>
    <cellStyle name="Normal 12 2 7 7" xfId="15178" xr:uid="{00000000-0005-0000-0000-000023350000}"/>
    <cellStyle name="Normal 12 2 7 7 2" xfId="50394" xr:uid="{00000000-0005-0000-0000-000024350000}"/>
    <cellStyle name="Normal 12 2 7 7 3" xfId="27783" xr:uid="{00000000-0005-0000-0000-000025350000}"/>
    <cellStyle name="Normal 12 2 7 8" xfId="13400" xr:uid="{00000000-0005-0000-0000-000026350000}"/>
    <cellStyle name="Normal 12 2 7 8 2" xfId="48618" xr:uid="{00000000-0005-0000-0000-000027350000}"/>
    <cellStyle name="Normal 12 2 7 9" xfId="37797" xr:uid="{00000000-0005-0000-0000-000028350000}"/>
    <cellStyle name="Normal 12 2 8" xfId="3644" xr:uid="{00000000-0005-0000-0000-000029350000}"/>
    <cellStyle name="Normal 12 2 8 2" xfId="8368" xr:uid="{00000000-0005-0000-0000-00002A350000}"/>
    <cellStyle name="Normal 12 2 8 2 2" xfId="20994" xr:uid="{00000000-0005-0000-0000-00002B350000}"/>
    <cellStyle name="Normal 12 2 8 2 2 2" xfId="56210" xr:uid="{00000000-0005-0000-0000-00002C350000}"/>
    <cellStyle name="Normal 12 2 8 2 3" xfId="43613" xr:uid="{00000000-0005-0000-0000-00002D350000}"/>
    <cellStyle name="Normal 12 2 8 2 4" xfId="33599" xr:uid="{00000000-0005-0000-0000-00002E350000}"/>
    <cellStyle name="Normal 12 2 8 3" xfId="10149" xr:uid="{00000000-0005-0000-0000-00002F350000}"/>
    <cellStyle name="Normal 12 2 8 3 2" xfId="22770" xr:uid="{00000000-0005-0000-0000-000030350000}"/>
    <cellStyle name="Normal 12 2 8 3 2 2" xfId="57986" xr:uid="{00000000-0005-0000-0000-000031350000}"/>
    <cellStyle name="Normal 12 2 8 3 3" xfId="45389" xr:uid="{00000000-0005-0000-0000-000032350000}"/>
    <cellStyle name="Normal 12 2 8 3 4" xfId="35375" xr:uid="{00000000-0005-0000-0000-000033350000}"/>
    <cellStyle name="Normal 12 2 8 4" xfId="11945" xr:uid="{00000000-0005-0000-0000-000034350000}"/>
    <cellStyle name="Normal 12 2 8 4 2" xfId="24546" xr:uid="{00000000-0005-0000-0000-000035350000}"/>
    <cellStyle name="Normal 12 2 8 4 2 2" xfId="59762" xr:uid="{00000000-0005-0000-0000-000036350000}"/>
    <cellStyle name="Normal 12 2 8 4 3" xfId="47165" xr:uid="{00000000-0005-0000-0000-000037350000}"/>
    <cellStyle name="Normal 12 2 8 4 4" xfId="37151" xr:uid="{00000000-0005-0000-0000-000038350000}"/>
    <cellStyle name="Normal 12 2 8 5" xfId="16310" xr:uid="{00000000-0005-0000-0000-000039350000}"/>
    <cellStyle name="Normal 12 2 8 5 2" xfId="51526" xr:uid="{00000000-0005-0000-0000-00003A350000}"/>
    <cellStyle name="Normal 12 2 8 5 3" xfId="28915" xr:uid="{00000000-0005-0000-0000-00003B350000}"/>
    <cellStyle name="Normal 12 2 8 6" xfId="14532" xr:uid="{00000000-0005-0000-0000-00003C350000}"/>
    <cellStyle name="Normal 12 2 8 6 2" xfId="49750" xr:uid="{00000000-0005-0000-0000-00003D350000}"/>
    <cellStyle name="Normal 12 2 8 7" xfId="38929" xr:uid="{00000000-0005-0000-0000-00003E350000}"/>
    <cellStyle name="Normal 12 2 8 8" xfId="27139" xr:uid="{00000000-0005-0000-0000-00003F350000}"/>
    <cellStyle name="Normal 12 2 9" xfId="3974" xr:uid="{00000000-0005-0000-0000-000040350000}"/>
    <cellStyle name="Normal 12 2 9 2" xfId="16632" xr:uid="{00000000-0005-0000-0000-000041350000}"/>
    <cellStyle name="Normal 12 2 9 2 2" xfId="51848" xr:uid="{00000000-0005-0000-0000-000042350000}"/>
    <cellStyle name="Normal 12 2 9 2 3" xfId="29237" xr:uid="{00000000-0005-0000-0000-000043350000}"/>
    <cellStyle name="Normal 12 2 9 3" xfId="13078" xr:uid="{00000000-0005-0000-0000-000044350000}"/>
    <cellStyle name="Normal 12 2 9 3 2" xfId="48296" xr:uid="{00000000-0005-0000-0000-000045350000}"/>
    <cellStyle name="Normal 12 2 9 4" xfId="39251" xr:uid="{00000000-0005-0000-0000-000046350000}"/>
    <cellStyle name="Normal 12 2 9 5" xfId="25685" xr:uid="{00000000-0005-0000-0000-000047350000}"/>
    <cellStyle name="Normal 12 2_District Target Attainment" xfId="1105" xr:uid="{00000000-0005-0000-0000-000048350000}"/>
    <cellStyle name="Normal 12 3" xfId="1274" xr:uid="{00000000-0005-0000-0000-000049350000}"/>
    <cellStyle name="Normal 12 3 10" xfId="6956" xr:uid="{00000000-0005-0000-0000-00004A350000}"/>
    <cellStyle name="Normal 12 3 10 2" xfId="19583" xr:uid="{00000000-0005-0000-0000-00004B350000}"/>
    <cellStyle name="Normal 12 3 10 2 2" xfId="54799" xr:uid="{00000000-0005-0000-0000-00004C350000}"/>
    <cellStyle name="Normal 12 3 10 3" xfId="42202" xr:uid="{00000000-0005-0000-0000-00004D350000}"/>
    <cellStyle name="Normal 12 3 10 4" xfId="32188" xr:uid="{00000000-0005-0000-0000-00004E350000}"/>
    <cellStyle name="Normal 12 3 11" xfId="8737" xr:uid="{00000000-0005-0000-0000-00004F350000}"/>
    <cellStyle name="Normal 12 3 11 2" xfId="21359" xr:uid="{00000000-0005-0000-0000-000050350000}"/>
    <cellStyle name="Normal 12 3 11 2 2" xfId="56575" xr:uid="{00000000-0005-0000-0000-000051350000}"/>
    <cellStyle name="Normal 12 3 11 3" xfId="43978" xr:uid="{00000000-0005-0000-0000-000052350000}"/>
    <cellStyle name="Normal 12 3 11 4" xfId="33964" xr:uid="{00000000-0005-0000-0000-000053350000}"/>
    <cellStyle name="Normal 12 3 12" xfId="10520" xr:uid="{00000000-0005-0000-0000-000054350000}"/>
    <cellStyle name="Normal 12 3 12 2" xfId="23131" xr:uid="{00000000-0005-0000-0000-000055350000}"/>
    <cellStyle name="Normal 12 3 12 2 2" xfId="58347" xr:uid="{00000000-0005-0000-0000-000056350000}"/>
    <cellStyle name="Normal 12 3 12 3" xfId="45750" xr:uid="{00000000-0005-0000-0000-000057350000}"/>
    <cellStyle name="Normal 12 3 12 4" xfId="35736" xr:uid="{00000000-0005-0000-0000-000058350000}"/>
    <cellStyle name="Normal 12 3 13" xfId="14898" xr:uid="{00000000-0005-0000-0000-000059350000}"/>
    <cellStyle name="Normal 12 3 13 2" xfId="50115" xr:uid="{00000000-0005-0000-0000-00005A350000}"/>
    <cellStyle name="Normal 12 3 13 3" xfId="27504" xr:uid="{00000000-0005-0000-0000-00005B350000}"/>
    <cellStyle name="Normal 12 3 14" xfId="12312" xr:uid="{00000000-0005-0000-0000-00005C350000}"/>
    <cellStyle name="Normal 12 3 14 2" xfId="47530" xr:uid="{00000000-0005-0000-0000-00005D350000}"/>
    <cellStyle name="Normal 12 3 15" xfId="37517" xr:uid="{00000000-0005-0000-0000-00005E350000}"/>
    <cellStyle name="Normal 12 3 16" xfId="24919" xr:uid="{00000000-0005-0000-0000-00005F350000}"/>
    <cellStyle name="Normal 12 3 17" xfId="60132" xr:uid="{00000000-0005-0000-0000-000060350000}"/>
    <cellStyle name="Normal 12 3 2" xfId="2342" xr:uid="{00000000-0005-0000-0000-000061350000}"/>
    <cellStyle name="Normal 12 3 2 10" xfId="10521" xr:uid="{00000000-0005-0000-0000-000062350000}"/>
    <cellStyle name="Normal 12 3 2 10 2" xfId="23132" xr:uid="{00000000-0005-0000-0000-000063350000}"/>
    <cellStyle name="Normal 12 3 2 10 2 2" xfId="58348" xr:uid="{00000000-0005-0000-0000-000064350000}"/>
    <cellStyle name="Normal 12 3 2 10 3" xfId="45751" xr:uid="{00000000-0005-0000-0000-000065350000}"/>
    <cellStyle name="Normal 12 3 2 10 4" xfId="35737" xr:uid="{00000000-0005-0000-0000-000066350000}"/>
    <cellStyle name="Normal 12 3 2 11" xfId="15053" xr:uid="{00000000-0005-0000-0000-000067350000}"/>
    <cellStyle name="Normal 12 3 2 11 2" xfId="50269" xr:uid="{00000000-0005-0000-0000-000068350000}"/>
    <cellStyle name="Normal 12 3 2 11 3" xfId="27658" xr:uid="{00000000-0005-0000-0000-000069350000}"/>
    <cellStyle name="Normal 12 3 2 12" xfId="12466" xr:uid="{00000000-0005-0000-0000-00006A350000}"/>
    <cellStyle name="Normal 12 3 2 12 2" xfId="47684" xr:uid="{00000000-0005-0000-0000-00006B350000}"/>
    <cellStyle name="Normal 12 3 2 13" xfId="37672" xr:uid="{00000000-0005-0000-0000-00006C350000}"/>
    <cellStyle name="Normal 12 3 2 14" xfId="25073" xr:uid="{00000000-0005-0000-0000-00006D350000}"/>
    <cellStyle name="Normal 12 3 2 15" xfId="60286" xr:uid="{00000000-0005-0000-0000-00006E350000}"/>
    <cellStyle name="Normal 12 3 2 2" xfId="3188" xr:uid="{00000000-0005-0000-0000-00006F350000}"/>
    <cellStyle name="Normal 12 3 2 2 10" xfId="25557" xr:uid="{00000000-0005-0000-0000-000070350000}"/>
    <cellStyle name="Normal 12 3 2 2 11" xfId="61092" xr:uid="{00000000-0005-0000-0000-000071350000}"/>
    <cellStyle name="Normal 12 3 2 2 2" xfId="4988" xr:uid="{00000000-0005-0000-0000-000072350000}"/>
    <cellStyle name="Normal 12 3 2 2 2 2" xfId="17635" xr:uid="{00000000-0005-0000-0000-000073350000}"/>
    <cellStyle name="Normal 12 3 2 2 2 2 2" xfId="52851" xr:uid="{00000000-0005-0000-0000-000074350000}"/>
    <cellStyle name="Normal 12 3 2 2 2 2 3" xfId="30240" xr:uid="{00000000-0005-0000-0000-000075350000}"/>
    <cellStyle name="Normal 12 3 2 2 2 3" xfId="14081" xr:uid="{00000000-0005-0000-0000-000076350000}"/>
    <cellStyle name="Normal 12 3 2 2 2 3 2" xfId="49299" xr:uid="{00000000-0005-0000-0000-000077350000}"/>
    <cellStyle name="Normal 12 3 2 2 2 4" xfId="40254" xr:uid="{00000000-0005-0000-0000-000078350000}"/>
    <cellStyle name="Normal 12 3 2 2 2 5" xfId="26688" xr:uid="{00000000-0005-0000-0000-000079350000}"/>
    <cellStyle name="Normal 12 3 2 2 3" xfId="6458" xr:uid="{00000000-0005-0000-0000-00007A350000}"/>
    <cellStyle name="Normal 12 3 2 2 3 2" xfId="19089" xr:uid="{00000000-0005-0000-0000-00007B350000}"/>
    <cellStyle name="Normal 12 3 2 2 3 2 2" xfId="54305" xr:uid="{00000000-0005-0000-0000-00007C350000}"/>
    <cellStyle name="Normal 12 3 2 2 3 3" xfId="41708" xr:uid="{00000000-0005-0000-0000-00007D350000}"/>
    <cellStyle name="Normal 12 3 2 2 3 4" xfId="31694" xr:uid="{00000000-0005-0000-0000-00007E350000}"/>
    <cellStyle name="Normal 12 3 2 2 4" xfId="7917" xr:uid="{00000000-0005-0000-0000-00007F350000}"/>
    <cellStyle name="Normal 12 3 2 2 4 2" xfId="20543" xr:uid="{00000000-0005-0000-0000-000080350000}"/>
    <cellStyle name="Normal 12 3 2 2 4 2 2" xfId="55759" xr:uid="{00000000-0005-0000-0000-000081350000}"/>
    <cellStyle name="Normal 12 3 2 2 4 3" xfId="43162" xr:uid="{00000000-0005-0000-0000-000082350000}"/>
    <cellStyle name="Normal 12 3 2 2 4 4" xfId="33148" xr:uid="{00000000-0005-0000-0000-000083350000}"/>
    <cellStyle name="Normal 12 3 2 2 5" xfId="9698" xr:uid="{00000000-0005-0000-0000-000084350000}"/>
    <cellStyle name="Normal 12 3 2 2 5 2" xfId="22319" xr:uid="{00000000-0005-0000-0000-000085350000}"/>
    <cellStyle name="Normal 12 3 2 2 5 2 2" xfId="57535" xr:uid="{00000000-0005-0000-0000-000086350000}"/>
    <cellStyle name="Normal 12 3 2 2 5 3" xfId="44938" xr:uid="{00000000-0005-0000-0000-000087350000}"/>
    <cellStyle name="Normal 12 3 2 2 5 4" xfId="34924" xr:uid="{00000000-0005-0000-0000-000088350000}"/>
    <cellStyle name="Normal 12 3 2 2 6" xfId="11492" xr:uid="{00000000-0005-0000-0000-000089350000}"/>
    <cellStyle name="Normal 12 3 2 2 6 2" xfId="24095" xr:uid="{00000000-0005-0000-0000-00008A350000}"/>
    <cellStyle name="Normal 12 3 2 2 6 2 2" xfId="59311" xr:uid="{00000000-0005-0000-0000-00008B350000}"/>
    <cellStyle name="Normal 12 3 2 2 6 3" xfId="46714" xr:uid="{00000000-0005-0000-0000-00008C350000}"/>
    <cellStyle name="Normal 12 3 2 2 6 4" xfId="36700" xr:uid="{00000000-0005-0000-0000-00008D350000}"/>
    <cellStyle name="Normal 12 3 2 2 7" xfId="15859" xr:uid="{00000000-0005-0000-0000-00008E350000}"/>
    <cellStyle name="Normal 12 3 2 2 7 2" xfId="51075" xr:uid="{00000000-0005-0000-0000-00008F350000}"/>
    <cellStyle name="Normal 12 3 2 2 7 3" xfId="28464" xr:uid="{00000000-0005-0000-0000-000090350000}"/>
    <cellStyle name="Normal 12 3 2 2 8" xfId="12950" xr:uid="{00000000-0005-0000-0000-000091350000}"/>
    <cellStyle name="Normal 12 3 2 2 8 2" xfId="48168" xr:uid="{00000000-0005-0000-0000-000092350000}"/>
    <cellStyle name="Normal 12 3 2 2 9" xfId="38478" xr:uid="{00000000-0005-0000-0000-000093350000}"/>
    <cellStyle name="Normal 12 3 2 3" xfId="3517" xr:uid="{00000000-0005-0000-0000-000094350000}"/>
    <cellStyle name="Normal 12 3 2 3 10" xfId="27013" xr:uid="{00000000-0005-0000-0000-000095350000}"/>
    <cellStyle name="Normal 12 3 2 3 11" xfId="61417" xr:uid="{00000000-0005-0000-0000-000096350000}"/>
    <cellStyle name="Normal 12 3 2 3 2" xfId="5313" xr:uid="{00000000-0005-0000-0000-000097350000}"/>
    <cellStyle name="Normal 12 3 2 3 2 2" xfId="17960" xr:uid="{00000000-0005-0000-0000-000098350000}"/>
    <cellStyle name="Normal 12 3 2 3 2 2 2" xfId="53176" xr:uid="{00000000-0005-0000-0000-000099350000}"/>
    <cellStyle name="Normal 12 3 2 3 2 3" xfId="40579" xr:uid="{00000000-0005-0000-0000-00009A350000}"/>
    <cellStyle name="Normal 12 3 2 3 2 4" xfId="30565" xr:uid="{00000000-0005-0000-0000-00009B350000}"/>
    <cellStyle name="Normal 12 3 2 3 3" xfId="6783" xr:uid="{00000000-0005-0000-0000-00009C350000}"/>
    <cellStyle name="Normal 12 3 2 3 3 2" xfId="19414" xr:uid="{00000000-0005-0000-0000-00009D350000}"/>
    <cellStyle name="Normal 12 3 2 3 3 2 2" xfId="54630" xr:uid="{00000000-0005-0000-0000-00009E350000}"/>
    <cellStyle name="Normal 12 3 2 3 3 3" xfId="42033" xr:uid="{00000000-0005-0000-0000-00009F350000}"/>
    <cellStyle name="Normal 12 3 2 3 3 4" xfId="32019" xr:uid="{00000000-0005-0000-0000-0000A0350000}"/>
    <cellStyle name="Normal 12 3 2 3 4" xfId="8242" xr:uid="{00000000-0005-0000-0000-0000A1350000}"/>
    <cellStyle name="Normal 12 3 2 3 4 2" xfId="20868" xr:uid="{00000000-0005-0000-0000-0000A2350000}"/>
    <cellStyle name="Normal 12 3 2 3 4 2 2" xfId="56084" xr:uid="{00000000-0005-0000-0000-0000A3350000}"/>
    <cellStyle name="Normal 12 3 2 3 4 3" xfId="43487" xr:uid="{00000000-0005-0000-0000-0000A4350000}"/>
    <cellStyle name="Normal 12 3 2 3 4 4" xfId="33473" xr:uid="{00000000-0005-0000-0000-0000A5350000}"/>
    <cellStyle name="Normal 12 3 2 3 5" xfId="10023" xr:uid="{00000000-0005-0000-0000-0000A6350000}"/>
    <cellStyle name="Normal 12 3 2 3 5 2" xfId="22644" xr:uid="{00000000-0005-0000-0000-0000A7350000}"/>
    <cellStyle name="Normal 12 3 2 3 5 2 2" xfId="57860" xr:uid="{00000000-0005-0000-0000-0000A8350000}"/>
    <cellStyle name="Normal 12 3 2 3 5 3" xfId="45263" xr:uid="{00000000-0005-0000-0000-0000A9350000}"/>
    <cellStyle name="Normal 12 3 2 3 5 4" xfId="35249" xr:uid="{00000000-0005-0000-0000-0000AA350000}"/>
    <cellStyle name="Normal 12 3 2 3 6" xfId="11817" xr:uid="{00000000-0005-0000-0000-0000AB350000}"/>
    <cellStyle name="Normal 12 3 2 3 6 2" xfId="24420" xr:uid="{00000000-0005-0000-0000-0000AC350000}"/>
    <cellStyle name="Normal 12 3 2 3 6 2 2" xfId="59636" xr:uid="{00000000-0005-0000-0000-0000AD350000}"/>
    <cellStyle name="Normal 12 3 2 3 6 3" xfId="47039" xr:uid="{00000000-0005-0000-0000-0000AE350000}"/>
    <cellStyle name="Normal 12 3 2 3 6 4" xfId="37025" xr:uid="{00000000-0005-0000-0000-0000AF350000}"/>
    <cellStyle name="Normal 12 3 2 3 7" xfId="16184" xr:uid="{00000000-0005-0000-0000-0000B0350000}"/>
    <cellStyle name="Normal 12 3 2 3 7 2" xfId="51400" xr:uid="{00000000-0005-0000-0000-0000B1350000}"/>
    <cellStyle name="Normal 12 3 2 3 7 3" xfId="28789" xr:uid="{00000000-0005-0000-0000-0000B2350000}"/>
    <cellStyle name="Normal 12 3 2 3 8" xfId="14406" xr:uid="{00000000-0005-0000-0000-0000B3350000}"/>
    <cellStyle name="Normal 12 3 2 3 8 2" xfId="49624" xr:uid="{00000000-0005-0000-0000-0000B4350000}"/>
    <cellStyle name="Normal 12 3 2 3 9" xfId="38803" xr:uid="{00000000-0005-0000-0000-0000B5350000}"/>
    <cellStyle name="Normal 12 3 2 4" xfId="2678" xr:uid="{00000000-0005-0000-0000-0000B6350000}"/>
    <cellStyle name="Normal 12 3 2 4 10" xfId="26204" xr:uid="{00000000-0005-0000-0000-0000B7350000}"/>
    <cellStyle name="Normal 12 3 2 4 11" xfId="60608" xr:uid="{00000000-0005-0000-0000-0000B8350000}"/>
    <cellStyle name="Normal 12 3 2 4 2" xfId="4504" xr:uid="{00000000-0005-0000-0000-0000B9350000}"/>
    <cellStyle name="Normal 12 3 2 4 2 2" xfId="17151" xr:uid="{00000000-0005-0000-0000-0000BA350000}"/>
    <cellStyle name="Normal 12 3 2 4 2 2 2" xfId="52367" xr:uid="{00000000-0005-0000-0000-0000BB350000}"/>
    <cellStyle name="Normal 12 3 2 4 2 3" xfId="39770" xr:uid="{00000000-0005-0000-0000-0000BC350000}"/>
    <cellStyle name="Normal 12 3 2 4 2 4" xfId="29756" xr:uid="{00000000-0005-0000-0000-0000BD350000}"/>
    <cellStyle name="Normal 12 3 2 4 3" xfId="5974" xr:uid="{00000000-0005-0000-0000-0000BE350000}"/>
    <cellStyle name="Normal 12 3 2 4 3 2" xfId="18605" xr:uid="{00000000-0005-0000-0000-0000BF350000}"/>
    <cellStyle name="Normal 12 3 2 4 3 2 2" xfId="53821" xr:uid="{00000000-0005-0000-0000-0000C0350000}"/>
    <cellStyle name="Normal 12 3 2 4 3 3" xfId="41224" xr:uid="{00000000-0005-0000-0000-0000C1350000}"/>
    <cellStyle name="Normal 12 3 2 4 3 4" xfId="31210" xr:uid="{00000000-0005-0000-0000-0000C2350000}"/>
    <cellStyle name="Normal 12 3 2 4 4" xfId="7433" xr:uid="{00000000-0005-0000-0000-0000C3350000}"/>
    <cellStyle name="Normal 12 3 2 4 4 2" xfId="20059" xr:uid="{00000000-0005-0000-0000-0000C4350000}"/>
    <cellStyle name="Normal 12 3 2 4 4 2 2" xfId="55275" xr:uid="{00000000-0005-0000-0000-0000C5350000}"/>
    <cellStyle name="Normal 12 3 2 4 4 3" xfId="42678" xr:uid="{00000000-0005-0000-0000-0000C6350000}"/>
    <cellStyle name="Normal 12 3 2 4 4 4" xfId="32664" xr:uid="{00000000-0005-0000-0000-0000C7350000}"/>
    <cellStyle name="Normal 12 3 2 4 5" xfId="9214" xr:uid="{00000000-0005-0000-0000-0000C8350000}"/>
    <cellStyle name="Normal 12 3 2 4 5 2" xfId="21835" xr:uid="{00000000-0005-0000-0000-0000C9350000}"/>
    <cellStyle name="Normal 12 3 2 4 5 2 2" xfId="57051" xr:uid="{00000000-0005-0000-0000-0000CA350000}"/>
    <cellStyle name="Normal 12 3 2 4 5 3" xfId="44454" xr:uid="{00000000-0005-0000-0000-0000CB350000}"/>
    <cellStyle name="Normal 12 3 2 4 5 4" xfId="34440" xr:uid="{00000000-0005-0000-0000-0000CC350000}"/>
    <cellStyle name="Normal 12 3 2 4 6" xfId="11008" xr:uid="{00000000-0005-0000-0000-0000CD350000}"/>
    <cellStyle name="Normal 12 3 2 4 6 2" xfId="23611" xr:uid="{00000000-0005-0000-0000-0000CE350000}"/>
    <cellStyle name="Normal 12 3 2 4 6 2 2" xfId="58827" xr:uid="{00000000-0005-0000-0000-0000CF350000}"/>
    <cellStyle name="Normal 12 3 2 4 6 3" xfId="46230" xr:uid="{00000000-0005-0000-0000-0000D0350000}"/>
    <cellStyle name="Normal 12 3 2 4 6 4" xfId="36216" xr:uid="{00000000-0005-0000-0000-0000D1350000}"/>
    <cellStyle name="Normal 12 3 2 4 7" xfId="15375" xr:uid="{00000000-0005-0000-0000-0000D2350000}"/>
    <cellStyle name="Normal 12 3 2 4 7 2" xfId="50591" xr:uid="{00000000-0005-0000-0000-0000D3350000}"/>
    <cellStyle name="Normal 12 3 2 4 7 3" xfId="27980" xr:uid="{00000000-0005-0000-0000-0000D4350000}"/>
    <cellStyle name="Normal 12 3 2 4 8" xfId="13597" xr:uid="{00000000-0005-0000-0000-0000D5350000}"/>
    <cellStyle name="Normal 12 3 2 4 8 2" xfId="48815" xr:uid="{00000000-0005-0000-0000-0000D6350000}"/>
    <cellStyle name="Normal 12 3 2 4 9" xfId="37994" xr:uid="{00000000-0005-0000-0000-0000D7350000}"/>
    <cellStyle name="Normal 12 3 2 5" xfId="3842" xr:uid="{00000000-0005-0000-0000-0000D8350000}"/>
    <cellStyle name="Normal 12 3 2 5 2" xfId="8565" xr:uid="{00000000-0005-0000-0000-0000D9350000}"/>
    <cellStyle name="Normal 12 3 2 5 2 2" xfId="21191" xr:uid="{00000000-0005-0000-0000-0000DA350000}"/>
    <cellStyle name="Normal 12 3 2 5 2 2 2" xfId="56407" xr:uid="{00000000-0005-0000-0000-0000DB350000}"/>
    <cellStyle name="Normal 12 3 2 5 2 3" xfId="43810" xr:uid="{00000000-0005-0000-0000-0000DC350000}"/>
    <cellStyle name="Normal 12 3 2 5 2 4" xfId="33796" xr:uid="{00000000-0005-0000-0000-0000DD350000}"/>
    <cellStyle name="Normal 12 3 2 5 3" xfId="10346" xr:uid="{00000000-0005-0000-0000-0000DE350000}"/>
    <cellStyle name="Normal 12 3 2 5 3 2" xfId="22967" xr:uid="{00000000-0005-0000-0000-0000DF350000}"/>
    <cellStyle name="Normal 12 3 2 5 3 2 2" xfId="58183" xr:uid="{00000000-0005-0000-0000-0000E0350000}"/>
    <cellStyle name="Normal 12 3 2 5 3 3" xfId="45586" xr:uid="{00000000-0005-0000-0000-0000E1350000}"/>
    <cellStyle name="Normal 12 3 2 5 3 4" xfId="35572" xr:uid="{00000000-0005-0000-0000-0000E2350000}"/>
    <cellStyle name="Normal 12 3 2 5 4" xfId="12142" xr:uid="{00000000-0005-0000-0000-0000E3350000}"/>
    <cellStyle name="Normal 12 3 2 5 4 2" xfId="24743" xr:uid="{00000000-0005-0000-0000-0000E4350000}"/>
    <cellStyle name="Normal 12 3 2 5 4 2 2" xfId="59959" xr:uid="{00000000-0005-0000-0000-0000E5350000}"/>
    <cellStyle name="Normal 12 3 2 5 4 3" xfId="47362" xr:uid="{00000000-0005-0000-0000-0000E6350000}"/>
    <cellStyle name="Normal 12 3 2 5 4 4" xfId="37348" xr:uid="{00000000-0005-0000-0000-0000E7350000}"/>
    <cellStyle name="Normal 12 3 2 5 5" xfId="16507" xr:uid="{00000000-0005-0000-0000-0000E8350000}"/>
    <cellStyle name="Normal 12 3 2 5 5 2" xfId="51723" xr:uid="{00000000-0005-0000-0000-0000E9350000}"/>
    <cellStyle name="Normal 12 3 2 5 5 3" xfId="29112" xr:uid="{00000000-0005-0000-0000-0000EA350000}"/>
    <cellStyle name="Normal 12 3 2 5 6" xfId="14729" xr:uid="{00000000-0005-0000-0000-0000EB350000}"/>
    <cellStyle name="Normal 12 3 2 5 6 2" xfId="49947" xr:uid="{00000000-0005-0000-0000-0000EC350000}"/>
    <cellStyle name="Normal 12 3 2 5 7" xfId="39126" xr:uid="{00000000-0005-0000-0000-0000ED350000}"/>
    <cellStyle name="Normal 12 3 2 5 8" xfId="27336" xr:uid="{00000000-0005-0000-0000-0000EE350000}"/>
    <cellStyle name="Normal 12 3 2 6" xfId="4182" xr:uid="{00000000-0005-0000-0000-0000EF350000}"/>
    <cellStyle name="Normal 12 3 2 6 2" xfId="16829" xr:uid="{00000000-0005-0000-0000-0000F0350000}"/>
    <cellStyle name="Normal 12 3 2 6 2 2" xfId="52045" xr:uid="{00000000-0005-0000-0000-0000F1350000}"/>
    <cellStyle name="Normal 12 3 2 6 2 3" xfId="29434" xr:uid="{00000000-0005-0000-0000-0000F2350000}"/>
    <cellStyle name="Normal 12 3 2 6 3" xfId="13275" xr:uid="{00000000-0005-0000-0000-0000F3350000}"/>
    <cellStyle name="Normal 12 3 2 6 3 2" xfId="48493" xr:uid="{00000000-0005-0000-0000-0000F4350000}"/>
    <cellStyle name="Normal 12 3 2 6 4" xfId="39448" xr:uid="{00000000-0005-0000-0000-0000F5350000}"/>
    <cellStyle name="Normal 12 3 2 6 5" xfId="25882" xr:uid="{00000000-0005-0000-0000-0000F6350000}"/>
    <cellStyle name="Normal 12 3 2 7" xfId="5652" xr:uid="{00000000-0005-0000-0000-0000F7350000}"/>
    <cellStyle name="Normal 12 3 2 7 2" xfId="18283" xr:uid="{00000000-0005-0000-0000-0000F8350000}"/>
    <cellStyle name="Normal 12 3 2 7 2 2" xfId="53499" xr:uid="{00000000-0005-0000-0000-0000F9350000}"/>
    <cellStyle name="Normal 12 3 2 7 3" xfId="40902" xr:uid="{00000000-0005-0000-0000-0000FA350000}"/>
    <cellStyle name="Normal 12 3 2 7 4" xfId="30888" xr:uid="{00000000-0005-0000-0000-0000FB350000}"/>
    <cellStyle name="Normal 12 3 2 8" xfId="7111" xr:uid="{00000000-0005-0000-0000-0000FC350000}"/>
    <cellStyle name="Normal 12 3 2 8 2" xfId="19737" xr:uid="{00000000-0005-0000-0000-0000FD350000}"/>
    <cellStyle name="Normal 12 3 2 8 2 2" xfId="54953" xr:uid="{00000000-0005-0000-0000-0000FE350000}"/>
    <cellStyle name="Normal 12 3 2 8 3" xfId="42356" xr:uid="{00000000-0005-0000-0000-0000FF350000}"/>
    <cellStyle name="Normal 12 3 2 8 4" xfId="32342" xr:uid="{00000000-0005-0000-0000-000000360000}"/>
    <cellStyle name="Normal 12 3 2 9" xfId="8892" xr:uid="{00000000-0005-0000-0000-000001360000}"/>
    <cellStyle name="Normal 12 3 2 9 2" xfId="21513" xr:uid="{00000000-0005-0000-0000-000002360000}"/>
    <cellStyle name="Normal 12 3 2 9 2 2" xfId="56729" xr:uid="{00000000-0005-0000-0000-000003360000}"/>
    <cellStyle name="Normal 12 3 2 9 3" xfId="44132" xr:uid="{00000000-0005-0000-0000-000004360000}"/>
    <cellStyle name="Normal 12 3 2 9 4" xfId="34118" xr:uid="{00000000-0005-0000-0000-000005360000}"/>
    <cellStyle name="Normal 12 3 3" xfId="3027" xr:uid="{00000000-0005-0000-0000-000006360000}"/>
    <cellStyle name="Normal 12 3 3 10" xfId="25400" xr:uid="{00000000-0005-0000-0000-000007360000}"/>
    <cellStyle name="Normal 12 3 3 11" xfId="60935" xr:uid="{00000000-0005-0000-0000-000008360000}"/>
    <cellStyle name="Normal 12 3 3 2" xfId="4831" xr:uid="{00000000-0005-0000-0000-000009360000}"/>
    <cellStyle name="Normal 12 3 3 2 2" xfId="17478" xr:uid="{00000000-0005-0000-0000-00000A360000}"/>
    <cellStyle name="Normal 12 3 3 2 2 2" xfId="52694" xr:uid="{00000000-0005-0000-0000-00000B360000}"/>
    <cellStyle name="Normal 12 3 3 2 2 3" xfId="30083" xr:uid="{00000000-0005-0000-0000-00000C360000}"/>
    <cellStyle name="Normal 12 3 3 2 3" xfId="13924" xr:uid="{00000000-0005-0000-0000-00000D360000}"/>
    <cellStyle name="Normal 12 3 3 2 3 2" xfId="49142" xr:uid="{00000000-0005-0000-0000-00000E360000}"/>
    <cellStyle name="Normal 12 3 3 2 4" xfId="40097" xr:uid="{00000000-0005-0000-0000-00000F360000}"/>
    <cellStyle name="Normal 12 3 3 2 5" xfId="26531" xr:uid="{00000000-0005-0000-0000-000010360000}"/>
    <cellStyle name="Normal 12 3 3 3" xfId="6301" xr:uid="{00000000-0005-0000-0000-000011360000}"/>
    <cellStyle name="Normal 12 3 3 3 2" xfId="18932" xr:uid="{00000000-0005-0000-0000-000012360000}"/>
    <cellStyle name="Normal 12 3 3 3 2 2" xfId="54148" xr:uid="{00000000-0005-0000-0000-000013360000}"/>
    <cellStyle name="Normal 12 3 3 3 3" xfId="41551" xr:uid="{00000000-0005-0000-0000-000014360000}"/>
    <cellStyle name="Normal 12 3 3 3 4" xfId="31537" xr:uid="{00000000-0005-0000-0000-000015360000}"/>
    <cellStyle name="Normal 12 3 3 4" xfId="7760" xr:uid="{00000000-0005-0000-0000-000016360000}"/>
    <cellStyle name="Normal 12 3 3 4 2" xfId="20386" xr:uid="{00000000-0005-0000-0000-000017360000}"/>
    <cellStyle name="Normal 12 3 3 4 2 2" xfId="55602" xr:uid="{00000000-0005-0000-0000-000018360000}"/>
    <cellStyle name="Normal 12 3 3 4 3" xfId="43005" xr:uid="{00000000-0005-0000-0000-000019360000}"/>
    <cellStyle name="Normal 12 3 3 4 4" xfId="32991" xr:uid="{00000000-0005-0000-0000-00001A360000}"/>
    <cellStyle name="Normal 12 3 3 5" xfId="9541" xr:uid="{00000000-0005-0000-0000-00001B360000}"/>
    <cellStyle name="Normal 12 3 3 5 2" xfId="22162" xr:uid="{00000000-0005-0000-0000-00001C360000}"/>
    <cellStyle name="Normal 12 3 3 5 2 2" xfId="57378" xr:uid="{00000000-0005-0000-0000-00001D360000}"/>
    <cellStyle name="Normal 12 3 3 5 3" xfId="44781" xr:uid="{00000000-0005-0000-0000-00001E360000}"/>
    <cellStyle name="Normal 12 3 3 5 4" xfId="34767" xr:uid="{00000000-0005-0000-0000-00001F360000}"/>
    <cellStyle name="Normal 12 3 3 6" xfId="11335" xr:uid="{00000000-0005-0000-0000-000020360000}"/>
    <cellStyle name="Normal 12 3 3 6 2" xfId="23938" xr:uid="{00000000-0005-0000-0000-000021360000}"/>
    <cellStyle name="Normal 12 3 3 6 2 2" xfId="59154" xr:uid="{00000000-0005-0000-0000-000022360000}"/>
    <cellStyle name="Normal 12 3 3 6 3" xfId="46557" xr:uid="{00000000-0005-0000-0000-000023360000}"/>
    <cellStyle name="Normal 12 3 3 6 4" xfId="36543" xr:uid="{00000000-0005-0000-0000-000024360000}"/>
    <cellStyle name="Normal 12 3 3 7" xfId="15702" xr:uid="{00000000-0005-0000-0000-000025360000}"/>
    <cellStyle name="Normal 12 3 3 7 2" xfId="50918" xr:uid="{00000000-0005-0000-0000-000026360000}"/>
    <cellStyle name="Normal 12 3 3 7 3" xfId="28307" xr:uid="{00000000-0005-0000-0000-000027360000}"/>
    <cellStyle name="Normal 12 3 3 8" xfId="12793" xr:uid="{00000000-0005-0000-0000-000028360000}"/>
    <cellStyle name="Normal 12 3 3 8 2" xfId="48011" xr:uid="{00000000-0005-0000-0000-000029360000}"/>
    <cellStyle name="Normal 12 3 3 9" xfId="38321" xr:uid="{00000000-0005-0000-0000-00002A360000}"/>
    <cellStyle name="Normal 12 3 4" xfId="2854" xr:uid="{00000000-0005-0000-0000-00002B360000}"/>
    <cellStyle name="Normal 12 3 4 10" xfId="25241" xr:uid="{00000000-0005-0000-0000-00002C360000}"/>
    <cellStyle name="Normal 12 3 4 11" xfId="60776" xr:uid="{00000000-0005-0000-0000-00002D360000}"/>
    <cellStyle name="Normal 12 3 4 2" xfId="4672" xr:uid="{00000000-0005-0000-0000-00002E360000}"/>
    <cellStyle name="Normal 12 3 4 2 2" xfId="17319" xr:uid="{00000000-0005-0000-0000-00002F360000}"/>
    <cellStyle name="Normal 12 3 4 2 2 2" xfId="52535" xr:uid="{00000000-0005-0000-0000-000030360000}"/>
    <cellStyle name="Normal 12 3 4 2 2 3" xfId="29924" xr:uid="{00000000-0005-0000-0000-000031360000}"/>
    <cellStyle name="Normal 12 3 4 2 3" xfId="13765" xr:uid="{00000000-0005-0000-0000-000032360000}"/>
    <cellStyle name="Normal 12 3 4 2 3 2" xfId="48983" xr:uid="{00000000-0005-0000-0000-000033360000}"/>
    <cellStyle name="Normal 12 3 4 2 4" xfId="39938" xr:uid="{00000000-0005-0000-0000-000034360000}"/>
    <cellStyle name="Normal 12 3 4 2 5" xfId="26372" xr:uid="{00000000-0005-0000-0000-000035360000}"/>
    <cellStyle name="Normal 12 3 4 3" xfId="6142" xr:uid="{00000000-0005-0000-0000-000036360000}"/>
    <cellStyle name="Normal 12 3 4 3 2" xfId="18773" xr:uid="{00000000-0005-0000-0000-000037360000}"/>
    <cellStyle name="Normal 12 3 4 3 2 2" xfId="53989" xr:uid="{00000000-0005-0000-0000-000038360000}"/>
    <cellStyle name="Normal 12 3 4 3 3" xfId="41392" xr:uid="{00000000-0005-0000-0000-000039360000}"/>
    <cellStyle name="Normal 12 3 4 3 4" xfId="31378" xr:uid="{00000000-0005-0000-0000-00003A360000}"/>
    <cellStyle name="Normal 12 3 4 4" xfId="7601" xr:uid="{00000000-0005-0000-0000-00003B360000}"/>
    <cellStyle name="Normal 12 3 4 4 2" xfId="20227" xr:uid="{00000000-0005-0000-0000-00003C360000}"/>
    <cellStyle name="Normal 12 3 4 4 2 2" xfId="55443" xr:uid="{00000000-0005-0000-0000-00003D360000}"/>
    <cellStyle name="Normal 12 3 4 4 3" xfId="42846" xr:uid="{00000000-0005-0000-0000-00003E360000}"/>
    <cellStyle name="Normal 12 3 4 4 4" xfId="32832" xr:uid="{00000000-0005-0000-0000-00003F360000}"/>
    <cellStyle name="Normal 12 3 4 5" xfId="9382" xr:uid="{00000000-0005-0000-0000-000040360000}"/>
    <cellStyle name="Normal 12 3 4 5 2" xfId="22003" xr:uid="{00000000-0005-0000-0000-000041360000}"/>
    <cellStyle name="Normal 12 3 4 5 2 2" xfId="57219" xr:uid="{00000000-0005-0000-0000-000042360000}"/>
    <cellStyle name="Normal 12 3 4 5 3" xfId="44622" xr:uid="{00000000-0005-0000-0000-000043360000}"/>
    <cellStyle name="Normal 12 3 4 5 4" xfId="34608" xr:uid="{00000000-0005-0000-0000-000044360000}"/>
    <cellStyle name="Normal 12 3 4 6" xfId="11176" xr:uid="{00000000-0005-0000-0000-000045360000}"/>
    <cellStyle name="Normal 12 3 4 6 2" xfId="23779" xr:uid="{00000000-0005-0000-0000-000046360000}"/>
    <cellStyle name="Normal 12 3 4 6 2 2" xfId="58995" xr:uid="{00000000-0005-0000-0000-000047360000}"/>
    <cellStyle name="Normal 12 3 4 6 3" xfId="46398" xr:uid="{00000000-0005-0000-0000-000048360000}"/>
    <cellStyle name="Normal 12 3 4 6 4" xfId="36384" xr:uid="{00000000-0005-0000-0000-000049360000}"/>
    <cellStyle name="Normal 12 3 4 7" xfId="15543" xr:uid="{00000000-0005-0000-0000-00004A360000}"/>
    <cellStyle name="Normal 12 3 4 7 2" xfId="50759" xr:uid="{00000000-0005-0000-0000-00004B360000}"/>
    <cellStyle name="Normal 12 3 4 7 3" xfId="28148" xr:uid="{00000000-0005-0000-0000-00004C360000}"/>
    <cellStyle name="Normal 12 3 4 8" xfId="12634" xr:uid="{00000000-0005-0000-0000-00004D360000}"/>
    <cellStyle name="Normal 12 3 4 8 2" xfId="47852" xr:uid="{00000000-0005-0000-0000-00004E360000}"/>
    <cellStyle name="Normal 12 3 4 9" xfId="38162" xr:uid="{00000000-0005-0000-0000-00004F360000}"/>
    <cellStyle name="Normal 12 3 5" xfId="3363" xr:uid="{00000000-0005-0000-0000-000050360000}"/>
    <cellStyle name="Normal 12 3 5 10" xfId="26859" xr:uid="{00000000-0005-0000-0000-000051360000}"/>
    <cellStyle name="Normal 12 3 5 11" xfId="61263" xr:uid="{00000000-0005-0000-0000-000052360000}"/>
    <cellStyle name="Normal 12 3 5 2" xfId="5159" xr:uid="{00000000-0005-0000-0000-000053360000}"/>
    <cellStyle name="Normal 12 3 5 2 2" xfId="17806" xr:uid="{00000000-0005-0000-0000-000054360000}"/>
    <cellStyle name="Normal 12 3 5 2 2 2" xfId="53022" xr:uid="{00000000-0005-0000-0000-000055360000}"/>
    <cellStyle name="Normal 12 3 5 2 3" xfId="40425" xr:uid="{00000000-0005-0000-0000-000056360000}"/>
    <cellStyle name="Normal 12 3 5 2 4" xfId="30411" xr:uid="{00000000-0005-0000-0000-000057360000}"/>
    <cellStyle name="Normal 12 3 5 3" xfId="6629" xr:uid="{00000000-0005-0000-0000-000058360000}"/>
    <cellStyle name="Normal 12 3 5 3 2" xfId="19260" xr:uid="{00000000-0005-0000-0000-000059360000}"/>
    <cellStyle name="Normal 12 3 5 3 2 2" xfId="54476" xr:uid="{00000000-0005-0000-0000-00005A360000}"/>
    <cellStyle name="Normal 12 3 5 3 3" xfId="41879" xr:uid="{00000000-0005-0000-0000-00005B360000}"/>
    <cellStyle name="Normal 12 3 5 3 4" xfId="31865" xr:uid="{00000000-0005-0000-0000-00005C360000}"/>
    <cellStyle name="Normal 12 3 5 4" xfId="8088" xr:uid="{00000000-0005-0000-0000-00005D360000}"/>
    <cellStyle name="Normal 12 3 5 4 2" xfId="20714" xr:uid="{00000000-0005-0000-0000-00005E360000}"/>
    <cellStyle name="Normal 12 3 5 4 2 2" xfId="55930" xr:uid="{00000000-0005-0000-0000-00005F360000}"/>
    <cellStyle name="Normal 12 3 5 4 3" xfId="43333" xr:uid="{00000000-0005-0000-0000-000060360000}"/>
    <cellStyle name="Normal 12 3 5 4 4" xfId="33319" xr:uid="{00000000-0005-0000-0000-000061360000}"/>
    <cellStyle name="Normal 12 3 5 5" xfId="9869" xr:uid="{00000000-0005-0000-0000-000062360000}"/>
    <cellStyle name="Normal 12 3 5 5 2" xfId="22490" xr:uid="{00000000-0005-0000-0000-000063360000}"/>
    <cellStyle name="Normal 12 3 5 5 2 2" xfId="57706" xr:uid="{00000000-0005-0000-0000-000064360000}"/>
    <cellStyle name="Normal 12 3 5 5 3" xfId="45109" xr:uid="{00000000-0005-0000-0000-000065360000}"/>
    <cellStyle name="Normal 12 3 5 5 4" xfId="35095" xr:uid="{00000000-0005-0000-0000-000066360000}"/>
    <cellStyle name="Normal 12 3 5 6" xfId="11663" xr:uid="{00000000-0005-0000-0000-000067360000}"/>
    <cellStyle name="Normal 12 3 5 6 2" xfId="24266" xr:uid="{00000000-0005-0000-0000-000068360000}"/>
    <cellStyle name="Normal 12 3 5 6 2 2" xfId="59482" xr:uid="{00000000-0005-0000-0000-000069360000}"/>
    <cellStyle name="Normal 12 3 5 6 3" xfId="46885" xr:uid="{00000000-0005-0000-0000-00006A360000}"/>
    <cellStyle name="Normal 12 3 5 6 4" xfId="36871" xr:uid="{00000000-0005-0000-0000-00006B360000}"/>
    <cellStyle name="Normal 12 3 5 7" xfId="16030" xr:uid="{00000000-0005-0000-0000-00006C360000}"/>
    <cellStyle name="Normal 12 3 5 7 2" xfId="51246" xr:uid="{00000000-0005-0000-0000-00006D360000}"/>
    <cellStyle name="Normal 12 3 5 7 3" xfId="28635" xr:uid="{00000000-0005-0000-0000-00006E360000}"/>
    <cellStyle name="Normal 12 3 5 8" xfId="14252" xr:uid="{00000000-0005-0000-0000-00006F360000}"/>
    <cellStyle name="Normal 12 3 5 8 2" xfId="49470" xr:uid="{00000000-0005-0000-0000-000070360000}"/>
    <cellStyle name="Normal 12 3 5 9" xfId="38649" xr:uid="{00000000-0005-0000-0000-000071360000}"/>
    <cellStyle name="Normal 12 3 6" xfId="2523" xr:uid="{00000000-0005-0000-0000-000072360000}"/>
    <cellStyle name="Normal 12 3 6 10" xfId="26050" xr:uid="{00000000-0005-0000-0000-000073360000}"/>
    <cellStyle name="Normal 12 3 6 11" xfId="60454" xr:uid="{00000000-0005-0000-0000-000074360000}"/>
    <cellStyle name="Normal 12 3 6 2" xfId="4350" xr:uid="{00000000-0005-0000-0000-000075360000}"/>
    <cellStyle name="Normal 12 3 6 2 2" xfId="16997" xr:uid="{00000000-0005-0000-0000-000076360000}"/>
    <cellStyle name="Normal 12 3 6 2 2 2" xfId="52213" xr:uid="{00000000-0005-0000-0000-000077360000}"/>
    <cellStyle name="Normal 12 3 6 2 3" xfId="39616" xr:uid="{00000000-0005-0000-0000-000078360000}"/>
    <cellStyle name="Normal 12 3 6 2 4" xfId="29602" xr:uid="{00000000-0005-0000-0000-000079360000}"/>
    <cellStyle name="Normal 12 3 6 3" xfId="5820" xr:uid="{00000000-0005-0000-0000-00007A360000}"/>
    <cellStyle name="Normal 12 3 6 3 2" xfId="18451" xr:uid="{00000000-0005-0000-0000-00007B360000}"/>
    <cellStyle name="Normal 12 3 6 3 2 2" xfId="53667" xr:uid="{00000000-0005-0000-0000-00007C360000}"/>
    <cellStyle name="Normal 12 3 6 3 3" xfId="41070" xr:uid="{00000000-0005-0000-0000-00007D360000}"/>
    <cellStyle name="Normal 12 3 6 3 4" xfId="31056" xr:uid="{00000000-0005-0000-0000-00007E360000}"/>
    <cellStyle name="Normal 12 3 6 4" xfId="7279" xr:uid="{00000000-0005-0000-0000-00007F360000}"/>
    <cellStyle name="Normal 12 3 6 4 2" xfId="19905" xr:uid="{00000000-0005-0000-0000-000080360000}"/>
    <cellStyle name="Normal 12 3 6 4 2 2" xfId="55121" xr:uid="{00000000-0005-0000-0000-000081360000}"/>
    <cellStyle name="Normal 12 3 6 4 3" xfId="42524" xr:uid="{00000000-0005-0000-0000-000082360000}"/>
    <cellStyle name="Normal 12 3 6 4 4" xfId="32510" xr:uid="{00000000-0005-0000-0000-000083360000}"/>
    <cellStyle name="Normal 12 3 6 5" xfId="9060" xr:uid="{00000000-0005-0000-0000-000084360000}"/>
    <cellStyle name="Normal 12 3 6 5 2" xfId="21681" xr:uid="{00000000-0005-0000-0000-000085360000}"/>
    <cellStyle name="Normal 12 3 6 5 2 2" xfId="56897" xr:uid="{00000000-0005-0000-0000-000086360000}"/>
    <cellStyle name="Normal 12 3 6 5 3" xfId="44300" xr:uid="{00000000-0005-0000-0000-000087360000}"/>
    <cellStyle name="Normal 12 3 6 5 4" xfId="34286" xr:uid="{00000000-0005-0000-0000-000088360000}"/>
    <cellStyle name="Normal 12 3 6 6" xfId="10854" xr:uid="{00000000-0005-0000-0000-000089360000}"/>
    <cellStyle name="Normal 12 3 6 6 2" xfId="23457" xr:uid="{00000000-0005-0000-0000-00008A360000}"/>
    <cellStyle name="Normal 12 3 6 6 2 2" xfId="58673" xr:uid="{00000000-0005-0000-0000-00008B360000}"/>
    <cellStyle name="Normal 12 3 6 6 3" xfId="46076" xr:uid="{00000000-0005-0000-0000-00008C360000}"/>
    <cellStyle name="Normal 12 3 6 6 4" xfId="36062" xr:uid="{00000000-0005-0000-0000-00008D360000}"/>
    <cellStyle name="Normal 12 3 6 7" xfId="15221" xr:uid="{00000000-0005-0000-0000-00008E360000}"/>
    <cellStyle name="Normal 12 3 6 7 2" xfId="50437" xr:uid="{00000000-0005-0000-0000-00008F360000}"/>
    <cellStyle name="Normal 12 3 6 7 3" xfId="27826" xr:uid="{00000000-0005-0000-0000-000090360000}"/>
    <cellStyle name="Normal 12 3 6 8" xfId="13443" xr:uid="{00000000-0005-0000-0000-000091360000}"/>
    <cellStyle name="Normal 12 3 6 8 2" xfId="48661" xr:uid="{00000000-0005-0000-0000-000092360000}"/>
    <cellStyle name="Normal 12 3 6 9" xfId="37840" xr:uid="{00000000-0005-0000-0000-000093360000}"/>
    <cellStyle name="Normal 12 3 7" xfId="3687" xr:uid="{00000000-0005-0000-0000-000094360000}"/>
    <cellStyle name="Normal 12 3 7 2" xfId="8411" xr:uid="{00000000-0005-0000-0000-000095360000}"/>
    <cellStyle name="Normal 12 3 7 2 2" xfId="21037" xr:uid="{00000000-0005-0000-0000-000096360000}"/>
    <cellStyle name="Normal 12 3 7 2 2 2" xfId="56253" xr:uid="{00000000-0005-0000-0000-000097360000}"/>
    <cellStyle name="Normal 12 3 7 2 3" xfId="43656" xr:uid="{00000000-0005-0000-0000-000098360000}"/>
    <cellStyle name="Normal 12 3 7 2 4" xfId="33642" xr:uid="{00000000-0005-0000-0000-000099360000}"/>
    <cellStyle name="Normal 12 3 7 3" xfId="10192" xr:uid="{00000000-0005-0000-0000-00009A360000}"/>
    <cellStyle name="Normal 12 3 7 3 2" xfId="22813" xr:uid="{00000000-0005-0000-0000-00009B360000}"/>
    <cellStyle name="Normal 12 3 7 3 2 2" xfId="58029" xr:uid="{00000000-0005-0000-0000-00009C360000}"/>
    <cellStyle name="Normal 12 3 7 3 3" xfId="45432" xr:uid="{00000000-0005-0000-0000-00009D360000}"/>
    <cellStyle name="Normal 12 3 7 3 4" xfId="35418" xr:uid="{00000000-0005-0000-0000-00009E360000}"/>
    <cellStyle name="Normal 12 3 7 4" xfId="11988" xr:uid="{00000000-0005-0000-0000-00009F360000}"/>
    <cellStyle name="Normal 12 3 7 4 2" xfId="24589" xr:uid="{00000000-0005-0000-0000-0000A0360000}"/>
    <cellStyle name="Normal 12 3 7 4 2 2" xfId="59805" xr:uid="{00000000-0005-0000-0000-0000A1360000}"/>
    <cellStyle name="Normal 12 3 7 4 3" xfId="47208" xr:uid="{00000000-0005-0000-0000-0000A2360000}"/>
    <cellStyle name="Normal 12 3 7 4 4" xfId="37194" xr:uid="{00000000-0005-0000-0000-0000A3360000}"/>
    <cellStyle name="Normal 12 3 7 5" xfId="16353" xr:uid="{00000000-0005-0000-0000-0000A4360000}"/>
    <cellStyle name="Normal 12 3 7 5 2" xfId="51569" xr:uid="{00000000-0005-0000-0000-0000A5360000}"/>
    <cellStyle name="Normal 12 3 7 5 3" xfId="28958" xr:uid="{00000000-0005-0000-0000-0000A6360000}"/>
    <cellStyle name="Normal 12 3 7 6" xfId="14575" xr:uid="{00000000-0005-0000-0000-0000A7360000}"/>
    <cellStyle name="Normal 12 3 7 6 2" xfId="49793" xr:uid="{00000000-0005-0000-0000-0000A8360000}"/>
    <cellStyle name="Normal 12 3 7 7" xfId="38972" xr:uid="{00000000-0005-0000-0000-0000A9360000}"/>
    <cellStyle name="Normal 12 3 7 8" xfId="27182" xr:uid="{00000000-0005-0000-0000-0000AA360000}"/>
    <cellStyle name="Normal 12 3 8" xfId="4023" xr:uid="{00000000-0005-0000-0000-0000AB360000}"/>
    <cellStyle name="Normal 12 3 8 2" xfId="16675" xr:uid="{00000000-0005-0000-0000-0000AC360000}"/>
    <cellStyle name="Normal 12 3 8 2 2" xfId="51891" xr:uid="{00000000-0005-0000-0000-0000AD360000}"/>
    <cellStyle name="Normal 12 3 8 2 3" xfId="29280" xr:uid="{00000000-0005-0000-0000-0000AE360000}"/>
    <cellStyle name="Normal 12 3 8 3" xfId="13121" xr:uid="{00000000-0005-0000-0000-0000AF360000}"/>
    <cellStyle name="Normal 12 3 8 3 2" xfId="48339" xr:uid="{00000000-0005-0000-0000-0000B0360000}"/>
    <cellStyle name="Normal 12 3 8 4" xfId="39294" xr:uid="{00000000-0005-0000-0000-0000B1360000}"/>
    <cellStyle name="Normal 12 3 8 5" xfId="25728" xr:uid="{00000000-0005-0000-0000-0000B2360000}"/>
    <cellStyle name="Normal 12 3 9" xfId="5498" xr:uid="{00000000-0005-0000-0000-0000B3360000}"/>
    <cellStyle name="Normal 12 3 9 2" xfId="18129" xr:uid="{00000000-0005-0000-0000-0000B4360000}"/>
    <cellStyle name="Normal 12 3 9 2 2" xfId="53345" xr:uid="{00000000-0005-0000-0000-0000B5360000}"/>
    <cellStyle name="Normal 12 3 9 3" xfId="40748" xr:uid="{00000000-0005-0000-0000-0000B6360000}"/>
    <cellStyle name="Normal 12 3 9 4" xfId="30734" xr:uid="{00000000-0005-0000-0000-0000B7360000}"/>
    <cellStyle name="Normal 12 4" xfId="2260" xr:uid="{00000000-0005-0000-0000-0000B8360000}"/>
    <cellStyle name="Normal 12 4 10" xfId="10522" xr:uid="{00000000-0005-0000-0000-0000B9360000}"/>
    <cellStyle name="Normal 12 4 10 2" xfId="23133" xr:uid="{00000000-0005-0000-0000-0000BA360000}"/>
    <cellStyle name="Normal 12 4 10 2 2" xfId="58349" xr:uid="{00000000-0005-0000-0000-0000BB360000}"/>
    <cellStyle name="Normal 12 4 10 3" xfId="45752" xr:uid="{00000000-0005-0000-0000-0000BC360000}"/>
    <cellStyle name="Normal 12 4 10 4" xfId="35738" xr:uid="{00000000-0005-0000-0000-0000BD360000}"/>
    <cellStyle name="Normal 12 4 11" xfId="14979" xr:uid="{00000000-0005-0000-0000-0000BE360000}"/>
    <cellStyle name="Normal 12 4 11 2" xfId="50195" xr:uid="{00000000-0005-0000-0000-0000BF360000}"/>
    <cellStyle name="Normal 12 4 11 3" xfId="27584" xr:uid="{00000000-0005-0000-0000-0000C0360000}"/>
    <cellStyle name="Normal 12 4 12" xfId="12392" xr:uid="{00000000-0005-0000-0000-0000C1360000}"/>
    <cellStyle name="Normal 12 4 12 2" xfId="47610" xr:uid="{00000000-0005-0000-0000-0000C2360000}"/>
    <cellStyle name="Normal 12 4 13" xfId="37598" xr:uid="{00000000-0005-0000-0000-0000C3360000}"/>
    <cellStyle name="Normal 12 4 14" xfId="24999" xr:uid="{00000000-0005-0000-0000-0000C4360000}"/>
    <cellStyle name="Normal 12 4 15" xfId="60212" xr:uid="{00000000-0005-0000-0000-0000C5360000}"/>
    <cellStyle name="Normal 12 4 2" xfId="3114" xr:uid="{00000000-0005-0000-0000-0000C6360000}"/>
    <cellStyle name="Normal 12 4 2 10" xfId="25483" xr:uid="{00000000-0005-0000-0000-0000C7360000}"/>
    <cellStyle name="Normal 12 4 2 11" xfId="61018" xr:uid="{00000000-0005-0000-0000-0000C8360000}"/>
    <cellStyle name="Normal 12 4 2 2" xfId="4914" xr:uid="{00000000-0005-0000-0000-0000C9360000}"/>
    <cellStyle name="Normal 12 4 2 2 2" xfId="17561" xr:uid="{00000000-0005-0000-0000-0000CA360000}"/>
    <cellStyle name="Normal 12 4 2 2 2 2" xfId="52777" xr:uid="{00000000-0005-0000-0000-0000CB360000}"/>
    <cellStyle name="Normal 12 4 2 2 2 3" xfId="30166" xr:uid="{00000000-0005-0000-0000-0000CC360000}"/>
    <cellStyle name="Normal 12 4 2 2 3" xfId="14007" xr:uid="{00000000-0005-0000-0000-0000CD360000}"/>
    <cellStyle name="Normal 12 4 2 2 3 2" xfId="49225" xr:uid="{00000000-0005-0000-0000-0000CE360000}"/>
    <cellStyle name="Normal 12 4 2 2 4" xfId="40180" xr:uid="{00000000-0005-0000-0000-0000CF360000}"/>
    <cellStyle name="Normal 12 4 2 2 5" xfId="26614" xr:uid="{00000000-0005-0000-0000-0000D0360000}"/>
    <cellStyle name="Normal 12 4 2 3" xfId="6384" xr:uid="{00000000-0005-0000-0000-0000D1360000}"/>
    <cellStyle name="Normal 12 4 2 3 2" xfId="19015" xr:uid="{00000000-0005-0000-0000-0000D2360000}"/>
    <cellStyle name="Normal 12 4 2 3 2 2" xfId="54231" xr:uid="{00000000-0005-0000-0000-0000D3360000}"/>
    <cellStyle name="Normal 12 4 2 3 3" xfId="41634" xr:uid="{00000000-0005-0000-0000-0000D4360000}"/>
    <cellStyle name="Normal 12 4 2 3 4" xfId="31620" xr:uid="{00000000-0005-0000-0000-0000D5360000}"/>
    <cellStyle name="Normal 12 4 2 4" xfId="7843" xr:uid="{00000000-0005-0000-0000-0000D6360000}"/>
    <cellStyle name="Normal 12 4 2 4 2" xfId="20469" xr:uid="{00000000-0005-0000-0000-0000D7360000}"/>
    <cellStyle name="Normal 12 4 2 4 2 2" xfId="55685" xr:uid="{00000000-0005-0000-0000-0000D8360000}"/>
    <cellStyle name="Normal 12 4 2 4 3" xfId="43088" xr:uid="{00000000-0005-0000-0000-0000D9360000}"/>
    <cellStyle name="Normal 12 4 2 4 4" xfId="33074" xr:uid="{00000000-0005-0000-0000-0000DA360000}"/>
    <cellStyle name="Normal 12 4 2 5" xfId="9624" xr:uid="{00000000-0005-0000-0000-0000DB360000}"/>
    <cellStyle name="Normal 12 4 2 5 2" xfId="22245" xr:uid="{00000000-0005-0000-0000-0000DC360000}"/>
    <cellStyle name="Normal 12 4 2 5 2 2" xfId="57461" xr:uid="{00000000-0005-0000-0000-0000DD360000}"/>
    <cellStyle name="Normal 12 4 2 5 3" xfId="44864" xr:uid="{00000000-0005-0000-0000-0000DE360000}"/>
    <cellStyle name="Normal 12 4 2 5 4" xfId="34850" xr:uid="{00000000-0005-0000-0000-0000DF360000}"/>
    <cellStyle name="Normal 12 4 2 6" xfId="11418" xr:uid="{00000000-0005-0000-0000-0000E0360000}"/>
    <cellStyle name="Normal 12 4 2 6 2" xfId="24021" xr:uid="{00000000-0005-0000-0000-0000E1360000}"/>
    <cellStyle name="Normal 12 4 2 6 2 2" xfId="59237" xr:uid="{00000000-0005-0000-0000-0000E2360000}"/>
    <cellStyle name="Normal 12 4 2 6 3" xfId="46640" xr:uid="{00000000-0005-0000-0000-0000E3360000}"/>
    <cellStyle name="Normal 12 4 2 6 4" xfId="36626" xr:uid="{00000000-0005-0000-0000-0000E4360000}"/>
    <cellStyle name="Normal 12 4 2 7" xfId="15785" xr:uid="{00000000-0005-0000-0000-0000E5360000}"/>
    <cellStyle name="Normal 12 4 2 7 2" xfId="51001" xr:uid="{00000000-0005-0000-0000-0000E6360000}"/>
    <cellStyle name="Normal 12 4 2 7 3" xfId="28390" xr:uid="{00000000-0005-0000-0000-0000E7360000}"/>
    <cellStyle name="Normal 12 4 2 8" xfId="12876" xr:uid="{00000000-0005-0000-0000-0000E8360000}"/>
    <cellStyle name="Normal 12 4 2 8 2" xfId="48094" xr:uid="{00000000-0005-0000-0000-0000E9360000}"/>
    <cellStyle name="Normal 12 4 2 9" xfId="38404" xr:uid="{00000000-0005-0000-0000-0000EA360000}"/>
    <cellStyle name="Normal 12 4 3" xfId="3443" xr:uid="{00000000-0005-0000-0000-0000EB360000}"/>
    <cellStyle name="Normal 12 4 3 10" xfId="26939" xr:uid="{00000000-0005-0000-0000-0000EC360000}"/>
    <cellStyle name="Normal 12 4 3 11" xfId="61343" xr:uid="{00000000-0005-0000-0000-0000ED360000}"/>
    <cellStyle name="Normal 12 4 3 2" xfId="5239" xr:uid="{00000000-0005-0000-0000-0000EE360000}"/>
    <cellStyle name="Normal 12 4 3 2 2" xfId="17886" xr:uid="{00000000-0005-0000-0000-0000EF360000}"/>
    <cellStyle name="Normal 12 4 3 2 2 2" xfId="53102" xr:uid="{00000000-0005-0000-0000-0000F0360000}"/>
    <cellStyle name="Normal 12 4 3 2 3" xfId="40505" xr:uid="{00000000-0005-0000-0000-0000F1360000}"/>
    <cellStyle name="Normal 12 4 3 2 4" xfId="30491" xr:uid="{00000000-0005-0000-0000-0000F2360000}"/>
    <cellStyle name="Normal 12 4 3 3" xfId="6709" xr:uid="{00000000-0005-0000-0000-0000F3360000}"/>
    <cellStyle name="Normal 12 4 3 3 2" xfId="19340" xr:uid="{00000000-0005-0000-0000-0000F4360000}"/>
    <cellStyle name="Normal 12 4 3 3 2 2" xfId="54556" xr:uid="{00000000-0005-0000-0000-0000F5360000}"/>
    <cellStyle name="Normal 12 4 3 3 3" xfId="41959" xr:uid="{00000000-0005-0000-0000-0000F6360000}"/>
    <cellStyle name="Normal 12 4 3 3 4" xfId="31945" xr:uid="{00000000-0005-0000-0000-0000F7360000}"/>
    <cellStyle name="Normal 12 4 3 4" xfId="8168" xr:uid="{00000000-0005-0000-0000-0000F8360000}"/>
    <cellStyle name="Normal 12 4 3 4 2" xfId="20794" xr:uid="{00000000-0005-0000-0000-0000F9360000}"/>
    <cellStyle name="Normal 12 4 3 4 2 2" xfId="56010" xr:uid="{00000000-0005-0000-0000-0000FA360000}"/>
    <cellStyle name="Normal 12 4 3 4 3" xfId="43413" xr:uid="{00000000-0005-0000-0000-0000FB360000}"/>
    <cellStyle name="Normal 12 4 3 4 4" xfId="33399" xr:uid="{00000000-0005-0000-0000-0000FC360000}"/>
    <cellStyle name="Normal 12 4 3 5" xfId="9949" xr:uid="{00000000-0005-0000-0000-0000FD360000}"/>
    <cellStyle name="Normal 12 4 3 5 2" xfId="22570" xr:uid="{00000000-0005-0000-0000-0000FE360000}"/>
    <cellStyle name="Normal 12 4 3 5 2 2" xfId="57786" xr:uid="{00000000-0005-0000-0000-0000FF360000}"/>
    <cellStyle name="Normal 12 4 3 5 3" xfId="45189" xr:uid="{00000000-0005-0000-0000-000000370000}"/>
    <cellStyle name="Normal 12 4 3 5 4" xfId="35175" xr:uid="{00000000-0005-0000-0000-000001370000}"/>
    <cellStyle name="Normal 12 4 3 6" xfId="11743" xr:uid="{00000000-0005-0000-0000-000002370000}"/>
    <cellStyle name="Normal 12 4 3 6 2" xfId="24346" xr:uid="{00000000-0005-0000-0000-000003370000}"/>
    <cellStyle name="Normal 12 4 3 6 2 2" xfId="59562" xr:uid="{00000000-0005-0000-0000-000004370000}"/>
    <cellStyle name="Normal 12 4 3 6 3" xfId="46965" xr:uid="{00000000-0005-0000-0000-000005370000}"/>
    <cellStyle name="Normal 12 4 3 6 4" xfId="36951" xr:uid="{00000000-0005-0000-0000-000006370000}"/>
    <cellStyle name="Normal 12 4 3 7" xfId="16110" xr:uid="{00000000-0005-0000-0000-000007370000}"/>
    <cellStyle name="Normal 12 4 3 7 2" xfId="51326" xr:uid="{00000000-0005-0000-0000-000008370000}"/>
    <cellStyle name="Normal 12 4 3 7 3" xfId="28715" xr:uid="{00000000-0005-0000-0000-000009370000}"/>
    <cellStyle name="Normal 12 4 3 8" xfId="14332" xr:uid="{00000000-0005-0000-0000-00000A370000}"/>
    <cellStyle name="Normal 12 4 3 8 2" xfId="49550" xr:uid="{00000000-0005-0000-0000-00000B370000}"/>
    <cellStyle name="Normal 12 4 3 9" xfId="38729" xr:uid="{00000000-0005-0000-0000-00000C370000}"/>
    <cellStyle name="Normal 12 4 4" xfId="2604" xr:uid="{00000000-0005-0000-0000-00000D370000}"/>
    <cellStyle name="Normal 12 4 4 10" xfId="26130" xr:uid="{00000000-0005-0000-0000-00000E370000}"/>
    <cellStyle name="Normal 12 4 4 11" xfId="60534" xr:uid="{00000000-0005-0000-0000-00000F370000}"/>
    <cellStyle name="Normal 12 4 4 2" xfId="4430" xr:uid="{00000000-0005-0000-0000-000010370000}"/>
    <cellStyle name="Normal 12 4 4 2 2" xfId="17077" xr:uid="{00000000-0005-0000-0000-000011370000}"/>
    <cellStyle name="Normal 12 4 4 2 2 2" xfId="52293" xr:uid="{00000000-0005-0000-0000-000012370000}"/>
    <cellStyle name="Normal 12 4 4 2 3" xfId="39696" xr:uid="{00000000-0005-0000-0000-000013370000}"/>
    <cellStyle name="Normal 12 4 4 2 4" xfId="29682" xr:uid="{00000000-0005-0000-0000-000014370000}"/>
    <cellStyle name="Normal 12 4 4 3" xfId="5900" xr:uid="{00000000-0005-0000-0000-000015370000}"/>
    <cellStyle name="Normal 12 4 4 3 2" xfId="18531" xr:uid="{00000000-0005-0000-0000-000016370000}"/>
    <cellStyle name="Normal 12 4 4 3 2 2" xfId="53747" xr:uid="{00000000-0005-0000-0000-000017370000}"/>
    <cellStyle name="Normal 12 4 4 3 3" xfId="41150" xr:uid="{00000000-0005-0000-0000-000018370000}"/>
    <cellStyle name="Normal 12 4 4 3 4" xfId="31136" xr:uid="{00000000-0005-0000-0000-000019370000}"/>
    <cellStyle name="Normal 12 4 4 4" xfId="7359" xr:uid="{00000000-0005-0000-0000-00001A370000}"/>
    <cellStyle name="Normal 12 4 4 4 2" xfId="19985" xr:uid="{00000000-0005-0000-0000-00001B370000}"/>
    <cellStyle name="Normal 12 4 4 4 2 2" xfId="55201" xr:uid="{00000000-0005-0000-0000-00001C370000}"/>
    <cellStyle name="Normal 12 4 4 4 3" xfId="42604" xr:uid="{00000000-0005-0000-0000-00001D370000}"/>
    <cellStyle name="Normal 12 4 4 4 4" xfId="32590" xr:uid="{00000000-0005-0000-0000-00001E370000}"/>
    <cellStyle name="Normal 12 4 4 5" xfId="9140" xr:uid="{00000000-0005-0000-0000-00001F370000}"/>
    <cellStyle name="Normal 12 4 4 5 2" xfId="21761" xr:uid="{00000000-0005-0000-0000-000020370000}"/>
    <cellStyle name="Normal 12 4 4 5 2 2" xfId="56977" xr:uid="{00000000-0005-0000-0000-000021370000}"/>
    <cellStyle name="Normal 12 4 4 5 3" xfId="44380" xr:uid="{00000000-0005-0000-0000-000022370000}"/>
    <cellStyle name="Normal 12 4 4 5 4" xfId="34366" xr:uid="{00000000-0005-0000-0000-000023370000}"/>
    <cellStyle name="Normal 12 4 4 6" xfId="10934" xr:uid="{00000000-0005-0000-0000-000024370000}"/>
    <cellStyle name="Normal 12 4 4 6 2" xfId="23537" xr:uid="{00000000-0005-0000-0000-000025370000}"/>
    <cellStyle name="Normal 12 4 4 6 2 2" xfId="58753" xr:uid="{00000000-0005-0000-0000-000026370000}"/>
    <cellStyle name="Normal 12 4 4 6 3" xfId="46156" xr:uid="{00000000-0005-0000-0000-000027370000}"/>
    <cellStyle name="Normal 12 4 4 6 4" xfId="36142" xr:uid="{00000000-0005-0000-0000-000028370000}"/>
    <cellStyle name="Normal 12 4 4 7" xfId="15301" xr:uid="{00000000-0005-0000-0000-000029370000}"/>
    <cellStyle name="Normal 12 4 4 7 2" xfId="50517" xr:uid="{00000000-0005-0000-0000-00002A370000}"/>
    <cellStyle name="Normal 12 4 4 7 3" xfId="27906" xr:uid="{00000000-0005-0000-0000-00002B370000}"/>
    <cellStyle name="Normal 12 4 4 8" xfId="13523" xr:uid="{00000000-0005-0000-0000-00002C370000}"/>
    <cellStyle name="Normal 12 4 4 8 2" xfId="48741" xr:uid="{00000000-0005-0000-0000-00002D370000}"/>
    <cellStyle name="Normal 12 4 4 9" xfId="37920" xr:uid="{00000000-0005-0000-0000-00002E370000}"/>
    <cellStyle name="Normal 12 4 5" xfId="3768" xr:uid="{00000000-0005-0000-0000-00002F370000}"/>
    <cellStyle name="Normal 12 4 5 2" xfId="8491" xr:uid="{00000000-0005-0000-0000-000030370000}"/>
    <cellStyle name="Normal 12 4 5 2 2" xfId="21117" xr:uid="{00000000-0005-0000-0000-000031370000}"/>
    <cellStyle name="Normal 12 4 5 2 2 2" xfId="56333" xr:uid="{00000000-0005-0000-0000-000032370000}"/>
    <cellStyle name="Normal 12 4 5 2 3" xfId="43736" xr:uid="{00000000-0005-0000-0000-000033370000}"/>
    <cellStyle name="Normal 12 4 5 2 4" xfId="33722" xr:uid="{00000000-0005-0000-0000-000034370000}"/>
    <cellStyle name="Normal 12 4 5 3" xfId="10272" xr:uid="{00000000-0005-0000-0000-000035370000}"/>
    <cellStyle name="Normal 12 4 5 3 2" xfId="22893" xr:uid="{00000000-0005-0000-0000-000036370000}"/>
    <cellStyle name="Normal 12 4 5 3 2 2" xfId="58109" xr:uid="{00000000-0005-0000-0000-000037370000}"/>
    <cellStyle name="Normal 12 4 5 3 3" xfId="45512" xr:uid="{00000000-0005-0000-0000-000038370000}"/>
    <cellStyle name="Normal 12 4 5 3 4" xfId="35498" xr:uid="{00000000-0005-0000-0000-000039370000}"/>
    <cellStyle name="Normal 12 4 5 4" xfId="12068" xr:uid="{00000000-0005-0000-0000-00003A370000}"/>
    <cellStyle name="Normal 12 4 5 4 2" xfId="24669" xr:uid="{00000000-0005-0000-0000-00003B370000}"/>
    <cellStyle name="Normal 12 4 5 4 2 2" xfId="59885" xr:uid="{00000000-0005-0000-0000-00003C370000}"/>
    <cellStyle name="Normal 12 4 5 4 3" xfId="47288" xr:uid="{00000000-0005-0000-0000-00003D370000}"/>
    <cellStyle name="Normal 12 4 5 4 4" xfId="37274" xr:uid="{00000000-0005-0000-0000-00003E370000}"/>
    <cellStyle name="Normal 12 4 5 5" xfId="16433" xr:uid="{00000000-0005-0000-0000-00003F370000}"/>
    <cellStyle name="Normal 12 4 5 5 2" xfId="51649" xr:uid="{00000000-0005-0000-0000-000040370000}"/>
    <cellStyle name="Normal 12 4 5 5 3" xfId="29038" xr:uid="{00000000-0005-0000-0000-000041370000}"/>
    <cellStyle name="Normal 12 4 5 6" xfId="14655" xr:uid="{00000000-0005-0000-0000-000042370000}"/>
    <cellStyle name="Normal 12 4 5 6 2" xfId="49873" xr:uid="{00000000-0005-0000-0000-000043370000}"/>
    <cellStyle name="Normal 12 4 5 7" xfId="39052" xr:uid="{00000000-0005-0000-0000-000044370000}"/>
    <cellStyle name="Normal 12 4 5 8" xfId="27262" xr:uid="{00000000-0005-0000-0000-000045370000}"/>
    <cellStyle name="Normal 12 4 6" xfId="4108" xr:uid="{00000000-0005-0000-0000-000046370000}"/>
    <cellStyle name="Normal 12 4 6 2" xfId="16755" xr:uid="{00000000-0005-0000-0000-000047370000}"/>
    <cellStyle name="Normal 12 4 6 2 2" xfId="51971" xr:uid="{00000000-0005-0000-0000-000048370000}"/>
    <cellStyle name="Normal 12 4 6 2 3" xfId="29360" xr:uid="{00000000-0005-0000-0000-000049370000}"/>
    <cellStyle name="Normal 12 4 6 3" xfId="13201" xr:uid="{00000000-0005-0000-0000-00004A370000}"/>
    <cellStyle name="Normal 12 4 6 3 2" xfId="48419" xr:uid="{00000000-0005-0000-0000-00004B370000}"/>
    <cellStyle name="Normal 12 4 6 4" xfId="39374" xr:uid="{00000000-0005-0000-0000-00004C370000}"/>
    <cellStyle name="Normal 12 4 6 5" xfId="25808" xr:uid="{00000000-0005-0000-0000-00004D370000}"/>
    <cellStyle name="Normal 12 4 7" xfId="5578" xr:uid="{00000000-0005-0000-0000-00004E370000}"/>
    <cellStyle name="Normal 12 4 7 2" xfId="18209" xr:uid="{00000000-0005-0000-0000-00004F370000}"/>
    <cellStyle name="Normal 12 4 7 2 2" xfId="53425" xr:uid="{00000000-0005-0000-0000-000050370000}"/>
    <cellStyle name="Normal 12 4 7 3" xfId="40828" xr:uid="{00000000-0005-0000-0000-000051370000}"/>
    <cellStyle name="Normal 12 4 7 4" xfId="30814" xr:uid="{00000000-0005-0000-0000-000052370000}"/>
    <cellStyle name="Normal 12 4 8" xfId="7037" xr:uid="{00000000-0005-0000-0000-000053370000}"/>
    <cellStyle name="Normal 12 4 8 2" xfId="19663" xr:uid="{00000000-0005-0000-0000-000054370000}"/>
    <cellStyle name="Normal 12 4 8 2 2" xfId="54879" xr:uid="{00000000-0005-0000-0000-000055370000}"/>
    <cellStyle name="Normal 12 4 8 3" xfId="42282" xr:uid="{00000000-0005-0000-0000-000056370000}"/>
    <cellStyle name="Normal 12 4 8 4" xfId="32268" xr:uid="{00000000-0005-0000-0000-000057370000}"/>
    <cellStyle name="Normal 12 4 9" xfId="8818" xr:uid="{00000000-0005-0000-0000-000058370000}"/>
    <cellStyle name="Normal 12 4 9 2" xfId="21439" xr:uid="{00000000-0005-0000-0000-000059370000}"/>
    <cellStyle name="Normal 12 4 9 2 2" xfId="56655" xr:uid="{00000000-0005-0000-0000-00005A370000}"/>
    <cellStyle name="Normal 12 4 9 3" xfId="44058" xr:uid="{00000000-0005-0000-0000-00005B370000}"/>
    <cellStyle name="Normal 12 4 9 4" xfId="34044" xr:uid="{00000000-0005-0000-0000-00005C370000}"/>
    <cellStyle name="Normal 12 5" xfId="2937" xr:uid="{00000000-0005-0000-0000-00005D370000}"/>
    <cellStyle name="Normal 12 5 10" xfId="25321" xr:uid="{00000000-0005-0000-0000-00005E370000}"/>
    <cellStyle name="Normal 12 5 11" xfId="60856" xr:uid="{00000000-0005-0000-0000-00005F370000}"/>
    <cellStyle name="Normal 12 5 2" xfId="4752" xr:uid="{00000000-0005-0000-0000-000060370000}"/>
    <cellStyle name="Normal 12 5 2 2" xfId="17399" xr:uid="{00000000-0005-0000-0000-000061370000}"/>
    <cellStyle name="Normal 12 5 2 2 2" xfId="52615" xr:uid="{00000000-0005-0000-0000-000062370000}"/>
    <cellStyle name="Normal 12 5 2 2 3" xfId="30004" xr:uid="{00000000-0005-0000-0000-000063370000}"/>
    <cellStyle name="Normal 12 5 2 3" xfId="13845" xr:uid="{00000000-0005-0000-0000-000064370000}"/>
    <cellStyle name="Normal 12 5 2 3 2" xfId="49063" xr:uid="{00000000-0005-0000-0000-000065370000}"/>
    <cellStyle name="Normal 12 5 2 4" xfId="40018" xr:uid="{00000000-0005-0000-0000-000066370000}"/>
    <cellStyle name="Normal 12 5 2 5" xfId="26452" xr:uid="{00000000-0005-0000-0000-000067370000}"/>
    <cellStyle name="Normal 12 5 3" xfId="6222" xr:uid="{00000000-0005-0000-0000-000068370000}"/>
    <cellStyle name="Normal 12 5 3 2" xfId="18853" xr:uid="{00000000-0005-0000-0000-000069370000}"/>
    <cellStyle name="Normal 12 5 3 2 2" xfId="54069" xr:uid="{00000000-0005-0000-0000-00006A370000}"/>
    <cellStyle name="Normal 12 5 3 3" xfId="41472" xr:uid="{00000000-0005-0000-0000-00006B370000}"/>
    <cellStyle name="Normal 12 5 3 4" xfId="31458" xr:uid="{00000000-0005-0000-0000-00006C370000}"/>
    <cellStyle name="Normal 12 5 4" xfId="7681" xr:uid="{00000000-0005-0000-0000-00006D370000}"/>
    <cellStyle name="Normal 12 5 4 2" xfId="20307" xr:uid="{00000000-0005-0000-0000-00006E370000}"/>
    <cellStyle name="Normal 12 5 4 2 2" xfId="55523" xr:uid="{00000000-0005-0000-0000-00006F370000}"/>
    <cellStyle name="Normal 12 5 4 3" xfId="42926" xr:uid="{00000000-0005-0000-0000-000070370000}"/>
    <cellStyle name="Normal 12 5 4 4" xfId="32912" xr:uid="{00000000-0005-0000-0000-000071370000}"/>
    <cellStyle name="Normal 12 5 5" xfId="9462" xr:uid="{00000000-0005-0000-0000-000072370000}"/>
    <cellStyle name="Normal 12 5 5 2" xfId="22083" xr:uid="{00000000-0005-0000-0000-000073370000}"/>
    <cellStyle name="Normal 12 5 5 2 2" xfId="57299" xr:uid="{00000000-0005-0000-0000-000074370000}"/>
    <cellStyle name="Normal 12 5 5 3" xfId="44702" xr:uid="{00000000-0005-0000-0000-000075370000}"/>
    <cellStyle name="Normal 12 5 5 4" xfId="34688" xr:uid="{00000000-0005-0000-0000-000076370000}"/>
    <cellStyle name="Normal 12 5 6" xfId="11256" xr:uid="{00000000-0005-0000-0000-000077370000}"/>
    <cellStyle name="Normal 12 5 6 2" xfId="23859" xr:uid="{00000000-0005-0000-0000-000078370000}"/>
    <cellStyle name="Normal 12 5 6 2 2" xfId="59075" xr:uid="{00000000-0005-0000-0000-000079370000}"/>
    <cellStyle name="Normal 12 5 6 3" xfId="46478" xr:uid="{00000000-0005-0000-0000-00007A370000}"/>
    <cellStyle name="Normal 12 5 6 4" xfId="36464" xr:uid="{00000000-0005-0000-0000-00007B370000}"/>
    <cellStyle name="Normal 12 5 7" xfId="15623" xr:uid="{00000000-0005-0000-0000-00007C370000}"/>
    <cellStyle name="Normal 12 5 7 2" xfId="50839" xr:uid="{00000000-0005-0000-0000-00007D370000}"/>
    <cellStyle name="Normal 12 5 7 3" xfId="28228" xr:uid="{00000000-0005-0000-0000-00007E370000}"/>
    <cellStyle name="Normal 12 5 8" xfId="12714" xr:uid="{00000000-0005-0000-0000-00007F370000}"/>
    <cellStyle name="Normal 12 5 8 2" xfId="47932" xr:uid="{00000000-0005-0000-0000-000080370000}"/>
    <cellStyle name="Normal 12 5 9" xfId="38242" xr:uid="{00000000-0005-0000-0000-000081370000}"/>
    <cellStyle name="Normal 12 6" xfId="2774" xr:uid="{00000000-0005-0000-0000-000082370000}"/>
    <cellStyle name="Normal 12 6 10" xfId="25169" xr:uid="{00000000-0005-0000-0000-000083370000}"/>
    <cellStyle name="Normal 12 6 11" xfId="60704" xr:uid="{00000000-0005-0000-0000-000084370000}"/>
    <cellStyle name="Normal 12 6 2" xfId="4600" xr:uid="{00000000-0005-0000-0000-000085370000}"/>
    <cellStyle name="Normal 12 6 2 2" xfId="17247" xr:uid="{00000000-0005-0000-0000-000086370000}"/>
    <cellStyle name="Normal 12 6 2 2 2" xfId="52463" xr:uid="{00000000-0005-0000-0000-000087370000}"/>
    <cellStyle name="Normal 12 6 2 2 3" xfId="29852" xr:uid="{00000000-0005-0000-0000-000088370000}"/>
    <cellStyle name="Normal 12 6 2 3" xfId="13693" xr:uid="{00000000-0005-0000-0000-000089370000}"/>
    <cellStyle name="Normal 12 6 2 3 2" xfId="48911" xr:uid="{00000000-0005-0000-0000-00008A370000}"/>
    <cellStyle name="Normal 12 6 2 4" xfId="39866" xr:uid="{00000000-0005-0000-0000-00008B370000}"/>
    <cellStyle name="Normal 12 6 2 5" xfId="26300" xr:uid="{00000000-0005-0000-0000-00008C370000}"/>
    <cellStyle name="Normal 12 6 3" xfId="6070" xr:uid="{00000000-0005-0000-0000-00008D370000}"/>
    <cellStyle name="Normal 12 6 3 2" xfId="18701" xr:uid="{00000000-0005-0000-0000-00008E370000}"/>
    <cellStyle name="Normal 12 6 3 2 2" xfId="53917" xr:uid="{00000000-0005-0000-0000-00008F370000}"/>
    <cellStyle name="Normal 12 6 3 3" xfId="41320" xr:uid="{00000000-0005-0000-0000-000090370000}"/>
    <cellStyle name="Normal 12 6 3 4" xfId="31306" xr:uid="{00000000-0005-0000-0000-000091370000}"/>
    <cellStyle name="Normal 12 6 4" xfId="7529" xr:uid="{00000000-0005-0000-0000-000092370000}"/>
    <cellStyle name="Normal 12 6 4 2" xfId="20155" xr:uid="{00000000-0005-0000-0000-000093370000}"/>
    <cellStyle name="Normal 12 6 4 2 2" xfId="55371" xr:uid="{00000000-0005-0000-0000-000094370000}"/>
    <cellStyle name="Normal 12 6 4 3" xfId="42774" xr:uid="{00000000-0005-0000-0000-000095370000}"/>
    <cellStyle name="Normal 12 6 4 4" xfId="32760" xr:uid="{00000000-0005-0000-0000-000096370000}"/>
    <cellStyle name="Normal 12 6 5" xfId="9310" xr:uid="{00000000-0005-0000-0000-000097370000}"/>
    <cellStyle name="Normal 12 6 5 2" xfId="21931" xr:uid="{00000000-0005-0000-0000-000098370000}"/>
    <cellStyle name="Normal 12 6 5 2 2" xfId="57147" xr:uid="{00000000-0005-0000-0000-000099370000}"/>
    <cellStyle name="Normal 12 6 5 3" xfId="44550" xr:uid="{00000000-0005-0000-0000-00009A370000}"/>
    <cellStyle name="Normal 12 6 5 4" xfId="34536" xr:uid="{00000000-0005-0000-0000-00009B370000}"/>
    <cellStyle name="Normal 12 6 6" xfId="11104" xr:uid="{00000000-0005-0000-0000-00009C370000}"/>
    <cellStyle name="Normal 12 6 6 2" xfId="23707" xr:uid="{00000000-0005-0000-0000-00009D370000}"/>
    <cellStyle name="Normal 12 6 6 2 2" xfId="58923" xr:uid="{00000000-0005-0000-0000-00009E370000}"/>
    <cellStyle name="Normal 12 6 6 3" xfId="46326" xr:uid="{00000000-0005-0000-0000-00009F370000}"/>
    <cellStyle name="Normal 12 6 6 4" xfId="36312" xr:uid="{00000000-0005-0000-0000-0000A0370000}"/>
    <cellStyle name="Normal 12 6 7" xfId="15471" xr:uid="{00000000-0005-0000-0000-0000A1370000}"/>
    <cellStyle name="Normal 12 6 7 2" xfId="50687" xr:uid="{00000000-0005-0000-0000-0000A2370000}"/>
    <cellStyle name="Normal 12 6 7 3" xfId="28076" xr:uid="{00000000-0005-0000-0000-0000A3370000}"/>
    <cellStyle name="Normal 12 6 8" xfId="12562" xr:uid="{00000000-0005-0000-0000-0000A4370000}"/>
    <cellStyle name="Normal 12 6 8 2" xfId="47780" xr:uid="{00000000-0005-0000-0000-0000A5370000}"/>
    <cellStyle name="Normal 12 6 9" xfId="38090" xr:uid="{00000000-0005-0000-0000-0000A6370000}"/>
    <cellStyle name="Normal 12 7" xfId="3290" xr:uid="{00000000-0005-0000-0000-0000A7370000}"/>
    <cellStyle name="Normal 12 7 10" xfId="26787" xr:uid="{00000000-0005-0000-0000-0000A8370000}"/>
    <cellStyle name="Normal 12 7 11" xfId="61191" xr:uid="{00000000-0005-0000-0000-0000A9370000}"/>
    <cellStyle name="Normal 12 7 2" xfId="5087" xr:uid="{00000000-0005-0000-0000-0000AA370000}"/>
    <cellStyle name="Normal 12 7 2 2" xfId="17734" xr:uid="{00000000-0005-0000-0000-0000AB370000}"/>
    <cellStyle name="Normal 12 7 2 2 2" xfId="52950" xr:uid="{00000000-0005-0000-0000-0000AC370000}"/>
    <cellStyle name="Normal 12 7 2 3" xfId="40353" xr:uid="{00000000-0005-0000-0000-0000AD370000}"/>
    <cellStyle name="Normal 12 7 2 4" xfId="30339" xr:uid="{00000000-0005-0000-0000-0000AE370000}"/>
    <cellStyle name="Normal 12 7 3" xfId="6557" xr:uid="{00000000-0005-0000-0000-0000AF370000}"/>
    <cellStyle name="Normal 12 7 3 2" xfId="19188" xr:uid="{00000000-0005-0000-0000-0000B0370000}"/>
    <cellStyle name="Normal 12 7 3 2 2" xfId="54404" xr:uid="{00000000-0005-0000-0000-0000B1370000}"/>
    <cellStyle name="Normal 12 7 3 3" xfId="41807" xr:uid="{00000000-0005-0000-0000-0000B2370000}"/>
    <cellStyle name="Normal 12 7 3 4" xfId="31793" xr:uid="{00000000-0005-0000-0000-0000B3370000}"/>
    <cellStyle name="Normal 12 7 4" xfId="8016" xr:uid="{00000000-0005-0000-0000-0000B4370000}"/>
    <cellStyle name="Normal 12 7 4 2" xfId="20642" xr:uid="{00000000-0005-0000-0000-0000B5370000}"/>
    <cellStyle name="Normal 12 7 4 2 2" xfId="55858" xr:uid="{00000000-0005-0000-0000-0000B6370000}"/>
    <cellStyle name="Normal 12 7 4 3" xfId="43261" xr:uid="{00000000-0005-0000-0000-0000B7370000}"/>
    <cellStyle name="Normal 12 7 4 4" xfId="33247" xr:uid="{00000000-0005-0000-0000-0000B8370000}"/>
    <cellStyle name="Normal 12 7 5" xfId="9797" xr:uid="{00000000-0005-0000-0000-0000B9370000}"/>
    <cellStyle name="Normal 12 7 5 2" xfId="22418" xr:uid="{00000000-0005-0000-0000-0000BA370000}"/>
    <cellStyle name="Normal 12 7 5 2 2" xfId="57634" xr:uid="{00000000-0005-0000-0000-0000BB370000}"/>
    <cellStyle name="Normal 12 7 5 3" xfId="45037" xr:uid="{00000000-0005-0000-0000-0000BC370000}"/>
    <cellStyle name="Normal 12 7 5 4" xfId="35023" xr:uid="{00000000-0005-0000-0000-0000BD370000}"/>
    <cellStyle name="Normal 12 7 6" xfId="11591" xr:uid="{00000000-0005-0000-0000-0000BE370000}"/>
    <cellStyle name="Normal 12 7 6 2" xfId="24194" xr:uid="{00000000-0005-0000-0000-0000BF370000}"/>
    <cellStyle name="Normal 12 7 6 2 2" xfId="59410" xr:uid="{00000000-0005-0000-0000-0000C0370000}"/>
    <cellStyle name="Normal 12 7 6 3" xfId="46813" xr:uid="{00000000-0005-0000-0000-0000C1370000}"/>
    <cellStyle name="Normal 12 7 6 4" xfId="36799" xr:uid="{00000000-0005-0000-0000-0000C2370000}"/>
    <cellStyle name="Normal 12 7 7" xfId="15958" xr:uid="{00000000-0005-0000-0000-0000C3370000}"/>
    <cellStyle name="Normal 12 7 7 2" xfId="51174" xr:uid="{00000000-0005-0000-0000-0000C4370000}"/>
    <cellStyle name="Normal 12 7 7 3" xfId="28563" xr:uid="{00000000-0005-0000-0000-0000C5370000}"/>
    <cellStyle name="Normal 12 7 8" xfId="14180" xr:uid="{00000000-0005-0000-0000-0000C6370000}"/>
    <cellStyle name="Normal 12 7 8 2" xfId="49398" xr:uid="{00000000-0005-0000-0000-0000C7370000}"/>
    <cellStyle name="Normal 12 7 9" xfId="38577" xr:uid="{00000000-0005-0000-0000-0000C8370000}"/>
    <cellStyle name="Normal 12 8" xfId="2444" xr:uid="{00000000-0005-0000-0000-0000C9370000}"/>
    <cellStyle name="Normal 12 8 10" xfId="25978" xr:uid="{00000000-0005-0000-0000-0000CA370000}"/>
    <cellStyle name="Normal 12 8 11" xfId="60382" xr:uid="{00000000-0005-0000-0000-0000CB370000}"/>
    <cellStyle name="Normal 12 8 2" xfId="4278" xr:uid="{00000000-0005-0000-0000-0000CC370000}"/>
    <cellStyle name="Normal 12 8 2 2" xfId="16925" xr:uid="{00000000-0005-0000-0000-0000CD370000}"/>
    <cellStyle name="Normal 12 8 2 2 2" xfId="52141" xr:uid="{00000000-0005-0000-0000-0000CE370000}"/>
    <cellStyle name="Normal 12 8 2 3" xfId="39544" xr:uid="{00000000-0005-0000-0000-0000CF370000}"/>
    <cellStyle name="Normal 12 8 2 4" xfId="29530" xr:uid="{00000000-0005-0000-0000-0000D0370000}"/>
    <cellStyle name="Normal 12 8 3" xfId="5748" xr:uid="{00000000-0005-0000-0000-0000D1370000}"/>
    <cellStyle name="Normal 12 8 3 2" xfId="18379" xr:uid="{00000000-0005-0000-0000-0000D2370000}"/>
    <cellStyle name="Normal 12 8 3 2 2" xfId="53595" xr:uid="{00000000-0005-0000-0000-0000D3370000}"/>
    <cellStyle name="Normal 12 8 3 3" xfId="40998" xr:uid="{00000000-0005-0000-0000-0000D4370000}"/>
    <cellStyle name="Normal 12 8 3 4" xfId="30984" xr:uid="{00000000-0005-0000-0000-0000D5370000}"/>
    <cellStyle name="Normal 12 8 4" xfId="7207" xr:uid="{00000000-0005-0000-0000-0000D6370000}"/>
    <cellStyle name="Normal 12 8 4 2" xfId="19833" xr:uid="{00000000-0005-0000-0000-0000D7370000}"/>
    <cellStyle name="Normal 12 8 4 2 2" xfId="55049" xr:uid="{00000000-0005-0000-0000-0000D8370000}"/>
    <cellStyle name="Normal 12 8 4 3" xfId="42452" xr:uid="{00000000-0005-0000-0000-0000D9370000}"/>
    <cellStyle name="Normal 12 8 4 4" xfId="32438" xr:uid="{00000000-0005-0000-0000-0000DA370000}"/>
    <cellStyle name="Normal 12 8 5" xfId="8988" xr:uid="{00000000-0005-0000-0000-0000DB370000}"/>
    <cellStyle name="Normal 12 8 5 2" xfId="21609" xr:uid="{00000000-0005-0000-0000-0000DC370000}"/>
    <cellStyle name="Normal 12 8 5 2 2" xfId="56825" xr:uid="{00000000-0005-0000-0000-0000DD370000}"/>
    <cellStyle name="Normal 12 8 5 3" xfId="44228" xr:uid="{00000000-0005-0000-0000-0000DE370000}"/>
    <cellStyle name="Normal 12 8 5 4" xfId="34214" xr:uid="{00000000-0005-0000-0000-0000DF370000}"/>
    <cellStyle name="Normal 12 8 6" xfId="10782" xr:uid="{00000000-0005-0000-0000-0000E0370000}"/>
    <cellStyle name="Normal 12 8 6 2" xfId="23385" xr:uid="{00000000-0005-0000-0000-0000E1370000}"/>
    <cellStyle name="Normal 12 8 6 2 2" xfId="58601" xr:uid="{00000000-0005-0000-0000-0000E2370000}"/>
    <cellStyle name="Normal 12 8 6 3" xfId="46004" xr:uid="{00000000-0005-0000-0000-0000E3370000}"/>
    <cellStyle name="Normal 12 8 6 4" xfId="35990" xr:uid="{00000000-0005-0000-0000-0000E4370000}"/>
    <cellStyle name="Normal 12 8 7" xfId="15149" xr:uid="{00000000-0005-0000-0000-0000E5370000}"/>
    <cellStyle name="Normal 12 8 7 2" xfId="50365" xr:uid="{00000000-0005-0000-0000-0000E6370000}"/>
    <cellStyle name="Normal 12 8 7 3" xfId="27754" xr:uid="{00000000-0005-0000-0000-0000E7370000}"/>
    <cellStyle name="Normal 12 8 8" xfId="13371" xr:uid="{00000000-0005-0000-0000-0000E8370000}"/>
    <cellStyle name="Normal 12 8 8 2" xfId="48589" xr:uid="{00000000-0005-0000-0000-0000E9370000}"/>
    <cellStyle name="Normal 12 8 9" xfId="37768" xr:uid="{00000000-0005-0000-0000-0000EA370000}"/>
    <cellStyle name="Normal 12 9" xfId="3614" xr:uid="{00000000-0005-0000-0000-0000EB370000}"/>
    <cellStyle name="Normal 12 9 2" xfId="8339" xr:uid="{00000000-0005-0000-0000-0000EC370000}"/>
    <cellStyle name="Normal 12 9 2 2" xfId="20965" xr:uid="{00000000-0005-0000-0000-0000ED370000}"/>
    <cellStyle name="Normal 12 9 2 2 2" xfId="56181" xr:uid="{00000000-0005-0000-0000-0000EE370000}"/>
    <cellStyle name="Normal 12 9 2 3" xfId="43584" xr:uid="{00000000-0005-0000-0000-0000EF370000}"/>
    <cellStyle name="Normal 12 9 2 4" xfId="33570" xr:uid="{00000000-0005-0000-0000-0000F0370000}"/>
    <cellStyle name="Normal 12 9 3" xfId="10120" xr:uid="{00000000-0005-0000-0000-0000F1370000}"/>
    <cellStyle name="Normal 12 9 3 2" xfId="22741" xr:uid="{00000000-0005-0000-0000-0000F2370000}"/>
    <cellStyle name="Normal 12 9 3 2 2" xfId="57957" xr:uid="{00000000-0005-0000-0000-0000F3370000}"/>
    <cellStyle name="Normal 12 9 3 3" xfId="45360" xr:uid="{00000000-0005-0000-0000-0000F4370000}"/>
    <cellStyle name="Normal 12 9 3 4" xfId="35346" xr:uid="{00000000-0005-0000-0000-0000F5370000}"/>
    <cellStyle name="Normal 12 9 4" xfId="11916" xr:uid="{00000000-0005-0000-0000-0000F6370000}"/>
    <cellStyle name="Normal 12 9 4 2" xfId="24517" xr:uid="{00000000-0005-0000-0000-0000F7370000}"/>
    <cellStyle name="Normal 12 9 4 2 2" xfId="59733" xr:uid="{00000000-0005-0000-0000-0000F8370000}"/>
    <cellStyle name="Normal 12 9 4 3" xfId="47136" xr:uid="{00000000-0005-0000-0000-0000F9370000}"/>
    <cellStyle name="Normal 12 9 4 4" xfId="37122" xr:uid="{00000000-0005-0000-0000-0000FA370000}"/>
    <cellStyle name="Normal 12 9 5" xfId="16281" xr:uid="{00000000-0005-0000-0000-0000FB370000}"/>
    <cellStyle name="Normal 12 9 5 2" xfId="51497" xr:uid="{00000000-0005-0000-0000-0000FC370000}"/>
    <cellStyle name="Normal 12 9 5 3" xfId="28886" xr:uid="{00000000-0005-0000-0000-0000FD370000}"/>
    <cellStyle name="Normal 12 9 6" xfId="14503" xr:uid="{00000000-0005-0000-0000-0000FE370000}"/>
    <cellStyle name="Normal 12 9 6 2" xfId="49721" xr:uid="{00000000-0005-0000-0000-0000FF370000}"/>
    <cellStyle name="Normal 12 9 7" xfId="38900" xr:uid="{00000000-0005-0000-0000-000000380000}"/>
    <cellStyle name="Normal 12 9 8" xfId="27110" xr:uid="{00000000-0005-0000-0000-000001380000}"/>
    <cellStyle name="Normal 12_District Target Attainment" xfId="1104" xr:uid="{00000000-0005-0000-0000-000002380000}"/>
    <cellStyle name="Normal 13" xfId="22" xr:uid="{00000000-0005-0000-0000-000003380000}"/>
    <cellStyle name="Normal 13 10" xfId="3940" xr:uid="{00000000-0005-0000-0000-000004380000}"/>
    <cellStyle name="Normal 13 10 2" xfId="16604" xr:uid="{00000000-0005-0000-0000-000005380000}"/>
    <cellStyle name="Normal 13 10 2 2" xfId="51820" xr:uid="{00000000-0005-0000-0000-000006380000}"/>
    <cellStyle name="Normal 13 10 2 3" xfId="29209" xr:uid="{00000000-0005-0000-0000-000007380000}"/>
    <cellStyle name="Normal 13 10 3" xfId="13050" xr:uid="{00000000-0005-0000-0000-000008380000}"/>
    <cellStyle name="Normal 13 10 3 2" xfId="48268" xr:uid="{00000000-0005-0000-0000-000009380000}"/>
    <cellStyle name="Normal 13 10 4" xfId="39223" xr:uid="{00000000-0005-0000-0000-00000A380000}"/>
    <cellStyle name="Normal 13 10 5" xfId="25657" xr:uid="{00000000-0005-0000-0000-00000B380000}"/>
    <cellStyle name="Normal 13 11" xfId="5426" xr:uid="{00000000-0005-0000-0000-00000C380000}"/>
    <cellStyle name="Normal 13 11 2" xfId="18058" xr:uid="{00000000-0005-0000-0000-00000D380000}"/>
    <cellStyle name="Normal 13 11 2 2" xfId="53274" xr:uid="{00000000-0005-0000-0000-00000E380000}"/>
    <cellStyle name="Normal 13 11 3" xfId="40677" xr:uid="{00000000-0005-0000-0000-00000F380000}"/>
    <cellStyle name="Normal 13 11 4" xfId="30663" xr:uid="{00000000-0005-0000-0000-000010380000}"/>
    <cellStyle name="Normal 13 12" xfId="6882" xr:uid="{00000000-0005-0000-0000-000011380000}"/>
    <cellStyle name="Normal 13 12 2" xfId="19512" xr:uid="{00000000-0005-0000-0000-000012380000}"/>
    <cellStyle name="Normal 13 12 2 2" xfId="54728" xr:uid="{00000000-0005-0000-0000-000013380000}"/>
    <cellStyle name="Normal 13 12 3" xfId="42131" xr:uid="{00000000-0005-0000-0000-000014380000}"/>
    <cellStyle name="Normal 13 12 4" xfId="32117" xr:uid="{00000000-0005-0000-0000-000015380000}"/>
    <cellStyle name="Normal 13 13" xfId="8664" xr:uid="{00000000-0005-0000-0000-000016380000}"/>
    <cellStyle name="Normal 13 13 2" xfId="21288" xr:uid="{00000000-0005-0000-0000-000017380000}"/>
    <cellStyle name="Normal 13 13 2 2" xfId="56504" xr:uid="{00000000-0005-0000-0000-000018380000}"/>
    <cellStyle name="Normal 13 13 3" xfId="43907" xr:uid="{00000000-0005-0000-0000-000019380000}"/>
    <cellStyle name="Normal 13 13 4" xfId="33893" xr:uid="{00000000-0005-0000-0000-00001A380000}"/>
    <cellStyle name="Normal 13 14" xfId="10523" xr:uid="{00000000-0005-0000-0000-00001B380000}"/>
    <cellStyle name="Normal 13 14 2" xfId="23134" xr:uid="{00000000-0005-0000-0000-00001C380000}"/>
    <cellStyle name="Normal 13 14 2 2" xfId="58350" xr:uid="{00000000-0005-0000-0000-00001D380000}"/>
    <cellStyle name="Normal 13 14 3" xfId="45753" xr:uid="{00000000-0005-0000-0000-00001E380000}"/>
    <cellStyle name="Normal 13 14 4" xfId="35739" xr:uid="{00000000-0005-0000-0000-00001F380000}"/>
    <cellStyle name="Normal 13 15" xfId="14826" xr:uid="{00000000-0005-0000-0000-000020380000}"/>
    <cellStyle name="Normal 13 15 2" xfId="50044" xr:uid="{00000000-0005-0000-0000-000021380000}"/>
    <cellStyle name="Normal 13 15 3" xfId="27433" xr:uid="{00000000-0005-0000-0000-000022380000}"/>
    <cellStyle name="Normal 13 16" xfId="12240" xr:uid="{00000000-0005-0000-0000-000023380000}"/>
    <cellStyle name="Normal 13 16 2" xfId="47459" xr:uid="{00000000-0005-0000-0000-000024380000}"/>
    <cellStyle name="Normal 13 17" xfId="37445" xr:uid="{00000000-0005-0000-0000-000025380000}"/>
    <cellStyle name="Normal 13 18" xfId="24847" xr:uid="{00000000-0005-0000-0000-000026380000}"/>
    <cellStyle name="Normal 13 19" xfId="60060" xr:uid="{00000000-0005-0000-0000-000027380000}"/>
    <cellStyle name="Normal 13 2" xfId="540" xr:uid="{00000000-0005-0000-0000-000028380000}"/>
    <cellStyle name="Normal 13 2 10" xfId="5456" xr:uid="{00000000-0005-0000-0000-000029380000}"/>
    <cellStyle name="Normal 13 2 10 2" xfId="18087" xr:uid="{00000000-0005-0000-0000-00002A380000}"/>
    <cellStyle name="Normal 13 2 10 2 2" xfId="53303" xr:uid="{00000000-0005-0000-0000-00002B380000}"/>
    <cellStyle name="Normal 13 2 10 3" xfId="40706" xr:uid="{00000000-0005-0000-0000-00002C380000}"/>
    <cellStyle name="Normal 13 2 10 4" xfId="30692" xr:uid="{00000000-0005-0000-0000-00002D380000}"/>
    <cellStyle name="Normal 13 2 11" xfId="6912" xr:uid="{00000000-0005-0000-0000-00002E380000}"/>
    <cellStyle name="Normal 13 2 11 2" xfId="19541" xr:uid="{00000000-0005-0000-0000-00002F380000}"/>
    <cellStyle name="Normal 13 2 11 2 2" xfId="54757" xr:uid="{00000000-0005-0000-0000-000030380000}"/>
    <cellStyle name="Normal 13 2 11 3" xfId="42160" xr:uid="{00000000-0005-0000-0000-000031380000}"/>
    <cellStyle name="Normal 13 2 11 4" xfId="32146" xr:uid="{00000000-0005-0000-0000-000032380000}"/>
    <cellStyle name="Normal 13 2 12" xfId="8694" xr:uid="{00000000-0005-0000-0000-000033380000}"/>
    <cellStyle name="Normal 13 2 12 2" xfId="21317" xr:uid="{00000000-0005-0000-0000-000034380000}"/>
    <cellStyle name="Normal 13 2 12 2 2" xfId="56533" xr:uid="{00000000-0005-0000-0000-000035380000}"/>
    <cellStyle name="Normal 13 2 12 3" xfId="43936" xr:uid="{00000000-0005-0000-0000-000036380000}"/>
    <cellStyle name="Normal 13 2 12 4" xfId="33922" xr:uid="{00000000-0005-0000-0000-000037380000}"/>
    <cellStyle name="Normal 13 2 13" xfId="10524" xr:uid="{00000000-0005-0000-0000-000038380000}"/>
    <cellStyle name="Normal 13 2 13 2" xfId="23135" xr:uid="{00000000-0005-0000-0000-000039380000}"/>
    <cellStyle name="Normal 13 2 13 2 2" xfId="58351" xr:uid="{00000000-0005-0000-0000-00003A380000}"/>
    <cellStyle name="Normal 13 2 13 3" xfId="45754" xr:uid="{00000000-0005-0000-0000-00003B380000}"/>
    <cellStyle name="Normal 13 2 13 4" xfId="35740" xr:uid="{00000000-0005-0000-0000-00003C380000}"/>
    <cellStyle name="Normal 13 2 14" xfId="14856" xr:uid="{00000000-0005-0000-0000-00003D380000}"/>
    <cellStyle name="Normal 13 2 14 2" xfId="50073" xr:uid="{00000000-0005-0000-0000-00003E380000}"/>
    <cellStyle name="Normal 13 2 14 3" xfId="27462" xr:uid="{00000000-0005-0000-0000-00003F380000}"/>
    <cellStyle name="Normal 13 2 15" xfId="12270" xr:uid="{00000000-0005-0000-0000-000040380000}"/>
    <cellStyle name="Normal 13 2 15 2" xfId="47488" xr:uid="{00000000-0005-0000-0000-000041380000}"/>
    <cellStyle name="Normal 13 2 16" xfId="37475" xr:uid="{00000000-0005-0000-0000-000042380000}"/>
    <cellStyle name="Normal 13 2 17" xfId="24877" xr:uid="{00000000-0005-0000-0000-000043380000}"/>
    <cellStyle name="Normal 13 2 18" xfId="60090" xr:uid="{00000000-0005-0000-0000-000044380000}"/>
    <cellStyle name="Normal 13 2 2" xfId="1744" xr:uid="{00000000-0005-0000-0000-000045380000}"/>
    <cellStyle name="Normal 13 2 2 10" xfId="6986" xr:uid="{00000000-0005-0000-0000-000046380000}"/>
    <cellStyle name="Normal 13 2 2 10 2" xfId="19613" xr:uid="{00000000-0005-0000-0000-000047380000}"/>
    <cellStyle name="Normal 13 2 2 10 2 2" xfId="54829" xr:uid="{00000000-0005-0000-0000-000048380000}"/>
    <cellStyle name="Normal 13 2 2 10 3" xfId="42232" xr:uid="{00000000-0005-0000-0000-000049380000}"/>
    <cellStyle name="Normal 13 2 2 10 4" xfId="32218" xr:uid="{00000000-0005-0000-0000-00004A380000}"/>
    <cellStyle name="Normal 13 2 2 11" xfId="8767" xr:uid="{00000000-0005-0000-0000-00004B380000}"/>
    <cellStyle name="Normal 13 2 2 11 2" xfId="21389" xr:uid="{00000000-0005-0000-0000-00004C380000}"/>
    <cellStyle name="Normal 13 2 2 11 2 2" xfId="56605" xr:uid="{00000000-0005-0000-0000-00004D380000}"/>
    <cellStyle name="Normal 13 2 2 11 3" xfId="44008" xr:uid="{00000000-0005-0000-0000-00004E380000}"/>
    <cellStyle name="Normal 13 2 2 11 4" xfId="33994" xr:uid="{00000000-0005-0000-0000-00004F380000}"/>
    <cellStyle name="Normal 13 2 2 12" xfId="10525" xr:uid="{00000000-0005-0000-0000-000050380000}"/>
    <cellStyle name="Normal 13 2 2 12 2" xfId="23136" xr:uid="{00000000-0005-0000-0000-000051380000}"/>
    <cellStyle name="Normal 13 2 2 12 2 2" xfId="58352" xr:uid="{00000000-0005-0000-0000-000052380000}"/>
    <cellStyle name="Normal 13 2 2 12 3" xfId="45755" xr:uid="{00000000-0005-0000-0000-000053380000}"/>
    <cellStyle name="Normal 13 2 2 12 4" xfId="35741" xr:uid="{00000000-0005-0000-0000-000054380000}"/>
    <cellStyle name="Normal 13 2 2 13" xfId="14928" xr:uid="{00000000-0005-0000-0000-000055380000}"/>
    <cellStyle name="Normal 13 2 2 13 2" xfId="50145" xr:uid="{00000000-0005-0000-0000-000056380000}"/>
    <cellStyle name="Normal 13 2 2 13 3" xfId="27534" xr:uid="{00000000-0005-0000-0000-000057380000}"/>
    <cellStyle name="Normal 13 2 2 14" xfId="12342" xr:uid="{00000000-0005-0000-0000-000058380000}"/>
    <cellStyle name="Normal 13 2 2 14 2" xfId="47560" xr:uid="{00000000-0005-0000-0000-000059380000}"/>
    <cellStyle name="Normal 13 2 2 15" xfId="37547" xr:uid="{00000000-0005-0000-0000-00005A380000}"/>
    <cellStyle name="Normal 13 2 2 16" xfId="24949" xr:uid="{00000000-0005-0000-0000-00005B380000}"/>
    <cellStyle name="Normal 13 2 2 17" xfId="60162" xr:uid="{00000000-0005-0000-0000-00005C380000}"/>
    <cellStyle name="Normal 13 2 2 2" xfId="2372" xr:uid="{00000000-0005-0000-0000-00005D380000}"/>
    <cellStyle name="Normal 13 2 2 2 10" xfId="10526" xr:uid="{00000000-0005-0000-0000-00005E380000}"/>
    <cellStyle name="Normal 13 2 2 2 10 2" xfId="23137" xr:uid="{00000000-0005-0000-0000-00005F380000}"/>
    <cellStyle name="Normal 13 2 2 2 10 2 2" xfId="58353" xr:uid="{00000000-0005-0000-0000-000060380000}"/>
    <cellStyle name="Normal 13 2 2 2 10 3" xfId="45756" xr:uid="{00000000-0005-0000-0000-000061380000}"/>
    <cellStyle name="Normal 13 2 2 2 10 4" xfId="35742" xr:uid="{00000000-0005-0000-0000-000062380000}"/>
    <cellStyle name="Normal 13 2 2 2 11" xfId="15083" xr:uid="{00000000-0005-0000-0000-000063380000}"/>
    <cellStyle name="Normal 13 2 2 2 11 2" xfId="50299" xr:uid="{00000000-0005-0000-0000-000064380000}"/>
    <cellStyle name="Normal 13 2 2 2 11 3" xfId="27688" xr:uid="{00000000-0005-0000-0000-000065380000}"/>
    <cellStyle name="Normal 13 2 2 2 12" xfId="12496" xr:uid="{00000000-0005-0000-0000-000066380000}"/>
    <cellStyle name="Normal 13 2 2 2 12 2" xfId="47714" xr:uid="{00000000-0005-0000-0000-000067380000}"/>
    <cellStyle name="Normal 13 2 2 2 13" xfId="37702" xr:uid="{00000000-0005-0000-0000-000068380000}"/>
    <cellStyle name="Normal 13 2 2 2 14" xfId="25103" xr:uid="{00000000-0005-0000-0000-000069380000}"/>
    <cellStyle name="Normal 13 2 2 2 15" xfId="60316" xr:uid="{00000000-0005-0000-0000-00006A380000}"/>
    <cellStyle name="Normal 13 2 2 2 2" xfId="3218" xr:uid="{00000000-0005-0000-0000-00006B380000}"/>
    <cellStyle name="Normal 13 2 2 2 2 10" xfId="25587" xr:uid="{00000000-0005-0000-0000-00006C380000}"/>
    <cellStyle name="Normal 13 2 2 2 2 11" xfId="61122" xr:uid="{00000000-0005-0000-0000-00006D380000}"/>
    <cellStyle name="Normal 13 2 2 2 2 2" xfId="5018" xr:uid="{00000000-0005-0000-0000-00006E380000}"/>
    <cellStyle name="Normal 13 2 2 2 2 2 2" xfId="17665" xr:uid="{00000000-0005-0000-0000-00006F380000}"/>
    <cellStyle name="Normal 13 2 2 2 2 2 2 2" xfId="52881" xr:uid="{00000000-0005-0000-0000-000070380000}"/>
    <cellStyle name="Normal 13 2 2 2 2 2 2 3" xfId="30270" xr:uid="{00000000-0005-0000-0000-000071380000}"/>
    <cellStyle name="Normal 13 2 2 2 2 2 3" xfId="14111" xr:uid="{00000000-0005-0000-0000-000072380000}"/>
    <cellStyle name="Normal 13 2 2 2 2 2 3 2" xfId="49329" xr:uid="{00000000-0005-0000-0000-000073380000}"/>
    <cellStyle name="Normal 13 2 2 2 2 2 4" xfId="40284" xr:uid="{00000000-0005-0000-0000-000074380000}"/>
    <cellStyle name="Normal 13 2 2 2 2 2 5" xfId="26718" xr:uid="{00000000-0005-0000-0000-000075380000}"/>
    <cellStyle name="Normal 13 2 2 2 2 3" xfId="6488" xr:uid="{00000000-0005-0000-0000-000076380000}"/>
    <cellStyle name="Normal 13 2 2 2 2 3 2" xfId="19119" xr:uid="{00000000-0005-0000-0000-000077380000}"/>
    <cellStyle name="Normal 13 2 2 2 2 3 2 2" xfId="54335" xr:uid="{00000000-0005-0000-0000-000078380000}"/>
    <cellStyle name="Normal 13 2 2 2 2 3 3" xfId="41738" xr:uid="{00000000-0005-0000-0000-000079380000}"/>
    <cellStyle name="Normal 13 2 2 2 2 3 4" xfId="31724" xr:uid="{00000000-0005-0000-0000-00007A380000}"/>
    <cellStyle name="Normal 13 2 2 2 2 4" xfId="7947" xr:uid="{00000000-0005-0000-0000-00007B380000}"/>
    <cellStyle name="Normal 13 2 2 2 2 4 2" xfId="20573" xr:uid="{00000000-0005-0000-0000-00007C380000}"/>
    <cellStyle name="Normal 13 2 2 2 2 4 2 2" xfId="55789" xr:uid="{00000000-0005-0000-0000-00007D380000}"/>
    <cellStyle name="Normal 13 2 2 2 2 4 3" xfId="43192" xr:uid="{00000000-0005-0000-0000-00007E380000}"/>
    <cellStyle name="Normal 13 2 2 2 2 4 4" xfId="33178" xr:uid="{00000000-0005-0000-0000-00007F380000}"/>
    <cellStyle name="Normal 13 2 2 2 2 5" xfId="9728" xr:uid="{00000000-0005-0000-0000-000080380000}"/>
    <cellStyle name="Normal 13 2 2 2 2 5 2" xfId="22349" xr:uid="{00000000-0005-0000-0000-000081380000}"/>
    <cellStyle name="Normal 13 2 2 2 2 5 2 2" xfId="57565" xr:uid="{00000000-0005-0000-0000-000082380000}"/>
    <cellStyle name="Normal 13 2 2 2 2 5 3" xfId="44968" xr:uid="{00000000-0005-0000-0000-000083380000}"/>
    <cellStyle name="Normal 13 2 2 2 2 5 4" xfId="34954" xr:uid="{00000000-0005-0000-0000-000084380000}"/>
    <cellStyle name="Normal 13 2 2 2 2 6" xfId="11522" xr:uid="{00000000-0005-0000-0000-000085380000}"/>
    <cellStyle name="Normal 13 2 2 2 2 6 2" xfId="24125" xr:uid="{00000000-0005-0000-0000-000086380000}"/>
    <cellStyle name="Normal 13 2 2 2 2 6 2 2" xfId="59341" xr:uid="{00000000-0005-0000-0000-000087380000}"/>
    <cellStyle name="Normal 13 2 2 2 2 6 3" xfId="46744" xr:uid="{00000000-0005-0000-0000-000088380000}"/>
    <cellStyle name="Normal 13 2 2 2 2 6 4" xfId="36730" xr:uid="{00000000-0005-0000-0000-000089380000}"/>
    <cellStyle name="Normal 13 2 2 2 2 7" xfId="15889" xr:uid="{00000000-0005-0000-0000-00008A380000}"/>
    <cellStyle name="Normal 13 2 2 2 2 7 2" xfId="51105" xr:uid="{00000000-0005-0000-0000-00008B380000}"/>
    <cellStyle name="Normal 13 2 2 2 2 7 3" xfId="28494" xr:uid="{00000000-0005-0000-0000-00008C380000}"/>
    <cellStyle name="Normal 13 2 2 2 2 8" xfId="12980" xr:uid="{00000000-0005-0000-0000-00008D380000}"/>
    <cellStyle name="Normal 13 2 2 2 2 8 2" xfId="48198" xr:uid="{00000000-0005-0000-0000-00008E380000}"/>
    <cellStyle name="Normal 13 2 2 2 2 9" xfId="38508" xr:uid="{00000000-0005-0000-0000-00008F380000}"/>
    <cellStyle name="Normal 13 2 2 2 3" xfId="3547" xr:uid="{00000000-0005-0000-0000-000090380000}"/>
    <cellStyle name="Normal 13 2 2 2 3 10" xfId="27043" xr:uid="{00000000-0005-0000-0000-000091380000}"/>
    <cellStyle name="Normal 13 2 2 2 3 11" xfId="61447" xr:uid="{00000000-0005-0000-0000-000092380000}"/>
    <cellStyle name="Normal 13 2 2 2 3 2" xfId="5343" xr:uid="{00000000-0005-0000-0000-000093380000}"/>
    <cellStyle name="Normal 13 2 2 2 3 2 2" xfId="17990" xr:uid="{00000000-0005-0000-0000-000094380000}"/>
    <cellStyle name="Normal 13 2 2 2 3 2 2 2" xfId="53206" xr:uid="{00000000-0005-0000-0000-000095380000}"/>
    <cellStyle name="Normal 13 2 2 2 3 2 3" xfId="40609" xr:uid="{00000000-0005-0000-0000-000096380000}"/>
    <cellStyle name="Normal 13 2 2 2 3 2 4" xfId="30595" xr:uid="{00000000-0005-0000-0000-000097380000}"/>
    <cellStyle name="Normal 13 2 2 2 3 3" xfId="6813" xr:uid="{00000000-0005-0000-0000-000098380000}"/>
    <cellStyle name="Normal 13 2 2 2 3 3 2" xfId="19444" xr:uid="{00000000-0005-0000-0000-000099380000}"/>
    <cellStyle name="Normal 13 2 2 2 3 3 2 2" xfId="54660" xr:uid="{00000000-0005-0000-0000-00009A380000}"/>
    <cellStyle name="Normal 13 2 2 2 3 3 3" xfId="42063" xr:uid="{00000000-0005-0000-0000-00009B380000}"/>
    <cellStyle name="Normal 13 2 2 2 3 3 4" xfId="32049" xr:uid="{00000000-0005-0000-0000-00009C380000}"/>
    <cellStyle name="Normal 13 2 2 2 3 4" xfId="8272" xr:uid="{00000000-0005-0000-0000-00009D380000}"/>
    <cellStyle name="Normal 13 2 2 2 3 4 2" xfId="20898" xr:uid="{00000000-0005-0000-0000-00009E380000}"/>
    <cellStyle name="Normal 13 2 2 2 3 4 2 2" xfId="56114" xr:uid="{00000000-0005-0000-0000-00009F380000}"/>
    <cellStyle name="Normal 13 2 2 2 3 4 3" xfId="43517" xr:uid="{00000000-0005-0000-0000-0000A0380000}"/>
    <cellStyle name="Normal 13 2 2 2 3 4 4" xfId="33503" xr:uid="{00000000-0005-0000-0000-0000A1380000}"/>
    <cellStyle name="Normal 13 2 2 2 3 5" xfId="10053" xr:uid="{00000000-0005-0000-0000-0000A2380000}"/>
    <cellStyle name="Normal 13 2 2 2 3 5 2" xfId="22674" xr:uid="{00000000-0005-0000-0000-0000A3380000}"/>
    <cellStyle name="Normal 13 2 2 2 3 5 2 2" xfId="57890" xr:uid="{00000000-0005-0000-0000-0000A4380000}"/>
    <cellStyle name="Normal 13 2 2 2 3 5 3" xfId="45293" xr:uid="{00000000-0005-0000-0000-0000A5380000}"/>
    <cellStyle name="Normal 13 2 2 2 3 5 4" xfId="35279" xr:uid="{00000000-0005-0000-0000-0000A6380000}"/>
    <cellStyle name="Normal 13 2 2 2 3 6" xfId="11847" xr:uid="{00000000-0005-0000-0000-0000A7380000}"/>
    <cellStyle name="Normal 13 2 2 2 3 6 2" xfId="24450" xr:uid="{00000000-0005-0000-0000-0000A8380000}"/>
    <cellStyle name="Normal 13 2 2 2 3 6 2 2" xfId="59666" xr:uid="{00000000-0005-0000-0000-0000A9380000}"/>
    <cellStyle name="Normal 13 2 2 2 3 6 3" xfId="47069" xr:uid="{00000000-0005-0000-0000-0000AA380000}"/>
    <cellStyle name="Normal 13 2 2 2 3 6 4" xfId="37055" xr:uid="{00000000-0005-0000-0000-0000AB380000}"/>
    <cellStyle name="Normal 13 2 2 2 3 7" xfId="16214" xr:uid="{00000000-0005-0000-0000-0000AC380000}"/>
    <cellStyle name="Normal 13 2 2 2 3 7 2" xfId="51430" xr:uid="{00000000-0005-0000-0000-0000AD380000}"/>
    <cellStyle name="Normal 13 2 2 2 3 7 3" xfId="28819" xr:uid="{00000000-0005-0000-0000-0000AE380000}"/>
    <cellStyle name="Normal 13 2 2 2 3 8" xfId="14436" xr:uid="{00000000-0005-0000-0000-0000AF380000}"/>
    <cellStyle name="Normal 13 2 2 2 3 8 2" xfId="49654" xr:uid="{00000000-0005-0000-0000-0000B0380000}"/>
    <cellStyle name="Normal 13 2 2 2 3 9" xfId="38833" xr:uid="{00000000-0005-0000-0000-0000B1380000}"/>
    <cellStyle name="Normal 13 2 2 2 4" xfId="2708" xr:uid="{00000000-0005-0000-0000-0000B2380000}"/>
    <cellStyle name="Normal 13 2 2 2 4 10" xfId="26234" xr:uid="{00000000-0005-0000-0000-0000B3380000}"/>
    <cellStyle name="Normal 13 2 2 2 4 11" xfId="60638" xr:uid="{00000000-0005-0000-0000-0000B4380000}"/>
    <cellStyle name="Normal 13 2 2 2 4 2" xfId="4534" xr:uid="{00000000-0005-0000-0000-0000B5380000}"/>
    <cellStyle name="Normal 13 2 2 2 4 2 2" xfId="17181" xr:uid="{00000000-0005-0000-0000-0000B6380000}"/>
    <cellStyle name="Normal 13 2 2 2 4 2 2 2" xfId="52397" xr:uid="{00000000-0005-0000-0000-0000B7380000}"/>
    <cellStyle name="Normal 13 2 2 2 4 2 3" xfId="39800" xr:uid="{00000000-0005-0000-0000-0000B8380000}"/>
    <cellStyle name="Normal 13 2 2 2 4 2 4" xfId="29786" xr:uid="{00000000-0005-0000-0000-0000B9380000}"/>
    <cellStyle name="Normal 13 2 2 2 4 3" xfId="6004" xr:uid="{00000000-0005-0000-0000-0000BA380000}"/>
    <cellStyle name="Normal 13 2 2 2 4 3 2" xfId="18635" xr:uid="{00000000-0005-0000-0000-0000BB380000}"/>
    <cellStyle name="Normal 13 2 2 2 4 3 2 2" xfId="53851" xr:uid="{00000000-0005-0000-0000-0000BC380000}"/>
    <cellStyle name="Normal 13 2 2 2 4 3 3" xfId="41254" xr:uid="{00000000-0005-0000-0000-0000BD380000}"/>
    <cellStyle name="Normal 13 2 2 2 4 3 4" xfId="31240" xr:uid="{00000000-0005-0000-0000-0000BE380000}"/>
    <cellStyle name="Normal 13 2 2 2 4 4" xfId="7463" xr:uid="{00000000-0005-0000-0000-0000BF380000}"/>
    <cellStyle name="Normal 13 2 2 2 4 4 2" xfId="20089" xr:uid="{00000000-0005-0000-0000-0000C0380000}"/>
    <cellStyle name="Normal 13 2 2 2 4 4 2 2" xfId="55305" xr:uid="{00000000-0005-0000-0000-0000C1380000}"/>
    <cellStyle name="Normal 13 2 2 2 4 4 3" xfId="42708" xr:uid="{00000000-0005-0000-0000-0000C2380000}"/>
    <cellStyle name="Normal 13 2 2 2 4 4 4" xfId="32694" xr:uid="{00000000-0005-0000-0000-0000C3380000}"/>
    <cellStyle name="Normal 13 2 2 2 4 5" xfId="9244" xr:uid="{00000000-0005-0000-0000-0000C4380000}"/>
    <cellStyle name="Normal 13 2 2 2 4 5 2" xfId="21865" xr:uid="{00000000-0005-0000-0000-0000C5380000}"/>
    <cellStyle name="Normal 13 2 2 2 4 5 2 2" xfId="57081" xr:uid="{00000000-0005-0000-0000-0000C6380000}"/>
    <cellStyle name="Normal 13 2 2 2 4 5 3" xfId="44484" xr:uid="{00000000-0005-0000-0000-0000C7380000}"/>
    <cellStyle name="Normal 13 2 2 2 4 5 4" xfId="34470" xr:uid="{00000000-0005-0000-0000-0000C8380000}"/>
    <cellStyle name="Normal 13 2 2 2 4 6" xfId="11038" xr:uid="{00000000-0005-0000-0000-0000C9380000}"/>
    <cellStyle name="Normal 13 2 2 2 4 6 2" xfId="23641" xr:uid="{00000000-0005-0000-0000-0000CA380000}"/>
    <cellStyle name="Normal 13 2 2 2 4 6 2 2" xfId="58857" xr:uid="{00000000-0005-0000-0000-0000CB380000}"/>
    <cellStyle name="Normal 13 2 2 2 4 6 3" xfId="46260" xr:uid="{00000000-0005-0000-0000-0000CC380000}"/>
    <cellStyle name="Normal 13 2 2 2 4 6 4" xfId="36246" xr:uid="{00000000-0005-0000-0000-0000CD380000}"/>
    <cellStyle name="Normal 13 2 2 2 4 7" xfId="15405" xr:uid="{00000000-0005-0000-0000-0000CE380000}"/>
    <cellStyle name="Normal 13 2 2 2 4 7 2" xfId="50621" xr:uid="{00000000-0005-0000-0000-0000CF380000}"/>
    <cellStyle name="Normal 13 2 2 2 4 7 3" xfId="28010" xr:uid="{00000000-0005-0000-0000-0000D0380000}"/>
    <cellStyle name="Normal 13 2 2 2 4 8" xfId="13627" xr:uid="{00000000-0005-0000-0000-0000D1380000}"/>
    <cellStyle name="Normal 13 2 2 2 4 8 2" xfId="48845" xr:uid="{00000000-0005-0000-0000-0000D2380000}"/>
    <cellStyle name="Normal 13 2 2 2 4 9" xfId="38024" xr:uid="{00000000-0005-0000-0000-0000D3380000}"/>
    <cellStyle name="Normal 13 2 2 2 5" xfId="3872" xr:uid="{00000000-0005-0000-0000-0000D4380000}"/>
    <cellStyle name="Normal 13 2 2 2 5 2" xfId="8595" xr:uid="{00000000-0005-0000-0000-0000D5380000}"/>
    <cellStyle name="Normal 13 2 2 2 5 2 2" xfId="21221" xr:uid="{00000000-0005-0000-0000-0000D6380000}"/>
    <cellStyle name="Normal 13 2 2 2 5 2 2 2" xfId="56437" xr:uid="{00000000-0005-0000-0000-0000D7380000}"/>
    <cellStyle name="Normal 13 2 2 2 5 2 3" xfId="43840" xr:uid="{00000000-0005-0000-0000-0000D8380000}"/>
    <cellStyle name="Normal 13 2 2 2 5 2 4" xfId="33826" xr:uid="{00000000-0005-0000-0000-0000D9380000}"/>
    <cellStyle name="Normal 13 2 2 2 5 3" xfId="10376" xr:uid="{00000000-0005-0000-0000-0000DA380000}"/>
    <cellStyle name="Normal 13 2 2 2 5 3 2" xfId="22997" xr:uid="{00000000-0005-0000-0000-0000DB380000}"/>
    <cellStyle name="Normal 13 2 2 2 5 3 2 2" xfId="58213" xr:uid="{00000000-0005-0000-0000-0000DC380000}"/>
    <cellStyle name="Normal 13 2 2 2 5 3 3" xfId="45616" xr:uid="{00000000-0005-0000-0000-0000DD380000}"/>
    <cellStyle name="Normal 13 2 2 2 5 3 4" xfId="35602" xr:uid="{00000000-0005-0000-0000-0000DE380000}"/>
    <cellStyle name="Normal 13 2 2 2 5 4" xfId="12172" xr:uid="{00000000-0005-0000-0000-0000DF380000}"/>
    <cellStyle name="Normal 13 2 2 2 5 4 2" xfId="24773" xr:uid="{00000000-0005-0000-0000-0000E0380000}"/>
    <cellStyle name="Normal 13 2 2 2 5 4 2 2" xfId="59989" xr:uid="{00000000-0005-0000-0000-0000E1380000}"/>
    <cellStyle name="Normal 13 2 2 2 5 4 3" xfId="47392" xr:uid="{00000000-0005-0000-0000-0000E2380000}"/>
    <cellStyle name="Normal 13 2 2 2 5 4 4" xfId="37378" xr:uid="{00000000-0005-0000-0000-0000E3380000}"/>
    <cellStyle name="Normal 13 2 2 2 5 5" xfId="16537" xr:uid="{00000000-0005-0000-0000-0000E4380000}"/>
    <cellStyle name="Normal 13 2 2 2 5 5 2" xfId="51753" xr:uid="{00000000-0005-0000-0000-0000E5380000}"/>
    <cellStyle name="Normal 13 2 2 2 5 5 3" xfId="29142" xr:uid="{00000000-0005-0000-0000-0000E6380000}"/>
    <cellStyle name="Normal 13 2 2 2 5 6" xfId="14759" xr:uid="{00000000-0005-0000-0000-0000E7380000}"/>
    <cellStyle name="Normal 13 2 2 2 5 6 2" xfId="49977" xr:uid="{00000000-0005-0000-0000-0000E8380000}"/>
    <cellStyle name="Normal 13 2 2 2 5 7" xfId="39156" xr:uid="{00000000-0005-0000-0000-0000E9380000}"/>
    <cellStyle name="Normal 13 2 2 2 5 8" xfId="27366" xr:uid="{00000000-0005-0000-0000-0000EA380000}"/>
    <cellStyle name="Normal 13 2 2 2 6" xfId="4212" xr:uid="{00000000-0005-0000-0000-0000EB380000}"/>
    <cellStyle name="Normal 13 2 2 2 6 2" xfId="16859" xr:uid="{00000000-0005-0000-0000-0000EC380000}"/>
    <cellStyle name="Normal 13 2 2 2 6 2 2" xfId="52075" xr:uid="{00000000-0005-0000-0000-0000ED380000}"/>
    <cellStyle name="Normal 13 2 2 2 6 2 3" xfId="29464" xr:uid="{00000000-0005-0000-0000-0000EE380000}"/>
    <cellStyle name="Normal 13 2 2 2 6 3" xfId="13305" xr:uid="{00000000-0005-0000-0000-0000EF380000}"/>
    <cellStyle name="Normal 13 2 2 2 6 3 2" xfId="48523" xr:uid="{00000000-0005-0000-0000-0000F0380000}"/>
    <cellStyle name="Normal 13 2 2 2 6 4" xfId="39478" xr:uid="{00000000-0005-0000-0000-0000F1380000}"/>
    <cellStyle name="Normal 13 2 2 2 6 5" xfId="25912" xr:uid="{00000000-0005-0000-0000-0000F2380000}"/>
    <cellStyle name="Normal 13 2 2 2 7" xfId="5682" xr:uid="{00000000-0005-0000-0000-0000F3380000}"/>
    <cellStyle name="Normal 13 2 2 2 7 2" xfId="18313" xr:uid="{00000000-0005-0000-0000-0000F4380000}"/>
    <cellStyle name="Normal 13 2 2 2 7 2 2" xfId="53529" xr:uid="{00000000-0005-0000-0000-0000F5380000}"/>
    <cellStyle name="Normal 13 2 2 2 7 3" xfId="40932" xr:uid="{00000000-0005-0000-0000-0000F6380000}"/>
    <cellStyle name="Normal 13 2 2 2 7 4" xfId="30918" xr:uid="{00000000-0005-0000-0000-0000F7380000}"/>
    <cellStyle name="Normal 13 2 2 2 8" xfId="7141" xr:uid="{00000000-0005-0000-0000-0000F8380000}"/>
    <cellStyle name="Normal 13 2 2 2 8 2" xfId="19767" xr:uid="{00000000-0005-0000-0000-0000F9380000}"/>
    <cellStyle name="Normal 13 2 2 2 8 2 2" xfId="54983" xr:uid="{00000000-0005-0000-0000-0000FA380000}"/>
    <cellStyle name="Normal 13 2 2 2 8 3" xfId="42386" xr:uid="{00000000-0005-0000-0000-0000FB380000}"/>
    <cellStyle name="Normal 13 2 2 2 8 4" xfId="32372" xr:uid="{00000000-0005-0000-0000-0000FC380000}"/>
    <cellStyle name="Normal 13 2 2 2 9" xfId="8922" xr:uid="{00000000-0005-0000-0000-0000FD380000}"/>
    <cellStyle name="Normal 13 2 2 2 9 2" xfId="21543" xr:uid="{00000000-0005-0000-0000-0000FE380000}"/>
    <cellStyle name="Normal 13 2 2 2 9 2 2" xfId="56759" xr:uid="{00000000-0005-0000-0000-0000FF380000}"/>
    <cellStyle name="Normal 13 2 2 2 9 3" xfId="44162" xr:uid="{00000000-0005-0000-0000-000000390000}"/>
    <cellStyle name="Normal 13 2 2 2 9 4" xfId="34148" xr:uid="{00000000-0005-0000-0000-000001390000}"/>
    <cellStyle name="Normal 13 2 2 3" xfId="3058" xr:uid="{00000000-0005-0000-0000-000002390000}"/>
    <cellStyle name="Normal 13 2 2 3 10" xfId="25430" xr:uid="{00000000-0005-0000-0000-000003390000}"/>
    <cellStyle name="Normal 13 2 2 3 11" xfId="60965" xr:uid="{00000000-0005-0000-0000-000004390000}"/>
    <cellStyle name="Normal 13 2 2 3 2" xfId="4861" xr:uid="{00000000-0005-0000-0000-000005390000}"/>
    <cellStyle name="Normal 13 2 2 3 2 2" xfId="17508" xr:uid="{00000000-0005-0000-0000-000006390000}"/>
    <cellStyle name="Normal 13 2 2 3 2 2 2" xfId="52724" xr:uid="{00000000-0005-0000-0000-000007390000}"/>
    <cellStyle name="Normal 13 2 2 3 2 2 3" xfId="30113" xr:uid="{00000000-0005-0000-0000-000008390000}"/>
    <cellStyle name="Normal 13 2 2 3 2 3" xfId="13954" xr:uid="{00000000-0005-0000-0000-000009390000}"/>
    <cellStyle name="Normal 13 2 2 3 2 3 2" xfId="49172" xr:uid="{00000000-0005-0000-0000-00000A390000}"/>
    <cellStyle name="Normal 13 2 2 3 2 4" xfId="40127" xr:uid="{00000000-0005-0000-0000-00000B390000}"/>
    <cellStyle name="Normal 13 2 2 3 2 5" xfId="26561" xr:uid="{00000000-0005-0000-0000-00000C390000}"/>
    <cellStyle name="Normal 13 2 2 3 3" xfId="6331" xr:uid="{00000000-0005-0000-0000-00000D390000}"/>
    <cellStyle name="Normal 13 2 2 3 3 2" xfId="18962" xr:uid="{00000000-0005-0000-0000-00000E390000}"/>
    <cellStyle name="Normal 13 2 2 3 3 2 2" xfId="54178" xr:uid="{00000000-0005-0000-0000-00000F390000}"/>
    <cellStyle name="Normal 13 2 2 3 3 3" xfId="41581" xr:uid="{00000000-0005-0000-0000-000010390000}"/>
    <cellStyle name="Normal 13 2 2 3 3 4" xfId="31567" xr:uid="{00000000-0005-0000-0000-000011390000}"/>
    <cellStyle name="Normal 13 2 2 3 4" xfId="7790" xr:uid="{00000000-0005-0000-0000-000012390000}"/>
    <cellStyle name="Normal 13 2 2 3 4 2" xfId="20416" xr:uid="{00000000-0005-0000-0000-000013390000}"/>
    <cellStyle name="Normal 13 2 2 3 4 2 2" xfId="55632" xr:uid="{00000000-0005-0000-0000-000014390000}"/>
    <cellStyle name="Normal 13 2 2 3 4 3" xfId="43035" xr:uid="{00000000-0005-0000-0000-000015390000}"/>
    <cellStyle name="Normal 13 2 2 3 4 4" xfId="33021" xr:uid="{00000000-0005-0000-0000-000016390000}"/>
    <cellStyle name="Normal 13 2 2 3 5" xfId="9571" xr:uid="{00000000-0005-0000-0000-000017390000}"/>
    <cellStyle name="Normal 13 2 2 3 5 2" xfId="22192" xr:uid="{00000000-0005-0000-0000-000018390000}"/>
    <cellStyle name="Normal 13 2 2 3 5 2 2" xfId="57408" xr:uid="{00000000-0005-0000-0000-000019390000}"/>
    <cellStyle name="Normal 13 2 2 3 5 3" xfId="44811" xr:uid="{00000000-0005-0000-0000-00001A390000}"/>
    <cellStyle name="Normal 13 2 2 3 5 4" xfId="34797" xr:uid="{00000000-0005-0000-0000-00001B390000}"/>
    <cellStyle name="Normal 13 2 2 3 6" xfId="11365" xr:uid="{00000000-0005-0000-0000-00001C390000}"/>
    <cellStyle name="Normal 13 2 2 3 6 2" xfId="23968" xr:uid="{00000000-0005-0000-0000-00001D390000}"/>
    <cellStyle name="Normal 13 2 2 3 6 2 2" xfId="59184" xr:uid="{00000000-0005-0000-0000-00001E390000}"/>
    <cellStyle name="Normal 13 2 2 3 6 3" xfId="46587" xr:uid="{00000000-0005-0000-0000-00001F390000}"/>
    <cellStyle name="Normal 13 2 2 3 6 4" xfId="36573" xr:uid="{00000000-0005-0000-0000-000020390000}"/>
    <cellStyle name="Normal 13 2 2 3 7" xfId="15732" xr:uid="{00000000-0005-0000-0000-000021390000}"/>
    <cellStyle name="Normal 13 2 2 3 7 2" xfId="50948" xr:uid="{00000000-0005-0000-0000-000022390000}"/>
    <cellStyle name="Normal 13 2 2 3 7 3" xfId="28337" xr:uid="{00000000-0005-0000-0000-000023390000}"/>
    <cellStyle name="Normal 13 2 2 3 8" xfId="12823" xr:uid="{00000000-0005-0000-0000-000024390000}"/>
    <cellStyle name="Normal 13 2 2 3 8 2" xfId="48041" xr:uid="{00000000-0005-0000-0000-000025390000}"/>
    <cellStyle name="Normal 13 2 2 3 9" xfId="38351" xr:uid="{00000000-0005-0000-0000-000026390000}"/>
    <cellStyle name="Normal 13 2 2 4" xfId="2884" xr:uid="{00000000-0005-0000-0000-000027390000}"/>
    <cellStyle name="Normal 13 2 2 4 10" xfId="25271" xr:uid="{00000000-0005-0000-0000-000028390000}"/>
    <cellStyle name="Normal 13 2 2 4 11" xfId="60806" xr:uid="{00000000-0005-0000-0000-000029390000}"/>
    <cellStyle name="Normal 13 2 2 4 2" xfId="4702" xr:uid="{00000000-0005-0000-0000-00002A390000}"/>
    <cellStyle name="Normal 13 2 2 4 2 2" xfId="17349" xr:uid="{00000000-0005-0000-0000-00002B390000}"/>
    <cellStyle name="Normal 13 2 2 4 2 2 2" xfId="52565" xr:uid="{00000000-0005-0000-0000-00002C390000}"/>
    <cellStyle name="Normal 13 2 2 4 2 2 3" xfId="29954" xr:uid="{00000000-0005-0000-0000-00002D390000}"/>
    <cellStyle name="Normal 13 2 2 4 2 3" xfId="13795" xr:uid="{00000000-0005-0000-0000-00002E390000}"/>
    <cellStyle name="Normal 13 2 2 4 2 3 2" xfId="49013" xr:uid="{00000000-0005-0000-0000-00002F390000}"/>
    <cellStyle name="Normal 13 2 2 4 2 4" xfId="39968" xr:uid="{00000000-0005-0000-0000-000030390000}"/>
    <cellStyle name="Normal 13 2 2 4 2 5" xfId="26402" xr:uid="{00000000-0005-0000-0000-000031390000}"/>
    <cellStyle name="Normal 13 2 2 4 3" xfId="6172" xr:uid="{00000000-0005-0000-0000-000032390000}"/>
    <cellStyle name="Normal 13 2 2 4 3 2" xfId="18803" xr:uid="{00000000-0005-0000-0000-000033390000}"/>
    <cellStyle name="Normal 13 2 2 4 3 2 2" xfId="54019" xr:uid="{00000000-0005-0000-0000-000034390000}"/>
    <cellStyle name="Normal 13 2 2 4 3 3" xfId="41422" xr:uid="{00000000-0005-0000-0000-000035390000}"/>
    <cellStyle name="Normal 13 2 2 4 3 4" xfId="31408" xr:uid="{00000000-0005-0000-0000-000036390000}"/>
    <cellStyle name="Normal 13 2 2 4 4" xfId="7631" xr:uid="{00000000-0005-0000-0000-000037390000}"/>
    <cellStyle name="Normal 13 2 2 4 4 2" xfId="20257" xr:uid="{00000000-0005-0000-0000-000038390000}"/>
    <cellStyle name="Normal 13 2 2 4 4 2 2" xfId="55473" xr:uid="{00000000-0005-0000-0000-000039390000}"/>
    <cellStyle name="Normal 13 2 2 4 4 3" xfId="42876" xr:uid="{00000000-0005-0000-0000-00003A390000}"/>
    <cellStyle name="Normal 13 2 2 4 4 4" xfId="32862" xr:uid="{00000000-0005-0000-0000-00003B390000}"/>
    <cellStyle name="Normal 13 2 2 4 5" xfId="9412" xr:uid="{00000000-0005-0000-0000-00003C390000}"/>
    <cellStyle name="Normal 13 2 2 4 5 2" xfId="22033" xr:uid="{00000000-0005-0000-0000-00003D390000}"/>
    <cellStyle name="Normal 13 2 2 4 5 2 2" xfId="57249" xr:uid="{00000000-0005-0000-0000-00003E390000}"/>
    <cellStyle name="Normal 13 2 2 4 5 3" xfId="44652" xr:uid="{00000000-0005-0000-0000-00003F390000}"/>
    <cellStyle name="Normal 13 2 2 4 5 4" xfId="34638" xr:uid="{00000000-0005-0000-0000-000040390000}"/>
    <cellStyle name="Normal 13 2 2 4 6" xfId="11206" xr:uid="{00000000-0005-0000-0000-000041390000}"/>
    <cellStyle name="Normal 13 2 2 4 6 2" xfId="23809" xr:uid="{00000000-0005-0000-0000-000042390000}"/>
    <cellStyle name="Normal 13 2 2 4 6 2 2" xfId="59025" xr:uid="{00000000-0005-0000-0000-000043390000}"/>
    <cellStyle name="Normal 13 2 2 4 6 3" xfId="46428" xr:uid="{00000000-0005-0000-0000-000044390000}"/>
    <cellStyle name="Normal 13 2 2 4 6 4" xfId="36414" xr:uid="{00000000-0005-0000-0000-000045390000}"/>
    <cellStyle name="Normal 13 2 2 4 7" xfId="15573" xr:uid="{00000000-0005-0000-0000-000046390000}"/>
    <cellStyle name="Normal 13 2 2 4 7 2" xfId="50789" xr:uid="{00000000-0005-0000-0000-000047390000}"/>
    <cellStyle name="Normal 13 2 2 4 7 3" xfId="28178" xr:uid="{00000000-0005-0000-0000-000048390000}"/>
    <cellStyle name="Normal 13 2 2 4 8" xfId="12664" xr:uid="{00000000-0005-0000-0000-000049390000}"/>
    <cellStyle name="Normal 13 2 2 4 8 2" xfId="47882" xr:uid="{00000000-0005-0000-0000-00004A390000}"/>
    <cellStyle name="Normal 13 2 2 4 9" xfId="38192" xr:uid="{00000000-0005-0000-0000-00004B390000}"/>
    <cellStyle name="Normal 13 2 2 5" xfId="3393" xr:uid="{00000000-0005-0000-0000-00004C390000}"/>
    <cellStyle name="Normal 13 2 2 5 10" xfId="26889" xr:uid="{00000000-0005-0000-0000-00004D390000}"/>
    <cellStyle name="Normal 13 2 2 5 11" xfId="61293" xr:uid="{00000000-0005-0000-0000-00004E390000}"/>
    <cellStyle name="Normal 13 2 2 5 2" xfId="5189" xr:uid="{00000000-0005-0000-0000-00004F390000}"/>
    <cellStyle name="Normal 13 2 2 5 2 2" xfId="17836" xr:uid="{00000000-0005-0000-0000-000050390000}"/>
    <cellStyle name="Normal 13 2 2 5 2 2 2" xfId="53052" xr:uid="{00000000-0005-0000-0000-000051390000}"/>
    <cellStyle name="Normal 13 2 2 5 2 3" xfId="40455" xr:uid="{00000000-0005-0000-0000-000052390000}"/>
    <cellStyle name="Normal 13 2 2 5 2 4" xfId="30441" xr:uid="{00000000-0005-0000-0000-000053390000}"/>
    <cellStyle name="Normal 13 2 2 5 3" xfId="6659" xr:uid="{00000000-0005-0000-0000-000054390000}"/>
    <cellStyle name="Normal 13 2 2 5 3 2" xfId="19290" xr:uid="{00000000-0005-0000-0000-000055390000}"/>
    <cellStyle name="Normal 13 2 2 5 3 2 2" xfId="54506" xr:uid="{00000000-0005-0000-0000-000056390000}"/>
    <cellStyle name="Normal 13 2 2 5 3 3" xfId="41909" xr:uid="{00000000-0005-0000-0000-000057390000}"/>
    <cellStyle name="Normal 13 2 2 5 3 4" xfId="31895" xr:uid="{00000000-0005-0000-0000-000058390000}"/>
    <cellStyle name="Normal 13 2 2 5 4" xfId="8118" xr:uid="{00000000-0005-0000-0000-000059390000}"/>
    <cellStyle name="Normal 13 2 2 5 4 2" xfId="20744" xr:uid="{00000000-0005-0000-0000-00005A390000}"/>
    <cellStyle name="Normal 13 2 2 5 4 2 2" xfId="55960" xr:uid="{00000000-0005-0000-0000-00005B390000}"/>
    <cellStyle name="Normal 13 2 2 5 4 3" xfId="43363" xr:uid="{00000000-0005-0000-0000-00005C390000}"/>
    <cellStyle name="Normal 13 2 2 5 4 4" xfId="33349" xr:uid="{00000000-0005-0000-0000-00005D390000}"/>
    <cellStyle name="Normal 13 2 2 5 5" xfId="9899" xr:uid="{00000000-0005-0000-0000-00005E390000}"/>
    <cellStyle name="Normal 13 2 2 5 5 2" xfId="22520" xr:uid="{00000000-0005-0000-0000-00005F390000}"/>
    <cellStyle name="Normal 13 2 2 5 5 2 2" xfId="57736" xr:uid="{00000000-0005-0000-0000-000060390000}"/>
    <cellStyle name="Normal 13 2 2 5 5 3" xfId="45139" xr:uid="{00000000-0005-0000-0000-000061390000}"/>
    <cellStyle name="Normal 13 2 2 5 5 4" xfId="35125" xr:uid="{00000000-0005-0000-0000-000062390000}"/>
    <cellStyle name="Normal 13 2 2 5 6" xfId="11693" xr:uid="{00000000-0005-0000-0000-000063390000}"/>
    <cellStyle name="Normal 13 2 2 5 6 2" xfId="24296" xr:uid="{00000000-0005-0000-0000-000064390000}"/>
    <cellStyle name="Normal 13 2 2 5 6 2 2" xfId="59512" xr:uid="{00000000-0005-0000-0000-000065390000}"/>
    <cellStyle name="Normal 13 2 2 5 6 3" xfId="46915" xr:uid="{00000000-0005-0000-0000-000066390000}"/>
    <cellStyle name="Normal 13 2 2 5 6 4" xfId="36901" xr:uid="{00000000-0005-0000-0000-000067390000}"/>
    <cellStyle name="Normal 13 2 2 5 7" xfId="16060" xr:uid="{00000000-0005-0000-0000-000068390000}"/>
    <cellStyle name="Normal 13 2 2 5 7 2" xfId="51276" xr:uid="{00000000-0005-0000-0000-000069390000}"/>
    <cellStyle name="Normal 13 2 2 5 7 3" xfId="28665" xr:uid="{00000000-0005-0000-0000-00006A390000}"/>
    <cellStyle name="Normal 13 2 2 5 8" xfId="14282" xr:uid="{00000000-0005-0000-0000-00006B390000}"/>
    <cellStyle name="Normal 13 2 2 5 8 2" xfId="49500" xr:uid="{00000000-0005-0000-0000-00006C390000}"/>
    <cellStyle name="Normal 13 2 2 5 9" xfId="38679" xr:uid="{00000000-0005-0000-0000-00006D390000}"/>
    <cellStyle name="Normal 13 2 2 6" xfId="2553" xr:uid="{00000000-0005-0000-0000-00006E390000}"/>
    <cellStyle name="Normal 13 2 2 6 10" xfId="26080" xr:uid="{00000000-0005-0000-0000-00006F390000}"/>
    <cellStyle name="Normal 13 2 2 6 11" xfId="60484" xr:uid="{00000000-0005-0000-0000-000070390000}"/>
    <cellStyle name="Normal 13 2 2 6 2" xfId="4380" xr:uid="{00000000-0005-0000-0000-000071390000}"/>
    <cellStyle name="Normal 13 2 2 6 2 2" xfId="17027" xr:uid="{00000000-0005-0000-0000-000072390000}"/>
    <cellStyle name="Normal 13 2 2 6 2 2 2" xfId="52243" xr:uid="{00000000-0005-0000-0000-000073390000}"/>
    <cellStyle name="Normal 13 2 2 6 2 3" xfId="39646" xr:uid="{00000000-0005-0000-0000-000074390000}"/>
    <cellStyle name="Normal 13 2 2 6 2 4" xfId="29632" xr:uid="{00000000-0005-0000-0000-000075390000}"/>
    <cellStyle name="Normal 13 2 2 6 3" xfId="5850" xr:uid="{00000000-0005-0000-0000-000076390000}"/>
    <cellStyle name="Normal 13 2 2 6 3 2" xfId="18481" xr:uid="{00000000-0005-0000-0000-000077390000}"/>
    <cellStyle name="Normal 13 2 2 6 3 2 2" xfId="53697" xr:uid="{00000000-0005-0000-0000-000078390000}"/>
    <cellStyle name="Normal 13 2 2 6 3 3" xfId="41100" xr:uid="{00000000-0005-0000-0000-000079390000}"/>
    <cellStyle name="Normal 13 2 2 6 3 4" xfId="31086" xr:uid="{00000000-0005-0000-0000-00007A390000}"/>
    <cellStyle name="Normal 13 2 2 6 4" xfId="7309" xr:uid="{00000000-0005-0000-0000-00007B390000}"/>
    <cellStyle name="Normal 13 2 2 6 4 2" xfId="19935" xr:uid="{00000000-0005-0000-0000-00007C390000}"/>
    <cellStyle name="Normal 13 2 2 6 4 2 2" xfId="55151" xr:uid="{00000000-0005-0000-0000-00007D390000}"/>
    <cellStyle name="Normal 13 2 2 6 4 3" xfId="42554" xr:uid="{00000000-0005-0000-0000-00007E390000}"/>
    <cellStyle name="Normal 13 2 2 6 4 4" xfId="32540" xr:uid="{00000000-0005-0000-0000-00007F390000}"/>
    <cellStyle name="Normal 13 2 2 6 5" xfId="9090" xr:uid="{00000000-0005-0000-0000-000080390000}"/>
    <cellStyle name="Normal 13 2 2 6 5 2" xfId="21711" xr:uid="{00000000-0005-0000-0000-000081390000}"/>
    <cellStyle name="Normal 13 2 2 6 5 2 2" xfId="56927" xr:uid="{00000000-0005-0000-0000-000082390000}"/>
    <cellStyle name="Normal 13 2 2 6 5 3" xfId="44330" xr:uid="{00000000-0005-0000-0000-000083390000}"/>
    <cellStyle name="Normal 13 2 2 6 5 4" xfId="34316" xr:uid="{00000000-0005-0000-0000-000084390000}"/>
    <cellStyle name="Normal 13 2 2 6 6" xfId="10884" xr:uid="{00000000-0005-0000-0000-000085390000}"/>
    <cellStyle name="Normal 13 2 2 6 6 2" xfId="23487" xr:uid="{00000000-0005-0000-0000-000086390000}"/>
    <cellStyle name="Normal 13 2 2 6 6 2 2" xfId="58703" xr:uid="{00000000-0005-0000-0000-000087390000}"/>
    <cellStyle name="Normal 13 2 2 6 6 3" xfId="46106" xr:uid="{00000000-0005-0000-0000-000088390000}"/>
    <cellStyle name="Normal 13 2 2 6 6 4" xfId="36092" xr:uid="{00000000-0005-0000-0000-000089390000}"/>
    <cellStyle name="Normal 13 2 2 6 7" xfId="15251" xr:uid="{00000000-0005-0000-0000-00008A390000}"/>
    <cellStyle name="Normal 13 2 2 6 7 2" xfId="50467" xr:uid="{00000000-0005-0000-0000-00008B390000}"/>
    <cellStyle name="Normal 13 2 2 6 7 3" xfId="27856" xr:uid="{00000000-0005-0000-0000-00008C390000}"/>
    <cellStyle name="Normal 13 2 2 6 8" xfId="13473" xr:uid="{00000000-0005-0000-0000-00008D390000}"/>
    <cellStyle name="Normal 13 2 2 6 8 2" xfId="48691" xr:uid="{00000000-0005-0000-0000-00008E390000}"/>
    <cellStyle name="Normal 13 2 2 6 9" xfId="37870" xr:uid="{00000000-0005-0000-0000-00008F390000}"/>
    <cellStyle name="Normal 13 2 2 7" xfId="3717" xr:uid="{00000000-0005-0000-0000-000090390000}"/>
    <cellStyle name="Normal 13 2 2 7 2" xfId="8441" xr:uid="{00000000-0005-0000-0000-000091390000}"/>
    <cellStyle name="Normal 13 2 2 7 2 2" xfId="21067" xr:uid="{00000000-0005-0000-0000-000092390000}"/>
    <cellStyle name="Normal 13 2 2 7 2 2 2" xfId="56283" xr:uid="{00000000-0005-0000-0000-000093390000}"/>
    <cellStyle name="Normal 13 2 2 7 2 3" xfId="43686" xr:uid="{00000000-0005-0000-0000-000094390000}"/>
    <cellStyle name="Normal 13 2 2 7 2 4" xfId="33672" xr:uid="{00000000-0005-0000-0000-000095390000}"/>
    <cellStyle name="Normal 13 2 2 7 3" xfId="10222" xr:uid="{00000000-0005-0000-0000-000096390000}"/>
    <cellStyle name="Normal 13 2 2 7 3 2" xfId="22843" xr:uid="{00000000-0005-0000-0000-000097390000}"/>
    <cellStyle name="Normal 13 2 2 7 3 2 2" xfId="58059" xr:uid="{00000000-0005-0000-0000-000098390000}"/>
    <cellStyle name="Normal 13 2 2 7 3 3" xfId="45462" xr:uid="{00000000-0005-0000-0000-000099390000}"/>
    <cellStyle name="Normal 13 2 2 7 3 4" xfId="35448" xr:uid="{00000000-0005-0000-0000-00009A390000}"/>
    <cellStyle name="Normal 13 2 2 7 4" xfId="12018" xr:uid="{00000000-0005-0000-0000-00009B390000}"/>
    <cellStyle name="Normal 13 2 2 7 4 2" xfId="24619" xr:uid="{00000000-0005-0000-0000-00009C390000}"/>
    <cellStyle name="Normal 13 2 2 7 4 2 2" xfId="59835" xr:uid="{00000000-0005-0000-0000-00009D390000}"/>
    <cellStyle name="Normal 13 2 2 7 4 3" xfId="47238" xr:uid="{00000000-0005-0000-0000-00009E390000}"/>
    <cellStyle name="Normal 13 2 2 7 4 4" xfId="37224" xr:uid="{00000000-0005-0000-0000-00009F390000}"/>
    <cellStyle name="Normal 13 2 2 7 5" xfId="16383" xr:uid="{00000000-0005-0000-0000-0000A0390000}"/>
    <cellStyle name="Normal 13 2 2 7 5 2" xfId="51599" xr:uid="{00000000-0005-0000-0000-0000A1390000}"/>
    <cellStyle name="Normal 13 2 2 7 5 3" xfId="28988" xr:uid="{00000000-0005-0000-0000-0000A2390000}"/>
    <cellStyle name="Normal 13 2 2 7 6" xfId="14605" xr:uid="{00000000-0005-0000-0000-0000A3390000}"/>
    <cellStyle name="Normal 13 2 2 7 6 2" xfId="49823" xr:uid="{00000000-0005-0000-0000-0000A4390000}"/>
    <cellStyle name="Normal 13 2 2 7 7" xfId="39002" xr:uid="{00000000-0005-0000-0000-0000A5390000}"/>
    <cellStyle name="Normal 13 2 2 7 8" xfId="27212" xr:uid="{00000000-0005-0000-0000-0000A6390000}"/>
    <cellStyle name="Normal 13 2 2 8" xfId="4055" xr:uid="{00000000-0005-0000-0000-0000A7390000}"/>
    <cellStyle name="Normal 13 2 2 8 2" xfId="16705" xr:uid="{00000000-0005-0000-0000-0000A8390000}"/>
    <cellStyle name="Normal 13 2 2 8 2 2" xfId="51921" xr:uid="{00000000-0005-0000-0000-0000A9390000}"/>
    <cellStyle name="Normal 13 2 2 8 2 3" xfId="29310" xr:uid="{00000000-0005-0000-0000-0000AA390000}"/>
    <cellStyle name="Normal 13 2 2 8 3" xfId="13151" xr:uid="{00000000-0005-0000-0000-0000AB390000}"/>
    <cellStyle name="Normal 13 2 2 8 3 2" xfId="48369" xr:uid="{00000000-0005-0000-0000-0000AC390000}"/>
    <cellStyle name="Normal 13 2 2 8 4" xfId="39324" xr:uid="{00000000-0005-0000-0000-0000AD390000}"/>
    <cellStyle name="Normal 13 2 2 8 5" xfId="25758" xr:uid="{00000000-0005-0000-0000-0000AE390000}"/>
    <cellStyle name="Normal 13 2 2 9" xfId="5528" xr:uid="{00000000-0005-0000-0000-0000AF390000}"/>
    <cellStyle name="Normal 13 2 2 9 2" xfId="18159" xr:uid="{00000000-0005-0000-0000-0000B0390000}"/>
    <cellStyle name="Normal 13 2 2 9 2 2" xfId="53375" xr:uid="{00000000-0005-0000-0000-0000B1390000}"/>
    <cellStyle name="Normal 13 2 2 9 3" xfId="40778" xr:uid="{00000000-0005-0000-0000-0000B2390000}"/>
    <cellStyle name="Normal 13 2 2 9 4" xfId="30764" xr:uid="{00000000-0005-0000-0000-0000B3390000}"/>
    <cellStyle name="Normal 13 2 3" xfId="2293" xr:uid="{00000000-0005-0000-0000-0000B4390000}"/>
    <cellStyle name="Normal 13 2 3 10" xfId="10527" xr:uid="{00000000-0005-0000-0000-0000B5390000}"/>
    <cellStyle name="Normal 13 2 3 10 2" xfId="23138" xr:uid="{00000000-0005-0000-0000-0000B6390000}"/>
    <cellStyle name="Normal 13 2 3 10 2 2" xfId="58354" xr:uid="{00000000-0005-0000-0000-0000B7390000}"/>
    <cellStyle name="Normal 13 2 3 10 3" xfId="45757" xr:uid="{00000000-0005-0000-0000-0000B8390000}"/>
    <cellStyle name="Normal 13 2 3 10 4" xfId="35743" xr:uid="{00000000-0005-0000-0000-0000B9390000}"/>
    <cellStyle name="Normal 13 2 3 11" xfId="15009" xr:uid="{00000000-0005-0000-0000-0000BA390000}"/>
    <cellStyle name="Normal 13 2 3 11 2" xfId="50225" xr:uid="{00000000-0005-0000-0000-0000BB390000}"/>
    <cellStyle name="Normal 13 2 3 11 3" xfId="27614" xr:uid="{00000000-0005-0000-0000-0000BC390000}"/>
    <cellStyle name="Normal 13 2 3 12" xfId="12422" xr:uid="{00000000-0005-0000-0000-0000BD390000}"/>
    <cellStyle name="Normal 13 2 3 12 2" xfId="47640" xr:uid="{00000000-0005-0000-0000-0000BE390000}"/>
    <cellStyle name="Normal 13 2 3 13" xfId="37628" xr:uid="{00000000-0005-0000-0000-0000BF390000}"/>
    <cellStyle name="Normal 13 2 3 14" xfId="25029" xr:uid="{00000000-0005-0000-0000-0000C0390000}"/>
    <cellStyle name="Normal 13 2 3 15" xfId="60242" xr:uid="{00000000-0005-0000-0000-0000C1390000}"/>
    <cellStyle name="Normal 13 2 3 2" xfId="3144" xr:uid="{00000000-0005-0000-0000-0000C2390000}"/>
    <cellStyle name="Normal 13 2 3 2 10" xfId="25513" xr:uid="{00000000-0005-0000-0000-0000C3390000}"/>
    <cellStyle name="Normal 13 2 3 2 11" xfId="61048" xr:uid="{00000000-0005-0000-0000-0000C4390000}"/>
    <cellStyle name="Normal 13 2 3 2 2" xfId="4944" xr:uid="{00000000-0005-0000-0000-0000C5390000}"/>
    <cellStyle name="Normal 13 2 3 2 2 2" xfId="17591" xr:uid="{00000000-0005-0000-0000-0000C6390000}"/>
    <cellStyle name="Normal 13 2 3 2 2 2 2" xfId="52807" xr:uid="{00000000-0005-0000-0000-0000C7390000}"/>
    <cellStyle name="Normal 13 2 3 2 2 2 3" xfId="30196" xr:uid="{00000000-0005-0000-0000-0000C8390000}"/>
    <cellStyle name="Normal 13 2 3 2 2 3" xfId="14037" xr:uid="{00000000-0005-0000-0000-0000C9390000}"/>
    <cellStyle name="Normal 13 2 3 2 2 3 2" xfId="49255" xr:uid="{00000000-0005-0000-0000-0000CA390000}"/>
    <cellStyle name="Normal 13 2 3 2 2 4" xfId="40210" xr:uid="{00000000-0005-0000-0000-0000CB390000}"/>
    <cellStyle name="Normal 13 2 3 2 2 5" xfId="26644" xr:uid="{00000000-0005-0000-0000-0000CC390000}"/>
    <cellStyle name="Normal 13 2 3 2 3" xfId="6414" xr:uid="{00000000-0005-0000-0000-0000CD390000}"/>
    <cellStyle name="Normal 13 2 3 2 3 2" xfId="19045" xr:uid="{00000000-0005-0000-0000-0000CE390000}"/>
    <cellStyle name="Normal 13 2 3 2 3 2 2" xfId="54261" xr:uid="{00000000-0005-0000-0000-0000CF390000}"/>
    <cellStyle name="Normal 13 2 3 2 3 3" xfId="41664" xr:uid="{00000000-0005-0000-0000-0000D0390000}"/>
    <cellStyle name="Normal 13 2 3 2 3 4" xfId="31650" xr:uid="{00000000-0005-0000-0000-0000D1390000}"/>
    <cellStyle name="Normal 13 2 3 2 4" xfId="7873" xr:uid="{00000000-0005-0000-0000-0000D2390000}"/>
    <cellStyle name="Normal 13 2 3 2 4 2" xfId="20499" xr:uid="{00000000-0005-0000-0000-0000D3390000}"/>
    <cellStyle name="Normal 13 2 3 2 4 2 2" xfId="55715" xr:uid="{00000000-0005-0000-0000-0000D4390000}"/>
    <cellStyle name="Normal 13 2 3 2 4 3" xfId="43118" xr:uid="{00000000-0005-0000-0000-0000D5390000}"/>
    <cellStyle name="Normal 13 2 3 2 4 4" xfId="33104" xr:uid="{00000000-0005-0000-0000-0000D6390000}"/>
    <cellStyle name="Normal 13 2 3 2 5" xfId="9654" xr:uid="{00000000-0005-0000-0000-0000D7390000}"/>
    <cellStyle name="Normal 13 2 3 2 5 2" xfId="22275" xr:uid="{00000000-0005-0000-0000-0000D8390000}"/>
    <cellStyle name="Normal 13 2 3 2 5 2 2" xfId="57491" xr:uid="{00000000-0005-0000-0000-0000D9390000}"/>
    <cellStyle name="Normal 13 2 3 2 5 3" xfId="44894" xr:uid="{00000000-0005-0000-0000-0000DA390000}"/>
    <cellStyle name="Normal 13 2 3 2 5 4" xfId="34880" xr:uid="{00000000-0005-0000-0000-0000DB390000}"/>
    <cellStyle name="Normal 13 2 3 2 6" xfId="11448" xr:uid="{00000000-0005-0000-0000-0000DC390000}"/>
    <cellStyle name="Normal 13 2 3 2 6 2" xfId="24051" xr:uid="{00000000-0005-0000-0000-0000DD390000}"/>
    <cellStyle name="Normal 13 2 3 2 6 2 2" xfId="59267" xr:uid="{00000000-0005-0000-0000-0000DE390000}"/>
    <cellStyle name="Normal 13 2 3 2 6 3" xfId="46670" xr:uid="{00000000-0005-0000-0000-0000DF390000}"/>
    <cellStyle name="Normal 13 2 3 2 6 4" xfId="36656" xr:uid="{00000000-0005-0000-0000-0000E0390000}"/>
    <cellStyle name="Normal 13 2 3 2 7" xfId="15815" xr:uid="{00000000-0005-0000-0000-0000E1390000}"/>
    <cellStyle name="Normal 13 2 3 2 7 2" xfId="51031" xr:uid="{00000000-0005-0000-0000-0000E2390000}"/>
    <cellStyle name="Normal 13 2 3 2 7 3" xfId="28420" xr:uid="{00000000-0005-0000-0000-0000E3390000}"/>
    <cellStyle name="Normal 13 2 3 2 8" xfId="12906" xr:uid="{00000000-0005-0000-0000-0000E4390000}"/>
    <cellStyle name="Normal 13 2 3 2 8 2" xfId="48124" xr:uid="{00000000-0005-0000-0000-0000E5390000}"/>
    <cellStyle name="Normal 13 2 3 2 9" xfId="38434" xr:uid="{00000000-0005-0000-0000-0000E6390000}"/>
    <cellStyle name="Normal 13 2 3 3" xfId="3473" xr:uid="{00000000-0005-0000-0000-0000E7390000}"/>
    <cellStyle name="Normal 13 2 3 3 10" xfId="26969" xr:uid="{00000000-0005-0000-0000-0000E8390000}"/>
    <cellStyle name="Normal 13 2 3 3 11" xfId="61373" xr:uid="{00000000-0005-0000-0000-0000E9390000}"/>
    <cellStyle name="Normal 13 2 3 3 2" xfId="5269" xr:uid="{00000000-0005-0000-0000-0000EA390000}"/>
    <cellStyle name="Normal 13 2 3 3 2 2" xfId="17916" xr:uid="{00000000-0005-0000-0000-0000EB390000}"/>
    <cellStyle name="Normal 13 2 3 3 2 2 2" xfId="53132" xr:uid="{00000000-0005-0000-0000-0000EC390000}"/>
    <cellStyle name="Normal 13 2 3 3 2 3" xfId="40535" xr:uid="{00000000-0005-0000-0000-0000ED390000}"/>
    <cellStyle name="Normal 13 2 3 3 2 4" xfId="30521" xr:uid="{00000000-0005-0000-0000-0000EE390000}"/>
    <cellStyle name="Normal 13 2 3 3 3" xfId="6739" xr:uid="{00000000-0005-0000-0000-0000EF390000}"/>
    <cellStyle name="Normal 13 2 3 3 3 2" xfId="19370" xr:uid="{00000000-0005-0000-0000-0000F0390000}"/>
    <cellStyle name="Normal 13 2 3 3 3 2 2" xfId="54586" xr:uid="{00000000-0005-0000-0000-0000F1390000}"/>
    <cellStyle name="Normal 13 2 3 3 3 3" xfId="41989" xr:uid="{00000000-0005-0000-0000-0000F2390000}"/>
    <cellStyle name="Normal 13 2 3 3 3 4" xfId="31975" xr:uid="{00000000-0005-0000-0000-0000F3390000}"/>
    <cellStyle name="Normal 13 2 3 3 4" xfId="8198" xr:uid="{00000000-0005-0000-0000-0000F4390000}"/>
    <cellStyle name="Normal 13 2 3 3 4 2" xfId="20824" xr:uid="{00000000-0005-0000-0000-0000F5390000}"/>
    <cellStyle name="Normal 13 2 3 3 4 2 2" xfId="56040" xr:uid="{00000000-0005-0000-0000-0000F6390000}"/>
    <cellStyle name="Normal 13 2 3 3 4 3" xfId="43443" xr:uid="{00000000-0005-0000-0000-0000F7390000}"/>
    <cellStyle name="Normal 13 2 3 3 4 4" xfId="33429" xr:uid="{00000000-0005-0000-0000-0000F8390000}"/>
    <cellStyle name="Normal 13 2 3 3 5" xfId="9979" xr:uid="{00000000-0005-0000-0000-0000F9390000}"/>
    <cellStyle name="Normal 13 2 3 3 5 2" xfId="22600" xr:uid="{00000000-0005-0000-0000-0000FA390000}"/>
    <cellStyle name="Normal 13 2 3 3 5 2 2" xfId="57816" xr:uid="{00000000-0005-0000-0000-0000FB390000}"/>
    <cellStyle name="Normal 13 2 3 3 5 3" xfId="45219" xr:uid="{00000000-0005-0000-0000-0000FC390000}"/>
    <cellStyle name="Normal 13 2 3 3 5 4" xfId="35205" xr:uid="{00000000-0005-0000-0000-0000FD390000}"/>
    <cellStyle name="Normal 13 2 3 3 6" xfId="11773" xr:uid="{00000000-0005-0000-0000-0000FE390000}"/>
    <cellStyle name="Normal 13 2 3 3 6 2" xfId="24376" xr:uid="{00000000-0005-0000-0000-0000FF390000}"/>
    <cellStyle name="Normal 13 2 3 3 6 2 2" xfId="59592" xr:uid="{00000000-0005-0000-0000-0000003A0000}"/>
    <cellStyle name="Normal 13 2 3 3 6 3" xfId="46995" xr:uid="{00000000-0005-0000-0000-0000013A0000}"/>
    <cellStyle name="Normal 13 2 3 3 6 4" xfId="36981" xr:uid="{00000000-0005-0000-0000-0000023A0000}"/>
    <cellStyle name="Normal 13 2 3 3 7" xfId="16140" xr:uid="{00000000-0005-0000-0000-0000033A0000}"/>
    <cellStyle name="Normal 13 2 3 3 7 2" xfId="51356" xr:uid="{00000000-0005-0000-0000-0000043A0000}"/>
    <cellStyle name="Normal 13 2 3 3 7 3" xfId="28745" xr:uid="{00000000-0005-0000-0000-0000053A0000}"/>
    <cellStyle name="Normal 13 2 3 3 8" xfId="14362" xr:uid="{00000000-0005-0000-0000-0000063A0000}"/>
    <cellStyle name="Normal 13 2 3 3 8 2" xfId="49580" xr:uid="{00000000-0005-0000-0000-0000073A0000}"/>
    <cellStyle name="Normal 13 2 3 3 9" xfId="38759" xr:uid="{00000000-0005-0000-0000-0000083A0000}"/>
    <cellStyle name="Normal 13 2 3 4" xfId="2634" xr:uid="{00000000-0005-0000-0000-0000093A0000}"/>
    <cellStyle name="Normal 13 2 3 4 10" xfId="26160" xr:uid="{00000000-0005-0000-0000-00000A3A0000}"/>
    <cellStyle name="Normal 13 2 3 4 11" xfId="60564" xr:uid="{00000000-0005-0000-0000-00000B3A0000}"/>
    <cellStyle name="Normal 13 2 3 4 2" xfId="4460" xr:uid="{00000000-0005-0000-0000-00000C3A0000}"/>
    <cellStyle name="Normal 13 2 3 4 2 2" xfId="17107" xr:uid="{00000000-0005-0000-0000-00000D3A0000}"/>
    <cellStyle name="Normal 13 2 3 4 2 2 2" xfId="52323" xr:uid="{00000000-0005-0000-0000-00000E3A0000}"/>
    <cellStyle name="Normal 13 2 3 4 2 3" xfId="39726" xr:uid="{00000000-0005-0000-0000-00000F3A0000}"/>
    <cellStyle name="Normal 13 2 3 4 2 4" xfId="29712" xr:uid="{00000000-0005-0000-0000-0000103A0000}"/>
    <cellStyle name="Normal 13 2 3 4 3" xfId="5930" xr:uid="{00000000-0005-0000-0000-0000113A0000}"/>
    <cellStyle name="Normal 13 2 3 4 3 2" xfId="18561" xr:uid="{00000000-0005-0000-0000-0000123A0000}"/>
    <cellStyle name="Normal 13 2 3 4 3 2 2" xfId="53777" xr:uid="{00000000-0005-0000-0000-0000133A0000}"/>
    <cellStyle name="Normal 13 2 3 4 3 3" xfId="41180" xr:uid="{00000000-0005-0000-0000-0000143A0000}"/>
    <cellStyle name="Normal 13 2 3 4 3 4" xfId="31166" xr:uid="{00000000-0005-0000-0000-0000153A0000}"/>
    <cellStyle name="Normal 13 2 3 4 4" xfId="7389" xr:uid="{00000000-0005-0000-0000-0000163A0000}"/>
    <cellStyle name="Normal 13 2 3 4 4 2" xfId="20015" xr:uid="{00000000-0005-0000-0000-0000173A0000}"/>
    <cellStyle name="Normal 13 2 3 4 4 2 2" xfId="55231" xr:uid="{00000000-0005-0000-0000-0000183A0000}"/>
    <cellStyle name="Normal 13 2 3 4 4 3" xfId="42634" xr:uid="{00000000-0005-0000-0000-0000193A0000}"/>
    <cellStyle name="Normal 13 2 3 4 4 4" xfId="32620" xr:uid="{00000000-0005-0000-0000-00001A3A0000}"/>
    <cellStyle name="Normal 13 2 3 4 5" xfId="9170" xr:uid="{00000000-0005-0000-0000-00001B3A0000}"/>
    <cellStyle name="Normal 13 2 3 4 5 2" xfId="21791" xr:uid="{00000000-0005-0000-0000-00001C3A0000}"/>
    <cellStyle name="Normal 13 2 3 4 5 2 2" xfId="57007" xr:uid="{00000000-0005-0000-0000-00001D3A0000}"/>
    <cellStyle name="Normal 13 2 3 4 5 3" xfId="44410" xr:uid="{00000000-0005-0000-0000-00001E3A0000}"/>
    <cellStyle name="Normal 13 2 3 4 5 4" xfId="34396" xr:uid="{00000000-0005-0000-0000-00001F3A0000}"/>
    <cellStyle name="Normal 13 2 3 4 6" xfId="10964" xr:uid="{00000000-0005-0000-0000-0000203A0000}"/>
    <cellStyle name="Normal 13 2 3 4 6 2" xfId="23567" xr:uid="{00000000-0005-0000-0000-0000213A0000}"/>
    <cellStyle name="Normal 13 2 3 4 6 2 2" xfId="58783" xr:uid="{00000000-0005-0000-0000-0000223A0000}"/>
    <cellStyle name="Normal 13 2 3 4 6 3" xfId="46186" xr:uid="{00000000-0005-0000-0000-0000233A0000}"/>
    <cellStyle name="Normal 13 2 3 4 6 4" xfId="36172" xr:uid="{00000000-0005-0000-0000-0000243A0000}"/>
    <cellStyle name="Normal 13 2 3 4 7" xfId="15331" xr:uid="{00000000-0005-0000-0000-0000253A0000}"/>
    <cellStyle name="Normal 13 2 3 4 7 2" xfId="50547" xr:uid="{00000000-0005-0000-0000-0000263A0000}"/>
    <cellStyle name="Normal 13 2 3 4 7 3" xfId="27936" xr:uid="{00000000-0005-0000-0000-0000273A0000}"/>
    <cellStyle name="Normal 13 2 3 4 8" xfId="13553" xr:uid="{00000000-0005-0000-0000-0000283A0000}"/>
    <cellStyle name="Normal 13 2 3 4 8 2" xfId="48771" xr:uid="{00000000-0005-0000-0000-0000293A0000}"/>
    <cellStyle name="Normal 13 2 3 4 9" xfId="37950" xr:uid="{00000000-0005-0000-0000-00002A3A0000}"/>
    <cellStyle name="Normal 13 2 3 5" xfId="3798" xr:uid="{00000000-0005-0000-0000-00002B3A0000}"/>
    <cellStyle name="Normal 13 2 3 5 2" xfId="8521" xr:uid="{00000000-0005-0000-0000-00002C3A0000}"/>
    <cellStyle name="Normal 13 2 3 5 2 2" xfId="21147" xr:uid="{00000000-0005-0000-0000-00002D3A0000}"/>
    <cellStyle name="Normal 13 2 3 5 2 2 2" xfId="56363" xr:uid="{00000000-0005-0000-0000-00002E3A0000}"/>
    <cellStyle name="Normal 13 2 3 5 2 3" xfId="43766" xr:uid="{00000000-0005-0000-0000-00002F3A0000}"/>
    <cellStyle name="Normal 13 2 3 5 2 4" xfId="33752" xr:uid="{00000000-0005-0000-0000-0000303A0000}"/>
    <cellStyle name="Normal 13 2 3 5 3" xfId="10302" xr:uid="{00000000-0005-0000-0000-0000313A0000}"/>
    <cellStyle name="Normal 13 2 3 5 3 2" xfId="22923" xr:uid="{00000000-0005-0000-0000-0000323A0000}"/>
    <cellStyle name="Normal 13 2 3 5 3 2 2" xfId="58139" xr:uid="{00000000-0005-0000-0000-0000333A0000}"/>
    <cellStyle name="Normal 13 2 3 5 3 3" xfId="45542" xr:uid="{00000000-0005-0000-0000-0000343A0000}"/>
    <cellStyle name="Normal 13 2 3 5 3 4" xfId="35528" xr:uid="{00000000-0005-0000-0000-0000353A0000}"/>
    <cellStyle name="Normal 13 2 3 5 4" xfId="12098" xr:uid="{00000000-0005-0000-0000-0000363A0000}"/>
    <cellStyle name="Normal 13 2 3 5 4 2" xfId="24699" xr:uid="{00000000-0005-0000-0000-0000373A0000}"/>
    <cellStyle name="Normal 13 2 3 5 4 2 2" xfId="59915" xr:uid="{00000000-0005-0000-0000-0000383A0000}"/>
    <cellStyle name="Normal 13 2 3 5 4 3" xfId="47318" xr:uid="{00000000-0005-0000-0000-0000393A0000}"/>
    <cellStyle name="Normal 13 2 3 5 4 4" xfId="37304" xr:uid="{00000000-0005-0000-0000-00003A3A0000}"/>
    <cellStyle name="Normal 13 2 3 5 5" xfId="16463" xr:uid="{00000000-0005-0000-0000-00003B3A0000}"/>
    <cellStyle name="Normal 13 2 3 5 5 2" xfId="51679" xr:uid="{00000000-0005-0000-0000-00003C3A0000}"/>
    <cellStyle name="Normal 13 2 3 5 5 3" xfId="29068" xr:uid="{00000000-0005-0000-0000-00003D3A0000}"/>
    <cellStyle name="Normal 13 2 3 5 6" xfId="14685" xr:uid="{00000000-0005-0000-0000-00003E3A0000}"/>
    <cellStyle name="Normal 13 2 3 5 6 2" xfId="49903" xr:uid="{00000000-0005-0000-0000-00003F3A0000}"/>
    <cellStyle name="Normal 13 2 3 5 7" xfId="39082" xr:uid="{00000000-0005-0000-0000-0000403A0000}"/>
    <cellStyle name="Normal 13 2 3 5 8" xfId="27292" xr:uid="{00000000-0005-0000-0000-0000413A0000}"/>
    <cellStyle name="Normal 13 2 3 6" xfId="4138" xr:uid="{00000000-0005-0000-0000-0000423A0000}"/>
    <cellStyle name="Normal 13 2 3 6 2" xfId="16785" xr:uid="{00000000-0005-0000-0000-0000433A0000}"/>
    <cellStyle name="Normal 13 2 3 6 2 2" xfId="52001" xr:uid="{00000000-0005-0000-0000-0000443A0000}"/>
    <cellStyle name="Normal 13 2 3 6 2 3" xfId="29390" xr:uid="{00000000-0005-0000-0000-0000453A0000}"/>
    <cellStyle name="Normal 13 2 3 6 3" xfId="13231" xr:uid="{00000000-0005-0000-0000-0000463A0000}"/>
    <cellStyle name="Normal 13 2 3 6 3 2" xfId="48449" xr:uid="{00000000-0005-0000-0000-0000473A0000}"/>
    <cellStyle name="Normal 13 2 3 6 4" xfId="39404" xr:uid="{00000000-0005-0000-0000-0000483A0000}"/>
    <cellStyle name="Normal 13 2 3 6 5" xfId="25838" xr:uid="{00000000-0005-0000-0000-0000493A0000}"/>
    <cellStyle name="Normal 13 2 3 7" xfId="5608" xr:uid="{00000000-0005-0000-0000-00004A3A0000}"/>
    <cellStyle name="Normal 13 2 3 7 2" xfId="18239" xr:uid="{00000000-0005-0000-0000-00004B3A0000}"/>
    <cellStyle name="Normal 13 2 3 7 2 2" xfId="53455" xr:uid="{00000000-0005-0000-0000-00004C3A0000}"/>
    <cellStyle name="Normal 13 2 3 7 3" xfId="40858" xr:uid="{00000000-0005-0000-0000-00004D3A0000}"/>
    <cellStyle name="Normal 13 2 3 7 4" xfId="30844" xr:uid="{00000000-0005-0000-0000-00004E3A0000}"/>
    <cellStyle name="Normal 13 2 3 8" xfId="7067" xr:uid="{00000000-0005-0000-0000-00004F3A0000}"/>
    <cellStyle name="Normal 13 2 3 8 2" xfId="19693" xr:uid="{00000000-0005-0000-0000-0000503A0000}"/>
    <cellStyle name="Normal 13 2 3 8 2 2" xfId="54909" xr:uid="{00000000-0005-0000-0000-0000513A0000}"/>
    <cellStyle name="Normal 13 2 3 8 3" xfId="42312" xr:uid="{00000000-0005-0000-0000-0000523A0000}"/>
    <cellStyle name="Normal 13 2 3 8 4" xfId="32298" xr:uid="{00000000-0005-0000-0000-0000533A0000}"/>
    <cellStyle name="Normal 13 2 3 9" xfId="8848" xr:uid="{00000000-0005-0000-0000-0000543A0000}"/>
    <cellStyle name="Normal 13 2 3 9 2" xfId="21469" xr:uid="{00000000-0005-0000-0000-0000553A0000}"/>
    <cellStyle name="Normal 13 2 3 9 2 2" xfId="56685" xr:uid="{00000000-0005-0000-0000-0000563A0000}"/>
    <cellStyle name="Normal 13 2 3 9 3" xfId="44088" xr:uid="{00000000-0005-0000-0000-0000573A0000}"/>
    <cellStyle name="Normal 13 2 3 9 4" xfId="34074" xr:uid="{00000000-0005-0000-0000-0000583A0000}"/>
    <cellStyle name="Normal 13 2 4" xfId="2974" xr:uid="{00000000-0005-0000-0000-0000593A0000}"/>
    <cellStyle name="Normal 13 2 4 10" xfId="25354" xr:uid="{00000000-0005-0000-0000-00005A3A0000}"/>
    <cellStyle name="Normal 13 2 4 11" xfId="60889" xr:uid="{00000000-0005-0000-0000-00005B3A0000}"/>
    <cellStyle name="Normal 13 2 4 2" xfId="4785" xr:uid="{00000000-0005-0000-0000-00005C3A0000}"/>
    <cellStyle name="Normal 13 2 4 2 2" xfId="17432" xr:uid="{00000000-0005-0000-0000-00005D3A0000}"/>
    <cellStyle name="Normal 13 2 4 2 2 2" xfId="52648" xr:uid="{00000000-0005-0000-0000-00005E3A0000}"/>
    <cellStyle name="Normal 13 2 4 2 2 3" xfId="30037" xr:uid="{00000000-0005-0000-0000-00005F3A0000}"/>
    <cellStyle name="Normal 13 2 4 2 3" xfId="13878" xr:uid="{00000000-0005-0000-0000-0000603A0000}"/>
    <cellStyle name="Normal 13 2 4 2 3 2" xfId="49096" xr:uid="{00000000-0005-0000-0000-0000613A0000}"/>
    <cellStyle name="Normal 13 2 4 2 4" xfId="40051" xr:uid="{00000000-0005-0000-0000-0000623A0000}"/>
    <cellStyle name="Normal 13 2 4 2 5" xfId="26485" xr:uid="{00000000-0005-0000-0000-0000633A0000}"/>
    <cellStyle name="Normal 13 2 4 3" xfId="6255" xr:uid="{00000000-0005-0000-0000-0000643A0000}"/>
    <cellStyle name="Normal 13 2 4 3 2" xfId="18886" xr:uid="{00000000-0005-0000-0000-0000653A0000}"/>
    <cellStyle name="Normal 13 2 4 3 2 2" xfId="54102" xr:uid="{00000000-0005-0000-0000-0000663A0000}"/>
    <cellStyle name="Normal 13 2 4 3 3" xfId="41505" xr:uid="{00000000-0005-0000-0000-0000673A0000}"/>
    <cellStyle name="Normal 13 2 4 3 4" xfId="31491" xr:uid="{00000000-0005-0000-0000-0000683A0000}"/>
    <cellStyle name="Normal 13 2 4 4" xfId="7714" xr:uid="{00000000-0005-0000-0000-0000693A0000}"/>
    <cellStyle name="Normal 13 2 4 4 2" xfId="20340" xr:uid="{00000000-0005-0000-0000-00006A3A0000}"/>
    <cellStyle name="Normal 13 2 4 4 2 2" xfId="55556" xr:uid="{00000000-0005-0000-0000-00006B3A0000}"/>
    <cellStyle name="Normal 13 2 4 4 3" xfId="42959" xr:uid="{00000000-0005-0000-0000-00006C3A0000}"/>
    <cellStyle name="Normal 13 2 4 4 4" xfId="32945" xr:uid="{00000000-0005-0000-0000-00006D3A0000}"/>
    <cellStyle name="Normal 13 2 4 5" xfId="9495" xr:uid="{00000000-0005-0000-0000-00006E3A0000}"/>
    <cellStyle name="Normal 13 2 4 5 2" xfId="22116" xr:uid="{00000000-0005-0000-0000-00006F3A0000}"/>
    <cellStyle name="Normal 13 2 4 5 2 2" xfId="57332" xr:uid="{00000000-0005-0000-0000-0000703A0000}"/>
    <cellStyle name="Normal 13 2 4 5 3" xfId="44735" xr:uid="{00000000-0005-0000-0000-0000713A0000}"/>
    <cellStyle name="Normal 13 2 4 5 4" xfId="34721" xr:uid="{00000000-0005-0000-0000-0000723A0000}"/>
    <cellStyle name="Normal 13 2 4 6" xfId="11289" xr:uid="{00000000-0005-0000-0000-0000733A0000}"/>
    <cellStyle name="Normal 13 2 4 6 2" xfId="23892" xr:uid="{00000000-0005-0000-0000-0000743A0000}"/>
    <cellStyle name="Normal 13 2 4 6 2 2" xfId="59108" xr:uid="{00000000-0005-0000-0000-0000753A0000}"/>
    <cellStyle name="Normal 13 2 4 6 3" xfId="46511" xr:uid="{00000000-0005-0000-0000-0000763A0000}"/>
    <cellStyle name="Normal 13 2 4 6 4" xfId="36497" xr:uid="{00000000-0005-0000-0000-0000773A0000}"/>
    <cellStyle name="Normal 13 2 4 7" xfId="15656" xr:uid="{00000000-0005-0000-0000-0000783A0000}"/>
    <cellStyle name="Normal 13 2 4 7 2" xfId="50872" xr:uid="{00000000-0005-0000-0000-0000793A0000}"/>
    <cellStyle name="Normal 13 2 4 7 3" xfId="28261" xr:uid="{00000000-0005-0000-0000-00007A3A0000}"/>
    <cellStyle name="Normal 13 2 4 8" xfId="12747" xr:uid="{00000000-0005-0000-0000-00007B3A0000}"/>
    <cellStyle name="Normal 13 2 4 8 2" xfId="47965" xr:uid="{00000000-0005-0000-0000-00007C3A0000}"/>
    <cellStyle name="Normal 13 2 4 9" xfId="38275" xr:uid="{00000000-0005-0000-0000-00007D3A0000}"/>
    <cellStyle name="Normal 13 2 5" xfId="2807" xr:uid="{00000000-0005-0000-0000-00007E3A0000}"/>
    <cellStyle name="Normal 13 2 5 10" xfId="25199" xr:uid="{00000000-0005-0000-0000-00007F3A0000}"/>
    <cellStyle name="Normal 13 2 5 11" xfId="60734" xr:uid="{00000000-0005-0000-0000-0000803A0000}"/>
    <cellStyle name="Normal 13 2 5 2" xfId="4630" xr:uid="{00000000-0005-0000-0000-0000813A0000}"/>
    <cellStyle name="Normal 13 2 5 2 2" xfId="17277" xr:uid="{00000000-0005-0000-0000-0000823A0000}"/>
    <cellStyle name="Normal 13 2 5 2 2 2" xfId="52493" xr:uid="{00000000-0005-0000-0000-0000833A0000}"/>
    <cellStyle name="Normal 13 2 5 2 2 3" xfId="29882" xr:uid="{00000000-0005-0000-0000-0000843A0000}"/>
    <cellStyle name="Normal 13 2 5 2 3" xfId="13723" xr:uid="{00000000-0005-0000-0000-0000853A0000}"/>
    <cellStyle name="Normal 13 2 5 2 3 2" xfId="48941" xr:uid="{00000000-0005-0000-0000-0000863A0000}"/>
    <cellStyle name="Normal 13 2 5 2 4" xfId="39896" xr:uid="{00000000-0005-0000-0000-0000873A0000}"/>
    <cellStyle name="Normal 13 2 5 2 5" xfId="26330" xr:uid="{00000000-0005-0000-0000-0000883A0000}"/>
    <cellStyle name="Normal 13 2 5 3" xfId="6100" xr:uid="{00000000-0005-0000-0000-0000893A0000}"/>
    <cellStyle name="Normal 13 2 5 3 2" xfId="18731" xr:uid="{00000000-0005-0000-0000-00008A3A0000}"/>
    <cellStyle name="Normal 13 2 5 3 2 2" xfId="53947" xr:uid="{00000000-0005-0000-0000-00008B3A0000}"/>
    <cellStyle name="Normal 13 2 5 3 3" xfId="41350" xr:uid="{00000000-0005-0000-0000-00008C3A0000}"/>
    <cellStyle name="Normal 13 2 5 3 4" xfId="31336" xr:uid="{00000000-0005-0000-0000-00008D3A0000}"/>
    <cellStyle name="Normal 13 2 5 4" xfId="7559" xr:uid="{00000000-0005-0000-0000-00008E3A0000}"/>
    <cellStyle name="Normal 13 2 5 4 2" xfId="20185" xr:uid="{00000000-0005-0000-0000-00008F3A0000}"/>
    <cellStyle name="Normal 13 2 5 4 2 2" xfId="55401" xr:uid="{00000000-0005-0000-0000-0000903A0000}"/>
    <cellStyle name="Normal 13 2 5 4 3" xfId="42804" xr:uid="{00000000-0005-0000-0000-0000913A0000}"/>
    <cellStyle name="Normal 13 2 5 4 4" xfId="32790" xr:uid="{00000000-0005-0000-0000-0000923A0000}"/>
    <cellStyle name="Normal 13 2 5 5" xfId="9340" xr:uid="{00000000-0005-0000-0000-0000933A0000}"/>
    <cellStyle name="Normal 13 2 5 5 2" xfId="21961" xr:uid="{00000000-0005-0000-0000-0000943A0000}"/>
    <cellStyle name="Normal 13 2 5 5 2 2" xfId="57177" xr:uid="{00000000-0005-0000-0000-0000953A0000}"/>
    <cellStyle name="Normal 13 2 5 5 3" xfId="44580" xr:uid="{00000000-0005-0000-0000-0000963A0000}"/>
    <cellStyle name="Normal 13 2 5 5 4" xfId="34566" xr:uid="{00000000-0005-0000-0000-0000973A0000}"/>
    <cellStyle name="Normal 13 2 5 6" xfId="11134" xr:uid="{00000000-0005-0000-0000-0000983A0000}"/>
    <cellStyle name="Normal 13 2 5 6 2" xfId="23737" xr:uid="{00000000-0005-0000-0000-0000993A0000}"/>
    <cellStyle name="Normal 13 2 5 6 2 2" xfId="58953" xr:uid="{00000000-0005-0000-0000-00009A3A0000}"/>
    <cellStyle name="Normal 13 2 5 6 3" xfId="46356" xr:uid="{00000000-0005-0000-0000-00009B3A0000}"/>
    <cellStyle name="Normal 13 2 5 6 4" xfId="36342" xr:uid="{00000000-0005-0000-0000-00009C3A0000}"/>
    <cellStyle name="Normal 13 2 5 7" xfId="15501" xr:uid="{00000000-0005-0000-0000-00009D3A0000}"/>
    <cellStyle name="Normal 13 2 5 7 2" xfId="50717" xr:uid="{00000000-0005-0000-0000-00009E3A0000}"/>
    <cellStyle name="Normal 13 2 5 7 3" xfId="28106" xr:uid="{00000000-0005-0000-0000-00009F3A0000}"/>
    <cellStyle name="Normal 13 2 5 8" xfId="12592" xr:uid="{00000000-0005-0000-0000-0000A03A0000}"/>
    <cellStyle name="Normal 13 2 5 8 2" xfId="47810" xr:uid="{00000000-0005-0000-0000-0000A13A0000}"/>
    <cellStyle name="Normal 13 2 5 9" xfId="38120" xr:uid="{00000000-0005-0000-0000-0000A23A0000}"/>
    <cellStyle name="Normal 13 2 6" xfId="3321" xr:uid="{00000000-0005-0000-0000-0000A33A0000}"/>
    <cellStyle name="Normal 13 2 6 10" xfId="26817" xr:uid="{00000000-0005-0000-0000-0000A43A0000}"/>
    <cellStyle name="Normal 13 2 6 11" xfId="61221" xr:uid="{00000000-0005-0000-0000-0000A53A0000}"/>
    <cellStyle name="Normal 13 2 6 2" xfId="5117" xr:uid="{00000000-0005-0000-0000-0000A63A0000}"/>
    <cellStyle name="Normal 13 2 6 2 2" xfId="17764" xr:uid="{00000000-0005-0000-0000-0000A73A0000}"/>
    <cellStyle name="Normal 13 2 6 2 2 2" xfId="52980" xr:uid="{00000000-0005-0000-0000-0000A83A0000}"/>
    <cellStyle name="Normal 13 2 6 2 3" xfId="40383" xr:uid="{00000000-0005-0000-0000-0000A93A0000}"/>
    <cellStyle name="Normal 13 2 6 2 4" xfId="30369" xr:uid="{00000000-0005-0000-0000-0000AA3A0000}"/>
    <cellStyle name="Normal 13 2 6 3" xfId="6587" xr:uid="{00000000-0005-0000-0000-0000AB3A0000}"/>
    <cellStyle name="Normal 13 2 6 3 2" xfId="19218" xr:uid="{00000000-0005-0000-0000-0000AC3A0000}"/>
    <cellStyle name="Normal 13 2 6 3 2 2" xfId="54434" xr:uid="{00000000-0005-0000-0000-0000AD3A0000}"/>
    <cellStyle name="Normal 13 2 6 3 3" xfId="41837" xr:uid="{00000000-0005-0000-0000-0000AE3A0000}"/>
    <cellStyle name="Normal 13 2 6 3 4" xfId="31823" xr:uid="{00000000-0005-0000-0000-0000AF3A0000}"/>
    <cellStyle name="Normal 13 2 6 4" xfId="8046" xr:uid="{00000000-0005-0000-0000-0000B03A0000}"/>
    <cellStyle name="Normal 13 2 6 4 2" xfId="20672" xr:uid="{00000000-0005-0000-0000-0000B13A0000}"/>
    <cellStyle name="Normal 13 2 6 4 2 2" xfId="55888" xr:uid="{00000000-0005-0000-0000-0000B23A0000}"/>
    <cellStyle name="Normal 13 2 6 4 3" xfId="43291" xr:uid="{00000000-0005-0000-0000-0000B33A0000}"/>
    <cellStyle name="Normal 13 2 6 4 4" xfId="33277" xr:uid="{00000000-0005-0000-0000-0000B43A0000}"/>
    <cellStyle name="Normal 13 2 6 5" xfId="9827" xr:uid="{00000000-0005-0000-0000-0000B53A0000}"/>
    <cellStyle name="Normal 13 2 6 5 2" xfId="22448" xr:uid="{00000000-0005-0000-0000-0000B63A0000}"/>
    <cellStyle name="Normal 13 2 6 5 2 2" xfId="57664" xr:uid="{00000000-0005-0000-0000-0000B73A0000}"/>
    <cellStyle name="Normal 13 2 6 5 3" xfId="45067" xr:uid="{00000000-0005-0000-0000-0000B83A0000}"/>
    <cellStyle name="Normal 13 2 6 5 4" xfId="35053" xr:uid="{00000000-0005-0000-0000-0000B93A0000}"/>
    <cellStyle name="Normal 13 2 6 6" xfId="11621" xr:uid="{00000000-0005-0000-0000-0000BA3A0000}"/>
    <cellStyle name="Normal 13 2 6 6 2" xfId="24224" xr:uid="{00000000-0005-0000-0000-0000BB3A0000}"/>
    <cellStyle name="Normal 13 2 6 6 2 2" xfId="59440" xr:uid="{00000000-0005-0000-0000-0000BC3A0000}"/>
    <cellStyle name="Normal 13 2 6 6 3" xfId="46843" xr:uid="{00000000-0005-0000-0000-0000BD3A0000}"/>
    <cellStyle name="Normal 13 2 6 6 4" xfId="36829" xr:uid="{00000000-0005-0000-0000-0000BE3A0000}"/>
    <cellStyle name="Normal 13 2 6 7" xfId="15988" xr:uid="{00000000-0005-0000-0000-0000BF3A0000}"/>
    <cellStyle name="Normal 13 2 6 7 2" xfId="51204" xr:uid="{00000000-0005-0000-0000-0000C03A0000}"/>
    <cellStyle name="Normal 13 2 6 7 3" xfId="28593" xr:uid="{00000000-0005-0000-0000-0000C13A0000}"/>
    <cellStyle name="Normal 13 2 6 8" xfId="14210" xr:uid="{00000000-0005-0000-0000-0000C23A0000}"/>
    <cellStyle name="Normal 13 2 6 8 2" xfId="49428" xr:uid="{00000000-0005-0000-0000-0000C33A0000}"/>
    <cellStyle name="Normal 13 2 6 9" xfId="38607" xr:uid="{00000000-0005-0000-0000-0000C43A0000}"/>
    <cellStyle name="Normal 13 2 7" xfId="2477" xr:uid="{00000000-0005-0000-0000-0000C53A0000}"/>
    <cellStyle name="Normal 13 2 7 10" xfId="26008" xr:uid="{00000000-0005-0000-0000-0000C63A0000}"/>
    <cellStyle name="Normal 13 2 7 11" xfId="60412" xr:uid="{00000000-0005-0000-0000-0000C73A0000}"/>
    <cellStyle name="Normal 13 2 7 2" xfId="4308" xr:uid="{00000000-0005-0000-0000-0000C83A0000}"/>
    <cellStyle name="Normal 13 2 7 2 2" xfId="16955" xr:uid="{00000000-0005-0000-0000-0000C93A0000}"/>
    <cellStyle name="Normal 13 2 7 2 2 2" xfId="52171" xr:uid="{00000000-0005-0000-0000-0000CA3A0000}"/>
    <cellStyle name="Normal 13 2 7 2 3" xfId="39574" xr:uid="{00000000-0005-0000-0000-0000CB3A0000}"/>
    <cellStyle name="Normal 13 2 7 2 4" xfId="29560" xr:uid="{00000000-0005-0000-0000-0000CC3A0000}"/>
    <cellStyle name="Normal 13 2 7 3" xfId="5778" xr:uid="{00000000-0005-0000-0000-0000CD3A0000}"/>
    <cellStyle name="Normal 13 2 7 3 2" xfId="18409" xr:uid="{00000000-0005-0000-0000-0000CE3A0000}"/>
    <cellStyle name="Normal 13 2 7 3 2 2" xfId="53625" xr:uid="{00000000-0005-0000-0000-0000CF3A0000}"/>
    <cellStyle name="Normal 13 2 7 3 3" xfId="41028" xr:uid="{00000000-0005-0000-0000-0000D03A0000}"/>
    <cellStyle name="Normal 13 2 7 3 4" xfId="31014" xr:uid="{00000000-0005-0000-0000-0000D13A0000}"/>
    <cellStyle name="Normal 13 2 7 4" xfId="7237" xr:uid="{00000000-0005-0000-0000-0000D23A0000}"/>
    <cellStyle name="Normal 13 2 7 4 2" xfId="19863" xr:uid="{00000000-0005-0000-0000-0000D33A0000}"/>
    <cellStyle name="Normal 13 2 7 4 2 2" xfId="55079" xr:uid="{00000000-0005-0000-0000-0000D43A0000}"/>
    <cellStyle name="Normal 13 2 7 4 3" xfId="42482" xr:uid="{00000000-0005-0000-0000-0000D53A0000}"/>
    <cellStyle name="Normal 13 2 7 4 4" xfId="32468" xr:uid="{00000000-0005-0000-0000-0000D63A0000}"/>
    <cellStyle name="Normal 13 2 7 5" xfId="9018" xr:uid="{00000000-0005-0000-0000-0000D73A0000}"/>
    <cellStyle name="Normal 13 2 7 5 2" xfId="21639" xr:uid="{00000000-0005-0000-0000-0000D83A0000}"/>
    <cellStyle name="Normal 13 2 7 5 2 2" xfId="56855" xr:uid="{00000000-0005-0000-0000-0000D93A0000}"/>
    <cellStyle name="Normal 13 2 7 5 3" xfId="44258" xr:uid="{00000000-0005-0000-0000-0000DA3A0000}"/>
    <cellStyle name="Normal 13 2 7 5 4" xfId="34244" xr:uid="{00000000-0005-0000-0000-0000DB3A0000}"/>
    <cellStyle name="Normal 13 2 7 6" xfId="10812" xr:uid="{00000000-0005-0000-0000-0000DC3A0000}"/>
    <cellStyle name="Normal 13 2 7 6 2" xfId="23415" xr:uid="{00000000-0005-0000-0000-0000DD3A0000}"/>
    <cellStyle name="Normal 13 2 7 6 2 2" xfId="58631" xr:uid="{00000000-0005-0000-0000-0000DE3A0000}"/>
    <cellStyle name="Normal 13 2 7 6 3" xfId="46034" xr:uid="{00000000-0005-0000-0000-0000DF3A0000}"/>
    <cellStyle name="Normal 13 2 7 6 4" xfId="36020" xr:uid="{00000000-0005-0000-0000-0000E03A0000}"/>
    <cellStyle name="Normal 13 2 7 7" xfId="15179" xr:uid="{00000000-0005-0000-0000-0000E13A0000}"/>
    <cellStyle name="Normal 13 2 7 7 2" xfId="50395" xr:uid="{00000000-0005-0000-0000-0000E23A0000}"/>
    <cellStyle name="Normal 13 2 7 7 3" xfId="27784" xr:uid="{00000000-0005-0000-0000-0000E33A0000}"/>
    <cellStyle name="Normal 13 2 7 8" xfId="13401" xr:uid="{00000000-0005-0000-0000-0000E43A0000}"/>
    <cellStyle name="Normal 13 2 7 8 2" xfId="48619" xr:uid="{00000000-0005-0000-0000-0000E53A0000}"/>
    <cellStyle name="Normal 13 2 7 9" xfId="37798" xr:uid="{00000000-0005-0000-0000-0000E63A0000}"/>
    <cellStyle name="Normal 13 2 8" xfId="3645" xr:uid="{00000000-0005-0000-0000-0000E73A0000}"/>
    <cellStyle name="Normal 13 2 8 2" xfId="8369" xr:uid="{00000000-0005-0000-0000-0000E83A0000}"/>
    <cellStyle name="Normal 13 2 8 2 2" xfId="20995" xr:uid="{00000000-0005-0000-0000-0000E93A0000}"/>
    <cellStyle name="Normal 13 2 8 2 2 2" xfId="56211" xr:uid="{00000000-0005-0000-0000-0000EA3A0000}"/>
    <cellStyle name="Normal 13 2 8 2 3" xfId="43614" xr:uid="{00000000-0005-0000-0000-0000EB3A0000}"/>
    <cellStyle name="Normal 13 2 8 2 4" xfId="33600" xr:uid="{00000000-0005-0000-0000-0000EC3A0000}"/>
    <cellStyle name="Normal 13 2 8 3" xfId="10150" xr:uid="{00000000-0005-0000-0000-0000ED3A0000}"/>
    <cellStyle name="Normal 13 2 8 3 2" xfId="22771" xr:uid="{00000000-0005-0000-0000-0000EE3A0000}"/>
    <cellStyle name="Normal 13 2 8 3 2 2" xfId="57987" xr:uid="{00000000-0005-0000-0000-0000EF3A0000}"/>
    <cellStyle name="Normal 13 2 8 3 3" xfId="45390" xr:uid="{00000000-0005-0000-0000-0000F03A0000}"/>
    <cellStyle name="Normal 13 2 8 3 4" xfId="35376" xr:uid="{00000000-0005-0000-0000-0000F13A0000}"/>
    <cellStyle name="Normal 13 2 8 4" xfId="11946" xr:uid="{00000000-0005-0000-0000-0000F23A0000}"/>
    <cellStyle name="Normal 13 2 8 4 2" xfId="24547" xr:uid="{00000000-0005-0000-0000-0000F33A0000}"/>
    <cellStyle name="Normal 13 2 8 4 2 2" xfId="59763" xr:uid="{00000000-0005-0000-0000-0000F43A0000}"/>
    <cellStyle name="Normal 13 2 8 4 3" xfId="47166" xr:uid="{00000000-0005-0000-0000-0000F53A0000}"/>
    <cellStyle name="Normal 13 2 8 4 4" xfId="37152" xr:uid="{00000000-0005-0000-0000-0000F63A0000}"/>
    <cellStyle name="Normal 13 2 8 5" xfId="16311" xr:uid="{00000000-0005-0000-0000-0000F73A0000}"/>
    <cellStyle name="Normal 13 2 8 5 2" xfId="51527" xr:uid="{00000000-0005-0000-0000-0000F83A0000}"/>
    <cellStyle name="Normal 13 2 8 5 3" xfId="28916" xr:uid="{00000000-0005-0000-0000-0000F93A0000}"/>
    <cellStyle name="Normal 13 2 8 6" xfId="14533" xr:uid="{00000000-0005-0000-0000-0000FA3A0000}"/>
    <cellStyle name="Normal 13 2 8 6 2" xfId="49751" xr:uid="{00000000-0005-0000-0000-0000FB3A0000}"/>
    <cellStyle name="Normal 13 2 8 7" xfId="38930" xr:uid="{00000000-0005-0000-0000-0000FC3A0000}"/>
    <cellStyle name="Normal 13 2 8 8" xfId="27140" xr:uid="{00000000-0005-0000-0000-0000FD3A0000}"/>
    <cellStyle name="Normal 13 2 9" xfId="3975" xr:uid="{00000000-0005-0000-0000-0000FE3A0000}"/>
    <cellStyle name="Normal 13 2 9 2" xfId="16633" xr:uid="{00000000-0005-0000-0000-0000FF3A0000}"/>
    <cellStyle name="Normal 13 2 9 2 2" xfId="51849" xr:uid="{00000000-0005-0000-0000-0000003B0000}"/>
    <cellStyle name="Normal 13 2 9 2 3" xfId="29238" xr:uid="{00000000-0005-0000-0000-0000013B0000}"/>
    <cellStyle name="Normal 13 2 9 3" xfId="13079" xr:uid="{00000000-0005-0000-0000-0000023B0000}"/>
    <cellStyle name="Normal 13 2 9 3 2" xfId="48297" xr:uid="{00000000-0005-0000-0000-0000033B0000}"/>
    <cellStyle name="Normal 13 2 9 4" xfId="39252" xr:uid="{00000000-0005-0000-0000-0000043B0000}"/>
    <cellStyle name="Normal 13 2 9 5" xfId="25686" xr:uid="{00000000-0005-0000-0000-0000053B0000}"/>
    <cellStyle name="Normal 13 2_District Target Attainment" xfId="1107" xr:uid="{00000000-0005-0000-0000-0000063B0000}"/>
    <cellStyle name="Normal 13 3" xfId="1275" xr:uid="{00000000-0005-0000-0000-0000073B0000}"/>
    <cellStyle name="Normal 13 3 10" xfId="6957" xr:uid="{00000000-0005-0000-0000-0000083B0000}"/>
    <cellStyle name="Normal 13 3 10 2" xfId="19584" xr:uid="{00000000-0005-0000-0000-0000093B0000}"/>
    <cellStyle name="Normal 13 3 10 2 2" xfId="54800" xr:uid="{00000000-0005-0000-0000-00000A3B0000}"/>
    <cellStyle name="Normal 13 3 10 3" xfId="42203" xr:uid="{00000000-0005-0000-0000-00000B3B0000}"/>
    <cellStyle name="Normal 13 3 10 4" xfId="32189" xr:uid="{00000000-0005-0000-0000-00000C3B0000}"/>
    <cellStyle name="Normal 13 3 11" xfId="8738" xr:uid="{00000000-0005-0000-0000-00000D3B0000}"/>
    <cellStyle name="Normal 13 3 11 2" xfId="21360" xr:uid="{00000000-0005-0000-0000-00000E3B0000}"/>
    <cellStyle name="Normal 13 3 11 2 2" xfId="56576" xr:uid="{00000000-0005-0000-0000-00000F3B0000}"/>
    <cellStyle name="Normal 13 3 11 3" xfId="43979" xr:uid="{00000000-0005-0000-0000-0000103B0000}"/>
    <cellStyle name="Normal 13 3 11 4" xfId="33965" xr:uid="{00000000-0005-0000-0000-0000113B0000}"/>
    <cellStyle name="Normal 13 3 12" xfId="10528" xr:uid="{00000000-0005-0000-0000-0000123B0000}"/>
    <cellStyle name="Normal 13 3 12 2" xfId="23139" xr:uid="{00000000-0005-0000-0000-0000133B0000}"/>
    <cellStyle name="Normal 13 3 12 2 2" xfId="58355" xr:uid="{00000000-0005-0000-0000-0000143B0000}"/>
    <cellStyle name="Normal 13 3 12 3" xfId="45758" xr:uid="{00000000-0005-0000-0000-0000153B0000}"/>
    <cellStyle name="Normal 13 3 12 4" xfId="35744" xr:uid="{00000000-0005-0000-0000-0000163B0000}"/>
    <cellStyle name="Normal 13 3 13" xfId="14899" xr:uid="{00000000-0005-0000-0000-0000173B0000}"/>
    <cellStyle name="Normal 13 3 13 2" xfId="50116" xr:uid="{00000000-0005-0000-0000-0000183B0000}"/>
    <cellStyle name="Normal 13 3 13 3" xfId="27505" xr:uid="{00000000-0005-0000-0000-0000193B0000}"/>
    <cellStyle name="Normal 13 3 14" xfId="12313" xr:uid="{00000000-0005-0000-0000-00001A3B0000}"/>
    <cellStyle name="Normal 13 3 14 2" xfId="47531" xr:uid="{00000000-0005-0000-0000-00001B3B0000}"/>
    <cellStyle name="Normal 13 3 15" xfId="37518" xr:uid="{00000000-0005-0000-0000-00001C3B0000}"/>
    <cellStyle name="Normal 13 3 16" xfId="24920" xr:uid="{00000000-0005-0000-0000-00001D3B0000}"/>
    <cellStyle name="Normal 13 3 17" xfId="60133" xr:uid="{00000000-0005-0000-0000-00001E3B0000}"/>
    <cellStyle name="Normal 13 3 2" xfId="2343" xr:uid="{00000000-0005-0000-0000-00001F3B0000}"/>
    <cellStyle name="Normal 13 3 2 10" xfId="10529" xr:uid="{00000000-0005-0000-0000-0000203B0000}"/>
    <cellStyle name="Normal 13 3 2 10 2" xfId="23140" xr:uid="{00000000-0005-0000-0000-0000213B0000}"/>
    <cellStyle name="Normal 13 3 2 10 2 2" xfId="58356" xr:uid="{00000000-0005-0000-0000-0000223B0000}"/>
    <cellStyle name="Normal 13 3 2 10 3" xfId="45759" xr:uid="{00000000-0005-0000-0000-0000233B0000}"/>
    <cellStyle name="Normal 13 3 2 10 4" xfId="35745" xr:uid="{00000000-0005-0000-0000-0000243B0000}"/>
    <cellStyle name="Normal 13 3 2 11" xfId="15054" xr:uid="{00000000-0005-0000-0000-0000253B0000}"/>
    <cellStyle name="Normal 13 3 2 11 2" xfId="50270" xr:uid="{00000000-0005-0000-0000-0000263B0000}"/>
    <cellStyle name="Normal 13 3 2 11 3" xfId="27659" xr:uid="{00000000-0005-0000-0000-0000273B0000}"/>
    <cellStyle name="Normal 13 3 2 12" xfId="12467" xr:uid="{00000000-0005-0000-0000-0000283B0000}"/>
    <cellStyle name="Normal 13 3 2 12 2" xfId="47685" xr:uid="{00000000-0005-0000-0000-0000293B0000}"/>
    <cellStyle name="Normal 13 3 2 13" xfId="37673" xr:uid="{00000000-0005-0000-0000-00002A3B0000}"/>
    <cellStyle name="Normal 13 3 2 14" xfId="25074" xr:uid="{00000000-0005-0000-0000-00002B3B0000}"/>
    <cellStyle name="Normal 13 3 2 15" xfId="60287" xr:uid="{00000000-0005-0000-0000-00002C3B0000}"/>
    <cellStyle name="Normal 13 3 2 2" xfId="3189" xr:uid="{00000000-0005-0000-0000-00002D3B0000}"/>
    <cellStyle name="Normal 13 3 2 2 10" xfId="25558" xr:uid="{00000000-0005-0000-0000-00002E3B0000}"/>
    <cellStyle name="Normal 13 3 2 2 11" xfId="61093" xr:uid="{00000000-0005-0000-0000-00002F3B0000}"/>
    <cellStyle name="Normal 13 3 2 2 2" xfId="4989" xr:uid="{00000000-0005-0000-0000-0000303B0000}"/>
    <cellStyle name="Normal 13 3 2 2 2 2" xfId="17636" xr:uid="{00000000-0005-0000-0000-0000313B0000}"/>
    <cellStyle name="Normal 13 3 2 2 2 2 2" xfId="52852" xr:uid="{00000000-0005-0000-0000-0000323B0000}"/>
    <cellStyle name="Normal 13 3 2 2 2 2 3" xfId="30241" xr:uid="{00000000-0005-0000-0000-0000333B0000}"/>
    <cellStyle name="Normal 13 3 2 2 2 3" xfId="14082" xr:uid="{00000000-0005-0000-0000-0000343B0000}"/>
    <cellStyle name="Normal 13 3 2 2 2 3 2" xfId="49300" xr:uid="{00000000-0005-0000-0000-0000353B0000}"/>
    <cellStyle name="Normal 13 3 2 2 2 4" xfId="40255" xr:uid="{00000000-0005-0000-0000-0000363B0000}"/>
    <cellStyle name="Normal 13 3 2 2 2 5" xfId="26689" xr:uid="{00000000-0005-0000-0000-0000373B0000}"/>
    <cellStyle name="Normal 13 3 2 2 3" xfId="6459" xr:uid="{00000000-0005-0000-0000-0000383B0000}"/>
    <cellStyle name="Normal 13 3 2 2 3 2" xfId="19090" xr:uid="{00000000-0005-0000-0000-0000393B0000}"/>
    <cellStyle name="Normal 13 3 2 2 3 2 2" xfId="54306" xr:uid="{00000000-0005-0000-0000-00003A3B0000}"/>
    <cellStyle name="Normal 13 3 2 2 3 3" xfId="41709" xr:uid="{00000000-0005-0000-0000-00003B3B0000}"/>
    <cellStyle name="Normal 13 3 2 2 3 4" xfId="31695" xr:uid="{00000000-0005-0000-0000-00003C3B0000}"/>
    <cellStyle name="Normal 13 3 2 2 4" xfId="7918" xr:uid="{00000000-0005-0000-0000-00003D3B0000}"/>
    <cellStyle name="Normal 13 3 2 2 4 2" xfId="20544" xr:uid="{00000000-0005-0000-0000-00003E3B0000}"/>
    <cellStyle name="Normal 13 3 2 2 4 2 2" xfId="55760" xr:uid="{00000000-0005-0000-0000-00003F3B0000}"/>
    <cellStyle name="Normal 13 3 2 2 4 3" xfId="43163" xr:uid="{00000000-0005-0000-0000-0000403B0000}"/>
    <cellStyle name="Normal 13 3 2 2 4 4" xfId="33149" xr:uid="{00000000-0005-0000-0000-0000413B0000}"/>
    <cellStyle name="Normal 13 3 2 2 5" xfId="9699" xr:uid="{00000000-0005-0000-0000-0000423B0000}"/>
    <cellStyle name="Normal 13 3 2 2 5 2" xfId="22320" xr:uid="{00000000-0005-0000-0000-0000433B0000}"/>
    <cellStyle name="Normal 13 3 2 2 5 2 2" xfId="57536" xr:uid="{00000000-0005-0000-0000-0000443B0000}"/>
    <cellStyle name="Normal 13 3 2 2 5 3" xfId="44939" xr:uid="{00000000-0005-0000-0000-0000453B0000}"/>
    <cellStyle name="Normal 13 3 2 2 5 4" xfId="34925" xr:uid="{00000000-0005-0000-0000-0000463B0000}"/>
    <cellStyle name="Normal 13 3 2 2 6" xfId="11493" xr:uid="{00000000-0005-0000-0000-0000473B0000}"/>
    <cellStyle name="Normal 13 3 2 2 6 2" xfId="24096" xr:uid="{00000000-0005-0000-0000-0000483B0000}"/>
    <cellStyle name="Normal 13 3 2 2 6 2 2" xfId="59312" xr:uid="{00000000-0005-0000-0000-0000493B0000}"/>
    <cellStyle name="Normal 13 3 2 2 6 3" xfId="46715" xr:uid="{00000000-0005-0000-0000-00004A3B0000}"/>
    <cellStyle name="Normal 13 3 2 2 6 4" xfId="36701" xr:uid="{00000000-0005-0000-0000-00004B3B0000}"/>
    <cellStyle name="Normal 13 3 2 2 7" xfId="15860" xr:uid="{00000000-0005-0000-0000-00004C3B0000}"/>
    <cellStyle name="Normal 13 3 2 2 7 2" xfId="51076" xr:uid="{00000000-0005-0000-0000-00004D3B0000}"/>
    <cellStyle name="Normal 13 3 2 2 7 3" xfId="28465" xr:uid="{00000000-0005-0000-0000-00004E3B0000}"/>
    <cellStyle name="Normal 13 3 2 2 8" xfId="12951" xr:uid="{00000000-0005-0000-0000-00004F3B0000}"/>
    <cellStyle name="Normal 13 3 2 2 8 2" xfId="48169" xr:uid="{00000000-0005-0000-0000-0000503B0000}"/>
    <cellStyle name="Normal 13 3 2 2 9" xfId="38479" xr:uid="{00000000-0005-0000-0000-0000513B0000}"/>
    <cellStyle name="Normal 13 3 2 3" xfId="3518" xr:uid="{00000000-0005-0000-0000-0000523B0000}"/>
    <cellStyle name="Normal 13 3 2 3 10" xfId="27014" xr:uid="{00000000-0005-0000-0000-0000533B0000}"/>
    <cellStyle name="Normal 13 3 2 3 11" xfId="61418" xr:uid="{00000000-0005-0000-0000-0000543B0000}"/>
    <cellStyle name="Normal 13 3 2 3 2" xfId="5314" xr:uid="{00000000-0005-0000-0000-0000553B0000}"/>
    <cellStyle name="Normal 13 3 2 3 2 2" xfId="17961" xr:uid="{00000000-0005-0000-0000-0000563B0000}"/>
    <cellStyle name="Normal 13 3 2 3 2 2 2" xfId="53177" xr:uid="{00000000-0005-0000-0000-0000573B0000}"/>
    <cellStyle name="Normal 13 3 2 3 2 3" xfId="40580" xr:uid="{00000000-0005-0000-0000-0000583B0000}"/>
    <cellStyle name="Normal 13 3 2 3 2 4" xfId="30566" xr:uid="{00000000-0005-0000-0000-0000593B0000}"/>
    <cellStyle name="Normal 13 3 2 3 3" xfId="6784" xr:uid="{00000000-0005-0000-0000-00005A3B0000}"/>
    <cellStyle name="Normal 13 3 2 3 3 2" xfId="19415" xr:uid="{00000000-0005-0000-0000-00005B3B0000}"/>
    <cellStyle name="Normal 13 3 2 3 3 2 2" xfId="54631" xr:uid="{00000000-0005-0000-0000-00005C3B0000}"/>
    <cellStyle name="Normal 13 3 2 3 3 3" xfId="42034" xr:uid="{00000000-0005-0000-0000-00005D3B0000}"/>
    <cellStyle name="Normal 13 3 2 3 3 4" xfId="32020" xr:uid="{00000000-0005-0000-0000-00005E3B0000}"/>
    <cellStyle name="Normal 13 3 2 3 4" xfId="8243" xr:uid="{00000000-0005-0000-0000-00005F3B0000}"/>
    <cellStyle name="Normal 13 3 2 3 4 2" xfId="20869" xr:uid="{00000000-0005-0000-0000-0000603B0000}"/>
    <cellStyle name="Normal 13 3 2 3 4 2 2" xfId="56085" xr:uid="{00000000-0005-0000-0000-0000613B0000}"/>
    <cellStyle name="Normal 13 3 2 3 4 3" xfId="43488" xr:uid="{00000000-0005-0000-0000-0000623B0000}"/>
    <cellStyle name="Normal 13 3 2 3 4 4" xfId="33474" xr:uid="{00000000-0005-0000-0000-0000633B0000}"/>
    <cellStyle name="Normal 13 3 2 3 5" xfId="10024" xr:uid="{00000000-0005-0000-0000-0000643B0000}"/>
    <cellStyle name="Normal 13 3 2 3 5 2" xfId="22645" xr:uid="{00000000-0005-0000-0000-0000653B0000}"/>
    <cellStyle name="Normal 13 3 2 3 5 2 2" xfId="57861" xr:uid="{00000000-0005-0000-0000-0000663B0000}"/>
    <cellStyle name="Normal 13 3 2 3 5 3" xfId="45264" xr:uid="{00000000-0005-0000-0000-0000673B0000}"/>
    <cellStyle name="Normal 13 3 2 3 5 4" xfId="35250" xr:uid="{00000000-0005-0000-0000-0000683B0000}"/>
    <cellStyle name="Normal 13 3 2 3 6" xfId="11818" xr:uid="{00000000-0005-0000-0000-0000693B0000}"/>
    <cellStyle name="Normal 13 3 2 3 6 2" xfId="24421" xr:uid="{00000000-0005-0000-0000-00006A3B0000}"/>
    <cellStyle name="Normal 13 3 2 3 6 2 2" xfId="59637" xr:uid="{00000000-0005-0000-0000-00006B3B0000}"/>
    <cellStyle name="Normal 13 3 2 3 6 3" xfId="47040" xr:uid="{00000000-0005-0000-0000-00006C3B0000}"/>
    <cellStyle name="Normal 13 3 2 3 6 4" xfId="37026" xr:uid="{00000000-0005-0000-0000-00006D3B0000}"/>
    <cellStyle name="Normal 13 3 2 3 7" xfId="16185" xr:uid="{00000000-0005-0000-0000-00006E3B0000}"/>
    <cellStyle name="Normal 13 3 2 3 7 2" xfId="51401" xr:uid="{00000000-0005-0000-0000-00006F3B0000}"/>
    <cellStyle name="Normal 13 3 2 3 7 3" xfId="28790" xr:uid="{00000000-0005-0000-0000-0000703B0000}"/>
    <cellStyle name="Normal 13 3 2 3 8" xfId="14407" xr:uid="{00000000-0005-0000-0000-0000713B0000}"/>
    <cellStyle name="Normal 13 3 2 3 8 2" xfId="49625" xr:uid="{00000000-0005-0000-0000-0000723B0000}"/>
    <cellStyle name="Normal 13 3 2 3 9" xfId="38804" xr:uid="{00000000-0005-0000-0000-0000733B0000}"/>
    <cellStyle name="Normal 13 3 2 4" xfId="2679" xr:uid="{00000000-0005-0000-0000-0000743B0000}"/>
    <cellStyle name="Normal 13 3 2 4 10" xfId="26205" xr:uid="{00000000-0005-0000-0000-0000753B0000}"/>
    <cellStyle name="Normal 13 3 2 4 11" xfId="60609" xr:uid="{00000000-0005-0000-0000-0000763B0000}"/>
    <cellStyle name="Normal 13 3 2 4 2" xfId="4505" xr:uid="{00000000-0005-0000-0000-0000773B0000}"/>
    <cellStyle name="Normal 13 3 2 4 2 2" xfId="17152" xr:uid="{00000000-0005-0000-0000-0000783B0000}"/>
    <cellStyle name="Normal 13 3 2 4 2 2 2" xfId="52368" xr:uid="{00000000-0005-0000-0000-0000793B0000}"/>
    <cellStyle name="Normal 13 3 2 4 2 3" xfId="39771" xr:uid="{00000000-0005-0000-0000-00007A3B0000}"/>
    <cellStyle name="Normal 13 3 2 4 2 4" xfId="29757" xr:uid="{00000000-0005-0000-0000-00007B3B0000}"/>
    <cellStyle name="Normal 13 3 2 4 3" xfId="5975" xr:uid="{00000000-0005-0000-0000-00007C3B0000}"/>
    <cellStyle name="Normal 13 3 2 4 3 2" xfId="18606" xr:uid="{00000000-0005-0000-0000-00007D3B0000}"/>
    <cellStyle name="Normal 13 3 2 4 3 2 2" xfId="53822" xr:uid="{00000000-0005-0000-0000-00007E3B0000}"/>
    <cellStyle name="Normal 13 3 2 4 3 3" xfId="41225" xr:uid="{00000000-0005-0000-0000-00007F3B0000}"/>
    <cellStyle name="Normal 13 3 2 4 3 4" xfId="31211" xr:uid="{00000000-0005-0000-0000-0000803B0000}"/>
    <cellStyle name="Normal 13 3 2 4 4" xfId="7434" xr:uid="{00000000-0005-0000-0000-0000813B0000}"/>
    <cellStyle name="Normal 13 3 2 4 4 2" xfId="20060" xr:uid="{00000000-0005-0000-0000-0000823B0000}"/>
    <cellStyle name="Normal 13 3 2 4 4 2 2" xfId="55276" xr:uid="{00000000-0005-0000-0000-0000833B0000}"/>
    <cellStyle name="Normal 13 3 2 4 4 3" xfId="42679" xr:uid="{00000000-0005-0000-0000-0000843B0000}"/>
    <cellStyle name="Normal 13 3 2 4 4 4" xfId="32665" xr:uid="{00000000-0005-0000-0000-0000853B0000}"/>
    <cellStyle name="Normal 13 3 2 4 5" xfId="9215" xr:uid="{00000000-0005-0000-0000-0000863B0000}"/>
    <cellStyle name="Normal 13 3 2 4 5 2" xfId="21836" xr:uid="{00000000-0005-0000-0000-0000873B0000}"/>
    <cellStyle name="Normal 13 3 2 4 5 2 2" xfId="57052" xr:uid="{00000000-0005-0000-0000-0000883B0000}"/>
    <cellStyle name="Normal 13 3 2 4 5 3" xfId="44455" xr:uid="{00000000-0005-0000-0000-0000893B0000}"/>
    <cellStyle name="Normal 13 3 2 4 5 4" xfId="34441" xr:uid="{00000000-0005-0000-0000-00008A3B0000}"/>
    <cellStyle name="Normal 13 3 2 4 6" xfId="11009" xr:uid="{00000000-0005-0000-0000-00008B3B0000}"/>
    <cellStyle name="Normal 13 3 2 4 6 2" xfId="23612" xr:uid="{00000000-0005-0000-0000-00008C3B0000}"/>
    <cellStyle name="Normal 13 3 2 4 6 2 2" xfId="58828" xr:uid="{00000000-0005-0000-0000-00008D3B0000}"/>
    <cellStyle name="Normal 13 3 2 4 6 3" xfId="46231" xr:uid="{00000000-0005-0000-0000-00008E3B0000}"/>
    <cellStyle name="Normal 13 3 2 4 6 4" xfId="36217" xr:uid="{00000000-0005-0000-0000-00008F3B0000}"/>
    <cellStyle name="Normal 13 3 2 4 7" xfId="15376" xr:uid="{00000000-0005-0000-0000-0000903B0000}"/>
    <cellStyle name="Normal 13 3 2 4 7 2" xfId="50592" xr:uid="{00000000-0005-0000-0000-0000913B0000}"/>
    <cellStyle name="Normal 13 3 2 4 7 3" xfId="27981" xr:uid="{00000000-0005-0000-0000-0000923B0000}"/>
    <cellStyle name="Normal 13 3 2 4 8" xfId="13598" xr:uid="{00000000-0005-0000-0000-0000933B0000}"/>
    <cellStyle name="Normal 13 3 2 4 8 2" xfId="48816" xr:uid="{00000000-0005-0000-0000-0000943B0000}"/>
    <cellStyle name="Normal 13 3 2 4 9" xfId="37995" xr:uid="{00000000-0005-0000-0000-0000953B0000}"/>
    <cellStyle name="Normal 13 3 2 5" xfId="3843" xr:uid="{00000000-0005-0000-0000-0000963B0000}"/>
    <cellStyle name="Normal 13 3 2 5 2" xfId="8566" xr:uid="{00000000-0005-0000-0000-0000973B0000}"/>
    <cellStyle name="Normal 13 3 2 5 2 2" xfId="21192" xr:uid="{00000000-0005-0000-0000-0000983B0000}"/>
    <cellStyle name="Normal 13 3 2 5 2 2 2" xfId="56408" xr:uid="{00000000-0005-0000-0000-0000993B0000}"/>
    <cellStyle name="Normal 13 3 2 5 2 3" xfId="43811" xr:uid="{00000000-0005-0000-0000-00009A3B0000}"/>
    <cellStyle name="Normal 13 3 2 5 2 4" xfId="33797" xr:uid="{00000000-0005-0000-0000-00009B3B0000}"/>
    <cellStyle name="Normal 13 3 2 5 3" xfId="10347" xr:uid="{00000000-0005-0000-0000-00009C3B0000}"/>
    <cellStyle name="Normal 13 3 2 5 3 2" xfId="22968" xr:uid="{00000000-0005-0000-0000-00009D3B0000}"/>
    <cellStyle name="Normal 13 3 2 5 3 2 2" xfId="58184" xr:uid="{00000000-0005-0000-0000-00009E3B0000}"/>
    <cellStyle name="Normal 13 3 2 5 3 3" xfId="45587" xr:uid="{00000000-0005-0000-0000-00009F3B0000}"/>
    <cellStyle name="Normal 13 3 2 5 3 4" xfId="35573" xr:uid="{00000000-0005-0000-0000-0000A03B0000}"/>
    <cellStyle name="Normal 13 3 2 5 4" xfId="12143" xr:uid="{00000000-0005-0000-0000-0000A13B0000}"/>
    <cellStyle name="Normal 13 3 2 5 4 2" xfId="24744" xr:uid="{00000000-0005-0000-0000-0000A23B0000}"/>
    <cellStyle name="Normal 13 3 2 5 4 2 2" xfId="59960" xr:uid="{00000000-0005-0000-0000-0000A33B0000}"/>
    <cellStyle name="Normal 13 3 2 5 4 3" xfId="47363" xr:uid="{00000000-0005-0000-0000-0000A43B0000}"/>
    <cellStyle name="Normal 13 3 2 5 4 4" xfId="37349" xr:uid="{00000000-0005-0000-0000-0000A53B0000}"/>
    <cellStyle name="Normal 13 3 2 5 5" xfId="16508" xr:uid="{00000000-0005-0000-0000-0000A63B0000}"/>
    <cellStyle name="Normal 13 3 2 5 5 2" xfId="51724" xr:uid="{00000000-0005-0000-0000-0000A73B0000}"/>
    <cellStyle name="Normal 13 3 2 5 5 3" xfId="29113" xr:uid="{00000000-0005-0000-0000-0000A83B0000}"/>
    <cellStyle name="Normal 13 3 2 5 6" xfId="14730" xr:uid="{00000000-0005-0000-0000-0000A93B0000}"/>
    <cellStyle name="Normal 13 3 2 5 6 2" xfId="49948" xr:uid="{00000000-0005-0000-0000-0000AA3B0000}"/>
    <cellStyle name="Normal 13 3 2 5 7" xfId="39127" xr:uid="{00000000-0005-0000-0000-0000AB3B0000}"/>
    <cellStyle name="Normal 13 3 2 5 8" xfId="27337" xr:uid="{00000000-0005-0000-0000-0000AC3B0000}"/>
    <cellStyle name="Normal 13 3 2 6" xfId="4183" xr:uid="{00000000-0005-0000-0000-0000AD3B0000}"/>
    <cellStyle name="Normal 13 3 2 6 2" xfId="16830" xr:uid="{00000000-0005-0000-0000-0000AE3B0000}"/>
    <cellStyle name="Normal 13 3 2 6 2 2" xfId="52046" xr:uid="{00000000-0005-0000-0000-0000AF3B0000}"/>
    <cellStyle name="Normal 13 3 2 6 2 3" xfId="29435" xr:uid="{00000000-0005-0000-0000-0000B03B0000}"/>
    <cellStyle name="Normal 13 3 2 6 3" xfId="13276" xr:uid="{00000000-0005-0000-0000-0000B13B0000}"/>
    <cellStyle name="Normal 13 3 2 6 3 2" xfId="48494" xr:uid="{00000000-0005-0000-0000-0000B23B0000}"/>
    <cellStyle name="Normal 13 3 2 6 4" xfId="39449" xr:uid="{00000000-0005-0000-0000-0000B33B0000}"/>
    <cellStyle name="Normal 13 3 2 6 5" xfId="25883" xr:uid="{00000000-0005-0000-0000-0000B43B0000}"/>
    <cellStyle name="Normal 13 3 2 7" xfId="5653" xr:uid="{00000000-0005-0000-0000-0000B53B0000}"/>
    <cellStyle name="Normal 13 3 2 7 2" xfId="18284" xr:uid="{00000000-0005-0000-0000-0000B63B0000}"/>
    <cellStyle name="Normal 13 3 2 7 2 2" xfId="53500" xr:uid="{00000000-0005-0000-0000-0000B73B0000}"/>
    <cellStyle name="Normal 13 3 2 7 3" xfId="40903" xr:uid="{00000000-0005-0000-0000-0000B83B0000}"/>
    <cellStyle name="Normal 13 3 2 7 4" xfId="30889" xr:uid="{00000000-0005-0000-0000-0000B93B0000}"/>
    <cellStyle name="Normal 13 3 2 8" xfId="7112" xr:uid="{00000000-0005-0000-0000-0000BA3B0000}"/>
    <cellStyle name="Normal 13 3 2 8 2" xfId="19738" xr:uid="{00000000-0005-0000-0000-0000BB3B0000}"/>
    <cellStyle name="Normal 13 3 2 8 2 2" xfId="54954" xr:uid="{00000000-0005-0000-0000-0000BC3B0000}"/>
    <cellStyle name="Normal 13 3 2 8 3" xfId="42357" xr:uid="{00000000-0005-0000-0000-0000BD3B0000}"/>
    <cellStyle name="Normal 13 3 2 8 4" xfId="32343" xr:uid="{00000000-0005-0000-0000-0000BE3B0000}"/>
    <cellStyle name="Normal 13 3 2 9" xfId="8893" xr:uid="{00000000-0005-0000-0000-0000BF3B0000}"/>
    <cellStyle name="Normal 13 3 2 9 2" xfId="21514" xr:uid="{00000000-0005-0000-0000-0000C03B0000}"/>
    <cellStyle name="Normal 13 3 2 9 2 2" xfId="56730" xr:uid="{00000000-0005-0000-0000-0000C13B0000}"/>
    <cellStyle name="Normal 13 3 2 9 3" xfId="44133" xr:uid="{00000000-0005-0000-0000-0000C23B0000}"/>
    <cellStyle name="Normal 13 3 2 9 4" xfId="34119" xr:uid="{00000000-0005-0000-0000-0000C33B0000}"/>
    <cellStyle name="Normal 13 3 3" xfId="3028" xr:uid="{00000000-0005-0000-0000-0000C43B0000}"/>
    <cellStyle name="Normal 13 3 3 10" xfId="25401" xr:uid="{00000000-0005-0000-0000-0000C53B0000}"/>
    <cellStyle name="Normal 13 3 3 11" xfId="60936" xr:uid="{00000000-0005-0000-0000-0000C63B0000}"/>
    <cellStyle name="Normal 13 3 3 2" xfId="4832" xr:uid="{00000000-0005-0000-0000-0000C73B0000}"/>
    <cellStyle name="Normal 13 3 3 2 2" xfId="17479" xr:uid="{00000000-0005-0000-0000-0000C83B0000}"/>
    <cellStyle name="Normal 13 3 3 2 2 2" xfId="52695" xr:uid="{00000000-0005-0000-0000-0000C93B0000}"/>
    <cellStyle name="Normal 13 3 3 2 2 3" xfId="30084" xr:uid="{00000000-0005-0000-0000-0000CA3B0000}"/>
    <cellStyle name="Normal 13 3 3 2 3" xfId="13925" xr:uid="{00000000-0005-0000-0000-0000CB3B0000}"/>
    <cellStyle name="Normal 13 3 3 2 3 2" xfId="49143" xr:uid="{00000000-0005-0000-0000-0000CC3B0000}"/>
    <cellStyle name="Normal 13 3 3 2 4" xfId="40098" xr:uid="{00000000-0005-0000-0000-0000CD3B0000}"/>
    <cellStyle name="Normal 13 3 3 2 5" xfId="26532" xr:uid="{00000000-0005-0000-0000-0000CE3B0000}"/>
    <cellStyle name="Normal 13 3 3 3" xfId="6302" xr:uid="{00000000-0005-0000-0000-0000CF3B0000}"/>
    <cellStyle name="Normal 13 3 3 3 2" xfId="18933" xr:uid="{00000000-0005-0000-0000-0000D03B0000}"/>
    <cellStyle name="Normal 13 3 3 3 2 2" xfId="54149" xr:uid="{00000000-0005-0000-0000-0000D13B0000}"/>
    <cellStyle name="Normal 13 3 3 3 3" xfId="41552" xr:uid="{00000000-0005-0000-0000-0000D23B0000}"/>
    <cellStyle name="Normal 13 3 3 3 4" xfId="31538" xr:uid="{00000000-0005-0000-0000-0000D33B0000}"/>
    <cellStyle name="Normal 13 3 3 4" xfId="7761" xr:uid="{00000000-0005-0000-0000-0000D43B0000}"/>
    <cellStyle name="Normal 13 3 3 4 2" xfId="20387" xr:uid="{00000000-0005-0000-0000-0000D53B0000}"/>
    <cellStyle name="Normal 13 3 3 4 2 2" xfId="55603" xr:uid="{00000000-0005-0000-0000-0000D63B0000}"/>
    <cellStyle name="Normal 13 3 3 4 3" xfId="43006" xr:uid="{00000000-0005-0000-0000-0000D73B0000}"/>
    <cellStyle name="Normal 13 3 3 4 4" xfId="32992" xr:uid="{00000000-0005-0000-0000-0000D83B0000}"/>
    <cellStyle name="Normal 13 3 3 5" xfId="9542" xr:uid="{00000000-0005-0000-0000-0000D93B0000}"/>
    <cellStyle name="Normal 13 3 3 5 2" xfId="22163" xr:uid="{00000000-0005-0000-0000-0000DA3B0000}"/>
    <cellStyle name="Normal 13 3 3 5 2 2" xfId="57379" xr:uid="{00000000-0005-0000-0000-0000DB3B0000}"/>
    <cellStyle name="Normal 13 3 3 5 3" xfId="44782" xr:uid="{00000000-0005-0000-0000-0000DC3B0000}"/>
    <cellStyle name="Normal 13 3 3 5 4" xfId="34768" xr:uid="{00000000-0005-0000-0000-0000DD3B0000}"/>
    <cellStyle name="Normal 13 3 3 6" xfId="11336" xr:uid="{00000000-0005-0000-0000-0000DE3B0000}"/>
    <cellStyle name="Normal 13 3 3 6 2" xfId="23939" xr:uid="{00000000-0005-0000-0000-0000DF3B0000}"/>
    <cellStyle name="Normal 13 3 3 6 2 2" xfId="59155" xr:uid="{00000000-0005-0000-0000-0000E03B0000}"/>
    <cellStyle name="Normal 13 3 3 6 3" xfId="46558" xr:uid="{00000000-0005-0000-0000-0000E13B0000}"/>
    <cellStyle name="Normal 13 3 3 6 4" xfId="36544" xr:uid="{00000000-0005-0000-0000-0000E23B0000}"/>
    <cellStyle name="Normal 13 3 3 7" xfId="15703" xr:uid="{00000000-0005-0000-0000-0000E33B0000}"/>
    <cellStyle name="Normal 13 3 3 7 2" xfId="50919" xr:uid="{00000000-0005-0000-0000-0000E43B0000}"/>
    <cellStyle name="Normal 13 3 3 7 3" xfId="28308" xr:uid="{00000000-0005-0000-0000-0000E53B0000}"/>
    <cellStyle name="Normal 13 3 3 8" xfId="12794" xr:uid="{00000000-0005-0000-0000-0000E63B0000}"/>
    <cellStyle name="Normal 13 3 3 8 2" xfId="48012" xr:uid="{00000000-0005-0000-0000-0000E73B0000}"/>
    <cellStyle name="Normal 13 3 3 9" xfId="38322" xr:uid="{00000000-0005-0000-0000-0000E83B0000}"/>
    <cellStyle name="Normal 13 3 4" xfId="2855" xr:uid="{00000000-0005-0000-0000-0000E93B0000}"/>
    <cellStyle name="Normal 13 3 4 10" xfId="25242" xr:uid="{00000000-0005-0000-0000-0000EA3B0000}"/>
    <cellStyle name="Normal 13 3 4 11" xfId="60777" xr:uid="{00000000-0005-0000-0000-0000EB3B0000}"/>
    <cellStyle name="Normal 13 3 4 2" xfId="4673" xr:uid="{00000000-0005-0000-0000-0000EC3B0000}"/>
    <cellStyle name="Normal 13 3 4 2 2" xfId="17320" xr:uid="{00000000-0005-0000-0000-0000ED3B0000}"/>
    <cellStyle name="Normal 13 3 4 2 2 2" xfId="52536" xr:uid="{00000000-0005-0000-0000-0000EE3B0000}"/>
    <cellStyle name="Normal 13 3 4 2 2 3" xfId="29925" xr:uid="{00000000-0005-0000-0000-0000EF3B0000}"/>
    <cellStyle name="Normal 13 3 4 2 3" xfId="13766" xr:uid="{00000000-0005-0000-0000-0000F03B0000}"/>
    <cellStyle name="Normal 13 3 4 2 3 2" xfId="48984" xr:uid="{00000000-0005-0000-0000-0000F13B0000}"/>
    <cellStyle name="Normal 13 3 4 2 4" xfId="39939" xr:uid="{00000000-0005-0000-0000-0000F23B0000}"/>
    <cellStyle name="Normal 13 3 4 2 5" xfId="26373" xr:uid="{00000000-0005-0000-0000-0000F33B0000}"/>
    <cellStyle name="Normal 13 3 4 3" xfId="6143" xr:uid="{00000000-0005-0000-0000-0000F43B0000}"/>
    <cellStyle name="Normal 13 3 4 3 2" xfId="18774" xr:uid="{00000000-0005-0000-0000-0000F53B0000}"/>
    <cellStyle name="Normal 13 3 4 3 2 2" xfId="53990" xr:uid="{00000000-0005-0000-0000-0000F63B0000}"/>
    <cellStyle name="Normal 13 3 4 3 3" xfId="41393" xr:uid="{00000000-0005-0000-0000-0000F73B0000}"/>
    <cellStyle name="Normal 13 3 4 3 4" xfId="31379" xr:uid="{00000000-0005-0000-0000-0000F83B0000}"/>
    <cellStyle name="Normal 13 3 4 4" xfId="7602" xr:uid="{00000000-0005-0000-0000-0000F93B0000}"/>
    <cellStyle name="Normal 13 3 4 4 2" xfId="20228" xr:uid="{00000000-0005-0000-0000-0000FA3B0000}"/>
    <cellStyle name="Normal 13 3 4 4 2 2" xfId="55444" xr:uid="{00000000-0005-0000-0000-0000FB3B0000}"/>
    <cellStyle name="Normal 13 3 4 4 3" xfId="42847" xr:uid="{00000000-0005-0000-0000-0000FC3B0000}"/>
    <cellStyle name="Normal 13 3 4 4 4" xfId="32833" xr:uid="{00000000-0005-0000-0000-0000FD3B0000}"/>
    <cellStyle name="Normal 13 3 4 5" xfId="9383" xr:uid="{00000000-0005-0000-0000-0000FE3B0000}"/>
    <cellStyle name="Normal 13 3 4 5 2" xfId="22004" xr:uid="{00000000-0005-0000-0000-0000FF3B0000}"/>
    <cellStyle name="Normal 13 3 4 5 2 2" xfId="57220" xr:uid="{00000000-0005-0000-0000-0000003C0000}"/>
    <cellStyle name="Normal 13 3 4 5 3" xfId="44623" xr:uid="{00000000-0005-0000-0000-0000013C0000}"/>
    <cellStyle name="Normal 13 3 4 5 4" xfId="34609" xr:uid="{00000000-0005-0000-0000-0000023C0000}"/>
    <cellStyle name="Normal 13 3 4 6" xfId="11177" xr:uid="{00000000-0005-0000-0000-0000033C0000}"/>
    <cellStyle name="Normal 13 3 4 6 2" xfId="23780" xr:uid="{00000000-0005-0000-0000-0000043C0000}"/>
    <cellStyle name="Normal 13 3 4 6 2 2" xfId="58996" xr:uid="{00000000-0005-0000-0000-0000053C0000}"/>
    <cellStyle name="Normal 13 3 4 6 3" xfId="46399" xr:uid="{00000000-0005-0000-0000-0000063C0000}"/>
    <cellStyle name="Normal 13 3 4 6 4" xfId="36385" xr:uid="{00000000-0005-0000-0000-0000073C0000}"/>
    <cellStyle name="Normal 13 3 4 7" xfId="15544" xr:uid="{00000000-0005-0000-0000-0000083C0000}"/>
    <cellStyle name="Normal 13 3 4 7 2" xfId="50760" xr:uid="{00000000-0005-0000-0000-0000093C0000}"/>
    <cellStyle name="Normal 13 3 4 7 3" xfId="28149" xr:uid="{00000000-0005-0000-0000-00000A3C0000}"/>
    <cellStyle name="Normal 13 3 4 8" xfId="12635" xr:uid="{00000000-0005-0000-0000-00000B3C0000}"/>
    <cellStyle name="Normal 13 3 4 8 2" xfId="47853" xr:uid="{00000000-0005-0000-0000-00000C3C0000}"/>
    <cellStyle name="Normal 13 3 4 9" xfId="38163" xr:uid="{00000000-0005-0000-0000-00000D3C0000}"/>
    <cellStyle name="Normal 13 3 5" xfId="3364" xr:uid="{00000000-0005-0000-0000-00000E3C0000}"/>
    <cellStyle name="Normal 13 3 5 10" xfId="26860" xr:uid="{00000000-0005-0000-0000-00000F3C0000}"/>
    <cellStyle name="Normal 13 3 5 11" xfId="61264" xr:uid="{00000000-0005-0000-0000-0000103C0000}"/>
    <cellStyle name="Normal 13 3 5 2" xfId="5160" xr:uid="{00000000-0005-0000-0000-0000113C0000}"/>
    <cellStyle name="Normal 13 3 5 2 2" xfId="17807" xr:uid="{00000000-0005-0000-0000-0000123C0000}"/>
    <cellStyle name="Normal 13 3 5 2 2 2" xfId="53023" xr:uid="{00000000-0005-0000-0000-0000133C0000}"/>
    <cellStyle name="Normal 13 3 5 2 3" xfId="40426" xr:uid="{00000000-0005-0000-0000-0000143C0000}"/>
    <cellStyle name="Normal 13 3 5 2 4" xfId="30412" xr:uid="{00000000-0005-0000-0000-0000153C0000}"/>
    <cellStyle name="Normal 13 3 5 3" xfId="6630" xr:uid="{00000000-0005-0000-0000-0000163C0000}"/>
    <cellStyle name="Normal 13 3 5 3 2" xfId="19261" xr:uid="{00000000-0005-0000-0000-0000173C0000}"/>
    <cellStyle name="Normal 13 3 5 3 2 2" xfId="54477" xr:uid="{00000000-0005-0000-0000-0000183C0000}"/>
    <cellStyle name="Normal 13 3 5 3 3" xfId="41880" xr:uid="{00000000-0005-0000-0000-0000193C0000}"/>
    <cellStyle name="Normal 13 3 5 3 4" xfId="31866" xr:uid="{00000000-0005-0000-0000-00001A3C0000}"/>
    <cellStyle name="Normal 13 3 5 4" xfId="8089" xr:uid="{00000000-0005-0000-0000-00001B3C0000}"/>
    <cellStyle name="Normal 13 3 5 4 2" xfId="20715" xr:uid="{00000000-0005-0000-0000-00001C3C0000}"/>
    <cellStyle name="Normal 13 3 5 4 2 2" xfId="55931" xr:uid="{00000000-0005-0000-0000-00001D3C0000}"/>
    <cellStyle name="Normal 13 3 5 4 3" xfId="43334" xr:uid="{00000000-0005-0000-0000-00001E3C0000}"/>
    <cellStyle name="Normal 13 3 5 4 4" xfId="33320" xr:uid="{00000000-0005-0000-0000-00001F3C0000}"/>
    <cellStyle name="Normal 13 3 5 5" xfId="9870" xr:uid="{00000000-0005-0000-0000-0000203C0000}"/>
    <cellStyle name="Normal 13 3 5 5 2" xfId="22491" xr:uid="{00000000-0005-0000-0000-0000213C0000}"/>
    <cellStyle name="Normal 13 3 5 5 2 2" xfId="57707" xr:uid="{00000000-0005-0000-0000-0000223C0000}"/>
    <cellStyle name="Normal 13 3 5 5 3" xfId="45110" xr:uid="{00000000-0005-0000-0000-0000233C0000}"/>
    <cellStyle name="Normal 13 3 5 5 4" xfId="35096" xr:uid="{00000000-0005-0000-0000-0000243C0000}"/>
    <cellStyle name="Normal 13 3 5 6" xfId="11664" xr:uid="{00000000-0005-0000-0000-0000253C0000}"/>
    <cellStyle name="Normal 13 3 5 6 2" xfId="24267" xr:uid="{00000000-0005-0000-0000-0000263C0000}"/>
    <cellStyle name="Normal 13 3 5 6 2 2" xfId="59483" xr:uid="{00000000-0005-0000-0000-0000273C0000}"/>
    <cellStyle name="Normal 13 3 5 6 3" xfId="46886" xr:uid="{00000000-0005-0000-0000-0000283C0000}"/>
    <cellStyle name="Normal 13 3 5 6 4" xfId="36872" xr:uid="{00000000-0005-0000-0000-0000293C0000}"/>
    <cellStyle name="Normal 13 3 5 7" xfId="16031" xr:uid="{00000000-0005-0000-0000-00002A3C0000}"/>
    <cellStyle name="Normal 13 3 5 7 2" xfId="51247" xr:uid="{00000000-0005-0000-0000-00002B3C0000}"/>
    <cellStyle name="Normal 13 3 5 7 3" xfId="28636" xr:uid="{00000000-0005-0000-0000-00002C3C0000}"/>
    <cellStyle name="Normal 13 3 5 8" xfId="14253" xr:uid="{00000000-0005-0000-0000-00002D3C0000}"/>
    <cellStyle name="Normal 13 3 5 8 2" xfId="49471" xr:uid="{00000000-0005-0000-0000-00002E3C0000}"/>
    <cellStyle name="Normal 13 3 5 9" xfId="38650" xr:uid="{00000000-0005-0000-0000-00002F3C0000}"/>
    <cellStyle name="Normal 13 3 6" xfId="2524" xr:uid="{00000000-0005-0000-0000-0000303C0000}"/>
    <cellStyle name="Normal 13 3 6 10" xfId="26051" xr:uid="{00000000-0005-0000-0000-0000313C0000}"/>
    <cellStyle name="Normal 13 3 6 11" xfId="60455" xr:uid="{00000000-0005-0000-0000-0000323C0000}"/>
    <cellStyle name="Normal 13 3 6 2" xfId="4351" xr:uid="{00000000-0005-0000-0000-0000333C0000}"/>
    <cellStyle name="Normal 13 3 6 2 2" xfId="16998" xr:uid="{00000000-0005-0000-0000-0000343C0000}"/>
    <cellStyle name="Normal 13 3 6 2 2 2" xfId="52214" xr:uid="{00000000-0005-0000-0000-0000353C0000}"/>
    <cellStyle name="Normal 13 3 6 2 3" xfId="39617" xr:uid="{00000000-0005-0000-0000-0000363C0000}"/>
    <cellStyle name="Normal 13 3 6 2 4" xfId="29603" xr:uid="{00000000-0005-0000-0000-0000373C0000}"/>
    <cellStyle name="Normal 13 3 6 3" xfId="5821" xr:uid="{00000000-0005-0000-0000-0000383C0000}"/>
    <cellStyle name="Normal 13 3 6 3 2" xfId="18452" xr:uid="{00000000-0005-0000-0000-0000393C0000}"/>
    <cellStyle name="Normal 13 3 6 3 2 2" xfId="53668" xr:uid="{00000000-0005-0000-0000-00003A3C0000}"/>
    <cellStyle name="Normal 13 3 6 3 3" xfId="41071" xr:uid="{00000000-0005-0000-0000-00003B3C0000}"/>
    <cellStyle name="Normal 13 3 6 3 4" xfId="31057" xr:uid="{00000000-0005-0000-0000-00003C3C0000}"/>
    <cellStyle name="Normal 13 3 6 4" xfId="7280" xr:uid="{00000000-0005-0000-0000-00003D3C0000}"/>
    <cellStyle name="Normal 13 3 6 4 2" xfId="19906" xr:uid="{00000000-0005-0000-0000-00003E3C0000}"/>
    <cellStyle name="Normal 13 3 6 4 2 2" xfId="55122" xr:uid="{00000000-0005-0000-0000-00003F3C0000}"/>
    <cellStyle name="Normal 13 3 6 4 3" xfId="42525" xr:uid="{00000000-0005-0000-0000-0000403C0000}"/>
    <cellStyle name="Normal 13 3 6 4 4" xfId="32511" xr:uid="{00000000-0005-0000-0000-0000413C0000}"/>
    <cellStyle name="Normal 13 3 6 5" xfId="9061" xr:uid="{00000000-0005-0000-0000-0000423C0000}"/>
    <cellStyle name="Normal 13 3 6 5 2" xfId="21682" xr:uid="{00000000-0005-0000-0000-0000433C0000}"/>
    <cellStyle name="Normal 13 3 6 5 2 2" xfId="56898" xr:uid="{00000000-0005-0000-0000-0000443C0000}"/>
    <cellStyle name="Normal 13 3 6 5 3" xfId="44301" xr:uid="{00000000-0005-0000-0000-0000453C0000}"/>
    <cellStyle name="Normal 13 3 6 5 4" xfId="34287" xr:uid="{00000000-0005-0000-0000-0000463C0000}"/>
    <cellStyle name="Normal 13 3 6 6" xfId="10855" xr:uid="{00000000-0005-0000-0000-0000473C0000}"/>
    <cellStyle name="Normal 13 3 6 6 2" xfId="23458" xr:uid="{00000000-0005-0000-0000-0000483C0000}"/>
    <cellStyle name="Normal 13 3 6 6 2 2" xfId="58674" xr:uid="{00000000-0005-0000-0000-0000493C0000}"/>
    <cellStyle name="Normal 13 3 6 6 3" xfId="46077" xr:uid="{00000000-0005-0000-0000-00004A3C0000}"/>
    <cellStyle name="Normal 13 3 6 6 4" xfId="36063" xr:uid="{00000000-0005-0000-0000-00004B3C0000}"/>
    <cellStyle name="Normal 13 3 6 7" xfId="15222" xr:uid="{00000000-0005-0000-0000-00004C3C0000}"/>
    <cellStyle name="Normal 13 3 6 7 2" xfId="50438" xr:uid="{00000000-0005-0000-0000-00004D3C0000}"/>
    <cellStyle name="Normal 13 3 6 7 3" xfId="27827" xr:uid="{00000000-0005-0000-0000-00004E3C0000}"/>
    <cellStyle name="Normal 13 3 6 8" xfId="13444" xr:uid="{00000000-0005-0000-0000-00004F3C0000}"/>
    <cellStyle name="Normal 13 3 6 8 2" xfId="48662" xr:uid="{00000000-0005-0000-0000-0000503C0000}"/>
    <cellStyle name="Normal 13 3 6 9" xfId="37841" xr:uid="{00000000-0005-0000-0000-0000513C0000}"/>
    <cellStyle name="Normal 13 3 7" xfId="3688" xr:uid="{00000000-0005-0000-0000-0000523C0000}"/>
    <cellStyle name="Normal 13 3 7 2" xfId="8412" xr:uid="{00000000-0005-0000-0000-0000533C0000}"/>
    <cellStyle name="Normal 13 3 7 2 2" xfId="21038" xr:uid="{00000000-0005-0000-0000-0000543C0000}"/>
    <cellStyle name="Normal 13 3 7 2 2 2" xfId="56254" xr:uid="{00000000-0005-0000-0000-0000553C0000}"/>
    <cellStyle name="Normal 13 3 7 2 3" xfId="43657" xr:uid="{00000000-0005-0000-0000-0000563C0000}"/>
    <cellStyle name="Normal 13 3 7 2 4" xfId="33643" xr:uid="{00000000-0005-0000-0000-0000573C0000}"/>
    <cellStyle name="Normal 13 3 7 3" xfId="10193" xr:uid="{00000000-0005-0000-0000-0000583C0000}"/>
    <cellStyle name="Normal 13 3 7 3 2" xfId="22814" xr:uid="{00000000-0005-0000-0000-0000593C0000}"/>
    <cellStyle name="Normal 13 3 7 3 2 2" xfId="58030" xr:uid="{00000000-0005-0000-0000-00005A3C0000}"/>
    <cellStyle name="Normal 13 3 7 3 3" xfId="45433" xr:uid="{00000000-0005-0000-0000-00005B3C0000}"/>
    <cellStyle name="Normal 13 3 7 3 4" xfId="35419" xr:uid="{00000000-0005-0000-0000-00005C3C0000}"/>
    <cellStyle name="Normal 13 3 7 4" xfId="11989" xr:uid="{00000000-0005-0000-0000-00005D3C0000}"/>
    <cellStyle name="Normal 13 3 7 4 2" xfId="24590" xr:uid="{00000000-0005-0000-0000-00005E3C0000}"/>
    <cellStyle name="Normal 13 3 7 4 2 2" xfId="59806" xr:uid="{00000000-0005-0000-0000-00005F3C0000}"/>
    <cellStyle name="Normal 13 3 7 4 3" xfId="47209" xr:uid="{00000000-0005-0000-0000-0000603C0000}"/>
    <cellStyle name="Normal 13 3 7 4 4" xfId="37195" xr:uid="{00000000-0005-0000-0000-0000613C0000}"/>
    <cellStyle name="Normal 13 3 7 5" xfId="16354" xr:uid="{00000000-0005-0000-0000-0000623C0000}"/>
    <cellStyle name="Normal 13 3 7 5 2" xfId="51570" xr:uid="{00000000-0005-0000-0000-0000633C0000}"/>
    <cellStyle name="Normal 13 3 7 5 3" xfId="28959" xr:uid="{00000000-0005-0000-0000-0000643C0000}"/>
    <cellStyle name="Normal 13 3 7 6" xfId="14576" xr:uid="{00000000-0005-0000-0000-0000653C0000}"/>
    <cellStyle name="Normal 13 3 7 6 2" xfId="49794" xr:uid="{00000000-0005-0000-0000-0000663C0000}"/>
    <cellStyle name="Normal 13 3 7 7" xfId="38973" xr:uid="{00000000-0005-0000-0000-0000673C0000}"/>
    <cellStyle name="Normal 13 3 7 8" xfId="27183" xr:uid="{00000000-0005-0000-0000-0000683C0000}"/>
    <cellStyle name="Normal 13 3 8" xfId="4024" xr:uid="{00000000-0005-0000-0000-0000693C0000}"/>
    <cellStyle name="Normal 13 3 8 2" xfId="16676" xr:uid="{00000000-0005-0000-0000-00006A3C0000}"/>
    <cellStyle name="Normal 13 3 8 2 2" xfId="51892" xr:uid="{00000000-0005-0000-0000-00006B3C0000}"/>
    <cellStyle name="Normal 13 3 8 2 3" xfId="29281" xr:uid="{00000000-0005-0000-0000-00006C3C0000}"/>
    <cellStyle name="Normal 13 3 8 3" xfId="13122" xr:uid="{00000000-0005-0000-0000-00006D3C0000}"/>
    <cellStyle name="Normal 13 3 8 3 2" xfId="48340" xr:uid="{00000000-0005-0000-0000-00006E3C0000}"/>
    <cellStyle name="Normal 13 3 8 4" xfId="39295" xr:uid="{00000000-0005-0000-0000-00006F3C0000}"/>
    <cellStyle name="Normal 13 3 8 5" xfId="25729" xr:uid="{00000000-0005-0000-0000-0000703C0000}"/>
    <cellStyle name="Normal 13 3 9" xfId="5499" xr:uid="{00000000-0005-0000-0000-0000713C0000}"/>
    <cellStyle name="Normal 13 3 9 2" xfId="18130" xr:uid="{00000000-0005-0000-0000-0000723C0000}"/>
    <cellStyle name="Normal 13 3 9 2 2" xfId="53346" xr:uid="{00000000-0005-0000-0000-0000733C0000}"/>
    <cellStyle name="Normal 13 3 9 3" xfId="40749" xr:uid="{00000000-0005-0000-0000-0000743C0000}"/>
    <cellStyle name="Normal 13 3 9 4" xfId="30735" xr:uid="{00000000-0005-0000-0000-0000753C0000}"/>
    <cellStyle name="Normal 13 4" xfId="2261" xr:uid="{00000000-0005-0000-0000-0000763C0000}"/>
    <cellStyle name="Normal 13 4 10" xfId="10530" xr:uid="{00000000-0005-0000-0000-0000773C0000}"/>
    <cellStyle name="Normal 13 4 10 2" xfId="23141" xr:uid="{00000000-0005-0000-0000-0000783C0000}"/>
    <cellStyle name="Normal 13 4 10 2 2" xfId="58357" xr:uid="{00000000-0005-0000-0000-0000793C0000}"/>
    <cellStyle name="Normal 13 4 10 3" xfId="45760" xr:uid="{00000000-0005-0000-0000-00007A3C0000}"/>
    <cellStyle name="Normal 13 4 10 4" xfId="35746" xr:uid="{00000000-0005-0000-0000-00007B3C0000}"/>
    <cellStyle name="Normal 13 4 11" xfId="14980" xr:uid="{00000000-0005-0000-0000-00007C3C0000}"/>
    <cellStyle name="Normal 13 4 11 2" xfId="50196" xr:uid="{00000000-0005-0000-0000-00007D3C0000}"/>
    <cellStyle name="Normal 13 4 11 3" xfId="27585" xr:uid="{00000000-0005-0000-0000-00007E3C0000}"/>
    <cellStyle name="Normal 13 4 12" xfId="12393" xr:uid="{00000000-0005-0000-0000-00007F3C0000}"/>
    <cellStyle name="Normal 13 4 12 2" xfId="47611" xr:uid="{00000000-0005-0000-0000-0000803C0000}"/>
    <cellStyle name="Normal 13 4 13" xfId="37599" xr:uid="{00000000-0005-0000-0000-0000813C0000}"/>
    <cellStyle name="Normal 13 4 14" xfId="25000" xr:uid="{00000000-0005-0000-0000-0000823C0000}"/>
    <cellStyle name="Normal 13 4 15" xfId="60213" xr:uid="{00000000-0005-0000-0000-0000833C0000}"/>
    <cellStyle name="Normal 13 4 2" xfId="3115" xr:uid="{00000000-0005-0000-0000-0000843C0000}"/>
    <cellStyle name="Normal 13 4 2 10" xfId="25484" xr:uid="{00000000-0005-0000-0000-0000853C0000}"/>
    <cellStyle name="Normal 13 4 2 11" xfId="61019" xr:uid="{00000000-0005-0000-0000-0000863C0000}"/>
    <cellStyle name="Normal 13 4 2 2" xfId="4915" xr:uid="{00000000-0005-0000-0000-0000873C0000}"/>
    <cellStyle name="Normal 13 4 2 2 2" xfId="17562" xr:uid="{00000000-0005-0000-0000-0000883C0000}"/>
    <cellStyle name="Normal 13 4 2 2 2 2" xfId="52778" xr:uid="{00000000-0005-0000-0000-0000893C0000}"/>
    <cellStyle name="Normal 13 4 2 2 2 3" xfId="30167" xr:uid="{00000000-0005-0000-0000-00008A3C0000}"/>
    <cellStyle name="Normal 13 4 2 2 3" xfId="14008" xr:uid="{00000000-0005-0000-0000-00008B3C0000}"/>
    <cellStyle name="Normal 13 4 2 2 3 2" xfId="49226" xr:uid="{00000000-0005-0000-0000-00008C3C0000}"/>
    <cellStyle name="Normal 13 4 2 2 4" xfId="40181" xr:uid="{00000000-0005-0000-0000-00008D3C0000}"/>
    <cellStyle name="Normal 13 4 2 2 5" xfId="26615" xr:uid="{00000000-0005-0000-0000-00008E3C0000}"/>
    <cellStyle name="Normal 13 4 2 3" xfId="6385" xr:uid="{00000000-0005-0000-0000-00008F3C0000}"/>
    <cellStyle name="Normal 13 4 2 3 2" xfId="19016" xr:uid="{00000000-0005-0000-0000-0000903C0000}"/>
    <cellStyle name="Normal 13 4 2 3 2 2" xfId="54232" xr:uid="{00000000-0005-0000-0000-0000913C0000}"/>
    <cellStyle name="Normal 13 4 2 3 3" xfId="41635" xr:uid="{00000000-0005-0000-0000-0000923C0000}"/>
    <cellStyle name="Normal 13 4 2 3 4" xfId="31621" xr:uid="{00000000-0005-0000-0000-0000933C0000}"/>
    <cellStyle name="Normal 13 4 2 4" xfId="7844" xr:uid="{00000000-0005-0000-0000-0000943C0000}"/>
    <cellStyle name="Normal 13 4 2 4 2" xfId="20470" xr:uid="{00000000-0005-0000-0000-0000953C0000}"/>
    <cellStyle name="Normal 13 4 2 4 2 2" xfId="55686" xr:uid="{00000000-0005-0000-0000-0000963C0000}"/>
    <cellStyle name="Normal 13 4 2 4 3" xfId="43089" xr:uid="{00000000-0005-0000-0000-0000973C0000}"/>
    <cellStyle name="Normal 13 4 2 4 4" xfId="33075" xr:uid="{00000000-0005-0000-0000-0000983C0000}"/>
    <cellStyle name="Normal 13 4 2 5" xfId="9625" xr:uid="{00000000-0005-0000-0000-0000993C0000}"/>
    <cellStyle name="Normal 13 4 2 5 2" xfId="22246" xr:uid="{00000000-0005-0000-0000-00009A3C0000}"/>
    <cellStyle name="Normal 13 4 2 5 2 2" xfId="57462" xr:uid="{00000000-0005-0000-0000-00009B3C0000}"/>
    <cellStyle name="Normal 13 4 2 5 3" xfId="44865" xr:uid="{00000000-0005-0000-0000-00009C3C0000}"/>
    <cellStyle name="Normal 13 4 2 5 4" xfId="34851" xr:uid="{00000000-0005-0000-0000-00009D3C0000}"/>
    <cellStyle name="Normal 13 4 2 6" xfId="11419" xr:uid="{00000000-0005-0000-0000-00009E3C0000}"/>
    <cellStyle name="Normal 13 4 2 6 2" xfId="24022" xr:uid="{00000000-0005-0000-0000-00009F3C0000}"/>
    <cellStyle name="Normal 13 4 2 6 2 2" xfId="59238" xr:uid="{00000000-0005-0000-0000-0000A03C0000}"/>
    <cellStyle name="Normal 13 4 2 6 3" xfId="46641" xr:uid="{00000000-0005-0000-0000-0000A13C0000}"/>
    <cellStyle name="Normal 13 4 2 6 4" xfId="36627" xr:uid="{00000000-0005-0000-0000-0000A23C0000}"/>
    <cellStyle name="Normal 13 4 2 7" xfId="15786" xr:uid="{00000000-0005-0000-0000-0000A33C0000}"/>
    <cellStyle name="Normal 13 4 2 7 2" xfId="51002" xr:uid="{00000000-0005-0000-0000-0000A43C0000}"/>
    <cellStyle name="Normal 13 4 2 7 3" xfId="28391" xr:uid="{00000000-0005-0000-0000-0000A53C0000}"/>
    <cellStyle name="Normal 13 4 2 8" xfId="12877" xr:uid="{00000000-0005-0000-0000-0000A63C0000}"/>
    <cellStyle name="Normal 13 4 2 8 2" xfId="48095" xr:uid="{00000000-0005-0000-0000-0000A73C0000}"/>
    <cellStyle name="Normal 13 4 2 9" xfId="38405" xr:uid="{00000000-0005-0000-0000-0000A83C0000}"/>
    <cellStyle name="Normal 13 4 3" xfId="3444" xr:uid="{00000000-0005-0000-0000-0000A93C0000}"/>
    <cellStyle name="Normal 13 4 3 10" xfId="26940" xr:uid="{00000000-0005-0000-0000-0000AA3C0000}"/>
    <cellStyle name="Normal 13 4 3 11" xfId="61344" xr:uid="{00000000-0005-0000-0000-0000AB3C0000}"/>
    <cellStyle name="Normal 13 4 3 2" xfId="5240" xr:uid="{00000000-0005-0000-0000-0000AC3C0000}"/>
    <cellStyle name="Normal 13 4 3 2 2" xfId="17887" xr:uid="{00000000-0005-0000-0000-0000AD3C0000}"/>
    <cellStyle name="Normal 13 4 3 2 2 2" xfId="53103" xr:uid="{00000000-0005-0000-0000-0000AE3C0000}"/>
    <cellStyle name="Normal 13 4 3 2 3" xfId="40506" xr:uid="{00000000-0005-0000-0000-0000AF3C0000}"/>
    <cellStyle name="Normal 13 4 3 2 4" xfId="30492" xr:uid="{00000000-0005-0000-0000-0000B03C0000}"/>
    <cellStyle name="Normal 13 4 3 3" xfId="6710" xr:uid="{00000000-0005-0000-0000-0000B13C0000}"/>
    <cellStyle name="Normal 13 4 3 3 2" xfId="19341" xr:uid="{00000000-0005-0000-0000-0000B23C0000}"/>
    <cellStyle name="Normal 13 4 3 3 2 2" xfId="54557" xr:uid="{00000000-0005-0000-0000-0000B33C0000}"/>
    <cellStyle name="Normal 13 4 3 3 3" xfId="41960" xr:uid="{00000000-0005-0000-0000-0000B43C0000}"/>
    <cellStyle name="Normal 13 4 3 3 4" xfId="31946" xr:uid="{00000000-0005-0000-0000-0000B53C0000}"/>
    <cellStyle name="Normal 13 4 3 4" xfId="8169" xr:uid="{00000000-0005-0000-0000-0000B63C0000}"/>
    <cellStyle name="Normal 13 4 3 4 2" xfId="20795" xr:uid="{00000000-0005-0000-0000-0000B73C0000}"/>
    <cellStyle name="Normal 13 4 3 4 2 2" xfId="56011" xr:uid="{00000000-0005-0000-0000-0000B83C0000}"/>
    <cellStyle name="Normal 13 4 3 4 3" xfId="43414" xr:uid="{00000000-0005-0000-0000-0000B93C0000}"/>
    <cellStyle name="Normal 13 4 3 4 4" xfId="33400" xr:uid="{00000000-0005-0000-0000-0000BA3C0000}"/>
    <cellStyle name="Normal 13 4 3 5" xfId="9950" xr:uid="{00000000-0005-0000-0000-0000BB3C0000}"/>
    <cellStyle name="Normal 13 4 3 5 2" xfId="22571" xr:uid="{00000000-0005-0000-0000-0000BC3C0000}"/>
    <cellStyle name="Normal 13 4 3 5 2 2" xfId="57787" xr:uid="{00000000-0005-0000-0000-0000BD3C0000}"/>
    <cellStyle name="Normal 13 4 3 5 3" xfId="45190" xr:uid="{00000000-0005-0000-0000-0000BE3C0000}"/>
    <cellStyle name="Normal 13 4 3 5 4" xfId="35176" xr:uid="{00000000-0005-0000-0000-0000BF3C0000}"/>
    <cellStyle name="Normal 13 4 3 6" xfId="11744" xr:uid="{00000000-0005-0000-0000-0000C03C0000}"/>
    <cellStyle name="Normal 13 4 3 6 2" xfId="24347" xr:uid="{00000000-0005-0000-0000-0000C13C0000}"/>
    <cellStyle name="Normal 13 4 3 6 2 2" xfId="59563" xr:uid="{00000000-0005-0000-0000-0000C23C0000}"/>
    <cellStyle name="Normal 13 4 3 6 3" xfId="46966" xr:uid="{00000000-0005-0000-0000-0000C33C0000}"/>
    <cellStyle name="Normal 13 4 3 6 4" xfId="36952" xr:uid="{00000000-0005-0000-0000-0000C43C0000}"/>
    <cellStyle name="Normal 13 4 3 7" xfId="16111" xr:uid="{00000000-0005-0000-0000-0000C53C0000}"/>
    <cellStyle name="Normal 13 4 3 7 2" xfId="51327" xr:uid="{00000000-0005-0000-0000-0000C63C0000}"/>
    <cellStyle name="Normal 13 4 3 7 3" xfId="28716" xr:uid="{00000000-0005-0000-0000-0000C73C0000}"/>
    <cellStyle name="Normal 13 4 3 8" xfId="14333" xr:uid="{00000000-0005-0000-0000-0000C83C0000}"/>
    <cellStyle name="Normal 13 4 3 8 2" xfId="49551" xr:uid="{00000000-0005-0000-0000-0000C93C0000}"/>
    <cellStyle name="Normal 13 4 3 9" xfId="38730" xr:uid="{00000000-0005-0000-0000-0000CA3C0000}"/>
    <cellStyle name="Normal 13 4 4" xfId="2605" xr:uid="{00000000-0005-0000-0000-0000CB3C0000}"/>
    <cellStyle name="Normal 13 4 4 10" xfId="26131" xr:uid="{00000000-0005-0000-0000-0000CC3C0000}"/>
    <cellStyle name="Normal 13 4 4 11" xfId="60535" xr:uid="{00000000-0005-0000-0000-0000CD3C0000}"/>
    <cellStyle name="Normal 13 4 4 2" xfId="4431" xr:uid="{00000000-0005-0000-0000-0000CE3C0000}"/>
    <cellStyle name="Normal 13 4 4 2 2" xfId="17078" xr:uid="{00000000-0005-0000-0000-0000CF3C0000}"/>
    <cellStyle name="Normal 13 4 4 2 2 2" xfId="52294" xr:uid="{00000000-0005-0000-0000-0000D03C0000}"/>
    <cellStyle name="Normal 13 4 4 2 3" xfId="39697" xr:uid="{00000000-0005-0000-0000-0000D13C0000}"/>
    <cellStyle name="Normal 13 4 4 2 4" xfId="29683" xr:uid="{00000000-0005-0000-0000-0000D23C0000}"/>
    <cellStyle name="Normal 13 4 4 3" xfId="5901" xr:uid="{00000000-0005-0000-0000-0000D33C0000}"/>
    <cellStyle name="Normal 13 4 4 3 2" xfId="18532" xr:uid="{00000000-0005-0000-0000-0000D43C0000}"/>
    <cellStyle name="Normal 13 4 4 3 2 2" xfId="53748" xr:uid="{00000000-0005-0000-0000-0000D53C0000}"/>
    <cellStyle name="Normal 13 4 4 3 3" xfId="41151" xr:uid="{00000000-0005-0000-0000-0000D63C0000}"/>
    <cellStyle name="Normal 13 4 4 3 4" xfId="31137" xr:uid="{00000000-0005-0000-0000-0000D73C0000}"/>
    <cellStyle name="Normal 13 4 4 4" xfId="7360" xr:uid="{00000000-0005-0000-0000-0000D83C0000}"/>
    <cellStyle name="Normal 13 4 4 4 2" xfId="19986" xr:uid="{00000000-0005-0000-0000-0000D93C0000}"/>
    <cellStyle name="Normal 13 4 4 4 2 2" xfId="55202" xr:uid="{00000000-0005-0000-0000-0000DA3C0000}"/>
    <cellStyle name="Normal 13 4 4 4 3" xfId="42605" xr:uid="{00000000-0005-0000-0000-0000DB3C0000}"/>
    <cellStyle name="Normal 13 4 4 4 4" xfId="32591" xr:uid="{00000000-0005-0000-0000-0000DC3C0000}"/>
    <cellStyle name="Normal 13 4 4 5" xfId="9141" xr:uid="{00000000-0005-0000-0000-0000DD3C0000}"/>
    <cellStyle name="Normal 13 4 4 5 2" xfId="21762" xr:uid="{00000000-0005-0000-0000-0000DE3C0000}"/>
    <cellStyle name="Normal 13 4 4 5 2 2" xfId="56978" xr:uid="{00000000-0005-0000-0000-0000DF3C0000}"/>
    <cellStyle name="Normal 13 4 4 5 3" xfId="44381" xr:uid="{00000000-0005-0000-0000-0000E03C0000}"/>
    <cellStyle name="Normal 13 4 4 5 4" xfId="34367" xr:uid="{00000000-0005-0000-0000-0000E13C0000}"/>
    <cellStyle name="Normal 13 4 4 6" xfId="10935" xr:uid="{00000000-0005-0000-0000-0000E23C0000}"/>
    <cellStyle name="Normal 13 4 4 6 2" xfId="23538" xr:uid="{00000000-0005-0000-0000-0000E33C0000}"/>
    <cellStyle name="Normal 13 4 4 6 2 2" xfId="58754" xr:uid="{00000000-0005-0000-0000-0000E43C0000}"/>
    <cellStyle name="Normal 13 4 4 6 3" xfId="46157" xr:uid="{00000000-0005-0000-0000-0000E53C0000}"/>
    <cellStyle name="Normal 13 4 4 6 4" xfId="36143" xr:uid="{00000000-0005-0000-0000-0000E63C0000}"/>
    <cellStyle name="Normal 13 4 4 7" xfId="15302" xr:uid="{00000000-0005-0000-0000-0000E73C0000}"/>
    <cellStyle name="Normal 13 4 4 7 2" xfId="50518" xr:uid="{00000000-0005-0000-0000-0000E83C0000}"/>
    <cellStyle name="Normal 13 4 4 7 3" xfId="27907" xr:uid="{00000000-0005-0000-0000-0000E93C0000}"/>
    <cellStyle name="Normal 13 4 4 8" xfId="13524" xr:uid="{00000000-0005-0000-0000-0000EA3C0000}"/>
    <cellStyle name="Normal 13 4 4 8 2" xfId="48742" xr:uid="{00000000-0005-0000-0000-0000EB3C0000}"/>
    <cellStyle name="Normal 13 4 4 9" xfId="37921" xr:uid="{00000000-0005-0000-0000-0000EC3C0000}"/>
    <cellStyle name="Normal 13 4 5" xfId="3769" xr:uid="{00000000-0005-0000-0000-0000ED3C0000}"/>
    <cellStyle name="Normal 13 4 5 2" xfId="8492" xr:uid="{00000000-0005-0000-0000-0000EE3C0000}"/>
    <cellStyle name="Normal 13 4 5 2 2" xfId="21118" xr:uid="{00000000-0005-0000-0000-0000EF3C0000}"/>
    <cellStyle name="Normal 13 4 5 2 2 2" xfId="56334" xr:uid="{00000000-0005-0000-0000-0000F03C0000}"/>
    <cellStyle name="Normal 13 4 5 2 3" xfId="43737" xr:uid="{00000000-0005-0000-0000-0000F13C0000}"/>
    <cellStyle name="Normal 13 4 5 2 4" xfId="33723" xr:uid="{00000000-0005-0000-0000-0000F23C0000}"/>
    <cellStyle name="Normal 13 4 5 3" xfId="10273" xr:uid="{00000000-0005-0000-0000-0000F33C0000}"/>
    <cellStyle name="Normal 13 4 5 3 2" xfId="22894" xr:uid="{00000000-0005-0000-0000-0000F43C0000}"/>
    <cellStyle name="Normal 13 4 5 3 2 2" xfId="58110" xr:uid="{00000000-0005-0000-0000-0000F53C0000}"/>
    <cellStyle name="Normal 13 4 5 3 3" xfId="45513" xr:uid="{00000000-0005-0000-0000-0000F63C0000}"/>
    <cellStyle name="Normal 13 4 5 3 4" xfId="35499" xr:uid="{00000000-0005-0000-0000-0000F73C0000}"/>
    <cellStyle name="Normal 13 4 5 4" xfId="12069" xr:uid="{00000000-0005-0000-0000-0000F83C0000}"/>
    <cellStyle name="Normal 13 4 5 4 2" xfId="24670" xr:uid="{00000000-0005-0000-0000-0000F93C0000}"/>
    <cellStyle name="Normal 13 4 5 4 2 2" xfId="59886" xr:uid="{00000000-0005-0000-0000-0000FA3C0000}"/>
    <cellStyle name="Normal 13 4 5 4 3" xfId="47289" xr:uid="{00000000-0005-0000-0000-0000FB3C0000}"/>
    <cellStyle name="Normal 13 4 5 4 4" xfId="37275" xr:uid="{00000000-0005-0000-0000-0000FC3C0000}"/>
    <cellStyle name="Normal 13 4 5 5" xfId="16434" xr:uid="{00000000-0005-0000-0000-0000FD3C0000}"/>
    <cellStyle name="Normal 13 4 5 5 2" xfId="51650" xr:uid="{00000000-0005-0000-0000-0000FE3C0000}"/>
    <cellStyle name="Normal 13 4 5 5 3" xfId="29039" xr:uid="{00000000-0005-0000-0000-0000FF3C0000}"/>
    <cellStyle name="Normal 13 4 5 6" xfId="14656" xr:uid="{00000000-0005-0000-0000-0000003D0000}"/>
    <cellStyle name="Normal 13 4 5 6 2" xfId="49874" xr:uid="{00000000-0005-0000-0000-0000013D0000}"/>
    <cellStyle name="Normal 13 4 5 7" xfId="39053" xr:uid="{00000000-0005-0000-0000-0000023D0000}"/>
    <cellStyle name="Normal 13 4 5 8" xfId="27263" xr:uid="{00000000-0005-0000-0000-0000033D0000}"/>
    <cellStyle name="Normal 13 4 6" xfId="4109" xr:uid="{00000000-0005-0000-0000-0000043D0000}"/>
    <cellStyle name="Normal 13 4 6 2" xfId="16756" xr:uid="{00000000-0005-0000-0000-0000053D0000}"/>
    <cellStyle name="Normal 13 4 6 2 2" xfId="51972" xr:uid="{00000000-0005-0000-0000-0000063D0000}"/>
    <cellStyle name="Normal 13 4 6 2 3" xfId="29361" xr:uid="{00000000-0005-0000-0000-0000073D0000}"/>
    <cellStyle name="Normal 13 4 6 3" xfId="13202" xr:uid="{00000000-0005-0000-0000-0000083D0000}"/>
    <cellStyle name="Normal 13 4 6 3 2" xfId="48420" xr:uid="{00000000-0005-0000-0000-0000093D0000}"/>
    <cellStyle name="Normal 13 4 6 4" xfId="39375" xr:uid="{00000000-0005-0000-0000-00000A3D0000}"/>
    <cellStyle name="Normal 13 4 6 5" xfId="25809" xr:uid="{00000000-0005-0000-0000-00000B3D0000}"/>
    <cellStyle name="Normal 13 4 7" xfId="5579" xr:uid="{00000000-0005-0000-0000-00000C3D0000}"/>
    <cellStyle name="Normal 13 4 7 2" xfId="18210" xr:uid="{00000000-0005-0000-0000-00000D3D0000}"/>
    <cellStyle name="Normal 13 4 7 2 2" xfId="53426" xr:uid="{00000000-0005-0000-0000-00000E3D0000}"/>
    <cellStyle name="Normal 13 4 7 3" xfId="40829" xr:uid="{00000000-0005-0000-0000-00000F3D0000}"/>
    <cellStyle name="Normal 13 4 7 4" xfId="30815" xr:uid="{00000000-0005-0000-0000-0000103D0000}"/>
    <cellStyle name="Normal 13 4 8" xfId="7038" xr:uid="{00000000-0005-0000-0000-0000113D0000}"/>
    <cellStyle name="Normal 13 4 8 2" xfId="19664" xr:uid="{00000000-0005-0000-0000-0000123D0000}"/>
    <cellStyle name="Normal 13 4 8 2 2" xfId="54880" xr:uid="{00000000-0005-0000-0000-0000133D0000}"/>
    <cellStyle name="Normal 13 4 8 3" xfId="42283" xr:uid="{00000000-0005-0000-0000-0000143D0000}"/>
    <cellStyle name="Normal 13 4 8 4" xfId="32269" xr:uid="{00000000-0005-0000-0000-0000153D0000}"/>
    <cellStyle name="Normal 13 4 9" xfId="8819" xr:uid="{00000000-0005-0000-0000-0000163D0000}"/>
    <cellStyle name="Normal 13 4 9 2" xfId="21440" xr:uid="{00000000-0005-0000-0000-0000173D0000}"/>
    <cellStyle name="Normal 13 4 9 2 2" xfId="56656" xr:uid="{00000000-0005-0000-0000-0000183D0000}"/>
    <cellStyle name="Normal 13 4 9 3" xfId="44059" xr:uid="{00000000-0005-0000-0000-0000193D0000}"/>
    <cellStyle name="Normal 13 4 9 4" xfId="34045" xr:uid="{00000000-0005-0000-0000-00001A3D0000}"/>
    <cellStyle name="Normal 13 5" xfId="2938" xr:uid="{00000000-0005-0000-0000-00001B3D0000}"/>
    <cellStyle name="Normal 13 5 10" xfId="25322" xr:uid="{00000000-0005-0000-0000-00001C3D0000}"/>
    <cellStyle name="Normal 13 5 11" xfId="60857" xr:uid="{00000000-0005-0000-0000-00001D3D0000}"/>
    <cellStyle name="Normal 13 5 2" xfId="4753" xr:uid="{00000000-0005-0000-0000-00001E3D0000}"/>
    <cellStyle name="Normal 13 5 2 2" xfId="17400" xr:uid="{00000000-0005-0000-0000-00001F3D0000}"/>
    <cellStyle name="Normal 13 5 2 2 2" xfId="52616" xr:uid="{00000000-0005-0000-0000-0000203D0000}"/>
    <cellStyle name="Normal 13 5 2 2 3" xfId="30005" xr:uid="{00000000-0005-0000-0000-0000213D0000}"/>
    <cellStyle name="Normal 13 5 2 3" xfId="13846" xr:uid="{00000000-0005-0000-0000-0000223D0000}"/>
    <cellStyle name="Normal 13 5 2 3 2" xfId="49064" xr:uid="{00000000-0005-0000-0000-0000233D0000}"/>
    <cellStyle name="Normal 13 5 2 4" xfId="40019" xr:uid="{00000000-0005-0000-0000-0000243D0000}"/>
    <cellStyle name="Normal 13 5 2 5" xfId="26453" xr:uid="{00000000-0005-0000-0000-0000253D0000}"/>
    <cellStyle name="Normal 13 5 3" xfId="6223" xr:uid="{00000000-0005-0000-0000-0000263D0000}"/>
    <cellStyle name="Normal 13 5 3 2" xfId="18854" xr:uid="{00000000-0005-0000-0000-0000273D0000}"/>
    <cellStyle name="Normal 13 5 3 2 2" xfId="54070" xr:uid="{00000000-0005-0000-0000-0000283D0000}"/>
    <cellStyle name="Normal 13 5 3 3" xfId="41473" xr:uid="{00000000-0005-0000-0000-0000293D0000}"/>
    <cellStyle name="Normal 13 5 3 4" xfId="31459" xr:uid="{00000000-0005-0000-0000-00002A3D0000}"/>
    <cellStyle name="Normal 13 5 4" xfId="7682" xr:uid="{00000000-0005-0000-0000-00002B3D0000}"/>
    <cellStyle name="Normal 13 5 4 2" xfId="20308" xr:uid="{00000000-0005-0000-0000-00002C3D0000}"/>
    <cellStyle name="Normal 13 5 4 2 2" xfId="55524" xr:uid="{00000000-0005-0000-0000-00002D3D0000}"/>
    <cellStyle name="Normal 13 5 4 3" xfId="42927" xr:uid="{00000000-0005-0000-0000-00002E3D0000}"/>
    <cellStyle name="Normal 13 5 4 4" xfId="32913" xr:uid="{00000000-0005-0000-0000-00002F3D0000}"/>
    <cellStyle name="Normal 13 5 5" xfId="9463" xr:uid="{00000000-0005-0000-0000-0000303D0000}"/>
    <cellStyle name="Normal 13 5 5 2" xfId="22084" xr:uid="{00000000-0005-0000-0000-0000313D0000}"/>
    <cellStyle name="Normal 13 5 5 2 2" xfId="57300" xr:uid="{00000000-0005-0000-0000-0000323D0000}"/>
    <cellStyle name="Normal 13 5 5 3" xfId="44703" xr:uid="{00000000-0005-0000-0000-0000333D0000}"/>
    <cellStyle name="Normal 13 5 5 4" xfId="34689" xr:uid="{00000000-0005-0000-0000-0000343D0000}"/>
    <cellStyle name="Normal 13 5 6" xfId="11257" xr:uid="{00000000-0005-0000-0000-0000353D0000}"/>
    <cellStyle name="Normal 13 5 6 2" xfId="23860" xr:uid="{00000000-0005-0000-0000-0000363D0000}"/>
    <cellStyle name="Normal 13 5 6 2 2" xfId="59076" xr:uid="{00000000-0005-0000-0000-0000373D0000}"/>
    <cellStyle name="Normal 13 5 6 3" xfId="46479" xr:uid="{00000000-0005-0000-0000-0000383D0000}"/>
    <cellStyle name="Normal 13 5 6 4" xfId="36465" xr:uid="{00000000-0005-0000-0000-0000393D0000}"/>
    <cellStyle name="Normal 13 5 7" xfId="15624" xr:uid="{00000000-0005-0000-0000-00003A3D0000}"/>
    <cellStyle name="Normal 13 5 7 2" xfId="50840" xr:uid="{00000000-0005-0000-0000-00003B3D0000}"/>
    <cellStyle name="Normal 13 5 7 3" xfId="28229" xr:uid="{00000000-0005-0000-0000-00003C3D0000}"/>
    <cellStyle name="Normal 13 5 8" xfId="12715" xr:uid="{00000000-0005-0000-0000-00003D3D0000}"/>
    <cellStyle name="Normal 13 5 8 2" xfId="47933" xr:uid="{00000000-0005-0000-0000-00003E3D0000}"/>
    <cellStyle name="Normal 13 5 9" xfId="38243" xr:uid="{00000000-0005-0000-0000-00003F3D0000}"/>
    <cellStyle name="Normal 13 6" xfId="2775" xr:uid="{00000000-0005-0000-0000-0000403D0000}"/>
    <cellStyle name="Normal 13 6 10" xfId="25170" xr:uid="{00000000-0005-0000-0000-0000413D0000}"/>
    <cellStyle name="Normal 13 6 11" xfId="60705" xr:uid="{00000000-0005-0000-0000-0000423D0000}"/>
    <cellStyle name="Normal 13 6 2" xfId="4601" xr:uid="{00000000-0005-0000-0000-0000433D0000}"/>
    <cellStyle name="Normal 13 6 2 2" xfId="17248" xr:uid="{00000000-0005-0000-0000-0000443D0000}"/>
    <cellStyle name="Normal 13 6 2 2 2" xfId="52464" xr:uid="{00000000-0005-0000-0000-0000453D0000}"/>
    <cellStyle name="Normal 13 6 2 2 3" xfId="29853" xr:uid="{00000000-0005-0000-0000-0000463D0000}"/>
    <cellStyle name="Normal 13 6 2 3" xfId="13694" xr:uid="{00000000-0005-0000-0000-0000473D0000}"/>
    <cellStyle name="Normal 13 6 2 3 2" xfId="48912" xr:uid="{00000000-0005-0000-0000-0000483D0000}"/>
    <cellStyle name="Normal 13 6 2 4" xfId="39867" xr:uid="{00000000-0005-0000-0000-0000493D0000}"/>
    <cellStyle name="Normal 13 6 2 5" xfId="26301" xr:uid="{00000000-0005-0000-0000-00004A3D0000}"/>
    <cellStyle name="Normal 13 6 3" xfId="6071" xr:uid="{00000000-0005-0000-0000-00004B3D0000}"/>
    <cellStyle name="Normal 13 6 3 2" xfId="18702" xr:uid="{00000000-0005-0000-0000-00004C3D0000}"/>
    <cellStyle name="Normal 13 6 3 2 2" xfId="53918" xr:uid="{00000000-0005-0000-0000-00004D3D0000}"/>
    <cellStyle name="Normal 13 6 3 3" xfId="41321" xr:uid="{00000000-0005-0000-0000-00004E3D0000}"/>
    <cellStyle name="Normal 13 6 3 4" xfId="31307" xr:uid="{00000000-0005-0000-0000-00004F3D0000}"/>
    <cellStyle name="Normal 13 6 4" xfId="7530" xr:uid="{00000000-0005-0000-0000-0000503D0000}"/>
    <cellStyle name="Normal 13 6 4 2" xfId="20156" xr:uid="{00000000-0005-0000-0000-0000513D0000}"/>
    <cellStyle name="Normal 13 6 4 2 2" xfId="55372" xr:uid="{00000000-0005-0000-0000-0000523D0000}"/>
    <cellStyle name="Normal 13 6 4 3" xfId="42775" xr:uid="{00000000-0005-0000-0000-0000533D0000}"/>
    <cellStyle name="Normal 13 6 4 4" xfId="32761" xr:uid="{00000000-0005-0000-0000-0000543D0000}"/>
    <cellStyle name="Normal 13 6 5" xfId="9311" xr:uid="{00000000-0005-0000-0000-0000553D0000}"/>
    <cellStyle name="Normal 13 6 5 2" xfId="21932" xr:uid="{00000000-0005-0000-0000-0000563D0000}"/>
    <cellStyle name="Normal 13 6 5 2 2" xfId="57148" xr:uid="{00000000-0005-0000-0000-0000573D0000}"/>
    <cellStyle name="Normal 13 6 5 3" xfId="44551" xr:uid="{00000000-0005-0000-0000-0000583D0000}"/>
    <cellStyle name="Normal 13 6 5 4" xfId="34537" xr:uid="{00000000-0005-0000-0000-0000593D0000}"/>
    <cellStyle name="Normal 13 6 6" xfId="11105" xr:uid="{00000000-0005-0000-0000-00005A3D0000}"/>
    <cellStyle name="Normal 13 6 6 2" xfId="23708" xr:uid="{00000000-0005-0000-0000-00005B3D0000}"/>
    <cellStyle name="Normal 13 6 6 2 2" xfId="58924" xr:uid="{00000000-0005-0000-0000-00005C3D0000}"/>
    <cellStyle name="Normal 13 6 6 3" xfId="46327" xr:uid="{00000000-0005-0000-0000-00005D3D0000}"/>
    <cellStyle name="Normal 13 6 6 4" xfId="36313" xr:uid="{00000000-0005-0000-0000-00005E3D0000}"/>
    <cellStyle name="Normal 13 6 7" xfId="15472" xr:uid="{00000000-0005-0000-0000-00005F3D0000}"/>
    <cellStyle name="Normal 13 6 7 2" xfId="50688" xr:uid="{00000000-0005-0000-0000-0000603D0000}"/>
    <cellStyle name="Normal 13 6 7 3" xfId="28077" xr:uid="{00000000-0005-0000-0000-0000613D0000}"/>
    <cellStyle name="Normal 13 6 8" xfId="12563" xr:uid="{00000000-0005-0000-0000-0000623D0000}"/>
    <cellStyle name="Normal 13 6 8 2" xfId="47781" xr:uid="{00000000-0005-0000-0000-0000633D0000}"/>
    <cellStyle name="Normal 13 6 9" xfId="38091" xr:uid="{00000000-0005-0000-0000-0000643D0000}"/>
    <cellStyle name="Normal 13 7" xfId="3291" xr:uid="{00000000-0005-0000-0000-0000653D0000}"/>
    <cellStyle name="Normal 13 7 10" xfId="26788" xr:uid="{00000000-0005-0000-0000-0000663D0000}"/>
    <cellStyle name="Normal 13 7 11" xfId="61192" xr:uid="{00000000-0005-0000-0000-0000673D0000}"/>
    <cellStyle name="Normal 13 7 2" xfId="5088" xr:uid="{00000000-0005-0000-0000-0000683D0000}"/>
    <cellStyle name="Normal 13 7 2 2" xfId="17735" xr:uid="{00000000-0005-0000-0000-0000693D0000}"/>
    <cellStyle name="Normal 13 7 2 2 2" xfId="52951" xr:uid="{00000000-0005-0000-0000-00006A3D0000}"/>
    <cellStyle name="Normal 13 7 2 3" xfId="40354" xr:uid="{00000000-0005-0000-0000-00006B3D0000}"/>
    <cellStyle name="Normal 13 7 2 4" xfId="30340" xr:uid="{00000000-0005-0000-0000-00006C3D0000}"/>
    <cellStyle name="Normal 13 7 3" xfId="6558" xr:uid="{00000000-0005-0000-0000-00006D3D0000}"/>
    <cellStyle name="Normal 13 7 3 2" xfId="19189" xr:uid="{00000000-0005-0000-0000-00006E3D0000}"/>
    <cellStyle name="Normal 13 7 3 2 2" xfId="54405" xr:uid="{00000000-0005-0000-0000-00006F3D0000}"/>
    <cellStyle name="Normal 13 7 3 3" xfId="41808" xr:uid="{00000000-0005-0000-0000-0000703D0000}"/>
    <cellStyle name="Normal 13 7 3 4" xfId="31794" xr:uid="{00000000-0005-0000-0000-0000713D0000}"/>
    <cellStyle name="Normal 13 7 4" xfId="8017" xr:uid="{00000000-0005-0000-0000-0000723D0000}"/>
    <cellStyle name="Normal 13 7 4 2" xfId="20643" xr:uid="{00000000-0005-0000-0000-0000733D0000}"/>
    <cellStyle name="Normal 13 7 4 2 2" xfId="55859" xr:uid="{00000000-0005-0000-0000-0000743D0000}"/>
    <cellStyle name="Normal 13 7 4 3" xfId="43262" xr:uid="{00000000-0005-0000-0000-0000753D0000}"/>
    <cellStyle name="Normal 13 7 4 4" xfId="33248" xr:uid="{00000000-0005-0000-0000-0000763D0000}"/>
    <cellStyle name="Normal 13 7 5" xfId="9798" xr:uid="{00000000-0005-0000-0000-0000773D0000}"/>
    <cellStyle name="Normal 13 7 5 2" xfId="22419" xr:uid="{00000000-0005-0000-0000-0000783D0000}"/>
    <cellStyle name="Normal 13 7 5 2 2" xfId="57635" xr:uid="{00000000-0005-0000-0000-0000793D0000}"/>
    <cellStyle name="Normal 13 7 5 3" xfId="45038" xr:uid="{00000000-0005-0000-0000-00007A3D0000}"/>
    <cellStyle name="Normal 13 7 5 4" xfId="35024" xr:uid="{00000000-0005-0000-0000-00007B3D0000}"/>
    <cellStyle name="Normal 13 7 6" xfId="11592" xr:uid="{00000000-0005-0000-0000-00007C3D0000}"/>
    <cellStyle name="Normal 13 7 6 2" xfId="24195" xr:uid="{00000000-0005-0000-0000-00007D3D0000}"/>
    <cellStyle name="Normal 13 7 6 2 2" xfId="59411" xr:uid="{00000000-0005-0000-0000-00007E3D0000}"/>
    <cellStyle name="Normal 13 7 6 3" xfId="46814" xr:uid="{00000000-0005-0000-0000-00007F3D0000}"/>
    <cellStyle name="Normal 13 7 6 4" xfId="36800" xr:uid="{00000000-0005-0000-0000-0000803D0000}"/>
    <cellStyle name="Normal 13 7 7" xfId="15959" xr:uid="{00000000-0005-0000-0000-0000813D0000}"/>
    <cellStyle name="Normal 13 7 7 2" xfId="51175" xr:uid="{00000000-0005-0000-0000-0000823D0000}"/>
    <cellStyle name="Normal 13 7 7 3" xfId="28564" xr:uid="{00000000-0005-0000-0000-0000833D0000}"/>
    <cellStyle name="Normal 13 7 8" xfId="14181" xr:uid="{00000000-0005-0000-0000-0000843D0000}"/>
    <cellStyle name="Normal 13 7 8 2" xfId="49399" xr:uid="{00000000-0005-0000-0000-0000853D0000}"/>
    <cellStyle name="Normal 13 7 9" xfId="38578" xr:uid="{00000000-0005-0000-0000-0000863D0000}"/>
    <cellStyle name="Normal 13 8" xfId="2445" xr:uid="{00000000-0005-0000-0000-0000873D0000}"/>
    <cellStyle name="Normal 13 8 10" xfId="25979" xr:uid="{00000000-0005-0000-0000-0000883D0000}"/>
    <cellStyle name="Normal 13 8 11" xfId="60383" xr:uid="{00000000-0005-0000-0000-0000893D0000}"/>
    <cellStyle name="Normal 13 8 2" xfId="4279" xr:uid="{00000000-0005-0000-0000-00008A3D0000}"/>
    <cellStyle name="Normal 13 8 2 2" xfId="16926" xr:uid="{00000000-0005-0000-0000-00008B3D0000}"/>
    <cellStyle name="Normal 13 8 2 2 2" xfId="52142" xr:uid="{00000000-0005-0000-0000-00008C3D0000}"/>
    <cellStyle name="Normal 13 8 2 3" xfId="39545" xr:uid="{00000000-0005-0000-0000-00008D3D0000}"/>
    <cellStyle name="Normal 13 8 2 4" xfId="29531" xr:uid="{00000000-0005-0000-0000-00008E3D0000}"/>
    <cellStyle name="Normal 13 8 3" xfId="5749" xr:uid="{00000000-0005-0000-0000-00008F3D0000}"/>
    <cellStyle name="Normal 13 8 3 2" xfId="18380" xr:uid="{00000000-0005-0000-0000-0000903D0000}"/>
    <cellStyle name="Normal 13 8 3 2 2" xfId="53596" xr:uid="{00000000-0005-0000-0000-0000913D0000}"/>
    <cellStyle name="Normal 13 8 3 3" xfId="40999" xr:uid="{00000000-0005-0000-0000-0000923D0000}"/>
    <cellStyle name="Normal 13 8 3 4" xfId="30985" xr:uid="{00000000-0005-0000-0000-0000933D0000}"/>
    <cellStyle name="Normal 13 8 4" xfId="7208" xr:uid="{00000000-0005-0000-0000-0000943D0000}"/>
    <cellStyle name="Normal 13 8 4 2" xfId="19834" xr:uid="{00000000-0005-0000-0000-0000953D0000}"/>
    <cellStyle name="Normal 13 8 4 2 2" xfId="55050" xr:uid="{00000000-0005-0000-0000-0000963D0000}"/>
    <cellStyle name="Normal 13 8 4 3" xfId="42453" xr:uid="{00000000-0005-0000-0000-0000973D0000}"/>
    <cellStyle name="Normal 13 8 4 4" xfId="32439" xr:uid="{00000000-0005-0000-0000-0000983D0000}"/>
    <cellStyle name="Normal 13 8 5" xfId="8989" xr:uid="{00000000-0005-0000-0000-0000993D0000}"/>
    <cellStyle name="Normal 13 8 5 2" xfId="21610" xr:uid="{00000000-0005-0000-0000-00009A3D0000}"/>
    <cellStyle name="Normal 13 8 5 2 2" xfId="56826" xr:uid="{00000000-0005-0000-0000-00009B3D0000}"/>
    <cellStyle name="Normal 13 8 5 3" xfId="44229" xr:uid="{00000000-0005-0000-0000-00009C3D0000}"/>
    <cellStyle name="Normal 13 8 5 4" xfId="34215" xr:uid="{00000000-0005-0000-0000-00009D3D0000}"/>
    <cellStyle name="Normal 13 8 6" xfId="10783" xr:uid="{00000000-0005-0000-0000-00009E3D0000}"/>
    <cellStyle name="Normal 13 8 6 2" xfId="23386" xr:uid="{00000000-0005-0000-0000-00009F3D0000}"/>
    <cellStyle name="Normal 13 8 6 2 2" xfId="58602" xr:uid="{00000000-0005-0000-0000-0000A03D0000}"/>
    <cellStyle name="Normal 13 8 6 3" xfId="46005" xr:uid="{00000000-0005-0000-0000-0000A13D0000}"/>
    <cellStyle name="Normal 13 8 6 4" xfId="35991" xr:uid="{00000000-0005-0000-0000-0000A23D0000}"/>
    <cellStyle name="Normal 13 8 7" xfId="15150" xr:uid="{00000000-0005-0000-0000-0000A33D0000}"/>
    <cellStyle name="Normal 13 8 7 2" xfId="50366" xr:uid="{00000000-0005-0000-0000-0000A43D0000}"/>
    <cellStyle name="Normal 13 8 7 3" xfId="27755" xr:uid="{00000000-0005-0000-0000-0000A53D0000}"/>
    <cellStyle name="Normal 13 8 8" xfId="13372" xr:uid="{00000000-0005-0000-0000-0000A63D0000}"/>
    <cellStyle name="Normal 13 8 8 2" xfId="48590" xr:uid="{00000000-0005-0000-0000-0000A73D0000}"/>
    <cellStyle name="Normal 13 8 9" xfId="37769" xr:uid="{00000000-0005-0000-0000-0000A83D0000}"/>
    <cellStyle name="Normal 13 9" xfId="3615" xr:uid="{00000000-0005-0000-0000-0000A93D0000}"/>
    <cellStyle name="Normal 13 9 2" xfId="8340" xr:uid="{00000000-0005-0000-0000-0000AA3D0000}"/>
    <cellStyle name="Normal 13 9 2 2" xfId="20966" xr:uid="{00000000-0005-0000-0000-0000AB3D0000}"/>
    <cellStyle name="Normal 13 9 2 2 2" xfId="56182" xr:uid="{00000000-0005-0000-0000-0000AC3D0000}"/>
    <cellStyle name="Normal 13 9 2 3" xfId="43585" xr:uid="{00000000-0005-0000-0000-0000AD3D0000}"/>
    <cellStyle name="Normal 13 9 2 4" xfId="33571" xr:uid="{00000000-0005-0000-0000-0000AE3D0000}"/>
    <cellStyle name="Normal 13 9 3" xfId="10121" xr:uid="{00000000-0005-0000-0000-0000AF3D0000}"/>
    <cellStyle name="Normal 13 9 3 2" xfId="22742" xr:uid="{00000000-0005-0000-0000-0000B03D0000}"/>
    <cellStyle name="Normal 13 9 3 2 2" xfId="57958" xr:uid="{00000000-0005-0000-0000-0000B13D0000}"/>
    <cellStyle name="Normal 13 9 3 3" xfId="45361" xr:uid="{00000000-0005-0000-0000-0000B23D0000}"/>
    <cellStyle name="Normal 13 9 3 4" xfId="35347" xr:uid="{00000000-0005-0000-0000-0000B33D0000}"/>
    <cellStyle name="Normal 13 9 4" xfId="11917" xr:uid="{00000000-0005-0000-0000-0000B43D0000}"/>
    <cellStyle name="Normal 13 9 4 2" xfId="24518" xr:uid="{00000000-0005-0000-0000-0000B53D0000}"/>
    <cellStyle name="Normal 13 9 4 2 2" xfId="59734" xr:uid="{00000000-0005-0000-0000-0000B63D0000}"/>
    <cellStyle name="Normal 13 9 4 3" xfId="47137" xr:uid="{00000000-0005-0000-0000-0000B73D0000}"/>
    <cellStyle name="Normal 13 9 4 4" xfId="37123" xr:uid="{00000000-0005-0000-0000-0000B83D0000}"/>
    <cellStyle name="Normal 13 9 5" xfId="16282" xr:uid="{00000000-0005-0000-0000-0000B93D0000}"/>
    <cellStyle name="Normal 13 9 5 2" xfId="51498" xr:uid="{00000000-0005-0000-0000-0000BA3D0000}"/>
    <cellStyle name="Normal 13 9 5 3" xfId="28887" xr:uid="{00000000-0005-0000-0000-0000BB3D0000}"/>
    <cellStyle name="Normal 13 9 6" xfId="14504" xr:uid="{00000000-0005-0000-0000-0000BC3D0000}"/>
    <cellStyle name="Normal 13 9 6 2" xfId="49722" xr:uid="{00000000-0005-0000-0000-0000BD3D0000}"/>
    <cellStyle name="Normal 13 9 7" xfId="38901" xr:uid="{00000000-0005-0000-0000-0000BE3D0000}"/>
    <cellStyle name="Normal 13 9 8" xfId="27111" xr:uid="{00000000-0005-0000-0000-0000BF3D0000}"/>
    <cellStyle name="Normal 13_District Target Attainment" xfId="1106" xr:uid="{00000000-0005-0000-0000-0000C03D0000}"/>
    <cellStyle name="Normal 14" xfId="23" xr:uid="{00000000-0005-0000-0000-0000C13D0000}"/>
    <cellStyle name="Normal 14 10" xfId="3941" xr:uid="{00000000-0005-0000-0000-0000C23D0000}"/>
    <cellStyle name="Normal 14 10 2" xfId="16605" xr:uid="{00000000-0005-0000-0000-0000C33D0000}"/>
    <cellStyle name="Normal 14 10 2 2" xfId="51821" xr:uid="{00000000-0005-0000-0000-0000C43D0000}"/>
    <cellStyle name="Normal 14 10 2 3" xfId="29210" xr:uid="{00000000-0005-0000-0000-0000C53D0000}"/>
    <cellStyle name="Normal 14 10 3" xfId="13051" xr:uid="{00000000-0005-0000-0000-0000C63D0000}"/>
    <cellStyle name="Normal 14 10 3 2" xfId="48269" xr:uid="{00000000-0005-0000-0000-0000C73D0000}"/>
    <cellStyle name="Normal 14 10 4" xfId="39224" xr:uid="{00000000-0005-0000-0000-0000C83D0000}"/>
    <cellStyle name="Normal 14 10 5" xfId="25658" xr:uid="{00000000-0005-0000-0000-0000C93D0000}"/>
    <cellStyle name="Normal 14 11" xfId="5427" xr:uid="{00000000-0005-0000-0000-0000CA3D0000}"/>
    <cellStyle name="Normal 14 11 2" xfId="18059" xr:uid="{00000000-0005-0000-0000-0000CB3D0000}"/>
    <cellStyle name="Normal 14 11 2 2" xfId="53275" xr:uid="{00000000-0005-0000-0000-0000CC3D0000}"/>
    <cellStyle name="Normal 14 11 3" xfId="40678" xr:uid="{00000000-0005-0000-0000-0000CD3D0000}"/>
    <cellStyle name="Normal 14 11 4" xfId="30664" xr:uid="{00000000-0005-0000-0000-0000CE3D0000}"/>
    <cellStyle name="Normal 14 12" xfId="6883" xr:uid="{00000000-0005-0000-0000-0000CF3D0000}"/>
    <cellStyle name="Normal 14 12 2" xfId="19513" xr:uid="{00000000-0005-0000-0000-0000D03D0000}"/>
    <cellStyle name="Normal 14 12 2 2" xfId="54729" xr:uid="{00000000-0005-0000-0000-0000D13D0000}"/>
    <cellStyle name="Normal 14 12 3" xfId="42132" xr:uid="{00000000-0005-0000-0000-0000D23D0000}"/>
    <cellStyle name="Normal 14 12 4" xfId="32118" xr:uid="{00000000-0005-0000-0000-0000D33D0000}"/>
    <cellStyle name="Normal 14 13" xfId="8665" xr:uid="{00000000-0005-0000-0000-0000D43D0000}"/>
    <cellStyle name="Normal 14 13 2" xfId="21289" xr:uid="{00000000-0005-0000-0000-0000D53D0000}"/>
    <cellStyle name="Normal 14 13 2 2" xfId="56505" xr:uid="{00000000-0005-0000-0000-0000D63D0000}"/>
    <cellStyle name="Normal 14 13 3" xfId="43908" xr:uid="{00000000-0005-0000-0000-0000D73D0000}"/>
    <cellStyle name="Normal 14 13 4" xfId="33894" xr:uid="{00000000-0005-0000-0000-0000D83D0000}"/>
    <cellStyle name="Normal 14 14" xfId="10531" xr:uid="{00000000-0005-0000-0000-0000D93D0000}"/>
    <cellStyle name="Normal 14 14 2" xfId="23142" xr:uid="{00000000-0005-0000-0000-0000DA3D0000}"/>
    <cellStyle name="Normal 14 14 2 2" xfId="58358" xr:uid="{00000000-0005-0000-0000-0000DB3D0000}"/>
    <cellStyle name="Normal 14 14 3" xfId="45761" xr:uid="{00000000-0005-0000-0000-0000DC3D0000}"/>
    <cellStyle name="Normal 14 14 4" xfId="35747" xr:uid="{00000000-0005-0000-0000-0000DD3D0000}"/>
    <cellStyle name="Normal 14 15" xfId="14827" xr:uid="{00000000-0005-0000-0000-0000DE3D0000}"/>
    <cellStyle name="Normal 14 15 2" xfId="50045" xr:uid="{00000000-0005-0000-0000-0000DF3D0000}"/>
    <cellStyle name="Normal 14 15 3" xfId="27434" xr:uid="{00000000-0005-0000-0000-0000E03D0000}"/>
    <cellStyle name="Normal 14 16" xfId="12241" xr:uid="{00000000-0005-0000-0000-0000E13D0000}"/>
    <cellStyle name="Normal 14 16 2" xfId="47460" xr:uid="{00000000-0005-0000-0000-0000E23D0000}"/>
    <cellStyle name="Normal 14 17" xfId="37446" xr:uid="{00000000-0005-0000-0000-0000E33D0000}"/>
    <cellStyle name="Normal 14 18" xfId="24848" xr:uid="{00000000-0005-0000-0000-0000E43D0000}"/>
    <cellStyle name="Normal 14 19" xfId="60061" xr:uid="{00000000-0005-0000-0000-0000E53D0000}"/>
    <cellStyle name="Normal 14 2" xfId="541" xr:uid="{00000000-0005-0000-0000-0000E63D0000}"/>
    <cellStyle name="Normal 14 2 10" xfId="5457" xr:uid="{00000000-0005-0000-0000-0000E73D0000}"/>
    <cellStyle name="Normal 14 2 10 2" xfId="18088" xr:uid="{00000000-0005-0000-0000-0000E83D0000}"/>
    <cellStyle name="Normal 14 2 10 2 2" xfId="53304" xr:uid="{00000000-0005-0000-0000-0000E93D0000}"/>
    <cellStyle name="Normal 14 2 10 3" xfId="40707" xr:uid="{00000000-0005-0000-0000-0000EA3D0000}"/>
    <cellStyle name="Normal 14 2 10 4" xfId="30693" xr:uid="{00000000-0005-0000-0000-0000EB3D0000}"/>
    <cellStyle name="Normal 14 2 11" xfId="6913" xr:uid="{00000000-0005-0000-0000-0000EC3D0000}"/>
    <cellStyle name="Normal 14 2 11 2" xfId="19542" xr:uid="{00000000-0005-0000-0000-0000ED3D0000}"/>
    <cellStyle name="Normal 14 2 11 2 2" xfId="54758" xr:uid="{00000000-0005-0000-0000-0000EE3D0000}"/>
    <cellStyle name="Normal 14 2 11 3" xfId="42161" xr:uid="{00000000-0005-0000-0000-0000EF3D0000}"/>
    <cellStyle name="Normal 14 2 11 4" xfId="32147" xr:uid="{00000000-0005-0000-0000-0000F03D0000}"/>
    <cellStyle name="Normal 14 2 12" xfId="8695" xr:uid="{00000000-0005-0000-0000-0000F13D0000}"/>
    <cellStyle name="Normal 14 2 12 2" xfId="21318" xr:uid="{00000000-0005-0000-0000-0000F23D0000}"/>
    <cellStyle name="Normal 14 2 12 2 2" xfId="56534" xr:uid="{00000000-0005-0000-0000-0000F33D0000}"/>
    <cellStyle name="Normal 14 2 12 3" xfId="43937" xr:uid="{00000000-0005-0000-0000-0000F43D0000}"/>
    <cellStyle name="Normal 14 2 12 4" xfId="33923" xr:uid="{00000000-0005-0000-0000-0000F53D0000}"/>
    <cellStyle name="Normal 14 2 13" xfId="10532" xr:uid="{00000000-0005-0000-0000-0000F63D0000}"/>
    <cellStyle name="Normal 14 2 13 2" xfId="23143" xr:uid="{00000000-0005-0000-0000-0000F73D0000}"/>
    <cellStyle name="Normal 14 2 13 2 2" xfId="58359" xr:uid="{00000000-0005-0000-0000-0000F83D0000}"/>
    <cellStyle name="Normal 14 2 13 3" xfId="45762" xr:uid="{00000000-0005-0000-0000-0000F93D0000}"/>
    <cellStyle name="Normal 14 2 13 4" xfId="35748" xr:uid="{00000000-0005-0000-0000-0000FA3D0000}"/>
    <cellStyle name="Normal 14 2 14" xfId="14857" xr:uid="{00000000-0005-0000-0000-0000FB3D0000}"/>
    <cellStyle name="Normal 14 2 14 2" xfId="50074" xr:uid="{00000000-0005-0000-0000-0000FC3D0000}"/>
    <cellStyle name="Normal 14 2 14 3" xfId="27463" xr:uid="{00000000-0005-0000-0000-0000FD3D0000}"/>
    <cellStyle name="Normal 14 2 15" xfId="12271" xr:uid="{00000000-0005-0000-0000-0000FE3D0000}"/>
    <cellStyle name="Normal 14 2 15 2" xfId="47489" xr:uid="{00000000-0005-0000-0000-0000FF3D0000}"/>
    <cellStyle name="Normal 14 2 16" xfId="37476" xr:uid="{00000000-0005-0000-0000-0000003E0000}"/>
    <cellStyle name="Normal 14 2 17" xfId="24878" xr:uid="{00000000-0005-0000-0000-0000013E0000}"/>
    <cellStyle name="Normal 14 2 18" xfId="60091" xr:uid="{00000000-0005-0000-0000-0000023E0000}"/>
    <cellStyle name="Normal 14 2 2" xfId="1745" xr:uid="{00000000-0005-0000-0000-0000033E0000}"/>
    <cellStyle name="Normal 14 2 2 10" xfId="6987" xr:uid="{00000000-0005-0000-0000-0000043E0000}"/>
    <cellStyle name="Normal 14 2 2 10 2" xfId="19614" xr:uid="{00000000-0005-0000-0000-0000053E0000}"/>
    <cellStyle name="Normal 14 2 2 10 2 2" xfId="54830" xr:uid="{00000000-0005-0000-0000-0000063E0000}"/>
    <cellStyle name="Normal 14 2 2 10 3" xfId="42233" xr:uid="{00000000-0005-0000-0000-0000073E0000}"/>
    <cellStyle name="Normal 14 2 2 10 4" xfId="32219" xr:uid="{00000000-0005-0000-0000-0000083E0000}"/>
    <cellStyle name="Normal 14 2 2 11" xfId="8768" xr:uid="{00000000-0005-0000-0000-0000093E0000}"/>
    <cellStyle name="Normal 14 2 2 11 2" xfId="21390" xr:uid="{00000000-0005-0000-0000-00000A3E0000}"/>
    <cellStyle name="Normal 14 2 2 11 2 2" xfId="56606" xr:uid="{00000000-0005-0000-0000-00000B3E0000}"/>
    <cellStyle name="Normal 14 2 2 11 3" xfId="44009" xr:uid="{00000000-0005-0000-0000-00000C3E0000}"/>
    <cellStyle name="Normal 14 2 2 11 4" xfId="33995" xr:uid="{00000000-0005-0000-0000-00000D3E0000}"/>
    <cellStyle name="Normal 14 2 2 12" xfId="10533" xr:uid="{00000000-0005-0000-0000-00000E3E0000}"/>
    <cellStyle name="Normal 14 2 2 12 2" xfId="23144" xr:uid="{00000000-0005-0000-0000-00000F3E0000}"/>
    <cellStyle name="Normal 14 2 2 12 2 2" xfId="58360" xr:uid="{00000000-0005-0000-0000-0000103E0000}"/>
    <cellStyle name="Normal 14 2 2 12 3" xfId="45763" xr:uid="{00000000-0005-0000-0000-0000113E0000}"/>
    <cellStyle name="Normal 14 2 2 12 4" xfId="35749" xr:uid="{00000000-0005-0000-0000-0000123E0000}"/>
    <cellStyle name="Normal 14 2 2 13" xfId="14929" xr:uid="{00000000-0005-0000-0000-0000133E0000}"/>
    <cellStyle name="Normal 14 2 2 13 2" xfId="50146" xr:uid="{00000000-0005-0000-0000-0000143E0000}"/>
    <cellStyle name="Normal 14 2 2 13 3" xfId="27535" xr:uid="{00000000-0005-0000-0000-0000153E0000}"/>
    <cellStyle name="Normal 14 2 2 14" xfId="12343" xr:uid="{00000000-0005-0000-0000-0000163E0000}"/>
    <cellStyle name="Normal 14 2 2 14 2" xfId="47561" xr:uid="{00000000-0005-0000-0000-0000173E0000}"/>
    <cellStyle name="Normal 14 2 2 15" xfId="37548" xr:uid="{00000000-0005-0000-0000-0000183E0000}"/>
    <cellStyle name="Normal 14 2 2 16" xfId="24950" xr:uid="{00000000-0005-0000-0000-0000193E0000}"/>
    <cellStyle name="Normal 14 2 2 17" xfId="60163" xr:uid="{00000000-0005-0000-0000-00001A3E0000}"/>
    <cellStyle name="Normal 14 2 2 2" xfId="2373" xr:uid="{00000000-0005-0000-0000-00001B3E0000}"/>
    <cellStyle name="Normal 14 2 2 2 10" xfId="10534" xr:uid="{00000000-0005-0000-0000-00001C3E0000}"/>
    <cellStyle name="Normal 14 2 2 2 10 2" xfId="23145" xr:uid="{00000000-0005-0000-0000-00001D3E0000}"/>
    <cellStyle name="Normal 14 2 2 2 10 2 2" xfId="58361" xr:uid="{00000000-0005-0000-0000-00001E3E0000}"/>
    <cellStyle name="Normal 14 2 2 2 10 3" xfId="45764" xr:uid="{00000000-0005-0000-0000-00001F3E0000}"/>
    <cellStyle name="Normal 14 2 2 2 10 4" xfId="35750" xr:uid="{00000000-0005-0000-0000-0000203E0000}"/>
    <cellStyle name="Normal 14 2 2 2 11" xfId="15084" xr:uid="{00000000-0005-0000-0000-0000213E0000}"/>
    <cellStyle name="Normal 14 2 2 2 11 2" xfId="50300" xr:uid="{00000000-0005-0000-0000-0000223E0000}"/>
    <cellStyle name="Normal 14 2 2 2 11 3" xfId="27689" xr:uid="{00000000-0005-0000-0000-0000233E0000}"/>
    <cellStyle name="Normal 14 2 2 2 12" xfId="12497" xr:uid="{00000000-0005-0000-0000-0000243E0000}"/>
    <cellStyle name="Normal 14 2 2 2 12 2" xfId="47715" xr:uid="{00000000-0005-0000-0000-0000253E0000}"/>
    <cellStyle name="Normal 14 2 2 2 13" xfId="37703" xr:uid="{00000000-0005-0000-0000-0000263E0000}"/>
    <cellStyle name="Normal 14 2 2 2 14" xfId="25104" xr:uid="{00000000-0005-0000-0000-0000273E0000}"/>
    <cellStyle name="Normal 14 2 2 2 15" xfId="60317" xr:uid="{00000000-0005-0000-0000-0000283E0000}"/>
    <cellStyle name="Normal 14 2 2 2 2" xfId="3219" xr:uid="{00000000-0005-0000-0000-0000293E0000}"/>
    <cellStyle name="Normal 14 2 2 2 2 10" xfId="25588" xr:uid="{00000000-0005-0000-0000-00002A3E0000}"/>
    <cellStyle name="Normal 14 2 2 2 2 11" xfId="61123" xr:uid="{00000000-0005-0000-0000-00002B3E0000}"/>
    <cellStyle name="Normal 14 2 2 2 2 2" xfId="5019" xr:uid="{00000000-0005-0000-0000-00002C3E0000}"/>
    <cellStyle name="Normal 14 2 2 2 2 2 2" xfId="17666" xr:uid="{00000000-0005-0000-0000-00002D3E0000}"/>
    <cellStyle name="Normal 14 2 2 2 2 2 2 2" xfId="52882" xr:uid="{00000000-0005-0000-0000-00002E3E0000}"/>
    <cellStyle name="Normal 14 2 2 2 2 2 2 3" xfId="30271" xr:uid="{00000000-0005-0000-0000-00002F3E0000}"/>
    <cellStyle name="Normal 14 2 2 2 2 2 3" xfId="14112" xr:uid="{00000000-0005-0000-0000-0000303E0000}"/>
    <cellStyle name="Normal 14 2 2 2 2 2 3 2" xfId="49330" xr:uid="{00000000-0005-0000-0000-0000313E0000}"/>
    <cellStyle name="Normal 14 2 2 2 2 2 4" xfId="40285" xr:uid="{00000000-0005-0000-0000-0000323E0000}"/>
    <cellStyle name="Normal 14 2 2 2 2 2 5" xfId="26719" xr:uid="{00000000-0005-0000-0000-0000333E0000}"/>
    <cellStyle name="Normal 14 2 2 2 2 3" xfId="6489" xr:uid="{00000000-0005-0000-0000-0000343E0000}"/>
    <cellStyle name="Normal 14 2 2 2 2 3 2" xfId="19120" xr:uid="{00000000-0005-0000-0000-0000353E0000}"/>
    <cellStyle name="Normal 14 2 2 2 2 3 2 2" xfId="54336" xr:uid="{00000000-0005-0000-0000-0000363E0000}"/>
    <cellStyle name="Normal 14 2 2 2 2 3 3" xfId="41739" xr:uid="{00000000-0005-0000-0000-0000373E0000}"/>
    <cellStyle name="Normal 14 2 2 2 2 3 4" xfId="31725" xr:uid="{00000000-0005-0000-0000-0000383E0000}"/>
    <cellStyle name="Normal 14 2 2 2 2 4" xfId="7948" xr:uid="{00000000-0005-0000-0000-0000393E0000}"/>
    <cellStyle name="Normal 14 2 2 2 2 4 2" xfId="20574" xr:uid="{00000000-0005-0000-0000-00003A3E0000}"/>
    <cellStyle name="Normal 14 2 2 2 2 4 2 2" xfId="55790" xr:uid="{00000000-0005-0000-0000-00003B3E0000}"/>
    <cellStyle name="Normal 14 2 2 2 2 4 3" xfId="43193" xr:uid="{00000000-0005-0000-0000-00003C3E0000}"/>
    <cellStyle name="Normal 14 2 2 2 2 4 4" xfId="33179" xr:uid="{00000000-0005-0000-0000-00003D3E0000}"/>
    <cellStyle name="Normal 14 2 2 2 2 5" xfId="9729" xr:uid="{00000000-0005-0000-0000-00003E3E0000}"/>
    <cellStyle name="Normal 14 2 2 2 2 5 2" xfId="22350" xr:uid="{00000000-0005-0000-0000-00003F3E0000}"/>
    <cellStyle name="Normal 14 2 2 2 2 5 2 2" xfId="57566" xr:uid="{00000000-0005-0000-0000-0000403E0000}"/>
    <cellStyle name="Normal 14 2 2 2 2 5 3" xfId="44969" xr:uid="{00000000-0005-0000-0000-0000413E0000}"/>
    <cellStyle name="Normal 14 2 2 2 2 5 4" xfId="34955" xr:uid="{00000000-0005-0000-0000-0000423E0000}"/>
    <cellStyle name="Normal 14 2 2 2 2 6" xfId="11523" xr:uid="{00000000-0005-0000-0000-0000433E0000}"/>
    <cellStyle name="Normal 14 2 2 2 2 6 2" xfId="24126" xr:uid="{00000000-0005-0000-0000-0000443E0000}"/>
    <cellStyle name="Normal 14 2 2 2 2 6 2 2" xfId="59342" xr:uid="{00000000-0005-0000-0000-0000453E0000}"/>
    <cellStyle name="Normal 14 2 2 2 2 6 3" xfId="46745" xr:uid="{00000000-0005-0000-0000-0000463E0000}"/>
    <cellStyle name="Normal 14 2 2 2 2 6 4" xfId="36731" xr:uid="{00000000-0005-0000-0000-0000473E0000}"/>
    <cellStyle name="Normal 14 2 2 2 2 7" xfId="15890" xr:uid="{00000000-0005-0000-0000-0000483E0000}"/>
    <cellStyle name="Normal 14 2 2 2 2 7 2" xfId="51106" xr:uid="{00000000-0005-0000-0000-0000493E0000}"/>
    <cellStyle name="Normal 14 2 2 2 2 7 3" xfId="28495" xr:uid="{00000000-0005-0000-0000-00004A3E0000}"/>
    <cellStyle name="Normal 14 2 2 2 2 8" xfId="12981" xr:uid="{00000000-0005-0000-0000-00004B3E0000}"/>
    <cellStyle name="Normal 14 2 2 2 2 8 2" xfId="48199" xr:uid="{00000000-0005-0000-0000-00004C3E0000}"/>
    <cellStyle name="Normal 14 2 2 2 2 9" xfId="38509" xr:uid="{00000000-0005-0000-0000-00004D3E0000}"/>
    <cellStyle name="Normal 14 2 2 2 3" xfId="3548" xr:uid="{00000000-0005-0000-0000-00004E3E0000}"/>
    <cellStyle name="Normal 14 2 2 2 3 10" xfId="27044" xr:uid="{00000000-0005-0000-0000-00004F3E0000}"/>
    <cellStyle name="Normal 14 2 2 2 3 11" xfId="61448" xr:uid="{00000000-0005-0000-0000-0000503E0000}"/>
    <cellStyle name="Normal 14 2 2 2 3 2" xfId="5344" xr:uid="{00000000-0005-0000-0000-0000513E0000}"/>
    <cellStyle name="Normal 14 2 2 2 3 2 2" xfId="17991" xr:uid="{00000000-0005-0000-0000-0000523E0000}"/>
    <cellStyle name="Normal 14 2 2 2 3 2 2 2" xfId="53207" xr:uid="{00000000-0005-0000-0000-0000533E0000}"/>
    <cellStyle name="Normal 14 2 2 2 3 2 3" xfId="40610" xr:uid="{00000000-0005-0000-0000-0000543E0000}"/>
    <cellStyle name="Normal 14 2 2 2 3 2 4" xfId="30596" xr:uid="{00000000-0005-0000-0000-0000553E0000}"/>
    <cellStyle name="Normal 14 2 2 2 3 3" xfId="6814" xr:uid="{00000000-0005-0000-0000-0000563E0000}"/>
    <cellStyle name="Normal 14 2 2 2 3 3 2" xfId="19445" xr:uid="{00000000-0005-0000-0000-0000573E0000}"/>
    <cellStyle name="Normal 14 2 2 2 3 3 2 2" xfId="54661" xr:uid="{00000000-0005-0000-0000-0000583E0000}"/>
    <cellStyle name="Normal 14 2 2 2 3 3 3" xfId="42064" xr:uid="{00000000-0005-0000-0000-0000593E0000}"/>
    <cellStyle name="Normal 14 2 2 2 3 3 4" xfId="32050" xr:uid="{00000000-0005-0000-0000-00005A3E0000}"/>
    <cellStyle name="Normal 14 2 2 2 3 4" xfId="8273" xr:uid="{00000000-0005-0000-0000-00005B3E0000}"/>
    <cellStyle name="Normal 14 2 2 2 3 4 2" xfId="20899" xr:uid="{00000000-0005-0000-0000-00005C3E0000}"/>
    <cellStyle name="Normal 14 2 2 2 3 4 2 2" xfId="56115" xr:uid="{00000000-0005-0000-0000-00005D3E0000}"/>
    <cellStyle name="Normal 14 2 2 2 3 4 3" xfId="43518" xr:uid="{00000000-0005-0000-0000-00005E3E0000}"/>
    <cellStyle name="Normal 14 2 2 2 3 4 4" xfId="33504" xr:uid="{00000000-0005-0000-0000-00005F3E0000}"/>
    <cellStyle name="Normal 14 2 2 2 3 5" xfId="10054" xr:uid="{00000000-0005-0000-0000-0000603E0000}"/>
    <cellStyle name="Normal 14 2 2 2 3 5 2" xfId="22675" xr:uid="{00000000-0005-0000-0000-0000613E0000}"/>
    <cellStyle name="Normal 14 2 2 2 3 5 2 2" xfId="57891" xr:uid="{00000000-0005-0000-0000-0000623E0000}"/>
    <cellStyle name="Normal 14 2 2 2 3 5 3" xfId="45294" xr:uid="{00000000-0005-0000-0000-0000633E0000}"/>
    <cellStyle name="Normal 14 2 2 2 3 5 4" xfId="35280" xr:uid="{00000000-0005-0000-0000-0000643E0000}"/>
    <cellStyle name="Normal 14 2 2 2 3 6" xfId="11848" xr:uid="{00000000-0005-0000-0000-0000653E0000}"/>
    <cellStyle name="Normal 14 2 2 2 3 6 2" xfId="24451" xr:uid="{00000000-0005-0000-0000-0000663E0000}"/>
    <cellStyle name="Normal 14 2 2 2 3 6 2 2" xfId="59667" xr:uid="{00000000-0005-0000-0000-0000673E0000}"/>
    <cellStyle name="Normal 14 2 2 2 3 6 3" xfId="47070" xr:uid="{00000000-0005-0000-0000-0000683E0000}"/>
    <cellStyle name="Normal 14 2 2 2 3 6 4" xfId="37056" xr:uid="{00000000-0005-0000-0000-0000693E0000}"/>
    <cellStyle name="Normal 14 2 2 2 3 7" xfId="16215" xr:uid="{00000000-0005-0000-0000-00006A3E0000}"/>
    <cellStyle name="Normal 14 2 2 2 3 7 2" xfId="51431" xr:uid="{00000000-0005-0000-0000-00006B3E0000}"/>
    <cellStyle name="Normal 14 2 2 2 3 7 3" xfId="28820" xr:uid="{00000000-0005-0000-0000-00006C3E0000}"/>
    <cellStyle name="Normal 14 2 2 2 3 8" xfId="14437" xr:uid="{00000000-0005-0000-0000-00006D3E0000}"/>
    <cellStyle name="Normal 14 2 2 2 3 8 2" xfId="49655" xr:uid="{00000000-0005-0000-0000-00006E3E0000}"/>
    <cellStyle name="Normal 14 2 2 2 3 9" xfId="38834" xr:uid="{00000000-0005-0000-0000-00006F3E0000}"/>
    <cellStyle name="Normal 14 2 2 2 4" xfId="2709" xr:uid="{00000000-0005-0000-0000-0000703E0000}"/>
    <cellStyle name="Normal 14 2 2 2 4 10" xfId="26235" xr:uid="{00000000-0005-0000-0000-0000713E0000}"/>
    <cellStyle name="Normal 14 2 2 2 4 11" xfId="60639" xr:uid="{00000000-0005-0000-0000-0000723E0000}"/>
    <cellStyle name="Normal 14 2 2 2 4 2" xfId="4535" xr:uid="{00000000-0005-0000-0000-0000733E0000}"/>
    <cellStyle name="Normal 14 2 2 2 4 2 2" xfId="17182" xr:uid="{00000000-0005-0000-0000-0000743E0000}"/>
    <cellStyle name="Normal 14 2 2 2 4 2 2 2" xfId="52398" xr:uid="{00000000-0005-0000-0000-0000753E0000}"/>
    <cellStyle name="Normal 14 2 2 2 4 2 3" xfId="39801" xr:uid="{00000000-0005-0000-0000-0000763E0000}"/>
    <cellStyle name="Normal 14 2 2 2 4 2 4" xfId="29787" xr:uid="{00000000-0005-0000-0000-0000773E0000}"/>
    <cellStyle name="Normal 14 2 2 2 4 3" xfId="6005" xr:uid="{00000000-0005-0000-0000-0000783E0000}"/>
    <cellStyle name="Normal 14 2 2 2 4 3 2" xfId="18636" xr:uid="{00000000-0005-0000-0000-0000793E0000}"/>
    <cellStyle name="Normal 14 2 2 2 4 3 2 2" xfId="53852" xr:uid="{00000000-0005-0000-0000-00007A3E0000}"/>
    <cellStyle name="Normal 14 2 2 2 4 3 3" xfId="41255" xr:uid="{00000000-0005-0000-0000-00007B3E0000}"/>
    <cellStyle name="Normal 14 2 2 2 4 3 4" xfId="31241" xr:uid="{00000000-0005-0000-0000-00007C3E0000}"/>
    <cellStyle name="Normal 14 2 2 2 4 4" xfId="7464" xr:uid="{00000000-0005-0000-0000-00007D3E0000}"/>
    <cellStyle name="Normal 14 2 2 2 4 4 2" xfId="20090" xr:uid="{00000000-0005-0000-0000-00007E3E0000}"/>
    <cellStyle name="Normal 14 2 2 2 4 4 2 2" xfId="55306" xr:uid="{00000000-0005-0000-0000-00007F3E0000}"/>
    <cellStyle name="Normal 14 2 2 2 4 4 3" xfId="42709" xr:uid="{00000000-0005-0000-0000-0000803E0000}"/>
    <cellStyle name="Normal 14 2 2 2 4 4 4" xfId="32695" xr:uid="{00000000-0005-0000-0000-0000813E0000}"/>
    <cellStyle name="Normal 14 2 2 2 4 5" xfId="9245" xr:uid="{00000000-0005-0000-0000-0000823E0000}"/>
    <cellStyle name="Normal 14 2 2 2 4 5 2" xfId="21866" xr:uid="{00000000-0005-0000-0000-0000833E0000}"/>
    <cellStyle name="Normal 14 2 2 2 4 5 2 2" xfId="57082" xr:uid="{00000000-0005-0000-0000-0000843E0000}"/>
    <cellStyle name="Normal 14 2 2 2 4 5 3" xfId="44485" xr:uid="{00000000-0005-0000-0000-0000853E0000}"/>
    <cellStyle name="Normal 14 2 2 2 4 5 4" xfId="34471" xr:uid="{00000000-0005-0000-0000-0000863E0000}"/>
    <cellStyle name="Normal 14 2 2 2 4 6" xfId="11039" xr:uid="{00000000-0005-0000-0000-0000873E0000}"/>
    <cellStyle name="Normal 14 2 2 2 4 6 2" xfId="23642" xr:uid="{00000000-0005-0000-0000-0000883E0000}"/>
    <cellStyle name="Normal 14 2 2 2 4 6 2 2" xfId="58858" xr:uid="{00000000-0005-0000-0000-0000893E0000}"/>
    <cellStyle name="Normal 14 2 2 2 4 6 3" xfId="46261" xr:uid="{00000000-0005-0000-0000-00008A3E0000}"/>
    <cellStyle name="Normal 14 2 2 2 4 6 4" xfId="36247" xr:uid="{00000000-0005-0000-0000-00008B3E0000}"/>
    <cellStyle name="Normal 14 2 2 2 4 7" xfId="15406" xr:uid="{00000000-0005-0000-0000-00008C3E0000}"/>
    <cellStyle name="Normal 14 2 2 2 4 7 2" xfId="50622" xr:uid="{00000000-0005-0000-0000-00008D3E0000}"/>
    <cellStyle name="Normal 14 2 2 2 4 7 3" xfId="28011" xr:uid="{00000000-0005-0000-0000-00008E3E0000}"/>
    <cellStyle name="Normal 14 2 2 2 4 8" xfId="13628" xr:uid="{00000000-0005-0000-0000-00008F3E0000}"/>
    <cellStyle name="Normal 14 2 2 2 4 8 2" xfId="48846" xr:uid="{00000000-0005-0000-0000-0000903E0000}"/>
    <cellStyle name="Normal 14 2 2 2 4 9" xfId="38025" xr:uid="{00000000-0005-0000-0000-0000913E0000}"/>
    <cellStyle name="Normal 14 2 2 2 5" xfId="3873" xr:uid="{00000000-0005-0000-0000-0000923E0000}"/>
    <cellStyle name="Normal 14 2 2 2 5 2" xfId="8596" xr:uid="{00000000-0005-0000-0000-0000933E0000}"/>
    <cellStyle name="Normal 14 2 2 2 5 2 2" xfId="21222" xr:uid="{00000000-0005-0000-0000-0000943E0000}"/>
    <cellStyle name="Normal 14 2 2 2 5 2 2 2" xfId="56438" xr:uid="{00000000-0005-0000-0000-0000953E0000}"/>
    <cellStyle name="Normal 14 2 2 2 5 2 3" xfId="43841" xr:uid="{00000000-0005-0000-0000-0000963E0000}"/>
    <cellStyle name="Normal 14 2 2 2 5 2 4" xfId="33827" xr:uid="{00000000-0005-0000-0000-0000973E0000}"/>
    <cellStyle name="Normal 14 2 2 2 5 3" xfId="10377" xr:uid="{00000000-0005-0000-0000-0000983E0000}"/>
    <cellStyle name="Normal 14 2 2 2 5 3 2" xfId="22998" xr:uid="{00000000-0005-0000-0000-0000993E0000}"/>
    <cellStyle name="Normal 14 2 2 2 5 3 2 2" xfId="58214" xr:uid="{00000000-0005-0000-0000-00009A3E0000}"/>
    <cellStyle name="Normal 14 2 2 2 5 3 3" xfId="45617" xr:uid="{00000000-0005-0000-0000-00009B3E0000}"/>
    <cellStyle name="Normal 14 2 2 2 5 3 4" xfId="35603" xr:uid="{00000000-0005-0000-0000-00009C3E0000}"/>
    <cellStyle name="Normal 14 2 2 2 5 4" xfId="12173" xr:uid="{00000000-0005-0000-0000-00009D3E0000}"/>
    <cellStyle name="Normal 14 2 2 2 5 4 2" xfId="24774" xr:uid="{00000000-0005-0000-0000-00009E3E0000}"/>
    <cellStyle name="Normal 14 2 2 2 5 4 2 2" xfId="59990" xr:uid="{00000000-0005-0000-0000-00009F3E0000}"/>
    <cellStyle name="Normal 14 2 2 2 5 4 3" xfId="47393" xr:uid="{00000000-0005-0000-0000-0000A03E0000}"/>
    <cellStyle name="Normal 14 2 2 2 5 4 4" xfId="37379" xr:uid="{00000000-0005-0000-0000-0000A13E0000}"/>
    <cellStyle name="Normal 14 2 2 2 5 5" xfId="16538" xr:uid="{00000000-0005-0000-0000-0000A23E0000}"/>
    <cellStyle name="Normal 14 2 2 2 5 5 2" xfId="51754" xr:uid="{00000000-0005-0000-0000-0000A33E0000}"/>
    <cellStyle name="Normal 14 2 2 2 5 5 3" xfId="29143" xr:uid="{00000000-0005-0000-0000-0000A43E0000}"/>
    <cellStyle name="Normal 14 2 2 2 5 6" xfId="14760" xr:uid="{00000000-0005-0000-0000-0000A53E0000}"/>
    <cellStyle name="Normal 14 2 2 2 5 6 2" xfId="49978" xr:uid="{00000000-0005-0000-0000-0000A63E0000}"/>
    <cellStyle name="Normal 14 2 2 2 5 7" xfId="39157" xr:uid="{00000000-0005-0000-0000-0000A73E0000}"/>
    <cellStyle name="Normal 14 2 2 2 5 8" xfId="27367" xr:uid="{00000000-0005-0000-0000-0000A83E0000}"/>
    <cellStyle name="Normal 14 2 2 2 6" xfId="4213" xr:uid="{00000000-0005-0000-0000-0000A93E0000}"/>
    <cellStyle name="Normal 14 2 2 2 6 2" xfId="16860" xr:uid="{00000000-0005-0000-0000-0000AA3E0000}"/>
    <cellStyle name="Normal 14 2 2 2 6 2 2" xfId="52076" xr:uid="{00000000-0005-0000-0000-0000AB3E0000}"/>
    <cellStyle name="Normal 14 2 2 2 6 2 3" xfId="29465" xr:uid="{00000000-0005-0000-0000-0000AC3E0000}"/>
    <cellStyle name="Normal 14 2 2 2 6 3" xfId="13306" xr:uid="{00000000-0005-0000-0000-0000AD3E0000}"/>
    <cellStyle name="Normal 14 2 2 2 6 3 2" xfId="48524" xr:uid="{00000000-0005-0000-0000-0000AE3E0000}"/>
    <cellStyle name="Normal 14 2 2 2 6 4" xfId="39479" xr:uid="{00000000-0005-0000-0000-0000AF3E0000}"/>
    <cellStyle name="Normal 14 2 2 2 6 5" xfId="25913" xr:uid="{00000000-0005-0000-0000-0000B03E0000}"/>
    <cellStyle name="Normal 14 2 2 2 7" xfId="5683" xr:uid="{00000000-0005-0000-0000-0000B13E0000}"/>
    <cellStyle name="Normal 14 2 2 2 7 2" xfId="18314" xr:uid="{00000000-0005-0000-0000-0000B23E0000}"/>
    <cellStyle name="Normal 14 2 2 2 7 2 2" xfId="53530" xr:uid="{00000000-0005-0000-0000-0000B33E0000}"/>
    <cellStyle name="Normal 14 2 2 2 7 3" xfId="40933" xr:uid="{00000000-0005-0000-0000-0000B43E0000}"/>
    <cellStyle name="Normal 14 2 2 2 7 4" xfId="30919" xr:uid="{00000000-0005-0000-0000-0000B53E0000}"/>
    <cellStyle name="Normal 14 2 2 2 8" xfId="7142" xr:uid="{00000000-0005-0000-0000-0000B63E0000}"/>
    <cellStyle name="Normal 14 2 2 2 8 2" xfId="19768" xr:uid="{00000000-0005-0000-0000-0000B73E0000}"/>
    <cellStyle name="Normal 14 2 2 2 8 2 2" xfId="54984" xr:uid="{00000000-0005-0000-0000-0000B83E0000}"/>
    <cellStyle name="Normal 14 2 2 2 8 3" xfId="42387" xr:uid="{00000000-0005-0000-0000-0000B93E0000}"/>
    <cellStyle name="Normal 14 2 2 2 8 4" xfId="32373" xr:uid="{00000000-0005-0000-0000-0000BA3E0000}"/>
    <cellStyle name="Normal 14 2 2 2 9" xfId="8923" xr:uid="{00000000-0005-0000-0000-0000BB3E0000}"/>
    <cellStyle name="Normal 14 2 2 2 9 2" xfId="21544" xr:uid="{00000000-0005-0000-0000-0000BC3E0000}"/>
    <cellStyle name="Normal 14 2 2 2 9 2 2" xfId="56760" xr:uid="{00000000-0005-0000-0000-0000BD3E0000}"/>
    <cellStyle name="Normal 14 2 2 2 9 3" xfId="44163" xr:uid="{00000000-0005-0000-0000-0000BE3E0000}"/>
    <cellStyle name="Normal 14 2 2 2 9 4" xfId="34149" xr:uid="{00000000-0005-0000-0000-0000BF3E0000}"/>
    <cellStyle name="Normal 14 2 2 3" xfId="3059" xr:uid="{00000000-0005-0000-0000-0000C03E0000}"/>
    <cellStyle name="Normal 14 2 2 3 10" xfId="25431" xr:uid="{00000000-0005-0000-0000-0000C13E0000}"/>
    <cellStyle name="Normal 14 2 2 3 11" xfId="60966" xr:uid="{00000000-0005-0000-0000-0000C23E0000}"/>
    <cellStyle name="Normal 14 2 2 3 2" xfId="4862" xr:uid="{00000000-0005-0000-0000-0000C33E0000}"/>
    <cellStyle name="Normal 14 2 2 3 2 2" xfId="17509" xr:uid="{00000000-0005-0000-0000-0000C43E0000}"/>
    <cellStyle name="Normal 14 2 2 3 2 2 2" xfId="52725" xr:uid="{00000000-0005-0000-0000-0000C53E0000}"/>
    <cellStyle name="Normal 14 2 2 3 2 2 3" xfId="30114" xr:uid="{00000000-0005-0000-0000-0000C63E0000}"/>
    <cellStyle name="Normal 14 2 2 3 2 3" xfId="13955" xr:uid="{00000000-0005-0000-0000-0000C73E0000}"/>
    <cellStyle name="Normal 14 2 2 3 2 3 2" xfId="49173" xr:uid="{00000000-0005-0000-0000-0000C83E0000}"/>
    <cellStyle name="Normal 14 2 2 3 2 4" xfId="40128" xr:uid="{00000000-0005-0000-0000-0000C93E0000}"/>
    <cellStyle name="Normal 14 2 2 3 2 5" xfId="26562" xr:uid="{00000000-0005-0000-0000-0000CA3E0000}"/>
    <cellStyle name="Normal 14 2 2 3 3" xfId="6332" xr:uid="{00000000-0005-0000-0000-0000CB3E0000}"/>
    <cellStyle name="Normal 14 2 2 3 3 2" xfId="18963" xr:uid="{00000000-0005-0000-0000-0000CC3E0000}"/>
    <cellStyle name="Normal 14 2 2 3 3 2 2" xfId="54179" xr:uid="{00000000-0005-0000-0000-0000CD3E0000}"/>
    <cellStyle name="Normal 14 2 2 3 3 3" xfId="41582" xr:uid="{00000000-0005-0000-0000-0000CE3E0000}"/>
    <cellStyle name="Normal 14 2 2 3 3 4" xfId="31568" xr:uid="{00000000-0005-0000-0000-0000CF3E0000}"/>
    <cellStyle name="Normal 14 2 2 3 4" xfId="7791" xr:uid="{00000000-0005-0000-0000-0000D03E0000}"/>
    <cellStyle name="Normal 14 2 2 3 4 2" xfId="20417" xr:uid="{00000000-0005-0000-0000-0000D13E0000}"/>
    <cellStyle name="Normal 14 2 2 3 4 2 2" xfId="55633" xr:uid="{00000000-0005-0000-0000-0000D23E0000}"/>
    <cellStyle name="Normal 14 2 2 3 4 3" xfId="43036" xr:uid="{00000000-0005-0000-0000-0000D33E0000}"/>
    <cellStyle name="Normal 14 2 2 3 4 4" xfId="33022" xr:uid="{00000000-0005-0000-0000-0000D43E0000}"/>
    <cellStyle name="Normal 14 2 2 3 5" xfId="9572" xr:uid="{00000000-0005-0000-0000-0000D53E0000}"/>
    <cellStyle name="Normal 14 2 2 3 5 2" xfId="22193" xr:uid="{00000000-0005-0000-0000-0000D63E0000}"/>
    <cellStyle name="Normal 14 2 2 3 5 2 2" xfId="57409" xr:uid="{00000000-0005-0000-0000-0000D73E0000}"/>
    <cellStyle name="Normal 14 2 2 3 5 3" xfId="44812" xr:uid="{00000000-0005-0000-0000-0000D83E0000}"/>
    <cellStyle name="Normal 14 2 2 3 5 4" xfId="34798" xr:uid="{00000000-0005-0000-0000-0000D93E0000}"/>
    <cellStyle name="Normal 14 2 2 3 6" xfId="11366" xr:uid="{00000000-0005-0000-0000-0000DA3E0000}"/>
    <cellStyle name="Normal 14 2 2 3 6 2" xfId="23969" xr:uid="{00000000-0005-0000-0000-0000DB3E0000}"/>
    <cellStyle name="Normal 14 2 2 3 6 2 2" xfId="59185" xr:uid="{00000000-0005-0000-0000-0000DC3E0000}"/>
    <cellStyle name="Normal 14 2 2 3 6 3" xfId="46588" xr:uid="{00000000-0005-0000-0000-0000DD3E0000}"/>
    <cellStyle name="Normal 14 2 2 3 6 4" xfId="36574" xr:uid="{00000000-0005-0000-0000-0000DE3E0000}"/>
    <cellStyle name="Normal 14 2 2 3 7" xfId="15733" xr:uid="{00000000-0005-0000-0000-0000DF3E0000}"/>
    <cellStyle name="Normal 14 2 2 3 7 2" xfId="50949" xr:uid="{00000000-0005-0000-0000-0000E03E0000}"/>
    <cellStyle name="Normal 14 2 2 3 7 3" xfId="28338" xr:uid="{00000000-0005-0000-0000-0000E13E0000}"/>
    <cellStyle name="Normal 14 2 2 3 8" xfId="12824" xr:uid="{00000000-0005-0000-0000-0000E23E0000}"/>
    <cellStyle name="Normal 14 2 2 3 8 2" xfId="48042" xr:uid="{00000000-0005-0000-0000-0000E33E0000}"/>
    <cellStyle name="Normal 14 2 2 3 9" xfId="38352" xr:uid="{00000000-0005-0000-0000-0000E43E0000}"/>
    <cellStyle name="Normal 14 2 2 4" xfId="2885" xr:uid="{00000000-0005-0000-0000-0000E53E0000}"/>
    <cellStyle name="Normal 14 2 2 4 10" xfId="25272" xr:uid="{00000000-0005-0000-0000-0000E63E0000}"/>
    <cellStyle name="Normal 14 2 2 4 11" xfId="60807" xr:uid="{00000000-0005-0000-0000-0000E73E0000}"/>
    <cellStyle name="Normal 14 2 2 4 2" xfId="4703" xr:uid="{00000000-0005-0000-0000-0000E83E0000}"/>
    <cellStyle name="Normal 14 2 2 4 2 2" xfId="17350" xr:uid="{00000000-0005-0000-0000-0000E93E0000}"/>
    <cellStyle name="Normal 14 2 2 4 2 2 2" xfId="52566" xr:uid="{00000000-0005-0000-0000-0000EA3E0000}"/>
    <cellStyle name="Normal 14 2 2 4 2 2 3" xfId="29955" xr:uid="{00000000-0005-0000-0000-0000EB3E0000}"/>
    <cellStyle name="Normal 14 2 2 4 2 3" xfId="13796" xr:uid="{00000000-0005-0000-0000-0000EC3E0000}"/>
    <cellStyle name="Normal 14 2 2 4 2 3 2" xfId="49014" xr:uid="{00000000-0005-0000-0000-0000ED3E0000}"/>
    <cellStyle name="Normal 14 2 2 4 2 4" xfId="39969" xr:uid="{00000000-0005-0000-0000-0000EE3E0000}"/>
    <cellStyle name="Normal 14 2 2 4 2 5" xfId="26403" xr:uid="{00000000-0005-0000-0000-0000EF3E0000}"/>
    <cellStyle name="Normal 14 2 2 4 3" xfId="6173" xr:uid="{00000000-0005-0000-0000-0000F03E0000}"/>
    <cellStyle name="Normal 14 2 2 4 3 2" xfId="18804" xr:uid="{00000000-0005-0000-0000-0000F13E0000}"/>
    <cellStyle name="Normal 14 2 2 4 3 2 2" xfId="54020" xr:uid="{00000000-0005-0000-0000-0000F23E0000}"/>
    <cellStyle name="Normal 14 2 2 4 3 3" xfId="41423" xr:uid="{00000000-0005-0000-0000-0000F33E0000}"/>
    <cellStyle name="Normal 14 2 2 4 3 4" xfId="31409" xr:uid="{00000000-0005-0000-0000-0000F43E0000}"/>
    <cellStyle name="Normal 14 2 2 4 4" xfId="7632" xr:uid="{00000000-0005-0000-0000-0000F53E0000}"/>
    <cellStyle name="Normal 14 2 2 4 4 2" xfId="20258" xr:uid="{00000000-0005-0000-0000-0000F63E0000}"/>
    <cellStyle name="Normal 14 2 2 4 4 2 2" xfId="55474" xr:uid="{00000000-0005-0000-0000-0000F73E0000}"/>
    <cellStyle name="Normal 14 2 2 4 4 3" xfId="42877" xr:uid="{00000000-0005-0000-0000-0000F83E0000}"/>
    <cellStyle name="Normal 14 2 2 4 4 4" xfId="32863" xr:uid="{00000000-0005-0000-0000-0000F93E0000}"/>
    <cellStyle name="Normal 14 2 2 4 5" xfId="9413" xr:uid="{00000000-0005-0000-0000-0000FA3E0000}"/>
    <cellStyle name="Normal 14 2 2 4 5 2" xfId="22034" xr:uid="{00000000-0005-0000-0000-0000FB3E0000}"/>
    <cellStyle name="Normal 14 2 2 4 5 2 2" xfId="57250" xr:uid="{00000000-0005-0000-0000-0000FC3E0000}"/>
    <cellStyle name="Normal 14 2 2 4 5 3" xfId="44653" xr:uid="{00000000-0005-0000-0000-0000FD3E0000}"/>
    <cellStyle name="Normal 14 2 2 4 5 4" xfId="34639" xr:uid="{00000000-0005-0000-0000-0000FE3E0000}"/>
    <cellStyle name="Normal 14 2 2 4 6" xfId="11207" xr:uid="{00000000-0005-0000-0000-0000FF3E0000}"/>
    <cellStyle name="Normal 14 2 2 4 6 2" xfId="23810" xr:uid="{00000000-0005-0000-0000-0000003F0000}"/>
    <cellStyle name="Normal 14 2 2 4 6 2 2" xfId="59026" xr:uid="{00000000-0005-0000-0000-0000013F0000}"/>
    <cellStyle name="Normal 14 2 2 4 6 3" xfId="46429" xr:uid="{00000000-0005-0000-0000-0000023F0000}"/>
    <cellStyle name="Normal 14 2 2 4 6 4" xfId="36415" xr:uid="{00000000-0005-0000-0000-0000033F0000}"/>
    <cellStyle name="Normal 14 2 2 4 7" xfId="15574" xr:uid="{00000000-0005-0000-0000-0000043F0000}"/>
    <cellStyle name="Normal 14 2 2 4 7 2" xfId="50790" xr:uid="{00000000-0005-0000-0000-0000053F0000}"/>
    <cellStyle name="Normal 14 2 2 4 7 3" xfId="28179" xr:uid="{00000000-0005-0000-0000-0000063F0000}"/>
    <cellStyle name="Normal 14 2 2 4 8" xfId="12665" xr:uid="{00000000-0005-0000-0000-0000073F0000}"/>
    <cellStyle name="Normal 14 2 2 4 8 2" xfId="47883" xr:uid="{00000000-0005-0000-0000-0000083F0000}"/>
    <cellStyle name="Normal 14 2 2 4 9" xfId="38193" xr:uid="{00000000-0005-0000-0000-0000093F0000}"/>
    <cellStyle name="Normal 14 2 2 5" xfId="3394" xr:uid="{00000000-0005-0000-0000-00000A3F0000}"/>
    <cellStyle name="Normal 14 2 2 5 10" xfId="26890" xr:uid="{00000000-0005-0000-0000-00000B3F0000}"/>
    <cellStyle name="Normal 14 2 2 5 11" xfId="61294" xr:uid="{00000000-0005-0000-0000-00000C3F0000}"/>
    <cellStyle name="Normal 14 2 2 5 2" xfId="5190" xr:uid="{00000000-0005-0000-0000-00000D3F0000}"/>
    <cellStyle name="Normal 14 2 2 5 2 2" xfId="17837" xr:uid="{00000000-0005-0000-0000-00000E3F0000}"/>
    <cellStyle name="Normal 14 2 2 5 2 2 2" xfId="53053" xr:uid="{00000000-0005-0000-0000-00000F3F0000}"/>
    <cellStyle name="Normal 14 2 2 5 2 3" xfId="40456" xr:uid="{00000000-0005-0000-0000-0000103F0000}"/>
    <cellStyle name="Normal 14 2 2 5 2 4" xfId="30442" xr:uid="{00000000-0005-0000-0000-0000113F0000}"/>
    <cellStyle name="Normal 14 2 2 5 3" xfId="6660" xr:uid="{00000000-0005-0000-0000-0000123F0000}"/>
    <cellStyle name="Normal 14 2 2 5 3 2" xfId="19291" xr:uid="{00000000-0005-0000-0000-0000133F0000}"/>
    <cellStyle name="Normal 14 2 2 5 3 2 2" xfId="54507" xr:uid="{00000000-0005-0000-0000-0000143F0000}"/>
    <cellStyle name="Normal 14 2 2 5 3 3" xfId="41910" xr:uid="{00000000-0005-0000-0000-0000153F0000}"/>
    <cellStyle name="Normal 14 2 2 5 3 4" xfId="31896" xr:uid="{00000000-0005-0000-0000-0000163F0000}"/>
    <cellStyle name="Normal 14 2 2 5 4" xfId="8119" xr:uid="{00000000-0005-0000-0000-0000173F0000}"/>
    <cellStyle name="Normal 14 2 2 5 4 2" xfId="20745" xr:uid="{00000000-0005-0000-0000-0000183F0000}"/>
    <cellStyle name="Normal 14 2 2 5 4 2 2" xfId="55961" xr:uid="{00000000-0005-0000-0000-0000193F0000}"/>
    <cellStyle name="Normal 14 2 2 5 4 3" xfId="43364" xr:uid="{00000000-0005-0000-0000-00001A3F0000}"/>
    <cellStyle name="Normal 14 2 2 5 4 4" xfId="33350" xr:uid="{00000000-0005-0000-0000-00001B3F0000}"/>
    <cellStyle name="Normal 14 2 2 5 5" xfId="9900" xr:uid="{00000000-0005-0000-0000-00001C3F0000}"/>
    <cellStyle name="Normal 14 2 2 5 5 2" xfId="22521" xr:uid="{00000000-0005-0000-0000-00001D3F0000}"/>
    <cellStyle name="Normal 14 2 2 5 5 2 2" xfId="57737" xr:uid="{00000000-0005-0000-0000-00001E3F0000}"/>
    <cellStyle name="Normal 14 2 2 5 5 3" xfId="45140" xr:uid="{00000000-0005-0000-0000-00001F3F0000}"/>
    <cellStyle name="Normal 14 2 2 5 5 4" xfId="35126" xr:uid="{00000000-0005-0000-0000-0000203F0000}"/>
    <cellStyle name="Normal 14 2 2 5 6" xfId="11694" xr:uid="{00000000-0005-0000-0000-0000213F0000}"/>
    <cellStyle name="Normal 14 2 2 5 6 2" xfId="24297" xr:uid="{00000000-0005-0000-0000-0000223F0000}"/>
    <cellStyle name="Normal 14 2 2 5 6 2 2" xfId="59513" xr:uid="{00000000-0005-0000-0000-0000233F0000}"/>
    <cellStyle name="Normal 14 2 2 5 6 3" xfId="46916" xr:uid="{00000000-0005-0000-0000-0000243F0000}"/>
    <cellStyle name="Normal 14 2 2 5 6 4" xfId="36902" xr:uid="{00000000-0005-0000-0000-0000253F0000}"/>
    <cellStyle name="Normal 14 2 2 5 7" xfId="16061" xr:uid="{00000000-0005-0000-0000-0000263F0000}"/>
    <cellStyle name="Normal 14 2 2 5 7 2" xfId="51277" xr:uid="{00000000-0005-0000-0000-0000273F0000}"/>
    <cellStyle name="Normal 14 2 2 5 7 3" xfId="28666" xr:uid="{00000000-0005-0000-0000-0000283F0000}"/>
    <cellStyle name="Normal 14 2 2 5 8" xfId="14283" xr:uid="{00000000-0005-0000-0000-0000293F0000}"/>
    <cellStyle name="Normal 14 2 2 5 8 2" xfId="49501" xr:uid="{00000000-0005-0000-0000-00002A3F0000}"/>
    <cellStyle name="Normal 14 2 2 5 9" xfId="38680" xr:uid="{00000000-0005-0000-0000-00002B3F0000}"/>
    <cellStyle name="Normal 14 2 2 6" xfId="2554" xr:uid="{00000000-0005-0000-0000-00002C3F0000}"/>
    <cellStyle name="Normal 14 2 2 6 10" xfId="26081" xr:uid="{00000000-0005-0000-0000-00002D3F0000}"/>
    <cellStyle name="Normal 14 2 2 6 11" xfId="60485" xr:uid="{00000000-0005-0000-0000-00002E3F0000}"/>
    <cellStyle name="Normal 14 2 2 6 2" xfId="4381" xr:uid="{00000000-0005-0000-0000-00002F3F0000}"/>
    <cellStyle name="Normal 14 2 2 6 2 2" xfId="17028" xr:uid="{00000000-0005-0000-0000-0000303F0000}"/>
    <cellStyle name="Normal 14 2 2 6 2 2 2" xfId="52244" xr:uid="{00000000-0005-0000-0000-0000313F0000}"/>
    <cellStyle name="Normal 14 2 2 6 2 3" xfId="39647" xr:uid="{00000000-0005-0000-0000-0000323F0000}"/>
    <cellStyle name="Normal 14 2 2 6 2 4" xfId="29633" xr:uid="{00000000-0005-0000-0000-0000333F0000}"/>
    <cellStyle name="Normal 14 2 2 6 3" xfId="5851" xr:uid="{00000000-0005-0000-0000-0000343F0000}"/>
    <cellStyle name="Normal 14 2 2 6 3 2" xfId="18482" xr:uid="{00000000-0005-0000-0000-0000353F0000}"/>
    <cellStyle name="Normal 14 2 2 6 3 2 2" xfId="53698" xr:uid="{00000000-0005-0000-0000-0000363F0000}"/>
    <cellStyle name="Normal 14 2 2 6 3 3" xfId="41101" xr:uid="{00000000-0005-0000-0000-0000373F0000}"/>
    <cellStyle name="Normal 14 2 2 6 3 4" xfId="31087" xr:uid="{00000000-0005-0000-0000-0000383F0000}"/>
    <cellStyle name="Normal 14 2 2 6 4" xfId="7310" xr:uid="{00000000-0005-0000-0000-0000393F0000}"/>
    <cellStyle name="Normal 14 2 2 6 4 2" xfId="19936" xr:uid="{00000000-0005-0000-0000-00003A3F0000}"/>
    <cellStyle name="Normal 14 2 2 6 4 2 2" xfId="55152" xr:uid="{00000000-0005-0000-0000-00003B3F0000}"/>
    <cellStyle name="Normal 14 2 2 6 4 3" xfId="42555" xr:uid="{00000000-0005-0000-0000-00003C3F0000}"/>
    <cellStyle name="Normal 14 2 2 6 4 4" xfId="32541" xr:uid="{00000000-0005-0000-0000-00003D3F0000}"/>
    <cellStyle name="Normal 14 2 2 6 5" xfId="9091" xr:uid="{00000000-0005-0000-0000-00003E3F0000}"/>
    <cellStyle name="Normal 14 2 2 6 5 2" xfId="21712" xr:uid="{00000000-0005-0000-0000-00003F3F0000}"/>
    <cellStyle name="Normal 14 2 2 6 5 2 2" xfId="56928" xr:uid="{00000000-0005-0000-0000-0000403F0000}"/>
    <cellStyle name="Normal 14 2 2 6 5 3" xfId="44331" xr:uid="{00000000-0005-0000-0000-0000413F0000}"/>
    <cellStyle name="Normal 14 2 2 6 5 4" xfId="34317" xr:uid="{00000000-0005-0000-0000-0000423F0000}"/>
    <cellStyle name="Normal 14 2 2 6 6" xfId="10885" xr:uid="{00000000-0005-0000-0000-0000433F0000}"/>
    <cellStyle name="Normal 14 2 2 6 6 2" xfId="23488" xr:uid="{00000000-0005-0000-0000-0000443F0000}"/>
    <cellStyle name="Normal 14 2 2 6 6 2 2" xfId="58704" xr:uid="{00000000-0005-0000-0000-0000453F0000}"/>
    <cellStyle name="Normal 14 2 2 6 6 3" xfId="46107" xr:uid="{00000000-0005-0000-0000-0000463F0000}"/>
    <cellStyle name="Normal 14 2 2 6 6 4" xfId="36093" xr:uid="{00000000-0005-0000-0000-0000473F0000}"/>
    <cellStyle name="Normal 14 2 2 6 7" xfId="15252" xr:uid="{00000000-0005-0000-0000-0000483F0000}"/>
    <cellStyle name="Normal 14 2 2 6 7 2" xfId="50468" xr:uid="{00000000-0005-0000-0000-0000493F0000}"/>
    <cellStyle name="Normal 14 2 2 6 7 3" xfId="27857" xr:uid="{00000000-0005-0000-0000-00004A3F0000}"/>
    <cellStyle name="Normal 14 2 2 6 8" xfId="13474" xr:uid="{00000000-0005-0000-0000-00004B3F0000}"/>
    <cellStyle name="Normal 14 2 2 6 8 2" xfId="48692" xr:uid="{00000000-0005-0000-0000-00004C3F0000}"/>
    <cellStyle name="Normal 14 2 2 6 9" xfId="37871" xr:uid="{00000000-0005-0000-0000-00004D3F0000}"/>
    <cellStyle name="Normal 14 2 2 7" xfId="3718" xr:uid="{00000000-0005-0000-0000-00004E3F0000}"/>
    <cellStyle name="Normal 14 2 2 7 2" xfId="8442" xr:uid="{00000000-0005-0000-0000-00004F3F0000}"/>
    <cellStyle name="Normal 14 2 2 7 2 2" xfId="21068" xr:uid="{00000000-0005-0000-0000-0000503F0000}"/>
    <cellStyle name="Normal 14 2 2 7 2 2 2" xfId="56284" xr:uid="{00000000-0005-0000-0000-0000513F0000}"/>
    <cellStyle name="Normal 14 2 2 7 2 3" xfId="43687" xr:uid="{00000000-0005-0000-0000-0000523F0000}"/>
    <cellStyle name="Normal 14 2 2 7 2 4" xfId="33673" xr:uid="{00000000-0005-0000-0000-0000533F0000}"/>
    <cellStyle name="Normal 14 2 2 7 3" xfId="10223" xr:uid="{00000000-0005-0000-0000-0000543F0000}"/>
    <cellStyle name="Normal 14 2 2 7 3 2" xfId="22844" xr:uid="{00000000-0005-0000-0000-0000553F0000}"/>
    <cellStyle name="Normal 14 2 2 7 3 2 2" xfId="58060" xr:uid="{00000000-0005-0000-0000-0000563F0000}"/>
    <cellStyle name="Normal 14 2 2 7 3 3" xfId="45463" xr:uid="{00000000-0005-0000-0000-0000573F0000}"/>
    <cellStyle name="Normal 14 2 2 7 3 4" xfId="35449" xr:uid="{00000000-0005-0000-0000-0000583F0000}"/>
    <cellStyle name="Normal 14 2 2 7 4" xfId="12019" xr:uid="{00000000-0005-0000-0000-0000593F0000}"/>
    <cellStyle name="Normal 14 2 2 7 4 2" xfId="24620" xr:uid="{00000000-0005-0000-0000-00005A3F0000}"/>
    <cellStyle name="Normal 14 2 2 7 4 2 2" xfId="59836" xr:uid="{00000000-0005-0000-0000-00005B3F0000}"/>
    <cellStyle name="Normal 14 2 2 7 4 3" xfId="47239" xr:uid="{00000000-0005-0000-0000-00005C3F0000}"/>
    <cellStyle name="Normal 14 2 2 7 4 4" xfId="37225" xr:uid="{00000000-0005-0000-0000-00005D3F0000}"/>
    <cellStyle name="Normal 14 2 2 7 5" xfId="16384" xr:uid="{00000000-0005-0000-0000-00005E3F0000}"/>
    <cellStyle name="Normal 14 2 2 7 5 2" xfId="51600" xr:uid="{00000000-0005-0000-0000-00005F3F0000}"/>
    <cellStyle name="Normal 14 2 2 7 5 3" xfId="28989" xr:uid="{00000000-0005-0000-0000-0000603F0000}"/>
    <cellStyle name="Normal 14 2 2 7 6" xfId="14606" xr:uid="{00000000-0005-0000-0000-0000613F0000}"/>
    <cellStyle name="Normal 14 2 2 7 6 2" xfId="49824" xr:uid="{00000000-0005-0000-0000-0000623F0000}"/>
    <cellStyle name="Normal 14 2 2 7 7" xfId="39003" xr:uid="{00000000-0005-0000-0000-0000633F0000}"/>
    <cellStyle name="Normal 14 2 2 7 8" xfId="27213" xr:uid="{00000000-0005-0000-0000-0000643F0000}"/>
    <cellStyle name="Normal 14 2 2 8" xfId="4056" xr:uid="{00000000-0005-0000-0000-0000653F0000}"/>
    <cellStyle name="Normal 14 2 2 8 2" xfId="16706" xr:uid="{00000000-0005-0000-0000-0000663F0000}"/>
    <cellStyle name="Normal 14 2 2 8 2 2" xfId="51922" xr:uid="{00000000-0005-0000-0000-0000673F0000}"/>
    <cellStyle name="Normal 14 2 2 8 2 3" xfId="29311" xr:uid="{00000000-0005-0000-0000-0000683F0000}"/>
    <cellStyle name="Normal 14 2 2 8 3" xfId="13152" xr:uid="{00000000-0005-0000-0000-0000693F0000}"/>
    <cellStyle name="Normal 14 2 2 8 3 2" xfId="48370" xr:uid="{00000000-0005-0000-0000-00006A3F0000}"/>
    <cellStyle name="Normal 14 2 2 8 4" xfId="39325" xr:uid="{00000000-0005-0000-0000-00006B3F0000}"/>
    <cellStyle name="Normal 14 2 2 8 5" xfId="25759" xr:uid="{00000000-0005-0000-0000-00006C3F0000}"/>
    <cellStyle name="Normal 14 2 2 9" xfId="5529" xr:uid="{00000000-0005-0000-0000-00006D3F0000}"/>
    <cellStyle name="Normal 14 2 2 9 2" xfId="18160" xr:uid="{00000000-0005-0000-0000-00006E3F0000}"/>
    <cellStyle name="Normal 14 2 2 9 2 2" xfId="53376" xr:uid="{00000000-0005-0000-0000-00006F3F0000}"/>
    <cellStyle name="Normal 14 2 2 9 3" xfId="40779" xr:uid="{00000000-0005-0000-0000-0000703F0000}"/>
    <cellStyle name="Normal 14 2 2 9 4" xfId="30765" xr:uid="{00000000-0005-0000-0000-0000713F0000}"/>
    <cellStyle name="Normal 14 2 3" xfId="2294" xr:uid="{00000000-0005-0000-0000-0000723F0000}"/>
    <cellStyle name="Normal 14 2 3 10" xfId="10535" xr:uid="{00000000-0005-0000-0000-0000733F0000}"/>
    <cellStyle name="Normal 14 2 3 10 2" xfId="23146" xr:uid="{00000000-0005-0000-0000-0000743F0000}"/>
    <cellStyle name="Normal 14 2 3 10 2 2" xfId="58362" xr:uid="{00000000-0005-0000-0000-0000753F0000}"/>
    <cellStyle name="Normal 14 2 3 10 3" xfId="45765" xr:uid="{00000000-0005-0000-0000-0000763F0000}"/>
    <cellStyle name="Normal 14 2 3 10 4" xfId="35751" xr:uid="{00000000-0005-0000-0000-0000773F0000}"/>
    <cellStyle name="Normal 14 2 3 11" xfId="15010" xr:uid="{00000000-0005-0000-0000-0000783F0000}"/>
    <cellStyle name="Normal 14 2 3 11 2" xfId="50226" xr:uid="{00000000-0005-0000-0000-0000793F0000}"/>
    <cellStyle name="Normal 14 2 3 11 3" xfId="27615" xr:uid="{00000000-0005-0000-0000-00007A3F0000}"/>
    <cellStyle name="Normal 14 2 3 12" xfId="12423" xr:uid="{00000000-0005-0000-0000-00007B3F0000}"/>
    <cellStyle name="Normal 14 2 3 12 2" xfId="47641" xr:uid="{00000000-0005-0000-0000-00007C3F0000}"/>
    <cellStyle name="Normal 14 2 3 13" xfId="37629" xr:uid="{00000000-0005-0000-0000-00007D3F0000}"/>
    <cellStyle name="Normal 14 2 3 14" xfId="25030" xr:uid="{00000000-0005-0000-0000-00007E3F0000}"/>
    <cellStyle name="Normal 14 2 3 15" xfId="60243" xr:uid="{00000000-0005-0000-0000-00007F3F0000}"/>
    <cellStyle name="Normal 14 2 3 2" xfId="3145" xr:uid="{00000000-0005-0000-0000-0000803F0000}"/>
    <cellStyle name="Normal 14 2 3 2 10" xfId="25514" xr:uid="{00000000-0005-0000-0000-0000813F0000}"/>
    <cellStyle name="Normal 14 2 3 2 11" xfId="61049" xr:uid="{00000000-0005-0000-0000-0000823F0000}"/>
    <cellStyle name="Normal 14 2 3 2 2" xfId="4945" xr:uid="{00000000-0005-0000-0000-0000833F0000}"/>
    <cellStyle name="Normal 14 2 3 2 2 2" xfId="17592" xr:uid="{00000000-0005-0000-0000-0000843F0000}"/>
    <cellStyle name="Normal 14 2 3 2 2 2 2" xfId="52808" xr:uid="{00000000-0005-0000-0000-0000853F0000}"/>
    <cellStyle name="Normal 14 2 3 2 2 2 3" xfId="30197" xr:uid="{00000000-0005-0000-0000-0000863F0000}"/>
    <cellStyle name="Normal 14 2 3 2 2 3" xfId="14038" xr:uid="{00000000-0005-0000-0000-0000873F0000}"/>
    <cellStyle name="Normal 14 2 3 2 2 3 2" xfId="49256" xr:uid="{00000000-0005-0000-0000-0000883F0000}"/>
    <cellStyle name="Normal 14 2 3 2 2 4" xfId="40211" xr:uid="{00000000-0005-0000-0000-0000893F0000}"/>
    <cellStyle name="Normal 14 2 3 2 2 5" xfId="26645" xr:uid="{00000000-0005-0000-0000-00008A3F0000}"/>
    <cellStyle name="Normal 14 2 3 2 3" xfId="6415" xr:uid="{00000000-0005-0000-0000-00008B3F0000}"/>
    <cellStyle name="Normal 14 2 3 2 3 2" xfId="19046" xr:uid="{00000000-0005-0000-0000-00008C3F0000}"/>
    <cellStyle name="Normal 14 2 3 2 3 2 2" xfId="54262" xr:uid="{00000000-0005-0000-0000-00008D3F0000}"/>
    <cellStyle name="Normal 14 2 3 2 3 3" xfId="41665" xr:uid="{00000000-0005-0000-0000-00008E3F0000}"/>
    <cellStyle name="Normal 14 2 3 2 3 4" xfId="31651" xr:uid="{00000000-0005-0000-0000-00008F3F0000}"/>
    <cellStyle name="Normal 14 2 3 2 4" xfId="7874" xr:uid="{00000000-0005-0000-0000-0000903F0000}"/>
    <cellStyle name="Normal 14 2 3 2 4 2" xfId="20500" xr:uid="{00000000-0005-0000-0000-0000913F0000}"/>
    <cellStyle name="Normal 14 2 3 2 4 2 2" xfId="55716" xr:uid="{00000000-0005-0000-0000-0000923F0000}"/>
    <cellStyle name="Normal 14 2 3 2 4 3" xfId="43119" xr:uid="{00000000-0005-0000-0000-0000933F0000}"/>
    <cellStyle name="Normal 14 2 3 2 4 4" xfId="33105" xr:uid="{00000000-0005-0000-0000-0000943F0000}"/>
    <cellStyle name="Normal 14 2 3 2 5" xfId="9655" xr:uid="{00000000-0005-0000-0000-0000953F0000}"/>
    <cellStyle name="Normal 14 2 3 2 5 2" xfId="22276" xr:uid="{00000000-0005-0000-0000-0000963F0000}"/>
    <cellStyle name="Normal 14 2 3 2 5 2 2" xfId="57492" xr:uid="{00000000-0005-0000-0000-0000973F0000}"/>
    <cellStyle name="Normal 14 2 3 2 5 3" xfId="44895" xr:uid="{00000000-0005-0000-0000-0000983F0000}"/>
    <cellStyle name="Normal 14 2 3 2 5 4" xfId="34881" xr:uid="{00000000-0005-0000-0000-0000993F0000}"/>
    <cellStyle name="Normal 14 2 3 2 6" xfId="11449" xr:uid="{00000000-0005-0000-0000-00009A3F0000}"/>
    <cellStyle name="Normal 14 2 3 2 6 2" xfId="24052" xr:uid="{00000000-0005-0000-0000-00009B3F0000}"/>
    <cellStyle name="Normal 14 2 3 2 6 2 2" xfId="59268" xr:uid="{00000000-0005-0000-0000-00009C3F0000}"/>
    <cellStyle name="Normal 14 2 3 2 6 3" xfId="46671" xr:uid="{00000000-0005-0000-0000-00009D3F0000}"/>
    <cellStyle name="Normal 14 2 3 2 6 4" xfId="36657" xr:uid="{00000000-0005-0000-0000-00009E3F0000}"/>
    <cellStyle name="Normal 14 2 3 2 7" xfId="15816" xr:uid="{00000000-0005-0000-0000-00009F3F0000}"/>
    <cellStyle name="Normal 14 2 3 2 7 2" xfId="51032" xr:uid="{00000000-0005-0000-0000-0000A03F0000}"/>
    <cellStyle name="Normal 14 2 3 2 7 3" xfId="28421" xr:uid="{00000000-0005-0000-0000-0000A13F0000}"/>
    <cellStyle name="Normal 14 2 3 2 8" xfId="12907" xr:uid="{00000000-0005-0000-0000-0000A23F0000}"/>
    <cellStyle name="Normal 14 2 3 2 8 2" xfId="48125" xr:uid="{00000000-0005-0000-0000-0000A33F0000}"/>
    <cellStyle name="Normal 14 2 3 2 9" xfId="38435" xr:uid="{00000000-0005-0000-0000-0000A43F0000}"/>
    <cellStyle name="Normal 14 2 3 3" xfId="3474" xr:uid="{00000000-0005-0000-0000-0000A53F0000}"/>
    <cellStyle name="Normal 14 2 3 3 10" xfId="26970" xr:uid="{00000000-0005-0000-0000-0000A63F0000}"/>
    <cellStyle name="Normal 14 2 3 3 11" xfId="61374" xr:uid="{00000000-0005-0000-0000-0000A73F0000}"/>
    <cellStyle name="Normal 14 2 3 3 2" xfId="5270" xr:uid="{00000000-0005-0000-0000-0000A83F0000}"/>
    <cellStyle name="Normal 14 2 3 3 2 2" xfId="17917" xr:uid="{00000000-0005-0000-0000-0000A93F0000}"/>
    <cellStyle name="Normal 14 2 3 3 2 2 2" xfId="53133" xr:uid="{00000000-0005-0000-0000-0000AA3F0000}"/>
    <cellStyle name="Normal 14 2 3 3 2 3" xfId="40536" xr:uid="{00000000-0005-0000-0000-0000AB3F0000}"/>
    <cellStyle name="Normal 14 2 3 3 2 4" xfId="30522" xr:uid="{00000000-0005-0000-0000-0000AC3F0000}"/>
    <cellStyle name="Normal 14 2 3 3 3" xfId="6740" xr:uid="{00000000-0005-0000-0000-0000AD3F0000}"/>
    <cellStyle name="Normal 14 2 3 3 3 2" xfId="19371" xr:uid="{00000000-0005-0000-0000-0000AE3F0000}"/>
    <cellStyle name="Normal 14 2 3 3 3 2 2" xfId="54587" xr:uid="{00000000-0005-0000-0000-0000AF3F0000}"/>
    <cellStyle name="Normal 14 2 3 3 3 3" xfId="41990" xr:uid="{00000000-0005-0000-0000-0000B03F0000}"/>
    <cellStyle name="Normal 14 2 3 3 3 4" xfId="31976" xr:uid="{00000000-0005-0000-0000-0000B13F0000}"/>
    <cellStyle name="Normal 14 2 3 3 4" xfId="8199" xr:uid="{00000000-0005-0000-0000-0000B23F0000}"/>
    <cellStyle name="Normal 14 2 3 3 4 2" xfId="20825" xr:uid="{00000000-0005-0000-0000-0000B33F0000}"/>
    <cellStyle name="Normal 14 2 3 3 4 2 2" xfId="56041" xr:uid="{00000000-0005-0000-0000-0000B43F0000}"/>
    <cellStyle name="Normal 14 2 3 3 4 3" xfId="43444" xr:uid="{00000000-0005-0000-0000-0000B53F0000}"/>
    <cellStyle name="Normal 14 2 3 3 4 4" xfId="33430" xr:uid="{00000000-0005-0000-0000-0000B63F0000}"/>
    <cellStyle name="Normal 14 2 3 3 5" xfId="9980" xr:uid="{00000000-0005-0000-0000-0000B73F0000}"/>
    <cellStyle name="Normal 14 2 3 3 5 2" xfId="22601" xr:uid="{00000000-0005-0000-0000-0000B83F0000}"/>
    <cellStyle name="Normal 14 2 3 3 5 2 2" xfId="57817" xr:uid="{00000000-0005-0000-0000-0000B93F0000}"/>
    <cellStyle name="Normal 14 2 3 3 5 3" xfId="45220" xr:uid="{00000000-0005-0000-0000-0000BA3F0000}"/>
    <cellStyle name="Normal 14 2 3 3 5 4" xfId="35206" xr:uid="{00000000-0005-0000-0000-0000BB3F0000}"/>
    <cellStyle name="Normal 14 2 3 3 6" xfId="11774" xr:uid="{00000000-0005-0000-0000-0000BC3F0000}"/>
    <cellStyle name="Normal 14 2 3 3 6 2" xfId="24377" xr:uid="{00000000-0005-0000-0000-0000BD3F0000}"/>
    <cellStyle name="Normal 14 2 3 3 6 2 2" xfId="59593" xr:uid="{00000000-0005-0000-0000-0000BE3F0000}"/>
    <cellStyle name="Normal 14 2 3 3 6 3" xfId="46996" xr:uid="{00000000-0005-0000-0000-0000BF3F0000}"/>
    <cellStyle name="Normal 14 2 3 3 6 4" xfId="36982" xr:uid="{00000000-0005-0000-0000-0000C03F0000}"/>
    <cellStyle name="Normal 14 2 3 3 7" xfId="16141" xr:uid="{00000000-0005-0000-0000-0000C13F0000}"/>
    <cellStyle name="Normal 14 2 3 3 7 2" xfId="51357" xr:uid="{00000000-0005-0000-0000-0000C23F0000}"/>
    <cellStyle name="Normal 14 2 3 3 7 3" xfId="28746" xr:uid="{00000000-0005-0000-0000-0000C33F0000}"/>
    <cellStyle name="Normal 14 2 3 3 8" xfId="14363" xr:uid="{00000000-0005-0000-0000-0000C43F0000}"/>
    <cellStyle name="Normal 14 2 3 3 8 2" xfId="49581" xr:uid="{00000000-0005-0000-0000-0000C53F0000}"/>
    <cellStyle name="Normal 14 2 3 3 9" xfId="38760" xr:uid="{00000000-0005-0000-0000-0000C63F0000}"/>
    <cellStyle name="Normal 14 2 3 4" xfId="2635" xr:uid="{00000000-0005-0000-0000-0000C73F0000}"/>
    <cellStyle name="Normal 14 2 3 4 10" xfId="26161" xr:uid="{00000000-0005-0000-0000-0000C83F0000}"/>
    <cellStyle name="Normal 14 2 3 4 11" xfId="60565" xr:uid="{00000000-0005-0000-0000-0000C93F0000}"/>
    <cellStyle name="Normal 14 2 3 4 2" xfId="4461" xr:uid="{00000000-0005-0000-0000-0000CA3F0000}"/>
    <cellStyle name="Normal 14 2 3 4 2 2" xfId="17108" xr:uid="{00000000-0005-0000-0000-0000CB3F0000}"/>
    <cellStyle name="Normal 14 2 3 4 2 2 2" xfId="52324" xr:uid="{00000000-0005-0000-0000-0000CC3F0000}"/>
    <cellStyle name="Normal 14 2 3 4 2 3" xfId="39727" xr:uid="{00000000-0005-0000-0000-0000CD3F0000}"/>
    <cellStyle name="Normal 14 2 3 4 2 4" xfId="29713" xr:uid="{00000000-0005-0000-0000-0000CE3F0000}"/>
    <cellStyle name="Normal 14 2 3 4 3" xfId="5931" xr:uid="{00000000-0005-0000-0000-0000CF3F0000}"/>
    <cellStyle name="Normal 14 2 3 4 3 2" xfId="18562" xr:uid="{00000000-0005-0000-0000-0000D03F0000}"/>
    <cellStyle name="Normal 14 2 3 4 3 2 2" xfId="53778" xr:uid="{00000000-0005-0000-0000-0000D13F0000}"/>
    <cellStyle name="Normal 14 2 3 4 3 3" xfId="41181" xr:uid="{00000000-0005-0000-0000-0000D23F0000}"/>
    <cellStyle name="Normal 14 2 3 4 3 4" xfId="31167" xr:uid="{00000000-0005-0000-0000-0000D33F0000}"/>
    <cellStyle name="Normal 14 2 3 4 4" xfId="7390" xr:uid="{00000000-0005-0000-0000-0000D43F0000}"/>
    <cellStyle name="Normal 14 2 3 4 4 2" xfId="20016" xr:uid="{00000000-0005-0000-0000-0000D53F0000}"/>
    <cellStyle name="Normal 14 2 3 4 4 2 2" xfId="55232" xr:uid="{00000000-0005-0000-0000-0000D63F0000}"/>
    <cellStyle name="Normal 14 2 3 4 4 3" xfId="42635" xr:uid="{00000000-0005-0000-0000-0000D73F0000}"/>
    <cellStyle name="Normal 14 2 3 4 4 4" xfId="32621" xr:uid="{00000000-0005-0000-0000-0000D83F0000}"/>
    <cellStyle name="Normal 14 2 3 4 5" xfId="9171" xr:uid="{00000000-0005-0000-0000-0000D93F0000}"/>
    <cellStyle name="Normal 14 2 3 4 5 2" xfId="21792" xr:uid="{00000000-0005-0000-0000-0000DA3F0000}"/>
    <cellStyle name="Normal 14 2 3 4 5 2 2" xfId="57008" xr:uid="{00000000-0005-0000-0000-0000DB3F0000}"/>
    <cellStyle name="Normal 14 2 3 4 5 3" xfId="44411" xr:uid="{00000000-0005-0000-0000-0000DC3F0000}"/>
    <cellStyle name="Normal 14 2 3 4 5 4" xfId="34397" xr:uid="{00000000-0005-0000-0000-0000DD3F0000}"/>
    <cellStyle name="Normal 14 2 3 4 6" xfId="10965" xr:uid="{00000000-0005-0000-0000-0000DE3F0000}"/>
    <cellStyle name="Normal 14 2 3 4 6 2" xfId="23568" xr:uid="{00000000-0005-0000-0000-0000DF3F0000}"/>
    <cellStyle name="Normal 14 2 3 4 6 2 2" xfId="58784" xr:uid="{00000000-0005-0000-0000-0000E03F0000}"/>
    <cellStyle name="Normal 14 2 3 4 6 3" xfId="46187" xr:uid="{00000000-0005-0000-0000-0000E13F0000}"/>
    <cellStyle name="Normal 14 2 3 4 6 4" xfId="36173" xr:uid="{00000000-0005-0000-0000-0000E23F0000}"/>
    <cellStyle name="Normal 14 2 3 4 7" xfId="15332" xr:uid="{00000000-0005-0000-0000-0000E33F0000}"/>
    <cellStyle name="Normal 14 2 3 4 7 2" xfId="50548" xr:uid="{00000000-0005-0000-0000-0000E43F0000}"/>
    <cellStyle name="Normal 14 2 3 4 7 3" xfId="27937" xr:uid="{00000000-0005-0000-0000-0000E53F0000}"/>
    <cellStyle name="Normal 14 2 3 4 8" xfId="13554" xr:uid="{00000000-0005-0000-0000-0000E63F0000}"/>
    <cellStyle name="Normal 14 2 3 4 8 2" xfId="48772" xr:uid="{00000000-0005-0000-0000-0000E73F0000}"/>
    <cellStyle name="Normal 14 2 3 4 9" xfId="37951" xr:uid="{00000000-0005-0000-0000-0000E83F0000}"/>
    <cellStyle name="Normal 14 2 3 5" xfId="3799" xr:uid="{00000000-0005-0000-0000-0000E93F0000}"/>
    <cellStyle name="Normal 14 2 3 5 2" xfId="8522" xr:uid="{00000000-0005-0000-0000-0000EA3F0000}"/>
    <cellStyle name="Normal 14 2 3 5 2 2" xfId="21148" xr:uid="{00000000-0005-0000-0000-0000EB3F0000}"/>
    <cellStyle name="Normal 14 2 3 5 2 2 2" xfId="56364" xr:uid="{00000000-0005-0000-0000-0000EC3F0000}"/>
    <cellStyle name="Normal 14 2 3 5 2 3" xfId="43767" xr:uid="{00000000-0005-0000-0000-0000ED3F0000}"/>
    <cellStyle name="Normal 14 2 3 5 2 4" xfId="33753" xr:uid="{00000000-0005-0000-0000-0000EE3F0000}"/>
    <cellStyle name="Normal 14 2 3 5 3" xfId="10303" xr:uid="{00000000-0005-0000-0000-0000EF3F0000}"/>
    <cellStyle name="Normal 14 2 3 5 3 2" xfId="22924" xr:uid="{00000000-0005-0000-0000-0000F03F0000}"/>
    <cellStyle name="Normal 14 2 3 5 3 2 2" xfId="58140" xr:uid="{00000000-0005-0000-0000-0000F13F0000}"/>
    <cellStyle name="Normal 14 2 3 5 3 3" xfId="45543" xr:uid="{00000000-0005-0000-0000-0000F23F0000}"/>
    <cellStyle name="Normal 14 2 3 5 3 4" xfId="35529" xr:uid="{00000000-0005-0000-0000-0000F33F0000}"/>
    <cellStyle name="Normal 14 2 3 5 4" xfId="12099" xr:uid="{00000000-0005-0000-0000-0000F43F0000}"/>
    <cellStyle name="Normal 14 2 3 5 4 2" xfId="24700" xr:uid="{00000000-0005-0000-0000-0000F53F0000}"/>
    <cellStyle name="Normal 14 2 3 5 4 2 2" xfId="59916" xr:uid="{00000000-0005-0000-0000-0000F63F0000}"/>
    <cellStyle name="Normal 14 2 3 5 4 3" xfId="47319" xr:uid="{00000000-0005-0000-0000-0000F73F0000}"/>
    <cellStyle name="Normal 14 2 3 5 4 4" xfId="37305" xr:uid="{00000000-0005-0000-0000-0000F83F0000}"/>
    <cellStyle name="Normal 14 2 3 5 5" xfId="16464" xr:uid="{00000000-0005-0000-0000-0000F93F0000}"/>
    <cellStyle name="Normal 14 2 3 5 5 2" xfId="51680" xr:uid="{00000000-0005-0000-0000-0000FA3F0000}"/>
    <cellStyle name="Normal 14 2 3 5 5 3" xfId="29069" xr:uid="{00000000-0005-0000-0000-0000FB3F0000}"/>
    <cellStyle name="Normal 14 2 3 5 6" xfId="14686" xr:uid="{00000000-0005-0000-0000-0000FC3F0000}"/>
    <cellStyle name="Normal 14 2 3 5 6 2" xfId="49904" xr:uid="{00000000-0005-0000-0000-0000FD3F0000}"/>
    <cellStyle name="Normal 14 2 3 5 7" xfId="39083" xr:uid="{00000000-0005-0000-0000-0000FE3F0000}"/>
    <cellStyle name="Normal 14 2 3 5 8" xfId="27293" xr:uid="{00000000-0005-0000-0000-0000FF3F0000}"/>
    <cellStyle name="Normal 14 2 3 6" xfId="4139" xr:uid="{00000000-0005-0000-0000-000000400000}"/>
    <cellStyle name="Normal 14 2 3 6 2" xfId="16786" xr:uid="{00000000-0005-0000-0000-000001400000}"/>
    <cellStyle name="Normal 14 2 3 6 2 2" xfId="52002" xr:uid="{00000000-0005-0000-0000-000002400000}"/>
    <cellStyle name="Normal 14 2 3 6 2 3" xfId="29391" xr:uid="{00000000-0005-0000-0000-000003400000}"/>
    <cellStyle name="Normal 14 2 3 6 3" xfId="13232" xr:uid="{00000000-0005-0000-0000-000004400000}"/>
    <cellStyle name="Normal 14 2 3 6 3 2" xfId="48450" xr:uid="{00000000-0005-0000-0000-000005400000}"/>
    <cellStyle name="Normal 14 2 3 6 4" xfId="39405" xr:uid="{00000000-0005-0000-0000-000006400000}"/>
    <cellStyle name="Normal 14 2 3 6 5" xfId="25839" xr:uid="{00000000-0005-0000-0000-000007400000}"/>
    <cellStyle name="Normal 14 2 3 7" xfId="5609" xr:uid="{00000000-0005-0000-0000-000008400000}"/>
    <cellStyle name="Normal 14 2 3 7 2" xfId="18240" xr:uid="{00000000-0005-0000-0000-000009400000}"/>
    <cellStyle name="Normal 14 2 3 7 2 2" xfId="53456" xr:uid="{00000000-0005-0000-0000-00000A400000}"/>
    <cellStyle name="Normal 14 2 3 7 3" xfId="40859" xr:uid="{00000000-0005-0000-0000-00000B400000}"/>
    <cellStyle name="Normal 14 2 3 7 4" xfId="30845" xr:uid="{00000000-0005-0000-0000-00000C400000}"/>
    <cellStyle name="Normal 14 2 3 8" xfId="7068" xr:uid="{00000000-0005-0000-0000-00000D400000}"/>
    <cellStyle name="Normal 14 2 3 8 2" xfId="19694" xr:uid="{00000000-0005-0000-0000-00000E400000}"/>
    <cellStyle name="Normal 14 2 3 8 2 2" xfId="54910" xr:uid="{00000000-0005-0000-0000-00000F400000}"/>
    <cellStyle name="Normal 14 2 3 8 3" xfId="42313" xr:uid="{00000000-0005-0000-0000-000010400000}"/>
    <cellStyle name="Normal 14 2 3 8 4" xfId="32299" xr:uid="{00000000-0005-0000-0000-000011400000}"/>
    <cellStyle name="Normal 14 2 3 9" xfId="8849" xr:uid="{00000000-0005-0000-0000-000012400000}"/>
    <cellStyle name="Normal 14 2 3 9 2" xfId="21470" xr:uid="{00000000-0005-0000-0000-000013400000}"/>
    <cellStyle name="Normal 14 2 3 9 2 2" xfId="56686" xr:uid="{00000000-0005-0000-0000-000014400000}"/>
    <cellStyle name="Normal 14 2 3 9 3" xfId="44089" xr:uid="{00000000-0005-0000-0000-000015400000}"/>
    <cellStyle name="Normal 14 2 3 9 4" xfId="34075" xr:uid="{00000000-0005-0000-0000-000016400000}"/>
    <cellStyle name="Normal 14 2 4" xfId="2975" xr:uid="{00000000-0005-0000-0000-000017400000}"/>
    <cellStyle name="Normal 14 2 4 10" xfId="25355" xr:uid="{00000000-0005-0000-0000-000018400000}"/>
    <cellStyle name="Normal 14 2 4 11" xfId="60890" xr:uid="{00000000-0005-0000-0000-000019400000}"/>
    <cellStyle name="Normal 14 2 4 2" xfId="4786" xr:uid="{00000000-0005-0000-0000-00001A400000}"/>
    <cellStyle name="Normal 14 2 4 2 2" xfId="17433" xr:uid="{00000000-0005-0000-0000-00001B400000}"/>
    <cellStyle name="Normal 14 2 4 2 2 2" xfId="52649" xr:uid="{00000000-0005-0000-0000-00001C400000}"/>
    <cellStyle name="Normal 14 2 4 2 2 3" xfId="30038" xr:uid="{00000000-0005-0000-0000-00001D400000}"/>
    <cellStyle name="Normal 14 2 4 2 3" xfId="13879" xr:uid="{00000000-0005-0000-0000-00001E400000}"/>
    <cellStyle name="Normal 14 2 4 2 3 2" xfId="49097" xr:uid="{00000000-0005-0000-0000-00001F400000}"/>
    <cellStyle name="Normal 14 2 4 2 4" xfId="40052" xr:uid="{00000000-0005-0000-0000-000020400000}"/>
    <cellStyle name="Normal 14 2 4 2 5" xfId="26486" xr:uid="{00000000-0005-0000-0000-000021400000}"/>
    <cellStyle name="Normal 14 2 4 3" xfId="6256" xr:uid="{00000000-0005-0000-0000-000022400000}"/>
    <cellStyle name="Normal 14 2 4 3 2" xfId="18887" xr:uid="{00000000-0005-0000-0000-000023400000}"/>
    <cellStyle name="Normal 14 2 4 3 2 2" xfId="54103" xr:uid="{00000000-0005-0000-0000-000024400000}"/>
    <cellStyle name="Normal 14 2 4 3 3" xfId="41506" xr:uid="{00000000-0005-0000-0000-000025400000}"/>
    <cellStyle name="Normal 14 2 4 3 4" xfId="31492" xr:uid="{00000000-0005-0000-0000-000026400000}"/>
    <cellStyle name="Normal 14 2 4 4" xfId="7715" xr:uid="{00000000-0005-0000-0000-000027400000}"/>
    <cellStyle name="Normal 14 2 4 4 2" xfId="20341" xr:uid="{00000000-0005-0000-0000-000028400000}"/>
    <cellStyle name="Normal 14 2 4 4 2 2" xfId="55557" xr:uid="{00000000-0005-0000-0000-000029400000}"/>
    <cellStyle name="Normal 14 2 4 4 3" xfId="42960" xr:uid="{00000000-0005-0000-0000-00002A400000}"/>
    <cellStyle name="Normal 14 2 4 4 4" xfId="32946" xr:uid="{00000000-0005-0000-0000-00002B400000}"/>
    <cellStyle name="Normal 14 2 4 5" xfId="9496" xr:uid="{00000000-0005-0000-0000-00002C400000}"/>
    <cellStyle name="Normal 14 2 4 5 2" xfId="22117" xr:uid="{00000000-0005-0000-0000-00002D400000}"/>
    <cellStyle name="Normal 14 2 4 5 2 2" xfId="57333" xr:uid="{00000000-0005-0000-0000-00002E400000}"/>
    <cellStyle name="Normal 14 2 4 5 3" xfId="44736" xr:uid="{00000000-0005-0000-0000-00002F400000}"/>
    <cellStyle name="Normal 14 2 4 5 4" xfId="34722" xr:uid="{00000000-0005-0000-0000-000030400000}"/>
    <cellStyle name="Normal 14 2 4 6" xfId="11290" xr:uid="{00000000-0005-0000-0000-000031400000}"/>
    <cellStyle name="Normal 14 2 4 6 2" xfId="23893" xr:uid="{00000000-0005-0000-0000-000032400000}"/>
    <cellStyle name="Normal 14 2 4 6 2 2" xfId="59109" xr:uid="{00000000-0005-0000-0000-000033400000}"/>
    <cellStyle name="Normal 14 2 4 6 3" xfId="46512" xr:uid="{00000000-0005-0000-0000-000034400000}"/>
    <cellStyle name="Normal 14 2 4 6 4" xfId="36498" xr:uid="{00000000-0005-0000-0000-000035400000}"/>
    <cellStyle name="Normal 14 2 4 7" xfId="15657" xr:uid="{00000000-0005-0000-0000-000036400000}"/>
    <cellStyle name="Normal 14 2 4 7 2" xfId="50873" xr:uid="{00000000-0005-0000-0000-000037400000}"/>
    <cellStyle name="Normal 14 2 4 7 3" xfId="28262" xr:uid="{00000000-0005-0000-0000-000038400000}"/>
    <cellStyle name="Normal 14 2 4 8" xfId="12748" xr:uid="{00000000-0005-0000-0000-000039400000}"/>
    <cellStyle name="Normal 14 2 4 8 2" xfId="47966" xr:uid="{00000000-0005-0000-0000-00003A400000}"/>
    <cellStyle name="Normal 14 2 4 9" xfId="38276" xr:uid="{00000000-0005-0000-0000-00003B400000}"/>
    <cellStyle name="Normal 14 2 5" xfId="2808" xr:uid="{00000000-0005-0000-0000-00003C400000}"/>
    <cellStyle name="Normal 14 2 5 10" xfId="25200" xr:uid="{00000000-0005-0000-0000-00003D400000}"/>
    <cellStyle name="Normal 14 2 5 11" xfId="60735" xr:uid="{00000000-0005-0000-0000-00003E400000}"/>
    <cellStyle name="Normal 14 2 5 2" xfId="4631" xr:uid="{00000000-0005-0000-0000-00003F400000}"/>
    <cellStyle name="Normal 14 2 5 2 2" xfId="17278" xr:uid="{00000000-0005-0000-0000-000040400000}"/>
    <cellStyle name="Normal 14 2 5 2 2 2" xfId="52494" xr:uid="{00000000-0005-0000-0000-000041400000}"/>
    <cellStyle name="Normal 14 2 5 2 2 3" xfId="29883" xr:uid="{00000000-0005-0000-0000-000042400000}"/>
    <cellStyle name="Normal 14 2 5 2 3" xfId="13724" xr:uid="{00000000-0005-0000-0000-000043400000}"/>
    <cellStyle name="Normal 14 2 5 2 3 2" xfId="48942" xr:uid="{00000000-0005-0000-0000-000044400000}"/>
    <cellStyle name="Normal 14 2 5 2 4" xfId="39897" xr:uid="{00000000-0005-0000-0000-000045400000}"/>
    <cellStyle name="Normal 14 2 5 2 5" xfId="26331" xr:uid="{00000000-0005-0000-0000-000046400000}"/>
    <cellStyle name="Normal 14 2 5 3" xfId="6101" xr:uid="{00000000-0005-0000-0000-000047400000}"/>
    <cellStyle name="Normal 14 2 5 3 2" xfId="18732" xr:uid="{00000000-0005-0000-0000-000048400000}"/>
    <cellStyle name="Normal 14 2 5 3 2 2" xfId="53948" xr:uid="{00000000-0005-0000-0000-000049400000}"/>
    <cellStyle name="Normal 14 2 5 3 3" xfId="41351" xr:uid="{00000000-0005-0000-0000-00004A400000}"/>
    <cellStyle name="Normal 14 2 5 3 4" xfId="31337" xr:uid="{00000000-0005-0000-0000-00004B400000}"/>
    <cellStyle name="Normal 14 2 5 4" xfId="7560" xr:uid="{00000000-0005-0000-0000-00004C400000}"/>
    <cellStyle name="Normal 14 2 5 4 2" xfId="20186" xr:uid="{00000000-0005-0000-0000-00004D400000}"/>
    <cellStyle name="Normal 14 2 5 4 2 2" xfId="55402" xr:uid="{00000000-0005-0000-0000-00004E400000}"/>
    <cellStyle name="Normal 14 2 5 4 3" xfId="42805" xr:uid="{00000000-0005-0000-0000-00004F400000}"/>
    <cellStyle name="Normal 14 2 5 4 4" xfId="32791" xr:uid="{00000000-0005-0000-0000-000050400000}"/>
    <cellStyle name="Normal 14 2 5 5" xfId="9341" xr:uid="{00000000-0005-0000-0000-000051400000}"/>
    <cellStyle name="Normal 14 2 5 5 2" xfId="21962" xr:uid="{00000000-0005-0000-0000-000052400000}"/>
    <cellStyle name="Normal 14 2 5 5 2 2" xfId="57178" xr:uid="{00000000-0005-0000-0000-000053400000}"/>
    <cellStyle name="Normal 14 2 5 5 3" xfId="44581" xr:uid="{00000000-0005-0000-0000-000054400000}"/>
    <cellStyle name="Normal 14 2 5 5 4" xfId="34567" xr:uid="{00000000-0005-0000-0000-000055400000}"/>
    <cellStyle name="Normal 14 2 5 6" xfId="11135" xr:uid="{00000000-0005-0000-0000-000056400000}"/>
    <cellStyle name="Normal 14 2 5 6 2" xfId="23738" xr:uid="{00000000-0005-0000-0000-000057400000}"/>
    <cellStyle name="Normal 14 2 5 6 2 2" xfId="58954" xr:uid="{00000000-0005-0000-0000-000058400000}"/>
    <cellStyle name="Normal 14 2 5 6 3" xfId="46357" xr:uid="{00000000-0005-0000-0000-000059400000}"/>
    <cellStyle name="Normal 14 2 5 6 4" xfId="36343" xr:uid="{00000000-0005-0000-0000-00005A400000}"/>
    <cellStyle name="Normal 14 2 5 7" xfId="15502" xr:uid="{00000000-0005-0000-0000-00005B400000}"/>
    <cellStyle name="Normal 14 2 5 7 2" xfId="50718" xr:uid="{00000000-0005-0000-0000-00005C400000}"/>
    <cellStyle name="Normal 14 2 5 7 3" xfId="28107" xr:uid="{00000000-0005-0000-0000-00005D400000}"/>
    <cellStyle name="Normal 14 2 5 8" xfId="12593" xr:uid="{00000000-0005-0000-0000-00005E400000}"/>
    <cellStyle name="Normal 14 2 5 8 2" xfId="47811" xr:uid="{00000000-0005-0000-0000-00005F400000}"/>
    <cellStyle name="Normal 14 2 5 9" xfId="38121" xr:uid="{00000000-0005-0000-0000-000060400000}"/>
    <cellStyle name="Normal 14 2 6" xfId="3322" xr:uid="{00000000-0005-0000-0000-000061400000}"/>
    <cellStyle name="Normal 14 2 6 10" xfId="26818" xr:uid="{00000000-0005-0000-0000-000062400000}"/>
    <cellStyle name="Normal 14 2 6 11" xfId="61222" xr:uid="{00000000-0005-0000-0000-000063400000}"/>
    <cellStyle name="Normal 14 2 6 2" xfId="5118" xr:uid="{00000000-0005-0000-0000-000064400000}"/>
    <cellStyle name="Normal 14 2 6 2 2" xfId="17765" xr:uid="{00000000-0005-0000-0000-000065400000}"/>
    <cellStyle name="Normal 14 2 6 2 2 2" xfId="52981" xr:uid="{00000000-0005-0000-0000-000066400000}"/>
    <cellStyle name="Normal 14 2 6 2 3" xfId="40384" xr:uid="{00000000-0005-0000-0000-000067400000}"/>
    <cellStyle name="Normal 14 2 6 2 4" xfId="30370" xr:uid="{00000000-0005-0000-0000-000068400000}"/>
    <cellStyle name="Normal 14 2 6 3" xfId="6588" xr:uid="{00000000-0005-0000-0000-000069400000}"/>
    <cellStyle name="Normal 14 2 6 3 2" xfId="19219" xr:uid="{00000000-0005-0000-0000-00006A400000}"/>
    <cellStyle name="Normal 14 2 6 3 2 2" xfId="54435" xr:uid="{00000000-0005-0000-0000-00006B400000}"/>
    <cellStyle name="Normal 14 2 6 3 3" xfId="41838" xr:uid="{00000000-0005-0000-0000-00006C400000}"/>
    <cellStyle name="Normal 14 2 6 3 4" xfId="31824" xr:uid="{00000000-0005-0000-0000-00006D400000}"/>
    <cellStyle name="Normal 14 2 6 4" xfId="8047" xr:uid="{00000000-0005-0000-0000-00006E400000}"/>
    <cellStyle name="Normal 14 2 6 4 2" xfId="20673" xr:uid="{00000000-0005-0000-0000-00006F400000}"/>
    <cellStyle name="Normal 14 2 6 4 2 2" xfId="55889" xr:uid="{00000000-0005-0000-0000-000070400000}"/>
    <cellStyle name="Normal 14 2 6 4 3" xfId="43292" xr:uid="{00000000-0005-0000-0000-000071400000}"/>
    <cellStyle name="Normal 14 2 6 4 4" xfId="33278" xr:uid="{00000000-0005-0000-0000-000072400000}"/>
    <cellStyle name="Normal 14 2 6 5" xfId="9828" xr:uid="{00000000-0005-0000-0000-000073400000}"/>
    <cellStyle name="Normal 14 2 6 5 2" xfId="22449" xr:uid="{00000000-0005-0000-0000-000074400000}"/>
    <cellStyle name="Normal 14 2 6 5 2 2" xfId="57665" xr:uid="{00000000-0005-0000-0000-000075400000}"/>
    <cellStyle name="Normal 14 2 6 5 3" xfId="45068" xr:uid="{00000000-0005-0000-0000-000076400000}"/>
    <cellStyle name="Normal 14 2 6 5 4" xfId="35054" xr:uid="{00000000-0005-0000-0000-000077400000}"/>
    <cellStyle name="Normal 14 2 6 6" xfId="11622" xr:uid="{00000000-0005-0000-0000-000078400000}"/>
    <cellStyle name="Normal 14 2 6 6 2" xfId="24225" xr:uid="{00000000-0005-0000-0000-000079400000}"/>
    <cellStyle name="Normal 14 2 6 6 2 2" xfId="59441" xr:uid="{00000000-0005-0000-0000-00007A400000}"/>
    <cellStyle name="Normal 14 2 6 6 3" xfId="46844" xr:uid="{00000000-0005-0000-0000-00007B400000}"/>
    <cellStyle name="Normal 14 2 6 6 4" xfId="36830" xr:uid="{00000000-0005-0000-0000-00007C400000}"/>
    <cellStyle name="Normal 14 2 6 7" xfId="15989" xr:uid="{00000000-0005-0000-0000-00007D400000}"/>
    <cellStyle name="Normal 14 2 6 7 2" xfId="51205" xr:uid="{00000000-0005-0000-0000-00007E400000}"/>
    <cellStyle name="Normal 14 2 6 7 3" xfId="28594" xr:uid="{00000000-0005-0000-0000-00007F400000}"/>
    <cellStyle name="Normal 14 2 6 8" xfId="14211" xr:uid="{00000000-0005-0000-0000-000080400000}"/>
    <cellStyle name="Normal 14 2 6 8 2" xfId="49429" xr:uid="{00000000-0005-0000-0000-000081400000}"/>
    <cellStyle name="Normal 14 2 6 9" xfId="38608" xr:uid="{00000000-0005-0000-0000-000082400000}"/>
    <cellStyle name="Normal 14 2 7" xfId="2478" xr:uid="{00000000-0005-0000-0000-000083400000}"/>
    <cellStyle name="Normal 14 2 7 10" xfId="26009" xr:uid="{00000000-0005-0000-0000-000084400000}"/>
    <cellStyle name="Normal 14 2 7 11" xfId="60413" xr:uid="{00000000-0005-0000-0000-000085400000}"/>
    <cellStyle name="Normal 14 2 7 2" xfId="4309" xr:uid="{00000000-0005-0000-0000-000086400000}"/>
    <cellStyle name="Normal 14 2 7 2 2" xfId="16956" xr:uid="{00000000-0005-0000-0000-000087400000}"/>
    <cellStyle name="Normal 14 2 7 2 2 2" xfId="52172" xr:uid="{00000000-0005-0000-0000-000088400000}"/>
    <cellStyle name="Normal 14 2 7 2 3" xfId="39575" xr:uid="{00000000-0005-0000-0000-000089400000}"/>
    <cellStyle name="Normal 14 2 7 2 4" xfId="29561" xr:uid="{00000000-0005-0000-0000-00008A400000}"/>
    <cellStyle name="Normal 14 2 7 3" xfId="5779" xr:uid="{00000000-0005-0000-0000-00008B400000}"/>
    <cellStyle name="Normal 14 2 7 3 2" xfId="18410" xr:uid="{00000000-0005-0000-0000-00008C400000}"/>
    <cellStyle name="Normal 14 2 7 3 2 2" xfId="53626" xr:uid="{00000000-0005-0000-0000-00008D400000}"/>
    <cellStyle name="Normal 14 2 7 3 3" xfId="41029" xr:uid="{00000000-0005-0000-0000-00008E400000}"/>
    <cellStyle name="Normal 14 2 7 3 4" xfId="31015" xr:uid="{00000000-0005-0000-0000-00008F400000}"/>
    <cellStyle name="Normal 14 2 7 4" xfId="7238" xr:uid="{00000000-0005-0000-0000-000090400000}"/>
    <cellStyle name="Normal 14 2 7 4 2" xfId="19864" xr:uid="{00000000-0005-0000-0000-000091400000}"/>
    <cellStyle name="Normal 14 2 7 4 2 2" xfId="55080" xr:uid="{00000000-0005-0000-0000-000092400000}"/>
    <cellStyle name="Normal 14 2 7 4 3" xfId="42483" xr:uid="{00000000-0005-0000-0000-000093400000}"/>
    <cellStyle name="Normal 14 2 7 4 4" xfId="32469" xr:uid="{00000000-0005-0000-0000-000094400000}"/>
    <cellStyle name="Normal 14 2 7 5" xfId="9019" xr:uid="{00000000-0005-0000-0000-000095400000}"/>
    <cellStyle name="Normal 14 2 7 5 2" xfId="21640" xr:uid="{00000000-0005-0000-0000-000096400000}"/>
    <cellStyle name="Normal 14 2 7 5 2 2" xfId="56856" xr:uid="{00000000-0005-0000-0000-000097400000}"/>
    <cellStyle name="Normal 14 2 7 5 3" xfId="44259" xr:uid="{00000000-0005-0000-0000-000098400000}"/>
    <cellStyle name="Normal 14 2 7 5 4" xfId="34245" xr:uid="{00000000-0005-0000-0000-000099400000}"/>
    <cellStyle name="Normal 14 2 7 6" xfId="10813" xr:uid="{00000000-0005-0000-0000-00009A400000}"/>
    <cellStyle name="Normal 14 2 7 6 2" xfId="23416" xr:uid="{00000000-0005-0000-0000-00009B400000}"/>
    <cellStyle name="Normal 14 2 7 6 2 2" xfId="58632" xr:uid="{00000000-0005-0000-0000-00009C400000}"/>
    <cellStyle name="Normal 14 2 7 6 3" xfId="46035" xr:uid="{00000000-0005-0000-0000-00009D400000}"/>
    <cellStyle name="Normal 14 2 7 6 4" xfId="36021" xr:uid="{00000000-0005-0000-0000-00009E400000}"/>
    <cellStyle name="Normal 14 2 7 7" xfId="15180" xr:uid="{00000000-0005-0000-0000-00009F400000}"/>
    <cellStyle name="Normal 14 2 7 7 2" xfId="50396" xr:uid="{00000000-0005-0000-0000-0000A0400000}"/>
    <cellStyle name="Normal 14 2 7 7 3" xfId="27785" xr:uid="{00000000-0005-0000-0000-0000A1400000}"/>
    <cellStyle name="Normal 14 2 7 8" xfId="13402" xr:uid="{00000000-0005-0000-0000-0000A2400000}"/>
    <cellStyle name="Normal 14 2 7 8 2" xfId="48620" xr:uid="{00000000-0005-0000-0000-0000A3400000}"/>
    <cellStyle name="Normal 14 2 7 9" xfId="37799" xr:uid="{00000000-0005-0000-0000-0000A4400000}"/>
    <cellStyle name="Normal 14 2 8" xfId="3646" xr:uid="{00000000-0005-0000-0000-0000A5400000}"/>
    <cellStyle name="Normal 14 2 8 2" xfId="8370" xr:uid="{00000000-0005-0000-0000-0000A6400000}"/>
    <cellStyle name="Normal 14 2 8 2 2" xfId="20996" xr:uid="{00000000-0005-0000-0000-0000A7400000}"/>
    <cellStyle name="Normal 14 2 8 2 2 2" xfId="56212" xr:uid="{00000000-0005-0000-0000-0000A8400000}"/>
    <cellStyle name="Normal 14 2 8 2 3" xfId="43615" xr:uid="{00000000-0005-0000-0000-0000A9400000}"/>
    <cellStyle name="Normal 14 2 8 2 4" xfId="33601" xr:uid="{00000000-0005-0000-0000-0000AA400000}"/>
    <cellStyle name="Normal 14 2 8 3" xfId="10151" xr:uid="{00000000-0005-0000-0000-0000AB400000}"/>
    <cellStyle name="Normal 14 2 8 3 2" xfId="22772" xr:uid="{00000000-0005-0000-0000-0000AC400000}"/>
    <cellStyle name="Normal 14 2 8 3 2 2" xfId="57988" xr:uid="{00000000-0005-0000-0000-0000AD400000}"/>
    <cellStyle name="Normal 14 2 8 3 3" xfId="45391" xr:uid="{00000000-0005-0000-0000-0000AE400000}"/>
    <cellStyle name="Normal 14 2 8 3 4" xfId="35377" xr:uid="{00000000-0005-0000-0000-0000AF400000}"/>
    <cellStyle name="Normal 14 2 8 4" xfId="11947" xr:uid="{00000000-0005-0000-0000-0000B0400000}"/>
    <cellStyle name="Normal 14 2 8 4 2" xfId="24548" xr:uid="{00000000-0005-0000-0000-0000B1400000}"/>
    <cellStyle name="Normal 14 2 8 4 2 2" xfId="59764" xr:uid="{00000000-0005-0000-0000-0000B2400000}"/>
    <cellStyle name="Normal 14 2 8 4 3" xfId="47167" xr:uid="{00000000-0005-0000-0000-0000B3400000}"/>
    <cellStyle name="Normal 14 2 8 4 4" xfId="37153" xr:uid="{00000000-0005-0000-0000-0000B4400000}"/>
    <cellStyle name="Normal 14 2 8 5" xfId="16312" xr:uid="{00000000-0005-0000-0000-0000B5400000}"/>
    <cellStyle name="Normal 14 2 8 5 2" xfId="51528" xr:uid="{00000000-0005-0000-0000-0000B6400000}"/>
    <cellStyle name="Normal 14 2 8 5 3" xfId="28917" xr:uid="{00000000-0005-0000-0000-0000B7400000}"/>
    <cellStyle name="Normal 14 2 8 6" xfId="14534" xr:uid="{00000000-0005-0000-0000-0000B8400000}"/>
    <cellStyle name="Normal 14 2 8 6 2" xfId="49752" xr:uid="{00000000-0005-0000-0000-0000B9400000}"/>
    <cellStyle name="Normal 14 2 8 7" xfId="38931" xr:uid="{00000000-0005-0000-0000-0000BA400000}"/>
    <cellStyle name="Normal 14 2 8 8" xfId="27141" xr:uid="{00000000-0005-0000-0000-0000BB400000}"/>
    <cellStyle name="Normal 14 2 9" xfId="3976" xr:uid="{00000000-0005-0000-0000-0000BC400000}"/>
    <cellStyle name="Normal 14 2 9 2" xfId="16634" xr:uid="{00000000-0005-0000-0000-0000BD400000}"/>
    <cellStyle name="Normal 14 2 9 2 2" xfId="51850" xr:uid="{00000000-0005-0000-0000-0000BE400000}"/>
    <cellStyle name="Normal 14 2 9 2 3" xfId="29239" xr:uid="{00000000-0005-0000-0000-0000BF400000}"/>
    <cellStyle name="Normal 14 2 9 3" xfId="13080" xr:uid="{00000000-0005-0000-0000-0000C0400000}"/>
    <cellStyle name="Normal 14 2 9 3 2" xfId="48298" xr:uid="{00000000-0005-0000-0000-0000C1400000}"/>
    <cellStyle name="Normal 14 2 9 4" xfId="39253" xr:uid="{00000000-0005-0000-0000-0000C2400000}"/>
    <cellStyle name="Normal 14 2 9 5" xfId="25687" xr:uid="{00000000-0005-0000-0000-0000C3400000}"/>
    <cellStyle name="Normal 14 2_District Target Attainment" xfId="1109" xr:uid="{00000000-0005-0000-0000-0000C4400000}"/>
    <cellStyle name="Normal 14 3" xfId="1276" xr:uid="{00000000-0005-0000-0000-0000C5400000}"/>
    <cellStyle name="Normal 14 3 10" xfId="6958" xr:uid="{00000000-0005-0000-0000-0000C6400000}"/>
    <cellStyle name="Normal 14 3 10 2" xfId="19585" xr:uid="{00000000-0005-0000-0000-0000C7400000}"/>
    <cellStyle name="Normal 14 3 10 2 2" xfId="54801" xr:uid="{00000000-0005-0000-0000-0000C8400000}"/>
    <cellStyle name="Normal 14 3 10 3" xfId="42204" xr:uid="{00000000-0005-0000-0000-0000C9400000}"/>
    <cellStyle name="Normal 14 3 10 4" xfId="32190" xr:uid="{00000000-0005-0000-0000-0000CA400000}"/>
    <cellStyle name="Normal 14 3 11" xfId="8739" xr:uid="{00000000-0005-0000-0000-0000CB400000}"/>
    <cellStyle name="Normal 14 3 11 2" xfId="21361" xr:uid="{00000000-0005-0000-0000-0000CC400000}"/>
    <cellStyle name="Normal 14 3 11 2 2" xfId="56577" xr:uid="{00000000-0005-0000-0000-0000CD400000}"/>
    <cellStyle name="Normal 14 3 11 3" xfId="43980" xr:uid="{00000000-0005-0000-0000-0000CE400000}"/>
    <cellStyle name="Normal 14 3 11 4" xfId="33966" xr:uid="{00000000-0005-0000-0000-0000CF400000}"/>
    <cellStyle name="Normal 14 3 12" xfId="10536" xr:uid="{00000000-0005-0000-0000-0000D0400000}"/>
    <cellStyle name="Normal 14 3 12 2" xfId="23147" xr:uid="{00000000-0005-0000-0000-0000D1400000}"/>
    <cellStyle name="Normal 14 3 12 2 2" xfId="58363" xr:uid="{00000000-0005-0000-0000-0000D2400000}"/>
    <cellStyle name="Normal 14 3 12 3" xfId="45766" xr:uid="{00000000-0005-0000-0000-0000D3400000}"/>
    <cellStyle name="Normal 14 3 12 4" xfId="35752" xr:uid="{00000000-0005-0000-0000-0000D4400000}"/>
    <cellStyle name="Normal 14 3 13" xfId="14900" xr:uid="{00000000-0005-0000-0000-0000D5400000}"/>
    <cellStyle name="Normal 14 3 13 2" xfId="50117" xr:uid="{00000000-0005-0000-0000-0000D6400000}"/>
    <cellStyle name="Normal 14 3 13 3" xfId="27506" xr:uid="{00000000-0005-0000-0000-0000D7400000}"/>
    <cellStyle name="Normal 14 3 14" xfId="12314" xr:uid="{00000000-0005-0000-0000-0000D8400000}"/>
    <cellStyle name="Normal 14 3 14 2" xfId="47532" xr:uid="{00000000-0005-0000-0000-0000D9400000}"/>
    <cellStyle name="Normal 14 3 15" xfId="37519" xr:uid="{00000000-0005-0000-0000-0000DA400000}"/>
    <cellStyle name="Normal 14 3 16" xfId="24921" xr:uid="{00000000-0005-0000-0000-0000DB400000}"/>
    <cellStyle name="Normal 14 3 17" xfId="60134" xr:uid="{00000000-0005-0000-0000-0000DC400000}"/>
    <cellStyle name="Normal 14 3 2" xfId="2344" xr:uid="{00000000-0005-0000-0000-0000DD400000}"/>
    <cellStyle name="Normal 14 3 2 10" xfId="10537" xr:uid="{00000000-0005-0000-0000-0000DE400000}"/>
    <cellStyle name="Normal 14 3 2 10 2" xfId="23148" xr:uid="{00000000-0005-0000-0000-0000DF400000}"/>
    <cellStyle name="Normal 14 3 2 10 2 2" xfId="58364" xr:uid="{00000000-0005-0000-0000-0000E0400000}"/>
    <cellStyle name="Normal 14 3 2 10 3" xfId="45767" xr:uid="{00000000-0005-0000-0000-0000E1400000}"/>
    <cellStyle name="Normal 14 3 2 10 4" xfId="35753" xr:uid="{00000000-0005-0000-0000-0000E2400000}"/>
    <cellStyle name="Normal 14 3 2 11" xfId="15055" xr:uid="{00000000-0005-0000-0000-0000E3400000}"/>
    <cellStyle name="Normal 14 3 2 11 2" xfId="50271" xr:uid="{00000000-0005-0000-0000-0000E4400000}"/>
    <cellStyle name="Normal 14 3 2 11 3" xfId="27660" xr:uid="{00000000-0005-0000-0000-0000E5400000}"/>
    <cellStyle name="Normal 14 3 2 12" xfId="12468" xr:uid="{00000000-0005-0000-0000-0000E6400000}"/>
    <cellStyle name="Normal 14 3 2 12 2" xfId="47686" xr:uid="{00000000-0005-0000-0000-0000E7400000}"/>
    <cellStyle name="Normal 14 3 2 13" xfId="37674" xr:uid="{00000000-0005-0000-0000-0000E8400000}"/>
    <cellStyle name="Normal 14 3 2 14" xfId="25075" xr:uid="{00000000-0005-0000-0000-0000E9400000}"/>
    <cellStyle name="Normal 14 3 2 15" xfId="60288" xr:uid="{00000000-0005-0000-0000-0000EA400000}"/>
    <cellStyle name="Normal 14 3 2 2" xfId="3190" xr:uid="{00000000-0005-0000-0000-0000EB400000}"/>
    <cellStyle name="Normal 14 3 2 2 10" xfId="25559" xr:uid="{00000000-0005-0000-0000-0000EC400000}"/>
    <cellStyle name="Normal 14 3 2 2 11" xfId="61094" xr:uid="{00000000-0005-0000-0000-0000ED400000}"/>
    <cellStyle name="Normal 14 3 2 2 2" xfId="4990" xr:uid="{00000000-0005-0000-0000-0000EE400000}"/>
    <cellStyle name="Normal 14 3 2 2 2 2" xfId="17637" xr:uid="{00000000-0005-0000-0000-0000EF400000}"/>
    <cellStyle name="Normal 14 3 2 2 2 2 2" xfId="52853" xr:uid="{00000000-0005-0000-0000-0000F0400000}"/>
    <cellStyle name="Normal 14 3 2 2 2 2 3" xfId="30242" xr:uid="{00000000-0005-0000-0000-0000F1400000}"/>
    <cellStyle name="Normal 14 3 2 2 2 3" xfId="14083" xr:uid="{00000000-0005-0000-0000-0000F2400000}"/>
    <cellStyle name="Normal 14 3 2 2 2 3 2" xfId="49301" xr:uid="{00000000-0005-0000-0000-0000F3400000}"/>
    <cellStyle name="Normal 14 3 2 2 2 4" xfId="40256" xr:uid="{00000000-0005-0000-0000-0000F4400000}"/>
    <cellStyle name="Normal 14 3 2 2 2 5" xfId="26690" xr:uid="{00000000-0005-0000-0000-0000F5400000}"/>
    <cellStyle name="Normal 14 3 2 2 3" xfId="6460" xr:uid="{00000000-0005-0000-0000-0000F6400000}"/>
    <cellStyle name="Normal 14 3 2 2 3 2" xfId="19091" xr:uid="{00000000-0005-0000-0000-0000F7400000}"/>
    <cellStyle name="Normal 14 3 2 2 3 2 2" xfId="54307" xr:uid="{00000000-0005-0000-0000-0000F8400000}"/>
    <cellStyle name="Normal 14 3 2 2 3 3" xfId="41710" xr:uid="{00000000-0005-0000-0000-0000F9400000}"/>
    <cellStyle name="Normal 14 3 2 2 3 4" xfId="31696" xr:uid="{00000000-0005-0000-0000-0000FA400000}"/>
    <cellStyle name="Normal 14 3 2 2 4" xfId="7919" xr:uid="{00000000-0005-0000-0000-0000FB400000}"/>
    <cellStyle name="Normal 14 3 2 2 4 2" xfId="20545" xr:uid="{00000000-0005-0000-0000-0000FC400000}"/>
    <cellStyle name="Normal 14 3 2 2 4 2 2" xfId="55761" xr:uid="{00000000-0005-0000-0000-0000FD400000}"/>
    <cellStyle name="Normal 14 3 2 2 4 3" xfId="43164" xr:uid="{00000000-0005-0000-0000-0000FE400000}"/>
    <cellStyle name="Normal 14 3 2 2 4 4" xfId="33150" xr:uid="{00000000-0005-0000-0000-0000FF400000}"/>
    <cellStyle name="Normal 14 3 2 2 5" xfId="9700" xr:uid="{00000000-0005-0000-0000-000000410000}"/>
    <cellStyle name="Normal 14 3 2 2 5 2" xfId="22321" xr:uid="{00000000-0005-0000-0000-000001410000}"/>
    <cellStyle name="Normal 14 3 2 2 5 2 2" xfId="57537" xr:uid="{00000000-0005-0000-0000-000002410000}"/>
    <cellStyle name="Normal 14 3 2 2 5 3" xfId="44940" xr:uid="{00000000-0005-0000-0000-000003410000}"/>
    <cellStyle name="Normal 14 3 2 2 5 4" xfId="34926" xr:uid="{00000000-0005-0000-0000-000004410000}"/>
    <cellStyle name="Normal 14 3 2 2 6" xfId="11494" xr:uid="{00000000-0005-0000-0000-000005410000}"/>
    <cellStyle name="Normal 14 3 2 2 6 2" xfId="24097" xr:uid="{00000000-0005-0000-0000-000006410000}"/>
    <cellStyle name="Normal 14 3 2 2 6 2 2" xfId="59313" xr:uid="{00000000-0005-0000-0000-000007410000}"/>
    <cellStyle name="Normal 14 3 2 2 6 3" xfId="46716" xr:uid="{00000000-0005-0000-0000-000008410000}"/>
    <cellStyle name="Normal 14 3 2 2 6 4" xfId="36702" xr:uid="{00000000-0005-0000-0000-000009410000}"/>
    <cellStyle name="Normal 14 3 2 2 7" xfId="15861" xr:uid="{00000000-0005-0000-0000-00000A410000}"/>
    <cellStyle name="Normal 14 3 2 2 7 2" xfId="51077" xr:uid="{00000000-0005-0000-0000-00000B410000}"/>
    <cellStyle name="Normal 14 3 2 2 7 3" xfId="28466" xr:uid="{00000000-0005-0000-0000-00000C410000}"/>
    <cellStyle name="Normal 14 3 2 2 8" xfId="12952" xr:uid="{00000000-0005-0000-0000-00000D410000}"/>
    <cellStyle name="Normal 14 3 2 2 8 2" xfId="48170" xr:uid="{00000000-0005-0000-0000-00000E410000}"/>
    <cellStyle name="Normal 14 3 2 2 9" xfId="38480" xr:uid="{00000000-0005-0000-0000-00000F410000}"/>
    <cellStyle name="Normal 14 3 2 3" xfId="3519" xr:uid="{00000000-0005-0000-0000-000010410000}"/>
    <cellStyle name="Normal 14 3 2 3 10" xfId="27015" xr:uid="{00000000-0005-0000-0000-000011410000}"/>
    <cellStyle name="Normal 14 3 2 3 11" xfId="61419" xr:uid="{00000000-0005-0000-0000-000012410000}"/>
    <cellStyle name="Normal 14 3 2 3 2" xfId="5315" xr:uid="{00000000-0005-0000-0000-000013410000}"/>
    <cellStyle name="Normal 14 3 2 3 2 2" xfId="17962" xr:uid="{00000000-0005-0000-0000-000014410000}"/>
    <cellStyle name="Normal 14 3 2 3 2 2 2" xfId="53178" xr:uid="{00000000-0005-0000-0000-000015410000}"/>
    <cellStyle name="Normal 14 3 2 3 2 3" xfId="40581" xr:uid="{00000000-0005-0000-0000-000016410000}"/>
    <cellStyle name="Normal 14 3 2 3 2 4" xfId="30567" xr:uid="{00000000-0005-0000-0000-000017410000}"/>
    <cellStyle name="Normal 14 3 2 3 3" xfId="6785" xr:uid="{00000000-0005-0000-0000-000018410000}"/>
    <cellStyle name="Normal 14 3 2 3 3 2" xfId="19416" xr:uid="{00000000-0005-0000-0000-000019410000}"/>
    <cellStyle name="Normal 14 3 2 3 3 2 2" xfId="54632" xr:uid="{00000000-0005-0000-0000-00001A410000}"/>
    <cellStyle name="Normal 14 3 2 3 3 3" xfId="42035" xr:uid="{00000000-0005-0000-0000-00001B410000}"/>
    <cellStyle name="Normal 14 3 2 3 3 4" xfId="32021" xr:uid="{00000000-0005-0000-0000-00001C410000}"/>
    <cellStyle name="Normal 14 3 2 3 4" xfId="8244" xr:uid="{00000000-0005-0000-0000-00001D410000}"/>
    <cellStyle name="Normal 14 3 2 3 4 2" xfId="20870" xr:uid="{00000000-0005-0000-0000-00001E410000}"/>
    <cellStyle name="Normal 14 3 2 3 4 2 2" xfId="56086" xr:uid="{00000000-0005-0000-0000-00001F410000}"/>
    <cellStyle name="Normal 14 3 2 3 4 3" xfId="43489" xr:uid="{00000000-0005-0000-0000-000020410000}"/>
    <cellStyle name="Normal 14 3 2 3 4 4" xfId="33475" xr:uid="{00000000-0005-0000-0000-000021410000}"/>
    <cellStyle name="Normal 14 3 2 3 5" xfId="10025" xr:uid="{00000000-0005-0000-0000-000022410000}"/>
    <cellStyle name="Normal 14 3 2 3 5 2" xfId="22646" xr:uid="{00000000-0005-0000-0000-000023410000}"/>
    <cellStyle name="Normal 14 3 2 3 5 2 2" xfId="57862" xr:uid="{00000000-0005-0000-0000-000024410000}"/>
    <cellStyle name="Normal 14 3 2 3 5 3" xfId="45265" xr:uid="{00000000-0005-0000-0000-000025410000}"/>
    <cellStyle name="Normal 14 3 2 3 5 4" xfId="35251" xr:uid="{00000000-0005-0000-0000-000026410000}"/>
    <cellStyle name="Normal 14 3 2 3 6" xfId="11819" xr:uid="{00000000-0005-0000-0000-000027410000}"/>
    <cellStyle name="Normal 14 3 2 3 6 2" xfId="24422" xr:uid="{00000000-0005-0000-0000-000028410000}"/>
    <cellStyle name="Normal 14 3 2 3 6 2 2" xfId="59638" xr:uid="{00000000-0005-0000-0000-000029410000}"/>
    <cellStyle name="Normal 14 3 2 3 6 3" xfId="47041" xr:uid="{00000000-0005-0000-0000-00002A410000}"/>
    <cellStyle name="Normal 14 3 2 3 6 4" xfId="37027" xr:uid="{00000000-0005-0000-0000-00002B410000}"/>
    <cellStyle name="Normal 14 3 2 3 7" xfId="16186" xr:uid="{00000000-0005-0000-0000-00002C410000}"/>
    <cellStyle name="Normal 14 3 2 3 7 2" xfId="51402" xr:uid="{00000000-0005-0000-0000-00002D410000}"/>
    <cellStyle name="Normal 14 3 2 3 7 3" xfId="28791" xr:uid="{00000000-0005-0000-0000-00002E410000}"/>
    <cellStyle name="Normal 14 3 2 3 8" xfId="14408" xr:uid="{00000000-0005-0000-0000-00002F410000}"/>
    <cellStyle name="Normal 14 3 2 3 8 2" xfId="49626" xr:uid="{00000000-0005-0000-0000-000030410000}"/>
    <cellStyle name="Normal 14 3 2 3 9" xfId="38805" xr:uid="{00000000-0005-0000-0000-000031410000}"/>
    <cellStyle name="Normal 14 3 2 4" xfId="2680" xr:uid="{00000000-0005-0000-0000-000032410000}"/>
    <cellStyle name="Normal 14 3 2 4 10" xfId="26206" xr:uid="{00000000-0005-0000-0000-000033410000}"/>
    <cellStyle name="Normal 14 3 2 4 11" xfId="60610" xr:uid="{00000000-0005-0000-0000-000034410000}"/>
    <cellStyle name="Normal 14 3 2 4 2" xfId="4506" xr:uid="{00000000-0005-0000-0000-000035410000}"/>
    <cellStyle name="Normal 14 3 2 4 2 2" xfId="17153" xr:uid="{00000000-0005-0000-0000-000036410000}"/>
    <cellStyle name="Normal 14 3 2 4 2 2 2" xfId="52369" xr:uid="{00000000-0005-0000-0000-000037410000}"/>
    <cellStyle name="Normal 14 3 2 4 2 3" xfId="39772" xr:uid="{00000000-0005-0000-0000-000038410000}"/>
    <cellStyle name="Normal 14 3 2 4 2 4" xfId="29758" xr:uid="{00000000-0005-0000-0000-000039410000}"/>
    <cellStyle name="Normal 14 3 2 4 3" xfId="5976" xr:uid="{00000000-0005-0000-0000-00003A410000}"/>
    <cellStyle name="Normal 14 3 2 4 3 2" xfId="18607" xr:uid="{00000000-0005-0000-0000-00003B410000}"/>
    <cellStyle name="Normal 14 3 2 4 3 2 2" xfId="53823" xr:uid="{00000000-0005-0000-0000-00003C410000}"/>
    <cellStyle name="Normal 14 3 2 4 3 3" xfId="41226" xr:uid="{00000000-0005-0000-0000-00003D410000}"/>
    <cellStyle name="Normal 14 3 2 4 3 4" xfId="31212" xr:uid="{00000000-0005-0000-0000-00003E410000}"/>
    <cellStyle name="Normal 14 3 2 4 4" xfId="7435" xr:uid="{00000000-0005-0000-0000-00003F410000}"/>
    <cellStyle name="Normal 14 3 2 4 4 2" xfId="20061" xr:uid="{00000000-0005-0000-0000-000040410000}"/>
    <cellStyle name="Normal 14 3 2 4 4 2 2" xfId="55277" xr:uid="{00000000-0005-0000-0000-000041410000}"/>
    <cellStyle name="Normal 14 3 2 4 4 3" xfId="42680" xr:uid="{00000000-0005-0000-0000-000042410000}"/>
    <cellStyle name="Normal 14 3 2 4 4 4" xfId="32666" xr:uid="{00000000-0005-0000-0000-000043410000}"/>
    <cellStyle name="Normal 14 3 2 4 5" xfId="9216" xr:uid="{00000000-0005-0000-0000-000044410000}"/>
    <cellStyle name="Normal 14 3 2 4 5 2" xfId="21837" xr:uid="{00000000-0005-0000-0000-000045410000}"/>
    <cellStyle name="Normal 14 3 2 4 5 2 2" xfId="57053" xr:uid="{00000000-0005-0000-0000-000046410000}"/>
    <cellStyle name="Normal 14 3 2 4 5 3" xfId="44456" xr:uid="{00000000-0005-0000-0000-000047410000}"/>
    <cellStyle name="Normal 14 3 2 4 5 4" xfId="34442" xr:uid="{00000000-0005-0000-0000-000048410000}"/>
    <cellStyle name="Normal 14 3 2 4 6" xfId="11010" xr:uid="{00000000-0005-0000-0000-000049410000}"/>
    <cellStyle name="Normal 14 3 2 4 6 2" xfId="23613" xr:uid="{00000000-0005-0000-0000-00004A410000}"/>
    <cellStyle name="Normal 14 3 2 4 6 2 2" xfId="58829" xr:uid="{00000000-0005-0000-0000-00004B410000}"/>
    <cellStyle name="Normal 14 3 2 4 6 3" xfId="46232" xr:uid="{00000000-0005-0000-0000-00004C410000}"/>
    <cellStyle name="Normal 14 3 2 4 6 4" xfId="36218" xr:uid="{00000000-0005-0000-0000-00004D410000}"/>
    <cellStyle name="Normal 14 3 2 4 7" xfId="15377" xr:uid="{00000000-0005-0000-0000-00004E410000}"/>
    <cellStyle name="Normal 14 3 2 4 7 2" xfId="50593" xr:uid="{00000000-0005-0000-0000-00004F410000}"/>
    <cellStyle name="Normal 14 3 2 4 7 3" xfId="27982" xr:uid="{00000000-0005-0000-0000-000050410000}"/>
    <cellStyle name="Normal 14 3 2 4 8" xfId="13599" xr:uid="{00000000-0005-0000-0000-000051410000}"/>
    <cellStyle name="Normal 14 3 2 4 8 2" xfId="48817" xr:uid="{00000000-0005-0000-0000-000052410000}"/>
    <cellStyle name="Normal 14 3 2 4 9" xfId="37996" xr:uid="{00000000-0005-0000-0000-000053410000}"/>
    <cellStyle name="Normal 14 3 2 5" xfId="3844" xr:uid="{00000000-0005-0000-0000-000054410000}"/>
    <cellStyle name="Normal 14 3 2 5 2" xfId="8567" xr:uid="{00000000-0005-0000-0000-000055410000}"/>
    <cellStyle name="Normal 14 3 2 5 2 2" xfId="21193" xr:uid="{00000000-0005-0000-0000-000056410000}"/>
    <cellStyle name="Normal 14 3 2 5 2 2 2" xfId="56409" xr:uid="{00000000-0005-0000-0000-000057410000}"/>
    <cellStyle name="Normal 14 3 2 5 2 3" xfId="43812" xr:uid="{00000000-0005-0000-0000-000058410000}"/>
    <cellStyle name="Normal 14 3 2 5 2 4" xfId="33798" xr:uid="{00000000-0005-0000-0000-000059410000}"/>
    <cellStyle name="Normal 14 3 2 5 3" xfId="10348" xr:uid="{00000000-0005-0000-0000-00005A410000}"/>
    <cellStyle name="Normal 14 3 2 5 3 2" xfId="22969" xr:uid="{00000000-0005-0000-0000-00005B410000}"/>
    <cellStyle name="Normal 14 3 2 5 3 2 2" xfId="58185" xr:uid="{00000000-0005-0000-0000-00005C410000}"/>
    <cellStyle name="Normal 14 3 2 5 3 3" xfId="45588" xr:uid="{00000000-0005-0000-0000-00005D410000}"/>
    <cellStyle name="Normal 14 3 2 5 3 4" xfId="35574" xr:uid="{00000000-0005-0000-0000-00005E410000}"/>
    <cellStyle name="Normal 14 3 2 5 4" xfId="12144" xr:uid="{00000000-0005-0000-0000-00005F410000}"/>
    <cellStyle name="Normal 14 3 2 5 4 2" xfId="24745" xr:uid="{00000000-0005-0000-0000-000060410000}"/>
    <cellStyle name="Normal 14 3 2 5 4 2 2" xfId="59961" xr:uid="{00000000-0005-0000-0000-000061410000}"/>
    <cellStyle name="Normal 14 3 2 5 4 3" xfId="47364" xr:uid="{00000000-0005-0000-0000-000062410000}"/>
    <cellStyle name="Normal 14 3 2 5 4 4" xfId="37350" xr:uid="{00000000-0005-0000-0000-000063410000}"/>
    <cellStyle name="Normal 14 3 2 5 5" xfId="16509" xr:uid="{00000000-0005-0000-0000-000064410000}"/>
    <cellStyle name="Normal 14 3 2 5 5 2" xfId="51725" xr:uid="{00000000-0005-0000-0000-000065410000}"/>
    <cellStyle name="Normal 14 3 2 5 5 3" xfId="29114" xr:uid="{00000000-0005-0000-0000-000066410000}"/>
    <cellStyle name="Normal 14 3 2 5 6" xfId="14731" xr:uid="{00000000-0005-0000-0000-000067410000}"/>
    <cellStyle name="Normal 14 3 2 5 6 2" xfId="49949" xr:uid="{00000000-0005-0000-0000-000068410000}"/>
    <cellStyle name="Normal 14 3 2 5 7" xfId="39128" xr:uid="{00000000-0005-0000-0000-000069410000}"/>
    <cellStyle name="Normal 14 3 2 5 8" xfId="27338" xr:uid="{00000000-0005-0000-0000-00006A410000}"/>
    <cellStyle name="Normal 14 3 2 6" xfId="4184" xr:uid="{00000000-0005-0000-0000-00006B410000}"/>
    <cellStyle name="Normal 14 3 2 6 2" xfId="16831" xr:uid="{00000000-0005-0000-0000-00006C410000}"/>
    <cellStyle name="Normal 14 3 2 6 2 2" xfId="52047" xr:uid="{00000000-0005-0000-0000-00006D410000}"/>
    <cellStyle name="Normal 14 3 2 6 2 3" xfId="29436" xr:uid="{00000000-0005-0000-0000-00006E410000}"/>
    <cellStyle name="Normal 14 3 2 6 3" xfId="13277" xr:uid="{00000000-0005-0000-0000-00006F410000}"/>
    <cellStyle name="Normal 14 3 2 6 3 2" xfId="48495" xr:uid="{00000000-0005-0000-0000-000070410000}"/>
    <cellStyle name="Normal 14 3 2 6 4" xfId="39450" xr:uid="{00000000-0005-0000-0000-000071410000}"/>
    <cellStyle name="Normal 14 3 2 6 5" xfId="25884" xr:uid="{00000000-0005-0000-0000-000072410000}"/>
    <cellStyle name="Normal 14 3 2 7" xfId="5654" xr:uid="{00000000-0005-0000-0000-000073410000}"/>
    <cellStyle name="Normal 14 3 2 7 2" xfId="18285" xr:uid="{00000000-0005-0000-0000-000074410000}"/>
    <cellStyle name="Normal 14 3 2 7 2 2" xfId="53501" xr:uid="{00000000-0005-0000-0000-000075410000}"/>
    <cellStyle name="Normal 14 3 2 7 3" xfId="40904" xr:uid="{00000000-0005-0000-0000-000076410000}"/>
    <cellStyle name="Normal 14 3 2 7 4" xfId="30890" xr:uid="{00000000-0005-0000-0000-000077410000}"/>
    <cellStyle name="Normal 14 3 2 8" xfId="7113" xr:uid="{00000000-0005-0000-0000-000078410000}"/>
    <cellStyle name="Normal 14 3 2 8 2" xfId="19739" xr:uid="{00000000-0005-0000-0000-000079410000}"/>
    <cellStyle name="Normal 14 3 2 8 2 2" xfId="54955" xr:uid="{00000000-0005-0000-0000-00007A410000}"/>
    <cellStyle name="Normal 14 3 2 8 3" xfId="42358" xr:uid="{00000000-0005-0000-0000-00007B410000}"/>
    <cellStyle name="Normal 14 3 2 8 4" xfId="32344" xr:uid="{00000000-0005-0000-0000-00007C410000}"/>
    <cellStyle name="Normal 14 3 2 9" xfId="8894" xr:uid="{00000000-0005-0000-0000-00007D410000}"/>
    <cellStyle name="Normal 14 3 2 9 2" xfId="21515" xr:uid="{00000000-0005-0000-0000-00007E410000}"/>
    <cellStyle name="Normal 14 3 2 9 2 2" xfId="56731" xr:uid="{00000000-0005-0000-0000-00007F410000}"/>
    <cellStyle name="Normal 14 3 2 9 3" xfId="44134" xr:uid="{00000000-0005-0000-0000-000080410000}"/>
    <cellStyle name="Normal 14 3 2 9 4" xfId="34120" xr:uid="{00000000-0005-0000-0000-000081410000}"/>
    <cellStyle name="Normal 14 3 3" xfId="3029" xr:uid="{00000000-0005-0000-0000-000082410000}"/>
    <cellStyle name="Normal 14 3 3 10" xfId="25402" xr:uid="{00000000-0005-0000-0000-000083410000}"/>
    <cellStyle name="Normal 14 3 3 11" xfId="60937" xr:uid="{00000000-0005-0000-0000-000084410000}"/>
    <cellStyle name="Normal 14 3 3 2" xfId="4833" xr:uid="{00000000-0005-0000-0000-000085410000}"/>
    <cellStyle name="Normal 14 3 3 2 2" xfId="17480" xr:uid="{00000000-0005-0000-0000-000086410000}"/>
    <cellStyle name="Normal 14 3 3 2 2 2" xfId="52696" xr:uid="{00000000-0005-0000-0000-000087410000}"/>
    <cellStyle name="Normal 14 3 3 2 2 3" xfId="30085" xr:uid="{00000000-0005-0000-0000-000088410000}"/>
    <cellStyle name="Normal 14 3 3 2 3" xfId="13926" xr:uid="{00000000-0005-0000-0000-000089410000}"/>
    <cellStyle name="Normal 14 3 3 2 3 2" xfId="49144" xr:uid="{00000000-0005-0000-0000-00008A410000}"/>
    <cellStyle name="Normal 14 3 3 2 4" xfId="40099" xr:uid="{00000000-0005-0000-0000-00008B410000}"/>
    <cellStyle name="Normal 14 3 3 2 5" xfId="26533" xr:uid="{00000000-0005-0000-0000-00008C410000}"/>
    <cellStyle name="Normal 14 3 3 3" xfId="6303" xr:uid="{00000000-0005-0000-0000-00008D410000}"/>
    <cellStyle name="Normal 14 3 3 3 2" xfId="18934" xr:uid="{00000000-0005-0000-0000-00008E410000}"/>
    <cellStyle name="Normal 14 3 3 3 2 2" xfId="54150" xr:uid="{00000000-0005-0000-0000-00008F410000}"/>
    <cellStyle name="Normal 14 3 3 3 3" xfId="41553" xr:uid="{00000000-0005-0000-0000-000090410000}"/>
    <cellStyle name="Normal 14 3 3 3 4" xfId="31539" xr:uid="{00000000-0005-0000-0000-000091410000}"/>
    <cellStyle name="Normal 14 3 3 4" xfId="7762" xr:uid="{00000000-0005-0000-0000-000092410000}"/>
    <cellStyle name="Normal 14 3 3 4 2" xfId="20388" xr:uid="{00000000-0005-0000-0000-000093410000}"/>
    <cellStyle name="Normal 14 3 3 4 2 2" xfId="55604" xr:uid="{00000000-0005-0000-0000-000094410000}"/>
    <cellStyle name="Normal 14 3 3 4 3" xfId="43007" xr:uid="{00000000-0005-0000-0000-000095410000}"/>
    <cellStyle name="Normal 14 3 3 4 4" xfId="32993" xr:uid="{00000000-0005-0000-0000-000096410000}"/>
    <cellStyle name="Normal 14 3 3 5" xfId="9543" xr:uid="{00000000-0005-0000-0000-000097410000}"/>
    <cellStyle name="Normal 14 3 3 5 2" xfId="22164" xr:uid="{00000000-0005-0000-0000-000098410000}"/>
    <cellStyle name="Normal 14 3 3 5 2 2" xfId="57380" xr:uid="{00000000-0005-0000-0000-000099410000}"/>
    <cellStyle name="Normal 14 3 3 5 3" xfId="44783" xr:uid="{00000000-0005-0000-0000-00009A410000}"/>
    <cellStyle name="Normal 14 3 3 5 4" xfId="34769" xr:uid="{00000000-0005-0000-0000-00009B410000}"/>
    <cellStyle name="Normal 14 3 3 6" xfId="11337" xr:uid="{00000000-0005-0000-0000-00009C410000}"/>
    <cellStyle name="Normal 14 3 3 6 2" xfId="23940" xr:uid="{00000000-0005-0000-0000-00009D410000}"/>
    <cellStyle name="Normal 14 3 3 6 2 2" xfId="59156" xr:uid="{00000000-0005-0000-0000-00009E410000}"/>
    <cellStyle name="Normal 14 3 3 6 3" xfId="46559" xr:uid="{00000000-0005-0000-0000-00009F410000}"/>
    <cellStyle name="Normal 14 3 3 6 4" xfId="36545" xr:uid="{00000000-0005-0000-0000-0000A0410000}"/>
    <cellStyle name="Normal 14 3 3 7" xfId="15704" xr:uid="{00000000-0005-0000-0000-0000A1410000}"/>
    <cellStyle name="Normal 14 3 3 7 2" xfId="50920" xr:uid="{00000000-0005-0000-0000-0000A2410000}"/>
    <cellStyle name="Normal 14 3 3 7 3" xfId="28309" xr:uid="{00000000-0005-0000-0000-0000A3410000}"/>
    <cellStyle name="Normal 14 3 3 8" xfId="12795" xr:uid="{00000000-0005-0000-0000-0000A4410000}"/>
    <cellStyle name="Normal 14 3 3 8 2" xfId="48013" xr:uid="{00000000-0005-0000-0000-0000A5410000}"/>
    <cellStyle name="Normal 14 3 3 9" xfId="38323" xr:uid="{00000000-0005-0000-0000-0000A6410000}"/>
    <cellStyle name="Normal 14 3 4" xfId="2856" xr:uid="{00000000-0005-0000-0000-0000A7410000}"/>
    <cellStyle name="Normal 14 3 4 10" xfId="25243" xr:uid="{00000000-0005-0000-0000-0000A8410000}"/>
    <cellStyle name="Normal 14 3 4 11" xfId="60778" xr:uid="{00000000-0005-0000-0000-0000A9410000}"/>
    <cellStyle name="Normal 14 3 4 2" xfId="4674" xr:uid="{00000000-0005-0000-0000-0000AA410000}"/>
    <cellStyle name="Normal 14 3 4 2 2" xfId="17321" xr:uid="{00000000-0005-0000-0000-0000AB410000}"/>
    <cellStyle name="Normal 14 3 4 2 2 2" xfId="52537" xr:uid="{00000000-0005-0000-0000-0000AC410000}"/>
    <cellStyle name="Normal 14 3 4 2 2 3" xfId="29926" xr:uid="{00000000-0005-0000-0000-0000AD410000}"/>
    <cellStyle name="Normal 14 3 4 2 3" xfId="13767" xr:uid="{00000000-0005-0000-0000-0000AE410000}"/>
    <cellStyle name="Normal 14 3 4 2 3 2" xfId="48985" xr:uid="{00000000-0005-0000-0000-0000AF410000}"/>
    <cellStyle name="Normal 14 3 4 2 4" xfId="39940" xr:uid="{00000000-0005-0000-0000-0000B0410000}"/>
    <cellStyle name="Normal 14 3 4 2 5" xfId="26374" xr:uid="{00000000-0005-0000-0000-0000B1410000}"/>
    <cellStyle name="Normal 14 3 4 3" xfId="6144" xr:uid="{00000000-0005-0000-0000-0000B2410000}"/>
    <cellStyle name="Normal 14 3 4 3 2" xfId="18775" xr:uid="{00000000-0005-0000-0000-0000B3410000}"/>
    <cellStyle name="Normal 14 3 4 3 2 2" xfId="53991" xr:uid="{00000000-0005-0000-0000-0000B4410000}"/>
    <cellStyle name="Normal 14 3 4 3 3" xfId="41394" xr:uid="{00000000-0005-0000-0000-0000B5410000}"/>
    <cellStyle name="Normal 14 3 4 3 4" xfId="31380" xr:uid="{00000000-0005-0000-0000-0000B6410000}"/>
    <cellStyle name="Normal 14 3 4 4" xfId="7603" xr:uid="{00000000-0005-0000-0000-0000B7410000}"/>
    <cellStyle name="Normal 14 3 4 4 2" xfId="20229" xr:uid="{00000000-0005-0000-0000-0000B8410000}"/>
    <cellStyle name="Normal 14 3 4 4 2 2" xfId="55445" xr:uid="{00000000-0005-0000-0000-0000B9410000}"/>
    <cellStyle name="Normal 14 3 4 4 3" xfId="42848" xr:uid="{00000000-0005-0000-0000-0000BA410000}"/>
    <cellStyle name="Normal 14 3 4 4 4" xfId="32834" xr:uid="{00000000-0005-0000-0000-0000BB410000}"/>
    <cellStyle name="Normal 14 3 4 5" xfId="9384" xr:uid="{00000000-0005-0000-0000-0000BC410000}"/>
    <cellStyle name="Normal 14 3 4 5 2" xfId="22005" xr:uid="{00000000-0005-0000-0000-0000BD410000}"/>
    <cellStyle name="Normal 14 3 4 5 2 2" xfId="57221" xr:uid="{00000000-0005-0000-0000-0000BE410000}"/>
    <cellStyle name="Normal 14 3 4 5 3" xfId="44624" xr:uid="{00000000-0005-0000-0000-0000BF410000}"/>
    <cellStyle name="Normal 14 3 4 5 4" xfId="34610" xr:uid="{00000000-0005-0000-0000-0000C0410000}"/>
    <cellStyle name="Normal 14 3 4 6" xfId="11178" xr:uid="{00000000-0005-0000-0000-0000C1410000}"/>
    <cellStyle name="Normal 14 3 4 6 2" xfId="23781" xr:uid="{00000000-0005-0000-0000-0000C2410000}"/>
    <cellStyle name="Normal 14 3 4 6 2 2" xfId="58997" xr:uid="{00000000-0005-0000-0000-0000C3410000}"/>
    <cellStyle name="Normal 14 3 4 6 3" xfId="46400" xr:uid="{00000000-0005-0000-0000-0000C4410000}"/>
    <cellStyle name="Normal 14 3 4 6 4" xfId="36386" xr:uid="{00000000-0005-0000-0000-0000C5410000}"/>
    <cellStyle name="Normal 14 3 4 7" xfId="15545" xr:uid="{00000000-0005-0000-0000-0000C6410000}"/>
    <cellStyle name="Normal 14 3 4 7 2" xfId="50761" xr:uid="{00000000-0005-0000-0000-0000C7410000}"/>
    <cellStyle name="Normal 14 3 4 7 3" xfId="28150" xr:uid="{00000000-0005-0000-0000-0000C8410000}"/>
    <cellStyle name="Normal 14 3 4 8" xfId="12636" xr:uid="{00000000-0005-0000-0000-0000C9410000}"/>
    <cellStyle name="Normal 14 3 4 8 2" xfId="47854" xr:uid="{00000000-0005-0000-0000-0000CA410000}"/>
    <cellStyle name="Normal 14 3 4 9" xfId="38164" xr:uid="{00000000-0005-0000-0000-0000CB410000}"/>
    <cellStyle name="Normal 14 3 5" xfId="3365" xr:uid="{00000000-0005-0000-0000-0000CC410000}"/>
    <cellStyle name="Normal 14 3 5 10" xfId="26861" xr:uid="{00000000-0005-0000-0000-0000CD410000}"/>
    <cellStyle name="Normal 14 3 5 11" xfId="61265" xr:uid="{00000000-0005-0000-0000-0000CE410000}"/>
    <cellStyle name="Normal 14 3 5 2" xfId="5161" xr:uid="{00000000-0005-0000-0000-0000CF410000}"/>
    <cellStyle name="Normal 14 3 5 2 2" xfId="17808" xr:uid="{00000000-0005-0000-0000-0000D0410000}"/>
    <cellStyle name="Normal 14 3 5 2 2 2" xfId="53024" xr:uid="{00000000-0005-0000-0000-0000D1410000}"/>
    <cellStyle name="Normal 14 3 5 2 3" xfId="40427" xr:uid="{00000000-0005-0000-0000-0000D2410000}"/>
    <cellStyle name="Normal 14 3 5 2 4" xfId="30413" xr:uid="{00000000-0005-0000-0000-0000D3410000}"/>
    <cellStyle name="Normal 14 3 5 3" xfId="6631" xr:uid="{00000000-0005-0000-0000-0000D4410000}"/>
    <cellStyle name="Normal 14 3 5 3 2" xfId="19262" xr:uid="{00000000-0005-0000-0000-0000D5410000}"/>
    <cellStyle name="Normal 14 3 5 3 2 2" xfId="54478" xr:uid="{00000000-0005-0000-0000-0000D6410000}"/>
    <cellStyle name="Normal 14 3 5 3 3" xfId="41881" xr:uid="{00000000-0005-0000-0000-0000D7410000}"/>
    <cellStyle name="Normal 14 3 5 3 4" xfId="31867" xr:uid="{00000000-0005-0000-0000-0000D8410000}"/>
    <cellStyle name="Normal 14 3 5 4" xfId="8090" xr:uid="{00000000-0005-0000-0000-0000D9410000}"/>
    <cellStyle name="Normal 14 3 5 4 2" xfId="20716" xr:uid="{00000000-0005-0000-0000-0000DA410000}"/>
    <cellStyle name="Normal 14 3 5 4 2 2" xfId="55932" xr:uid="{00000000-0005-0000-0000-0000DB410000}"/>
    <cellStyle name="Normal 14 3 5 4 3" xfId="43335" xr:uid="{00000000-0005-0000-0000-0000DC410000}"/>
    <cellStyle name="Normal 14 3 5 4 4" xfId="33321" xr:uid="{00000000-0005-0000-0000-0000DD410000}"/>
    <cellStyle name="Normal 14 3 5 5" xfId="9871" xr:uid="{00000000-0005-0000-0000-0000DE410000}"/>
    <cellStyle name="Normal 14 3 5 5 2" xfId="22492" xr:uid="{00000000-0005-0000-0000-0000DF410000}"/>
    <cellStyle name="Normal 14 3 5 5 2 2" xfId="57708" xr:uid="{00000000-0005-0000-0000-0000E0410000}"/>
    <cellStyle name="Normal 14 3 5 5 3" xfId="45111" xr:uid="{00000000-0005-0000-0000-0000E1410000}"/>
    <cellStyle name="Normal 14 3 5 5 4" xfId="35097" xr:uid="{00000000-0005-0000-0000-0000E2410000}"/>
    <cellStyle name="Normal 14 3 5 6" xfId="11665" xr:uid="{00000000-0005-0000-0000-0000E3410000}"/>
    <cellStyle name="Normal 14 3 5 6 2" xfId="24268" xr:uid="{00000000-0005-0000-0000-0000E4410000}"/>
    <cellStyle name="Normal 14 3 5 6 2 2" xfId="59484" xr:uid="{00000000-0005-0000-0000-0000E5410000}"/>
    <cellStyle name="Normal 14 3 5 6 3" xfId="46887" xr:uid="{00000000-0005-0000-0000-0000E6410000}"/>
    <cellStyle name="Normal 14 3 5 6 4" xfId="36873" xr:uid="{00000000-0005-0000-0000-0000E7410000}"/>
    <cellStyle name="Normal 14 3 5 7" xfId="16032" xr:uid="{00000000-0005-0000-0000-0000E8410000}"/>
    <cellStyle name="Normal 14 3 5 7 2" xfId="51248" xr:uid="{00000000-0005-0000-0000-0000E9410000}"/>
    <cellStyle name="Normal 14 3 5 7 3" xfId="28637" xr:uid="{00000000-0005-0000-0000-0000EA410000}"/>
    <cellStyle name="Normal 14 3 5 8" xfId="14254" xr:uid="{00000000-0005-0000-0000-0000EB410000}"/>
    <cellStyle name="Normal 14 3 5 8 2" xfId="49472" xr:uid="{00000000-0005-0000-0000-0000EC410000}"/>
    <cellStyle name="Normal 14 3 5 9" xfId="38651" xr:uid="{00000000-0005-0000-0000-0000ED410000}"/>
    <cellStyle name="Normal 14 3 6" xfId="2525" xr:uid="{00000000-0005-0000-0000-0000EE410000}"/>
    <cellStyle name="Normal 14 3 6 10" xfId="26052" xr:uid="{00000000-0005-0000-0000-0000EF410000}"/>
    <cellStyle name="Normal 14 3 6 11" xfId="60456" xr:uid="{00000000-0005-0000-0000-0000F0410000}"/>
    <cellStyle name="Normal 14 3 6 2" xfId="4352" xr:uid="{00000000-0005-0000-0000-0000F1410000}"/>
    <cellStyle name="Normal 14 3 6 2 2" xfId="16999" xr:uid="{00000000-0005-0000-0000-0000F2410000}"/>
    <cellStyle name="Normal 14 3 6 2 2 2" xfId="52215" xr:uid="{00000000-0005-0000-0000-0000F3410000}"/>
    <cellStyle name="Normal 14 3 6 2 3" xfId="39618" xr:uid="{00000000-0005-0000-0000-0000F4410000}"/>
    <cellStyle name="Normal 14 3 6 2 4" xfId="29604" xr:uid="{00000000-0005-0000-0000-0000F5410000}"/>
    <cellStyle name="Normal 14 3 6 3" xfId="5822" xr:uid="{00000000-0005-0000-0000-0000F6410000}"/>
    <cellStyle name="Normal 14 3 6 3 2" xfId="18453" xr:uid="{00000000-0005-0000-0000-0000F7410000}"/>
    <cellStyle name="Normal 14 3 6 3 2 2" xfId="53669" xr:uid="{00000000-0005-0000-0000-0000F8410000}"/>
    <cellStyle name="Normal 14 3 6 3 3" xfId="41072" xr:uid="{00000000-0005-0000-0000-0000F9410000}"/>
    <cellStyle name="Normal 14 3 6 3 4" xfId="31058" xr:uid="{00000000-0005-0000-0000-0000FA410000}"/>
    <cellStyle name="Normal 14 3 6 4" xfId="7281" xr:uid="{00000000-0005-0000-0000-0000FB410000}"/>
    <cellStyle name="Normal 14 3 6 4 2" xfId="19907" xr:uid="{00000000-0005-0000-0000-0000FC410000}"/>
    <cellStyle name="Normal 14 3 6 4 2 2" xfId="55123" xr:uid="{00000000-0005-0000-0000-0000FD410000}"/>
    <cellStyle name="Normal 14 3 6 4 3" xfId="42526" xr:uid="{00000000-0005-0000-0000-0000FE410000}"/>
    <cellStyle name="Normal 14 3 6 4 4" xfId="32512" xr:uid="{00000000-0005-0000-0000-0000FF410000}"/>
    <cellStyle name="Normal 14 3 6 5" xfId="9062" xr:uid="{00000000-0005-0000-0000-000000420000}"/>
    <cellStyle name="Normal 14 3 6 5 2" xfId="21683" xr:uid="{00000000-0005-0000-0000-000001420000}"/>
    <cellStyle name="Normal 14 3 6 5 2 2" xfId="56899" xr:uid="{00000000-0005-0000-0000-000002420000}"/>
    <cellStyle name="Normal 14 3 6 5 3" xfId="44302" xr:uid="{00000000-0005-0000-0000-000003420000}"/>
    <cellStyle name="Normal 14 3 6 5 4" xfId="34288" xr:uid="{00000000-0005-0000-0000-000004420000}"/>
    <cellStyle name="Normal 14 3 6 6" xfId="10856" xr:uid="{00000000-0005-0000-0000-000005420000}"/>
    <cellStyle name="Normal 14 3 6 6 2" xfId="23459" xr:uid="{00000000-0005-0000-0000-000006420000}"/>
    <cellStyle name="Normal 14 3 6 6 2 2" xfId="58675" xr:uid="{00000000-0005-0000-0000-000007420000}"/>
    <cellStyle name="Normal 14 3 6 6 3" xfId="46078" xr:uid="{00000000-0005-0000-0000-000008420000}"/>
    <cellStyle name="Normal 14 3 6 6 4" xfId="36064" xr:uid="{00000000-0005-0000-0000-000009420000}"/>
    <cellStyle name="Normal 14 3 6 7" xfId="15223" xr:uid="{00000000-0005-0000-0000-00000A420000}"/>
    <cellStyle name="Normal 14 3 6 7 2" xfId="50439" xr:uid="{00000000-0005-0000-0000-00000B420000}"/>
    <cellStyle name="Normal 14 3 6 7 3" xfId="27828" xr:uid="{00000000-0005-0000-0000-00000C420000}"/>
    <cellStyle name="Normal 14 3 6 8" xfId="13445" xr:uid="{00000000-0005-0000-0000-00000D420000}"/>
    <cellStyle name="Normal 14 3 6 8 2" xfId="48663" xr:uid="{00000000-0005-0000-0000-00000E420000}"/>
    <cellStyle name="Normal 14 3 6 9" xfId="37842" xr:uid="{00000000-0005-0000-0000-00000F420000}"/>
    <cellStyle name="Normal 14 3 7" xfId="3689" xr:uid="{00000000-0005-0000-0000-000010420000}"/>
    <cellStyle name="Normal 14 3 7 2" xfId="8413" xr:uid="{00000000-0005-0000-0000-000011420000}"/>
    <cellStyle name="Normal 14 3 7 2 2" xfId="21039" xr:uid="{00000000-0005-0000-0000-000012420000}"/>
    <cellStyle name="Normal 14 3 7 2 2 2" xfId="56255" xr:uid="{00000000-0005-0000-0000-000013420000}"/>
    <cellStyle name="Normal 14 3 7 2 3" xfId="43658" xr:uid="{00000000-0005-0000-0000-000014420000}"/>
    <cellStyle name="Normal 14 3 7 2 4" xfId="33644" xr:uid="{00000000-0005-0000-0000-000015420000}"/>
    <cellStyle name="Normal 14 3 7 3" xfId="10194" xr:uid="{00000000-0005-0000-0000-000016420000}"/>
    <cellStyle name="Normal 14 3 7 3 2" xfId="22815" xr:uid="{00000000-0005-0000-0000-000017420000}"/>
    <cellStyle name="Normal 14 3 7 3 2 2" xfId="58031" xr:uid="{00000000-0005-0000-0000-000018420000}"/>
    <cellStyle name="Normal 14 3 7 3 3" xfId="45434" xr:uid="{00000000-0005-0000-0000-000019420000}"/>
    <cellStyle name="Normal 14 3 7 3 4" xfId="35420" xr:uid="{00000000-0005-0000-0000-00001A420000}"/>
    <cellStyle name="Normal 14 3 7 4" xfId="11990" xr:uid="{00000000-0005-0000-0000-00001B420000}"/>
    <cellStyle name="Normal 14 3 7 4 2" xfId="24591" xr:uid="{00000000-0005-0000-0000-00001C420000}"/>
    <cellStyle name="Normal 14 3 7 4 2 2" xfId="59807" xr:uid="{00000000-0005-0000-0000-00001D420000}"/>
    <cellStyle name="Normal 14 3 7 4 3" xfId="47210" xr:uid="{00000000-0005-0000-0000-00001E420000}"/>
    <cellStyle name="Normal 14 3 7 4 4" xfId="37196" xr:uid="{00000000-0005-0000-0000-00001F420000}"/>
    <cellStyle name="Normal 14 3 7 5" xfId="16355" xr:uid="{00000000-0005-0000-0000-000020420000}"/>
    <cellStyle name="Normal 14 3 7 5 2" xfId="51571" xr:uid="{00000000-0005-0000-0000-000021420000}"/>
    <cellStyle name="Normal 14 3 7 5 3" xfId="28960" xr:uid="{00000000-0005-0000-0000-000022420000}"/>
    <cellStyle name="Normal 14 3 7 6" xfId="14577" xr:uid="{00000000-0005-0000-0000-000023420000}"/>
    <cellStyle name="Normal 14 3 7 6 2" xfId="49795" xr:uid="{00000000-0005-0000-0000-000024420000}"/>
    <cellStyle name="Normal 14 3 7 7" xfId="38974" xr:uid="{00000000-0005-0000-0000-000025420000}"/>
    <cellStyle name="Normal 14 3 7 8" xfId="27184" xr:uid="{00000000-0005-0000-0000-000026420000}"/>
    <cellStyle name="Normal 14 3 8" xfId="4025" xr:uid="{00000000-0005-0000-0000-000027420000}"/>
    <cellStyle name="Normal 14 3 8 2" xfId="16677" xr:uid="{00000000-0005-0000-0000-000028420000}"/>
    <cellStyle name="Normal 14 3 8 2 2" xfId="51893" xr:uid="{00000000-0005-0000-0000-000029420000}"/>
    <cellStyle name="Normal 14 3 8 2 3" xfId="29282" xr:uid="{00000000-0005-0000-0000-00002A420000}"/>
    <cellStyle name="Normal 14 3 8 3" xfId="13123" xr:uid="{00000000-0005-0000-0000-00002B420000}"/>
    <cellStyle name="Normal 14 3 8 3 2" xfId="48341" xr:uid="{00000000-0005-0000-0000-00002C420000}"/>
    <cellStyle name="Normal 14 3 8 4" xfId="39296" xr:uid="{00000000-0005-0000-0000-00002D420000}"/>
    <cellStyle name="Normal 14 3 8 5" xfId="25730" xr:uid="{00000000-0005-0000-0000-00002E420000}"/>
    <cellStyle name="Normal 14 3 9" xfId="5500" xr:uid="{00000000-0005-0000-0000-00002F420000}"/>
    <cellStyle name="Normal 14 3 9 2" xfId="18131" xr:uid="{00000000-0005-0000-0000-000030420000}"/>
    <cellStyle name="Normal 14 3 9 2 2" xfId="53347" xr:uid="{00000000-0005-0000-0000-000031420000}"/>
    <cellStyle name="Normal 14 3 9 3" xfId="40750" xr:uid="{00000000-0005-0000-0000-000032420000}"/>
    <cellStyle name="Normal 14 3 9 4" xfId="30736" xr:uid="{00000000-0005-0000-0000-000033420000}"/>
    <cellStyle name="Normal 14 4" xfId="2262" xr:uid="{00000000-0005-0000-0000-000034420000}"/>
    <cellStyle name="Normal 14 4 10" xfId="10538" xr:uid="{00000000-0005-0000-0000-000035420000}"/>
    <cellStyle name="Normal 14 4 10 2" xfId="23149" xr:uid="{00000000-0005-0000-0000-000036420000}"/>
    <cellStyle name="Normal 14 4 10 2 2" xfId="58365" xr:uid="{00000000-0005-0000-0000-000037420000}"/>
    <cellStyle name="Normal 14 4 10 3" xfId="45768" xr:uid="{00000000-0005-0000-0000-000038420000}"/>
    <cellStyle name="Normal 14 4 10 4" xfId="35754" xr:uid="{00000000-0005-0000-0000-000039420000}"/>
    <cellStyle name="Normal 14 4 11" xfId="14981" xr:uid="{00000000-0005-0000-0000-00003A420000}"/>
    <cellStyle name="Normal 14 4 11 2" xfId="50197" xr:uid="{00000000-0005-0000-0000-00003B420000}"/>
    <cellStyle name="Normal 14 4 11 3" xfId="27586" xr:uid="{00000000-0005-0000-0000-00003C420000}"/>
    <cellStyle name="Normal 14 4 12" xfId="12394" xr:uid="{00000000-0005-0000-0000-00003D420000}"/>
    <cellStyle name="Normal 14 4 12 2" xfId="47612" xr:uid="{00000000-0005-0000-0000-00003E420000}"/>
    <cellStyle name="Normal 14 4 13" xfId="37600" xr:uid="{00000000-0005-0000-0000-00003F420000}"/>
    <cellStyle name="Normal 14 4 14" xfId="25001" xr:uid="{00000000-0005-0000-0000-000040420000}"/>
    <cellStyle name="Normal 14 4 15" xfId="60214" xr:uid="{00000000-0005-0000-0000-000041420000}"/>
    <cellStyle name="Normal 14 4 2" xfId="3116" xr:uid="{00000000-0005-0000-0000-000042420000}"/>
    <cellStyle name="Normal 14 4 2 10" xfId="25485" xr:uid="{00000000-0005-0000-0000-000043420000}"/>
    <cellStyle name="Normal 14 4 2 11" xfId="61020" xr:uid="{00000000-0005-0000-0000-000044420000}"/>
    <cellStyle name="Normal 14 4 2 2" xfId="4916" xr:uid="{00000000-0005-0000-0000-000045420000}"/>
    <cellStyle name="Normal 14 4 2 2 2" xfId="17563" xr:uid="{00000000-0005-0000-0000-000046420000}"/>
    <cellStyle name="Normal 14 4 2 2 2 2" xfId="52779" xr:uid="{00000000-0005-0000-0000-000047420000}"/>
    <cellStyle name="Normal 14 4 2 2 2 3" xfId="30168" xr:uid="{00000000-0005-0000-0000-000048420000}"/>
    <cellStyle name="Normal 14 4 2 2 3" xfId="14009" xr:uid="{00000000-0005-0000-0000-000049420000}"/>
    <cellStyle name="Normal 14 4 2 2 3 2" xfId="49227" xr:uid="{00000000-0005-0000-0000-00004A420000}"/>
    <cellStyle name="Normal 14 4 2 2 4" xfId="40182" xr:uid="{00000000-0005-0000-0000-00004B420000}"/>
    <cellStyle name="Normal 14 4 2 2 5" xfId="26616" xr:uid="{00000000-0005-0000-0000-00004C420000}"/>
    <cellStyle name="Normal 14 4 2 3" xfId="6386" xr:uid="{00000000-0005-0000-0000-00004D420000}"/>
    <cellStyle name="Normal 14 4 2 3 2" xfId="19017" xr:uid="{00000000-0005-0000-0000-00004E420000}"/>
    <cellStyle name="Normal 14 4 2 3 2 2" xfId="54233" xr:uid="{00000000-0005-0000-0000-00004F420000}"/>
    <cellStyle name="Normal 14 4 2 3 3" xfId="41636" xr:uid="{00000000-0005-0000-0000-000050420000}"/>
    <cellStyle name="Normal 14 4 2 3 4" xfId="31622" xr:uid="{00000000-0005-0000-0000-000051420000}"/>
    <cellStyle name="Normal 14 4 2 4" xfId="7845" xr:uid="{00000000-0005-0000-0000-000052420000}"/>
    <cellStyle name="Normal 14 4 2 4 2" xfId="20471" xr:uid="{00000000-0005-0000-0000-000053420000}"/>
    <cellStyle name="Normal 14 4 2 4 2 2" xfId="55687" xr:uid="{00000000-0005-0000-0000-000054420000}"/>
    <cellStyle name="Normal 14 4 2 4 3" xfId="43090" xr:uid="{00000000-0005-0000-0000-000055420000}"/>
    <cellStyle name="Normal 14 4 2 4 4" xfId="33076" xr:uid="{00000000-0005-0000-0000-000056420000}"/>
    <cellStyle name="Normal 14 4 2 5" xfId="9626" xr:uid="{00000000-0005-0000-0000-000057420000}"/>
    <cellStyle name="Normal 14 4 2 5 2" xfId="22247" xr:uid="{00000000-0005-0000-0000-000058420000}"/>
    <cellStyle name="Normal 14 4 2 5 2 2" xfId="57463" xr:uid="{00000000-0005-0000-0000-000059420000}"/>
    <cellStyle name="Normal 14 4 2 5 3" xfId="44866" xr:uid="{00000000-0005-0000-0000-00005A420000}"/>
    <cellStyle name="Normal 14 4 2 5 4" xfId="34852" xr:uid="{00000000-0005-0000-0000-00005B420000}"/>
    <cellStyle name="Normal 14 4 2 6" xfId="11420" xr:uid="{00000000-0005-0000-0000-00005C420000}"/>
    <cellStyle name="Normal 14 4 2 6 2" xfId="24023" xr:uid="{00000000-0005-0000-0000-00005D420000}"/>
    <cellStyle name="Normal 14 4 2 6 2 2" xfId="59239" xr:uid="{00000000-0005-0000-0000-00005E420000}"/>
    <cellStyle name="Normal 14 4 2 6 3" xfId="46642" xr:uid="{00000000-0005-0000-0000-00005F420000}"/>
    <cellStyle name="Normal 14 4 2 6 4" xfId="36628" xr:uid="{00000000-0005-0000-0000-000060420000}"/>
    <cellStyle name="Normal 14 4 2 7" xfId="15787" xr:uid="{00000000-0005-0000-0000-000061420000}"/>
    <cellStyle name="Normal 14 4 2 7 2" xfId="51003" xr:uid="{00000000-0005-0000-0000-000062420000}"/>
    <cellStyle name="Normal 14 4 2 7 3" xfId="28392" xr:uid="{00000000-0005-0000-0000-000063420000}"/>
    <cellStyle name="Normal 14 4 2 8" xfId="12878" xr:uid="{00000000-0005-0000-0000-000064420000}"/>
    <cellStyle name="Normal 14 4 2 8 2" xfId="48096" xr:uid="{00000000-0005-0000-0000-000065420000}"/>
    <cellStyle name="Normal 14 4 2 9" xfId="38406" xr:uid="{00000000-0005-0000-0000-000066420000}"/>
    <cellStyle name="Normal 14 4 3" xfId="3445" xr:uid="{00000000-0005-0000-0000-000067420000}"/>
    <cellStyle name="Normal 14 4 3 10" xfId="26941" xr:uid="{00000000-0005-0000-0000-000068420000}"/>
    <cellStyle name="Normal 14 4 3 11" xfId="61345" xr:uid="{00000000-0005-0000-0000-000069420000}"/>
    <cellStyle name="Normal 14 4 3 2" xfId="5241" xr:uid="{00000000-0005-0000-0000-00006A420000}"/>
    <cellStyle name="Normal 14 4 3 2 2" xfId="17888" xr:uid="{00000000-0005-0000-0000-00006B420000}"/>
    <cellStyle name="Normal 14 4 3 2 2 2" xfId="53104" xr:uid="{00000000-0005-0000-0000-00006C420000}"/>
    <cellStyle name="Normal 14 4 3 2 3" xfId="40507" xr:uid="{00000000-0005-0000-0000-00006D420000}"/>
    <cellStyle name="Normal 14 4 3 2 4" xfId="30493" xr:uid="{00000000-0005-0000-0000-00006E420000}"/>
    <cellStyle name="Normal 14 4 3 3" xfId="6711" xr:uid="{00000000-0005-0000-0000-00006F420000}"/>
    <cellStyle name="Normal 14 4 3 3 2" xfId="19342" xr:uid="{00000000-0005-0000-0000-000070420000}"/>
    <cellStyle name="Normal 14 4 3 3 2 2" xfId="54558" xr:uid="{00000000-0005-0000-0000-000071420000}"/>
    <cellStyle name="Normal 14 4 3 3 3" xfId="41961" xr:uid="{00000000-0005-0000-0000-000072420000}"/>
    <cellStyle name="Normal 14 4 3 3 4" xfId="31947" xr:uid="{00000000-0005-0000-0000-000073420000}"/>
    <cellStyle name="Normal 14 4 3 4" xfId="8170" xr:uid="{00000000-0005-0000-0000-000074420000}"/>
    <cellStyle name="Normal 14 4 3 4 2" xfId="20796" xr:uid="{00000000-0005-0000-0000-000075420000}"/>
    <cellStyle name="Normal 14 4 3 4 2 2" xfId="56012" xr:uid="{00000000-0005-0000-0000-000076420000}"/>
    <cellStyle name="Normal 14 4 3 4 3" xfId="43415" xr:uid="{00000000-0005-0000-0000-000077420000}"/>
    <cellStyle name="Normal 14 4 3 4 4" xfId="33401" xr:uid="{00000000-0005-0000-0000-000078420000}"/>
    <cellStyle name="Normal 14 4 3 5" xfId="9951" xr:uid="{00000000-0005-0000-0000-000079420000}"/>
    <cellStyle name="Normal 14 4 3 5 2" xfId="22572" xr:uid="{00000000-0005-0000-0000-00007A420000}"/>
    <cellStyle name="Normal 14 4 3 5 2 2" xfId="57788" xr:uid="{00000000-0005-0000-0000-00007B420000}"/>
    <cellStyle name="Normal 14 4 3 5 3" xfId="45191" xr:uid="{00000000-0005-0000-0000-00007C420000}"/>
    <cellStyle name="Normal 14 4 3 5 4" xfId="35177" xr:uid="{00000000-0005-0000-0000-00007D420000}"/>
    <cellStyle name="Normal 14 4 3 6" xfId="11745" xr:uid="{00000000-0005-0000-0000-00007E420000}"/>
    <cellStyle name="Normal 14 4 3 6 2" xfId="24348" xr:uid="{00000000-0005-0000-0000-00007F420000}"/>
    <cellStyle name="Normal 14 4 3 6 2 2" xfId="59564" xr:uid="{00000000-0005-0000-0000-000080420000}"/>
    <cellStyle name="Normal 14 4 3 6 3" xfId="46967" xr:uid="{00000000-0005-0000-0000-000081420000}"/>
    <cellStyle name="Normal 14 4 3 6 4" xfId="36953" xr:uid="{00000000-0005-0000-0000-000082420000}"/>
    <cellStyle name="Normal 14 4 3 7" xfId="16112" xr:uid="{00000000-0005-0000-0000-000083420000}"/>
    <cellStyle name="Normal 14 4 3 7 2" xfId="51328" xr:uid="{00000000-0005-0000-0000-000084420000}"/>
    <cellStyle name="Normal 14 4 3 7 3" xfId="28717" xr:uid="{00000000-0005-0000-0000-000085420000}"/>
    <cellStyle name="Normal 14 4 3 8" xfId="14334" xr:uid="{00000000-0005-0000-0000-000086420000}"/>
    <cellStyle name="Normal 14 4 3 8 2" xfId="49552" xr:uid="{00000000-0005-0000-0000-000087420000}"/>
    <cellStyle name="Normal 14 4 3 9" xfId="38731" xr:uid="{00000000-0005-0000-0000-000088420000}"/>
    <cellStyle name="Normal 14 4 4" xfId="2606" xr:uid="{00000000-0005-0000-0000-000089420000}"/>
    <cellStyle name="Normal 14 4 4 10" xfId="26132" xr:uid="{00000000-0005-0000-0000-00008A420000}"/>
    <cellStyle name="Normal 14 4 4 11" xfId="60536" xr:uid="{00000000-0005-0000-0000-00008B420000}"/>
    <cellStyle name="Normal 14 4 4 2" xfId="4432" xr:uid="{00000000-0005-0000-0000-00008C420000}"/>
    <cellStyle name="Normal 14 4 4 2 2" xfId="17079" xr:uid="{00000000-0005-0000-0000-00008D420000}"/>
    <cellStyle name="Normal 14 4 4 2 2 2" xfId="52295" xr:uid="{00000000-0005-0000-0000-00008E420000}"/>
    <cellStyle name="Normal 14 4 4 2 3" xfId="39698" xr:uid="{00000000-0005-0000-0000-00008F420000}"/>
    <cellStyle name="Normal 14 4 4 2 4" xfId="29684" xr:uid="{00000000-0005-0000-0000-000090420000}"/>
    <cellStyle name="Normal 14 4 4 3" xfId="5902" xr:uid="{00000000-0005-0000-0000-000091420000}"/>
    <cellStyle name="Normal 14 4 4 3 2" xfId="18533" xr:uid="{00000000-0005-0000-0000-000092420000}"/>
    <cellStyle name="Normal 14 4 4 3 2 2" xfId="53749" xr:uid="{00000000-0005-0000-0000-000093420000}"/>
    <cellStyle name="Normal 14 4 4 3 3" xfId="41152" xr:uid="{00000000-0005-0000-0000-000094420000}"/>
    <cellStyle name="Normal 14 4 4 3 4" xfId="31138" xr:uid="{00000000-0005-0000-0000-000095420000}"/>
    <cellStyle name="Normal 14 4 4 4" xfId="7361" xr:uid="{00000000-0005-0000-0000-000096420000}"/>
    <cellStyle name="Normal 14 4 4 4 2" xfId="19987" xr:uid="{00000000-0005-0000-0000-000097420000}"/>
    <cellStyle name="Normal 14 4 4 4 2 2" xfId="55203" xr:uid="{00000000-0005-0000-0000-000098420000}"/>
    <cellStyle name="Normal 14 4 4 4 3" xfId="42606" xr:uid="{00000000-0005-0000-0000-000099420000}"/>
    <cellStyle name="Normal 14 4 4 4 4" xfId="32592" xr:uid="{00000000-0005-0000-0000-00009A420000}"/>
    <cellStyle name="Normal 14 4 4 5" xfId="9142" xr:uid="{00000000-0005-0000-0000-00009B420000}"/>
    <cellStyle name="Normal 14 4 4 5 2" xfId="21763" xr:uid="{00000000-0005-0000-0000-00009C420000}"/>
    <cellStyle name="Normal 14 4 4 5 2 2" xfId="56979" xr:uid="{00000000-0005-0000-0000-00009D420000}"/>
    <cellStyle name="Normal 14 4 4 5 3" xfId="44382" xr:uid="{00000000-0005-0000-0000-00009E420000}"/>
    <cellStyle name="Normal 14 4 4 5 4" xfId="34368" xr:uid="{00000000-0005-0000-0000-00009F420000}"/>
    <cellStyle name="Normal 14 4 4 6" xfId="10936" xr:uid="{00000000-0005-0000-0000-0000A0420000}"/>
    <cellStyle name="Normal 14 4 4 6 2" xfId="23539" xr:uid="{00000000-0005-0000-0000-0000A1420000}"/>
    <cellStyle name="Normal 14 4 4 6 2 2" xfId="58755" xr:uid="{00000000-0005-0000-0000-0000A2420000}"/>
    <cellStyle name="Normal 14 4 4 6 3" xfId="46158" xr:uid="{00000000-0005-0000-0000-0000A3420000}"/>
    <cellStyle name="Normal 14 4 4 6 4" xfId="36144" xr:uid="{00000000-0005-0000-0000-0000A4420000}"/>
    <cellStyle name="Normal 14 4 4 7" xfId="15303" xr:uid="{00000000-0005-0000-0000-0000A5420000}"/>
    <cellStyle name="Normal 14 4 4 7 2" xfId="50519" xr:uid="{00000000-0005-0000-0000-0000A6420000}"/>
    <cellStyle name="Normal 14 4 4 7 3" xfId="27908" xr:uid="{00000000-0005-0000-0000-0000A7420000}"/>
    <cellStyle name="Normal 14 4 4 8" xfId="13525" xr:uid="{00000000-0005-0000-0000-0000A8420000}"/>
    <cellStyle name="Normal 14 4 4 8 2" xfId="48743" xr:uid="{00000000-0005-0000-0000-0000A9420000}"/>
    <cellStyle name="Normal 14 4 4 9" xfId="37922" xr:uid="{00000000-0005-0000-0000-0000AA420000}"/>
    <cellStyle name="Normal 14 4 5" xfId="3770" xr:uid="{00000000-0005-0000-0000-0000AB420000}"/>
    <cellStyle name="Normal 14 4 5 2" xfId="8493" xr:uid="{00000000-0005-0000-0000-0000AC420000}"/>
    <cellStyle name="Normal 14 4 5 2 2" xfId="21119" xr:uid="{00000000-0005-0000-0000-0000AD420000}"/>
    <cellStyle name="Normal 14 4 5 2 2 2" xfId="56335" xr:uid="{00000000-0005-0000-0000-0000AE420000}"/>
    <cellStyle name="Normal 14 4 5 2 3" xfId="43738" xr:uid="{00000000-0005-0000-0000-0000AF420000}"/>
    <cellStyle name="Normal 14 4 5 2 4" xfId="33724" xr:uid="{00000000-0005-0000-0000-0000B0420000}"/>
    <cellStyle name="Normal 14 4 5 3" xfId="10274" xr:uid="{00000000-0005-0000-0000-0000B1420000}"/>
    <cellStyle name="Normal 14 4 5 3 2" xfId="22895" xr:uid="{00000000-0005-0000-0000-0000B2420000}"/>
    <cellStyle name="Normal 14 4 5 3 2 2" xfId="58111" xr:uid="{00000000-0005-0000-0000-0000B3420000}"/>
    <cellStyle name="Normal 14 4 5 3 3" xfId="45514" xr:uid="{00000000-0005-0000-0000-0000B4420000}"/>
    <cellStyle name="Normal 14 4 5 3 4" xfId="35500" xr:uid="{00000000-0005-0000-0000-0000B5420000}"/>
    <cellStyle name="Normal 14 4 5 4" xfId="12070" xr:uid="{00000000-0005-0000-0000-0000B6420000}"/>
    <cellStyle name="Normal 14 4 5 4 2" xfId="24671" xr:uid="{00000000-0005-0000-0000-0000B7420000}"/>
    <cellStyle name="Normal 14 4 5 4 2 2" xfId="59887" xr:uid="{00000000-0005-0000-0000-0000B8420000}"/>
    <cellStyle name="Normal 14 4 5 4 3" xfId="47290" xr:uid="{00000000-0005-0000-0000-0000B9420000}"/>
    <cellStyle name="Normal 14 4 5 4 4" xfId="37276" xr:uid="{00000000-0005-0000-0000-0000BA420000}"/>
    <cellStyle name="Normal 14 4 5 5" xfId="16435" xr:uid="{00000000-0005-0000-0000-0000BB420000}"/>
    <cellStyle name="Normal 14 4 5 5 2" xfId="51651" xr:uid="{00000000-0005-0000-0000-0000BC420000}"/>
    <cellStyle name="Normal 14 4 5 5 3" xfId="29040" xr:uid="{00000000-0005-0000-0000-0000BD420000}"/>
    <cellStyle name="Normal 14 4 5 6" xfId="14657" xr:uid="{00000000-0005-0000-0000-0000BE420000}"/>
    <cellStyle name="Normal 14 4 5 6 2" xfId="49875" xr:uid="{00000000-0005-0000-0000-0000BF420000}"/>
    <cellStyle name="Normal 14 4 5 7" xfId="39054" xr:uid="{00000000-0005-0000-0000-0000C0420000}"/>
    <cellStyle name="Normal 14 4 5 8" xfId="27264" xr:uid="{00000000-0005-0000-0000-0000C1420000}"/>
    <cellStyle name="Normal 14 4 6" xfId="4110" xr:uid="{00000000-0005-0000-0000-0000C2420000}"/>
    <cellStyle name="Normal 14 4 6 2" xfId="16757" xr:uid="{00000000-0005-0000-0000-0000C3420000}"/>
    <cellStyle name="Normal 14 4 6 2 2" xfId="51973" xr:uid="{00000000-0005-0000-0000-0000C4420000}"/>
    <cellStyle name="Normal 14 4 6 2 3" xfId="29362" xr:uid="{00000000-0005-0000-0000-0000C5420000}"/>
    <cellStyle name="Normal 14 4 6 3" xfId="13203" xr:uid="{00000000-0005-0000-0000-0000C6420000}"/>
    <cellStyle name="Normal 14 4 6 3 2" xfId="48421" xr:uid="{00000000-0005-0000-0000-0000C7420000}"/>
    <cellStyle name="Normal 14 4 6 4" xfId="39376" xr:uid="{00000000-0005-0000-0000-0000C8420000}"/>
    <cellStyle name="Normal 14 4 6 5" xfId="25810" xr:uid="{00000000-0005-0000-0000-0000C9420000}"/>
    <cellStyle name="Normal 14 4 7" xfId="5580" xr:uid="{00000000-0005-0000-0000-0000CA420000}"/>
    <cellStyle name="Normal 14 4 7 2" xfId="18211" xr:uid="{00000000-0005-0000-0000-0000CB420000}"/>
    <cellStyle name="Normal 14 4 7 2 2" xfId="53427" xr:uid="{00000000-0005-0000-0000-0000CC420000}"/>
    <cellStyle name="Normal 14 4 7 3" xfId="40830" xr:uid="{00000000-0005-0000-0000-0000CD420000}"/>
    <cellStyle name="Normal 14 4 7 4" xfId="30816" xr:uid="{00000000-0005-0000-0000-0000CE420000}"/>
    <cellStyle name="Normal 14 4 8" xfId="7039" xr:uid="{00000000-0005-0000-0000-0000CF420000}"/>
    <cellStyle name="Normal 14 4 8 2" xfId="19665" xr:uid="{00000000-0005-0000-0000-0000D0420000}"/>
    <cellStyle name="Normal 14 4 8 2 2" xfId="54881" xr:uid="{00000000-0005-0000-0000-0000D1420000}"/>
    <cellStyle name="Normal 14 4 8 3" xfId="42284" xr:uid="{00000000-0005-0000-0000-0000D2420000}"/>
    <cellStyle name="Normal 14 4 8 4" xfId="32270" xr:uid="{00000000-0005-0000-0000-0000D3420000}"/>
    <cellStyle name="Normal 14 4 9" xfId="8820" xr:uid="{00000000-0005-0000-0000-0000D4420000}"/>
    <cellStyle name="Normal 14 4 9 2" xfId="21441" xr:uid="{00000000-0005-0000-0000-0000D5420000}"/>
    <cellStyle name="Normal 14 4 9 2 2" xfId="56657" xr:uid="{00000000-0005-0000-0000-0000D6420000}"/>
    <cellStyle name="Normal 14 4 9 3" xfId="44060" xr:uid="{00000000-0005-0000-0000-0000D7420000}"/>
    <cellStyle name="Normal 14 4 9 4" xfId="34046" xr:uid="{00000000-0005-0000-0000-0000D8420000}"/>
    <cellStyle name="Normal 14 5" xfId="2939" xr:uid="{00000000-0005-0000-0000-0000D9420000}"/>
    <cellStyle name="Normal 14 5 10" xfId="25323" xr:uid="{00000000-0005-0000-0000-0000DA420000}"/>
    <cellStyle name="Normal 14 5 11" xfId="60858" xr:uid="{00000000-0005-0000-0000-0000DB420000}"/>
    <cellStyle name="Normal 14 5 2" xfId="4754" xr:uid="{00000000-0005-0000-0000-0000DC420000}"/>
    <cellStyle name="Normal 14 5 2 2" xfId="17401" xr:uid="{00000000-0005-0000-0000-0000DD420000}"/>
    <cellStyle name="Normal 14 5 2 2 2" xfId="52617" xr:uid="{00000000-0005-0000-0000-0000DE420000}"/>
    <cellStyle name="Normal 14 5 2 2 3" xfId="30006" xr:uid="{00000000-0005-0000-0000-0000DF420000}"/>
    <cellStyle name="Normal 14 5 2 3" xfId="13847" xr:uid="{00000000-0005-0000-0000-0000E0420000}"/>
    <cellStyle name="Normal 14 5 2 3 2" xfId="49065" xr:uid="{00000000-0005-0000-0000-0000E1420000}"/>
    <cellStyle name="Normal 14 5 2 4" xfId="40020" xr:uid="{00000000-0005-0000-0000-0000E2420000}"/>
    <cellStyle name="Normal 14 5 2 5" xfId="26454" xr:uid="{00000000-0005-0000-0000-0000E3420000}"/>
    <cellStyle name="Normal 14 5 3" xfId="6224" xr:uid="{00000000-0005-0000-0000-0000E4420000}"/>
    <cellStyle name="Normal 14 5 3 2" xfId="18855" xr:uid="{00000000-0005-0000-0000-0000E5420000}"/>
    <cellStyle name="Normal 14 5 3 2 2" xfId="54071" xr:uid="{00000000-0005-0000-0000-0000E6420000}"/>
    <cellStyle name="Normal 14 5 3 3" xfId="41474" xr:uid="{00000000-0005-0000-0000-0000E7420000}"/>
    <cellStyle name="Normal 14 5 3 4" xfId="31460" xr:uid="{00000000-0005-0000-0000-0000E8420000}"/>
    <cellStyle name="Normal 14 5 4" xfId="7683" xr:uid="{00000000-0005-0000-0000-0000E9420000}"/>
    <cellStyle name="Normal 14 5 4 2" xfId="20309" xr:uid="{00000000-0005-0000-0000-0000EA420000}"/>
    <cellStyle name="Normal 14 5 4 2 2" xfId="55525" xr:uid="{00000000-0005-0000-0000-0000EB420000}"/>
    <cellStyle name="Normal 14 5 4 3" xfId="42928" xr:uid="{00000000-0005-0000-0000-0000EC420000}"/>
    <cellStyle name="Normal 14 5 4 4" xfId="32914" xr:uid="{00000000-0005-0000-0000-0000ED420000}"/>
    <cellStyle name="Normal 14 5 5" xfId="9464" xr:uid="{00000000-0005-0000-0000-0000EE420000}"/>
    <cellStyle name="Normal 14 5 5 2" xfId="22085" xr:uid="{00000000-0005-0000-0000-0000EF420000}"/>
    <cellStyle name="Normal 14 5 5 2 2" xfId="57301" xr:uid="{00000000-0005-0000-0000-0000F0420000}"/>
    <cellStyle name="Normal 14 5 5 3" xfId="44704" xr:uid="{00000000-0005-0000-0000-0000F1420000}"/>
    <cellStyle name="Normal 14 5 5 4" xfId="34690" xr:uid="{00000000-0005-0000-0000-0000F2420000}"/>
    <cellStyle name="Normal 14 5 6" xfId="11258" xr:uid="{00000000-0005-0000-0000-0000F3420000}"/>
    <cellStyle name="Normal 14 5 6 2" xfId="23861" xr:uid="{00000000-0005-0000-0000-0000F4420000}"/>
    <cellStyle name="Normal 14 5 6 2 2" xfId="59077" xr:uid="{00000000-0005-0000-0000-0000F5420000}"/>
    <cellStyle name="Normal 14 5 6 3" xfId="46480" xr:uid="{00000000-0005-0000-0000-0000F6420000}"/>
    <cellStyle name="Normal 14 5 6 4" xfId="36466" xr:uid="{00000000-0005-0000-0000-0000F7420000}"/>
    <cellStyle name="Normal 14 5 7" xfId="15625" xr:uid="{00000000-0005-0000-0000-0000F8420000}"/>
    <cellStyle name="Normal 14 5 7 2" xfId="50841" xr:uid="{00000000-0005-0000-0000-0000F9420000}"/>
    <cellStyle name="Normal 14 5 7 3" xfId="28230" xr:uid="{00000000-0005-0000-0000-0000FA420000}"/>
    <cellStyle name="Normal 14 5 8" xfId="12716" xr:uid="{00000000-0005-0000-0000-0000FB420000}"/>
    <cellStyle name="Normal 14 5 8 2" xfId="47934" xr:uid="{00000000-0005-0000-0000-0000FC420000}"/>
    <cellStyle name="Normal 14 5 9" xfId="38244" xr:uid="{00000000-0005-0000-0000-0000FD420000}"/>
    <cellStyle name="Normal 14 6" xfId="2776" xr:uid="{00000000-0005-0000-0000-0000FE420000}"/>
    <cellStyle name="Normal 14 6 10" xfId="25171" xr:uid="{00000000-0005-0000-0000-0000FF420000}"/>
    <cellStyle name="Normal 14 6 11" xfId="60706" xr:uid="{00000000-0005-0000-0000-000000430000}"/>
    <cellStyle name="Normal 14 6 2" xfId="4602" xr:uid="{00000000-0005-0000-0000-000001430000}"/>
    <cellStyle name="Normal 14 6 2 2" xfId="17249" xr:uid="{00000000-0005-0000-0000-000002430000}"/>
    <cellStyle name="Normal 14 6 2 2 2" xfId="52465" xr:uid="{00000000-0005-0000-0000-000003430000}"/>
    <cellStyle name="Normal 14 6 2 2 3" xfId="29854" xr:uid="{00000000-0005-0000-0000-000004430000}"/>
    <cellStyle name="Normal 14 6 2 3" xfId="13695" xr:uid="{00000000-0005-0000-0000-000005430000}"/>
    <cellStyle name="Normal 14 6 2 3 2" xfId="48913" xr:uid="{00000000-0005-0000-0000-000006430000}"/>
    <cellStyle name="Normal 14 6 2 4" xfId="39868" xr:uid="{00000000-0005-0000-0000-000007430000}"/>
    <cellStyle name="Normal 14 6 2 5" xfId="26302" xr:uid="{00000000-0005-0000-0000-000008430000}"/>
    <cellStyle name="Normal 14 6 3" xfId="6072" xr:uid="{00000000-0005-0000-0000-000009430000}"/>
    <cellStyle name="Normal 14 6 3 2" xfId="18703" xr:uid="{00000000-0005-0000-0000-00000A430000}"/>
    <cellStyle name="Normal 14 6 3 2 2" xfId="53919" xr:uid="{00000000-0005-0000-0000-00000B430000}"/>
    <cellStyle name="Normal 14 6 3 3" xfId="41322" xr:uid="{00000000-0005-0000-0000-00000C430000}"/>
    <cellStyle name="Normal 14 6 3 4" xfId="31308" xr:uid="{00000000-0005-0000-0000-00000D430000}"/>
    <cellStyle name="Normal 14 6 4" xfId="7531" xr:uid="{00000000-0005-0000-0000-00000E430000}"/>
    <cellStyle name="Normal 14 6 4 2" xfId="20157" xr:uid="{00000000-0005-0000-0000-00000F430000}"/>
    <cellStyle name="Normal 14 6 4 2 2" xfId="55373" xr:uid="{00000000-0005-0000-0000-000010430000}"/>
    <cellStyle name="Normal 14 6 4 3" xfId="42776" xr:uid="{00000000-0005-0000-0000-000011430000}"/>
    <cellStyle name="Normal 14 6 4 4" xfId="32762" xr:uid="{00000000-0005-0000-0000-000012430000}"/>
    <cellStyle name="Normal 14 6 5" xfId="9312" xr:uid="{00000000-0005-0000-0000-000013430000}"/>
    <cellStyle name="Normal 14 6 5 2" xfId="21933" xr:uid="{00000000-0005-0000-0000-000014430000}"/>
    <cellStyle name="Normal 14 6 5 2 2" xfId="57149" xr:uid="{00000000-0005-0000-0000-000015430000}"/>
    <cellStyle name="Normal 14 6 5 3" xfId="44552" xr:uid="{00000000-0005-0000-0000-000016430000}"/>
    <cellStyle name="Normal 14 6 5 4" xfId="34538" xr:uid="{00000000-0005-0000-0000-000017430000}"/>
    <cellStyle name="Normal 14 6 6" xfId="11106" xr:uid="{00000000-0005-0000-0000-000018430000}"/>
    <cellStyle name="Normal 14 6 6 2" xfId="23709" xr:uid="{00000000-0005-0000-0000-000019430000}"/>
    <cellStyle name="Normal 14 6 6 2 2" xfId="58925" xr:uid="{00000000-0005-0000-0000-00001A430000}"/>
    <cellStyle name="Normal 14 6 6 3" xfId="46328" xr:uid="{00000000-0005-0000-0000-00001B430000}"/>
    <cellStyle name="Normal 14 6 6 4" xfId="36314" xr:uid="{00000000-0005-0000-0000-00001C430000}"/>
    <cellStyle name="Normal 14 6 7" xfId="15473" xr:uid="{00000000-0005-0000-0000-00001D430000}"/>
    <cellStyle name="Normal 14 6 7 2" xfId="50689" xr:uid="{00000000-0005-0000-0000-00001E430000}"/>
    <cellStyle name="Normal 14 6 7 3" xfId="28078" xr:uid="{00000000-0005-0000-0000-00001F430000}"/>
    <cellStyle name="Normal 14 6 8" xfId="12564" xr:uid="{00000000-0005-0000-0000-000020430000}"/>
    <cellStyle name="Normal 14 6 8 2" xfId="47782" xr:uid="{00000000-0005-0000-0000-000021430000}"/>
    <cellStyle name="Normal 14 6 9" xfId="38092" xr:uid="{00000000-0005-0000-0000-000022430000}"/>
    <cellStyle name="Normal 14 7" xfId="3292" xr:uid="{00000000-0005-0000-0000-000023430000}"/>
    <cellStyle name="Normal 14 7 10" xfId="26789" xr:uid="{00000000-0005-0000-0000-000024430000}"/>
    <cellStyle name="Normal 14 7 11" xfId="61193" xr:uid="{00000000-0005-0000-0000-000025430000}"/>
    <cellStyle name="Normal 14 7 2" xfId="5089" xr:uid="{00000000-0005-0000-0000-000026430000}"/>
    <cellStyle name="Normal 14 7 2 2" xfId="17736" xr:uid="{00000000-0005-0000-0000-000027430000}"/>
    <cellStyle name="Normal 14 7 2 2 2" xfId="52952" xr:uid="{00000000-0005-0000-0000-000028430000}"/>
    <cellStyle name="Normal 14 7 2 3" xfId="40355" xr:uid="{00000000-0005-0000-0000-000029430000}"/>
    <cellStyle name="Normal 14 7 2 4" xfId="30341" xr:uid="{00000000-0005-0000-0000-00002A430000}"/>
    <cellStyle name="Normal 14 7 3" xfId="6559" xr:uid="{00000000-0005-0000-0000-00002B430000}"/>
    <cellStyle name="Normal 14 7 3 2" xfId="19190" xr:uid="{00000000-0005-0000-0000-00002C430000}"/>
    <cellStyle name="Normal 14 7 3 2 2" xfId="54406" xr:uid="{00000000-0005-0000-0000-00002D430000}"/>
    <cellStyle name="Normal 14 7 3 3" xfId="41809" xr:uid="{00000000-0005-0000-0000-00002E430000}"/>
    <cellStyle name="Normal 14 7 3 4" xfId="31795" xr:uid="{00000000-0005-0000-0000-00002F430000}"/>
    <cellStyle name="Normal 14 7 4" xfId="8018" xr:uid="{00000000-0005-0000-0000-000030430000}"/>
    <cellStyle name="Normal 14 7 4 2" xfId="20644" xr:uid="{00000000-0005-0000-0000-000031430000}"/>
    <cellStyle name="Normal 14 7 4 2 2" xfId="55860" xr:uid="{00000000-0005-0000-0000-000032430000}"/>
    <cellStyle name="Normal 14 7 4 3" xfId="43263" xr:uid="{00000000-0005-0000-0000-000033430000}"/>
    <cellStyle name="Normal 14 7 4 4" xfId="33249" xr:uid="{00000000-0005-0000-0000-000034430000}"/>
    <cellStyle name="Normal 14 7 5" xfId="9799" xr:uid="{00000000-0005-0000-0000-000035430000}"/>
    <cellStyle name="Normal 14 7 5 2" xfId="22420" xr:uid="{00000000-0005-0000-0000-000036430000}"/>
    <cellStyle name="Normal 14 7 5 2 2" xfId="57636" xr:uid="{00000000-0005-0000-0000-000037430000}"/>
    <cellStyle name="Normal 14 7 5 3" xfId="45039" xr:uid="{00000000-0005-0000-0000-000038430000}"/>
    <cellStyle name="Normal 14 7 5 4" xfId="35025" xr:uid="{00000000-0005-0000-0000-000039430000}"/>
    <cellStyle name="Normal 14 7 6" xfId="11593" xr:uid="{00000000-0005-0000-0000-00003A430000}"/>
    <cellStyle name="Normal 14 7 6 2" xfId="24196" xr:uid="{00000000-0005-0000-0000-00003B430000}"/>
    <cellStyle name="Normal 14 7 6 2 2" xfId="59412" xr:uid="{00000000-0005-0000-0000-00003C430000}"/>
    <cellStyle name="Normal 14 7 6 3" xfId="46815" xr:uid="{00000000-0005-0000-0000-00003D430000}"/>
    <cellStyle name="Normal 14 7 6 4" xfId="36801" xr:uid="{00000000-0005-0000-0000-00003E430000}"/>
    <cellStyle name="Normal 14 7 7" xfId="15960" xr:uid="{00000000-0005-0000-0000-00003F430000}"/>
    <cellStyle name="Normal 14 7 7 2" xfId="51176" xr:uid="{00000000-0005-0000-0000-000040430000}"/>
    <cellStyle name="Normal 14 7 7 3" xfId="28565" xr:uid="{00000000-0005-0000-0000-000041430000}"/>
    <cellStyle name="Normal 14 7 8" xfId="14182" xr:uid="{00000000-0005-0000-0000-000042430000}"/>
    <cellStyle name="Normal 14 7 8 2" xfId="49400" xr:uid="{00000000-0005-0000-0000-000043430000}"/>
    <cellStyle name="Normal 14 7 9" xfId="38579" xr:uid="{00000000-0005-0000-0000-000044430000}"/>
    <cellStyle name="Normal 14 8" xfId="2446" xr:uid="{00000000-0005-0000-0000-000045430000}"/>
    <cellStyle name="Normal 14 8 10" xfId="25980" xr:uid="{00000000-0005-0000-0000-000046430000}"/>
    <cellStyle name="Normal 14 8 11" xfId="60384" xr:uid="{00000000-0005-0000-0000-000047430000}"/>
    <cellStyle name="Normal 14 8 2" xfId="4280" xr:uid="{00000000-0005-0000-0000-000048430000}"/>
    <cellStyle name="Normal 14 8 2 2" xfId="16927" xr:uid="{00000000-0005-0000-0000-000049430000}"/>
    <cellStyle name="Normal 14 8 2 2 2" xfId="52143" xr:uid="{00000000-0005-0000-0000-00004A430000}"/>
    <cellStyle name="Normal 14 8 2 3" xfId="39546" xr:uid="{00000000-0005-0000-0000-00004B430000}"/>
    <cellStyle name="Normal 14 8 2 4" xfId="29532" xr:uid="{00000000-0005-0000-0000-00004C430000}"/>
    <cellStyle name="Normal 14 8 3" xfId="5750" xr:uid="{00000000-0005-0000-0000-00004D430000}"/>
    <cellStyle name="Normal 14 8 3 2" xfId="18381" xr:uid="{00000000-0005-0000-0000-00004E430000}"/>
    <cellStyle name="Normal 14 8 3 2 2" xfId="53597" xr:uid="{00000000-0005-0000-0000-00004F430000}"/>
    <cellStyle name="Normal 14 8 3 3" xfId="41000" xr:uid="{00000000-0005-0000-0000-000050430000}"/>
    <cellStyle name="Normal 14 8 3 4" xfId="30986" xr:uid="{00000000-0005-0000-0000-000051430000}"/>
    <cellStyle name="Normal 14 8 4" xfId="7209" xr:uid="{00000000-0005-0000-0000-000052430000}"/>
    <cellStyle name="Normal 14 8 4 2" xfId="19835" xr:uid="{00000000-0005-0000-0000-000053430000}"/>
    <cellStyle name="Normal 14 8 4 2 2" xfId="55051" xr:uid="{00000000-0005-0000-0000-000054430000}"/>
    <cellStyle name="Normal 14 8 4 3" xfId="42454" xr:uid="{00000000-0005-0000-0000-000055430000}"/>
    <cellStyle name="Normal 14 8 4 4" xfId="32440" xr:uid="{00000000-0005-0000-0000-000056430000}"/>
    <cellStyle name="Normal 14 8 5" xfId="8990" xr:uid="{00000000-0005-0000-0000-000057430000}"/>
    <cellStyle name="Normal 14 8 5 2" xfId="21611" xr:uid="{00000000-0005-0000-0000-000058430000}"/>
    <cellStyle name="Normal 14 8 5 2 2" xfId="56827" xr:uid="{00000000-0005-0000-0000-000059430000}"/>
    <cellStyle name="Normal 14 8 5 3" xfId="44230" xr:uid="{00000000-0005-0000-0000-00005A430000}"/>
    <cellStyle name="Normal 14 8 5 4" xfId="34216" xr:uid="{00000000-0005-0000-0000-00005B430000}"/>
    <cellStyle name="Normal 14 8 6" xfId="10784" xr:uid="{00000000-0005-0000-0000-00005C430000}"/>
    <cellStyle name="Normal 14 8 6 2" xfId="23387" xr:uid="{00000000-0005-0000-0000-00005D430000}"/>
    <cellStyle name="Normal 14 8 6 2 2" xfId="58603" xr:uid="{00000000-0005-0000-0000-00005E430000}"/>
    <cellStyle name="Normal 14 8 6 3" xfId="46006" xr:uid="{00000000-0005-0000-0000-00005F430000}"/>
    <cellStyle name="Normal 14 8 6 4" xfId="35992" xr:uid="{00000000-0005-0000-0000-000060430000}"/>
    <cellStyle name="Normal 14 8 7" xfId="15151" xr:uid="{00000000-0005-0000-0000-000061430000}"/>
    <cellStyle name="Normal 14 8 7 2" xfId="50367" xr:uid="{00000000-0005-0000-0000-000062430000}"/>
    <cellStyle name="Normal 14 8 7 3" xfId="27756" xr:uid="{00000000-0005-0000-0000-000063430000}"/>
    <cellStyle name="Normal 14 8 8" xfId="13373" xr:uid="{00000000-0005-0000-0000-000064430000}"/>
    <cellStyle name="Normal 14 8 8 2" xfId="48591" xr:uid="{00000000-0005-0000-0000-000065430000}"/>
    <cellStyle name="Normal 14 8 9" xfId="37770" xr:uid="{00000000-0005-0000-0000-000066430000}"/>
    <cellStyle name="Normal 14 9" xfId="3616" xr:uid="{00000000-0005-0000-0000-000067430000}"/>
    <cellStyle name="Normal 14 9 2" xfId="8341" xr:uid="{00000000-0005-0000-0000-000068430000}"/>
    <cellStyle name="Normal 14 9 2 2" xfId="20967" xr:uid="{00000000-0005-0000-0000-000069430000}"/>
    <cellStyle name="Normal 14 9 2 2 2" xfId="56183" xr:uid="{00000000-0005-0000-0000-00006A430000}"/>
    <cellStyle name="Normal 14 9 2 3" xfId="43586" xr:uid="{00000000-0005-0000-0000-00006B430000}"/>
    <cellStyle name="Normal 14 9 2 4" xfId="33572" xr:uid="{00000000-0005-0000-0000-00006C430000}"/>
    <cellStyle name="Normal 14 9 3" xfId="10122" xr:uid="{00000000-0005-0000-0000-00006D430000}"/>
    <cellStyle name="Normal 14 9 3 2" xfId="22743" xr:uid="{00000000-0005-0000-0000-00006E430000}"/>
    <cellStyle name="Normal 14 9 3 2 2" xfId="57959" xr:uid="{00000000-0005-0000-0000-00006F430000}"/>
    <cellStyle name="Normal 14 9 3 3" xfId="45362" xr:uid="{00000000-0005-0000-0000-000070430000}"/>
    <cellStyle name="Normal 14 9 3 4" xfId="35348" xr:uid="{00000000-0005-0000-0000-000071430000}"/>
    <cellStyle name="Normal 14 9 4" xfId="11918" xr:uid="{00000000-0005-0000-0000-000072430000}"/>
    <cellStyle name="Normal 14 9 4 2" xfId="24519" xr:uid="{00000000-0005-0000-0000-000073430000}"/>
    <cellStyle name="Normal 14 9 4 2 2" xfId="59735" xr:uid="{00000000-0005-0000-0000-000074430000}"/>
    <cellStyle name="Normal 14 9 4 3" xfId="47138" xr:uid="{00000000-0005-0000-0000-000075430000}"/>
    <cellStyle name="Normal 14 9 4 4" xfId="37124" xr:uid="{00000000-0005-0000-0000-000076430000}"/>
    <cellStyle name="Normal 14 9 5" xfId="16283" xr:uid="{00000000-0005-0000-0000-000077430000}"/>
    <cellStyle name="Normal 14 9 5 2" xfId="51499" xr:uid="{00000000-0005-0000-0000-000078430000}"/>
    <cellStyle name="Normal 14 9 5 3" xfId="28888" xr:uid="{00000000-0005-0000-0000-000079430000}"/>
    <cellStyle name="Normal 14 9 6" xfId="14505" xr:uid="{00000000-0005-0000-0000-00007A430000}"/>
    <cellStyle name="Normal 14 9 6 2" xfId="49723" xr:uid="{00000000-0005-0000-0000-00007B430000}"/>
    <cellStyle name="Normal 14 9 7" xfId="38902" xr:uid="{00000000-0005-0000-0000-00007C430000}"/>
    <cellStyle name="Normal 14 9 8" xfId="27112" xr:uid="{00000000-0005-0000-0000-00007D430000}"/>
    <cellStyle name="Normal 14_District Target Attainment" xfId="1108" xr:uid="{00000000-0005-0000-0000-00007E430000}"/>
    <cellStyle name="Normal 15" xfId="24" xr:uid="{00000000-0005-0000-0000-00007F430000}"/>
    <cellStyle name="Normal 15 10" xfId="3942" xr:uid="{00000000-0005-0000-0000-000080430000}"/>
    <cellStyle name="Normal 15 10 2" xfId="16606" xr:uid="{00000000-0005-0000-0000-000081430000}"/>
    <cellStyle name="Normal 15 10 2 2" xfId="51822" xr:uid="{00000000-0005-0000-0000-000082430000}"/>
    <cellStyle name="Normal 15 10 2 3" xfId="29211" xr:uid="{00000000-0005-0000-0000-000083430000}"/>
    <cellStyle name="Normal 15 10 3" xfId="13052" xr:uid="{00000000-0005-0000-0000-000084430000}"/>
    <cellStyle name="Normal 15 10 3 2" xfId="48270" xr:uid="{00000000-0005-0000-0000-000085430000}"/>
    <cellStyle name="Normal 15 10 4" xfId="39225" xr:uid="{00000000-0005-0000-0000-000086430000}"/>
    <cellStyle name="Normal 15 10 5" xfId="25659" xr:uid="{00000000-0005-0000-0000-000087430000}"/>
    <cellStyle name="Normal 15 11" xfId="5428" xr:uid="{00000000-0005-0000-0000-000088430000}"/>
    <cellStyle name="Normal 15 11 2" xfId="18060" xr:uid="{00000000-0005-0000-0000-000089430000}"/>
    <cellStyle name="Normal 15 11 2 2" xfId="53276" xr:uid="{00000000-0005-0000-0000-00008A430000}"/>
    <cellStyle name="Normal 15 11 3" xfId="40679" xr:uid="{00000000-0005-0000-0000-00008B430000}"/>
    <cellStyle name="Normal 15 11 4" xfId="30665" xr:uid="{00000000-0005-0000-0000-00008C430000}"/>
    <cellStyle name="Normal 15 12" xfId="6884" xr:uid="{00000000-0005-0000-0000-00008D430000}"/>
    <cellStyle name="Normal 15 12 2" xfId="19514" xr:uid="{00000000-0005-0000-0000-00008E430000}"/>
    <cellStyle name="Normal 15 12 2 2" xfId="54730" xr:uid="{00000000-0005-0000-0000-00008F430000}"/>
    <cellStyle name="Normal 15 12 3" xfId="42133" xr:uid="{00000000-0005-0000-0000-000090430000}"/>
    <cellStyle name="Normal 15 12 4" xfId="32119" xr:uid="{00000000-0005-0000-0000-000091430000}"/>
    <cellStyle name="Normal 15 13" xfId="8666" xr:uid="{00000000-0005-0000-0000-000092430000}"/>
    <cellStyle name="Normal 15 13 2" xfId="21290" xr:uid="{00000000-0005-0000-0000-000093430000}"/>
    <cellStyle name="Normal 15 13 2 2" xfId="56506" xr:uid="{00000000-0005-0000-0000-000094430000}"/>
    <cellStyle name="Normal 15 13 3" xfId="43909" xr:uid="{00000000-0005-0000-0000-000095430000}"/>
    <cellStyle name="Normal 15 13 4" xfId="33895" xr:uid="{00000000-0005-0000-0000-000096430000}"/>
    <cellStyle name="Normal 15 14" xfId="10539" xr:uid="{00000000-0005-0000-0000-000097430000}"/>
    <cellStyle name="Normal 15 14 2" xfId="23150" xr:uid="{00000000-0005-0000-0000-000098430000}"/>
    <cellStyle name="Normal 15 14 2 2" xfId="58366" xr:uid="{00000000-0005-0000-0000-000099430000}"/>
    <cellStyle name="Normal 15 14 3" xfId="45769" xr:uid="{00000000-0005-0000-0000-00009A430000}"/>
    <cellStyle name="Normal 15 14 4" xfId="35755" xr:uid="{00000000-0005-0000-0000-00009B430000}"/>
    <cellStyle name="Normal 15 15" xfId="14828" xr:uid="{00000000-0005-0000-0000-00009C430000}"/>
    <cellStyle name="Normal 15 15 2" xfId="50046" xr:uid="{00000000-0005-0000-0000-00009D430000}"/>
    <cellStyle name="Normal 15 15 3" xfId="27435" xr:uid="{00000000-0005-0000-0000-00009E430000}"/>
    <cellStyle name="Normal 15 16" xfId="12242" xr:uid="{00000000-0005-0000-0000-00009F430000}"/>
    <cellStyle name="Normal 15 16 2" xfId="47461" xr:uid="{00000000-0005-0000-0000-0000A0430000}"/>
    <cellStyle name="Normal 15 17" xfId="37447" xr:uid="{00000000-0005-0000-0000-0000A1430000}"/>
    <cellStyle name="Normal 15 18" xfId="24849" xr:uid="{00000000-0005-0000-0000-0000A2430000}"/>
    <cellStyle name="Normal 15 19" xfId="60062" xr:uid="{00000000-0005-0000-0000-0000A3430000}"/>
    <cellStyle name="Normal 15 2" xfId="542" xr:uid="{00000000-0005-0000-0000-0000A4430000}"/>
    <cellStyle name="Normal 15 2 10" xfId="5458" xr:uid="{00000000-0005-0000-0000-0000A5430000}"/>
    <cellStyle name="Normal 15 2 10 2" xfId="18089" xr:uid="{00000000-0005-0000-0000-0000A6430000}"/>
    <cellStyle name="Normal 15 2 10 2 2" xfId="53305" xr:uid="{00000000-0005-0000-0000-0000A7430000}"/>
    <cellStyle name="Normal 15 2 10 3" xfId="40708" xr:uid="{00000000-0005-0000-0000-0000A8430000}"/>
    <cellStyle name="Normal 15 2 10 4" xfId="30694" xr:uid="{00000000-0005-0000-0000-0000A9430000}"/>
    <cellStyle name="Normal 15 2 11" xfId="6914" xr:uid="{00000000-0005-0000-0000-0000AA430000}"/>
    <cellStyle name="Normal 15 2 11 2" xfId="19543" xr:uid="{00000000-0005-0000-0000-0000AB430000}"/>
    <cellStyle name="Normal 15 2 11 2 2" xfId="54759" xr:uid="{00000000-0005-0000-0000-0000AC430000}"/>
    <cellStyle name="Normal 15 2 11 3" xfId="42162" xr:uid="{00000000-0005-0000-0000-0000AD430000}"/>
    <cellStyle name="Normal 15 2 11 4" xfId="32148" xr:uid="{00000000-0005-0000-0000-0000AE430000}"/>
    <cellStyle name="Normal 15 2 12" xfId="8696" xr:uid="{00000000-0005-0000-0000-0000AF430000}"/>
    <cellStyle name="Normal 15 2 12 2" xfId="21319" xr:uid="{00000000-0005-0000-0000-0000B0430000}"/>
    <cellStyle name="Normal 15 2 12 2 2" xfId="56535" xr:uid="{00000000-0005-0000-0000-0000B1430000}"/>
    <cellStyle name="Normal 15 2 12 3" xfId="43938" xr:uid="{00000000-0005-0000-0000-0000B2430000}"/>
    <cellStyle name="Normal 15 2 12 4" xfId="33924" xr:uid="{00000000-0005-0000-0000-0000B3430000}"/>
    <cellStyle name="Normal 15 2 13" xfId="10540" xr:uid="{00000000-0005-0000-0000-0000B4430000}"/>
    <cellStyle name="Normal 15 2 13 2" xfId="23151" xr:uid="{00000000-0005-0000-0000-0000B5430000}"/>
    <cellStyle name="Normal 15 2 13 2 2" xfId="58367" xr:uid="{00000000-0005-0000-0000-0000B6430000}"/>
    <cellStyle name="Normal 15 2 13 3" xfId="45770" xr:uid="{00000000-0005-0000-0000-0000B7430000}"/>
    <cellStyle name="Normal 15 2 13 4" xfId="35756" xr:uid="{00000000-0005-0000-0000-0000B8430000}"/>
    <cellStyle name="Normal 15 2 14" xfId="14858" xr:uid="{00000000-0005-0000-0000-0000B9430000}"/>
    <cellStyle name="Normal 15 2 14 2" xfId="50075" xr:uid="{00000000-0005-0000-0000-0000BA430000}"/>
    <cellStyle name="Normal 15 2 14 3" xfId="27464" xr:uid="{00000000-0005-0000-0000-0000BB430000}"/>
    <cellStyle name="Normal 15 2 15" xfId="12272" xr:uid="{00000000-0005-0000-0000-0000BC430000}"/>
    <cellStyle name="Normal 15 2 15 2" xfId="47490" xr:uid="{00000000-0005-0000-0000-0000BD430000}"/>
    <cellStyle name="Normal 15 2 16" xfId="37477" xr:uid="{00000000-0005-0000-0000-0000BE430000}"/>
    <cellStyle name="Normal 15 2 17" xfId="24879" xr:uid="{00000000-0005-0000-0000-0000BF430000}"/>
    <cellStyle name="Normal 15 2 18" xfId="60092" xr:uid="{00000000-0005-0000-0000-0000C0430000}"/>
    <cellStyle name="Normal 15 2 2" xfId="1746" xr:uid="{00000000-0005-0000-0000-0000C1430000}"/>
    <cellStyle name="Normal 15 2 2 10" xfId="6988" xr:uid="{00000000-0005-0000-0000-0000C2430000}"/>
    <cellStyle name="Normal 15 2 2 10 2" xfId="19615" xr:uid="{00000000-0005-0000-0000-0000C3430000}"/>
    <cellStyle name="Normal 15 2 2 10 2 2" xfId="54831" xr:uid="{00000000-0005-0000-0000-0000C4430000}"/>
    <cellStyle name="Normal 15 2 2 10 3" xfId="42234" xr:uid="{00000000-0005-0000-0000-0000C5430000}"/>
    <cellStyle name="Normal 15 2 2 10 4" xfId="32220" xr:uid="{00000000-0005-0000-0000-0000C6430000}"/>
    <cellStyle name="Normal 15 2 2 11" xfId="8769" xr:uid="{00000000-0005-0000-0000-0000C7430000}"/>
    <cellStyle name="Normal 15 2 2 11 2" xfId="21391" xr:uid="{00000000-0005-0000-0000-0000C8430000}"/>
    <cellStyle name="Normal 15 2 2 11 2 2" xfId="56607" xr:uid="{00000000-0005-0000-0000-0000C9430000}"/>
    <cellStyle name="Normal 15 2 2 11 3" xfId="44010" xr:uid="{00000000-0005-0000-0000-0000CA430000}"/>
    <cellStyle name="Normal 15 2 2 11 4" xfId="33996" xr:uid="{00000000-0005-0000-0000-0000CB430000}"/>
    <cellStyle name="Normal 15 2 2 12" xfId="10541" xr:uid="{00000000-0005-0000-0000-0000CC430000}"/>
    <cellStyle name="Normal 15 2 2 12 2" xfId="23152" xr:uid="{00000000-0005-0000-0000-0000CD430000}"/>
    <cellStyle name="Normal 15 2 2 12 2 2" xfId="58368" xr:uid="{00000000-0005-0000-0000-0000CE430000}"/>
    <cellStyle name="Normal 15 2 2 12 3" xfId="45771" xr:uid="{00000000-0005-0000-0000-0000CF430000}"/>
    <cellStyle name="Normal 15 2 2 12 4" xfId="35757" xr:uid="{00000000-0005-0000-0000-0000D0430000}"/>
    <cellStyle name="Normal 15 2 2 13" xfId="14930" xr:uid="{00000000-0005-0000-0000-0000D1430000}"/>
    <cellStyle name="Normal 15 2 2 13 2" xfId="50147" xr:uid="{00000000-0005-0000-0000-0000D2430000}"/>
    <cellStyle name="Normal 15 2 2 13 3" xfId="27536" xr:uid="{00000000-0005-0000-0000-0000D3430000}"/>
    <cellStyle name="Normal 15 2 2 14" xfId="12344" xr:uid="{00000000-0005-0000-0000-0000D4430000}"/>
    <cellStyle name="Normal 15 2 2 14 2" xfId="47562" xr:uid="{00000000-0005-0000-0000-0000D5430000}"/>
    <cellStyle name="Normal 15 2 2 15" xfId="37549" xr:uid="{00000000-0005-0000-0000-0000D6430000}"/>
    <cellStyle name="Normal 15 2 2 16" xfId="24951" xr:uid="{00000000-0005-0000-0000-0000D7430000}"/>
    <cellStyle name="Normal 15 2 2 17" xfId="60164" xr:uid="{00000000-0005-0000-0000-0000D8430000}"/>
    <cellStyle name="Normal 15 2 2 2" xfId="2374" xr:uid="{00000000-0005-0000-0000-0000D9430000}"/>
    <cellStyle name="Normal 15 2 2 2 10" xfId="10542" xr:uid="{00000000-0005-0000-0000-0000DA430000}"/>
    <cellStyle name="Normal 15 2 2 2 10 2" xfId="23153" xr:uid="{00000000-0005-0000-0000-0000DB430000}"/>
    <cellStyle name="Normal 15 2 2 2 10 2 2" xfId="58369" xr:uid="{00000000-0005-0000-0000-0000DC430000}"/>
    <cellStyle name="Normal 15 2 2 2 10 3" xfId="45772" xr:uid="{00000000-0005-0000-0000-0000DD430000}"/>
    <cellStyle name="Normal 15 2 2 2 10 4" xfId="35758" xr:uid="{00000000-0005-0000-0000-0000DE430000}"/>
    <cellStyle name="Normal 15 2 2 2 11" xfId="15085" xr:uid="{00000000-0005-0000-0000-0000DF430000}"/>
    <cellStyle name="Normal 15 2 2 2 11 2" xfId="50301" xr:uid="{00000000-0005-0000-0000-0000E0430000}"/>
    <cellStyle name="Normal 15 2 2 2 11 3" xfId="27690" xr:uid="{00000000-0005-0000-0000-0000E1430000}"/>
    <cellStyle name="Normal 15 2 2 2 12" xfId="12498" xr:uid="{00000000-0005-0000-0000-0000E2430000}"/>
    <cellStyle name="Normal 15 2 2 2 12 2" xfId="47716" xr:uid="{00000000-0005-0000-0000-0000E3430000}"/>
    <cellStyle name="Normal 15 2 2 2 13" xfId="37704" xr:uid="{00000000-0005-0000-0000-0000E4430000}"/>
    <cellStyle name="Normal 15 2 2 2 14" xfId="25105" xr:uid="{00000000-0005-0000-0000-0000E5430000}"/>
    <cellStyle name="Normal 15 2 2 2 15" xfId="60318" xr:uid="{00000000-0005-0000-0000-0000E6430000}"/>
    <cellStyle name="Normal 15 2 2 2 2" xfId="3220" xr:uid="{00000000-0005-0000-0000-0000E7430000}"/>
    <cellStyle name="Normal 15 2 2 2 2 10" xfId="25589" xr:uid="{00000000-0005-0000-0000-0000E8430000}"/>
    <cellStyle name="Normal 15 2 2 2 2 11" xfId="61124" xr:uid="{00000000-0005-0000-0000-0000E9430000}"/>
    <cellStyle name="Normal 15 2 2 2 2 2" xfId="5020" xr:uid="{00000000-0005-0000-0000-0000EA430000}"/>
    <cellStyle name="Normal 15 2 2 2 2 2 2" xfId="17667" xr:uid="{00000000-0005-0000-0000-0000EB430000}"/>
    <cellStyle name="Normal 15 2 2 2 2 2 2 2" xfId="52883" xr:uid="{00000000-0005-0000-0000-0000EC430000}"/>
    <cellStyle name="Normal 15 2 2 2 2 2 2 3" xfId="30272" xr:uid="{00000000-0005-0000-0000-0000ED430000}"/>
    <cellStyle name="Normal 15 2 2 2 2 2 3" xfId="14113" xr:uid="{00000000-0005-0000-0000-0000EE430000}"/>
    <cellStyle name="Normal 15 2 2 2 2 2 3 2" xfId="49331" xr:uid="{00000000-0005-0000-0000-0000EF430000}"/>
    <cellStyle name="Normal 15 2 2 2 2 2 4" xfId="40286" xr:uid="{00000000-0005-0000-0000-0000F0430000}"/>
    <cellStyle name="Normal 15 2 2 2 2 2 5" xfId="26720" xr:uid="{00000000-0005-0000-0000-0000F1430000}"/>
    <cellStyle name="Normal 15 2 2 2 2 3" xfId="6490" xr:uid="{00000000-0005-0000-0000-0000F2430000}"/>
    <cellStyle name="Normal 15 2 2 2 2 3 2" xfId="19121" xr:uid="{00000000-0005-0000-0000-0000F3430000}"/>
    <cellStyle name="Normal 15 2 2 2 2 3 2 2" xfId="54337" xr:uid="{00000000-0005-0000-0000-0000F4430000}"/>
    <cellStyle name="Normal 15 2 2 2 2 3 3" xfId="41740" xr:uid="{00000000-0005-0000-0000-0000F5430000}"/>
    <cellStyle name="Normal 15 2 2 2 2 3 4" xfId="31726" xr:uid="{00000000-0005-0000-0000-0000F6430000}"/>
    <cellStyle name="Normal 15 2 2 2 2 4" xfId="7949" xr:uid="{00000000-0005-0000-0000-0000F7430000}"/>
    <cellStyle name="Normal 15 2 2 2 2 4 2" xfId="20575" xr:uid="{00000000-0005-0000-0000-0000F8430000}"/>
    <cellStyle name="Normal 15 2 2 2 2 4 2 2" xfId="55791" xr:uid="{00000000-0005-0000-0000-0000F9430000}"/>
    <cellStyle name="Normal 15 2 2 2 2 4 3" xfId="43194" xr:uid="{00000000-0005-0000-0000-0000FA430000}"/>
    <cellStyle name="Normal 15 2 2 2 2 4 4" xfId="33180" xr:uid="{00000000-0005-0000-0000-0000FB430000}"/>
    <cellStyle name="Normal 15 2 2 2 2 5" xfId="9730" xr:uid="{00000000-0005-0000-0000-0000FC430000}"/>
    <cellStyle name="Normal 15 2 2 2 2 5 2" xfId="22351" xr:uid="{00000000-0005-0000-0000-0000FD430000}"/>
    <cellStyle name="Normal 15 2 2 2 2 5 2 2" xfId="57567" xr:uid="{00000000-0005-0000-0000-0000FE430000}"/>
    <cellStyle name="Normal 15 2 2 2 2 5 3" xfId="44970" xr:uid="{00000000-0005-0000-0000-0000FF430000}"/>
    <cellStyle name="Normal 15 2 2 2 2 5 4" xfId="34956" xr:uid="{00000000-0005-0000-0000-000000440000}"/>
    <cellStyle name="Normal 15 2 2 2 2 6" xfId="11524" xr:uid="{00000000-0005-0000-0000-000001440000}"/>
    <cellStyle name="Normal 15 2 2 2 2 6 2" xfId="24127" xr:uid="{00000000-0005-0000-0000-000002440000}"/>
    <cellStyle name="Normal 15 2 2 2 2 6 2 2" xfId="59343" xr:uid="{00000000-0005-0000-0000-000003440000}"/>
    <cellStyle name="Normal 15 2 2 2 2 6 3" xfId="46746" xr:uid="{00000000-0005-0000-0000-000004440000}"/>
    <cellStyle name="Normal 15 2 2 2 2 6 4" xfId="36732" xr:uid="{00000000-0005-0000-0000-000005440000}"/>
    <cellStyle name="Normal 15 2 2 2 2 7" xfId="15891" xr:uid="{00000000-0005-0000-0000-000006440000}"/>
    <cellStyle name="Normal 15 2 2 2 2 7 2" xfId="51107" xr:uid="{00000000-0005-0000-0000-000007440000}"/>
    <cellStyle name="Normal 15 2 2 2 2 7 3" xfId="28496" xr:uid="{00000000-0005-0000-0000-000008440000}"/>
    <cellStyle name="Normal 15 2 2 2 2 8" xfId="12982" xr:uid="{00000000-0005-0000-0000-000009440000}"/>
    <cellStyle name="Normal 15 2 2 2 2 8 2" xfId="48200" xr:uid="{00000000-0005-0000-0000-00000A440000}"/>
    <cellStyle name="Normal 15 2 2 2 2 9" xfId="38510" xr:uid="{00000000-0005-0000-0000-00000B440000}"/>
    <cellStyle name="Normal 15 2 2 2 3" xfId="3549" xr:uid="{00000000-0005-0000-0000-00000C440000}"/>
    <cellStyle name="Normal 15 2 2 2 3 10" xfId="27045" xr:uid="{00000000-0005-0000-0000-00000D440000}"/>
    <cellStyle name="Normal 15 2 2 2 3 11" xfId="61449" xr:uid="{00000000-0005-0000-0000-00000E440000}"/>
    <cellStyle name="Normal 15 2 2 2 3 2" xfId="5345" xr:uid="{00000000-0005-0000-0000-00000F440000}"/>
    <cellStyle name="Normal 15 2 2 2 3 2 2" xfId="17992" xr:uid="{00000000-0005-0000-0000-000010440000}"/>
    <cellStyle name="Normal 15 2 2 2 3 2 2 2" xfId="53208" xr:uid="{00000000-0005-0000-0000-000011440000}"/>
    <cellStyle name="Normal 15 2 2 2 3 2 3" xfId="40611" xr:uid="{00000000-0005-0000-0000-000012440000}"/>
    <cellStyle name="Normal 15 2 2 2 3 2 4" xfId="30597" xr:uid="{00000000-0005-0000-0000-000013440000}"/>
    <cellStyle name="Normal 15 2 2 2 3 3" xfId="6815" xr:uid="{00000000-0005-0000-0000-000014440000}"/>
    <cellStyle name="Normal 15 2 2 2 3 3 2" xfId="19446" xr:uid="{00000000-0005-0000-0000-000015440000}"/>
    <cellStyle name="Normal 15 2 2 2 3 3 2 2" xfId="54662" xr:uid="{00000000-0005-0000-0000-000016440000}"/>
    <cellStyle name="Normal 15 2 2 2 3 3 3" xfId="42065" xr:uid="{00000000-0005-0000-0000-000017440000}"/>
    <cellStyle name="Normal 15 2 2 2 3 3 4" xfId="32051" xr:uid="{00000000-0005-0000-0000-000018440000}"/>
    <cellStyle name="Normal 15 2 2 2 3 4" xfId="8274" xr:uid="{00000000-0005-0000-0000-000019440000}"/>
    <cellStyle name="Normal 15 2 2 2 3 4 2" xfId="20900" xr:uid="{00000000-0005-0000-0000-00001A440000}"/>
    <cellStyle name="Normal 15 2 2 2 3 4 2 2" xfId="56116" xr:uid="{00000000-0005-0000-0000-00001B440000}"/>
    <cellStyle name="Normal 15 2 2 2 3 4 3" xfId="43519" xr:uid="{00000000-0005-0000-0000-00001C440000}"/>
    <cellStyle name="Normal 15 2 2 2 3 4 4" xfId="33505" xr:uid="{00000000-0005-0000-0000-00001D440000}"/>
    <cellStyle name="Normal 15 2 2 2 3 5" xfId="10055" xr:uid="{00000000-0005-0000-0000-00001E440000}"/>
    <cellStyle name="Normal 15 2 2 2 3 5 2" xfId="22676" xr:uid="{00000000-0005-0000-0000-00001F440000}"/>
    <cellStyle name="Normal 15 2 2 2 3 5 2 2" xfId="57892" xr:uid="{00000000-0005-0000-0000-000020440000}"/>
    <cellStyle name="Normal 15 2 2 2 3 5 3" xfId="45295" xr:uid="{00000000-0005-0000-0000-000021440000}"/>
    <cellStyle name="Normal 15 2 2 2 3 5 4" xfId="35281" xr:uid="{00000000-0005-0000-0000-000022440000}"/>
    <cellStyle name="Normal 15 2 2 2 3 6" xfId="11849" xr:uid="{00000000-0005-0000-0000-000023440000}"/>
    <cellStyle name="Normal 15 2 2 2 3 6 2" xfId="24452" xr:uid="{00000000-0005-0000-0000-000024440000}"/>
    <cellStyle name="Normal 15 2 2 2 3 6 2 2" xfId="59668" xr:uid="{00000000-0005-0000-0000-000025440000}"/>
    <cellStyle name="Normal 15 2 2 2 3 6 3" xfId="47071" xr:uid="{00000000-0005-0000-0000-000026440000}"/>
    <cellStyle name="Normal 15 2 2 2 3 6 4" xfId="37057" xr:uid="{00000000-0005-0000-0000-000027440000}"/>
    <cellStyle name="Normal 15 2 2 2 3 7" xfId="16216" xr:uid="{00000000-0005-0000-0000-000028440000}"/>
    <cellStyle name="Normal 15 2 2 2 3 7 2" xfId="51432" xr:uid="{00000000-0005-0000-0000-000029440000}"/>
    <cellStyle name="Normal 15 2 2 2 3 7 3" xfId="28821" xr:uid="{00000000-0005-0000-0000-00002A440000}"/>
    <cellStyle name="Normal 15 2 2 2 3 8" xfId="14438" xr:uid="{00000000-0005-0000-0000-00002B440000}"/>
    <cellStyle name="Normal 15 2 2 2 3 8 2" xfId="49656" xr:uid="{00000000-0005-0000-0000-00002C440000}"/>
    <cellStyle name="Normal 15 2 2 2 3 9" xfId="38835" xr:uid="{00000000-0005-0000-0000-00002D440000}"/>
    <cellStyle name="Normal 15 2 2 2 4" xfId="2710" xr:uid="{00000000-0005-0000-0000-00002E440000}"/>
    <cellStyle name="Normal 15 2 2 2 4 10" xfId="26236" xr:uid="{00000000-0005-0000-0000-00002F440000}"/>
    <cellStyle name="Normal 15 2 2 2 4 11" xfId="60640" xr:uid="{00000000-0005-0000-0000-000030440000}"/>
    <cellStyle name="Normal 15 2 2 2 4 2" xfId="4536" xr:uid="{00000000-0005-0000-0000-000031440000}"/>
    <cellStyle name="Normal 15 2 2 2 4 2 2" xfId="17183" xr:uid="{00000000-0005-0000-0000-000032440000}"/>
    <cellStyle name="Normal 15 2 2 2 4 2 2 2" xfId="52399" xr:uid="{00000000-0005-0000-0000-000033440000}"/>
    <cellStyle name="Normal 15 2 2 2 4 2 3" xfId="39802" xr:uid="{00000000-0005-0000-0000-000034440000}"/>
    <cellStyle name="Normal 15 2 2 2 4 2 4" xfId="29788" xr:uid="{00000000-0005-0000-0000-000035440000}"/>
    <cellStyle name="Normal 15 2 2 2 4 3" xfId="6006" xr:uid="{00000000-0005-0000-0000-000036440000}"/>
    <cellStyle name="Normal 15 2 2 2 4 3 2" xfId="18637" xr:uid="{00000000-0005-0000-0000-000037440000}"/>
    <cellStyle name="Normal 15 2 2 2 4 3 2 2" xfId="53853" xr:uid="{00000000-0005-0000-0000-000038440000}"/>
    <cellStyle name="Normal 15 2 2 2 4 3 3" xfId="41256" xr:uid="{00000000-0005-0000-0000-000039440000}"/>
    <cellStyle name="Normal 15 2 2 2 4 3 4" xfId="31242" xr:uid="{00000000-0005-0000-0000-00003A440000}"/>
    <cellStyle name="Normal 15 2 2 2 4 4" xfId="7465" xr:uid="{00000000-0005-0000-0000-00003B440000}"/>
    <cellStyle name="Normal 15 2 2 2 4 4 2" xfId="20091" xr:uid="{00000000-0005-0000-0000-00003C440000}"/>
    <cellStyle name="Normal 15 2 2 2 4 4 2 2" xfId="55307" xr:uid="{00000000-0005-0000-0000-00003D440000}"/>
    <cellStyle name="Normal 15 2 2 2 4 4 3" xfId="42710" xr:uid="{00000000-0005-0000-0000-00003E440000}"/>
    <cellStyle name="Normal 15 2 2 2 4 4 4" xfId="32696" xr:uid="{00000000-0005-0000-0000-00003F440000}"/>
    <cellStyle name="Normal 15 2 2 2 4 5" xfId="9246" xr:uid="{00000000-0005-0000-0000-000040440000}"/>
    <cellStyle name="Normal 15 2 2 2 4 5 2" xfId="21867" xr:uid="{00000000-0005-0000-0000-000041440000}"/>
    <cellStyle name="Normal 15 2 2 2 4 5 2 2" xfId="57083" xr:uid="{00000000-0005-0000-0000-000042440000}"/>
    <cellStyle name="Normal 15 2 2 2 4 5 3" xfId="44486" xr:uid="{00000000-0005-0000-0000-000043440000}"/>
    <cellStyle name="Normal 15 2 2 2 4 5 4" xfId="34472" xr:uid="{00000000-0005-0000-0000-000044440000}"/>
    <cellStyle name="Normal 15 2 2 2 4 6" xfId="11040" xr:uid="{00000000-0005-0000-0000-000045440000}"/>
    <cellStyle name="Normal 15 2 2 2 4 6 2" xfId="23643" xr:uid="{00000000-0005-0000-0000-000046440000}"/>
    <cellStyle name="Normal 15 2 2 2 4 6 2 2" xfId="58859" xr:uid="{00000000-0005-0000-0000-000047440000}"/>
    <cellStyle name="Normal 15 2 2 2 4 6 3" xfId="46262" xr:uid="{00000000-0005-0000-0000-000048440000}"/>
    <cellStyle name="Normal 15 2 2 2 4 6 4" xfId="36248" xr:uid="{00000000-0005-0000-0000-000049440000}"/>
    <cellStyle name="Normal 15 2 2 2 4 7" xfId="15407" xr:uid="{00000000-0005-0000-0000-00004A440000}"/>
    <cellStyle name="Normal 15 2 2 2 4 7 2" xfId="50623" xr:uid="{00000000-0005-0000-0000-00004B440000}"/>
    <cellStyle name="Normal 15 2 2 2 4 7 3" xfId="28012" xr:uid="{00000000-0005-0000-0000-00004C440000}"/>
    <cellStyle name="Normal 15 2 2 2 4 8" xfId="13629" xr:uid="{00000000-0005-0000-0000-00004D440000}"/>
    <cellStyle name="Normal 15 2 2 2 4 8 2" xfId="48847" xr:uid="{00000000-0005-0000-0000-00004E440000}"/>
    <cellStyle name="Normal 15 2 2 2 4 9" xfId="38026" xr:uid="{00000000-0005-0000-0000-00004F440000}"/>
    <cellStyle name="Normal 15 2 2 2 5" xfId="3874" xr:uid="{00000000-0005-0000-0000-000050440000}"/>
    <cellStyle name="Normal 15 2 2 2 5 2" xfId="8597" xr:uid="{00000000-0005-0000-0000-000051440000}"/>
    <cellStyle name="Normal 15 2 2 2 5 2 2" xfId="21223" xr:uid="{00000000-0005-0000-0000-000052440000}"/>
    <cellStyle name="Normal 15 2 2 2 5 2 2 2" xfId="56439" xr:uid="{00000000-0005-0000-0000-000053440000}"/>
    <cellStyle name="Normal 15 2 2 2 5 2 3" xfId="43842" xr:uid="{00000000-0005-0000-0000-000054440000}"/>
    <cellStyle name="Normal 15 2 2 2 5 2 4" xfId="33828" xr:uid="{00000000-0005-0000-0000-000055440000}"/>
    <cellStyle name="Normal 15 2 2 2 5 3" xfId="10378" xr:uid="{00000000-0005-0000-0000-000056440000}"/>
    <cellStyle name="Normal 15 2 2 2 5 3 2" xfId="22999" xr:uid="{00000000-0005-0000-0000-000057440000}"/>
    <cellStyle name="Normal 15 2 2 2 5 3 2 2" xfId="58215" xr:uid="{00000000-0005-0000-0000-000058440000}"/>
    <cellStyle name="Normal 15 2 2 2 5 3 3" xfId="45618" xr:uid="{00000000-0005-0000-0000-000059440000}"/>
    <cellStyle name="Normal 15 2 2 2 5 3 4" xfId="35604" xr:uid="{00000000-0005-0000-0000-00005A440000}"/>
    <cellStyle name="Normal 15 2 2 2 5 4" xfId="12174" xr:uid="{00000000-0005-0000-0000-00005B440000}"/>
    <cellStyle name="Normal 15 2 2 2 5 4 2" xfId="24775" xr:uid="{00000000-0005-0000-0000-00005C440000}"/>
    <cellStyle name="Normal 15 2 2 2 5 4 2 2" xfId="59991" xr:uid="{00000000-0005-0000-0000-00005D440000}"/>
    <cellStyle name="Normal 15 2 2 2 5 4 3" xfId="47394" xr:uid="{00000000-0005-0000-0000-00005E440000}"/>
    <cellStyle name="Normal 15 2 2 2 5 4 4" xfId="37380" xr:uid="{00000000-0005-0000-0000-00005F440000}"/>
    <cellStyle name="Normal 15 2 2 2 5 5" xfId="16539" xr:uid="{00000000-0005-0000-0000-000060440000}"/>
    <cellStyle name="Normal 15 2 2 2 5 5 2" xfId="51755" xr:uid="{00000000-0005-0000-0000-000061440000}"/>
    <cellStyle name="Normal 15 2 2 2 5 5 3" xfId="29144" xr:uid="{00000000-0005-0000-0000-000062440000}"/>
    <cellStyle name="Normal 15 2 2 2 5 6" xfId="14761" xr:uid="{00000000-0005-0000-0000-000063440000}"/>
    <cellStyle name="Normal 15 2 2 2 5 6 2" xfId="49979" xr:uid="{00000000-0005-0000-0000-000064440000}"/>
    <cellStyle name="Normal 15 2 2 2 5 7" xfId="39158" xr:uid="{00000000-0005-0000-0000-000065440000}"/>
    <cellStyle name="Normal 15 2 2 2 5 8" xfId="27368" xr:uid="{00000000-0005-0000-0000-000066440000}"/>
    <cellStyle name="Normal 15 2 2 2 6" xfId="4214" xr:uid="{00000000-0005-0000-0000-000067440000}"/>
    <cellStyle name="Normal 15 2 2 2 6 2" xfId="16861" xr:uid="{00000000-0005-0000-0000-000068440000}"/>
    <cellStyle name="Normal 15 2 2 2 6 2 2" xfId="52077" xr:uid="{00000000-0005-0000-0000-000069440000}"/>
    <cellStyle name="Normal 15 2 2 2 6 2 3" xfId="29466" xr:uid="{00000000-0005-0000-0000-00006A440000}"/>
    <cellStyle name="Normal 15 2 2 2 6 3" xfId="13307" xr:uid="{00000000-0005-0000-0000-00006B440000}"/>
    <cellStyle name="Normal 15 2 2 2 6 3 2" xfId="48525" xr:uid="{00000000-0005-0000-0000-00006C440000}"/>
    <cellStyle name="Normal 15 2 2 2 6 4" xfId="39480" xr:uid="{00000000-0005-0000-0000-00006D440000}"/>
    <cellStyle name="Normal 15 2 2 2 6 5" xfId="25914" xr:uid="{00000000-0005-0000-0000-00006E440000}"/>
    <cellStyle name="Normal 15 2 2 2 7" xfId="5684" xr:uid="{00000000-0005-0000-0000-00006F440000}"/>
    <cellStyle name="Normal 15 2 2 2 7 2" xfId="18315" xr:uid="{00000000-0005-0000-0000-000070440000}"/>
    <cellStyle name="Normal 15 2 2 2 7 2 2" xfId="53531" xr:uid="{00000000-0005-0000-0000-000071440000}"/>
    <cellStyle name="Normal 15 2 2 2 7 3" xfId="40934" xr:uid="{00000000-0005-0000-0000-000072440000}"/>
    <cellStyle name="Normal 15 2 2 2 7 4" xfId="30920" xr:uid="{00000000-0005-0000-0000-000073440000}"/>
    <cellStyle name="Normal 15 2 2 2 8" xfId="7143" xr:uid="{00000000-0005-0000-0000-000074440000}"/>
    <cellStyle name="Normal 15 2 2 2 8 2" xfId="19769" xr:uid="{00000000-0005-0000-0000-000075440000}"/>
    <cellStyle name="Normal 15 2 2 2 8 2 2" xfId="54985" xr:uid="{00000000-0005-0000-0000-000076440000}"/>
    <cellStyle name="Normal 15 2 2 2 8 3" xfId="42388" xr:uid="{00000000-0005-0000-0000-000077440000}"/>
    <cellStyle name="Normal 15 2 2 2 8 4" xfId="32374" xr:uid="{00000000-0005-0000-0000-000078440000}"/>
    <cellStyle name="Normal 15 2 2 2 9" xfId="8924" xr:uid="{00000000-0005-0000-0000-000079440000}"/>
    <cellStyle name="Normal 15 2 2 2 9 2" xfId="21545" xr:uid="{00000000-0005-0000-0000-00007A440000}"/>
    <cellStyle name="Normal 15 2 2 2 9 2 2" xfId="56761" xr:uid="{00000000-0005-0000-0000-00007B440000}"/>
    <cellStyle name="Normal 15 2 2 2 9 3" xfId="44164" xr:uid="{00000000-0005-0000-0000-00007C440000}"/>
    <cellStyle name="Normal 15 2 2 2 9 4" xfId="34150" xr:uid="{00000000-0005-0000-0000-00007D440000}"/>
    <cellStyle name="Normal 15 2 2 3" xfId="3060" xr:uid="{00000000-0005-0000-0000-00007E440000}"/>
    <cellStyle name="Normal 15 2 2 3 10" xfId="25432" xr:uid="{00000000-0005-0000-0000-00007F440000}"/>
    <cellStyle name="Normal 15 2 2 3 11" xfId="60967" xr:uid="{00000000-0005-0000-0000-000080440000}"/>
    <cellStyle name="Normal 15 2 2 3 2" xfId="4863" xr:uid="{00000000-0005-0000-0000-000081440000}"/>
    <cellStyle name="Normal 15 2 2 3 2 2" xfId="17510" xr:uid="{00000000-0005-0000-0000-000082440000}"/>
    <cellStyle name="Normal 15 2 2 3 2 2 2" xfId="52726" xr:uid="{00000000-0005-0000-0000-000083440000}"/>
    <cellStyle name="Normal 15 2 2 3 2 2 3" xfId="30115" xr:uid="{00000000-0005-0000-0000-000084440000}"/>
    <cellStyle name="Normal 15 2 2 3 2 3" xfId="13956" xr:uid="{00000000-0005-0000-0000-000085440000}"/>
    <cellStyle name="Normal 15 2 2 3 2 3 2" xfId="49174" xr:uid="{00000000-0005-0000-0000-000086440000}"/>
    <cellStyle name="Normal 15 2 2 3 2 4" xfId="40129" xr:uid="{00000000-0005-0000-0000-000087440000}"/>
    <cellStyle name="Normal 15 2 2 3 2 5" xfId="26563" xr:uid="{00000000-0005-0000-0000-000088440000}"/>
    <cellStyle name="Normal 15 2 2 3 3" xfId="6333" xr:uid="{00000000-0005-0000-0000-000089440000}"/>
    <cellStyle name="Normal 15 2 2 3 3 2" xfId="18964" xr:uid="{00000000-0005-0000-0000-00008A440000}"/>
    <cellStyle name="Normal 15 2 2 3 3 2 2" xfId="54180" xr:uid="{00000000-0005-0000-0000-00008B440000}"/>
    <cellStyle name="Normal 15 2 2 3 3 3" xfId="41583" xr:uid="{00000000-0005-0000-0000-00008C440000}"/>
    <cellStyle name="Normal 15 2 2 3 3 4" xfId="31569" xr:uid="{00000000-0005-0000-0000-00008D440000}"/>
    <cellStyle name="Normal 15 2 2 3 4" xfId="7792" xr:uid="{00000000-0005-0000-0000-00008E440000}"/>
    <cellStyle name="Normal 15 2 2 3 4 2" xfId="20418" xr:uid="{00000000-0005-0000-0000-00008F440000}"/>
    <cellStyle name="Normal 15 2 2 3 4 2 2" xfId="55634" xr:uid="{00000000-0005-0000-0000-000090440000}"/>
    <cellStyle name="Normal 15 2 2 3 4 3" xfId="43037" xr:uid="{00000000-0005-0000-0000-000091440000}"/>
    <cellStyle name="Normal 15 2 2 3 4 4" xfId="33023" xr:uid="{00000000-0005-0000-0000-000092440000}"/>
    <cellStyle name="Normal 15 2 2 3 5" xfId="9573" xr:uid="{00000000-0005-0000-0000-000093440000}"/>
    <cellStyle name="Normal 15 2 2 3 5 2" xfId="22194" xr:uid="{00000000-0005-0000-0000-000094440000}"/>
    <cellStyle name="Normal 15 2 2 3 5 2 2" xfId="57410" xr:uid="{00000000-0005-0000-0000-000095440000}"/>
    <cellStyle name="Normal 15 2 2 3 5 3" xfId="44813" xr:uid="{00000000-0005-0000-0000-000096440000}"/>
    <cellStyle name="Normal 15 2 2 3 5 4" xfId="34799" xr:uid="{00000000-0005-0000-0000-000097440000}"/>
    <cellStyle name="Normal 15 2 2 3 6" xfId="11367" xr:uid="{00000000-0005-0000-0000-000098440000}"/>
    <cellStyle name="Normal 15 2 2 3 6 2" xfId="23970" xr:uid="{00000000-0005-0000-0000-000099440000}"/>
    <cellStyle name="Normal 15 2 2 3 6 2 2" xfId="59186" xr:uid="{00000000-0005-0000-0000-00009A440000}"/>
    <cellStyle name="Normal 15 2 2 3 6 3" xfId="46589" xr:uid="{00000000-0005-0000-0000-00009B440000}"/>
    <cellStyle name="Normal 15 2 2 3 6 4" xfId="36575" xr:uid="{00000000-0005-0000-0000-00009C440000}"/>
    <cellStyle name="Normal 15 2 2 3 7" xfId="15734" xr:uid="{00000000-0005-0000-0000-00009D440000}"/>
    <cellStyle name="Normal 15 2 2 3 7 2" xfId="50950" xr:uid="{00000000-0005-0000-0000-00009E440000}"/>
    <cellStyle name="Normal 15 2 2 3 7 3" xfId="28339" xr:uid="{00000000-0005-0000-0000-00009F440000}"/>
    <cellStyle name="Normal 15 2 2 3 8" xfId="12825" xr:uid="{00000000-0005-0000-0000-0000A0440000}"/>
    <cellStyle name="Normal 15 2 2 3 8 2" xfId="48043" xr:uid="{00000000-0005-0000-0000-0000A1440000}"/>
    <cellStyle name="Normal 15 2 2 3 9" xfId="38353" xr:uid="{00000000-0005-0000-0000-0000A2440000}"/>
    <cellStyle name="Normal 15 2 2 4" xfId="2886" xr:uid="{00000000-0005-0000-0000-0000A3440000}"/>
    <cellStyle name="Normal 15 2 2 4 10" xfId="25273" xr:uid="{00000000-0005-0000-0000-0000A4440000}"/>
    <cellStyle name="Normal 15 2 2 4 11" xfId="60808" xr:uid="{00000000-0005-0000-0000-0000A5440000}"/>
    <cellStyle name="Normal 15 2 2 4 2" xfId="4704" xr:uid="{00000000-0005-0000-0000-0000A6440000}"/>
    <cellStyle name="Normal 15 2 2 4 2 2" xfId="17351" xr:uid="{00000000-0005-0000-0000-0000A7440000}"/>
    <cellStyle name="Normal 15 2 2 4 2 2 2" xfId="52567" xr:uid="{00000000-0005-0000-0000-0000A8440000}"/>
    <cellStyle name="Normal 15 2 2 4 2 2 3" xfId="29956" xr:uid="{00000000-0005-0000-0000-0000A9440000}"/>
    <cellStyle name="Normal 15 2 2 4 2 3" xfId="13797" xr:uid="{00000000-0005-0000-0000-0000AA440000}"/>
    <cellStyle name="Normal 15 2 2 4 2 3 2" xfId="49015" xr:uid="{00000000-0005-0000-0000-0000AB440000}"/>
    <cellStyle name="Normal 15 2 2 4 2 4" xfId="39970" xr:uid="{00000000-0005-0000-0000-0000AC440000}"/>
    <cellStyle name="Normal 15 2 2 4 2 5" xfId="26404" xr:uid="{00000000-0005-0000-0000-0000AD440000}"/>
    <cellStyle name="Normal 15 2 2 4 3" xfId="6174" xr:uid="{00000000-0005-0000-0000-0000AE440000}"/>
    <cellStyle name="Normal 15 2 2 4 3 2" xfId="18805" xr:uid="{00000000-0005-0000-0000-0000AF440000}"/>
    <cellStyle name="Normal 15 2 2 4 3 2 2" xfId="54021" xr:uid="{00000000-0005-0000-0000-0000B0440000}"/>
    <cellStyle name="Normal 15 2 2 4 3 3" xfId="41424" xr:uid="{00000000-0005-0000-0000-0000B1440000}"/>
    <cellStyle name="Normal 15 2 2 4 3 4" xfId="31410" xr:uid="{00000000-0005-0000-0000-0000B2440000}"/>
    <cellStyle name="Normal 15 2 2 4 4" xfId="7633" xr:uid="{00000000-0005-0000-0000-0000B3440000}"/>
    <cellStyle name="Normal 15 2 2 4 4 2" xfId="20259" xr:uid="{00000000-0005-0000-0000-0000B4440000}"/>
    <cellStyle name="Normal 15 2 2 4 4 2 2" xfId="55475" xr:uid="{00000000-0005-0000-0000-0000B5440000}"/>
    <cellStyle name="Normal 15 2 2 4 4 3" xfId="42878" xr:uid="{00000000-0005-0000-0000-0000B6440000}"/>
    <cellStyle name="Normal 15 2 2 4 4 4" xfId="32864" xr:uid="{00000000-0005-0000-0000-0000B7440000}"/>
    <cellStyle name="Normal 15 2 2 4 5" xfId="9414" xr:uid="{00000000-0005-0000-0000-0000B8440000}"/>
    <cellStyle name="Normal 15 2 2 4 5 2" xfId="22035" xr:uid="{00000000-0005-0000-0000-0000B9440000}"/>
    <cellStyle name="Normal 15 2 2 4 5 2 2" xfId="57251" xr:uid="{00000000-0005-0000-0000-0000BA440000}"/>
    <cellStyle name="Normal 15 2 2 4 5 3" xfId="44654" xr:uid="{00000000-0005-0000-0000-0000BB440000}"/>
    <cellStyle name="Normal 15 2 2 4 5 4" xfId="34640" xr:uid="{00000000-0005-0000-0000-0000BC440000}"/>
    <cellStyle name="Normal 15 2 2 4 6" xfId="11208" xr:uid="{00000000-0005-0000-0000-0000BD440000}"/>
    <cellStyle name="Normal 15 2 2 4 6 2" xfId="23811" xr:uid="{00000000-0005-0000-0000-0000BE440000}"/>
    <cellStyle name="Normal 15 2 2 4 6 2 2" xfId="59027" xr:uid="{00000000-0005-0000-0000-0000BF440000}"/>
    <cellStyle name="Normal 15 2 2 4 6 3" xfId="46430" xr:uid="{00000000-0005-0000-0000-0000C0440000}"/>
    <cellStyle name="Normal 15 2 2 4 6 4" xfId="36416" xr:uid="{00000000-0005-0000-0000-0000C1440000}"/>
    <cellStyle name="Normal 15 2 2 4 7" xfId="15575" xr:uid="{00000000-0005-0000-0000-0000C2440000}"/>
    <cellStyle name="Normal 15 2 2 4 7 2" xfId="50791" xr:uid="{00000000-0005-0000-0000-0000C3440000}"/>
    <cellStyle name="Normal 15 2 2 4 7 3" xfId="28180" xr:uid="{00000000-0005-0000-0000-0000C4440000}"/>
    <cellStyle name="Normal 15 2 2 4 8" xfId="12666" xr:uid="{00000000-0005-0000-0000-0000C5440000}"/>
    <cellStyle name="Normal 15 2 2 4 8 2" xfId="47884" xr:uid="{00000000-0005-0000-0000-0000C6440000}"/>
    <cellStyle name="Normal 15 2 2 4 9" xfId="38194" xr:uid="{00000000-0005-0000-0000-0000C7440000}"/>
    <cellStyle name="Normal 15 2 2 5" xfId="3395" xr:uid="{00000000-0005-0000-0000-0000C8440000}"/>
    <cellStyle name="Normal 15 2 2 5 10" xfId="26891" xr:uid="{00000000-0005-0000-0000-0000C9440000}"/>
    <cellStyle name="Normal 15 2 2 5 11" xfId="61295" xr:uid="{00000000-0005-0000-0000-0000CA440000}"/>
    <cellStyle name="Normal 15 2 2 5 2" xfId="5191" xr:uid="{00000000-0005-0000-0000-0000CB440000}"/>
    <cellStyle name="Normal 15 2 2 5 2 2" xfId="17838" xr:uid="{00000000-0005-0000-0000-0000CC440000}"/>
    <cellStyle name="Normal 15 2 2 5 2 2 2" xfId="53054" xr:uid="{00000000-0005-0000-0000-0000CD440000}"/>
    <cellStyle name="Normal 15 2 2 5 2 3" xfId="40457" xr:uid="{00000000-0005-0000-0000-0000CE440000}"/>
    <cellStyle name="Normal 15 2 2 5 2 4" xfId="30443" xr:uid="{00000000-0005-0000-0000-0000CF440000}"/>
    <cellStyle name="Normal 15 2 2 5 3" xfId="6661" xr:uid="{00000000-0005-0000-0000-0000D0440000}"/>
    <cellStyle name="Normal 15 2 2 5 3 2" xfId="19292" xr:uid="{00000000-0005-0000-0000-0000D1440000}"/>
    <cellStyle name="Normal 15 2 2 5 3 2 2" xfId="54508" xr:uid="{00000000-0005-0000-0000-0000D2440000}"/>
    <cellStyle name="Normal 15 2 2 5 3 3" xfId="41911" xr:uid="{00000000-0005-0000-0000-0000D3440000}"/>
    <cellStyle name="Normal 15 2 2 5 3 4" xfId="31897" xr:uid="{00000000-0005-0000-0000-0000D4440000}"/>
    <cellStyle name="Normal 15 2 2 5 4" xfId="8120" xr:uid="{00000000-0005-0000-0000-0000D5440000}"/>
    <cellStyle name="Normal 15 2 2 5 4 2" xfId="20746" xr:uid="{00000000-0005-0000-0000-0000D6440000}"/>
    <cellStyle name="Normal 15 2 2 5 4 2 2" xfId="55962" xr:uid="{00000000-0005-0000-0000-0000D7440000}"/>
    <cellStyle name="Normal 15 2 2 5 4 3" xfId="43365" xr:uid="{00000000-0005-0000-0000-0000D8440000}"/>
    <cellStyle name="Normal 15 2 2 5 4 4" xfId="33351" xr:uid="{00000000-0005-0000-0000-0000D9440000}"/>
    <cellStyle name="Normal 15 2 2 5 5" xfId="9901" xr:uid="{00000000-0005-0000-0000-0000DA440000}"/>
    <cellStyle name="Normal 15 2 2 5 5 2" xfId="22522" xr:uid="{00000000-0005-0000-0000-0000DB440000}"/>
    <cellStyle name="Normal 15 2 2 5 5 2 2" xfId="57738" xr:uid="{00000000-0005-0000-0000-0000DC440000}"/>
    <cellStyle name="Normal 15 2 2 5 5 3" xfId="45141" xr:uid="{00000000-0005-0000-0000-0000DD440000}"/>
    <cellStyle name="Normal 15 2 2 5 5 4" xfId="35127" xr:uid="{00000000-0005-0000-0000-0000DE440000}"/>
    <cellStyle name="Normal 15 2 2 5 6" xfId="11695" xr:uid="{00000000-0005-0000-0000-0000DF440000}"/>
    <cellStyle name="Normal 15 2 2 5 6 2" xfId="24298" xr:uid="{00000000-0005-0000-0000-0000E0440000}"/>
    <cellStyle name="Normal 15 2 2 5 6 2 2" xfId="59514" xr:uid="{00000000-0005-0000-0000-0000E1440000}"/>
    <cellStyle name="Normal 15 2 2 5 6 3" xfId="46917" xr:uid="{00000000-0005-0000-0000-0000E2440000}"/>
    <cellStyle name="Normal 15 2 2 5 6 4" xfId="36903" xr:uid="{00000000-0005-0000-0000-0000E3440000}"/>
    <cellStyle name="Normal 15 2 2 5 7" xfId="16062" xr:uid="{00000000-0005-0000-0000-0000E4440000}"/>
    <cellStyle name="Normal 15 2 2 5 7 2" xfId="51278" xr:uid="{00000000-0005-0000-0000-0000E5440000}"/>
    <cellStyle name="Normal 15 2 2 5 7 3" xfId="28667" xr:uid="{00000000-0005-0000-0000-0000E6440000}"/>
    <cellStyle name="Normal 15 2 2 5 8" xfId="14284" xr:uid="{00000000-0005-0000-0000-0000E7440000}"/>
    <cellStyle name="Normal 15 2 2 5 8 2" xfId="49502" xr:uid="{00000000-0005-0000-0000-0000E8440000}"/>
    <cellStyle name="Normal 15 2 2 5 9" xfId="38681" xr:uid="{00000000-0005-0000-0000-0000E9440000}"/>
    <cellStyle name="Normal 15 2 2 6" xfId="2555" xr:uid="{00000000-0005-0000-0000-0000EA440000}"/>
    <cellStyle name="Normal 15 2 2 6 10" xfId="26082" xr:uid="{00000000-0005-0000-0000-0000EB440000}"/>
    <cellStyle name="Normal 15 2 2 6 11" xfId="60486" xr:uid="{00000000-0005-0000-0000-0000EC440000}"/>
    <cellStyle name="Normal 15 2 2 6 2" xfId="4382" xr:uid="{00000000-0005-0000-0000-0000ED440000}"/>
    <cellStyle name="Normal 15 2 2 6 2 2" xfId="17029" xr:uid="{00000000-0005-0000-0000-0000EE440000}"/>
    <cellStyle name="Normal 15 2 2 6 2 2 2" xfId="52245" xr:uid="{00000000-0005-0000-0000-0000EF440000}"/>
    <cellStyle name="Normal 15 2 2 6 2 3" xfId="39648" xr:uid="{00000000-0005-0000-0000-0000F0440000}"/>
    <cellStyle name="Normal 15 2 2 6 2 4" xfId="29634" xr:uid="{00000000-0005-0000-0000-0000F1440000}"/>
    <cellStyle name="Normal 15 2 2 6 3" xfId="5852" xr:uid="{00000000-0005-0000-0000-0000F2440000}"/>
    <cellStyle name="Normal 15 2 2 6 3 2" xfId="18483" xr:uid="{00000000-0005-0000-0000-0000F3440000}"/>
    <cellStyle name="Normal 15 2 2 6 3 2 2" xfId="53699" xr:uid="{00000000-0005-0000-0000-0000F4440000}"/>
    <cellStyle name="Normal 15 2 2 6 3 3" xfId="41102" xr:uid="{00000000-0005-0000-0000-0000F5440000}"/>
    <cellStyle name="Normal 15 2 2 6 3 4" xfId="31088" xr:uid="{00000000-0005-0000-0000-0000F6440000}"/>
    <cellStyle name="Normal 15 2 2 6 4" xfId="7311" xr:uid="{00000000-0005-0000-0000-0000F7440000}"/>
    <cellStyle name="Normal 15 2 2 6 4 2" xfId="19937" xr:uid="{00000000-0005-0000-0000-0000F8440000}"/>
    <cellStyle name="Normal 15 2 2 6 4 2 2" xfId="55153" xr:uid="{00000000-0005-0000-0000-0000F9440000}"/>
    <cellStyle name="Normal 15 2 2 6 4 3" xfId="42556" xr:uid="{00000000-0005-0000-0000-0000FA440000}"/>
    <cellStyle name="Normal 15 2 2 6 4 4" xfId="32542" xr:uid="{00000000-0005-0000-0000-0000FB440000}"/>
    <cellStyle name="Normal 15 2 2 6 5" xfId="9092" xr:uid="{00000000-0005-0000-0000-0000FC440000}"/>
    <cellStyle name="Normal 15 2 2 6 5 2" xfId="21713" xr:uid="{00000000-0005-0000-0000-0000FD440000}"/>
    <cellStyle name="Normal 15 2 2 6 5 2 2" xfId="56929" xr:uid="{00000000-0005-0000-0000-0000FE440000}"/>
    <cellStyle name="Normal 15 2 2 6 5 3" xfId="44332" xr:uid="{00000000-0005-0000-0000-0000FF440000}"/>
    <cellStyle name="Normal 15 2 2 6 5 4" xfId="34318" xr:uid="{00000000-0005-0000-0000-000000450000}"/>
    <cellStyle name="Normal 15 2 2 6 6" xfId="10886" xr:uid="{00000000-0005-0000-0000-000001450000}"/>
    <cellStyle name="Normal 15 2 2 6 6 2" xfId="23489" xr:uid="{00000000-0005-0000-0000-000002450000}"/>
    <cellStyle name="Normal 15 2 2 6 6 2 2" xfId="58705" xr:uid="{00000000-0005-0000-0000-000003450000}"/>
    <cellStyle name="Normal 15 2 2 6 6 3" xfId="46108" xr:uid="{00000000-0005-0000-0000-000004450000}"/>
    <cellStyle name="Normal 15 2 2 6 6 4" xfId="36094" xr:uid="{00000000-0005-0000-0000-000005450000}"/>
    <cellStyle name="Normal 15 2 2 6 7" xfId="15253" xr:uid="{00000000-0005-0000-0000-000006450000}"/>
    <cellStyle name="Normal 15 2 2 6 7 2" xfId="50469" xr:uid="{00000000-0005-0000-0000-000007450000}"/>
    <cellStyle name="Normal 15 2 2 6 7 3" xfId="27858" xr:uid="{00000000-0005-0000-0000-000008450000}"/>
    <cellStyle name="Normal 15 2 2 6 8" xfId="13475" xr:uid="{00000000-0005-0000-0000-000009450000}"/>
    <cellStyle name="Normal 15 2 2 6 8 2" xfId="48693" xr:uid="{00000000-0005-0000-0000-00000A450000}"/>
    <cellStyle name="Normal 15 2 2 6 9" xfId="37872" xr:uid="{00000000-0005-0000-0000-00000B450000}"/>
    <cellStyle name="Normal 15 2 2 7" xfId="3719" xr:uid="{00000000-0005-0000-0000-00000C450000}"/>
    <cellStyle name="Normal 15 2 2 7 2" xfId="8443" xr:uid="{00000000-0005-0000-0000-00000D450000}"/>
    <cellStyle name="Normal 15 2 2 7 2 2" xfId="21069" xr:uid="{00000000-0005-0000-0000-00000E450000}"/>
    <cellStyle name="Normal 15 2 2 7 2 2 2" xfId="56285" xr:uid="{00000000-0005-0000-0000-00000F450000}"/>
    <cellStyle name="Normal 15 2 2 7 2 3" xfId="43688" xr:uid="{00000000-0005-0000-0000-000010450000}"/>
    <cellStyle name="Normal 15 2 2 7 2 4" xfId="33674" xr:uid="{00000000-0005-0000-0000-000011450000}"/>
    <cellStyle name="Normal 15 2 2 7 3" xfId="10224" xr:uid="{00000000-0005-0000-0000-000012450000}"/>
    <cellStyle name="Normal 15 2 2 7 3 2" xfId="22845" xr:uid="{00000000-0005-0000-0000-000013450000}"/>
    <cellStyle name="Normal 15 2 2 7 3 2 2" xfId="58061" xr:uid="{00000000-0005-0000-0000-000014450000}"/>
    <cellStyle name="Normal 15 2 2 7 3 3" xfId="45464" xr:uid="{00000000-0005-0000-0000-000015450000}"/>
    <cellStyle name="Normal 15 2 2 7 3 4" xfId="35450" xr:uid="{00000000-0005-0000-0000-000016450000}"/>
    <cellStyle name="Normal 15 2 2 7 4" xfId="12020" xr:uid="{00000000-0005-0000-0000-000017450000}"/>
    <cellStyle name="Normal 15 2 2 7 4 2" xfId="24621" xr:uid="{00000000-0005-0000-0000-000018450000}"/>
    <cellStyle name="Normal 15 2 2 7 4 2 2" xfId="59837" xr:uid="{00000000-0005-0000-0000-000019450000}"/>
    <cellStyle name="Normal 15 2 2 7 4 3" xfId="47240" xr:uid="{00000000-0005-0000-0000-00001A450000}"/>
    <cellStyle name="Normal 15 2 2 7 4 4" xfId="37226" xr:uid="{00000000-0005-0000-0000-00001B450000}"/>
    <cellStyle name="Normal 15 2 2 7 5" xfId="16385" xr:uid="{00000000-0005-0000-0000-00001C450000}"/>
    <cellStyle name="Normal 15 2 2 7 5 2" xfId="51601" xr:uid="{00000000-0005-0000-0000-00001D450000}"/>
    <cellStyle name="Normal 15 2 2 7 5 3" xfId="28990" xr:uid="{00000000-0005-0000-0000-00001E450000}"/>
    <cellStyle name="Normal 15 2 2 7 6" xfId="14607" xr:uid="{00000000-0005-0000-0000-00001F450000}"/>
    <cellStyle name="Normal 15 2 2 7 6 2" xfId="49825" xr:uid="{00000000-0005-0000-0000-000020450000}"/>
    <cellStyle name="Normal 15 2 2 7 7" xfId="39004" xr:uid="{00000000-0005-0000-0000-000021450000}"/>
    <cellStyle name="Normal 15 2 2 7 8" xfId="27214" xr:uid="{00000000-0005-0000-0000-000022450000}"/>
    <cellStyle name="Normal 15 2 2 8" xfId="4057" xr:uid="{00000000-0005-0000-0000-000023450000}"/>
    <cellStyle name="Normal 15 2 2 8 2" xfId="16707" xr:uid="{00000000-0005-0000-0000-000024450000}"/>
    <cellStyle name="Normal 15 2 2 8 2 2" xfId="51923" xr:uid="{00000000-0005-0000-0000-000025450000}"/>
    <cellStyle name="Normal 15 2 2 8 2 3" xfId="29312" xr:uid="{00000000-0005-0000-0000-000026450000}"/>
    <cellStyle name="Normal 15 2 2 8 3" xfId="13153" xr:uid="{00000000-0005-0000-0000-000027450000}"/>
    <cellStyle name="Normal 15 2 2 8 3 2" xfId="48371" xr:uid="{00000000-0005-0000-0000-000028450000}"/>
    <cellStyle name="Normal 15 2 2 8 4" xfId="39326" xr:uid="{00000000-0005-0000-0000-000029450000}"/>
    <cellStyle name="Normal 15 2 2 8 5" xfId="25760" xr:uid="{00000000-0005-0000-0000-00002A450000}"/>
    <cellStyle name="Normal 15 2 2 9" xfId="5530" xr:uid="{00000000-0005-0000-0000-00002B450000}"/>
    <cellStyle name="Normal 15 2 2 9 2" xfId="18161" xr:uid="{00000000-0005-0000-0000-00002C450000}"/>
    <cellStyle name="Normal 15 2 2 9 2 2" xfId="53377" xr:uid="{00000000-0005-0000-0000-00002D450000}"/>
    <cellStyle name="Normal 15 2 2 9 3" xfId="40780" xr:uid="{00000000-0005-0000-0000-00002E450000}"/>
    <cellStyle name="Normal 15 2 2 9 4" xfId="30766" xr:uid="{00000000-0005-0000-0000-00002F450000}"/>
    <cellStyle name="Normal 15 2 3" xfId="2295" xr:uid="{00000000-0005-0000-0000-000030450000}"/>
    <cellStyle name="Normal 15 2 3 10" xfId="10543" xr:uid="{00000000-0005-0000-0000-000031450000}"/>
    <cellStyle name="Normal 15 2 3 10 2" xfId="23154" xr:uid="{00000000-0005-0000-0000-000032450000}"/>
    <cellStyle name="Normal 15 2 3 10 2 2" xfId="58370" xr:uid="{00000000-0005-0000-0000-000033450000}"/>
    <cellStyle name="Normal 15 2 3 10 3" xfId="45773" xr:uid="{00000000-0005-0000-0000-000034450000}"/>
    <cellStyle name="Normal 15 2 3 10 4" xfId="35759" xr:uid="{00000000-0005-0000-0000-000035450000}"/>
    <cellStyle name="Normal 15 2 3 11" xfId="15011" xr:uid="{00000000-0005-0000-0000-000036450000}"/>
    <cellStyle name="Normal 15 2 3 11 2" xfId="50227" xr:uid="{00000000-0005-0000-0000-000037450000}"/>
    <cellStyle name="Normal 15 2 3 11 3" xfId="27616" xr:uid="{00000000-0005-0000-0000-000038450000}"/>
    <cellStyle name="Normal 15 2 3 12" xfId="12424" xr:uid="{00000000-0005-0000-0000-000039450000}"/>
    <cellStyle name="Normal 15 2 3 12 2" xfId="47642" xr:uid="{00000000-0005-0000-0000-00003A450000}"/>
    <cellStyle name="Normal 15 2 3 13" xfId="37630" xr:uid="{00000000-0005-0000-0000-00003B450000}"/>
    <cellStyle name="Normal 15 2 3 14" xfId="25031" xr:uid="{00000000-0005-0000-0000-00003C450000}"/>
    <cellStyle name="Normal 15 2 3 15" xfId="60244" xr:uid="{00000000-0005-0000-0000-00003D450000}"/>
    <cellStyle name="Normal 15 2 3 2" xfId="3146" xr:uid="{00000000-0005-0000-0000-00003E450000}"/>
    <cellStyle name="Normal 15 2 3 2 10" xfId="25515" xr:uid="{00000000-0005-0000-0000-00003F450000}"/>
    <cellStyle name="Normal 15 2 3 2 11" xfId="61050" xr:uid="{00000000-0005-0000-0000-000040450000}"/>
    <cellStyle name="Normal 15 2 3 2 2" xfId="4946" xr:uid="{00000000-0005-0000-0000-000041450000}"/>
    <cellStyle name="Normal 15 2 3 2 2 2" xfId="17593" xr:uid="{00000000-0005-0000-0000-000042450000}"/>
    <cellStyle name="Normal 15 2 3 2 2 2 2" xfId="52809" xr:uid="{00000000-0005-0000-0000-000043450000}"/>
    <cellStyle name="Normal 15 2 3 2 2 2 3" xfId="30198" xr:uid="{00000000-0005-0000-0000-000044450000}"/>
    <cellStyle name="Normal 15 2 3 2 2 3" xfId="14039" xr:uid="{00000000-0005-0000-0000-000045450000}"/>
    <cellStyle name="Normal 15 2 3 2 2 3 2" xfId="49257" xr:uid="{00000000-0005-0000-0000-000046450000}"/>
    <cellStyle name="Normal 15 2 3 2 2 4" xfId="40212" xr:uid="{00000000-0005-0000-0000-000047450000}"/>
    <cellStyle name="Normal 15 2 3 2 2 5" xfId="26646" xr:uid="{00000000-0005-0000-0000-000048450000}"/>
    <cellStyle name="Normal 15 2 3 2 3" xfId="6416" xr:uid="{00000000-0005-0000-0000-000049450000}"/>
    <cellStyle name="Normal 15 2 3 2 3 2" xfId="19047" xr:uid="{00000000-0005-0000-0000-00004A450000}"/>
    <cellStyle name="Normal 15 2 3 2 3 2 2" xfId="54263" xr:uid="{00000000-0005-0000-0000-00004B450000}"/>
    <cellStyle name="Normal 15 2 3 2 3 3" xfId="41666" xr:uid="{00000000-0005-0000-0000-00004C450000}"/>
    <cellStyle name="Normal 15 2 3 2 3 4" xfId="31652" xr:uid="{00000000-0005-0000-0000-00004D450000}"/>
    <cellStyle name="Normal 15 2 3 2 4" xfId="7875" xr:uid="{00000000-0005-0000-0000-00004E450000}"/>
    <cellStyle name="Normal 15 2 3 2 4 2" xfId="20501" xr:uid="{00000000-0005-0000-0000-00004F450000}"/>
    <cellStyle name="Normal 15 2 3 2 4 2 2" xfId="55717" xr:uid="{00000000-0005-0000-0000-000050450000}"/>
    <cellStyle name="Normal 15 2 3 2 4 3" xfId="43120" xr:uid="{00000000-0005-0000-0000-000051450000}"/>
    <cellStyle name="Normal 15 2 3 2 4 4" xfId="33106" xr:uid="{00000000-0005-0000-0000-000052450000}"/>
    <cellStyle name="Normal 15 2 3 2 5" xfId="9656" xr:uid="{00000000-0005-0000-0000-000053450000}"/>
    <cellStyle name="Normal 15 2 3 2 5 2" xfId="22277" xr:uid="{00000000-0005-0000-0000-000054450000}"/>
    <cellStyle name="Normal 15 2 3 2 5 2 2" xfId="57493" xr:uid="{00000000-0005-0000-0000-000055450000}"/>
    <cellStyle name="Normal 15 2 3 2 5 3" xfId="44896" xr:uid="{00000000-0005-0000-0000-000056450000}"/>
    <cellStyle name="Normal 15 2 3 2 5 4" xfId="34882" xr:uid="{00000000-0005-0000-0000-000057450000}"/>
    <cellStyle name="Normal 15 2 3 2 6" xfId="11450" xr:uid="{00000000-0005-0000-0000-000058450000}"/>
    <cellStyle name="Normal 15 2 3 2 6 2" xfId="24053" xr:uid="{00000000-0005-0000-0000-000059450000}"/>
    <cellStyle name="Normal 15 2 3 2 6 2 2" xfId="59269" xr:uid="{00000000-0005-0000-0000-00005A450000}"/>
    <cellStyle name="Normal 15 2 3 2 6 3" xfId="46672" xr:uid="{00000000-0005-0000-0000-00005B450000}"/>
    <cellStyle name="Normal 15 2 3 2 6 4" xfId="36658" xr:uid="{00000000-0005-0000-0000-00005C450000}"/>
    <cellStyle name="Normal 15 2 3 2 7" xfId="15817" xr:uid="{00000000-0005-0000-0000-00005D450000}"/>
    <cellStyle name="Normal 15 2 3 2 7 2" xfId="51033" xr:uid="{00000000-0005-0000-0000-00005E450000}"/>
    <cellStyle name="Normal 15 2 3 2 7 3" xfId="28422" xr:uid="{00000000-0005-0000-0000-00005F450000}"/>
    <cellStyle name="Normal 15 2 3 2 8" xfId="12908" xr:uid="{00000000-0005-0000-0000-000060450000}"/>
    <cellStyle name="Normal 15 2 3 2 8 2" xfId="48126" xr:uid="{00000000-0005-0000-0000-000061450000}"/>
    <cellStyle name="Normal 15 2 3 2 9" xfId="38436" xr:uid="{00000000-0005-0000-0000-000062450000}"/>
    <cellStyle name="Normal 15 2 3 3" xfId="3475" xr:uid="{00000000-0005-0000-0000-000063450000}"/>
    <cellStyle name="Normal 15 2 3 3 10" xfId="26971" xr:uid="{00000000-0005-0000-0000-000064450000}"/>
    <cellStyle name="Normal 15 2 3 3 11" xfId="61375" xr:uid="{00000000-0005-0000-0000-000065450000}"/>
    <cellStyle name="Normal 15 2 3 3 2" xfId="5271" xr:uid="{00000000-0005-0000-0000-000066450000}"/>
    <cellStyle name="Normal 15 2 3 3 2 2" xfId="17918" xr:uid="{00000000-0005-0000-0000-000067450000}"/>
    <cellStyle name="Normal 15 2 3 3 2 2 2" xfId="53134" xr:uid="{00000000-0005-0000-0000-000068450000}"/>
    <cellStyle name="Normal 15 2 3 3 2 3" xfId="40537" xr:uid="{00000000-0005-0000-0000-000069450000}"/>
    <cellStyle name="Normal 15 2 3 3 2 4" xfId="30523" xr:uid="{00000000-0005-0000-0000-00006A450000}"/>
    <cellStyle name="Normal 15 2 3 3 3" xfId="6741" xr:uid="{00000000-0005-0000-0000-00006B450000}"/>
    <cellStyle name="Normal 15 2 3 3 3 2" xfId="19372" xr:uid="{00000000-0005-0000-0000-00006C450000}"/>
    <cellStyle name="Normal 15 2 3 3 3 2 2" xfId="54588" xr:uid="{00000000-0005-0000-0000-00006D450000}"/>
    <cellStyle name="Normal 15 2 3 3 3 3" xfId="41991" xr:uid="{00000000-0005-0000-0000-00006E450000}"/>
    <cellStyle name="Normal 15 2 3 3 3 4" xfId="31977" xr:uid="{00000000-0005-0000-0000-00006F450000}"/>
    <cellStyle name="Normal 15 2 3 3 4" xfId="8200" xr:uid="{00000000-0005-0000-0000-000070450000}"/>
    <cellStyle name="Normal 15 2 3 3 4 2" xfId="20826" xr:uid="{00000000-0005-0000-0000-000071450000}"/>
    <cellStyle name="Normal 15 2 3 3 4 2 2" xfId="56042" xr:uid="{00000000-0005-0000-0000-000072450000}"/>
    <cellStyle name="Normal 15 2 3 3 4 3" xfId="43445" xr:uid="{00000000-0005-0000-0000-000073450000}"/>
    <cellStyle name="Normal 15 2 3 3 4 4" xfId="33431" xr:uid="{00000000-0005-0000-0000-000074450000}"/>
    <cellStyle name="Normal 15 2 3 3 5" xfId="9981" xr:uid="{00000000-0005-0000-0000-000075450000}"/>
    <cellStyle name="Normal 15 2 3 3 5 2" xfId="22602" xr:uid="{00000000-0005-0000-0000-000076450000}"/>
    <cellStyle name="Normal 15 2 3 3 5 2 2" xfId="57818" xr:uid="{00000000-0005-0000-0000-000077450000}"/>
    <cellStyle name="Normal 15 2 3 3 5 3" xfId="45221" xr:uid="{00000000-0005-0000-0000-000078450000}"/>
    <cellStyle name="Normal 15 2 3 3 5 4" xfId="35207" xr:uid="{00000000-0005-0000-0000-000079450000}"/>
    <cellStyle name="Normal 15 2 3 3 6" xfId="11775" xr:uid="{00000000-0005-0000-0000-00007A450000}"/>
    <cellStyle name="Normal 15 2 3 3 6 2" xfId="24378" xr:uid="{00000000-0005-0000-0000-00007B450000}"/>
    <cellStyle name="Normal 15 2 3 3 6 2 2" xfId="59594" xr:uid="{00000000-0005-0000-0000-00007C450000}"/>
    <cellStyle name="Normal 15 2 3 3 6 3" xfId="46997" xr:uid="{00000000-0005-0000-0000-00007D450000}"/>
    <cellStyle name="Normal 15 2 3 3 6 4" xfId="36983" xr:uid="{00000000-0005-0000-0000-00007E450000}"/>
    <cellStyle name="Normal 15 2 3 3 7" xfId="16142" xr:uid="{00000000-0005-0000-0000-00007F450000}"/>
    <cellStyle name="Normal 15 2 3 3 7 2" xfId="51358" xr:uid="{00000000-0005-0000-0000-000080450000}"/>
    <cellStyle name="Normal 15 2 3 3 7 3" xfId="28747" xr:uid="{00000000-0005-0000-0000-000081450000}"/>
    <cellStyle name="Normal 15 2 3 3 8" xfId="14364" xr:uid="{00000000-0005-0000-0000-000082450000}"/>
    <cellStyle name="Normal 15 2 3 3 8 2" xfId="49582" xr:uid="{00000000-0005-0000-0000-000083450000}"/>
    <cellStyle name="Normal 15 2 3 3 9" xfId="38761" xr:uid="{00000000-0005-0000-0000-000084450000}"/>
    <cellStyle name="Normal 15 2 3 4" xfId="2636" xr:uid="{00000000-0005-0000-0000-000085450000}"/>
    <cellStyle name="Normal 15 2 3 4 10" xfId="26162" xr:uid="{00000000-0005-0000-0000-000086450000}"/>
    <cellStyle name="Normal 15 2 3 4 11" xfId="60566" xr:uid="{00000000-0005-0000-0000-000087450000}"/>
    <cellStyle name="Normal 15 2 3 4 2" xfId="4462" xr:uid="{00000000-0005-0000-0000-000088450000}"/>
    <cellStyle name="Normal 15 2 3 4 2 2" xfId="17109" xr:uid="{00000000-0005-0000-0000-000089450000}"/>
    <cellStyle name="Normal 15 2 3 4 2 2 2" xfId="52325" xr:uid="{00000000-0005-0000-0000-00008A450000}"/>
    <cellStyle name="Normal 15 2 3 4 2 3" xfId="39728" xr:uid="{00000000-0005-0000-0000-00008B450000}"/>
    <cellStyle name="Normal 15 2 3 4 2 4" xfId="29714" xr:uid="{00000000-0005-0000-0000-00008C450000}"/>
    <cellStyle name="Normal 15 2 3 4 3" xfId="5932" xr:uid="{00000000-0005-0000-0000-00008D450000}"/>
    <cellStyle name="Normal 15 2 3 4 3 2" xfId="18563" xr:uid="{00000000-0005-0000-0000-00008E450000}"/>
    <cellStyle name="Normal 15 2 3 4 3 2 2" xfId="53779" xr:uid="{00000000-0005-0000-0000-00008F450000}"/>
    <cellStyle name="Normal 15 2 3 4 3 3" xfId="41182" xr:uid="{00000000-0005-0000-0000-000090450000}"/>
    <cellStyle name="Normal 15 2 3 4 3 4" xfId="31168" xr:uid="{00000000-0005-0000-0000-000091450000}"/>
    <cellStyle name="Normal 15 2 3 4 4" xfId="7391" xr:uid="{00000000-0005-0000-0000-000092450000}"/>
    <cellStyle name="Normal 15 2 3 4 4 2" xfId="20017" xr:uid="{00000000-0005-0000-0000-000093450000}"/>
    <cellStyle name="Normal 15 2 3 4 4 2 2" xfId="55233" xr:uid="{00000000-0005-0000-0000-000094450000}"/>
    <cellStyle name="Normal 15 2 3 4 4 3" xfId="42636" xr:uid="{00000000-0005-0000-0000-000095450000}"/>
    <cellStyle name="Normal 15 2 3 4 4 4" xfId="32622" xr:uid="{00000000-0005-0000-0000-000096450000}"/>
    <cellStyle name="Normal 15 2 3 4 5" xfId="9172" xr:uid="{00000000-0005-0000-0000-000097450000}"/>
    <cellStyle name="Normal 15 2 3 4 5 2" xfId="21793" xr:uid="{00000000-0005-0000-0000-000098450000}"/>
    <cellStyle name="Normal 15 2 3 4 5 2 2" xfId="57009" xr:uid="{00000000-0005-0000-0000-000099450000}"/>
    <cellStyle name="Normal 15 2 3 4 5 3" xfId="44412" xr:uid="{00000000-0005-0000-0000-00009A450000}"/>
    <cellStyle name="Normal 15 2 3 4 5 4" xfId="34398" xr:uid="{00000000-0005-0000-0000-00009B450000}"/>
    <cellStyle name="Normal 15 2 3 4 6" xfId="10966" xr:uid="{00000000-0005-0000-0000-00009C450000}"/>
    <cellStyle name="Normal 15 2 3 4 6 2" xfId="23569" xr:uid="{00000000-0005-0000-0000-00009D450000}"/>
    <cellStyle name="Normal 15 2 3 4 6 2 2" xfId="58785" xr:uid="{00000000-0005-0000-0000-00009E450000}"/>
    <cellStyle name="Normal 15 2 3 4 6 3" xfId="46188" xr:uid="{00000000-0005-0000-0000-00009F450000}"/>
    <cellStyle name="Normal 15 2 3 4 6 4" xfId="36174" xr:uid="{00000000-0005-0000-0000-0000A0450000}"/>
    <cellStyle name="Normal 15 2 3 4 7" xfId="15333" xr:uid="{00000000-0005-0000-0000-0000A1450000}"/>
    <cellStyle name="Normal 15 2 3 4 7 2" xfId="50549" xr:uid="{00000000-0005-0000-0000-0000A2450000}"/>
    <cellStyle name="Normal 15 2 3 4 7 3" xfId="27938" xr:uid="{00000000-0005-0000-0000-0000A3450000}"/>
    <cellStyle name="Normal 15 2 3 4 8" xfId="13555" xr:uid="{00000000-0005-0000-0000-0000A4450000}"/>
    <cellStyle name="Normal 15 2 3 4 8 2" xfId="48773" xr:uid="{00000000-0005-0000-0000-0000A5450000}"/>
    <cellStyle name="Normal 15 2 3 4 9" xfId="37952" xr:uid="{00000000-0005-0000-0000-0000A6450000}"/>
    <cellStyle name="Normal 15 2 3 5" xfId="3800" xr:uid="{00000000-0005-0000-0000-0000A7450000}"/>
    <cellStyle name="Normal 15 2 3 5 2" xfId="8523" xr:uid="{00000000-0005-0000-0000-0000A8450000}"/>
    <cellStyle name="Normal 15 2 3 5 2 2" xfId="21149" xr:uid="{00000000-0005-0000-0000-0000A9450000}"/>
    <cellStyle name="Normal 15 2 3 5 2 2 2" xfId="56365" xr:uid="{00000000-0005-0000-0000-0000AA450000}"/>
    <cellStyle name="Normal 15 2 3 5 2 3" xfId="43768" xr:uid="{00000000-0005-0000-0000-0000AB450000}"/>
    <cellStyle name="Normal 15 2 3 5 2 4" xfId="33754" xr:uid="{00000000-0005-0000-0000-0000AC450000}"/>
    <cellStyle name="Normal 15 2 3 5 3" xfId="10304" xr:uid="{00000000-0005-0000-0000-0000AD450000}"/>
    <cellStyle name="Normal 15 2 3 5 3 2" xfId="22925" xr:uid="{00000000-0005-0000-0000-0000AE450000}"/>
    <cellStyle name="Normal 15 2 3 5 3 2 2" xfId="58141" xr:uid="{00000000-0005-0000-0000-0000AF450000}"/>
    <cellStyle name="Normal 15 2 3 5 3 3" xfId="45544" xr:uid="{00000000-0005-0000-0000-0000B0450000}"/>
    <cellStyle name="Normal 15 2 3 5 3 4" xfId="35530" xr:uid="{00000000-0005-0000-0000-0000B1450000}"/>
    <cellStyle name="Normal 15 2 3 5 4" xfId="12100" xr:uid="{00000000-0005-0000-0000-0000B2450000}"/>
    <cellStyle name="Normal 15 2 3 5 4 2" xfId="24701" xr:uid="{00000000-0005-0000-0000-0000B3450000}"/>
    <cellStyle name="Normal 15 2 3 5 4 2 2" xfId="59917" xr:uid="{00000000-0005-0000-0000-0000B4450000}"/>
    <cellStyle name="Normal 15 2 3 5 4 3" xfId="47320" xr:uid="{00000000-0005-0000-0000-0000B5450000}"/>
    <cellStyle name="Normal 15 2 3 5 4 4" xfId="37306" xr:uid="{00000000-0005-0000-0000-0000B6450000}"/>
    <cellStyle name="Normal 15 2 3 5 5" xfId="16465" xr:uid="{00000000-0005-0000-0000-0000B7450000}"/>
    <cellStyle name="Normal 15 2 3 5 5 2" xfId="51681" xr:uid="{00000000-0005-0000-0000-0000B8450000}"/>
    <cellStyle name="Normal 15 2 3 5 5 3" xfId="29070" xr:uid="{00000000-0005-0000-0000-0000B9450000}"/>
    <cellStyle name="Normal 15 2 3 5 6" xfId="14687" xr:uid="{00000000-0005-0000-0000-0000BA450000}"/>
    <cellStyle name="Normal 15 2 3 5 6 2" xfId="49905" xr:uid="{00000000-0005-0000-0000-0000BB450000}"/>
    <cellStyle name="Normal 15 2 3 5 7" xfId="39084" xr:uid="{00000000-0005-0000-0000-0000BC450000}"/>
    <cellStyle name="Normal 15 2 3 5 8" xfId="27294" xr:uid="{00000000-0005-0000-0000-0000BD450000}"/>
    <cellStyle name="Normal 15 2 3 6" xfId="4140" xr:uid="{00000000-0005-0000-0000-0000BE450000}"/>
    <cellStyle name="Normal 15 2 3 6 2" xfId="16787" xr:uid="{00000000-0005-0000-0000-0000BF450000}"/>
    <cellStyle name="Normal 15 2 3 6 2 2" xfId="52003" xr:uid="{00000000-0005-0000-0000-0000C0450000}"/>
    <cellStyle name="Normal 15 2 3 6 2 3" xfId="29392" xr:uid="{00000000-0005-0000-0000-0000C1450000}"/>
    <cellStyle name="Normal 15 2 3 6 3" xfId="13233" xr:uid="{00000000-0005-0000-0000-0000C2450000}"/>
    <cellStyle name="Normal 15 2 3 6 3 2" xfId="48451" xr:uid="{00000000-0005-0000-0000-0000C3450000}"/>
    <cellStyle name="Normal 15 2 3 6 4" xfId="39406" xr:uid="{00000000-0005-0000-0000-0000C4450000}"/>
    <cellStyle name="Normal 15 2 3 6 5" xfId="25840" xr:uid="{00000000-0005-0000-0000-0000C5450000}"/>
    <cellStyle name="Normal 15 2 3 7" xfId="5610" xr:uid="{00000000-0005-0000-0000-0000C6450000}"/>
    <cellStyle name="Normal 15 2 3 7 2" xfId="18241" xr:uid="{00000000-0005-0000-0000-0000C7450000}"/>
    <cellStyle name="Normal 15 2 3 7 2 2" xfId="53457" xr:uid="{00000000-0005-0000-0000-0000C8450000}"/>
    <cellStyle name="Normal 15 2 3 7 3" xfId="40860" xr:uid="{00000000-0005-0000-0000-0000C9450000}"/>
    <cellStyle name="Normal 15 2 3 7 4" xfId="30846" xr:uid="{00000000-0005-0000-0000-0000CA450000}"/>
    <cellStyle name="Normal 15 2 3 8" xfId="7069" xr:uid="{00000000-0005-0000-0000-0000CB450000}"/>
    <cellStyle name="Normal 15 2 3 8 2" xfId="19695" xr:uid="{00000000-0005-0000-0000-0000CC450000}"/>
    <cellStyle name="Normal 15 2 3 8 2 2" xfId="54911" xr:uid="{00000000-0005-0000-0000-0000CD450000}"/>
    <cellStyle name="Normal 15 2 3 8 3" xfId="42314" xr:uid="{00000000-0005-0000-0000-0000CE450000}"/>
    <cellStyle name="Normal 15 2 3 8 4" xfId="32300" xr:uid="{00000000-0005-0000-0000-0000CF450000}"/>
    <cellStyle name="Normal 15 2 3 9" xfId="8850" xr:uid="{00000000-0005-0000-0000-0000D0450000}"/>
    <cellStyle name="Normal 15 2 3 9 2" xfId="21471" xr:uid="{00000000-0005-0000-0000-0000D1450000}"/>
    <cellStyle name="Normal 15 2 3 9 2 2" xfId="56687" xr:uid="{00000000-0005-0000-0000-0000D2450000}"/>
    <cellStyle name="Normal 15 2 3 9 3" xfId="44090" xr:uid="{00000000-0005-0000-0000-0000D3450000}"/>
    <cellStyle name="Normal 15 2 3 9 4" xfId="34076" xr:uid="{00000000-0005-0000-0000-0000D4450000}"/>
    <cellStyle name="Normal 15 2 4" xfId="2976" xr:uid="{00000000-0005-0000-0000-0000D5450000}"/>
    <cellStyle name="Normal 15 2 4 10" xfId="25356" xr:uid="{00000000-0005-0000-0000-0000D6450000}"/>
    <cellStyle name="Normal 15 2 4 11" xfId="60891" xr:uid="{00000000-0005-0000-0000-0000D7450000}"/>
    <cellStyle name="Normal 15 2 4 2" xfId="4787" xr:uid="{00000000-0005-0000-0000-0000D8450000}"/>
    <cellStyle name="Normal 15 2 4 2 2" xfId="17434" xr:uid="{00000000-0005-0000-0000-0000D9450000}"/>
    <cellStyle name="Normal 15 2 4 2 2 2" xfId="52650" xr:uid="{00000000-0005-0000-0000-0000DA450000}"/>
    <cellStyle name="Normal 15 2 4 2 2 3" xfId="30039" xr:uid="{00000000-0005-0000-0000-0000DB450000}"/>
    <cellStyle name="Normal 15 2 4 2 3" xfId="13880" xr:uid="{00000000-0005-0000-0000-0000DC450000}"/>
    <cellStyle name="Normal 15 2 4 2 3 2" xfId="49098" xr:uid="{00000000-0005-0000-0000-0000DD450000}"/>
    <cellStyle name="Normal 15 2 4 2 4" xfId="40053" xr:uid="{00000000-0005-0000-0000-0000DE450000}"/>
    <cellStyle name="Normal 15 2 4 2 5" xfId="26487" xr:uid="{00000000-0005-0000-0000-0000DF450000}"/>
    <cellStyle name="Normal 15 2 4 3" xfId="6257" xr:uid="{00000000-0005-0000-0000-0000E0450000}"/>
    <cellStyle name="Normal 15 2 4 3 2" xfId="18888" xr:uid="{00000000-0005-0000-0000-0000E1450000}"/>
    <cellStyle name="Normal 15 2 4 3 2 2" xfId="54104" xr:uid="{00000000-0005-0000-0000-0000E2450000}"/>
    <cellStyle name="Normal 15 2 4 3 3" xfId="41507" xr:uid="{00000000-0005-0000-0000-0000E3450000}"/>
    <cellStyle name="Normal 15 2 4 3 4" xfId="31493" xr:uid="{00000000-0005-0000-0000-0000E4450000}"/>
    <cellStyle name="Normal 15 2 4 4" xfId="7716" xr:uid="{00000000-0005-0000-0000-0000E5450000}"/>
    <cellStyle name="Normal 15 2 4 4 2" xfId="20342" xr:uid="{00000000-0005-0000-0000-0000E6450000}"/>
    <cellStyle name="Normal 15 2 4 4 2 2" xfId="55558" xr:uid="{00000000-0005-0000-0000-0000E7450000}"/>
    <cellStyle name="Normal 15 2 4 4 3" xfId="42961" xr:uid="{00000000-0005-0000-0000-0000E8450000}"/>
    <cellStyle name="Normal 15 2 4 4 4" xfId="32947" xr:uid="{00000000-0005-0000-0000-0000E9450000}"/>
    <cellStyle name="Normal 15 2 4 5" xfId="9497" xr:uid="{00000000-0005-0000-0000-0000EA450000}"/>
    <cellStyle name="Normal 15 2 4 5 2" xfId="22118" xr:uid="{00000000-0005-0000-0000-0000EB450000}"/>
    <cellStyle name="Normal 15 2 4 5 2 2" xfId="57334" xr:uid="{00000000-0005-0000-0000-0000EC450000}"/>
    <cellStyle name="Normal 15 2 4 5 3" xfId="44737" xr:uid="{00000000-0005-0000-0000-0000ED450000}"/>
    <cellStyle name="Normal 15 2 4 5 4" xfId="34723" xr:uid="{00000000-0005-0000-0000-0000EE450000}"/>
    <cellStyle name="Normal 15 2 4 6" xfId="11291" xr:uid="{00000000-0005-0000-0000-0000EF450000}"/>
    <cellStyle name="Normal 15 2 4 6 2" xfId="23894" xr:uid="{00000000-0005-0000-0000-0000F0450000}"/>
    <cellStyle name="Normal 15 2 4 6 2 2" xfId="59110" xr:uid="{00000000-0005-0000-0000-0000F1450000}"/>
    <cellStyle name="Normal 15 2 4 6 3" xfId="46513" xr:uid="{00000000-0005-0000-0000-0000F2450000}"/>
    <cellStyle name="Normal 15 2 4 6 4" xfId="36499" xr:uid="{00000000-0005-0000-0000-0000F3450000}"/>
    <cellStyle name="Normal 15 2 4 7" xfId="15658" xr:uid="{00000000-0005-0000-0000-0000F4450000}"/>
    <cellStyle name="Normal 15 2 4 7 2" xfId="50874" xr:uid="{00000000-0005-0000-0000-0000F5450000}"/>
    <cellStyle name="Normal 15 2 4 7 3" xfId="28263" xr:uid="{00000000-0005-0000-0000-0000F6450000}"/>
    <cellStyle name="Normal 15 2 4 8" xfId="12749" xr:uid="{00000000-0005-0000-0000-0000F7450000}"/>
    <cellStyle name="Normal 15 2 4 8 2" xfId="47967" xr:uid="{00000000-0005-0000-0000-0000F8450000}"/>
    <cellStyle name="Normal 15 2 4 9" xfId="38277" xr:uid="{00000000-0005-0000-0000-0000F9450000}"/>
    <cellStyle name="Normal 15 2 5" xfId="2809" xr:uid="{00000000-0005-0000-0000-0000FA450000}"/>
    <cellStyle name="Normal 15 2 5 10" xfId="25201" xr:uid="{00000000-0005-0000-0000-0000FB450000}"/>
    <cellStyle name="Normal 15 2 5 11" xfId="60736" xr:uid="{00000000-0005-0000-0000-0000FC450000}"/>
    <cellStyle name="Normal 15 2 5 2" xfId="4632" xr:uid="{00000000-0005-0000-0000-0000FD450000}"/>
    <cellStyle name="Normal 15 2 5 2 2" xfId="17279" xr:uid="{00000000-0005-0000-0000-0000FE450000}"/>
    <cellStyle name="Normal 15 2 5 2 2 2" xfId="52495" xr:uid="{00000000-0005-0000-0000-0000FF450000}"/>
    <cellStyle name="Normal 15 2 5 2 2 3" xfId="29884" xr:uid="{00000000-0005-0000-0000-000000460000}"/>
    <cellStyle name="Normal 15 2 5 2 3" xfId="13725" xr:uid="{00000000-0005-0000-0000-000001460000}"/>
    <cellStyle name="Normal 15 2 5 2 3 2" xfId="48943" xr:uid="{00000000-0005-0000-0000-000002460000}"/>
    <cellStyle name="Normal 15 2 5 2 4" xfId="39898" xr:uid="{00000000-0005-0000-0000-000003460000}"/>
    <cellStyle name="Normal 15 2 5 2 5" xfId="26332" xr:uid="{00000000-0005-0000-0000-000004460000}"/>
    <cellStyle name="Normal 15 2 5 3" xfId="6102" xr:uid="{00000000-0005-0000-0000-000005460000}"/>
    <cellStyle name="Normal 15 2 5 3 2" xfId="18733" xr:uid="{00000000-0005-0000-0000-000006460000}"/>
    <cellStyle name="Normal 15 2 5 3 2 2" xfId="53949" xr:uid="{00000000-0005-0000-0000-000007460000}"/>
    <cellStyle name="Normal 15 2 5 3 3" xfId="41352" xr:uid="{00000000-0005-0000-0000-000008460000}"/>
    <cellStyle name="Normal 15 2 5 3 4" xfId="31338" xr:uid="{00000000-0005-0000-0000-000009460000}"/>
    <cellStyle name="Normal 15 2 5 4" xfId="7561" xr:uid="{00000000-0005-0000-0000-00000A460000}"/>
    <cellStyle name="Normal 15 2 5 4 2" xfId="20187" xr:uid="{00000000-0005-0000-0000-00000B460000}"/>
    <cellStyle name="Normal 15 2 5 4 2 2" xfId="55403" xr:uid="{00000000-0005-0000-0000-00000C460000}"/>
    <cellStyle name="Normal 15 2 5 4 3" xfId="42806" xr:uid="{00000000-0005-0000-0000-00000D460000}"/>
    <cellStyle name="Normal 15 2 5 4 4" xfId="32792" xr:uid="{00000000-0005-0000-0000-00000E460000}"/>
    <cellStyle name="Normal 15 2 5 5" xfId="9342" xr:uid="{00000000-0005-0000-0000-00000F460000}"/>
    <cellStyle name="Normal 15 2 5 5 2" xfId="21963" xr:uid="{00000000-0005-0000-0000-000010460000}"/>
    <cellStyle name="Normal 15 2 5 5 2 2" xfId="57179" xr:uid="{00000000-0005-0000-0000-000011460000}"/>
    <cellStyle name="Normal 15 2 5 5 3" xfId="44582" xr:uid="{00000000-0005-0000-0000-000012460000}"/>
    <cellStyle name="Normal 15 2 5 5 4" xfId="34568" xr:uid="{00000000-0005-0000-0000-000013460000}"/>
    <cellStyle name="Normal 15 2 5 6" xfId="11136" xr:uid="{00000000-0005-0000-0000-000014460000}"/>
    <cellStyle name="Normal 15 2 5 6 2" xfId="23739" xr:uid="{00000000-0005-0000-0000-000015460000}"/>
    <cellStyle name="Normal 15 2 5 6 2 2" xfId="58955" xr:uid="{00000000-0005-0000-0000-000016460000}"/>
    <cellStyle name="Normal 15 2 5 6 3" xfId="46358" xr:uid="{00000000-0005-0000-0000-000017460000}"/>
    <cellStyle name="Normal 15 2 5 6 4" xfId="36344" xr:uid="{00000000-0005-0000-0000-000018460000}"/>
    <cellStyle name="Normal 15 2 5 7" xfId="15503" xr:uid="{00000000-0005-0000-0000-000019460000}"/>
    <cellStyle name="Normal 15 2 5 7 2" xfId="50719" xr:uid="{00000000-0005-0000-0000-00001A460000}"/>
    <cellStyle name="Normal 15 2 5 7 3" xfId="28108" xr:uid="{00000000-0005-0000-0000-00001B460000}"/>
    <cellStyle name="Normal 15 2 5 8" xfId="12594" xr:uid="{00000000-0005-0000-0000-00001C460000}"/>
    <cellStyle name="Normal 15 2 5 8 2" xfId="47812" xr:uid="{00000000-0005-0000-0000-00001D460000}"/>
    <cellStyle name="Normal 15 2 5 9" xfId="38122" xr:uid="{00000000-0005-0000-0000-00001E460000}"/>
    <cellStyle name="Normal 15 2 6" xfId="3323" xr:uid="{00000000-0005-0000-0000-00001F460000}"/>
    <cellStyle name="Normal 15 2 6 10" xfId="26819" xr:uid="{00000000-0005-0000-0000-000020460000}"/>
    <cellStyle name="Normal 15 2 6 11" xfId="61223" xr:uid="{00000000-0005-0000-0000-000021460000}"/>
    <cellStyle name="Normal 15 2 6 2" xfId="5119" xr:uid="{00000000-0005-0000-0000-000022460000}"/>
    <cellStyle name="Normal 15 2 6 2 2" xfId="17766" xr:uid="{00000000-0005-0000-0000-000023460000}"/>
    <cellStyle name="Normal 15 2 6 2 2 2" xfId="52982" xr:uid="{00000000-0005-0000-0000-000024460000}"/>
    <cellStyle name="Normal 15 2 6 2 3" xfId="40385" xr:uid="{00000000-0005-0000-0000-000025460000}"/>
    <cellStyle name="Normal 15 2 6 2 4" xfId="30371" xr:uid="{00000000-0005-0000-0000-000026460000}"/>
    <cellStyle name="Normal 15 2 6 3" xfId="6589" xr:uid="{00000000-0005-0000-0000-000027460000}"/>
    <cellStyle name="Normal 15 2 6 3 2" xfId="19220" xr:uid="{00000000-0005-0000-0000-000028460000}"/>
    <cellStyle name="Normal 15 2 6 3 2 2" xfId="54436" xr:uid="{00000000-0005-0000-0000-000029460000}"/>
    <cellStyle name="Normal 15 2 6 3 3" xfId="41839" xr:uid="{00000000-0005-0000-0000-00002A460000}"/>
    <cellStyle name="Normal 15 2 6 3 4" xfId="31825" xr:uid="{00000000-0005-0000-0000-00002B460000}"/>
    <cellStyle name="Normal 15 2 6 4" xfId="8048" xr:uid="{00000000-0005-0000-0000-00002C460000}"/>
    <cellStyle name="Normal 15 2 6 4 2" xfId="20674" xr:uid="{00000000-0005-0000-0000-00002D460000}"/>
    <cellStyle name="Normal 15 2 6 4 2 2" xfId="55890" xr:uid="{00000000-0005-0000-0000-00002E460000}"/>
    <cellStyle name="Normal 15 2 6 4 3" xfId="43293" xr:uid="{00000000-0005-0000-0000-00002F460000}"/>
    <cellStyle name="Normal 15 2 6 4 4" xfId="33279" xr:uid="{00000000-0005-0000-0000-000030460000}"/>
    <cellStyle name="Normal 15 2 6 5" xfId="9829" xr:uid="{00000000-0005-0000-0000-000031460000}"/>
    <cellStyle name="Normal 15 2 6 5 2" xfId="22450" xr:uid="{00000000-0005-0000-0000-000032460000}"/>
    <cellStyle name="Normal 15 2 6 5 2 2" xfId="57666" xr:uid="{00000000-0005-0000-0000-000033460000}"/>
    <cellStyle name="Normal 15 2 6 5 3" xfId="45069" xr:uid="{00000000-0005-0000-0000-000034460000}"/>
    <cellStyle name="Normal 15 2 6 5 4" xfId="35055" xr:uid="{00000000-0005-0000-0000-000035460000}"/>
    <cellStyle name="Normal 15 2 6 6" xfId="11623" xr:uid="{00000000-0005-0000-0000-000036460000}"/>
    <cellStyle name="Normal 15 2 6 6 2" xfId="24226" xr:uid="{00000000-0005-0000-0000-000037460000}"/>
    <cellStyle name="Normal 15 2 6 6 2 2" xfId="59442" xr:uid="{00000000-0005-0000-0000-000038460000}"/>
    <cellStyle name="Normal 15 2 6 6 3" xfId="46845" xr:uid="{00000000-0005-0000-0000-000039460000}"/>
    <cellStyle name="Normal 15 2 6 6 4" xfId="36831" xr:uid="{00000000-0005-0000-0000-00003A460000}"/>
    <cellStyle name="Normal 15 2 6 7" xfId="15990" xr:uid="{00000000-0005-0000-0000-00003B460000}"/>
    <cellStyle name="Normal 15 2 6 7 2" xfId="51206" xr:uid="{00000000-0005-0000-0000-00003C460000}"/>
    <cellStyle name="Normal 15 2 6 7 3" xfId="28595" xr:uid="{00000000-0005-0000-0000-00003D460000}"/>
    <cellStyle name="Normal 15 2 6 8" xfId="14212" xr:uid="{00000000-0005-0000-0000-00003E460000}"/>
    <cellStyle name="Normal 15 2 6 8 2" xfId="49430" xr:uid="{00000000-0005-0000-0000-00003F460000}"/>
    <cellStyle name="Normal 15 2 6 9" xfId="38609" xr:uid="{00000000-0005-0000-0000-000040460000}"/>
    <cellStyle name="Normal 15 2 7" xfId="2479" xr:uid="{00000000-0005-0000-0000-000041460000}"/>
    <cellStyle name="Normal 15 2 7 10" xfId="26010" xr:uid="{00000000-0005-0000-0000-000042460000}"/>
    <cellStyle name="Normal 15 2 7 11" xfId="60414" xr:uid="{00000000-0005-0000-0000-000043460000}"/>
    <cellStyle name="Normal 15 2 7 2" xfId="4310" xr:uid="{00000000-0005-0000-0000-000044460000}"/>
    <cellStyle name="Normal 15 2 7 2 2" xfId="16957" xr:uid="{00000000-0005-0000-0000-000045460000}"/>
    <cellStyle name="Normal 15 2 7 2 2 2" xfId="52173" xr:uid="{00000000-0005-0000-0000-000046460000}"/>
    <cellStyle name="Normal 15 2 7 2 3" xfId="39576" xr:uid="{00000000-0005-0000-0000-000047460000}"/>
    <cellStyle name="Normal 15 2 7 2 4" xfId="29562" xr:uid="{00000000-0005-0000-0000-000048460000}"/>
    <cellStyle name="Normal 15 2 7 3" xfId="5780" xr:uid="{00000000-0005-0000-0000-000049460000}"/>
    <cellStyle name="Normal 15 2 7 3 2" xfId="18411" xr:uid="{00000000-0005-0000-0000-00004A460000}"/>
    <cellStyle name="Normal 15 2 7 3 2 2" xfId="53627" xr:uid="{00000000-0005-0000-0000-00004B460000}"/>
    <cellStyle name="Normal 15 2 7 3 3" xfId="41030" xr:uid="{00000000-0005-0000-0000-00004C460000}"/>
    <cellStyle name="Normal 15 2 7 3 4" xfId="31016" xr:uid="{00000000-0005-0000-0000-00004D460000}"/>
    <cellStyle name="Normal 15 2 7 4" xfId="7239" xr:uid="{00000000-0005-0000-0000-00004E460000}"/>
    <cellStyle name="Normal 15 2 7 4 2" xfId="19865" xr:uid="{00000000-0005-0000-0000-00004F460000}"/>
    <cellStyle name="Normal 15 2 7 4 2 2" xfId="55081" xr:uid="{00000000-0005-0000-0000-000050460000}"/>
    <cellStyle name="Normal 15 2 7 4 3" xfId="42484" xr:uid="{00000000-0005-0000-0000-000051460000}"/>
    <cellStyle name="Normal 15 2 7 4 4" xfId="32470" xr:uid="{00000000-0005-0000-0000-000052460000}"/>
    <cellStyle name="Normal 15 2 7 5" xfId="9020" xr:uid="{00000000-0005-0000-0000-000053460000}"/>
    <cellStyle name="Normal 15 2 7 5 2" xfId="21641" xr:uid="{00000000-0005-0000-0000-000054460000}"/>
    <cellStyle name="Normal 15 2 7 5 2 2" xfId="56857" xr:uid="{00000000-0005-0000-0000-000055460000}"/>
    <cellStyle name="Normal 15 2 7 5 3" xfId="44260" xr:uid="{00000000-0005-0000-0000-000056460000}"/>
    <cellStyle name="Normal 15 2 7 5 4" xfId="34246" xr:uid="{00000000-0005-0000-0000-000057460000}"/>
    <cellStyle name="Normal 15 2 7 6" xfId="10814" xr:uid="{00000000-0005-0000-0000-000058460000}"/>
    <cellStyle name="Normal 15 2 7 6 2" xfId="23417" xr:uid="{00000000-0005-0000-0000-000059460000}"/>
    <cellStyle name="Normal 15 2 7 6 2 2" xfId="58633" xr:uid="{00000000-0005-0000-0000-00005A460000}"/>
    <cellStyle name="Normal 15 2 7 6 3" xfId="46036" xr:uid="{00000000-0005-0000-0000-00005B460000}"/>
    <cellStyle name="Normal 15 2 7 6 4" xfId="36022" xr:uid="{00000000-0005-0000-0000-00005C460000}"/>
    <cellStyle name="Normal 15 2 7 7" xfId="15181" xr:uid="{00000000-0005-0000-0000-00005D460000}"/>
    <cellStyle name="Normal 15 2 7 7 2" xfId="50397" xr:uid="{00000000-0005-0000-0000-00005E460000}"/>
    <cellStyle name="Normal 15 2 7 7 3" xfId="27786" xr:uid="{00000000-0005-0000-0000-00005F460000}"/>
    <cellStyle name="Normal 15 2 7 8" xfId="13403" xr:uid="{00000000-0005-0000-0000-000060460000}"/>
    <cellStyle name="Normal 15 2 7 8 2" xfId="48621" xr:uid="{00000000-0005-0000-0000-000061460000}"/>
    <cellStyle name="Normal 15 2 7 9" xfId="37800" xr:uid="{00000000-0005-0000-0000-000062460000}"/>
    <cellStyle name="Normal 15 2 8" xfId="3647" xr:uid="{00000000-0005-0000-0000-000063460000}"/>
    <cellStyle name="Normal 15 2 8 2" xfId="8371" xr:uid="{00000000-0005-0000-0000-000064460000}"/>
    <cellStyle name="Normal 15 2 8 2 2" xfId="20997" xr:uid="{00000000-0005-0000-0000-000065460000}"/>
    <cellStyle name="Normal 15 2 8 2 2 2" xfId="56213" xr:uid="{00000000-0005-0000-0000-000066460000}"/>
    <cellStyle name="Normal 15 2 8 2 3" xfId="43616" xr:uid="{00000000-0005-0000-0000-000067460000}"/>
    <cellStyle name="Normal 15 2 8 2 4" xfId="33602" xr:uid="{00000000-0005-0000-0000-000068460000}"/>
    <cellStyle name="Normal 15 2 8 3" xfId="10152" xr:uid="{00000000-0005-0000-0000-000069460000}"/>
    <cellStyle name="Normal 15 2 8 3 2" xfId="22773" xr:uid="{00000000-0005-0000-0000-00006A460000}"/>
    <cellStyle name="Normal 15 2 8 3 2 2" xfId="57989" xr:uid="{00000000-0005-0000-0000-00006B460000}"/>
    <cellStyle name="Normal 15 2 8 3 3" xfId="45392" xr:uid="{00000000-0005-0000-0000-00006C460000}"/>
    <cellStyle name="Normal 15 2 8 3 4" xfId="35378" xr:uid="{00000000-0005-0000-0000-00006D460000}"/>
    <cellStyle name="Normal 15 2 8 4" xfId="11948" xr:uid="{00000000-0005-0000-0000-00006E460000}"/>
    <cellStyle name="Normal 15 2 8 4 2" xfId="24549" xr:uid="{00000000-0005-0000-0000-00006F460000}"/>
    <cellStyle name="Normal 15 2 8 4 2 2" xfId="59765" xr:uid="{00000000-0005-0000-0000-000070460000}"/>
    <cellStyle name="Normal 15 2 8 4 3" xfId="47168" xr:uid="{00000000-0005-0000-0000-000071460000}"/>
    <cellStyle name="Normal 15 2 8 4 4" xfId="37154" xr:uid="{00000000-0005-0000-0000-000072460000}"/>
    <cellStyle name="Normal 15 2 8 5" xfId="16313" xr:uid="{00000000-0005-0000-0000-000073460000}"/>
    <cellStyle name="Normal 15 2 8 5 2" xfId="51529" xr:uid="{00000000-0005-0000-0000-000074460000}"/>
    <cellStyle name="Normal 15 2 8 5 3" xfId="28918" xr:uid="{00000000-0005-0000-0000-000075460000}"/>
    <cellStyle name="Normal 15 2 8 6" xfId="14535" xr:uid="{00000000-0005-0000-0000-000076460000}"/>
    <cellStyle name="Normal 15 2 8 6 2" xfId="49753" xr:uid="{00000000-0005-0000-0000-000077460000}"/>
    <cellStyle name="Normal 15 2 8 7" xfId="38932" xr:uid="{00000000-0005-0000-0000-000078460000}"/>
    <cellStyle name="Normal 15 2 8 8" xfId="27142" xr:uid="{00000000-0005-0000-0000-000079460000}"/>
    <cellStyle name="Normal 15 2 9" xfId="3977" xr:uid="{00000000-0005-0000-0000-00007A460000}"/>
    <cellStyle name="Normal 15 2 9 2" xfId="16635" xr:uid="{00000000-0005-0000-0000-00007B460000}"/>
    <cellStyle name="Normal 15 2 9 2 2" xfId="51851" xr:uid="{00000000-0005-0000-0000-00007C460000}"/>
    <cellStyle name="Normal 15 2 9 2 3" xfId="29240" xr:uid="{00000000-0005-0000-0000-00007D460000}"/>
    <cellStyle name="Normal 15 2 9 3" xfId="13081" xr:uid="{00000000-0005-0000-0000-00007E460000}"/>
    <cellStyle name="Normal 15 2 9 3 2" xfId="48299" xr:uid="{00000000-0005-0000-0000-00007F460000}"/>
    <cellStyle name="Normal 15 2 9 4" xfId="39254" xr:uid="{00000000-0005-0000-0000-000080460000}"/>
    <cellStyle name="Normal 15 2 9 5" xfId="25688" xr:uid="{00000000-0005-0000-0000-000081460000}"/>
    <cellStyle name="Normal 15 2_District Target Attainment" xfId="1111" xr:uid="{00000000-0005-0000-0000-000082460000}"/>
    <cellStyle name="Normal 15 3" xfId="1277" xr:uid="{00000000-0005-0000-0000-000083460000}"/>
    <cellStyle name="Normal 15 3 10" xfId="6959" xr:uid="{00000000-0005-0000-0000-000084460000}"/>
    <cellStyle name="Normal 15 3 10 2" xfId="19586" xr:uid="{00000000-0005-0000-0000-000085460000}"/>
    <cellStyle name="Normal 15 3 10 2 2" xfId="54802" xr:uid="{00000000-0005-0000-0000-000086460000}"/>
    <cellStyle name="Normal 15 3 10 3" xfId="42205" xr:uid="{00000000-0005-0000-0000-000087460000}"/>
    <cellStyle name="Normal 15 3 10 4" xfId="32191" xr:uid="{00000000-0005-0000-0000-000088460000}"/>
    <cellStyle name="Normal 15 3 11" xfId="8740" xr:uid="{00000000-0005-0000-0000-000089460000}"/>
    <cellStyle name="Normal 15 3 11 2" xfId="21362" xr:uid="{00000000-0005-0000-0000-00008A460000}"/>
    <cellStyle name="Normal 15 3 11 2 2" xfId="56578" xr:uid="{00000000-0005-0000-0000-00008B460000}"/>
    <cellStyle name="Normal 15 3 11 3" xfId="43981" xr:uid="{00000000-0005-0000-0000-00008C460000}"/>
    <cellStyle name="Normal 15 3 11 4" xfId="33967" xr:uid="{00000000-0005-0000-0000-00008D460000}"/>
    <cellStyle name="Normal 15 3 12" xfId="10544" xr:uid="{00000000-0005-0000-0000-00008E460000}"/>
    <cellStyle name="Normal 15 3 12 2" xfId="23155" xr:uid="{00000000-0005-0000-0000-00008F460000}"/>
    <cellStyle name="Normal 15 3 12 2 2" xfId="58371" xr:uid="{00000000-0005-0000-0000-000090460000}"/>
    <cellStyle name="Normal 15 3 12 3" xfId="45774" xr:uid="{00000000-0005-0000-0000-000091460000}"/>
    <cellStyle name="Normal 15 3 12 4" xfId="35760" xr:uid="{00000000-0005-0000-0000-000092460000}"/>
    <cellStyle name="Normal 15 3 13" xfId="14901" xr:uid="{00000000-0005-0000-0000-000093460000}"/>
    <cellStyle name="Normal 15 3 13 2" xfId="50118" xr:uid="{00000000-0005-0000-0000-000094460000}"/>
    <cellStyle name="Normal 15 3 13 3" xfId="27507" xr:uid="{00000000-0005-0000-0000-000095460000}"/>
    <cellStyle name="Normal 15 3 14" xfId="12315" xr:uid="{00000000-0005-0000-0000-000096460000}"/>
    <cellStyle name="Normal 15 3 14 2" xfId="47533" xr:uid="{00000000-0005-0000-0000-000097460000}"/>
    <cellStyle name="Normal 15 3 15" xfId="37520" xr:uid="{00000000-0005-0000-0000-000098460000}"/>
    <cellStyle name="Normal 15 3 16" xfId="24922" xr:uid="{00000000-0005-0000-0000-000099460000}"/>
    <cellStyle name="Normal 15 3 17" xfId="60135" xr:uid="{00000000-0005-0000-0000-00009A460000}"/>
    <cellStyle name="Normal 15 3 2" xfId="2345" xr:uid="{00000000-0005-0000-0000-00009B460000}"/>
    <cellStyle name="Normal 15 3 2 10" xfId="10545" xr:uid="{00000000-0005-0000-0000-00009C460000}"/>
    <cellStyle name="Normal 15 3 2 10 2" xfId="23156" xr:uid="{00000000-0005-0000-0000-00009D460000}"/>
    <cellStyle name="Normal 15 3 2 10 2 2" xfId="58372" xr:uid="{00000000-0005-0000-0000-00009E460000}"/>
    <cellStyle name="Normal 15 3 2 10 3" xfId="45775" xr:uid="{00000000-0005-0000-0000-00009F460000}"/>
    <cellStyle name="Normal 15 3 2 10 4" xfId="35761" xr:uid="{00000000-0005-0000-0000-0000A0460000}"/>
    <cellStyle name="Normal 15 3 2 11" xfId="15056" xr:uid="{00000000-0005-0000-0000-0000A1460000}"/>
    <cellStyle name="Normal 15 3 2 11 2" xfId="50272" xr:uid="{00000000-0005-0000-0000-0000A2460000}"/>
    <cellStyle name="Normal 15 3 2 11 3" xfId="27661" xr:uid="{00000000-0005-0000-0000-0000A3460000}"/>
    <cellStyle name="Normal 15 3 2 12" xfId="12469" xr:uid="{00000000-0005-0000-0000-0000A4460000}"/>
    <cellStyle name="Normal 15 3 2 12 2" xfId="47687" xr:uid="{00000000-0005-0000-0000-0000A5460000}"/>
    <cellStyle name="Normal 15 3 2 13" xfId="37675" xr:uid="{00000000-0005-0000-0000-0000A6460000}"/>
    <cellStyle name="Normal 15 3 2 14" xfId="25076" xr:uid="{00000000-0005-0000-0000-0000A7460000}"/>
    <cellStyle name="Normal 15 3 2 15" xfId="60289" xr:uid="{00000000-0005-0000-0000-0000A8460000}"/>
    <cellStyle name="Normal 15 3 2 2" xfId="3191" xr:uid="{00000000-0005-0000-0000-0000A9460000}"/>
    <cellStyle name="Normal 15 3 2 2 10" xfId="25560" xr:uid="{00000000-0005-0000-0000-0000AA460000}"/>
    <cellStyle name="Normal 15 3 2 2 11" xfId="61095" xr:uid="{00000000-0005-0000-0000-0000AB460000}"/>
    <cellStyle name="Normal 15 3 2 2 2" xfId="4991" xr:uid="{00000000-0005-0000-0000-0000AC460000}"/>
    <cellStyle name="Normal 15 3 2 2 2 2" xfId="17638" xr:uid="{00000000-0005-0000-0000-0000AD460000}"/>
    <cellStyle name="Normal 15 3 2 2 2 2 2" xfId="52854" xr:uid="{00000000-0005-0000-0000-0000AE460000}"/>
    <cellStyle name="Normal 15 3 2 2 2 2 3" xfId="30243" xr:uid="{00000000-0005-0000-0000-0000AF460000}"/>
    <cellStyle name="Normal 15 3 2 2 2 3" xfId="14084" xr:uid="{00000000-0005-0000-0000-0000B0460000}"/>
    <cellStyle name="Normal 15 3 2 2 2 3 2" xfId="49302" xr:uid="{00000000-0005-0000-0000-0000B1460000}"/>
    <cellStyle name="Normal 15 3 2 2 2 4" xfId="40257" xr:uid="{00000000-0005-0000-0000-0000B2460000}"/>
    <cellStyle name="Normal 15 3 2 2 2 5" xfId="26691" xr:uid="{00000000-0005-0000-0000-0000B3460000}"/>
    <cellStyle name="Normal 15 3 2 2 3" xfId="6461" xr:uid="{00000000-0005-0000-0000-0000B4460000}"/>
    <cellStyle name="Normal 15 3 2 2 3 2" xfId="19092" xr:uid="{00000000-0005-0000-0000-0000B5460000}"/>
    <cellStyle name="Normal 15 3 2 2 3 2 2" xfId="54308" xr:uid="{00000000-0005-0000-0000-0000B6460000}"/>
    <cellStyle name="Normal 15 3 2 2 3 3" xfId="41711" xr:uid="{00000000-0005-0000-0000-0000B7460000}"/>
    <cellStyle name="Normal 15 3 2 2 3 4" xfId="31697" xr:uid="{00000000-0005-0000-0000-0000B8460000}"/>
    <cellStyle name="Normal 15 3 2 2 4" xfId="7920" xr:uid="{00000000-0005-0000-0000-0000B9460000}"/>
    <cellStyle name="Normal 15 3 2 2 4 2" xfId="20546" xr:uid="{00000000-0005-0000-0000-0000BA460000}"/>
    <cellStyle name="Normal 15 3 2 2 4 2 2" xfId="55762" xr:uid="{00000000-0005-0000-0000-0000BB460000}"/>
    <cellStyle name="Normal 15 3 2 2 4 3" xfId="43165" xr:uid="{00000000-0005-0000-0000-0000BC460000}"/>
    <cellStyle name="Normal 15 3 2 2 4 4" xfId="33151" xr:uid="{00000000-0005-0000-0000-0000BD460000}"/>
    <cellStyle name="Normal 15 3 2 2 5" xfId="9701" xr:uid="{00000000-0005-0000-0000-0000BE460000}"/>
    <cellStyle name="Normal 15 3 2 2 5 2" xfId="22322" xr:uid="{00000000-0005-0000-0000-0000BF460000}"/>
    <cellStyle name="Normal 15 3 2 2 5 2 2" xfId="57538" xr:uid="{00000000-0005-0000-0000-0000C0460000}"/>
    <cellStyle name="Normal 15 3 2 2 5 3" xfId="44941" xr:uid="{00000000-0005-0000-0000-0000C1460000}"/>
    <cellStyle name="Normal 15 3 2 2 5 4" xfId="34927" xr:uid="{00000000-0005-0000-0000-0000C2460000}"/>
    <cellStyle name="Normal 15 3 2 2 6" xfId="11495" xr:uid="{00000000-0005-0000-0000-0000C3460000}"/>
    <cellStyle name="Normal 15 3 2 2 6 2" xfId="24098" xr:uid="{00000000-0005-0000-0000-0000C4460000}"/>
    <cellStyle name="Normal 15 3 2 2 6 2 2" xfId="59314" xr:uid="{00000000-0005-0000-0000-0000C5460000}"/>
    <cellStyle name="Normal 15 3 2 2 6 3" xfId="46717" xr:uid="{00000000-0005-0000-0000-0000C6460000}"/>
    <cellStyle name="Normal 15 3 2 2 6 4" xfId="36703" xr:uid="{00000000-0005-0000-0000-0000C7460000}"/>
    <cellStyle name="Normal 15 3 2 2 7" xfId="15862" xr:uid="{00000000-0005-0000-0000-0000C8460000}"/>
    <cellStyle name="Normal 15 3 2 2 7 2" xfId="51078" xr:uid="{00000000-0005-0000-0000-0000C9460000}"/>
    <cellStyle name="Normal 15 3 2 2 7 3" xfId="28467" xr:uid="{00000000-0005-0000-0000-0000CA460000}"/>
    <cellStyle name="Normal 15 3 2 2 8" xfId="12953" xr:uid="{00000000-0005-0000-0000-0000CB460000}"/>
    <cellStyle name="Normal 15 3 2 2 8 2" xfId="48171" xr:uid="{00000000-0005-0000-0000-0000CC460000}"/>
    <cellStyle name="Normal 15 3 2 2 9" xfId="38481" xr:uid="{00000000-0005-0000-0000-0000CD460000}"/>
    <cellStyle name="Normal 15 3 2 3" xfId="3520" xr:uid="{00000000-0005-0000-0000-0000CE460000}"/>
    <cellStyle name="Normal 15 3 2 3 10" xfId="27016" xr:uid="{00000000-0005-0000-0000-0000CF460000}"/>
    <cellStyle name="Normal 15 3 2 3 11" xfId="61420" xr:uid="{00000000-0005-0000-0000-0000D0460000}"/>
    <cellStyle name="Normal 15 3 2 3 2" xfId="5316" xr:uid="{00000000-0005-0000-0000-0000D1460000}"/>
    <cellStyle name="Normal 15 3 2 3 2 2" xfId="17963" xr:uid="{00000000-0005-0000-0000-0000D2460000}"/>
    <cellStyle name="Normal 15 3 2 3 2 2 2" xfId="53179" xr:uid="{00000000-0005-0000-0000-0000D3460000}"/>
    <cellStyle name="Normal 15 3 2 3 2 3" xfId="40582" xr:uid="{00000000-0005-0000-0000-0000D4460000}"/>
    <cellStyle name="Normal 15 3 2 3 2 4" xfId="30568" xr:uid="{00000000-0005-0000-0000-0000D5460000}"/>
    <cellStyle name="Normal 15 3 2 3 3" xfId="6786" xr:uid="{00000000-0005-0000-0000-0000D6460000}"/>
    <cellStyle name="Normal 15 3 2 3 3 2" xfId="19417" xr:uid="{00000000-0005-0000-0000-0000D7460000}"/>
    <cellStyle name="Normal 15 3 2 3 3 2 2" xfId="54633" xr:uid="{00000000-0005-0000-0000-0000D8460000}"/>
    <cellStyle name="Normal 15 3 2 3 3 3" xfId="42036" xr:uid="{00000000-0005-0000-0000-0000D9460000}"/>
    <cellStyle name="Normal 15 3 2 3 3 4" xfId="32022" xr:uid="{00000000-0005-0000-0000-0000DA460000}"/>
    <cellStyle name="Normal 15 3 2 3 4" xfId="8245" xr:uid="{00000000-0005-0000-0000-0000DB460000}"/>
    <cellStyle name="Normal 15 3 2 3 4 2" xfId="20871" xr:uid="{00000000-0005-0000-0000-0000DC460000}"/>
    <cellStyle name="Normal 15 3 2 3 4 2 2" xfId="56087" xr:uid="{00000000-0005-0000-0000-0000DD460000}"/>
    <cellStyle name="Normal 15 3 2 3 4 3" xfId="43490" xr:uid="{00000000-0005-0000-0000-0000DE460000}"/>
    <cellStyle name="Normal 15 3 2 3 4 4" xfId="33476" xr:uid="{00000000-0005-0000-0000-0000DF460000}"/>
    <cellStyle name="Normal 15 3 2 3 5" xfId="10026" xr:uid="{00000000-0005-0000-0000-0000E0460000}"/>
    <cellStyle name="Normal 15 3 2 3 5 2" xfId="22647" xr:uid="{00000000-0005-0000-0000-0000E1460000}"/>
    <cellStyle name="Normal 15 3 2 3 5 2 2" xfId="57863" xr:uid="{00000000-0005-0000-0000-0000E2460000}"/>
    <cellStyle name="Normal 15 3 2 3 5 3" xfId="45266" xr:uid="{00000000-0005-0000-0000-0000E3460000}"/>
    <cellStyle name="Normal 15 3 2 3 5 4" xfId="35252" xr:uid="{00000000-0005-0000-0000-0000E4460000}"/>
    <cellStyle name="Normal 15 3 2 3 6" xfId="11820" xr:uid="{00000000-0005-0000-0000-0000E5460000}"/>
    <cellStyle name="Normal 15 3 2 3 6 2" xfId="24423" xr:uid="{00000000-0005-0000-0000-0000E6460000}"/>
    <cellStyle name="Normal 15 3 2 3 6 2 2" xfId="59639" xr:uid="{00000000-0005-0000-0000-0000E7460000}"/>
    <cellStyle name="Normal 15 3 2 3 6 3" xfId="47042" xr:uid="{00000000-0005-0000-0000-0000E8460000}"/>
    <cellStyle name="Normal 15 3 2 3 6 4" xfId="37028" xr:uid="{00000000-0005-0000-0000-0000E9460000}"/>
    <cellStyle name="Normal 15 3 2 3 7" xfId="16187" xr:uid="{00000000-0005-0000-0000-0000EA460000}"/>
    <cellStyle name="Normal 15 3 2 3 7 2" xfId="51403" xr:uid="{00000000-0005-0000-0000-0000EB460000}"/>
    <cellStyle name="Normal 15 3 2 3 7 3" xfId="28792" xr:uid="{00000000-0005-0000-0000-0000EC460000}"/>
    <cellStyle name="Normal 15 3 2 3 8" xfId="14409" xr:uid="{00000000-0005-0000-0000-0000ED460000}"/>
    <cellStyle name="Normal 15 3 2 3 8 2" xfId="49627" xr:uid="{00000000-0005-0000-0000-0000EE460000}"/>
    <cellStyle name="Normal 15 3 2 3 9" xfId="38806" xr:uid="{00000000-0005-0000-0000-0000EF460000}"/>
    <cellStyle name="Normal 15 3 2 4" xfId="2681" xr:uid="{00000000-0005-0000-0000-0000F0460000}"/>
    <cellStyle name="Normal 15 3 2 4 10" xfId="26207" xr:uid="{00000000-0005-0000-0000-0000F1460000}"/>
    <cellStyle name="Normal 15 3 2 4 11" xfId="60611" xr:uid="{00000000-0005-0000-0000-0000F2460000}"/>
    <cellStyle name="Normal 15 3 2 4 2" xfId="4507" xr:uid="{00000000-0005-0000-0000-0000F3460000}"/>
    <cellStyle name="Normal 15 3 2 4 2 2" xfId="17154" xr:uid="{00000000-0005-0000-0000-0000F4460000}"/>
    <cellStyle name="Normal 15 3 2 4 2 2 2" xfId="52370" xr:uid="{00000000-0005-0000-0000-0000F5460000}"/>
    <cellStyle name="Normal 15 3 2 4 2 3" xfId="39773" xr:uid="{00000000-0005-0000-0000-0000F6460000}"/>
    <cellStyle name="Normal 15 3 2 4 2 4" xfId="29759" xr:uid="{00000000-0005-0000-0000-0000F7460000}"/>
    <cellStyle name="Normal 15 3 2 4 3" xfId="5977" xr:uid="{00000000-0005-0000-0000-0000F8460000}"/>
    <cellStyle name="Normal 15 3 2 4 3 2" xfId="18608" xr:uid="{00000000-0005-0000-0000-0000F9460000}"/>
    <cellStyle name="Normal 15 3 2 4 3 2 2" xfId="53824" xr:uid="{00000000-0005-0000-0000-0000FA460000}"/>
    <cellStyle name="Normal 15 3 2 4 3 3" xfId="41227" xr:uid="{00000000-0005-0000-0000-0000FB460000}"/>
    <cellStyle name="Normal 15 3 2 4 3 4" xfId="31213" xr:uid="{00000000-0005-0000-0000-0000FC460000}"/>
    <cellStyle name="Normal 15 3 2 4 4" xfId="7436" xr:uid="{00000000-0005-0000-0000-0000FD460000}"/>
    <cellStyle name="Normal 15 3 2 4 4 2" xfId="20062" xr:uid="{00000000-0005-0000-0000-0000FE460000}"/>
    <cellStyle name="Normal 15 3 2 4 4 2 2" xfId="55278" xr:uid="{00000000-0005-0000-0000-0000FF460000}"/>
    <cellStyle name="Normal 15 3 2 4 4 3" xfId="42681" xr:uid="{00000000-0005-0000-0000-000000470000}"/>
    <cellStyle name="Normal 15 3 2 4 4 4" xfId="32667" xr:uid="{00000000-0005-0000-0000-000001470000}"/>
    <cellStyle name="Normal 15 3 2 4 5" xfId="9217" xr:uid="{00000000-0005-0000-0000-000002470000}"/>
    <cellStyle name="Normal 15 3 2 4 5 2" xfId="21838" xr:uid="{00000000-0005-0000-0000-000003470000}"/>
    <cellStyle name="Normal 15 3 2 4 5 2 2" xfId="57054" xr:uid="{00000000-0005-0000-0000-000004470000}"/>
    <cellStyle name="Normal 15 3 2 4 5 3" xfId="44457" xr:uid="{00000000-0005-0000-0000-000005470000}"/>
    <cellStyle name="Normal 15 3 2 4 5 4" xfId="34443" xr:uid="{00000000-0005-0000-0000-000006470000}"/>
    <cellStyle name="Normal 15 3 2 4 6" xfId="11011" xr:uid="{00000000-0005-0000-0000-000007470000}"/>
    <cellStyle name="Normal 15 3 2 4 6 2" xfId="23614" xr:uid="{00000000-0005-0000-0000-000008470000}"/>
    <cellStyle name="Normal 15 3 2 4 6 2 2" xfId="58830" xr:uid="{00000000-0005-0000-0000-000009470000}"/>
    <cellStyle name="Normal 15 3 2 4 6 3" xfId="46233" xr:uid="{00000000-0005-0000-0000-00000A470000}"/>
    <cellStyle name="Normal 15 3 2 4 6 4" xfId="36219" xr:uid="{00000000-0005-0000-0000-00000B470000}"/>
    <cellStyle name="Normal 15 3 2 4 7" xfId="15378" xr:uid="{00000000-0005-0000-0000-00000C470000}"/>
    <cellStyle name="Normal 15 3 2 4 7 2" xfId="50594" xr:uid="{00000000-0005-0000-0000-00000D470000}"/>
    <cellStyle name="Normal 15 3 2 4 7 3" xfId="27983" xr:uid="{00000000-0005-0000-0000-00000E470000}"/>
    <cellStyle name="Normal 15 3 2 4 8" xfId="13600" xr:uid="{00000000-0005-0000-0000-00000F470000}"/>
    <cellStyle name="Normal 15 3 2 4 8 2" xfId="48818" xr:uid="{00000000-0005-0000-0000-000010470000}"/>
    <cellStyle name="Normal 15 3 2 4 9" xfId="37997" xr:uid="{00000000-0005-0000-0000-000011470000}"/>
    <cellStyle name="Normal 15 3 2 5" xfId="3845" xr:uid="{00000000-0005-0000-0000-000012470000}"/>
    <cellStyle name="Normal 15 3 2 5 2" xfId="8568" xr:uid="{00000000-0005-0000-0000-000013470000}"/>
    <cellStyle name="Normal 15 3 2 5 2 2" xfId="21194" xr:uid="{00000000-0005-0000-0000-000014470000}"/>
    <cellStyle name="Normal 15 3 2 5 2 2 2" xfId="56410" xr:uid="{00000000-0005-0000-0000-000015470000}"/>
    <cellStyle name="Normal 15 3 2 5 2 3" xfId="43813" xr:uid="{00000000-0005-0000-0000-000016470000}"/>
    <cellStyle name="Normal 15 3 2 5 2 4" xfId="33799" xr:uid="{00000000-0005-0000-0000-000017470000}"/>
    <cellStyle name="Normal 15 3 2 5 3" xfId="10349" xr:uid="{00000000-0005-0000-0000-000018470000}"/>
    <cellStyle name="Normal 15 3 2 5 3 2" xfId="22970" xr:uid="{00000000-0005-0000-0000-000019470000}"/>
    <cellStyle name="Normal 15 3 2 5 3 2 2" xfId="58186" xr:uid="{00000000-0005-0000-0000-00001A470000}"/>
    <cellStyle name="Normal 15 3 2 5 3 3" xfId="45589" xr:uid="{00000000-0005-0000-0000-00001B470000}"/>
    <cellStyle name="Normal 15 3 2 5 3 4" xfId="35575" xr:uid="{00000000-0005-0000-0000-00001C470000}"/>
    <cellStyle name="Normal 15 3 2 5 4" xfId="12145" xr:uid="{00000000-0005-0000-0000-00001D470000}"/>
    <cellStyle name="Normal 15 3 2 5 4 2" xfId="24746" xr:uid="{00000000-0005-0000-0000-00001E470000}"/>
    <cellStyle name="Normal 15 3 2 5 4 2 2" xfId="59962" xr:uid="{00000000-0005-0000-0000-00001F470000}"/>
    <cellStyle name="Normal 15 3 2 5 4 3" xfId="47365" xr:uid="{00000000-0005-0000-0000-000020470000}"/>
    <cellStyle name="Normal 15 3 2 5 4 4" xfId="37351" xr:uid="{00000000-0005-0000-0000-000021470000}"/>
    <cellStyle name="Normal 15 3 2 5 5" xfId="16510" xr:uid="{00000000-0005-0000-0000-000022470000}"/>
    <cellStyle name="Normal 15 3 2 5 5 2" xfId="51726" xr:uid="{00000000-0005-0000-0000-000023470000}"/>
    <cellStyle name="Normal 15 3 2 5 5 3" xfId="29115" xr:uid="{00000000-0005-0000-0000-000024470000}"/>
    <cellStyle name="Normal 15 3 2 5 6" xfId="14732" xr:uid="{00000000-0005-0000-0000-000025470000}"/>
    <cellStyle name="Normal 15 3 2 5 6 2" xfId="49950" xr:uid="{00000000-0005-0000-0000-000026470000}"/>
    <cellStyle name="Normal 15 3 2 5 7" xfId="39129" xr:uid="{00000000-0005-0000-0000-000027470000}"/>
    <cellStyle name="Normal 15 3 2 5 8" xfId="27339" xr:uid="{00000000-0005-0000-0000-000028470000}"/>
    <cellStyle name="Normal 15 3 2 6" xfId="4185" xr:uid="{00000000-0005-0000-0000-000029470000}"/>
    <cellStyle name="Normal 15 3 2 6 2" xfId="16832" xr:uid="{00000000-0005-0000-0000-00002A470000}"/>
    <cellStyle name="Normal 15 3 2 6 2 2" xfId="52048" xr:uid="{00000000-0005-0000-0000-00002B470000}"/>
    <cellStyle name="Normal 15 3 2 6 2 3" xfId="29437" xr:uid="{00000000-0005-0000-0000-00002C470000}"/>
    <cellStyle name="Normal 15 3 2 6 3" xfId="13278" xr:uid="{00000000-0005-0000-0000-00002D470000}"/>
    <cellStyle name="Normal 15 3 2 6 3 2" xfId="48496" xr:uid="{00000000-0005-0000-0000-00002E470000}"/>
    <cellStyle name="Normal 15 3 2 6 4" xfId="39451" xr:uid="{00000000-0005-0000-0000-00002F470000}"/>
    <cellStyle name="Normal 15 3 2 6 5" xfId="25885" xr:uid="{00000000-0005-0000-0000-000030470000}"/>
    <cellStyle name="Normal 15 3 2 7" xfId="5655" xr:uid="{00000000-0005-0000-0000-000031470000}"/>
    <cellStyle name="Normal 15 3 2 7 2" xfId="18286" xr:uid="{00000000-0005-0000-0000-000032470000}"/>
    <cellStyle name="Normal 15 3 2 7 2 2" xfId="53502" xr:uid="{00000000-0005-0000-0000-000033470000}"/>
    <cellStyle name="Normal 15 3 2 7 3" xfId="40905" xr:uid="{00000000-0005-0000-0000-000034470000}"/>
    <cellStyle name="Normal 15 3 2 7 4" xfId="30891" xr:uid="{00000000-0005-0000-0000-000035470000}"/>
    <cellStyle name="Normal 15 3 2 8" xfId="7114" xr:uid="{00000000-0005-0000-0000-000036470000}"/>
    <cellStyle name="Normal 15 3 2 8 2" xfId="19740" xr:uid="{00000000-0005-0000-0000-000037470000}"/>
    <cellStyle name="Normal 15 3 2 8 2 2" xfId="54956" xr:uid="{00000000-0005-0000-0000-000038470000}"/>
    <cellStyle name="Normal 15 3 2 8 3" xfId="42359" xr:uid="{00000000-0005-0000-0000-000039470000}"/>
    <cellStyle name="Normal 15 3 2 8 4" xfId="32345" xr:uid="{00000000-0005-0000-0000-00003A470000}"/>
    <cellStyle name="Normal 15 3 2 9" xfId="8895" xr:uid="{00000000-0005-0000-0000-00003B470000}"/>
    <cellStyle name="Normal 15 3 2 9 2" xfId="21516" xr:uid="{00000000-0005-0000-0000-00003C470000}"/>
    <cellStyle name="Normal 15 3 2 9 2 2" xfId="56732" xr:uid="{00000000-0005-0000-0000-00003D470000}"/>
    <cellStyle name="Normal 15 3 2 9 3" xfId="44135" xr:uid="{00000000-0005-0000-0000-00003E470000}"/>
    <cellStyle name="Normal 15 3 2 9 4" xfId="34121" xr:uid="{00000000-0005-0000-0000-00003F470000}"/>
    <cellStyle name="Normal 15 3 3" xfId="3030" xr:uid="{00000000-0005-0000-0000-000040470000}"/>
    <cellStyle name="Normal 15 3 3 10" xfId="25403" xr:uid="{00000000-0005-0000-0000-000041470000}"/>
    <cellStyle name="Normal 15 3 3 11" xfId="60938" xr:uid="{00000000-0005-0000-0000-000042470000}"/>
    <cellStyle name="Normal 15 3 3 2" xfId="4834" xr:uid="{00000000-0005-0000-0000-000043470000}"/>
    <cellStyle name="Normal 15 3 3 2 2" xfId="17481" xr:uid="{00000000-0005-0000-0000-000044470000}"/>
    <cellStyle name="Normal 15 3 3 2 2 2" xfId="52697" xr:uid="{00000000-0005-0000-0000-000045470000}"/>
    <cellStyle name="Normal 15 3 3 2 2 3" xfId="30086" xr:uid="{00000000-0005-0000-0000-000046470000}"/>
    <cellStyle name="Normal 15 3 3 2 3" xfId="13927" xr:uid="{00000000-0005-0000-0000-000047470000}"/>
    <cellStyle name="Normal 15 3 3 2 3 2" xfId="49145" xr:uid="{00000000-0005-0000-0000-000048470000}"/>
    <cellStyle name="Normal 15 3 3 2 4" xfId="40100" xr:uid="{00000000-0005-0000-0000-000049470000}"/>
    <cellStyle name="Normal 15 3 3 2 5" xfId="26534" xr:uid="{00000000-0005-0000-0000-00004A470000}"/>
    <cellStyle name="Normal 15 3 3 3" xfId="6304" xr:uid="{00000000-0005-0000-0000-00004B470000}"/>
    <cellStyle name="Normal 15 3 3 3 2" xfId="18935" xr:uid="{00000000-0005-0000-0000-00004C470000}"/>
    <cellStyle name="Normal 15 3 3 3 2 2" xfId="54151" xr:uid="{00000000-0005-0000-0000-00004D470000}"/>
    <cellStyle name="Normal 15 3 3 3 3" xfId="41554" xr:uid="{00000000-0005-0000-0000-00004E470000}"/>
    <cellStyle name="Normal 15 3 3 3 4" xfId="31540" xr:uid="{00000000-0005-0000-0000-00004F470000}"/>
    <cellStyle name="Normal 15 3 3 4" xfId="7763" xr:uid="{00000000-0005-0000-0000-000050470000}"/>
    <cellStyle name="Normal 15 3 3 4 2" xfId="20389" xr:uid="{00000000-0005-0000-0000-000051470000}"/>
    <cellStyle name="Normal 15 3 3 4 2 2" xfId="55605" xr:uid="{00000000-0005-0000-0000-000052470000}"/>
    <cellStyle name="Normal 15 3 3 4 3" xfId="43008" xr:uid="{00000000-0005-0000-0000-000053470000}"/>
    <cellStyle name="Normal 15 3 3 4 4" xfId="32994" xr:uid="{00000000-0005-0000-0000-000054470000}"/>
    <cellStyle name="Normal 15 3 3 5" xfId="9544" xr:uid="{00000000-0005-0000-0000-000055470000}"/>
    <cellStyle name="Normal 15 3 3 5 2" xfId="22165" xr:uid="{00000000-0005-0000-0000-000056470000}"/>
    <cellStyle name="Normal 15 3 3 5 2 2" xfId="57381" xr:uid="{00000000-0005-0000-0000-000057470000}"/>
    <cellStyle name="Normal 15 3 3 5 3" xfId="44784" xr:uid="{00000000-0005-0000-0000-000058470000}"/>
    <cellStyle name="Normal 15 3 3 5 4" xfId="34770" xr:uid="{00000000-0005-0000-0000-000059470000}"/>
    <cellStyle name="Normal 15 3 3 6" xfId="11338" xr:uid="{00000000-0005-0000-0000-00005A470000}"/>
    <cellStyle name="Normal 15 3 3 6 2" xfId="23941" xr:uid="{00000000-0005-0000-0000-00005B470000}"/>
    <cellStyle name="Normal 15 3 3 6 2 2" xfId="59157" xr:uid="{00000000-0005-0000-0000-00005C470000}"/>
    <cellStyle name="Normal 15 3 3 6 3" xfId="46560" xr:uid="{00000000-0005-0000-0000-00005D470000}"/>
    <cellStyle name="Normal 15 3 3 6 4" xfId="36546" xr:uid="{00000000-0005-0000-0000-00005E470000}"/>
    <cellStyle name="Normal 15 3 3 7" xfId="15705" xr:uid="{00000000-0005-0000-0000-00005F470000}"/>
    <cellStyle name="Normal 15 3 3 7 2" xfId="50921" xr:uid="{00000000-0005-0000-0000-000060470000}"/>
    <cellStyle name="Normal 15 3 3 7 3" xfId="28310" xr:uid="{00000000-0005-0000-0000-000061470000}"/>
    <cellStyle name="Normal 15 3 3 8" xfId="12796" xr:uid="{00000000-0005-0000-0000-000062470000}"/>
    <cellStyle name="Normal 15 3 3 8 2" xfId="48014" xr:uid="{00000000-0005-0000-0000-000063470000}"/>
    <cellStyle name="Normal 15 3 3 9" xfId="38324" xr:uid="{00000000-0005-0000-0000-000064470000}"/>
    <cellStyle name="Normal 15 3 4" xfId="2857" xr:uid="{00000000-0005-0000-0000-000065470000}"/>
    <cellStyle name="Normal 15 3 4 10" xfId="25244" xr:uid="{00000000-0005-0000-0000-000066470000}"/>
    <cellStyle name="Normal 15 3 4 11" xfId="60779" xr:uid="{00000000-0005-0000-0000-000067470000}"/>
    <cellStyle name="Normal 15 3 4 2" xfId="4675" xr:uid="{00000000-0005-0000-0000-000068470000}"/>
    <cellStyle name="Normal 15 3 4 2 2" xfId="17322" xr:uid="{00000000-0005-0000-0000-000069470000}"/>
    <cellStyle name="Normal 15 3 4 2 2 2" xfId="52538" xr:uid="{00000000-0005-0000-0000-00006A470000}"/>
    <cellStyle name="Normal 15 3 4 2 2 3" xfId="29927" xr:uid="{00000000-0005-0000-0000-00006B470000}"/>
    <cellStyle name="Normal 15 3 4 2 3" xfId="13768" xr:uid="{00000000-0005-0000-0000-00006C470000}"/>
    <cellStyle name="Normal 15 3 4 2 3 2" xfId="48986" xr:uid="{00000000-0005-0000-0000-00006D470000}"/>
    <cellStyle name="Normal 15 3 4 2 4" xfId="39941" xr:uid="{00000000-0005-0000-0000-00006E470000}"/>
    <cellStyle name="Normal 15 3 4 2 5" xfId="26375" xr:uid="{00000000-0005-0000-0000-00006F470000}"/>
    <cellStyle name="Normal 15 3 4 3" xfId="6145" xr:uid="{00000000-0005-0000-0000-000070470000}"/>
    <cellStyle name="Normal 15 3 4 3 2" xfId="18776" xr:uid="{00000000-0005-0000-0000-000071470000}"/>
    <cellStyle name="Normal 15 3 4 3 2 2" xfId="53992" xr:uid="{00000000-0005-0000-0000-000072470000}"/>
    <cellStyle name="Normal 15 3 4 3 3" xfId="41395" xr:uid="{00000000-0005-0000-0000-000073470000}"/>
    <cellStyle name="Normal 15 3 4 3 4" xfId="31381" xr:uid="{00000000-0005-0000-0000-000074470000}"/>
    <cellStyle name="Normal 15 3 4 4" xfId="7604" xr:uid="{00000000-0005-0000-0000-000075470000}"/>
    <cellStyle name="Normal 15 3 4 4 2" xfId="20230" xr:uid="{00000000-0005-0000-0000-000076470000}"/>
    <cellStyle name="Normal 15 3 4 4 2 2" xfId="55446" xr:uid="{00000000-0005-0000-0000-000077470000}"/>
    <cellStyle name="Normal 15 3 4 4 3" xfId="42849" xr:uid="{00000000-0005-0000-0000-000078470000}"/>
    <cellStyle name="Normal 15 3 4 4 4" xfId="32835" xr:uid="{00000000-0005-0000-0000-000079470000}"/>
    <cellStyle name="Normal 15 3 4 5" xfId="9385" xr:uid="{00000000-0005-0000-0000-00007A470000}"/>
    <cellStyle name="Normal 15 3 4 5 2" xfId="22006" xr:uid="{00000000-0005-0000-0000-00007B470000}"/>
    <cellStyle name="Normal 15 3 4 5 2 2" xfId="57222" xr:uid="{00000000-0005-0000-0000-00007C470000}"/>
    <cellStyle name="Normal 15 3 4 5 3" xfId="44625" xr:uid="{00000000-0005-0000-0000-00007D470000}"/>
    <cellStyle name="Normal 15 3 4 5 4" xfId="34611" xr:uid="{00000000-0005-0000-0000-00007E470000}"/>
    <cellStyle name="Normal 15 3 4 6" xfId="11179" xr:uid="{00000000-0005-0000-0000-00007F470000}"/>
    <cellStyle name="Normal 15 3 4 6 2" xfId="23782" xr:uid="{00000000-0005-0000-0000-000080470000}"/>
    <cellStyle name="Normal 15 3 4 6 2 2" xfId="58998" xr:uid="{00000000-0005-0000-0000-000081470000}"/>
    <cellStyle name="Normal 15 3 4 6 3" xfId="46401" xr:uid="{00000000-0005-0000-0000-000082470000}"/>
    <cellStyle name="Normal 15 3 4 6 4" xfId="36387" xr:uid="{00000000-0005-0000-0000-000083470000}"/>
    <cellStyle name="Normal 15 3 4 7" xfId="15546" xr:uid="{00000000-0005-0000-0000-000084470000}"/>
    <cellStyle name="Normal 15 3 4 7 2" xfId="50762" xr:uid="{00000000-0005-0000-0000-000085470000}"/>
    <cellStyle name="Normal 15 3 4 7 3" xfId="28151" xr:uid="{00000000-0005-0000-0000-000086470000}"/>
    <cellStyle name="Normal 15 3 4 8" xfId="12637" xr:uid="{00000000-0005-0000-0000-000087470000}"/>
    <cellStyle name="Normal 15 3 4 8 2" xfId="47855" xr:uid="{00000000-0005-0000-0000-000088470000}"/>
    <cellStyle name="Normal 15 3 4 9" xfId="38165" xr:uid="{00000000-0005-0000-0000-000089470000}"/>
    <cellStyle name="Normal 15 3 5" xfId="3366" xr:uid="{00000000-0005-0000-0000-00008A470000}"/>
    <cellStyle name="Normal 15 3 5 10" xfId="26862" xr:uid="{00000000-0005-0000-0000-00008B470000}"/>
    <cellStyle name="Normal 15 3 5 11" xfId="61266" xr:uid="{00000000-0005-0000-0000-00008C470000}"/>
    <cellStyle name="Normal 15 3 5 2" xfId="5162" xr:uid="{00000000-0005-0000-0000-00008D470000}"/>
    <cellStyle name="Normal 15 3 5 2 2" xfId="17809" xr:uid="{00000000-0005-0000-0000-00008E470000}"/>
    <cellStyle name="Normal 15 3 5 2 2 2" xfId="53025" xr:uid="{00000000-0005-0000-0000-00008F470000}"/>
    <cellStyle name="Normal 15 3 5 2 3" xfId="40428" xr:uid="{00000000-0005-0000-0000-000090470000}"/>
    <cellStyle name="Normal 15 3 5 2 4" xfId="30414" xr:uid="{00000000-0005-0000-0000-000091470000}"/>
    <cellStyle name="Normal 15 3 5 3" xfId="6632" xr:uid="{00000000-0005-0000-0000-000092470000}"/>
    <cellStyle name="Normal 15 3 5 3 2" xfId="19263" xr:uid="{00000000-0005-0000-0000-000093470000}"/>
    <cellStyle name="Normal 15 3 5 3 2 2" xfId="54479" xr:uid="{00000000-0005-0000-0000-000094470000}"/>
    <cellStyle name="Normal 15 3 5 3 3" xfId="41882" xr:uid="{00000000-0005-0000-0000-000095470000}"/>
    <cellStyle name="Normal 15 3 5 3 4" xfId="31868" xr:uid="{00000000-0005-0000-0000-000096470000}"/>
    <cellStyle name="Normal 15 3 5 4" xfId="8091" xr:uid="{00000000-0005-0000-0000-000097470000}"/>
    <cellStyle name="Normal 15 3 5 4 2" xfId="20717" xr:uid="{00000000-0005-0000-0000-000098470000}"/>
    <cellStyle name="Normal 15 3 5 4 2 2" xfId="55933" xr:uid="{00000000-0005-0000-0000-000099470000}"/>
    <cellStyle name="Normal 15 3 5 4 3" xfId="43336" xr:uid="{00000000-0005-0000-0000-00009A470000}"/>
    <cellStyle name="Normal 15 3 5 4 4" xfId="33322" xr:uid="{00000000-0005-0000-0000-00009B470000}"/>
    <cellStyle name="Normal 15 3 5 5" xfId="9872" xr:uid="{00000000-0005-0000-0000-00009C470000}"/>
    <cellStyle name="Normal 15 3 5 5 2" xfId="22493" xr:uid="{00000000-0005-0000-0000-00009D470000}"/>
    <cellStyle name="Normal 15 3 5 5 2 2" xfId="57709" xr:uid="{00000000-0005-0000-0000-00009E470000}"/>
    <cellStyle name="Normal 15 3 5 5 3" xfId="45112" xr:uid="{00000000-0005-0000-0000-00009F470000}"/>
    <cellStyle name="Normal 15 3 5 5 4" xfId="35098" xr:uid="{00000000-0005-0000-0000-0000A0470000}"/>
    <cellStyle name="Normal 15 3 5 6" xfId="11666" xr:uid="{00000000-0005-0000-0000-0000A1470000}"/>
    <cellStyle name="Normal 15 3 5 6 2" xfId="24269" xr:uid="{00000000-0005-0000-0000-0000A2470000}"/>
    <cellStyle name="Normal 15 3 5 6 2 2" xfId="59485" xr:uid="{00000000-0005-0000-0000-0000A3470000}"/>
    <cellStyle name="Normal 15 3 5 6 3" xfId="46888" xr:uid="{00000000-0005-0000-0000-0000A4470000}"/>
    <cellStyle name="Normal 15 3 5 6 4" xfId="36874" xr:uid="{00000000-0005-0000-0000-0000A5470000}"/>
    <cellStyle name="Normal 15 3 5 7" xfId="16033" xr:uid="{00000000-0005-0000-0000-0000A6470000}"/>
    <cellStyle name="Normal 15 3 5 7 2" xfId="51249" xr:uid="{00000000-0005-0000-0000-0000A7470000}"/>
    <cellStyle name="Normal 15 3 5 7 3" xfId="28638" xr:uid="{00000000-0005-0000-0000-0000A8470000}"/>
    <cellStyle name="Normal 15 3 5 8" xfId="14255" xr:uid="{00000000-0005-0000-0000-0000A9470000}"/>
    <cellStyle name="Normal 15 3 5 8 2" xfId="49473" xr:uid="{00000000-0005-0000-0000-0000AA470000}"/>
    <cellStyle name="Normal 15 3 5 9" xfId="38652" xr:uid="{00000000-0005-0000-0000-0000AB470000}"/>
    <cellStyle name="Normal 15 3 6" xfId="2526" xr:uid="{00000000-0005-0000-0000-0000AC470000}"/>
    <cellStyle name="Normal 15 3 6 10" xfId="26053" xr:uid="{00000000-0005-0000-0000-0000AD470000}"/>
    <cellStyle name="Normal 15 3 6 11" xfId="60457" xr:uid="{00000000-0005-0000-0000-0000AE470000}"/>
    <cellStyle name="Normal 15 3 6 2" xfId="4353" xr:uid="{00000000-0005-0000-0000-0000AF470000}"/>
    <cellStyle name="Normal 15 3 6 2 2" xfId="17000" xr:uid="{00000000-0005-0000-0000-0000B0470000}"/>
    <cellStyle name="Normal 15 3 6 2 2 2" xfId="52216" xr:uid="{00000000-0005-0000-0000-0000B1470000}"/>
    <cellStyle name="Normal 15 3 6 2 3" xfId="39619" xr:uid="{00000000-0005-0000-0000-0000B2470000}"/>
    <cellStyle name="Normal 15 3 6 2 4" xfId="29605" xr:uid="{00000000-0005-0000-0000-0000B3470000}"/>
    <cellStyle name="Normal 15 3 6 3" xfId="5823" xr:uid="{00000000-0005-0000-0000-0000B4470000}"/>
    <cellStyle name="Normal 15 3 6 3 2" xfId="18454" xr:uid="{00000000-0005-0000-0000-0000B5470000}"/>
    <cellStyle name="Normal 15 3 6 3 2 2" xfId="53670" xr:uid="{00000000-0005-0000-0000-0000B6470000}"/>
    <cellStyle name="Normal 15 3 6 3 3" xfId="41073" xr:uid="{00000000-0005-0000-0000-0000B7470000}"/>
    <cellStyle name="Normal 15 3 6 3 4" xfId="31059" xr:uid="{00000000-0005-0000-0000-0000B8470000}"/>
    <cellStyle name="Normal 15 3 6 4" xfId="7282" xr:uid="{00000000-0005-0000-0000-0000B9470000}"/>
    <cellStyle name="Normal 15 3 6 4 2" xfId="19908" xr:uid="{00000000-0005-0000-0000-0000BA470000}"/>
    <cellStyle name="Normal 15 3 6 4 2 2" xfId="55124" xr:uid="{00000000-0005-0000-0000-0000BB470000}"/>
    <cellStyle name="Normal 15 3 6 4 3" xfId="42527" xr:uid="{00000000-0005-0000-0000-0000BC470000}"/>
    <cellStyle name="Normal 15 3 6 4 4" xfId="32513" xr:uid="{00000000-0005-0000-0000-0000BD470000}"/>
    <cellStyle name="Normal 15 3 6 5" xfId="9063" xr:uid="{00000000-0005-0000-0000-0000BE470000}"/>
    <cellStyle name="Normal 15 3 6 5 2" xfId="21684" xr:uid="{00000000-0005-0000-0000-0000BF470000}"/>
    <cellStyle name="Normal 15 3 6 5 2 2" xfId="56900" xr:uid="{00000000-0005-0000-0000-0000C0470000}"/>
    <cellStyle name="Normal 15 3 6 5 3" xfId="44303" xr:uid="{00000000-0005-0000-0000-0000C1470000}"/>
    <cellStyle name="Normal 15 3 6 5 4" xfId="34289" xr:uid="{00000000-0005-0000-0000-0000C2470000}"/>
    <cellStyle name="Normal 15 3 6 6" xfId="10857" xr:uid="{00000000-0005-0000-0000-0000C3470000}"/>
    <cellStyle name="Normal 15 3 6 6 2" xfId="23460" xr:uid="{00000000-0005-0000-0000-0000C4470000}"/>
    <cellStyle name="Normal 15 3 6 6 2 2" xfId="58676" xr:uid="{00000000-0005-0000-0000-0000C5470000}"/>
    <cellStyle name="Normal 15 3 6 6 3" xfId="46079" xr:uid="{00000000-0005-0000-0000-0000C6470000}"/>
    <cellStyle name="Normal 15 3 6 6 4" xfId="36065" xr:uid="{00000000-0005-0000-0000-0000C7470000}"/>
    <cellStyle name="Normal 15 3 6 7" xfId="15224" xr:uid="{00000000-0005-0000-0000-0000C8470000}"/>
    <cellStyle name="Normal 15 3 6 7 2" xfId="50440" xr:uid="{00000000-0005-0000-0000-0000C9470000}"/>
    <cellStyle name="Normal 15 3 6 7 3" xfId="27829" xr:uid="{00000000-0005-0000-0000-0000CA470000}"/>
    <cellStyle name="Normal 15 3 6 8" xfId="13446" xr:uid="{00000000-0005-0000-0000-0000CB470000}"/>
    <cellStyle name="Normal 15 3 6 8 2" xfId="48664" xr:uid="{00000000-0005-0000-0000-0000CC470000}"/>
    <cellStyle name="Normal 15 3 6 9" xfId="37843" xr:uid="{00000000-0005-0000-0000-0000CD470000}"/>
    <cellStyle name="Normal 15 3 7" xfId="3690" xr:uid="{00000000-0005-0000-0000-0000CE470000}"/>
    <cellStyle name="Normal 15 3 7 2" xfId="8414" xr:uid="{00000000-0005-0000-0000-0000CF470000}"/>
    <cellStyle name="Normal 15 3 7 2 2" xfId="21040" xr:uid="{00000000-0005-0000-0000-0000D0470000}"/>
    <cellStyle name="Normal 15 3 7 2 2 2" xfId="56256" xr:uid="{00000000-0005-0000-0000-0000D1470000}"/>
    <cellStyle name="Normal 15 3 7 2 3" xfId="43659" xr:uid="{00000000-0005-0000-0000-0000D2470000}"/>
    <cellStyle name="Normal 15 3 7 2 4" xfId="33645" xr:uid="{00000000-0005-0000-0000-0000D3470000}"/>
    <cellStyle name="Normal 15 3 7 3" xfId="10195" xr:uid="{00000000-0005-0000-0000-0000D4470000}"/>
    <cellStyle name="Normal 15 3 7 3 2" xfId="22816" xr:uid="{00000000-0005-0000-0000-0000D5470000}"/>
    <cellStyle name="Normal 15 3 7 3 2 2" xfId="58032" xr:uid="{00000000-0005-0000-0000-0000D6470000}"/>
    <cellStyle name="Normal 15 3 7 3 3" xfId="45435" xr:uid="{00000000-0005-0000-0000-0000D7470000}"/>
    <cellStyle name="Normal 15 3 7 3 4" xfId="35421" xr:uid="{00000000-0005-0000-0000-0000D8470000}"/>
    <cellStyle name="Normal 15 3 7 4" xfId="11991" xr:uid="{00000000-0005-0000-0000-0000D9470000}"/>
    <cellStyle name="Normal 15 3 7 4 2" xfId="24592" xr:uid="{00000000-0005-0000-0000-0000DA470000}"/>
    <cellStyle name="Normal 15 3 7 4 2 2" xfId="59808" xr:uid="{00000000-0005-0000-0000-0000DB470000}"/>
    <cellStyle name="Normal 15 3 7 4 3" xfId="47211" xr:uid="{00000000-0005-0000-0000-0000DC470000}"/>
    <cellStyle name="Normal 15 3 7 4 4" xfId="37197" xr:uid="{00000000-0005-0000-0000-0000DD470000}"/>
    <cellStyle name="Normal 15 3 7 5" xfId="16356" xr:uid="{00000000-0005-0000-0000-0000DE470000}"/>
    <cellStyle name="Normal 15 3 7 5 2" xfId="51572" xr:uid="{00000000-0005-0000-0000-0000DF470000}"/>
    <cellStyle name="Normal 15 3 7 5 3" xfId="28961" xr:uid="{00000000-0005-0000-0000-0000E0470000}"/>
    <cellStyle name="Normal 15 3 7 6" xfId="14578" xr:uid="{00000000-0005-0000-0000-0000E1470000}"/>
    <cellStyle name="Normal 15 3 7 6 2" xfId="49796" xr:uid="{00000000-0005-0000-0000-0000E2470000}"/>
    <cellStyle name="Normal 15 3 7 7" xfId="38975" xr:uid="{00000000-0005-0000-0000-0000E3470000}"/>
    <cellStyle name="Normal 15 3 7 8" xfId="27185" xr:uid="{00000000-0005-0000-0000-0000E4470000}"/>
    <cellStyle name="Normal 15 3 8" xfId="4026" xr:uid="{00000000-0005-0000-0000-0000E5470000}"/>
    <cellStyle name="Normal 15 3 8 2" xfId="16678" xr:uid="{00000000-0005-0000-0000-0000E6470000}"/>
    <cellStyle name="Normal 15 3 8 2 2" xfId="51894" xr:uid="{00000000-0005-0000-0000-0000E7470000}"/>
    <cellStyle name="Normal 15 3 8 2 3" xfId="29283" xr:uid="{00000000-0005-0000-0000-0000E8470000}"/>
    <cellStyle name="Normal 15 3 8 3" xfId="13124" xr:uid="{00000000-0005-0000-0000-0000E9470000}"/>
    <cellStyle name="Normal 15 3 8 3 2" xfId="48342" xr:uid="{00000000-0005-0000-0000-0000EA470000}"/>
    <cellStyle name="Normal 15 3 8 4" xfId="39297" xr:uid="{00000000-0005-0000-0000-0000EB470000}"/>
    <cellStyle name="Normal 15 3 8 5" xfId="25731" xr:uid="{00000000-0005-0000-0000-0000EC470000}"/>
    <cellStyle name="Normal 15 3 9" xfId="5501" xr:uid="{00000000-0005-0000-0000-0000ED470000}"/>
    <cellStyle name="Normal 15 3 9 2" xfId="18132" xr:uid="{00000000-0005-0000-0000-0000EE470000}"/>
    <cellStyle name="Normal 15 3 9 2 2" xfId="53348" xr:uid="{00000000-0005-0000-0000-0000EF470000}"/>
    <cellStyle name="Normal 15 3 9 3" xfId="40751" xr:uid="{00000000-0005-0000-0000-0000F0470000}"/>
    <cellStyle name="Normal 15 3 9 4" xfId="30737" xr:uid="{00000000-0005-0000-0000-0000F1470000}"/>
    <cellStyle name="Normal 15 4" xfId="2263" xr:uid="{00000000-0005-0000-0000-0000F2470000}"/>
    <cellStyle name="Normal 15 4 10" xfId="10546" xr:uid="{00000000-0005-0000-0000-0000F3470000}"/>
    <cellStyle name="Normal 15 4 10 2" xfId="23157" xr:uid="{00000000-0005-0000-0000-0000F4470000}"/>
    <cellStyle name="Normal 15 4 10 2 2" xfId="58373" xr:uid="{00000000-0005-0000-0000-0000F5470000}"/>
    <cellStyle name="Normal 15 4 10 3" xfId="45776" xr:uid="{00000000-0005-0000-0000-0000F6470000}"/>
    <cellStyle name="Normal 15 4 10 4" xfId="35762" xr:uid="{00000000-0005-0000-0000-0000F7470000}"/>
    <cellStyle name="Normal 15 4 11" xfId="14982" xr:uid="{00000000-0005-0000-0000-0000F8470000}"/>
    <cellStyle name="Normal 15 4 11 2" xfId="50198" xr:uid="{00000000-0005-0000-0000-0000F9470000}"/>
    <cellStyle name="Normal 15 4 11 3" xfId="27587" xr:uid="{00000000-0005-0000-0000-0000FA470000}"/>
    <cellStyle name="Normal 15 4 12" xfId="12395" xr:uid="{00000000-0005-0000-0000-0000FB470000}"/>
    <cellStyle name="Normal 15 4 12 2" xfId="47613" xr:uid="{00000000-0005-0000-0000-0000FC470000}"/>
    <cellStyle name="Normal 15 4 13" xfId="37601" xr:uid="{00000000-0005-0000-0000-0000FD470000}"/>
    <cellStyle name="Normal 15 4 14" xfId="25002" xr:uid="{00000000-0005-0000-0000-0000FE470000}"/>
    <cellStyle name="Normal 15 4 15" xfId="60215" xr:uid="{00000000-0005-0000-0000-0000FF470000}"/>
    <cellStyle name="Normal 15 4 2" xfId="3117" xr:uid="{00000000-0005-0000-0000-000000480000}"/>
    <cellStyle name="Normal 15 4 2 10" xfId="25486" xr:uid="{00000000-0005-0000-0000-000001480000}"/>
    <cellStyle name="Normal 15 4 2 11" xfId="61021" xr:uid="{00000000-0005-0000-0000-000002480000}"/>
    <cellStyle name="Normal 15 4 2 2" xfId="4917" xr:uid="{00000000-0005-0000-0000-000003480000}"/>
    <cellStyle name="Normal 15 4 2 2 2" xfId="17564" xr:uid="{00000000-0005-0000-0000-000004480000}"/>
    <cellStyle name="Normal 15 4 2 2 2 2" xfId="52780" xr:uid="{00000000-0005-0000-0000-000005480000}"/>
    <cellStyle name="Normal 15 4 2 2 2 3" xfId="30169" xr:uid="{00000000-0005-0000-0000-000006480000}"/>
    <cellStyle name="Normal 15 4 2 2 3" xfId="14010" xr:uid="{00000000-0005-0000-0000-000007480000}"/>
    <cellStyle name="Normal 15 4 2 2 3 2" xfId="49228" xr:uid="{00000000-0005-0000-0000-000008480000}"/>
    <cellStyle name="Normal 15 4 2 2 4" xfId="40183" xr:uid="{00000000-0005-0000-0000-000009480000}"/>
    <cellStyle name="Normal 15 4 2 2 5" xfId="26617" xr:uid="{00000000-0005-0000-0000-00000A480000}"/>
    <cellStyle name="Normal 15 4 2 3" xfId="6387" xr:uid="{00000000-0005-0000-0000-00000B480000}"/>
    <cellStyle name="Normal 15 4 2 3 2" xfId="19018" xr:uid="{00000000-0005-0000-0000-00000C480000}"/>
    <cellStyle name="Normal 15 4 2 3 2 2" xfId="54234" xr:uid="{00000000-0005-0000-0000-00000D480000}"/>
    <cellStyle name="Normal 15 4 2 3 3" xfId="41637" xr:uid="{00000000-0005-0000-0000-00000E480000}"/>
    <cellStyle name="Normal 15 4 2 3 4" xfId="31623" xr:uid="{00000000-0005-0000-0000-00000F480000}"/>
    <cellStyle name="Normal 15 4 2 4" xfId="7846" xr:uid="{00000000-0005-0000-0000-000010480000}"/>
    <cellStyle name="Normal 15 4 2 4 2" xfId="20472" xr:uid="{00000000-0005-0000-0000-000011480000}"/>
    <cellStyle name="Normal 15 4 2 4 2 2" xfId="55688" xr:uid="{00000000-0005-0000-0000-000012480000}"/>
    <cellStyle name="Normal 15 4 2 4 3" xfId="43091" xr:uid="{00000000-0005-0000-0000-000013480000}"/>
    <cellStyle name="Normal 15 4 2 4 4" xfId="33077" xr:uid="{00000000-0005-0000-0000-000014480000}"/>
    <cellStyle name="Normal 15 4 2 5" xfId="9627" xr:uid="{00000000-0005-0000-0000-000015480000}"/>
    <cellStyle name="Normal 15 4 2 5 2" xfId="22248" xr:uid="{00000000-0005-0000-0000-000016480000}"/>
    <cellStyle name="Normal 15 4 2 5 2 2" xfId="57464" xr:uid="{00000000-0005-0000-0000-000017480000}"/>
    <cellStyle name="Normal 15 4 2 5 3" xfId="44867" xr:uid="{00000000-0005-0000-0000-000018480000}"/>
    <cellStyle name="Normal 15 4 2 5 4" xfId="34853" xr:uid="{00000000-0005-0000-0000-000019480000}"/>
    <cellStyle name="Normal 15 4 2 6" xfId="11421" xr:uid="{00000000-0005-0000-0000-00001A480000}"/>
    <cellStyle name="Normal 15 4 2 6 2" xfId="24024" xr:uid="{00000000-0005-0000-0000-00001B480000}"/>
    <cellStyle name="Normal 15 4 2 6 2 2" xfId="59240" xr:uid="{00000000-0005-0000-0000-00001C480000}"/>
    <cellStyle name="Normal 15 4 2 6 3" xfId="46643" xr:uid="{00000000-0005-0000-0000-00001D480000}"/>
    <cellStyle name="Normal 15 4 2 6 4" xfId="36629" xr:uid="{00000000-0005-0000-0000-00001E480000}"/>
    <cellStyle name="Normal 15 4 2 7" xfId="15788" xr:uid="{00000000-0005-0000-0000-00001F480000}"/>
    <cellStyle name="Normal 15 4 2 7 2" xfId="51004" xr:uid="{00000000-0005-0000-0000-000020480000}"/>
    <cellStyle name="Normal 15 4 2 7 3" xfId="28393" xr:uid="{00000000-0005-0000-0000-000021480000}"/>
    <cellStyle name="Normal 15 4 2 8" xfId="12879" xr:uid="{00000000-0005-0000-0000-000022480000}"/>
    <cellStyle name="Normal 15 4 2 8 2" xfId="48097" xr:uid="{00000000-0005-0000-0000-000023480000}"/>
    <cellStyle name="Normal 15 4 2 9" xfId="38407" xr:uid="{00000000-0005-0000-0000-000024480000}"/>
    <cellStyle name="Normal 15 4 3" xfId="3446" xr:uid="{00000000-0005-0000-0000-000025480000}"/>
    <cellStyle name="Normal 15 4 3 10" xfId="26942" xr:uid="{00000000-0005-0000-0000-000026480000}"/>
    <cellStyle name="Normal 15 4 3 11" xfId="61346" xr:uid="{00000000-0005-0000-0000-000027480000}"/>
    <cellStyle name="Normal 15 4 3 2" xfId="5242" xr:uid="{00000000-0005-0000-0000-000028480000}"/>
    <cellStyle name="Normal 15 4 3 2 2" xfId="17889" xr:uid="{00000000-0005-0000-0000-000029480000}"/>
    <cellStyle name="Normal 15 4 3 2 2 2" xfId="53105" xr:uid="{00000000-0005-0000-0000-00002A480000}"/>
    <cellStyle name="Normal 15 4 3 2 3" xfId="40508" xr:uid="{00000000-0005-0000-0000-00002B480000}"/>
    <cellStyle name="Normal 15 4 3 2 4" xfId="30494" xr:uid="{00000000-0005-0000-0000-00002C480000}"/>
    <cellStyle name="Normal 15 4 3 3" xfId="6712" xr:uid="{00000000-0005-0000-0000-00002D480000}"/>
    <cellStyle name="Normal 15 4 3 3 2" xfId="19343" xr:uid="{00000000-0005-0000-0000-00002E480000}"/>
    <cellStyle name="Normal 15 4 3 3 2 2" xfId="54559" xr:uid="{00000000-0005-0000-0000-00002F480000}"/>
    <cellStyle name="Normal 15 4 3 3 3" xfId="41962" xr:uid="{00000000-0005-0000-0000-000030480000}"/>
    <cellStyle name="Normal 15 4 3 3 4" xfId="31948" xr:uid="{00000000-0005-0000-0000-000031480000}"/>
    <cellStyle name="Normal 15 4 3 4" xfId="8171" xr:uid="{00000000-0005-0000-0000-000032480000}"/>
    <cellStyle name="Normal 15 4 3 4 2" xfId="20797" xr:uid="{00000000-0005-0000-0000-000033480000}"/>
    <cellStyle name="Normal 15 4 3 4 2 2" xfId="56013" xr:uid="{00000000-0005-0000-0000-000034480000}"/>
    <cellStyle name="Normal 15 4 3 4 3" xfId="43416" xr:uid="{00000000-0005-0000-0000-000035480000}"/>
    <cellStyle name="Normal 15 4 3 4 4" xfId="33402" xr:uid="{00000000-0005-0000-0000-000036480000}"/>
    <cellStyle name="Normal 15 4 3 5" xfId="9952" xr:uid="{00000000-0005-0000-0000-000037480000}"/>
    <cellStyle name="Normal 15 4 3 5 2" xfId="22573" xr:uid="{00000000-0005-0000-0000-000038480000}"/>
    <cellStyle name="Normal 15 4 3 5 2 2" xfId="57789" xr:uid="{00000000-0005-0000-0000-000039480000}"/>
    <cellStyle name="Normal 15 4 3 5 3" xfId="45192" xr:uid="{00000000-0005-0000-0000-00003A480000}"/>
    <cellStyle name="Normal 15 4 3 5 4" xfId="35178" xr:uid="{00000000-0005-0000-0000-00003B480000}"/>
    <cellStyle name="Normal 15 4 3 6" xfId="11746" xr:uid="{00000000-0005-0000-0000-00003C480000}"/>
    <cellStyle name="Normal 15 4 3 6 2" xfId="24349" xr:uid="{00000000-0005-0000-0000-00003D480000}"/>
    <cellStyle name="Normal 15 4 3 6 2 2" xfId="59565" xr:uid="{00000000-0005-0000-0000-00003E480000}"/>
    <cellStyle name="Normal 15 4 3 6 3" xfId="46968" xr:uid="{00000000-0005-0000-0000-00003F480000}"/>
    <cellStyle name="Normal 15 4 3 6 4" xfId="36954" xr:uid="{00000000-0005-0000-0000-000040480000}"/>
    <cellStyle name="Normal 15 4 3 7" xfId="16113" xr:uid="{00000000-0005-0000-0000-000041480000}"/>
    <cellStyle name="Normal 15 4 3 7 2" xfId="51329" xr:uid="{00000000-0005-0000-0000-000042480000}"/>
    <cellStyle name="Normal 15 4 3 7 3" xfId="28718" xr:uid="{00000000-0005-0000-0000-000043480000}"/>
    <cellStyle name="Normal 15 4 3 8" xfId="14335" xr:uid="{00000000-0005-0000-0000-000044480000}"/>
    <cellStyle name="Normal 15 4 3 8 2" xfId="49553" xr:uid="{00000000-0005-0000-0000-000045480000}"/>
    <cellStyle name="Normal 15 4 3 9" xfId="38732" xr:uid="{00000000-0005-0000-0000-000046480000}"/>
    <cellStyle name="Normal 15 4 4" xfId="2607" xr:uid="{00000000-0005-0000-0000-000047480000}"/>
    <cellStyle name="Normal 15 4 4 10" xfId="26133" xr:uid="{00000000-0005-0000-0000-000048480000}"/>
    <cellStyle name="Normal 15 4 4 11" xfId="60537" xr:uid="{00000000-0005-0000-0000-000049480000}"/>
    <cellStyle name="Normal 15 4 4 2" xfId="4433" xr:uid="{00000000-0005-0000-0000-00004A480000}"/>
    <cellStyle name="Normal 15 4 4 2 2" xfId="17080" xr:uid="{00000000-0005-0000-0000-00004B480000}"/>
    <cellStyle name="Normal 15 4 4 2 2 2" xfId="52296" xr:uid="{00000000-0005-0000-0000-00004C480000}"/>
    <cellStyle name="Normal 15 4 4 2 3" xfId="39699" xr:uid="{00000000-0005-0000-0000-00004D480000}"/>
    <cellStyle name="Normal 15 4 4 2 4" xfId="29685" xr:uid="{00000000-0005-0000-0000-00004E480000}"/>
    <cellStyle name="Normal 15 4 4 3" xfId="5903" xr:uid="{00000000-0005-0000-0000-00004F480000}"/>
    <cellStyle name="Normal 15 4 4 3 2" xfId="18534" xr:uid="{00000000-0005-0000-0000-000050480000}"/>
    <cellStyle name="Normal 15 4 4 3 2 2" xfId="53750" xr:uid="{00000000-0005-0000-0000-000051480000}"/>
    <cellStyle name="Normal 15 4 4 3 3" xfId="41153" xr:uid="{00000000-0005-0000-0000-000052480000}"/>
    <cellStyle name="Normal 15 4 4 3 4" xfId="31139" xr:uid="{00000000-0005-0000-0000-000053480000}"/>
    <cellStyle name="Normal 15 4 4 4" xfId="7362" xr:uid="{00000000-0005-0000-0000-000054480000}"/>
    <cellStyle name="Normal 15 4 4 4 2" xfId="19988" xr:uid="{00000000-0005-0000-0000-000055480000}"/>
    <cellStyle name="Normal 15 4 4 4 2 2" xfId="55204" xr:uid="{00000000-0005-0000-0000-000056480000}"/>
    <cellStyle name="Normal 15 4 4 4 3" xfId="42607" xr:uid="{00000000-0005-0000-0000-000057480000}"/>
    <cellStyle name="Normal 15 4 4 4 4" xfId="32593" xr:uid="{00000000-0005-0000-0000-000058480000}"/>
    <cellStyle name="Normal 15 4 4 5" xfId="9143" xr:uid="{00000000-0005-0000-0000-000059480000}"/>
    <cellStyle name="Normal 15 4 4 5 2" xfId="21764" xr:uid="{00000000-0005-0000-0000-00005A480000}"/>
    <cellStyle name="Normal 15 4 4 5 2 2" xfId="56980" xr:uid="{00000000-0005-0000-0000-00005B480000}"/>
    <cellStyle name="Normal 15 4 4 5 3" xfId="44383" xr:uid="{00000000-0005-0000-0000-00005C480000}"/>
    <cellStyle name="Normal 15 4 4 5 4" xfId="34369" xr:uid="{00000000-0005-0000-0000-00005D480000}"/>
    <cellStyle name="Normal 15 4 4 6" xfId="10937" xr:uid="{00000000-0005-0000-0000-00005E480000}"/>
    <cellStyle name="Normal 15 4 4 6 2" xfId="23540" xr:uid="{00000000-0005-0000-0000-00005F480000}"/>
    <cellStyle name="Normal 15 4 4 6 2 2" xfId="58756" xr:uid="{00000000-0005-0000-0000-000060480000}"/>
    <cellStyle name="Normal 15 4 4 6 3" xfId="46159" xr:uid="{00000000-0005-0000-0000-000061480000}"/>
    <cellStyle name="Normal 15 4 4 6 4" xfId="36145" xr:uid="{00000000-0005-0000-0000-000062480000}"/>
    <cellStyle name="Normal 15 4 4 7" xfId="15304" xr:uid="{00000000-0005-0000-0000-000063480000}"/>
    <cellStyle name="Normal 15 4 4 7 2" xfId="50520" xr:uid="{00000000-0005-0000-0000-000064480000}"/>
    <cellStyle name="Normal 15 4 4 7 3" xfId="27909" xr:uid="{00000000-0005-0000-0000-000065480000}"/>
    <cellStyle name="Normal 15 4 4 8" xfId="13526" xr:uid="{00000000-0005-0000-0000-000066480000}"/>
    <cellStyle name="Normal 15 4 4 8 2" xfId="48744" xr:uid="{00000000-0005-0000-0000-000067480000}"/>
    <cellStyle name="Normal 15 4 4 9" xfId="37923" xr:uid="{00000000-0005-0000-0000-000068480000}"/>
    <cellStyle name="Normal 15 4 5" xfId="3771" xr:uid="{00000000-0005-0000-0000-000069480000}"/>
    <cellStyle name="Normal 15 4 5 2" xfId="8494" xr:uid="{00000000-0005-0000-0000-00006A480000}"/>
    <cellStyle name="Normal 15 4 5 2 2" xfId="21120" xr:uid="{00000000-0005-0000-0000-00006B480000}"/>
    <cellStyle name="Normal 15 4 5 2 2 2" xfId="56336" xr:uid="{00000000-0005-0000-0000-00006C480000}"/>
    <cellStyle name="Normal 15 4 5 2 3" xfId="43739" xr:uid="{00000000-0005-0000-0000-00006D480000}"/>
    <cellStyle name="Normal 15 4 5 2 4" xfId="33725" xr:uid="{00000000-0005-0000-0000-00006E480000}"/>
    <cellStyle name="Normal 15 4 5 3" xfId="10275" xr:uid="{00000000-0005-0000-0000-00006F480000}"/>
    <cellStyle name="Normal 15 4 5 3 2" xfId="22896" xr:uid="{00000000-0005-0000-0000-000070480000}"/>
    <cellStyle name="Normal 15 4 5 3 2 2" xfId="58112" xr:uid="{00000000-0005-0000-0000-000071480000}"/>
    <cellStyle name="Normal 15 4 5 3 3" xfId="45515" xr:uid="{00000000-0005-0000-0000-000072480000}"/>
    <cellStyle name="Normal 15 4 5 3 4" xfId="35501" xr:uid="{00000000-0005-0000-0000-000073480000}"/>
    <cellStyle name="Normal 15 4 5 4" xfId="12071" xr:uid="{00000000-0005-0000-0000-000074480000}"/>
    <cellStyle name="Normal 15 4 5 4 2" xfId="24672" xr:uid="{00000000-0005-0000-0000-000075480000}"/>
    <cellStyle name="Normal 15 4 5 4 2 2" xfId="59888" xr:uid="{00000000-0005-0000-0000-000076480000}"/>
    <cellStyle name="Normal 15 4 5 4 3" xfId="47291" xr:uid="{00000000-0005-0000-0000-000077480000}"/>
    <cellStyle name="Normal 15 4 5 4 4" xfId="37277" xr:uid="{00000000-0005-0000-0000-000078480000}"/>
    <cellStyle name="Normal 15 4 5 5" xfId="16436" xr:uid="{00000000-0005-0000-0000-000079480000}"/>
    <cellStyle name="Normal 15 4 5 5 2" xfId="51652" xr:uid="{00000000-0005-0000-0000-00007A480000}"/>
    <cellStyle name="Normal 15 4 5 5 3" xfId="29041" xr:uid="{00000000-0005-0000-0000-00007B480000}"/>
    <cellStyle name="Normal 15 4 5 6" xfId="14658" xr:uid="{00000000-0005-0000-0000-00007C480000}"/>
    <cellStyle name="Normal 15 4 5 6 2" xfId="49876" xr:uid="{00000000-0005-0000-0000-00007D480000}"/>
    <cellStyle name="Normal 15 4 5 7" xfId="39055" xr:uid="{00000000-0005-0000-0000-00007E480000}"/>
    <cellStyle name="Normal 15 4 5 8" xfId="27265" xr:uid="{00000000-0005-0000-0000-00007F480000}"/>
    <cellStyle name="Normal 15 4 6" xfId="4111" xr:uid="{00000000-0005-0000-0000-000080480000}"/>
    <cellStyle name="Normal 15 4 6 2" xfId="16758" xr:uid="{00000000-0005-0000-0000-000081480000}"/>
    <cellStyle name="Normal 15 4 6 2 2" xfId="51974" xr:uid="{00000000-0005-0000-0000-000082480000}"/>
    <cellStyle name="Normal 15 4 6 2 3" xfId="29363" xr:uid="{00000000-0005-0000-0000-000083480000}"/>
    <cellStyle name="Normal 15 4 6 3" xfId="13204" xr:uid="{00000000-0005-0000-0000-000084480000}"/>
    <cellStyle name="Normal 15 4 6 3 2" xfId="48422" xr:uid="{00000000-0005-0000-0000-000085480000}"/>
    <cellStyle name="Normal 15 4 6 4" xfId="39377" xr:uid="{00000000-0005-0000-0000-000086480000}"/>
    <cellStyle name="Normal 15 4 6 5" xfId="25811" xr:uid="{00000000-0005-0000-0000-000087480000}"/>
    <cellStyle name="Normal 15 4 7" xfId="5581" xr:uid="{00000000-0005-0000-0000-000088480000}"/>
    <cellStyle name="Normal 15 4 7 2" xfId="18212" xr:uid="{00000000-0005-0000-0000-000089480000}"/>
    <cellStyle name="Normal 15 4 7 2 2" xfId="53428" xr:uid="{00000000-0005-0000-0000-00008A480000}"/>
    <cellStyle name="Normal 15 4 7 3" xfId="40831" xr:uid="{00000000-0005-0000-0000-00008B480000}"/>
    <cellStyle name="Normal 15 4 7 4" xfId="30817" xr:uid="{00000000-0005-0000-0000-00008C480000}"/>
    <cellStyle name="Normal 15 4 8" xfId="7040" xr:uid="{00000000-0005-0000-0000-00008D480000}"/>
    <cellStyle name="Normal 15 4 8 2" xfId="19666" xr:uid="{00000000-0005-0000-0000-00008E480000}"/>
    <cellStyle name="Normal 15 4 8 2 2" xfId="54882" xr:uid="{00000000-0005-0000-0000-00008F480000}"/>
    <cellStyle name="Normal 15 4 8 3" xfId="42285" xr:uid="{00000000-0005-0000-0000-000090480000}"/>
    <cellStyle name="Normal 15 4 8 4" xfId="32271" xr:uid="{00000000-0005-0000-0000-000091480000}"/>
    <cellStyle name="Normal 15 4 9" xfId="8821" xr:uid="{00000000-0005-0000-0000-000092480000}"/>
    <cellStyle name="Normal 15 4 9 2" xfId="21442" xr:uid="{00000000-0005-0000-0000-000093480000}"/>
    <cellStyle name="Normal 15 4 9 2 2" xfId="56658" xr:uid="{00000000-0005-0000-0000-000094480000}"/>
    <cellStyle name="Normal 15 4 9 3" xfId="44061" xr:uid="{00000000-0005-0000-0000-000095480000}"/>
    <cellStyle name="Normal 15 4 9 4" xfId="34047" xr:uid="{00000000-0005-0000-0000-000096480000}"/>
    <cellStyle name="Normal 15 5" xfId="2940" xr:uid="{00000000-0005-0000-0000-000097480000}"/>
    <cellStyle name="Normal 15 5 10" xfId="25324" xr:uid="{00000000-0005-0000-0000-000098480000}"/>
    <cellStyle name="Normal 15 5 11" xfId="60859" xr:uid="{00000000-0005-0000-0000-000099480000}"/>
    <cellStyle name="Normal 15 5 2" xfId="4755" xr:uid="{00000000-0005-0000-0000-00009A480000}"/>
    <cellStyle name="Normal 15 5 2 2" xfId="17402" xr:uid="{00000000-0005-0000-0000-00009B480000}"/>
    <cellStyle name="Normal 15 5 2 2 2" xfId="52618" xr:uid="{00000000-0005-0000-0000-00009C480000}"/>
    <cellStyle name="Normal 15 5 2 2 3" xfId="30007" xr:uid="{00000000-0005-0000-0000-00009D480000}"/>
    <cellStyle name="Normal 15 5 2 3" xfId="13848" xr:uid="{00000000-0005-0000-0000-00009E480000}"/>
    <cellStyle name="Normal 15 5 2 3 2" xfId="49066" xr:uid="{00000000-0005-0000-0000-00009F480000}"/>
    <cellStyle name="Normal 15 5 2 4" xfId="40021" xr:uid="{00000000-0005-0000-0000-0000A0480000}"/>
    <cellStyle name="Normal 15 5 2 5" xfId="26455" xr:uid="{00000000-0005-0000-0000-0000A1480000}"/>
    <cellStyle name="Normal 15 5 3" xfId="6225" xr:uid="{00000000-0005-0000-0000-0000A2480000}"/>
    <cellStyle name="Normal 15 5 3 2" xfId="18856" xr:uid="{00000000-0005-0000-0000-0000A3480000}"/>
    <cellStyle name="Normal 15 5 3 2 2" xfId="54072" xr:uid="{00000000-0005-0000-0000-0000A4480000}"/>
    <cellStyle name="Normal 15 5 3 3" xfId="41475" xr:uid="{00000000-0005-0000-0000-0000A5480000}"/>
    <cellStyle name="Normal 15 5 3 4" xfId="31461" xr:uid="{00000000-0005-0000-0000-0000A6480000}"/>
    <cellStyle name="Normal 15 5 4" xfId="7684" xr:uid="{00000000-0005-0000-0000-0000A7480000}"/>
    <cellStyle name="Normal 15 5 4 2" xfId="20310" xr:uid="{00000000-0005-0000-0000-0000A8480000}"/>
    <cellStyle name="Normal 15 5 4 2 2" xfId="55526" xr:uid="{00000000-0005-0000-0000-0000A9480000}"/>
    <cellStyle name="Normal 15 5 4 3" xfId="42929" xr:uid="{00000000-0005-0000-0000-0000AA480000}"/>
    <cellStyle name="Normal 15 5 4 4" xfId="32915" xr:uid="{00000000-0005-0000-0000-0000AB480000}"/>
    <cellStyle name="Normal 15 5 5" xfId="9465" xr:uid="{00000000-0005-0000-0000-0000AC480000}"/>
    <cellStyle name="Normal 15 5 5 2" xfId="22086" xr:uid="{00000000-0005-0000-0000-0000AD480000}"/>
    <cellStyle name="Normal 15 5 5 2 2" xfId="57302" xr:uid="{00000000-0005-0000-0000-0000AE480000}"/>
    <cellStyle name="Normal 15 5 5 3" xfId="44705" xr:uid="{00000000-0005-0000-0000-0000AF480000}"/>
    <cellStyle name="Normal 15 5 5 4" xfId="34691" xr:uid="{00000000-0005-0000-0000-0000B0480000}"/>
    <cellStyle name="Normal 15 5 6" xfId="11259" xr:uid="{00000000-0005-0000-0000-0000B1480000}"/>
    <cellStyle name="Normal 15 5 6 2" xfId="23862" xr:uid="{00000000-0005-0000-0000-0000B2480000}"/>
    <cellStyle name="Normal 15 5 6 2 2" xfId="59078" xr:uid="{00000000-0005-0000-0000-0000B3480000}"/>
    <cellStyle name="Normal 15 5 6 3" xfId="46481" xr:uid="{00000000-0005-0000-0000-0000B4480000}"/>
    <cellStyle name="Normal 15 5 6 4" xfId="36467" xr:uid="{00000000-0005-0000-0000-0000B5480000}"/>
    <cellStyle name="Normal 15 5 7" xfId="15626" xr:uid="{00000000-0005-0000-0000-0000B6480000}"/>
    <cellStyle name="Normal 15 5 7 2" xfId="50842" xr:uid="{00000000-0005-0000-0000-0000B7480000}"/>
    <cellStyle name="Normal 15 5 7 3" xfId="28231" xr:uid="{00000000-0005-0000-0000-0000B8480000}"/>
    <cellStyle name="Normal 15 5 8" xfId="12717" xr:uid="{00000000-0005-0000-0000-0000B9480000}"/>
    <cellStyle name="Normal 15 5 8 2" xfId="47935" xr:uid="{00000000-0005-0000-0000-0000BA480000}"/>
    <cellStyle name="Normal 15 5 9" xfId="38245" xr:uid="{00000000-0005-0000-0000-0000BB480000}"/>
    <cellStyle name="Normal 15 6" xfId="2777" xr:uid="{00000000-0005-0000-0000-0000BC480000}"/>
    <cellStyle name="Normal 15 6 10" xfId="25172" xr:uid="{00000000-0005-0000-0000-0000BD480000}"/>
    <cellStyle name="Normal 15 6 11" xfId="60707" xr:uid="{00000000-0005-0000-0000-0000BE480000}"/>
    <cellStyle name="Normal 15 6 2" xfId="4603" xr:uid="{00000000-0005-0000-0000-0000BF480000}"/>
    <cellStyle name="Normal 15 6 2 2" xfId="17250" xr:uid="{00000000-0005-0000-0000-0000C0480000}"/>
    <cellStyle name="Normal 15 6 2 2 2" xfId="52466" xr:uid="{00000000-0005-0000-0000-0000C1480000}"/>
    <cellStyle name="Normal 15 6 2 2 3" xfId="29855" xr:uid="{00000000-0005-0000-0000-0000C2480000}"/>
    <cellStyle name="Normal 15 6 2 3" xfId="13696" xr:uid="{00000000-0005-0000-0000-0000C3480000}"/>
    <cellStyle name="Normal 15 6 2 3 2" xfId="48914" xr:uid="{00000000-0005-0000-0000-0000C4480000}"/>
    <cellStyle name="Normal 15 6 2 4" xfId="39869" xr:uid="{00000000-0005-0000-0000-0000C5480000}"/>
    <cellStyle name="Normal 15 6 2 5" xfId="26303" xr:uid="{00000000-0005-0000-0000-0000C6480000}"/>
    <cellStyle name="Normal 15 6 3" xfId="6073" xr:uid="{00000000-0005-0000-0000-0000C7480000}"/>
    <cellStyle name="Normal 15 6 3 2" xfId="18704" xr:uid="{00000000-0005-0000-0000-0000C8480000}"/>
    <cellStyle name="Normal 15 6 3 2 2" xfId="53920" xr:uid="{00000000-0005-0000-0000-0000C9480000}"/>
    <cellStyle name="Normal 15 6 3 3" xfId="41323" xr:uid="{00000000-0005-0000-0000-0000CA480000}"/>
    <cellStyle name="Normal 15 6 3 4" xfId="31309" xr:uid="{00000000-0005-0000-0000-0000CB480000}"/>
    <cellStyle name="Normal 15 6 4" xfId="7532" xr:uid="{00000000-0005-0000-0000-0000CC480000}"/>
    <cellStyle name="Normal 15 6 4 2" xfId="20158" xr:uid="{00000000-0005-0000-0000-0000CD480000}"/>
    <cellStyle name="Normal 15 6 4 2 2" xfId="55374" xr:uid="{00000000-0005-0000-0000-0000CE480000}"/>
    <cellStyle name="Normal 15 6 4 3" xfId="42777" xr:uid="{00000000-0005-0000-0000-0000CF480000}"/>
    <cellStyle name="Normal 15 6 4 4" xfId="32763" xr:uid="{00000000-0005-0000-0000-0000D0480000}"/>
    <cellStyle name="Normal 15 6 5" xfId="9313" xr:uid="{00000000-0005-0000-0000-0000D1480000}"/>
    <cellStyle name="Normal 15 6 5 2" xfId="21934" xr:uid="{00000000-0005-0000-0000-0000D2480000}"/>
    <cellStyle name="Normal 15 6 5 2 2" xfId="57150" xr:uid="{00000000-0005-0000-0000-0000D3480000}"/>
    <cellStyle name="Normal 15 6 5 3" xfId="44553" xr:uid="{00000000-0005-0000-0000-0000D4480000}"/>
    <cellStyle name="Normal 15 6 5 4" xfId="34539" xr:uid="{00000000-0005-0000-0000-0000D5480000}"/>
    <cellStyle name="Normal 15 6 6" xfId="11107" xr:uid="{00000000-0005-0000-0000-0000D6480000}"/>
    <cellStyle name="Normal 15 6 6 2" xfId="23710" xr:uid="{00000000-0005-0000-0000-0000D7480000}"/>
    <cellStyle name="Normal 15 6 6 2 2" xfId="58926" xr:uid="{00000000-0005-0000-0000-0000D8480000}"/>
    <cellStyle name="Normal 15 6 6 3" xfId="46329" xr:uid="{00000000-0005-0000-0000-0000D9480000}"/>
    <cellStyle name="Normal 15 6 6 4" xfId="36315" xr:uid="{00000000-0005-0000-0000-0000DA480000}"/>
    <cellStyle name="Normal 15 6 7" xfId="15474" xr:uid="{00000000-0005-0000-0000-0000DB480000}"/>
    <cellStyle name="Normal 15 6 7 2" xfId="50690" xr:uid="{00000000-0005-0000-0000-0000DC480000}"/>
    <cellStyle name="Normal 15 6 7 3" xfId="28079" xr:uid="{00000000-0005-0000-0000-0000DD480000}"/>
    <cellStyle name="Normal 15 6 8" xfId="12565" xr:uid="{00000000-0005-0000-0000-0000DE480000}"/>
    <cellStyle name="Normal 15 6 8 2" xfId="47783" xr:uid="{00000000-0005-0000-0000-0000DF480000}"/>
    <cellStyle name="Normal 15 6 9" xfId="38093" xr:uid="{00000000-0005-0000-0000-0000E0480000}"/>
    <cellStyle name="Normal 15 7" xfId="3293" xr:uid="{00000000-0005-0000-0000-0000E1480000}"/>
    <cellStyle name="Normal 15 7 10" xfId="26790" xr:uid="{00000000-0005-0000-0000-0000E2480000}"/>
    <cellStyle name="Normal 15 7 11" xfId="61194" xr:uid="{00000000-0005-0000-0000-0000E3480000}"/>
    <cellStyle name="Normal 15 7 2" xfId="5090" xr:uid="{00000000-0005-0000-0000-0000E4480000}"/>
    <cellStyle name="Normal 15 7 2 2" xfId="17737" xr:uid="{00000000-0005-0000-0000-0000E5480000}"/>
    <cellStyle name="Normal 15 7 2 2 2" xfId="52953" xr:uid="{00000000-0005-0000-0000-0000E6480000}"/>
    <cellStyle name="Normal 15 7 2 3" xfId="40356" xr:uid="{00000000-0005-0000-0000-0000E7480000}"/>
    <cellStyle name="Normal 15 7 2 4" xfId="30342" xr:uid="{00000000-0005-0000-0000-0000E8480000}"/>
    <cellStyle name="Normal 15 7 3" xfId="6560" xr:uid="{00000000-0005-0000-0000-0000E9480000}"/>
    <cellStyle name="Normal 15 7 3 2" xfId="19191" xr:uid="{00000000-0005-0000-0000-0000EA480000}"/>
    <cellStyle name="Normal 15 7 3 2 2" xfId="54407" xr:uid="{00000000-0005-0000-0000-0000EB480000}"/>
    <cellStyle name="Normal 15 7 3 3" xfId="41810" xr:uid="{00000000-0005-0000-0000-0000EC480000}"/>
    <cellStyle name="Normal 15 7 3 4" xfId="31796" xr:uid="{00000000-0005-0000-0000-0000ED480000}"/>
    <cellStyle name="Normal 15 7 4" xfId="8019" xr:uid="{00000000-0005-0000-0000-0000EE480000}"/>
    <cellStyle name="Normal 15 7 4 2" xfId="20645" xr:uid="{00000000-0005-0000-0000-0000EF480000}"/>
    <cellStyle name="Normal 15 7 4 2 2" xfId="55861" xr:uid="{00000000-0005-0000-0000-0000F0480000}"/>
    <cellStyle name="Normal 15 7 4 3" xfId="43264" xr:uid="{00000000-0005-0000-0000-0000F1480000}"/>
    <cellStyle name="Normal 15 7 4 4" xfId="33250" xr:uid="{00000000-0005-0000-0000-0000F2480000}"/>
    <cellStyle name="Normal 15 7 5" xfId="9800" xr:uid="{00000000-0005-0000-0000-0000F3480000}"/>
    <cellStyle name="Normal 15 7 5 2" xfId="22421" xr:uid="{00000000-0005-0000-0000-0000F4480000}"/>
    <cellStyle name="Normal 15 7 5 2 2" xfId="57637" xr:uid="{00000000-0005-0000-0000-0000F5480000}"/>
    <cellStyle name="Normal 15 7 5 3" xfId="45040" xr:uid="{00000000-0005-0000-0000-0000F6480000}"/>
    <cellStyle name="Normal 15 7 5 4" xfId="35026" xr:uid="{00000000-0005-0000-0000-0000F7480000}"/>
    <cellStyle name="Normal 15 7 6" xfId="11594" xr:uid="{00000000-0005-0000-0000-0000F8480000}"/>
    <cellStyle name="Normal 15 7 6 2" xfId="24197" xr:uid="{00000000-0005-0000-0000-0000F9480000}"/>
    <cellStyle name="Normal 15 7 6 2 2" xfId="59413" xr:uid="{00000000-0005-0000-0000-0000FA480000}"/>
    <cellStyle name="Normal 15 7 6 3" xfId="46816" xr:uid="{00000000-0005-0000-0000-0000FB480000}"/>
    <cellStyle name="Normal 15 7 6 4" xfId="36802" xr:uid="{00000000-0005-0000-0000-0000FC480000}"/>
    <cellStyle name="Normal 15 7 7" xfId="15961" xr:uid="{00000000-0005-0000-0000-0000FD480000}"/>
    <cellStyle name="Normal 15 7 7 2" xfId="51177" xr:uid="{00000000-0005-0000-0000-0000FE480000}"/>
    <cellStyle name="Normal 15 7 7 3" xfId="28566" xr:uid="{00000000-0005-0000-0000-0000FF480000}"/>
    <cellStyle name="Normal 15 7 8" xfId="14183" xr:uid="{00000000-0005-0000-0000-000000490000}"/>
    <cellStyle name="Normal 15 7 8 2" xfId="49401" xr:uid="{00000000-0005-0000-0000-000001490000}"/>
    <cellStyle name="Normal 15 7 9" xfId="38580" xr:uid="{00000000-0005-0000-0000-000002490000}"/>
    <cellStyle name="Normal 15 8" xfId="2447" xr:uid="{00000000-0005-0000-0000-000003490000}"/>
    <cellStyle name="Normal 15 8 10" xfId="25981" xr:uid="{00000000-0005-0000-0000-000004490000}"/>
    <cellStyle name="Normal 15 8 11" xfId="60385" xr:uid="{00000000-0005-0000-0000-000005490000}"/>
    <cellStyle name="Normal 15 8 2" xfId="4281" xr:uid="{00000000-0005-0000-0000-000006490000}"/>
    <cellStyle name="Normal 15 8 2 2" xfId="16928" xr:uid="{00000000-0005-0000-0000-000007490000}"/>
    <cellStyle name="Normal 15 8 2 2 2" xfId="52144" xr:uid="{00000000-0005-0000-0000-000008490000}"/>
    <cellStyle name="Normal 15 8 2 3" xfId="39547" xr:uid="{00000000-0005-0000-0000-000009490000}"/>
    <cellStyle name="Normal 15 8 2 4" xfId="29533" xr:uid="{00000000-0005-0000-0000-00000A490000}"/>
    <cellStyle name="Normal 15 8 3" xfId="5751" xr:uid="{00000000-0005-0000-0000-00000B490000}"/>
    <cellStyle name="Normal 15 8 3 2" xfId="18382" xr:uid="{00000000-0005-0000-0000-00000C490000}"/>
    <cellStyle name="Normal 15 8 3 2 2" xfId="53598" xr:uid="{00000000-0005-0000-0000-00000D490000}"/>
    <cellStyle name="Normal 15 8 3 3" xfId="41001" xr:uid="{00000000-0005-0000-0000-00000E490000}"/>
    <cellStyle name="Normal 15 8 3 4" xfId="30987" xr:uid="{00000000-0005-0000-0000-00000F490000}"/>
    <cellStyle name="Normal 15 8 4" xfId="7210" xr:uid="{00000000-0005-0000-0000-000010490000}"/>
    <cellStyle name="Normal 15 8 4 2" xfId="19836" xr:uid="{00000000-0005-0000-0000-000011490000}"/>
    <cellStyle name="Normal 15 8 4 2 2" xfId="55052" xr:uid="{00000000-0005-0000-0000-000012490000}"/>
    <cellStyle name="Normal 15 8 4 3" xfId="42455" xr:uid="{00000000-0005-0000-0000-000013490000}"/>
    <cellStyle name="Normal 15 8 4 4" xfId="32441" xr:uid="{00000000-0005-0000-0000-000014490000}"/>
    <cellStyle name="Normal 15 8 5" xfId="8991" xr:uid="{00000000-0005-0000-0000-000015490000}"/>
    <cellStyle name="Normal 15 8 5 2" xfId="21612" xr:uid="{00000000-0005-0000-0000-000016490000}"/>
    <cellStyle name="Normal 15 8 5 2 2" xfId="56828" xr:uid="{00000000-0005-0000-0000-000017490000}"/>
    <cellStyle name="Normal 15 8 5 3" xfId="44231" xr:uid="{00000000-0005-0000-0000-000018490000}"/>
    <cellStyle name="Normal 15 8 5 4" xfId="34217" xr:uid="{00000000-0005-0000-0000-000019490000}"/>
    <cellStyle name="Normal 15 8 6" xfId="10785" xr:uid="{00000000-0005-0000-0000-00001A490000}"/>
    <cellStyle name="Normal 15 8 6 2" xfId="23388" xr:uid="{00000000-0005-0000-0000-00001B490000}"/>
    <cellStyle name="Normal 15 8 6 2 2" xfId="58604" xr:uid="{00000000-0005-0000-0000-00001C490000}"/>
    <cellStyle name="Normal 15 8 6 3" xfId="46007" xr:uid="{00000000-0005-0000-0000-00001D490000}"/>
    <cellStyle name="Normal 15 8 6 4" xfId="35993" xr:uid="{00000000-0005-0000-0000-00001E490000}"/>
    <cellStyle name="Normal 15 8 7" xfId="15152" xr:uid="{00000000-0005-0000-0000-00001F490000}"/>
    <cellStyle name="Normal 15 8 7 2" xfId="50368" xr:uid="{00000000-0005-0000-0000-000020490000}"/>
    <cellStyle name="Normal 15 8 7 3" xfId="27757" xr:uid="{00000000-0005-0000-0000-000021490000}"/>
    <cellStyle name="Normal 15 8 8" xfId="13374" xr:uid="{00000000-0005-0000-0000-000022490000}"/>
    <cellStyle name="Normal 15 8 8 2" xfId="48592" xr:uid="{00000000-0005-0000-0000-000023490000}"/>
    <cellStyle name="Normal 15 8 9" xfId="37771" xr:uid="{00000000-0005-0000-0000-000024490000}"/>
    <cellStyle name="Normal 15 9" xfId="3617" xr:uid="{00000000-0005-0000-0000-000025490000}"/>
    <cellStyle name="Normal 15 9 2" xfId="8342" xr:uid="{00000000-0005-0000-0000-000026490000}"/>
    <cellStyle name="Normal 15 9 2 2" xfId="20968" xr:uid="{00000000-0005-0000-0000-000027490000}"/>
    <cellStyle name="Normal 15 9 2 2 2" xfId="56184" xr:uid="{00000000-0005-0000-0000-000028490000}"/>
    <cellStyle name="Normal 15 9 2 3" xfId="43587" xr:uid="{00000000-0005-0000-0000-000029490000}"/>
    <cellStyle name="Normal 15 9 2 4" xfId="33573" xr:uid="{00000000-0005-0000-0000-00002A490000}"/>
    <cellStyle name="Normal 15 9 3" xfId="10123" xr:uid="{00000000-0005-0000-0000-00002B490000}"/>
    <cellStyle name="Normal 15 9 3 2" xfId="22744" xr:uid="{00000000-0005-0000-0000-00002C490000}"/>
    <cellStyle name="Normal 15 9 3 2 2" xfId="57960" xr:uid="{00000000-0005-0000-0000-00002D490000}"/>
    <cellStyle name="Normal 15 9 3 3" xfId="45363" xr:uid="{00000000-0005-0000-0000-00002E490000}"/>
    <cellStyle name="Normal 15 9 3 4" xfId="35349" xr:uid="{00000000-0005-0000-0000-00002F490000}"/>
    <cellStyle name="Normal 15 9 4" xfId="11919" xr:uid="{00000000-0005-0000-0000-000030490000}"/>
    <cellStyle name="Normal 15 9 4 2" xfId="24520" xr:uid="{00000000-0005-0000-0000-000031490000}"/>
    <cellStyle name="Normal 15 9 4 2 2" xfId="59736" xr:uid="{00000000-0005-0000-0000-000032490000}"/>
    <cellStyle name="Normal 15 9 4 3" xfId="47139" xr:uid="{00000000-0005-0000-0000-000033490000}"/>
    <cellStyle name="Normal 15 9 4 4" xfId="37125" xr:uid="{00000000-0005-0000-0000-000034490000}"/>
    <cellStyle name="Normal 15 9 5" xfId="16284" xr:uid="{00000000-0005-0000-0000-000035490000}"/>
    <cellStyle name="Normal 15 9 5 2" xfId="51500" xr:uid="{00000000-0005-0000-0000-000036490000}"/>
    <cellStyle name="Normal 15 9 5 3" xfId="28889" xr:uid="{00000000-0005-0000-0000-000037490000}"/>
    <cellStyle name="Normal 15 9 6" xfId="14506" xr:uid="{00000000-0005-0000-0000-000038490000}"/>
    <cellStyle name="Normal 15 9 6 2" xfId="49724" xr:uid="{00000000-0005-0000-0000-000039490000}"/>
    <cellStyle name="Normal 15 9 7" xfId="38903" xr:uid="{00000000-0005-0000-0000-00003A490000}"/>
    <cellStyle name="Normal 15 9 8" xfId="27113" xr:uid="{00000000-0005-0000-0000-00003B490000}"/>
    <cellStyle name="Normal 15_District Target Attainment" xfId="1110" xr:uid="{00000000-0005-0000-0000-00003C490000}"/>
    <cellStyle name="Normal 16" xfId="25" xr:uid="{00000000-0005-0000-0000-00003D490000}"/>
    <cellStyle name="Normal 16 10" xfId="3943" xr:uid="{00000000-0005-0000-0000-00003E490000}"/>
    <cellStyle name="Normal 16 10 2" xfId="16607" xr:uid="{00000000-0005-0000-0000-00003F490000}"/>
    <cellStyle name="Normal 16 10 2 2" xfId="51823" xr:uid="{00000000-0005-0000-0000-000040490000}"/>
    <cellStyle name="Normal 16 10 2 3" xfId="29212" xr:uid="{00000000-0005-0000-0000-000041490000}"/>
    <cellStyle name="Normal 16 10 3" xfId="13053" xr:uid="{00000000-0005-0000-0000-000042490000}"/>
    <cellStyle name="Normal 16 10 3 2" xfId="48271" xr:uid="{00000000-0005-0000-0000-000043490000}"/>
    <cellStyle name="Normal 16 10 4" xfId="39226" xr:uid="{00000000-0005-0000-0000-000044490000}"/>
    <cellStyle name="Normal 16 10 5" xfId="25660" xr:uid="{00000000-0005-0000-0000-000045490000}"/>
    <cellStyle name="Normal 16 11" xfId="5429" xr:uid="{00000000-0005-0000-0000-000046490000}"/>
    <cellStyle name="Normal 16 11 2" xfId="18061" xr:uid="{00000000-0005-0000-0000-000047490000}"/>
    <cellStyle name="Normal 16 11 2 2" xfId="53277" xr:uid="{00000000-0005-0000-0000-000048490000}"/>
    <cellStyle name="Normal 16 11 3" xfId="40680" xr:uid="{00000000-0005-0000-0000-000049490000}"/>
    <cellStyle name="Normal 16 11 4" xfId="30666" xr:uid="{00000000-0005-0000-0000-00004A490000}"/>
    <cellStyle name="Normal 16 12" xfId="6885" xr:uid="{00000000-0005-0000-0000-00004B490000}"/>
    <cellStyle name="Normal 16 12 2" xfId="19515" xr:uid="{00000000-0005-0000-0000-00004C490000}"/>
    <cellStyle name="Normal 16 12 2 2" xfId="54731" xr:uid="{00000000-0005-0000-0000-00004D490000}"/>
    <cellStyle name="Normal 16 12 3" xfId="42134" xr:uid="{00000000-0005-0000-0000-00004E490000}"/>
    <cellStyle name="Normal 16 12 4" xfId="32120" xr:uid="{00000000-0005-0000-0000-00004F490000}"/>
    <cellStyle name="Normal 16 13" xfId="8667" xr:uid="{00000000-0005-0000-0000-000050490000}"/>
    <cellStyle name="Normal 16 13 2" xfId="21291" xr:uid="{00000000-0005-0000-0000-000051490000}"/>
    <cellStyle name="Normal 16 13 2 2" xfId="56507" xr:uid="{00000000-0005-0000-0000-000052490000}"/>
    <cellStyle name="Normal 16 13 3" xfId="43910" xr:uid="{00000000-0005-0000-0000-000053490000}"/>
    <cellStyle name="Normal 16 13 4" xfId="33896" xr:uid="{00000000-0005-0000-0000-000054490000}"/>
    <cellStyle name="Normal 16 14" xfId="10547" xr:uid="{00000000-0005-0000-0000-000055490000}"/>
    <cellStyle name="Normal 16 14 2" xfId="23158" xr:uid="{00000000-0005-0000-0000-000056490000}"/>
    <cellStyle name="Normal 16 14 2 2" xfId="58374" xr:uid="{00000000-0005-0000-0000-000057490000}"/>
    <cellStyle name="Normal 16 14 3" xfId="45777" xr:uid="{00000000-0005-0000-0000-000058490000}"/>
    <cellStyle name="Normal 16 14 4" xfId="35763" xr:uid="{00000000-0005-0000-0000-000059490000}"/>
    <cellStyle name="Normal 16 15" xfId="14829" xr:uid="{00000000-0005-0000-0000-00005A490000}"/>
    <cellStyle name="Normal 16 15 2" xfId="50047" xr:uid="{00000000-0005-0000-0000-00005B490000}"/>
    <cellStyle name="Normal 16 15 3" xfId="27436" xr:uid="{00000000-0005-0000-0000-00005C490000}"/>
    <cellStyle name="Normal 16 16" xfId="12243" xr:uid="{00000000-0005-0000-0000-00005D490000}"/>
    <cellStyle name="Normal 16 16 2" xfId="47462" xr:uid="{00000000-0005-0000-0000-00005E490000}"/>
    <cellStyle name="Normal 16 17" xfId="37448" xr:uid="{00000000-0005-0000-0000-00005F490000}"/>
    <cellStyle name="Normal 16 18" xfId="24850" xr:uid="{00000000-0005-0000-0000-000060490000}"/>
    <cellStyle name="Normal 16 19" xfId="60063" xr:uid="{00000000-0005-0000-0000-000061490000}"/>
    <cellStyle name="Normal 16 2" xfId="543" xr:uid="{00000000-0005-0000-0000-000062490000}"/>
    <cellStyle name="Normal 16 2 10" xfId="5459" xr:uid="{00000000-0005-0000-0000-000063490000}"/>
    <cellStyle name="Normal 16 2 10 2" xfId="18090" xr:uid="{00000000-0005-0000-0000-000064490000}"/>
    <cellStyle name="Normal 16 2 10 2 2" xfId="53306" xr:uid="{00000000-0005-0000-0000-000065490000}"/>
    <cellStyle name="Normal 16 2 10 3" xfId="40709" xr:uid="{00000000-0005-0000-0000-000066490000}"/>
    <cellStyle name="Normal 16 2 10 4" xfId="30695" xr:uid="{00000000-0005-0000-0000-000067490000}"/>
    <cellStyle name="Normal 16 2 11" xfId="6915" xr:uid="{00000000-0005-0000-0000-000068490000}"/>
    <cellStyle name="Normal 16 2 11 2" xfId="19544" xr:uid="{00000000-0005-0000-0000-000069490000}"/>
    <cellStyle name="Normal 16 2 11 2 2" xfId="54760" xr:uid="{00000000-0005-0000-0000-00006A490000}"/>
    <cellStyle name="Normal 16 2 11 3" xfId="42163" xr:uid="{00000000-0005-0000-0000-00006B490000}"/>
    <cellStyle name="Normal 16 2 11 4" xfId="32149" xr:uid="{00000000-0005-0000-0000-00006C490000}"/>
    <cellStyle name="Normal 16 2 12" xfId="8697" xr:uid="{00000000-0005-0000-0000-00006D490000}"/>
    <cellStyle name="Normal 16 2 12 2" xfId="21320" xr:uid="{00000000-0005-0000-0000-00006E490000}"/>
    <cellStyle name="Normal 16 2 12 2 2" xfId="56536" xr:uid="{00000000-0005-0000-0000-00006F490000}"/>
    <cellStyle name="Normal 16 2 12 3" xfId="43939" xr:uid="{00000000-0005-0000-0000-000070490000}"/>
    <cellStyle name="Normal 16 2 12 4" xfId="33925" xr:uid="{00000000-0005-0000-0000-000071490000}"/>
    <cellStyle name="Normal 16 2 13" xfId="10548" xr:uid="{00000000-0005-0000-0000-000072490000}"/>
    <cellStyle name="Normal 16 2 13 2" xfId="23159" xr:uid="{00000000-0005-0000-0000-000073490000}"/>
    <cellStyle name="Normal 16 2 13 2 2" xfId="58375" xr:uid="{00000000-0005-0000-0000-000074490000}"/>
    <cellStyle name="Normal 16 2 13 3" xfId="45778" xr:uid="{00000000-0005-0000-0000-000075490000}"/>
    <cellStyle name="Normal 16 2 13 4" xfId="35764" xr:uid="{00000000-0005-0000-0000-000076490000}"/>
    <cellStyle name="Normal 16 2 14" xfId="14859" xr:uid="{00000000-0005-0000-0000-000077490000}"/>
    <cellStyle name="Normal 16 2 14 2" xfId="50076" xr:uid="{00000000-0005-0000-0000-000078490000}"/>
    <cellStyle name="Normal 16 2 14 3" xfId="27465" xr:uid="{00000000-0005-0000-0000-000079490000}"/>
    <cellStyle name="Normal 16 2 15" xfId="12273" xr:uid="{00000000-0005-0000-0000-00007A490000}"/>
    <cellStyle name="Normal 16 2 15 2" xfId="47491" xr:uid="{00000000-0005-0000-0000-00007B490000}"/>
    <cellStyle name="Normal 16 2 16" xfId="37478" xr:uid="{00000000-0005-0000-0000-00007C490000}"/>
    <cellStyle name="Normal 16 2 17" xfId="24880" xr:uid="{00000000-0005-0000-0000-00007D490000}"/>
    <cellStyle name="Normal 16 2 18" xfId="60093" xr:uid="{00000000-0005-0000-0000-00007E490000}"/>
    <cellStyle name="Normal 16 2 2" xfId="1747" xr:uid="{00000000-0005-0000-0000-00007F490000}"/>
    <cellStyle name="Normal 16 2 2 10" xfId="6989" xr:uid="{00000000-0005-0000-0000-000080490000}"/>
    <cellStyle name="Normal 16 2 2 10 2" xfId="19616" xr:uid="{00000000-0005-0000-0000-000081490000}"/>
    <cellStyle name="Normal 16 2 2 10 2 2" xfId="54832" xr:uid="{00000000-0005-0000-0000-000082490000}"/>
    <cellStyle name="Normal 16 2 2 10 3" xfId="42235" xr:uid="{00000000-0005-0000-0000-000083490000}"/>
    <cellStyle name="Normal 16 2 2 10 4" xfId="32221" xr:uid="{00000000-0005-0000-0000-000084490000}"/>
    <cellStyle name="Normal 16 2 2 11" xfId="8770" xr:uid="{00000000-0005-0000-0000-000085490000}"/>
    <cellStyle name="Normal 16 2 2 11 2" xfId="21392" xr:uid="{00000000-0005-0000-0000-000086490000}"/>
    <cellStyle name="Normal 16 2 2 11 2 2" xfId="56608" xr:uid="{00000000-0005-0000-0000-000087490000}"/>
    <cellStyle name="Normal 16 2 2 11 3" xfId="44011" xr:uid="{00000000-0005-0000-0000-000088490000}"/>
    <cellStyle name="Normal 16 2 2 11 4" xfId="33997" xr:uid="{00000000-0005-0000-0000-000089490000}"/>
    <cellStyle name="Normal 16 2 2 12" xfId="10549" xr:uid="{00000000-0005-0000-0000-00008A490000}"/>
    <cellStyle name="Normal 16 2 2 12 2" xfId="23160" xr:uid="{00000000-0005-0000-0000-00008B490000}"/>
    <cellStyle name="Normal 16 2 2 12 2 2" xfId="58376" xr:uid="{00000000-0005-0000-0000-00008C490000}"/>
    <cellStyle name="Normal 16 2 2 12 3" xfId="45779" xr:uid="{00000000-0005-0000-0000-00008D490000}"/>
    <cellStyle name="Normal 16 2 2 12 4" xfId="35765" xr:uid="{00000000-0005-0000-0000-00008E490000}"/>
    <cellStyle name="Normal 16 2 2 13" xfId="14931" xr:uid="{00000000-0005-0000-0000-00008F490000}"/>
    <cellStyle name="Normal 16 2 2 13 2" xfId="50148" xr:uid="{00000000-0005-0000-0000-000090490000}"/>
    <cellStyle name="Normal 16 2 2 13 3" xfId="27537" xr:uid="{00000000-0005-0000-0000-000091490000}"/>
    <cellStyle name="Normal 16 2 2 14" xfId="12345" xr:uid="{00000000-0005-0000-0000-000092490000}"/>
    <cellStyle name="Normal 16 2 2 14 2" xfId="47563" xr:uid="{00000000-0005-0000-0000-000093490000}"/>
    <cellStyle name="Normal 16 2 2 15" xfId="37550" xr:uid="{00000000-0005-0000-0000-000094490000}"/>
    <cellStyle name="Normal 16 2 2 16" xfId="24952" xr:uid="{00000000-0005-0000-0000-000095490000}"/>
    <cellStyle name="Normal 16 2 2 17" xfId="60165" xr:uid="{00000000-0005-0000-0000-000096490000}"/>
    <cellStyle name="Normal 16 2 2 2" xfId="2375" xr:uid="{00000000-0005-0000-0000-000097490000}"/>
    <cellStyle name="Normal 16 2 2 2 10" xfId="10550" xr:uid="{00000000-0005-0000-0000-000098490000}"/>
    <cellStyle name="Normal 16 2 2 2 10 2" xfId="23161" xr:uid="{00000000-0005-0000-0000-000099490000}"/>
    <cellStyle name="Normal 16 2 2 2 10 2 2" xfId="58377" xr:uid="{00000000-0005-0000-0000-00009A490000}"/>
    <cellStyle name="Normal 16 2 2 2 10 3" xfId="45780" xr:uid="{00000000-0005-0000-0000-00009B490000}"/>
    <cellStyle name="Normal 16 2 2 2 10 4" xfId="35766" xr:uid="{00000000-0005-0000-0000-00009C490000}"/>
    <cellStyle name="Normal 16 2 2 2 11" xfId="15086" xr:uid="{00000000-0005-0000-0000-00009D490000}"/>
    <cellStyle name="Normal 16 2 2 2 11 2" xfId="50302" xr:uid="{00000000-0005-0000-0000-00009E490000}"/>
    <cellStyle name="Normal 16 2 2 2 11 3" xfId="27691" xr:uid="{00000000-0005-0000-0000-00009F490000}"/>
    <cellStyle name="Normal 16 2 2 2 12" xfId="12499" xr:uid="{00000000-0005-0000-0000-0000A0490000}"/>
    <cellStyle name="Normal 16 2 2 2 12 2" xfId="47717" xr:uid="{00000000-0005-0000-0000-0000A1490000}"/>
    <cellStyle name="Normal 16 2 2 2 13" xfId="37705" xr:uid="{00000000-0005-0000-0000-0000A2490000}"/>
    <cellStyle name="Normal 16 2 2 2 14" xfId="25106" xr:uid="{00000000-0005-0000-0000-0000A3490000}"/>
    <cellStyle name="Normal 16 2 2 2 15" xfId="60319" xr:uid="{00000000-0005-0000-0000-0000A4490000}"/>
    <cellStyle name="Normal 16 2 2 2 2" xfId="3221" xr:uid="{00000000-0005-0000-0000-0000A5490000}"/>
    <cellStyle name="Normal 16 2 2 2 2 10" xfId="25590" xr:uid="{00000000-0005-0000-0000-0000A6490000}"/>
    <cellStyle name="Normal 16 2 2 2 2 11" xfId="61125" xr:uid="{00000000-0005-0000-0000-0000A7490000}"/>
    <cellStyle name="Normal 16 2 2 2 2 2" xfId="5021" xr:uid="{00000000-0005-0000-0000-0000A8490000}"/>
    <cellStyle name="Normal 16 2 2 2 2 2 2" xfId="17668" xr:uid="{00000000-0005-0000-0000-0000A9490000}"/>
    <cellStyle name="Normal 16 2 2 2 2 2 2 2" xfId="52884" xr:uid="{00000000-0005-0000-0000-0000AA490000}"/>
    <cellStyle name="Normal 16 2 2 2 2 2 2 3" xfId="30273" xr:uid="{00000000-0005-0000-0000-0000AB490000}"/>
    <cellStyle name="Normal 16 2 2 2 2 2 3" xfId="14114" xr:uid="{00000000-0005-0000-0000-0000AC490000}"/>
    <cellStyle name="Normal 16 2 2 2 2 2 3 2" xfId="49332" xr:uid="{00000000-0005-0000-0000-0000AD490000}"/>
    <cellStyle name="Normal 16 2 2 2 2 2 4" xfId="40287" xr:uid="{00000000-0005-0000-0000-0000AE490000}"/>
    <cellStyle name="Normal 16 2 2 2 2 2 5" xfId="26721" xr:uid="{00000000-0005-0000-0000-0000AF490000}"/>
    <cellStyle name="Normal 16 2 2 2 2 3" xfId="6491" xr:uid="{00000000-0005-0000-0000-0000B0490000}"/>
    <cellStyle name="Normal 16 2 2 2 2 3 2" xfId="19122" xr:uid="{00000000-0005-0000-0000-0000B1490000}"/>
    <cellStyle name="Normal 16 2 2 2 2 3 2 2" xfId="54338" xr:uid="{00000000-0005-0000-0000-0000B2490000}"/>
    <cellStyle name="Normal 16 2 2 2 2 3 3" xfId="41741" xr:uid="{00000000-0005-0000-0000-0000B3490000}"/>
    <cellStyle name="Normal 16 2 2 2 2 3 4" xfId="31727" xr:uid="{00000000-0005-0000-0000-0000B4490000}"/>
    <cellStyle name="Normal 16 2 2 2 2 4" xfId="7950" xr:uid="{00000000-0005-0000-0000-0000B5490000}"/>
    <cellStyle name="Normal 16 2 2 2 2 4 2" xfId="20576" xr:uid="{00000000-0005-0000-0000-0000B6490000}"/>
    <cellStyle name="Normal 16 2 2 2 2 4 2 2" xfId="55792" xr:uid="{00000000-0005-0000-0000-0000B7490000}"/>
    <cellStyle name="Normal 16 2 2 2 2 4 3" xfId="43195" xr:uid="{00000000-0005-0000-0000-0000B8490000}"/>
    <cellStyle name="Normal 16 2 2 2 2 4 4" xfId="33181" xr:uid="{00000000-0005-0000-0000-0000B9490000}"/>
    <cellStyle name="Normal 16 2 2 2 2 5" xfId="9731" xr:uid="{00000000-0005-0000-0000-0000BA490000}"/>
    <cellStyle name="Normal 16 2 2 2 2 5 2" xfId="22352" xr:uid="{00000000-0005-0000-0000-0000BB490000}"/>
    <cellStyle name="Normal 16 2 2 2 2 5 2 2" xfId="57568" xr:uid="{00000000-0005-0000-0000-0000BC490000}"/>
    <cellStyle name="Normal 16 2 2 2 2 5 3" xfId="44971" xr:uid="{00000000-0005-0000-0000-0000BD490000}"/>
    <cellStyle name="Normal 16 2 2 2 2 5 4" xfId="34957" xr:uid="{00000000-0005-0000-0000-0000BE490000}"/>
    <cellStyle name="Normal 16 2 2 2 2 6" xfId="11525" xr:uid="{00000000-0005-0000-0000-0000BF490000}"/>
    <cellStyle name="Normal 16 2 2 2 2 6 2" xfId="24128" xr:uid="{00000000-0005-0000-0000-0000C0490000}"/>
    <cellStyle name="Normal 16 2 2 2 2 6 2 2" xfId="59344" xr:uid="{00000000-0005-0000-0000-0000C1490000}"/>
    <cellStyle name="Normal 16 2 2 2 2 6 3" xfId="46747" xr:uid="{00000000-0005-0000-0000-0000C2490000}"/>
    <cellStyle name="Normal 16 2 2 2 2 6 4" xfId="36733" xr:uid="{00000000-0005-0000-0000-0000C3490000}"/>
    <cellStyle name="Normal 16 2 2 2 2 7" xfId="15892" xr:uid="{00000000-0005-0000-0000-0000C4490000}"/>
    <cellStyle name="Normal 16 2 2 2 2 7 2" xfId="51108" xr:uid="{00000000-0005-0000-0000-0000C5490000}"/>
    <cellStyle name="Normal 16 2 2 2 2 7 3" xfId="28497" xr:uid="{00000000-0005-0000-0000-0000C6490000}"/>
    <cellStyle name="Normal 16 2 2 2 2 8" xfId="12983" xr:uid="{00000000-0005-0000-0000-0000C7490000}"/>
    <cellStyle name="Normal 16 2 2 2 2 8 2" xfId="48201" xr:uid="{00000000-0005-0000-0000-0000C8490000}"/>
    <cellStyle name="Normal 16 2 2 2 2 9" xfId="38511" xr:uid="{00000000-0005-0000-0000-0000C9490000}"/>
    <cellStyle name="Normal 16 2 2 2 3" xfId="3550" xr:uid="{00000000-0005-0000-0000-0000CA490000}"/>
    <cellStyle name="Normal 16 2 2 2 3 10" xfId="27046" xr:uid="{00000000-0005-0000-0000-0000CB490000}"/>
    <cellStyle name="Normal 16 2 2 2 3 11" xfId="61450" xr:uid="{00000000-0005-0000-0000-0000CC490000}"/>
    <cellStyle name="Normal 16 2 2 2 3 2" xfId="5346" xr:uid="{00000000-0005-0000-0000-0000CD490000}"/>
    <cellStyle name="Normal 16 2 2 2 3 2 2" xfId="17993" xr:uid="{00000000-0005-0000-0000-0000CE490000}"/>
    <cellStyle name="Normal 16 2 2 2 3 2 2 2" xfId="53209" xr:uid="{00000000-0005-0000-0000-0000CF490000}"/>
    <cellStyle name="Normal 16 2 2 2 3 2 3" xfId="40612" xr:uid="{00000000-0005-0000-0000-0000D0490000}"/>
    <cellStyle name="Normal 16 2 2 2 3 2 4" xfId="30598" xr:uid="{00000000-0005-0000-0000-0000D1490000}"/>
    <cellStyle name="Normal 16 2 2 2 3 3" xfId="6816" xr:uid="{00000000-0005-0000-0000-0000D2490000}"/>
    <cellStyle name="Normal 16 2 2 2 3 3 2" xfId="19447" xr:uid="{00000000-0005-0000-0000-0000D3490000}"/>
    <cellStyle name="Normal 16 2 2 2 3 3 2 2" xfId="54663" xr:uid="{00000000-0005-0000-0000-0000D4490000}"/>
    <cellStyle name="Normal 16 2 2 2 3 3 3" xfId="42066" xr:uid="{00000000-0005-0000-0000-0000D5490000}"/>
    <cellStyle name="Normal 16 2 2 2 3 3 4" xfId="32052" xr:uid="{00000000-0005-0000-0000-0000D6490000}"/>
    <cellStyle name="Normal 16 2 2 2 3 4" xfId="8275" xr:uid="{00000000-0005-0000-0000-0000D7490000}"/>
    <cellStyle name="Normal 16 2 2 2 3 4 2" xfId="20901" xr:uid="{00000000-0005-0000-0000-0000D8490000}"/>
    <cellStyle name="Normal 16 2 2 2 3 4 2 2" xfId="56117" xr:uid="{00000000-0005-0000-0000-0000D9490000}"/>
    <cellStyle name="Normal 16 2 2 2 3 4 3" xfId="43520" xr:uid="{00000000-0005-0000-0000-0000DA490000}"/>
    <cellStyle name="Normal 16 2 2 2 3 4 4" xfId="33506" xr:uid="{00000000-0005-0000-0000-0000DB490000}"/>
    <cellStyle name="Normal 16 2 2 2 3 5" xfId="10056" xr:uid="{00000000-0005-0000-0000-0000DC490000}"/>
    <cellStyle name="Normal 16 2 2 2 3 5 2" xfId="22677" xr:uid="{00000000-0005-0000-0000-0000DD490000}"/>
    <cellStyle name="Normal 16 2 2 2 3 5 2 2" xfId="57893" xr:uid="{00000000-0005-0000-0000-0000DE490000}"/>
    <cellStyle name="Normal 16 2 2 2 3 5 3" xfId="45296" xr:uid="{00000000-0005-0000-0000-0000DF490000}"/>
    <cellStyle name="Normal 16 2 2 2 3 5 4" xfId="35282" xr:uid="{00000000-0005-0000-0000-0000E0490000}"/>
    <cellStyle name="Normal 16 2 2 2 3 6" xfId="11850" xr:uid="{00000000-0005-0000-0000-0000E1490000}"/>
    <cellStyle name="Normal 16 2 2 2 3 6 2" xfId="24453" xr:uid="{00000000-0005-0000-0000-0000E2490000}"/>
    <cellStyle name="Normal 16 2 2 2 3 6 2 2" xfId="59669" xr:uid="{00000000-0005-0000-0000-0000E3490000}"/>
    <cellStyle name="Normal 16 2 2 2 3 6 3" xfId="47072" xr:uid="{00000000-0005-0000-0000-0000E4490000}"/>
    <cellStyle name="Normal 16 2 2 2 3 6 4" xfId="37058" xr:uid="{00000000-0005-0000-0000-0000E5490000}"/>
    <cellStyle name="Normal 16 2 2 2 3 7" xfId="16217" xr:uid="{00000000-0005-0000-0000-0000E6490000}"/>
    <cellStyle name="Normal 16 2 2 2 3 7 2" xfId="51433" xr:uid="{00000000-0005-0000-0000-0000E7490000}"/>
    <cellStyle name="Normal 16 2 2 2 3 7 3" xfId="28822" xr:uid="{00000000-0005-0000-0000-0000E8490000}"/>
    <cellStyle name="Normal 16 2 2 2 3 8" xfId="14439" xr:uid="{00000000-0005-0000-0000-0000E9490000}"/>
    <cellStyle name="Normal 16 2 2 2 3 8 2" xfId="49657" xr:uid="{00000000-0005-0000-0000-0000EA490000}"/>
    <cellStyle name="Normal 16 2 2 2 3 9" xfId="38836" xr:uid="{00000000-0005-0000-0000-0000EB490000}"/>
    <cellStyle name="Normal 16 2 2 2 4" xfId="2711" xr:uid="{00000000-0005-0000-0000-0000EC490000}"/>
    <cellStyle name="Normal 16 2 2 2 4 10" xfId="26237" xr:uid="{00000000-0005-0000-0000-0000ED490000}"/>
    <cellStyle name="Normal 16 2 2 2 4 11" xfId="60641" xr:uid="{00000000-0005-0000-0000-0000EE490000}"/>
    <cellStyle name="Normal 16 2 2 2 4 2" xfId="4537" xr:uid="{00000000-0005-0000-0000-0000EF490000}"/>
    <cellStyle name="Normal 16 2 2 2 4 2 2" xfId="17184" xr:uid="{00000000-0005-0000-0000-0000F0490000}"/>
    <cellStyle name="Normal 16 2 2 2 4 2 2 2" xfId="52400" xr:uid="{00000000-0005-0000-0000-0000F1490000}"/>
    <cellStyle name="Normal 16 2 2 2 4 2 3" xfId="39803" xr:uid="{00000000-0005-0000-0000-0000F2490000}"/>
    <cellStyle name="Normal 16 2 2 2 4 2 4" xfId="29789" xr:uid="{00000000-0005-0000-0000-0000F3490000}"/>
    <cellStyle name="Normal 16 2 2 2 4 3" xfId="6007" xr:uid="{00000000-0005-0000-0000-0000F4490000}"/>
    <cellStyle name="Normal 16 2 2 2 4 3 2" xfId="18638" xr:uid="{00000000-0005-0000-0000-0000F5490000}"/>
    <cellStyle name="Normal 16 2 2 2 4 3 2 2" xfId="53854" xr:uid="{00000000-0005-0000-0000-0000F6490000}"/>
    <cellStyle name="Normal 16 2 2 2 4 3 3" xfId="41257" xr:uid="{00000000-0005-0000-0000-0000F7490000}"/>
    <cellStyle name="Normal 16 2 2 2 4 3 4" xfId="31243" xr:uid="{00000000-0005-0000-0000-0000F8490000}"/>
    <cellStyle name="Normal 16 2 2 2 4 4" xfId="7466" xr:uid="{00000000-0005-0000-0000-0000F9490000}"/>
    <cellStyle name="Normal 16 2 2 2 4 4 2" xfId="20092" xr:uid="{00000000-0005-0000-0000-0000FA490000}"/>
    <cellStyle name="Normal 16 2 2 2 4 4 2 2" xfId="55308" xr:uid="{00000000-0005-0000-0000-0000FB490000}"/>
    <cellStyle name="Normal 16 2 2 2 4 4 3" xfId="42711" xr:uid="{00000000-0005-0000-0000-0000FC490000}"/>
    <cellStyle name="Normal 16 2 2 2 4 4 4" xfId="32697" xr:uid="{00000000-0005-0000-0000-0000FD490000}"/>
    <cellStyle name="Normal 16 2 2 2 4 5" xfId="9247" xr:uid="{00000000-0005-0000-0000-0000FE490000}"/>
    <cellStyle name="Normal 16 2 2 2 4 5 2" xfId="21868" xr:uid="{00000000-0005-0000-0000-0000FF490000}"/>
    <cellStyle name="Normal 16 2 2 2 4 5 2 2" xfId="57084" xr:uid="{00000000-0005-0000-0000-0000004A0000}"/>
    <cellStyle name="Normal 16 2 2 2 4 5 3" xfId="44487" xr:uid="{00000000-0005-0000-0000-0000014A0000}"/>
    <cellStyle name="Normal 16 2 2 2 4 5 4" xfId="34473" xr:uid="{00000000-0005-0000-0000-0000024A0000}"/>
    <cellStyle name="Normal 16 2 2 2 4 6" xfId="11041" xr:uid="{00000000-0005-0000-0000-0000034A0000}"/>
    <cellStyle name="Normal 16 2 2 2 4 6 2" xfId="23644" xr:uid="{00000000-0005-0000-0000-0000044A0000}"/>
    <cellStyle name="Normal 16 2 2 2 4 6 2 2" xfId="58860" xr:uid="{00000000-0005-0000-0000-0000054A0000}"/>
    <cellStyle name="Normal 16 2 2 2 4 6 3" xfId="46263" xr:uid="{00000000-0005-0000-0000-0000064A0000}"/>
    <cellStyle name="Normal 16 2 2 2 4 6 4" xfId="36249" xr:uid="{00000000-0005-0000-0000-0000074A0000}"/>
    <cellStyle name="Normal 16 2 2 2 4 7" xfId="15408" xr:uid="{00000000-0005-0000-0000-0000084A0000}"/>
    <cellStyle name="Normal 16 2 2 2 4 7 2" xfId="50624" xr:uid="{00000000-0005-0000-0000-0000094A0000}"/>
    <cellStyle name="Normal 16 2 2 2 4 7 3" xfId="28013" xr:uid="{00000000-0005-0000-0000-00000A4A0000}"/>
    <cellStyle name="Normal 16 2 2 2 4 8" xfId="13630" xr:uid="{00000000-0005-0000-0000-00000B4A0000}"/>
    <cellStyle name="Normal 16 2 2 2 4 8 2" xfId="48848" xr:uid="{00000000-0005-0000-0000-00000C4A0000}"/>
    <cellStyle name="Normal 16 2 2 2 4 9" xfId="38027" xr:uid="{00000000-0005-0000-0000-00000D4A0000}"/>
    <cellStyle name="Normal 16 2 2 2 5" xfId="3875" xr:uid="{00000000-0005-0000-0000-00000E4A0000}"/>
    <cellStyle name="Normal 16 2 2 2 5 2" xfId="8598" xr:uid="{00000000-0005-0000-0000-00000F4A0000}"/>
    <cellStyle name="Normal 16 2 2 2 5 2 2" xfId="21224" xr:uid="{00000000-0005-0000-0000-0000104A0000}"/>
    <cellStyle name="Normal 16 2 2 2 5 2 2 2" xfId="56440" xr:uid="{00000000-0005-0000-0000-0000114A0000}"/>
    <cellStyle name="Normal 16 2 2 2 5 2 3" xfId="43843" xr:uid="{00000000-0005-0000-0000-0000124A0000}"/>
    <cellStyle name="Normal 16 2 2 2 5 2 4" xfId="33829" xr:uid="{00000000-0005-0000-0000-0000134A0000}"/>
    <cellStyle name="Normal 16 2 2 2 5 3" xfId="10379" xr:uid="{00000000-0005-0000-0000-0000144A0000}"/>
    <cellStyle name="Normal 16 2 2 2 5 3 2" xfId="23000" xr:uid="{00000000-0005-0000-0000-0000154A0000}"/>
    <cellStyle name="Normal 16 2 2 2 5 3 2 2" xfId="58216" xr:uid="{00000000-0005-0000-0000-0000164A0000}"/>
    <cellStyle name="Normal 16 2 2 2 5 3 3" xfId="45619" xr:uid="{00000000-0005-0000-0000-0000174A0000}"/>
    <cellStyle name="Normal 16 2 2 2 5 3 4" xfId="35605" xr:uid="{00000000-0005-0000-0000-0000184A0000}"/>
    <cellStyle name="Normal 16 2 2 2 5 4" xfId="12175" xr:uid="{00000000-0005-0000-0000-0000194A0000}"/>
    <cellStyle name="Normal 16 2 2 2 5 4 2" xfId="24776" xr:uid="{00000000-0005-0000-0000-00001A4A0000}"/>
    <cellStyle name="Normal 16 2 2 2 5 4 2 2" xfId="59992" xr:uid="{00000000-0005-0000-0000-00001B4A0000}"/>
    <cellStyle name="Normal 16 2 2 2 5 4 3" xfId="47395" xr:uid="{00000000-0005-0000-0000-00001C4A0000}"/>
    <cellStyle name="Normal 16 2 2 2 5 4 4" xfId="37381" xr:uid="{00000000-0005-0000-0000-00001D4A0000}"/>
    <cellStyle name="Normal 16 2 2 2 5 5" xfId="16540" xr:uid="{00000000-0005-0000-0000-00001E4A0000}"/>
    <cellStyle name="Normal 16 2 2 2 5 5 2" xfId="51756" xr:uid="{00000000-0005-0000-0000-00001F4A0000}"/>
    <cellStyle name="Normal 16 2 2 2 5 5 3" xfId="29145" xr:uid="{00000000-0005-0000-0000-0000204A0000}"/>
    <cellStyle name="Normal 16 2 2 2 5 6" xfId="14762" xr:uid="{00000000-0005-0000-0000-0000214A0000}"/>
    <cellStyle name="Normal 16 2 2 2 5 6 2" xfId="49980" xr:uid="{00000000-0005-0000-0000-0000224A0000}"/>
    <cellStyle name="Normal 16 2 2 2 5 7" xfId="39159" xr:uid="{00000000-0005-0000-0000-0000234A0000}"/>
    <cellStyle name="Normal 16 2 2 2 5 8" xfId="27369" xr:uid="{00000000-0005-0000-0000-0000244A0000}"/>
    <cellStyle name="Normal 16 2 2 2 6" xfId="4215" xr:uid="{00000000-0005-0000-0000-0000254A0000}"/>
    <cellStyle name="Normal 16 2 2 2 6 2" xfId="16862" xr:uid="{00000000-0005-0000-0000-0000264A0000}"/>
    <cellStyle name="Normal 16 2 2 2 6 2 2" xfId="52078" xr:uid="{00000000-0005-0000-0000-0000274A0000}"/>
    <cellStyle name="Normal 16 2 2 2 6 2 3" xfId="29467" xr:uid="{00000000-0005-0000-0000-0000284A0000}"/>
    <cellStyle name="Normal 16 2 2 2 6 3" xfId="13308" xr:uid="{00000000-0005-0000-0000-0000294A0000}"/>
    <cellStyle name="Normal 16 2 2 2 6 3 2" xfId="48526" xr:uid="{00000000-0005-0000-0000-00002A4A0000}"/>
    <cellStyle name="Normal 16 2 2 2 6 4" xfId="39481" xr:uid="{00000000-0005-0000-0000-00002B4A0000}"/>
    <cellStyle name="Normal 16 2 2 2 6 5" xfId="25915" xr:uid="{00000000-0005-0000-0000-00002C4A0000}"/>
    <cellStyle name="Normal 16 2 2 2 7" xfId="5685" xr:uid="{00000000-0005-0000-0000-00002D4A0000}"/>
    <cellStyle name="Normal 16 2 2 2 7 2" xfId="18316" xr:uid="{00000000-0005-0000-0000-00002E4A0000}"/>
    <cellStyle name="Normal 16 2 2 2 7 2 2" xfId="53532" xr:uid="{00000000-0005-0000-0000-00002F4A0000}"/>
    <cellStyle name="Normal 16 2 2 2 7 3" xfId="40935" xr:uid="{00000000-0005-0000-0000-0000304A0000}"/>
    <cellStyle name="Normal 16 2 2 2 7 4" xfId="30921" xr:uid="{00000000-0005-0000-0000-0000314A0000}"/>
    <cellStyle name="Normal 16 2 2 2 8" xfId="7144" xr:uid="{00000000-0005-0000-0000-0000324A0000}"/>
    <cellStyle name="Normal 16 2 2 2 8 2" xfId="19770" xr:uid="{00000000-0005-0000-0000-0000334A0000}"/>
    <cellStyle name="Normal 16 2 2 2 8 2 2" xfId="54986" xr:uid="{00000000-0005-0000-0000-0000344A0000}"/>
    <cellStyle name="Normal 16 2 2 2 8 3" xfId="42389" xr:uid="{00000000-0005-0000-0000-0000354A0000}"/>
    <cellStyle name="Normal 16 2 2 2 8 4" xfId="32375" xr:uid="{00000000-0005-0000-0000-0000364A0000}"/>
    <cellStyle name="Normal 16 2 2 2 9" xfId="8925" xr:uid="{00000000-0005-0000-0000-0000374A0000}"/>
    <cellStyle name="Normal 16 2 2 2 9 2" xfId="21546" xr:uid="{00000000-0005-0000-0000-0000384A0000}"/>
    <cellStyle name="Normal 16 2 2 2 9 2 2" xfId="56762" xr:uid="{00000000-0005-0000-0000-0000394A0000}"/>
    <cellStyle name="Normal 16 2 2 2 9 3" xfId="44165" xr:uid="{00000000-0005-0000-0000-00003A4A0000}"/>
    <cellStyle name="Normal 16 2 2 2 9 4" xfId="34151" xr:uid="{00000000-0005-0000-0000-00003B4A0000}"/>
    <cellStyle name="Normal 16 2 2 3" xfId="3061" xr:uid="{00000000-0005-0000-0000-00003C4A0000}"/>
    <cellStyle name="Normal 16 2 2 3 10" xfId="25433" xr:uid="{00000000-0005-0000-0000-00003D4A0000}"/>
    <cellStyle name="Normal 16 2 2 3 11" xfId="60968" xr:uid="{00000000-0005-0000-0000-00003E4A0000}"/>
    <cellStyle name="Normal 16 2 2 3 2" xfId="4864" xr:uid="{00000000-0005-0000-0000-00003F4A0000}"/>
    <cellStyle name="Normal 16 2 2 3 2 2" xfId="17511" xr:uid="{00000000-0005-0000-0000-0000404A0000}"/>
    <cellStyle name="Normal 16 2 2 3 2 2 2" xfId="52727" xr:uid="{00000000-0005-0000-0000-0000414A0000}"/>
    <cellStyle name="Normal 16 2 2 3 2 2 3" xfId="30116" xr:uid="{00000000-0005-0000-0000-0000424A0000}"/>
    <cellStyle name="Normal 16 2 2 3 2 3" xfId="13957" xr:uid="{00000000-0005-0000-0000-0000434A0000}"/>
    <cellStyle name="Normal 16 2 2 3 2 3 2" xfId="49175" xr:uid="{00000000-0005-0000-0000-0000444A0000}"/>
    <cellStyle name="Normal 16 2 2 3 2 4" xfId="40130" xr:uid="{00000000-0005-0000-0000-0000454A0000}"/>
    <cellStyle name="Normal 16 2 2 3 2 5" xfId="26564" xr:uid="{00000000-0005-0000-0000-0000464A0000}"/>
    <cellStyle name="Normal 16 2 2 3 3" xfId="6334" xr:uid="{00000000-0005-0000-0000-0000474A0000}"/>
    <cellStyle name="Normal 16 2 2 3 3 2" xfId="18965" xr:uid="{00000000-0005-0000-0000-0000484A0000}"/>
    <cellStyle name="Normal 16 2 2 3 3 2 2" xfId="54181" xr:uid="{00000000-0005-0000-0000-0000494A0000}"/>
    <cellStyle name="Normal 16 2 2 3 3 3" xfId="41584" xr:uid="{00000000-0005-0000-0000-00004A4A0000}"/>
    <cellStyle name="Normal 16 2 2 3 3 4" xfId="31570" xr:uid="{00000000-0005-0000-0000-00004B4A0000}"/>
    <cellStyle name="Normal 16 2 2 3 4" xfId="7793" xr:uid="{00000000-0005-0000-0000-00004C4A0000}"/>
    <cellStyle name="Normal 16 2 2 3 4 2" xfId="20419" xr:uid="{00000000-0005-0000-0000-00004D4A0000}"/>
    <cellStyle name="Normal 16 2 2 3 4 2 2" xfId="55635" xr:uid="{00000000-0005-0000-0000-00004E4A0000}"/>
    <cellStyle name="Normal 16 2 2 3 4 3" xfId="43038" xr:uid="{00000000-0005-0000-0000-00004F4A0000}"/>
    <cellStyle name="Normal 16 2 2 3 4 4" xfId="33024" xr:uid="{00000000-0005-0000-0000-0000504A0000}"/>
    <cellStyle name="Normal 16 2 2 3 5" xfId="9574" xr:uid="{00000000-0005-0000-0000-0000514A0000}"/>
    <cellStyle name="Normal 16 2 2 3 5 2" xfId="22195" xr:uid="{00000000-0005-0000-0000-0000524A0000}"/>
    <cellStyle name="Normal 16 2 2 3 5 2 2" xfId="57411" xr:uid="{00000000-0005-0000-0000-0000534A0000}"/>
    <cellStyle name="Normal 16 2 2 3 5 3" xfId="44814" xr:uid="{00000000-0005-0000-0000-0000544A0000}"/>
    <cellStyle name="Normal 16 2 2 3 5 4" xfId="34800" xr:uid="{00000000-0005-0000-0000-0000554A0000}"/>
    <cellStyle name="Normal 16 2 2 3 6" xfId="11368" xr:uid="{00000000-0005-0000-0000-0000564A0000}"/>
    <cellStyle name="Normal 16 2 2 3 6 2" xfId="23971" xr:uid="{00000000-0005-0000-0000-0000574A0000}"/>
    <cellStyle name="Normal 16 2 2 3 6 2 2" xfId="59187" xr:uid="{00000000-0005-0000-0000-0000584A0000}"/>
    <cellStyle name="Normal 16 2 2 3 6 3" xfId="46590" xr:uid="{00000000-0005-0000-0000-0000594A0000}"/>
    <cellStyle name="Normal 16 2 2 3 6 4" xfId="36576" xr:uid="{00000000-0005-0000-0000-00005A4A0000}"/>
    <cellStyle name="Normal 16 2 2 3 7" xfId="15735" xr:uid="{00000000-0005-0000-0000-00005B4A0000}"/>
    <cellStyle name="Normal 16 2 2 3 7 2" xfId="50951" xr:uid="{00000000-0005-0000-0000-00005C4A0000}"/>
    <cellStyle name="Normal 16 2 2 3 7 3" xfId="28340" xr:uid="{00000000-0005-0000-0000-00005D4A0000}"/>
    <cellStyle name="Normal 16 2 2 3 8" xfId="12826" xr:uid="{00000000-0005-0000-0000-00005E4A0000}"/>
    <cellStyle name="Normal 16 2 2 3 8 2" xfId="48044" xr:uid="{00000000-0005-0000-0000-00005F4A0000}"/>
    <cellStyle name="Normal 16 2 2 3 9" xfId="38354" xr:uid="{00000000-0005-0000-0000-0000604A0000}"/>
    <cellStyle name="Normal 16 2 2 4" xfId="2887" xr:uid="{00000000-0005-0000-0000-0000614A0000}"/>
    <cellStyle name="Normal 16 2 2 4 10" xfId="25274" xr:uid="{00000000-0005-0000-0000-0000624A0000}"/>
    <cellStyle name="Normal 16 2 2 4 11" xfId="60809" xr:uid="{00000000-0005-0000-0000-0000634A0000}"/>
    <cellStyle name="Normal 16 2 2 4 2" xfId="4705" xr:uid="{00000000-0005-0000-0000-0000644A0000}"/>
    <cellStyle name="Normal 16 2 2 4 2 2" xfId="17352" xr:uid="{00000000-0005-0000-0000-0000654A0000}"/>
    <cellStyle name="Normal 16 2 2 4 2 2 2" xfId="52568" xr:uid="{00000000-0005-0000-0000-0000664A0000}"/>
    <cellStyle name="Normal 16 2 2 4 2 2 3" xfId="29957" xr:uid="{00000000-0005-0000-0000-0000674A0000}"/>
    <cellStyle name="Normal 16 2 2 4 2 3" xfId="13798" xr:uid="{00000000-0005-0000-0000-0000684A0000}"/>
    <cellStyle name="Normal 16 2 2 4 2 3 2" xfId="49016" xr:uid="{00000000-0005-0000-0000-0000694A0000}"/>
    <cellStyle name="Normal 16 2 2 4 2 4" xfId="39971" xr:uid="{00000000-0005-0000-0000-00006A4A0000}"/>
    <cellStyle name="Normal 16 2 2 4 2 5" xfId="26405" xr:uid="{00000000-0005-0000-0000-00006B4A0000}"/>
    <cellStyle name="Normal 16 2 2 4 3" xfId="6175" xr:uid="{00000000-0005-0000-0000-00006C4A0000}"/>
    <cellStyle name="Normal 16 2 2 4 3 2" xfId="18806" xr:uid="{00000000-0005-0000-0000-00006D4A0000}"/>
    <cellStyle name="Normal 16 2 2 4 3 2 2" xfId="54022" xr:uid="{00000000-0005-0000-0000-00006E4A0000}"/>
    <cellStyle name="Normal 16 2 2 4 3 3" xfId="41425" xr:uid="{00000000-0005-0000-0000-00006F4A0000}"/>
    <cellStyle name="Normal 16 2 2 4 3 4" xfId="31411" xr:uid="{00000000-0005-0000-0000-0000704A0000}"/>
    <cellStyle name="Normal 16 2 2 4 4" xfId="7634" xr:uid="{00000000-0005-0000-0000-0000714A0000}"/>
    <cellStyle name="Normal 16 2 2 4 4 2" xfId="20260" xr:uid="{00000000-0005-0000-0000-0000724A0000}"/>
    <cellStyle name="Normal 16 2 2 4 4 2 2" xfId="55476" xr:uid="{00000000-0005-0000-0000-0000734A0000}"/>
    <cellStyle name="Normal 16 2 2 4 4 3" xfId="42879" xr:uid="{00000000-0005-0000-0000-0000744A0000}"/>
    <cellStyle name="Normal 16 2 2 4 4 4" xfId="32865" xr:uid="{00000000-0005-0000-0000-0000754A0000}"/>
    <cellStyle name="Normal 16 2 2 4 5" xfId="9415" xr:uid="{00000000-0005-0000-0000-0000764A0000}"/>
    <cellStyle name="Normal 16 2 2 4 5 2" xfId="22036" xr:uid="{00000000-0005-0000-0000-0000774A0000}"/>
    <cellStyle name="Normal 16 2 2 4 5 2 2" xfId="57252" xr:uid="{00000000-0005-0000-0000-0000784A0000}"/>
    <cellStyle name="Normal 16 2 2 4 5 3" xfId="44655" xr:uid="{00000000-0005-0000-0000-0000794A0000}"/>
    <cellStyle name="Normal 16 2 2 4 5 4" xfId="34641" xr:uid="{00000000-0005-0000-0000-00007A4A0000}"/>
    <cellStyle name="Normal 16 2 2 4 6" xfId="11209" xr:uid="{00000000-0005-0000-0000-00007B4A0000}"/>
    <cellStyle name="Normal 16 2 2 4 6 2" xfId="23812" xr:uid="{00000000-0005-0000-0000-00007C4A0000}"/>
    <cellStyle name="Normal 16 2 2 4 6 2 2" xfId="59028" xr:uid="{00000000-0005-0000-0000-00007D4A0000}"/>
    <cellStyle name="Normal 16 2 2 4 6 3" xfId="46431" xr:uid="{00000000-0005-0000-0000-00007E4A0000}"/>
    <cellStyle name="Normal 16 2 2 4 6 4" xfId="36417" xr:uid="{00000000-0005-0000-0000-00007F4A0000}"/>
    <cellStyle name="Normal 16 2 2 4 7" xfId="15576" xr:uid="{00000000-0005-0000-0000-0000804A0000}"/>
    <cellStyle name="Normal 16 2 2 4 7 2" xfId="50792" xr:uid="{00000000-0005-0000-0000-0000814A0000}"/>
    <cellStyle name="Normal 16 2 2 4 7 3" xfId="28181" xr:uid="{00000000-0005-0000-0000-0000824A0000}"/>
    <cellStyle name="Normal 16 2 2 4 8" xfId="12667" xr:uid="{00000000-0005-0000-0000-0000834A0000}"/>
    <cellStyle name="Normal 16 2 2 4 8 2" xfId="47885" xr:uid="{00000000-0005-0000-0000-0000844A0000}"/>
    <cellStyle name="Normal 16 2 2 4 9" xfId="38195" xr:uid="{00000000-0005-0000-0000-0000854A0000}"/>
    <cellStyle name="Normal 16 2 2 5" xfId="3396" xr:uid="{00000000-0005-0000-0000-0000864A0000}"/>
    <cellStyle name="Normal 16 2 2 5 10" xfId="26892" xr:uid="{00000000-0005-0000-0000-0000874A0000}"/>
    <cellStyle name="Normal 16 2 2 5 11" xfId="61296" xr:uid="{00000000-0005-0000-0000-0000884A0000}"/>
    <cellStyle name="Normal 16 2 2 5 2" xfId="5192" xr:uid="{00000000-0005-0000-0000-0000894A0000}"/>
    <cellStyle name="Normal 16 2 2 5 2 2" xfId="17839" xr:uid="{00000000-0005-0000-0000-00008A4A0000}"/>
    <cellStyle name="Normal 16 2 2 5 2 2 2" xfId="53055" xr:uid="{00000000-0005-0000-0000-00008B4A0000}"/>
    <cellStyle name="Normal 16 2 2 5 2 3" xfId="40458" xr:uid="{00000000-0005-0000-0000-00008C4A0000}"/>
    <cellStyle name="Normal 16 2 2 5 2 4" xfId="30444" xr:uid="{00000000-0005-0000-0000-00008D4A0000}"/>
    <cellStyle name="Normal 16 2 2 5 3" xfId="6662" xr:uid="{00000000-0005-0000-0000-00008E4A0000}"/>
    <cellStyle name="Normal 16 2 2 5 3 2" xfId="19293" xr:uid="{00000000-0005-0000-0000-00008F4A0000}"/>
    <cellStyle name="Normal 16 2 2 5 3 2 2" xfId="54509" xr:uid="{00000000-0005-0000-0000-0000904A0000}"/>
    <cellStyle name="Normal 16 2 2 5 3 3" xfId="41912" xr:uid="{00000000-0005-0000-0000-0000914A0000}"/>
    <cellStyle name="Normal 16 2 2 5 3 4" xfId="31898" xr:uid="{00000000-0005-0000-0000-0000924A0000}"/>
    <cellStyle name="Normal 16 2 2 5 4" xfId="8121" xr:uid="{00000000-0005-0000-0000-0000934A0000}"/>
    <cellStyle name="Normal 16 2 2 5 4 2" xfId="20747" xr:uid="{00000000-0005-0000-0000-0000944A0000}"/>
    <cellStyle name="Normal 16 2 2 5 4 2 2" xfId="55963" xr:uid="{00000000-0005-0000-0000-0000954A0000}"/>
    <cellStyle name="Normal 16 2 2 5 4 3" xfId="43366" xr:uid="{00000000-0005-0000-0000-0000964A0000}"/>
    <cellStyle name="Normal 16 2 2 5 4 4" xfId="33352" xr:uid="{00000000-0005-0000-0000-0000974A0000}"/>
    <cellStyle name="Normal 16 2 2 5 5" xfId="9902" xr:uid="{00000000-0005-0000-0000-0000984A0000}"/>
    <cellStyle name="Normal 16 2 2 5 5 2" xfId="22523" xr:uid="{00000000-0005-0000-0000-0000994A0000}"/>
    <cellStyle name="Normal 16 2 2 5 5 2 2" xfId="57739" xr:uid="{00000000-0005-0000-0000-00009A4A0000}"/>
    <cellStyle name="Normal 16 2 2 5 5 3" xfId="45142" xr:uid="{00000000-0005-0000-0000-00009B4A0000}"/>
    <cellStyle name="Normal 16 2 2 5 5 4" xfId="35128" xr:uid="{00000000-0005-0000-0000-00009C4A0000}"/>
    <cellStyle name="Normal 16 2 2 5 6" xfId="11696" xr:uid="{00000000-0005-0000-0000-00009D4A0000}"/>
    <cellStyle name="Normal 16 2 2 5 6 2" xfId="24299" xr:uid="{00000000-0005-0000-0000-00009E4A0000}"/>
    <cellStyle name="Normal 16 2 2 5 6 2 2" xfId="59515" xr:uid="{00000000-0005-0000-0000-00009F4A0000}"/>
    <cellStyle name="Normal 16 2 2 5 6 3" xfId="46918" xr:uid="{00000000-0005-0000-0000-0000A04A0000}"/>
    <cellStyle name="Normal 16 2 2 5 6 4" xfId="36904" xr:uid="{00000000-0005-0000-0000-0000A14A0000}"/>
    <cellStyle name="Normal 16 2 2 5 7" xfId="16063" xr:uid="{00000000-0005-0000-0000-0000A24A0000}"/>
    <cellStyle name="Normal 16 2 2 5 7 2" xfId="51279" xr:uid="{00000000-0005-0000-0000-0000A34A0000}"/>
    <cellStyle name="Normal 16 2 2 5 7 3" xfId="28668" xr:uid="{00000000-0005-0000-0000-0000A44A0000}"/>
    <cellStyle name="Normal 16 2 2 5 8" xfId="14285" xr:uid="{00000000-0005-0000-0000-0000A54A0000}"/>
    <cellStyle name="Normal 16 2 2 5 8 2" xfId="49503" xr:uid="{00000000-0005-0000-0000-0000A64A0000}"/>
    <cellStyle name="Normal 16 2 2 5 9" xfId="38682" xr:uid="{00000000-0005-0000-0000-0000A74A0000}"/>
    <cellStyle name="Normal 16 2 2 6" xfId="2556" xr:uid="{00000000-0005-0000-0000-0000A84A0000}"/>
    <cellStyle name="Normal 16 2 2 6 10" xfId="26083" xr:uid="{00000000-0005-0000-0000-0000A94A0000}"/>
    <cellStyle name="Normal 16 2 2 6 11" xfId="60487" xr:uid="{00000000-0005-0000-0000-0000AA4A0000}"/>
    <cellStyle name="Normal 16 2 2 6 2" xfId="4383" xr:uid="{00000000-0005-0000-0000-0000AB4A0000}"/>
    <cellStyle name="Normal 16 2 2 6 2 2" xfId="17030" xr:uid="{00000000-0005-0000-0000-0000AC4A0000}"/>
    <cellStyle name="Normal 16 2 2 6 2 2 2" xfId="52246" xr:uid="{00000000-0005-0000-0000-0000AD4A0000}"/>
    <cellStyle name="Normal 16 2 2 6 2 3" xfId="39649" xr:uid="{00000000-0005-0000-0000-0000AE4A0000}"/>
    <cellStyle name="Normal 16 2 2 6 2 4" xfId="29635" xr:uid="{00000000-0005-0000-0000-0000AF4A0000}"/>
    <cellStyle name="Normal 16 2 2 6 3" xfId="5853" xr:uid="{00000000-0005-0000-0000-0000B04A0000}"/>
    <cellStyle name="Normal 16 2 2 6 3 2" xfId="18484" xr:uid="{00000000-0005-0000-0000-0000B14A0000}"/>
    <cellStyle name="Normal 16 2 2 6 3 2 2" xfId="53700" xr:uid="{00000000-0005-0000-0000-0000B24A0000}"/>
    <cellStyle name="Normal 16 2 2 6 3 3" xfId="41103" xr:uid="{00000000-0005-0000-0000-0000B34A0000}"/>
    <cellStyle name="Normal 16 2 2 6 3 4" xfId="31089" xr:uid="{00000000-0005-0000-0000-0000B44A0000}"/>
    <cellStyle name="Normal 16 2 2 6 4" xfId="7312" xr:uid="{00000000-0005-0000-0000-0000B54A0000}"/>
    <cellStyle name="Normal 16 2 2 6 4 2" xfId="19938" xr:uid="{00000000-0005-0000-0000-0000B64A0000}"/>
    <cellStyle name="Normal 16 2 2 6 4 2 2" xfId="55154" xr:uid="{00000000-0005-0000-0000-0000B74A0000}"/>
    <cellStyle name="Normal 16 2 2 6 4 3" xfId="42557" xr:uid="{00000000-0005-0000-0000-0000B84A0000}"/>
    <cellStyle name="Normal 16 2 2 6 4 4" xfId="32543" xr:uid="{00000000-0005-0000-0000-0000B94A0000}"/>
    <cellStyle name="Normal 16 2 2 6 5" xfId="9093" xr:uid="{00000000-0005-0000-0000-0000BA4A0000}"/>
    <cellStyle name="Normal 16 2 2 6 5 2" xfId="21714" xr:uid="{00000000-0005-0000-0000-0000BB4A0000}"/>
    <cellStyle name="Normal 16 2 2 6 5 2 2" xfId="56930" xr:uid="{00000000-0005-0000-0000-0000BC4A0000}"/>
    <cellStyle name="Normal 16 2 2 6 5 3" xfId="44333" xr:uid="{00000000-0005-0000-0000-0000BD4A0000}"/>
    <cellStyle name="Normal 16 2 2 6 5 4" xfId="34319" xr:uid="{00000000-0005-0000-0000-0000BE4A0000}"/>
    <cellStyle name="Normal 16 2 2 6 6" xfId="10887" xr:uid="{00000000-0005-0000-0000-0000BF4A0000}"/>
    <cellStyle name="Normal 16 2 2 6 6 2" xfId="23490" xr:uid="{00000000-0005-0000-0000-0000C04A0000}"/>
    <cellStyle name="Normal 16 2 2 6 6 2 2" xfId="58706" xr:uid="{00000000-0005-0000-0000-0000C14A0000}"/>
    <cellStyle name="Normal 16 2 2 6 6 3" xfId="46109" xr:uid="{00000000-0005-0000-0000-0000C24A0000}"/>
    <cellStyle name="Normal 16 2 2 6 6 4" xfId="36095" xr:uid="{00000000-0005-0000-0000-0000C34A0000}"/>
    <cellStyle name="Normal 16 2 2 6 7" xfId="15254" xr:uid="{00000000-0005-0000-0000-0000C44A0000}"/>
    <cellStyle name="Normal 16 2 2 6 7 2" xfId="50470" xr:uid="{00000000-0005-0000-0000-0000C54A0000}"/>
    <cellStyle name="Normal 16 2 2 6 7 3" xfId="27859" xr:uid="{00000000-0005-0000-0000-0000C64A0000}"/>
    <cellStyle name="Normal 16 2 2 6 8" xfId="13476" xr:uid="{00000000-0005-0000-0000-0000C74A0000}"/>
    <cellStyle name="Normal 16 2 2 6 8 2" xfId="48694" xr:uid="{00000000-0005-0000-0000-0000C84A0000}"/>
    <cellStyle name="Normal 16 2 2 6 9" xfId="37873" xr:uid="{00000000-0005-0000-0000-0000C94A0000}"/>
    <cellStyle name="Normal 16 2 2 7" xfId="3720" xr:uid="{00000000-0005-0000-0000-0000CA4A0000}"/>
    <cellStyle name="Normal 16 2 2 7 2" xfId="8444" xr:uid="{00000000-0005-0000-0000-0000CB4A0000}"/>
    <cellStyle name="Normal 16 2 2 7 2 2" xfId="21070" xr:uid="{00000000-0005-0000-0000-0000CC4A0000}"/>
    <cellStyle name="Normal 16 2 2 7 2 2 2" xfId="56286" xr:uid="{00000000-0005-0000-0000-0000CD4A0000}"/>
    <cellStyle name="Normal 16 2 2 7 2 3" xfId="43689" xr:uid="{00000000-0005-0000-0000-0000CE4A0000}"/>
    <cellStyle name="Normal 16 2 2 7 2 4" xfId="33675" xr:uid="{00000000-0005-0000-0000-0000CF4A0000}"/>
    <cellStyle name="Normal 16 2 2 7 3" xfId="10225" xr:uid="{00000000-0005-0000-0000-0000D04A0000}"/>
    <cellStyle name="Normal 16 2 2 7 3 2" xfId="22846" xr:uid="{00000000-0005-0000-0000-0000D14A0000}"/>
    <cellStyle name="Normal 16 2 2 7 3 2 2" xfId="58062" xr:uid="{00000000-0005-0000-0000-0000D24A0000}"/>
    <cellStyle name="Normal 16 2 2 7 3 3" xfId="45465" xr:uid="{00000000-0005-0000-0000-0000D34A0000}"/>
    <cellStyle name="Normal 16 2 2 7 3 4" xfId="35451" xr:uid="{00000000-0005-0000-0000-0000D44A0000}"/>
    <cellStyle name="Normal 16 2 2 7 4" xfId="12021" xr:uid="{00000000-0005-0000-0000-0000D54A0000}"/>
    <cellStyle name="Normal 16 2 2 7 4 2" xfId="24622" xr:uid="{00000000-0005-0000-0000-0000D64A0000}"/>
    <cellStyle name="Normal 16 2 2 7 4 2 2" xfId="59838" xr:uid="{00000000-0005-0000-0000-0000D74A0000}"/>
    <cellStyle name="Normal 16 2 2 7 4 3" xfId="47241" xr:uid="{00000000-0005-0000-0000-0000D84A0000}"/>
    <cellStyle name="Normal 16 2 2 7 4 4" xfId="37227" xr:uid="{00000000-0005-0000-0000-0000D94A0000}"/>
    <cellStyle name="Normal 16 2 2 7 5" xfId="16386" xr:uid="{00000000-0005-0000-0000-0000DA4A0000}"/>
    <cellStyle name="Normal 16 2 2 7 5 2" xfId="51602" xr:uid="{00000000-0005-0000-0000-0000DB4A0000}"/>
    <cellStyle name="Normal 16 2 2 7 5 3" xfId="28991" xr:uid="{00000000-0005-0000-0000-0000DC4A0000}"/>
    <cellStyle name="Normal 16 2 2 7 6" xfId="14608" xr:uid="{00000000-0005-0000-0000-0000DD4A0000}"/>
    <cellStyle name="Normal 16 2 2 7 6 2" xfId="49826" xr:uid="{00000000-0005-0000-0000-0000DE4A0000}"/>
    <cellStyle name="Normal 16 2 2 7 7" xfId="39005" xr:uid="{00000000-0005-0000-0000-0000DF4A0000}"/>
    <cellStyle name="Normal 16 2 2 7 8" xfId="27215" xr:uid="{00000000-0005-0000-0000-0000E04A0000}"/>
    <cellStyle name="Normal 16 2 2 8" xfId="4058" xr:uid="{00000000-0005-0000-0000-0000E14A0000}"/>
    <cellStyle name="Normal 16 2 2 8 2" xfId="16708" xr:uid="{00000000-0005-0000-0000-0000E24A0000}"/>
    <cellStyle name="Normal 16 2 2 8 2 2" xfId="51924" xr:uid="{00000000-0005-0000-0000-0000E34A0000}"/>
    <cellStyle name="Normal 16 2 2 8 2 3" xfId="29313" xr:uid="{00000000-0005-0000-0000-0000E44A0000}"/>
    <cellStyle name="Normal 16 2 2 8 3" xfId="13154" xr:uid="{00000000-0005-0000-0000-0000E54A0000}"/>
    <cellStyle name="Normal 16 2 2 8 3 2" xfId="48372" xr:uid="{00000000-0005-0000-0000-0000E64A0000}"/>
    <cellStyle name="Normal 16 2 2 8 4" xfId="39327" xr:uid="{00000000-0005-0000-0000-0000E74A0000}"/>
    <cellStyle name="Normal 16 2 2 8 5" xfId="25761" xr:uid="{00000000-0005-0000-0000-0000E84A0000}"/>
    <cellStyle name="Normal 16 2 2 9" xfId="5531" xr:uid="{00000000-0005-0000-0000-0000E94A0000}"/>
    <cellStyle name="Normal 16 2 2 9 2" xfId="18162" xr:uid="{00000000-0005-0000-0000-0000EA4A0000}"/>
    <cellStyle name="Normal 16 2 2 9 2 2" xfId="53378" xr:uid="{00000000-0005-0000-0000-0000EB4A0000}"/>
    <cellStyle name="Normal 16 2 2 9 3" xfId="40781" xr:uid="{00000000-0005-0000-0000-0000EC4A0000}"/>
    <cellStyle name="Normal 16 2 2 9 4" xfId="30767" xr:uid="{00000000-0005-0000-0000-0000ED4A0000}"/>
    <cellStyle name="Normal 16 2 3" xfId="2296" xr:uid="{00000000-0005-0000-0000-0000EE4A0000}"/>
    <cellStyle name="Normal 16 2 3 10" xfId="10551" xr:uid="{00000000-0005-0000-0000-0000EF4A0000}"/>
    <cellStyle name="Normal 16 2 3 10 2" xfId="23162" xr:uid="{00000000-0005-0000-0000-0000F04A0000}"/>
    <cellStyle name="Normal 16 2 3 10 2 2" xfId="58378" xr:uid="{00000000-0005-0000-0000-0000F14A0000}"/>
    <cellStyle name="Normal 16 2 3 10 3" xfId="45781" xr:uid="{00000000-0005-0000-0000-0000F24A0000}"/>
    <cellStyle name="Normal 16 2 3 10 4" xfId="35767" xr:uid="{00000000-0005-0000-0000-0000F34A0000}"/>
    <cellStyle name="Normal 16 2 3 11" xfId="15012" xr:uid="{00000000-0005-0000-0000-0000F44A0000}"/>
    <cellStyle name="Normal 16 2 3 11 2" xfId="50228" xr:uid="{00000000-0005-0000-0000-0000F54A0000}"/>
    <cellStyle name="Normal 16 2 3 11 3" xfId="27617" xr:uid="{00000000-0005-0000-0000-0000F64A0000}"/>
    <cellStyle name="Normal 16 2 3 12" xfId="12425" xr:uid="{00000000-0005-0000-0000-0000F74A0000}"/>
    <cellStyle name="Normal 16 2 3 12 2" xfId="47643" xr:uid="{00000000-0005-0000-0000-0000F84A0000}"/>
    <cellStyle name="Normal 16 2 3 13" xfId="37631" xr:uid="{00000000-0005-0000-0000-0000F94A0000}"/>
    <cellStyle name="Normal 16 2 3 14" xfId="25032" xr:uid="{00000000-0005-0000-0000-0000FA4A0000}"/>
    <cellStyle name="Normal 16 2 3 15" xfId="60245" xr:uid="{00000000-0005-0000-0000-0000FB4A0000}"/>
    <cellStyle name="Normal 16 2 3 2" xfId="3147" xr:uid="{00000000-0005-0000-0000-0000FC4A0000}"/>
    <cellStyle name="Normal 16 2 3 2 10" xfId="25516" xr:uid="{00000000-0005-0000-0000-0000FD4A0000}"/>
    <cellStyle name="Normal 16 2 3 2 11" xfId="61051" xr:uid="{00000000-0005-0000-0000-0000FE4A0000}"/>
    <cellStyle name="Normal 16 2 3 2 2" xfId="4947" xr:uid="{00000000-0005-0000-0000-0000FF4A0000}"/>
    <cellStyle name="Normal 16 2 3 2 2 2" xfId="17594" xr:uid="{00000000-0005-0000-0000-0000004B0000}"/>
    <cellStyle name="Normal 16 2 3 2 2 2 2" xfId="52810" xr:uid="{00000000-0005-0000-0000-0000014B0000}"/>
    <cellStyle name="Normal 16 2 3 2 2 2 3" xfId="30199" xr:uid="{00000000-0005-0000-0000-0000024B0000}"/>
    <cellStyle name="Normal 16 2 3 2 2 3" xfId="14040" xr:uid="{00000000-0005-0000-0000-0000034B0000}"/>
    <cellStyle name="Normal 16 2 3 2 2 3 2" xfId="49258" xr:uid="{00000000-0005-0000-0000-0000044B0000}"/>
    <cellStyle name="Normal 16 2 3 2 2 4" xfId="40213" xr:uid="{00000000-0005-0000-0000-0000054B0000}"/>
    <cellStyle name="Normal 16 2 3 2 2 5" xfId="26647" xr:uid="{00000000-0005-0000-0000-0000064B0000}"/>
    <cellStyle name="Normal 16 2 3 2 3" xfId="6417" xr:uid="{00000000-0005-0000-0000-0000074B0000}"/>
    <cellStyle name="Normal 16 2 3 2 3 2" xfId="19048" xr:uid="{00000000-0005-0000-0000-0000084B0000}"/>
    <cellStyle name="Normal 16 2 3 2 3 2 2" xfId="54264" xr:uid="{00000000-0005-0000-0000-0000094B0000}"/>
    <cellStyle name="Normal 16 2 3 2 3 3" xfId="41667" xr:uid="{00000000-0005-0000-0000-00000A4B0000}"/>
    <cellStyle name="Normal 16 2 3 2 3 4" xfId="31653" xr:uid="{00000000-0005-0000-0000-00000B4B0000}"/>
    <cellStyle name="Normal 16 2 3 2 4" xfId="7876" xr:uid="{00000000-0005-0000-0000-00000C4B0000}"/>
    <cellStyle name="Normal 16 2 3 2 4 2" xfId="20502" xr:uid="{00000000-0005-0000-0000-00000D4B0000}"/>
    <cellStyle name="Normal 16 2 3 2 4 2 2" xfId="55718" xr:uid="{00000000-0005-0000-0000-00000E4B0000}"/>
    <cellStyle name="Normal 16 2 3 2 4 3" xfId="43121" xr:uid="{00000000-0005-0000-0000-00000F4B0000}"/>
    <cellStyle name="Normal 16 2 3 2 4 4" xfId="33107" xr:uid="{00000000-0005-0000-0000-0000104B0000}"/>
    <cellStyle name="Normal 16 2 3 2 5" xfId="9657" xr:uid="{00000000-0005-0000-0000-0000114B0000}"/>
    <cellStyle name="Normal 16 2 3 2 5 2" xfId="22278" xr:uid="{00000000-0005-0000-0000-0000124B0000}"/>
    <cellStyle name="Normal 16 2 3 2 5 2 2" xfId="57494" xr:uid="{00000000-0005-0000-0000-0000134B0000}"/>
    <cellStyle name="Normal 16 2 3 2 5 3" xfId="44897" xr:uid="{00000000-0005-0000-0000-0000144B0000}"/>
    <cellStyle name="Normal 16 2 3 2 5 4" xfId="34883" xr:uid="{00000000-0005-0000-0000-0000154B0000}"/>
    <cellStyle name="Normal 16 2 3 2 6" xfId="11451" xr:uid="{00000000-0005-0000-0000-0000164B0000}"/>
    <cellStyle name="Normal 16 2 3 2 6 2" xfId="24054" xr:uid="{00000000-0005-0000-0000-0000174B0000}"/>
    <cellStyle name="Normal 16 2 3 2 6 2 2" xfId="59270" xr:uid="{00000000-0005-0000-0000-0000184B0000}"/>
    <cellStyle name="Normal 16 2 3 2 6 3" xfId="46673" xr:uid="{00000000-0005-0000-0000-0000194B0000}"/>
    <cellStyle name="Normal 16 2 3 2 6 4" xfId="36659" xr:uid="{00000000-0005-0000-0000-00001A4B0000}"/>
    <cellStyle name="Normal 16 2 3 2 7" xfId="15818" xr:uid="{00000000-0005-0000-0000-00001B4B0000}"/>
    <cellStyle name="Normal 16 2 3 2 7 2" xfId="51034" xr:uid="{00000000-0005-0000-0000-00001C4B0000}"/>
    <cellStyle name="Normal 16 2 3 2 7 3" xfId="28423" xr:uid="{00000000-0005-0000-0000-00001D4B0000}"/>
    <cellStyle name="Normal 16 2 3 2 8" xfId="12909" xr:uid="{00000000-0005-0000-0000-00001E4B0000}"/>
    <cellStyle name="Normal 16 2 3 2 8 2" xfId="48127" xr:uid="{00000000-0005-0000-0000-00001F4B0000}"/>
    <cellStyle name="Normal 16 2 3 2 9" xfId="38437" xr:uid="{00000000-0005-0000-0000-0000204B0000}"/>
    <cellStyle name="Normal 16 2 3 3" xfId="3476" xr:uid="{00000000-0005-0000-0000-0000214B0000}"/>
    <cellStyle name="Normal 16 2 3 3 10" xfId="26972" xr:uid="{00000000-0005-0000-0000-0000224B0000}"/>
    <cellStyle name="Normal 16 2 3 3 11" xfId="61376" xr:uid="{00000000-0005-0000-0000-0000234B0000}"/>
    <cellStyle name="Normal 16 2 3 3 2" xfId="5272" xr:uid="{00000000-0005-0000-0000-0000244B0000}"/>
    <cellStyle name="Normal 16 2 3 3 2 2" xfId="17919" xr:uid="{00000000-0005-0000-0000-0000254B0000}"/>
    <cellStyle name="Normal 16 2 3 3 2 2 2" xfId="53135" xr:uid="{00000000-0005-0000-0000-0000264B0000}"/>
    <cellStyle name="Normal 16 2 3 3 2 3" xfId="40538" xr:uid="{00000000-0005-0000-0000-0000274B0000}"/>
    <cellStyle name="Normal 16 2 3 3 2 4" xfId="30524" xr:uid="{00000000-0005-0000-0000-0000284B0000}"/>
    <cellStyle name="Normal 16 2 3 3 3" xfId="6742" xr:uid="{00000000-0005-0000-0000-0000294B0000}"/>
    <cellStyle name="Normal 16 2 3 3 3 2" xfId="19373" xr:uid="{00000000-0005-0000-0000-00002A4B0000}"/>
    <cellStyle name="Normal 16 2 3 3 3 2 2" xfId="54589" xr:uid="{00000000-0005-0000-0000-00002B4B0000}"/>
    <cellStyle name="Normal 16 2 3 3 3 3" xfId="41992" xr:uid="{00000000-0005-0000-0000-00002C4B0000}"/>
    <cellStyle name="Normal 16 2 3 3 3 4" xfId="31978" xr:uid="{00000000-0005-0000-0000-00002D4B0000}"/>
    <cellStyle name="Normal 16 2 3 3 4" xfId="8201" xr:uid="{00000000-0005-0000-0000-00002E4B0000}"/>
    <cellStyle name="Normal 16 2 3 3 4 2" xfId="20827" xr:uid="{00000000-0005-0000-0000-00002F4B0000}"/>
    <cellStyle name="Normal 16 2 3 3 4 2 2" xfId="56043" xr:uid="{00000000-0005-0000-0000-0000304B0000}"/>
    <cellStyle name="Normal 16 2 3 3 4 3" xfId="43446" xr:uid="{00000000-0005-0000-0000-0000314B0000}"/>
    <cellStyle name="Normal 16 2 3 3 4 4" xfId="33432" xr:uid="{00000000-0005-0000-0000-0000324B0000}"/>
    <cellStyle name="Normal 16 2 3 3 5" xfId="9982" xr:uid="{00000000-0005-0000-0000-0000334B0000}"/>
    <cellStyle name="Normal 16 2 3 3 5 2" xfId="22603" xr:uid="{00000000-0005-0000-0000-0000344B0000}"/>
    <cellStyle name="Normal 16 2 3 3 5 2 2" xfId="57819" xr:uid="{00000000-0005-0000-0000-0000354B0000}"/>
    <cellStyle name="Normal 16 2 3 3 5 3" xfId="45222" xr:uid="{00000000-0005-0000-0000-0000364B0000}"/>
    <cellStyle name="Normal 16 2 3 3 5 4" xfId="35208" xr:uid="{00000000-0005-0000-0000-0000374B0000}"/>
    <cellStyle name="Normal 16 2 3 3 6" xfId="11776" xr:uid="{00000000-0005-0000-0000-0000384B0000}"/>
    <cellStyle name="Normal 16 2 3 3 6 2" xfId="24379" xr:uid="{00000000-0005-0000-0000-0000394B0000}"/>
    <cellStyle name="Normal 16 2 3 3 6 2 2" xfId="59595" xr:uid="{00000000-0005-0000-0000-00003A4B0000}"/>
    <cellStyle name="Normal 16 2 3 3 6 3" xfId="46998" xr:uid="{00000000-0005-0000-0000-00003B4B0000}"/>
    <cellStyle name="Normal 16 2 3 3 6 4" xfId="36984" xr:uid="{00000000-0005-0000-0000-00003C4B0000}"/>
    <cellStyle name="Normal 16 2 3 3 7" xfId="16143" xr:uid="{00000000-0005-0000-0000-00003D4B0000}"/>
    <cellStyle name="Normal 16 2 3 3 7 2" xfId="51359" xr:uid="{00000000-0005-0000-0000-00003E4B0000}"/>
    <cellStyle name="Normal 16 2 3 3 7 3" xfId="28748" xr:uid="{00000000-0005-0000-0000-00003F4B0000}"/>
    <cellStyle name="Normal 16 2 3 3 8" xfId="14365" xr:uid="{00000000-0005-0000-0000-0000404B0000}"/>
    <cellStyle name="Normal 16 2 3 3 8 2" xfId="49583" xr:uid="{00000000-0005-0000-0000-0000414B0000}"/>
    <cellStyle name="Normal 16 2 3 3 9" xfId="38762" xr:uid="{00000000-0005-0000-0000-0000424B0000}"/>
    <cellStyle name="Normal 16 2 3 4" xfId="2637" xr:uid="{00000000-0005-0000-0000-0000434B0000}"/>
    <cellStyle name="Normal 16 2 3 4 10" xfId="26163" xr:uid="{00000000-0005-0000-0000-0000444B0000}"/>
    <cellStyle name="Normal 16 2 3 4 11" xfId="60567" xr:uid="{00000000-0005-0000-0000-0000454B0000}"/>
    <cellStyle name="Normal 16 2 3 4 2" xfId="4463" xr:uid="{00000000-0005-0000-0000-0000464B0000}"/>
    <cellStyle name="Normal 16 2 3 4 2 2" xfId="17110" xr:uid="{00000000-0005-0000-0000-0000474B0000}"/>
    <cellStyle name="Normal 16 2 3 4 2 2 2" xfId="52326" xr:uid="{00000000-0005-0000-0000-0000484B0000}"/>
    <cellStyle name="Normal 16 2 3 4 2 3" xfId="39729" xr:uid="{00000000-0005-0000-0000-0000494B0000}"/>
    <cellStyle name="Normal 16 2 3 4 2 4" xfId="29715" xr:uid="{00000000-0005-0000-0000-00004A4B0000}"/>
    <cellStyle name="Normal 16 2 3 4 3" xfId="5933" xr:uid="{00000000-0005-0000-0000-00004B4B0000}"/>
    <cellStyle name="Normal 16 2 3 4 3 2" xfId="18564" xr:uid="{00000000-0005-0000-0000-00004C4B0000}"/>
    <cellStyle name="Normal 16 2 3 4 3 2 2" xfId="53780" xr:uid="{00000000-0005-0000-0000-00004D4B0000}"/>
    <cellStyle name="Normal 16 2 3 4 3 3" xfId="41183" xr:uid="{00000000-0005-0000-0000-00004E4B0000}"/>
    <cellStyle name="Normal 16 2 3 4 3 4" xfId="31169" xr:uid="{00000000-0005-0000-0000-00004F4B0000}"/>
    <cellStyle name="Normal 16 2 3 4 4" xfId="7392" xr:uid="{00000000-0005-0000-0000-0000504B0000}"/>
    <cellStyle name="Normal 16 2 3 4 4 2" xfId="20018" xr:uid="{00000000-0005-0000-0000-0000514B0000}"/>
    <cellStyle name="Normal 16 2 3 4 4 2 2" xfId="55234" xr:uid="{00000000-0005-0000-0000-0000524B0000}"/>
    <cellStyle name="Normal 16 2 3 4 4 3" xfId="42637" xr:uid="{00000000-0005-0000-0000-0000534B0000}"/>
    <cellStyle name="Normal 16 2 3 4 4 4" xfId="32623" xr:uid="{00000000-0005-0000-0000-0000544B0000}"/>
    <cellStyle name="Normal 16 2 3 4 5" xfId="9173" xr:uid="{00000000-0005-0000-0000-0000554B0000}"/>
    <cellStyle name="Normal 16 2 3 4 5 2" xfId="21794" xr:uid="{00000000-0005-0000-0000-0000564B0000}"/>
    <cellStyle name="Normal 16 2 3 4 5 2 2" xfId="57010" xr:uid="{00000000-0005-0000-0000-0000574B0000}"/>
    <cellStyle name="Normal 16 2 3 4 5 3" xfId="44413" xr:uid="{00000000-0005-0000-0000-0000584B0000}"/>
    <cellStyle name="Normal 16 2 3 4 5 4" xfId="34399" xr:uid="{00000000-0005-0000-0000-0000594B0000}"/>
    <cellStyle name="Normal 16 2 3 4 6" xfId="10967" xr:uid="{00000000-0005-0000-0000-00005A4B0000}"/>
    <cellStyle name="Normal 16 2 3 4 6 2" xfId="23570" xr:uid="{00000000-0005-0000-0000-00005B4B0000}"/>
    <cellStyle name="Normal 16 2 3 4 6 2 2" xfId="58786" xr:uid="{00000000-0005-0000-0000-00005C4B0000}"/>
    <cellStyle name="Normal 16 2 3 4 6 3" xfId="46189" xr:uid="{00000000-0005-0000-0000-00005D4B0000}"/>
    <cellStyle name="Normal 16 2 3 4 6 4" xfId="36175" xr:uid="{00000000-0005-0000-0000-00005E4B0000}"/>
    <cellStyle name="Normal 16 2 3 4 7" xfId="15334" xr:uid="{00000000-0005-0000-0000-00005F4B0000}"/>
    <cellStyle name="Normal 16 2 3 4 7 2" xfId="50550" xr:uid="{00000000-0005-0000-0000-0000604B0000}"/>
    <cellStyle name="Normal 16 2 3 4 7 3" xfId="27939" xr:uid="{00000000-0005-0000-0000-0000614B0000}"/>
    <cellStyle name="Normal 16 2 3 4 8" xfId="13556" xr:uid="{00000000-0005-0000-0000-0000624B0000}"/>
    <cellStyle name="Normal 16 2 3 4 8 2" xfId="48774" xr:uid="{00000000-0005-0000-0000-0000634B0000}"/>
    <cellStyle name="Normal 16 2 3 4 9" xfId="37953" xr:uid="{00000000-0005-0000-0000-0000644B0000}"/>
    <cellStyle name="Normal 16 2 3 5" xfId="3801" xr:uid="{00000000-0005-0000-0000-0000654B0000}"/>
    <cellStyle name="Normal 16 2 3 5 2" xfId="8524" xr:uid="{00000000-0005-0000-0000-0000664B0000}"/>
    <cellStyle name="Normal 16 2 3 5 2 2" xfId="21150" xr:uid="{00000000-0005-0000-0000-0000674B0000}"/>
    <cellStyle name="Normal 16 2 3 5 2 2 2" xfId="56366" xr:uid="{00000000-0005-0000-0000-0000684B0000}"/>
    <cellStyle name="Normal 16 2 3 5 2 3" xfId="43769" xr:uid="{00000000-0005-0000-0000-0000694B0000}"/>
    <cellStyle name="Normal 16 2 3 5 2 4" xfId="33755" xr:uid="{00000000-0005-0000-0000-00006A4B0000}"/>
    <cellStyle name="Normal 16 2 3 5 3" xfId="10305" xr:uid="{00000000-0005-0000-0000-00006B4B0000}"/>
    <cellStyle name="Normal 16 2 3 5 3 2" xfId="22926" xr:uid="{00000000-0005-0000-0000-00006C4B0000}"/>
    <cellStyle name="Normal 16 2 3 5 3 2 2" xfId="58142" xr:uid="{00000000-0005-0000-0000-00006D4B0000}"/>
    <cellStyle name="Normal 16 2 3 5 3 3" xfId="45545" xr:uid="{00000000-0005-0000-0000-00006E4B0000}"/>
    <cellStyle name="Normal 16 2 3 5 3 4" xfId="35531" xr:uid="{00000000-0005-0000-0000-00006F4B0000}"/>
    <cellStyle name="Normal 16 2 3 5 4" xfId="12101" xr:uid="{00000000-0005-0000-0000-0000704B0000}"/>
    <cellStyle name="Normal 16 2 3 5 4 2" xfId="24702" xr:uid="{00000000-0005-0000-0000-0000714B0000}"/>
    <cellStyle name="Normal 16 2 3 5 4 2 2" xfId="59918" xr:uid="{00000000-0005-0000-0000-0000724B0000}"/>
    <cellStyle name="Normal 16 2 3 5 4 3" xfId="47321" xr:uid="{00000000-0005-0000-0000-0000734B0000}"/>
    <cellStyle name="Normal 16 2 3 5 4 4" xfId="37307" xr:uid="{00000000-0005-0000-0000-0000744B0000}"/>
    <cellStyle name="Normal 16 2 3 5 5" xfId="16466" xr:uid="{00000000-0005-0000-0000-0000754B0000}"/>
    <cellStyle name="Normal 16 2 3 5 5 2" xfId="51682" xr:uid="{00000000-0005-0000-0000-0000764B0000}"/>
    <cellStyle name="Normal 16 2 3 5 5 3" xfId="29071" xr:uid="{00000000-0005-0000-0000-0000774B0000}"/>
    <cellStyle name="Normal 16 2 3 5 6" xfId="14688" xr:uid="{00000000-0005-0000-0000-0000784B0000}"/>
    <cellStyle name="Normal 16 2 3 5 6 2" xfId="49906" xr:uid="{00000000-0005-0000-0000-0000794B0000}"/>
    <cellStyle name="Normal 16 2 3 5 7" xfId="39085" xr:uid="{00000000-0005-0000-0000-00007A4B0000}"/>
    <cellStyle name="Normal 16 2 3 5 8" xfId="27295" xr:uid="{00000000-0005-0000-0000-00007B4B0000}"/>
    <cellStyle name="Normal 16 2 3 6" xfId="4141" xr:uid="{00000000-0005-0000-0000-00007C4B0000}"/>
    <cellStyle name="Normal 16 2 3 6 2" xfId="16788" xr:uid="{00000000-0005-0000-0000-00007D4B0000}"/>
    <cellStyle name="Normal 16 2 3 6 2 2" xfId="52004" xr:uid="{00000000-0005-0000-0000-00007E4B0000}"/>
    <cellStyle name="Normal 16 2 3 6 2 3" xfId="29393" xr:uid="{00000000-0005-0000-0000-00007F4B0000}"/>
    <cellStyle name="Normal 16 2 3 6 3" xfId="13234" xr:uid="{00000000-0005-0000-0000-0000804B0000}"/>
    <cellStyle name="Normal 16 2 3 6 3 2" xfId="48452" xr:uid="{00000000-0005-0000-0000-0000814B0000}"/>
    <cellStyle name="Normal 16 2 3 6 4" xfId="39407" xr:uid="{00000000-0005-0000-0000-0000824B0000}"/>
    <cellStyle name="Normal 16 2 3 6 5" xfId="25841" xr:uid="{00000000-0005-0000-0000-0000834B0000}"/>
    <cellStyle name="Normal 16 2 3 7" xfId="5611" xr:uid="{00000000-0005-0000-0000-0000844B0000}"/>
    <cellStyle name="Normal 16 2 3 7 2" xfId="18242" xr:uid="{00000000-0005-0000-0000-0000854B0000}"/>
    <cellStyle name="Normal 16 2 3 7 2 2" xfId="53458" xr:uid="{00000000-0005-0000-0000-0000864B0000}"/>
    <cellStyle name="Normal 16 2 3 7 3" xfId="40861" xr:uid="{00000000-0005-0000-0000-0000874B0000}"/>
    <cellStyle name="Normal 16 2 3 7 4" xfId="30847" xr:uid="{00000000-0005-0000-0000-0000884B0000}"/>
    <cellStyle name="Normal 16 2 3 8" xfId="7070" xr:uid="{00000000-0005-0000-0000-0000894B0000}"/>
    <cellStyle name="Normal 16 2 3 8 2" xfId="19696" xr:uid="{00000000-0005-0000-0000-00008A4B0000}"/>
    <cellStyle name="Normal 16 2 3 8 2 2" xfId="54912" xr:uid="{00000000-0005-0000-0000-00008B4B0000}"/>
    <cellStyle name="Normal 16 2 3 8 3" xfId="42315" xr:uid="{00000000-0005-0000-0000-00008C4B0000}"/>
    <cellStyle name="Normal 16 2 3 8 4" xfId="32301" xr:uid="{00000000-0005-0000-0000-00008D4B0000}"/>
    <cellStyle name="Normal 16 2 3 9" xfId="8851" xr:uid="{00000000-0005-0000-0000-00008E4B0000}"/>
    <cellStyle name="Normal 16 2 3 9 2" xfId="21472" xr:uid="{00000000-0005-0000-0000-00008F4B0000}"/>
    <cellStyle name="Normal 16 2 3 9 2 2" xfId="56688" xr:uid="{00000000-0005-0000-0000-0000904B0000}"/>
    <cellStyle name="Normal 16 2 3 9 3" xfId="44091" xr:uid="{00000000-0005-0000-0000-0000914B0000}"/>
    <cellStyle name="Normal 16 2 3 9 4" xfId="34077" xr:uid="{00000000-0005-0000-0000-0000924B0000}"/>
    <cellStyle name="Normal 16 2 4" xfId="2977" xr:uid="{00000000-0005-0000-0000-0000934B0000}"/>
    <cellStyle name="Normal 16 2 4 10" xfId="25357" xr:uid="{00000000-0005-0000-0000-0000944B0000}"/>
    <cellStyle name="Normal 16 2 4 11" xfId="60892" xr:uid="{00000000-0005-0000-0000-0000954B0000}"/>
    <cellStyle name="Normal 16 2 4 2" xfId="4788" xr:uid="{00000000-0005-0000-0000-0000964B0000}"/>
    <cellStyle name="Normal 16 2 4 2 2" xfId="17435" xr:uid="{00000000-0005-0000-0000-0000974B0000}"/>
    <cellStyle name="Normal 16 2 4 2 2 2" xfId="52651" xr:uid="{00000000-0005-0000-0000-0000984B0000}"/>
    <cellStyle name="Normal 16 2 4 2 2 3" xfId="30040" xr:uid="{00000000-0005-0000-0000-0000994B0000}"/>
    <cellStyle name="Normal 16 2 4 2 3" xfId="13881" xr:uid="{00000000-0005-0000-0000-00009A4B0000}"/>
    <cellStyle name="Normal 16 2 4 2 3 2" xfId="49099" xr:uid="{00000000-0005-0000-0000-00009B4B0000}"/>
    <cellStyle name="Normal 16 2 4 2 4" xfId="40054" xr:uid="{00000000-0005-0000-0000-00009C4B0000}"/>
    <cellStyle name="Normal 16 2 4 2 5" xfId="26488" xr:uid="{00000000-0005-0000-0000-00009D4B0000}"/>
    <cellStyle name="Normal 16 2 4 3" xfId="6258" xr:uid="{00000000-0005-0000-0000-00009E4B0000}"/>
    <cellStyle name="Normal 16 2 4 3 2" xfId="18889" xr:uid="{00000000-0005-0000-0000-00009F4B0000}"/>
    <cellStyle name="Normal 16 2 4 3 2 2" xfId="54105" xr:uid="{00000000-0005-0000-0000-0000A04B0000}"/>
    <cellStyle name="Normal 16 2 4 3 3" xfId="41508" xr:uid="{00000000-0005-0000-0000-0000A14B0000}"/>
    <cellStyle name="Normal 16 2 4 3 4" xfId="31494" xr:uid="{00000000-0005-0000-0000-0000A24B0000}"/>
    <cellStyle name="Normal 16 2 4 4" xfId="7717" xr:uid="{00000000-0005-0000-0000-0000A34B0000}"/>
    <cellStyle name="Normal 16 2 4 4 2" xfId="20343" xr:uid="{00000000-0005-0000-0000-0000A44B0000}"/>
    <cellStyle name="Normal 16 2 4 4 2 2" xfId="55559" xr:uid="{00000000-0005-0000-0000-0000A54B0000}"/>
    <cellStyle name="Normal 16 2 4 4 3" xfId="42962" xr:uid="{00000000-0005-0000-0000-0000A64B0000}"/>
    <cellStyle name="Normal 16 2 4 4 4" xfId="32948" xr:uid="{00000000-0005-0000-0000-0000A74B0000}"/>
    <cellStyle name="Normal 16 2 4 5" xfId="9498" xr:uid="{00000000-0005-0000-0000-0000A84B0000}"/>
    <cellStyle name="Normal 16 2 4 5 2" xfId="22119" xr:uid="{00000000-0005-0000-0000-0000A94B0000}"/>
    <cellStyle name="Normal 16 2 4 5 2 2" xfId="57335" xr:uid="{00000000-0005-0000-0000-0000AA4B0000}"/>
    <cellStyle name="Normal 16 2 4 5 3" xfId="44738" xr:uid="{00000000-0005-0000-0000-0000AB4B0000}"/>
    <cellStyle name="Normal 16 2 4 5 4" xfId="34724" xr:uid="{00000000-0005-0000-0000-0000AC4B0000}"/>
    <cellStyle name="Normal 16 2 4 6" xfId="11292" xr:uid="{00000000-0005-0000-0000-0000AD4B0000}"/>
    <cellStyle name="Normal 16 2 4 6 2" xfId="23895" xr:uid="{00000000-0005-0000-0000-0000AE4B0000}"/>
    <cellStyle name="Normal 16 2 4 6 2 2" xfId="59111" xr:uid="{00000000-0005-0000-0000-0000AF4B0000}"/>
    <cellStyle name="Normal 16 2 4 6 3" xfId="46514" xr:uid="{00000000-0005-0000-0000-0000B04B0000}"/>
    <cellStyle name="Normal 16 2 4 6 4" xfId="36500" xr:uid="{00000000-0005-0000-0000-0000B14B0000}"/>
    <cellStyle name="Normal 16 2 4 7" xfId="15659" xr:uid="{00000000-0005-0000-0000-0000B24B0000}"/>
    <cellStyle name="Normal 16 2 4 7 2" xfId="50875" xr:uid="{00000000-0005-0000-0000-0000B34B0000}"/>
    <cellStyle name="Normal 16 2 4 7 3" xfId="28264" xr:uid="{00000000-0005-0000-0000-0000B44B0000}"/>
    <cellStyle name="Normal 16 2 4 8" xfId="12750" xr:uid="{00000000-0005-0000-0000-0000B54B0000}"/>
    <cellStyle name="Normal 16 2 4 8 2" xfId="47968" xr:uid="{00000000-0005-0000-0000-0000B64B0000}"/>
    <cellStyle name="Normal 16 2 4 9" xfId="38278" xr:uid="{00000000-0005-0000-0000-0000B74B0000}"/>
    <cellStyle name="Normal 16 2 5" xfId="2810" xr:uid="{00000000-0005-0000-0000-0000B84B0000}"/>
    <cellStyle name="Normal 16 2 5 10" xfId="25202" xr:uid="{00000000-0005-0000-0000-0000B94B0000}"/>
    <cellStyle name="Normal 16 2 5 11" xfId="60737" xr:uid="{00000000-0005-0000-0000-0000BA4B0000}"/>
    <cellStyle name="Normal 16 2 5 2" xfId="4633" xr:uid="{00000000-0005-0000-0000-0000BB4B0000}"/>
    <cellStyle name="Normal 16 2 5 2 2" xfId="17280" xr:uid="{00000000-0005-0000-0000-0000BC4B0000}"/>
    <cellStyle name="Normal 16 2 5 2 2 2" xfId="52496" xr:uid="{00000000-0005-0000-0000-0000BD4B0000}"/>
    <cellStyle name="Normal 16 2 5 2 2 3" xfId="29885" xr:uid="{00000000-0005-0000-0000-0000BE4B0000}"/>
    <cellStyle name="Normal 16 2 5 2 3" xfId="13726" xr:uid="{00000000-0005-0000-0000-0000BF4B0000}"/>
    <cellStyle name="Normal 16 2 5 2 3 2" xfId="48944" xr:uid="{00000000-0005-0000-0000-0000C04B0000}"/>
    <cellStyle name="Normal 16 2 5 2 4" xfId="39899" xr:uid="{00000000-0005-0000-0000-0000C14B0000}"/>
    <cellStyle name="Normal 16 2 5 2 5" xfId="26333" xr:uid="{00000000-0005-0000-0000-0000C24B0000}"/>
    <cellStyle name="Normal 16 2 5 3" xfId="6103" xr:uid="{00000000-0005-0000-0000-0000C34B0000}"/>
    <cellStyle name="Normal 16 2 5 3 2" xfId="18734" xr:uid="{00000000-0005-0000-0000-0000C44B0000}"/>
    <cellStyle name="Normal 16 2 5 3 2 2" xfId="53950" xr:uid="{00000000-0005-0000-0000-0000C54B0000}"/>
    <cellStyle name="Normal 16 2 5 3 3" xfId="41353" xr:uid="{00000000-0005-0000-0000-0000C64B0000}"/>
    <cellStyle name="Normal 16 2 5 3 4" xfId="31339" xr:uid="{00000000-0005-0000-0000-0000C74B0000}"/>
    <cellStyle name="Normal 16 2 5 4" xfId="7562" xr:uid="{00000000-0005-0000-0000-0000C84B0000}"/>
    <cellStyle name="Normal 16 2 5 4 2" xfId="20188" xr:uid="{00000000-0005-0000-0000-0000C94B0000}"/>
    <cellStyle name="Normal 16 2 5 4 2 2" xfId="55404" xr:uid="{00000000-0005-0000-0000-0000CA4B0000}"/>
    <cellStyle name="Normal 16 2 5 4 3" xfId="42807" xr:uid="{00000000-0005-0000-0000-0000CB4B0000}"/>
    <cellStyle name="Normal 16 2 5 4 4" xfId="32793" xr:uid="{00000000-0005-0000-0000-0000CC4B0000}"/>
    <cellStyle name="Normal 16 2 5 5" xfId="9343" xr:uid="{00000000-0005-0000-0000-0000CD4B0000}"/>
    <cellStyle name="Normal 16 2 5 5 2" xfId="21964" xr:uid="{00000000-0005-0000-0000-0000CE4B0000}"/>
    <cellStyle name="Normal 16 2 5 5 2 2" xfId="57180" xr:uid="{00000000-0005-0000-0000-0000CF4B0000}"/>
    <cellStyle name="Normal 16 2 5 5 3" xfId="44583" xr:uid="{00000000-0005-0000-0000-0000D04B0000}"/>
    <cellStyle name="Normal 16 2 5 5 4" xfId="34569" xr:uid="{00000000-0005-0000-0000-0000D14B0000}"/>
    <cellStyle name="Normal 16 2 5 6" xfId="11137" xr:uid="{00000000-0005-0000-0000-0000D24B0000}"/>
    <cellStyle name="Normal 16 2 5 6 2" xfId="23740" xr:uid="{00000000-0005-0000-0000-0000D34B0000}"/>
    <cellStyle name="Normal 16 2 5 6 2 2" xfId="58956" xr:uid="{00000000-0005-0000-0000-0000D44B0000}"/>
    <cellStyle name="Normal 16 2 5 6 3" xfId="46359" xr:uid="{00000000-0005-0000-0000-0000D54B0000}"/>
    <cellStyle name="Normal 16 2 5 6 4" xfId="36345" xr:uid="{00000000-0005-0000-0000-0000D64B0000}"/>
    <cellStyle name="Normal 16 2 5 7" xfId="15504" xr:uid="{00000000-0005-0000-0000-0000D74B0000}"/>
    <cellStyle name="Normal 16 2 5 7 2" xfId="50720" xr:uid="{00000000-0005-0000-0000-0000D84B0000}"/>
    <cellStyle name="Normal 16 2 5 7 3" xfId="28109" xr:uid="{00000000-0005-0000-0000-0000D94B0000}"/>
    <cellStyle name="Normal 16 2 5 8" xfId="12595" xr:uid="{00000000-0005-0000-0000-0000DA4B0000}"/>
    <cellStyle name="Normal 16 2 5 8 2" xfId="47813" xr:uid="{00000000-0005-0000-0000-0000DB4B0000}"/>
    <cellStyle name="Normal 16 2 5 9" xfId="38123" xr:uid="{00000000-0005-0000-0000-0000DC4B0000}"/>
    <cellStyle name="Normal 16 2 6" xfId="3324" xr:uid="{00000000-0005-0000-0000-0000DD4B0000}"/>
    <cellStyle name="Normal 16 2 6 10" xfId="26820" xr:uid="{00000000-0005-0000-0000-0000DE4B0000}"/>
    <cellStyle name="Normal 16 2 6 11" xfId="61224" xr:uid="{00000000-0005-0000-0000-0000DF4B0000}"/>
    <cellStyle name="Normal 16 2 6 2" xfId="5120" xr:uid="{00000000-0005-0000-0000-0000E04B0000}"/>
    <cellStyle name="Normal 16 2 6 2 2" xfId="17767" xr:uid="{00000000-0005-0000-0000-0000E14B0000}"/>
    <cellStyle name="Normal 16 2 6 2 2 2" xfId="52983" xr:uid="{00000000-0005-0000-0000-0000E24B0000}"/>
    <cellStyle name="Normal 16 2 6 2 3" xfId="40386" xr:uid="{00000000-0005-0000-0000-0000E34B0000}"/>
    <cellStyle name="Normal 16 2 6 2 4" xfId="30372" xr:uid="{00000000-0005-0000-0000-0000E44B0000}"/>
    <cellStyle name="Normal 16 2 6 3" xfId="6590" xr:uid="{00000000-0005-0000-0000-0000E54B0000}"/>
    <cellStyle name="Normal 16 2 6 3 2" xfId="19221" xr:uid="{00000000-0005-0000-0000-0000E64B0000}"/>
    <cellStyle name="Normal 16 2 6 3 2 2" xfId="54437" xr:uid="{00000000-0005-0000-0000-0000E74B0000}"/>
    <cellStyle name="Normal 16 2 6 3 3" xfId="41840" xr:uid="{00000000-0005-0000-0000-0000E84B0000}"/>
    <cellStyle name="Normal 16 2 6 3 4" xfId="31826" xr:uid="{00000000-0005-0000-0000-0000E94B0000}"/>
    <cellStyle name="Normal 16 2 6 4" xfId="8049" xr:uid="{00000000-0005-0000-0000-0000EA4B0000}"/>
    <cellStyle name="Normal 16 2 6 4 2" xfId="20675" xr:uid="{00000000-0005-0000-0000-0000EB4B0000}"/>
    <cellStyle name="Normal 16 2 6 4 2 2" xfId="55891" xr:uid="{00000000-0005-0000-0000-0000EC4B0000}"/>
    <cellStyle name="Normal 16 2 6 4 3" xfId="43294" xr:uid="{00000000-0005-0000-0000-0000ED4B0000}"/>
    <cellStyle name="Normal 16 2 6 4 4" xfId="33280" xr:uid="{00000000-0005-0000-0000-0000EE4B0000}"/>
    <cellStyle name="Normal 16 2 6 5" xfId="9830" xr:uid="{00000000-0005-0000-0000-0000EF4B0000}"/>
    <cellStyle name="Normal 16 2 6 5 2" xfId="22451" xr:uid="{00000000-0005-0000-0000-0000F04B0000}"/>
    <cellStyle name="Normal 16 2 6 5 2 2" xfId="57667" xr:uid="{00000000-0005-0000-0000-0000F14B0000}"/>
    <cellStyle name="Normal 16 2 6 5 3" xfId="45070" xr:uid="{00000000-0005-0000-0000-0000F24B0000}"/>
    <cellStyle name="Normal 16 2 6 5 4" xfId="35056" xr:uid="{00000000-0005-0000-0000-0000F34B0000}"/>
    <cellStyle name="Normal 16 2 6 6" xfId="11624" xr:uid="{00000000-0005-0000-0000-0000F44B0000}"/>
    <cellStyle name="Normal 16 2 6 6 2" xfId="24227" xr:uid="{00000000-0005-0000-0000-0000F54B0000}"/>
    <cellStyle name="Normal 16 2 6 6 2 2" xfId="59443" xr:uid="{00000000-0005-0000-0000-0000F64B0000}"/>
    <cellStyle name="Normal 16 2 6 6 3" xfId="46846" xr:uid="{00000000-0005-0000-0000-0000F74B0000}"/>
    <cellStyle name="Normal 16 2 6 6 4" xfId="36832" xr:uid="{00000000-0005-0000-0000-0000F84B0000}"/>
    <cellStyle name="Normal 16 2 6 7" xfId="15991" xr:uid="{00000000-0005-0000-0000-0000F94B0000}"/>
    <cellStyle name="Normal 16 2 6 7 2" xfId="51207" xr:uid="{00000000-0005-0000-0000-0000FA4B0000}"/>
    <cellStyle name="Normal 16 2 6 7 3" xfId="28596" xr:uid="{00000000-0005-0000-0000-0000FB4B0000}"/>
    <cellStyle name="Normal 16 2 6 8" xfId="14213" xr:uid="{00000000-0005-0000-0000-0000FC4B0000}"/>
    <cellStyle name="Normal 16 2 6 8 2" xfId="49431" xr:uid="{00000000-0005-0000-0000-0000FD4B0000}"/>
    <cellStyle name="Normal 16 2 6 9" xfId="38610" xr:uid="{00000000-0005-0000-0000-0000FE4B0000}"/>
    <cellStyle name="Normal 16 2 7" xfId="2480" xr:uid="{00000000-0005-0000-0000-0000FF4B0000}"/>
    <cellStyle name="Normal 16 2 7 10" xfId="26011" xr:uid="{00000000-0005-0000-0000-0000004C0000}"/>
    <cellStyle name="Normal 16 2 7 11" xfId="60415" xr:uid="{00000000-0005-0000-0000-0000014C0000}"/>
    <cellStyle name="Normal 16 2 7 2" xfId="4311" xr:uid="{00000000-0005-0000-0000-0000024C0000}"/>
    <cellStyle name="Normal 16 2 7 2 2" xfId="16958" xr:uid="{00000000-0005-0000-0000-0000034C0000}"/>
    <cellStyle name="Normal 16 2 7 2 2 2" xfId="52174" xr:uid="{00000000-0005-0000-0000-0000044C0000}"/>
    <cellStyle name="Normal 16 2 7 2 3" xfId="39577" xr:uid="{00000000-0005-0000-0000-0000054C0000}"/>
    <cellStyle name="Normal 16 2 7 2 4" xfId="29563" xr:uid="{00000000-0005-0000-0000-0000064C0000}"/>
    <cellStyle name="Normal 16 2 7 3" xfId="5781" xr:uid="{00000000-0005-0000-0000-0000074C0000}"/>
    <cellStyle name="Normal 16 2 7 3 2" xfId="18412" xr:uid="{00000000-0005-0000-0000-0000084C0000}"/>
    <cellStyle name="Normal 16 2 7 3 2 2" xfId="53628" xr:uid="{00000000-0005-0000-0000-0000094C0000}"/>
    <cellStyle name="Normal 16 2 7 3 3" xfId="41031" xr:uid="{00000000-0005-0000-0000-00000A4C0000}"/>
    <cellStyle name="Normal 16 2 7 3 4" xfId="31017" xr:uid="{00000000-0005-0000-0000-00000B4C0000}"/>
    <cellStyle name="Normal 16 2 7 4" xfId="7240" xr:uid="{00000000-0005-0000-0000-00000C4C0000}"/>
    <cellStyle name="Normal 16 2 7 4 2" xfId="19866" xr:uid="{00000000-0005-0000-0000-00000D4C0000}"/>
    <cellStyle name="Normal 16 2 7 4 2 2" xfId="55082" xr:uid="{00000000-0005-0000-0000-00000E4C0000}"/>
    <cellStyle name="Normal 16 2 7 4 3" xfId="42485" xr:uid="{00000000-0005-0000-0000-00000F4C0000}"/>
    <cellStyle name="Normal 16 2 7 4 4" xfId="32471" xr:uid="{00000000-0005-0000-0000-0000104C0000}"/>
    <cellStyle name="Normal 16 2 7 5" xfId="9021" xr:uid="{00000000-0005-0000-0000-0000114C0000}"/>
    <cellStyle name="Normal 16 2 7 5 2" xfId="21642" xr:uid="{00000000-0005-0000-0000-0000124C0000}"/>
    <cellStyle name="Normal 16 2 7 5 2 2" xfId="56858" xr:uid="{00000000-0005-0000-0000-0000134C0000}"/>
    <cellStyle name="Normal 16 2 7 5 3" xfId="44261" xr:uid="{00000000-0005-0000-0000-0000144C0000}"/>
    <cellStyle name="Normal 16 2 7 5 4" xfId="34247" xr:uid="{00000000-0005-0000-0000-0000154C0000}"/>
    <cellStyle name="Normal 16 2 7 6" xfId="10815" xr:uid="{00000000-0005-0000-0000-0000164C0000}"/>
    <cellStyle name="Normal 16 2 7 6 2" xfId="23418" xr:uid="{00000000-0005-0000-0000-0000174C0000}"/>
    <cellStyle name="Normal 16 2 7 6 2 2" xfId="58634" xr:uid="{00000000-0005-0000-0000-0000184C0000}"/>
    <cellStyle name="Normal 16 2 7 6 3" xfId="46037" xr:uid="{00000000-0005-0000-0000-0000194C0000}"/>
    <cellStyle name="Normal 16 2 7 6 4" xfId="36023" xr:uid="{00000000-0005-0000-0000-00001A4C0000}"/>
    <cellStyle name="Normal 16 2 7 7" xfId="15182" xr:uid="{00000000-0005-0000-0000-00001B4C0000}"/>
    <cellStyle name="Normal 16 2 7 7 2" xfId="50398" xr:uid="{00000000-0005-0000-0000-00001C4C0000}"/>
    <cellStyle name="Normal 16 2 7 7 3" xfId="27787" xr:uid="{00000000-0005-0000-0000-00001D4C0000}"/>
    <cellStyle name="Normal 16 2 7 8" xfId="13404" xr:uid="{00000000-0005-0000-0000-00001E4C0000}"/>
    <cellStyle name="Normal 16 2 7 8 2" xfId="48622" xr:uid="{00000000-0005-0000-0000-00001F4C0000}"/>
    <cellStyle name="Normal 16 2 7 9" xfId="37801" xr:uid="{00000000-0005-0000-0000-0000204C0000}"/>
    <cellStyle name="Normal 16 2 8" xfId="3648" xr:uid="{00000000-0005-0000-0000-0000214C0000}"/>
    <cellStyle name="Normal 16 2 8 2" xfId="8372" xr:uid="{00000000-0005-0000-0000-0000224C0000}"/>
    <cellStyle name="Normal 16 2 8 2 2" xfId="20998" xr:uid="{00000000-0005-0000-0000-0000234C0000}"/>
    <cellStyle name="Normal 16 2 8 2 2 2" xfId="56214" xr:uid="{00000000-0005-0000-0000-0000244C0000}"/>
    <cellStyle name="Normal 16 2 8 2 3" xfId="43617" xr:uid="{00000000-0005-0000-0000-0000254C0000}"/>
    <cellStyle name="Normal 16 2 8 2 4" xfId="33603" xr:uid="{00000000-0005-0000-0000-0000264C0000}"/>
    <cellStyle name="Normal 16 2 8 3" xfId="10153" xr:uid="{00000000-0005-0000-0000-0000274C0000}"/>
    <cellStyle name="Normal 16 2 8 3 2" xfId="22774" xr:uid="{00000000-0005-0000-0000-0000284C0000}"/>
    <cellStyle name="Normal 16 2 8 3 2 2" xfId="57990" xr:uid="{00000000-0005-0000-0000-0000294C0000}"/>
    <cellStyle name="Normal 16 2 8 3 3" xfId="45393" xr:uid="{00000000-0005-0000-0000-00002A4C0000}"/>
    <cellStyle name="Normal 16 2 8 3 4" xfId="35379" xr:uid="{00000000-0005-0000-0000-00002B4C0000}"/>
    <cellStyle name="Normal 16 2 8 4" xfId="11949" xr:uid="{00000000-0005-0000-0000-00002C4C0000}"/>
    <cellStyle name="Normal 16 2 8 4 2" xfId="24550" xr:uid="{00000000-0005-0000-0000-00002D4C0000}"/>
    <cellStyle name="Normal 16 2 8 4 2 2" xfId="59766" xr:uid="{00000000-0005-0000-0000-00002E4C0000}"/>
    <cellStyle name="Normal 16 2 8 4 3" xfId="47169" xr:uid="{00000000-0005-0000-0000-00002F4C0000}"/>
    <cellStyle name="Normal 16 2 8 4 4" xfId="37155" xr:uid="{00000000-0005-0000-0000-0000304C0000}"/>
    <cellStyle name="Normal 16 2 8 5" xfId="16314" xr:uid="{00000000-0005-0000-0000-0000314C0000}"/>
    <cellStyle name="Normal 16 2 8 5 2" xfId="51530" xr:uid="{00000000-0005-0000-0000-0000324C0000}"/>
    <cellStyle name="Normal 16 2 8 5 3" xfId="28919" xr:uid="{00000000-0005-0000-0000-0000334C0000}"/>
    <cellStyle name="Normal 16 2 8 6" xfId="14536" xr:uid="{00000000-0005-0000-0000-0000344C0000}"/>
    <cellStyle name="Normal 16 2 8 6 2" xfId="49754" xr:uid="{00000000-0005-0000-0000-0000354C0000}"/>
    <cellStyle name="Normal 16 2 8 7" xfId="38933" xr:uid="{00000000-0005-0000-0000-0000364C0000}"/>
    <cellStyle name="Normal 16 2 8 8" xfId="27143" xr:uid="{00000000-0005-0000-0000-0000374C0000}"/>
    <cellStyle name="Normal 16 2 9" xfId="3978" xr:uid="{00000000-0005-0000-0000-0000384C0000}"/>
    <cellStyle name="Normal 16 2 9 2" xfId="16636" xr:uid="{00000000-0005-0000-0000-0000394C0000}"/>
    <cellStyle name="Normal 16 2 9 2 2" xfId="51852" xr:uid="{00000000-0005-0000-0000-00003A4C0000}"/>
    <cellStyle name="Normal 16 2 9 2 3" xfId="29241" xr:uid="{00000000-0005-0000-0000-00003B4C0000}"/>
    <cellStyle name="Normal 16 2 9 3" xfId="13082" xr:uid="{00000000-0005-0000-0000-00003C4C0000}"/>
    <cellStyle name="Normal 16 2 9 3 2" xfId="48300" xr:uid="{00000000-0005-0000-0000-00003D4C0000}"/>
    <cellStyle name="Normal 16 2 9 4" xfId="39255" xr:uid="{00000000-0005-0000-0000-00003E4C0000}"/>
    <cellStyle name="Normal 16 2 9 5" xfId="25689" xr:uid="{00000000-0005-0000-0000-00003F4C0000}"/>
    <cellStyle name="Normal 16 2_District Target Attainment" xfId="1113" xr:uid="{00000000-0005-0000-0000-0000404C0000}"/>
    <cellStyle name="Normal 16 3" xfId="1278" xr:uid="{00000000-0005-0000-0000-0000414C0000}"/>
    <cellStyle name="Normal 16 3 10" xfId="6960" xr:uid="{00000000-0005-0000-0000-0000424C0000}"/>
    <cellStyle name="Normal 16 3 10 2" xfId="19587" xr:uid="{00000000-0005-0000-0000-0000434C0000}"/>
    <cellStyle name="Normal 16 3 10 2 2" xfId="54803" xr:uid="{00000000-0005-0000-0000-0000444C0000}"/>
    <cellStyle name="Normal 16 3 10 3" xfId="42206" xr:uid="{00000000-0005-0000-0000-0000454C0000}"/>
    <cellStyle name="Normal 16 3 10 4" xfId="32192" xr:uid="{00000000-0005-0000-0000-0000464C0000}"/>
    <cellStyle name="Normal 16 3 11" xfId="8741" xr:uid="{00000000-0005-0000-0000-0000474C0000}"/>
    <cellStyle name="Normal 16 3 11 2" xfId="21363" xr:uid="{00000000-0005-0000-0000-0000484C0000}"/>
    <cellStyle name="Normal 16 3 11 2 2" xfId="56579" xr:uid="{00000000-0005-0000-0000-0000494C0000}"/>
    <cellStyle name="Normal 16 3 11 3" xfId="43982" xr:uid="{00000000-0005-0000-0000-00004A4C0000}"/>
    <cellStyle name="Normal 16 3 11 4" xfId="33968" xr:uid="{00000000-0005-0000-0000-00004B4C0000}"/>
    <cellStyle name="Normal 16 3 12" xfId="10552" xr:uid="{00000000-0005-0000-0000-00004C4C0000}"/>
    <cellStyle name="Normal 16 3 12 2" xfId="23163" xr:uid="{00000000-0005-0000-0000-00004D4C0000}"/>
    <cellStyle name="Normal 16 3 12 2 2" xfId="58379" xr:uid="{00000000-0005-0000-0000-00004E4C0000}"/>
    <cellStyle name="Normal 16 3 12 3" xfId="45782" xr:uid="{00000000-0005-0000-0000-00004F4C0000}"/>
    <cellStyle name="Normal 16 3 12 4" xfId="35768" xr:uid="{00000000-0005-0000-0000-0000504C0000}"/>
    <cellStyle name="Normal 16 3 13" xfId="14902" xr:uid="{00000000-0005-0000-0000-0000514C0000}"/>
    <cellStyle name="Normal 16 3 13 2" xfId="50119" xr:uid="{00000000-0005-0000-0000-0000524C0000}"/>
    <cellStyle name="Normal 16 3 13 3" xfId="27508" xr:uid="{00000000-0005-0000-0000-0000534C0000}"/>
    <cellStyle name="Normal 16 3 14" xfId="12316" xr:uid="{00000000-0005-0000-0000-0000544C0000}"/>
    <cellStyle name="Normal 16 3 14 2" xfId="47534" xr:uid="{00000000-0005-0000-0000-0000554C0000}"/>
    <cellStyle name="Normal 16 3 15" xfId="37521" xr:uid="{00000000-0005-0000-0000-0000564C0000}"/>
    <cellStyle name="Normal 16 3 16" xfId="24923" xr:uid="{00000000-0005-0000-0000-0000574C0000}"/>
    <cellStyle name="Normal 16 3 17" xfId="60136" xr:uid="{00000000-0005-0000-0000-0000584C0000}"/>
    <cellStyle name="Normal 16 3 2" xfId="2346" xr:uid="{00000000-0005-0000-0000-0000594C0000}"/>
    <cellStyle name="Normal 16 3 2 10" xfId="10553" xr:uid="{00000000-0005-0000-0000-00005A4C0000}"/>
    <cellStyle name="Normal 16 3 2 10 2" xfId="23164" xr:uid="{00000000-0005-0000-0000-00005B4C0000}"/>
    <cellStyle name="Normal 16 3 2 10 2 2" xfId="58380" xr:uid="{00000000-0005-0000-0000-00005C4C0000}"/>
    <cellStyle name="Normal 16 3 2 10 3" xfId="45783" xr:uid="{00000000-0005-0000-0000-00005D4C0000}"/>
    <cellStyle name="Normal 16 3 2 10 4" xfId="35769" xr:uid="{00000000-0005-0000-0000-00005E4C0000}"/>
    <cellStyle name="Normal 16 3 2 11" xfId="15057" xr:uid="{00000000-0005-0000-0000-00005F4C0000}"/>
    <cellStyle name="Normal 16 3 2 11 2" xfId="50273" xr:uid="{00000000-0005-0000-0000-0000604C0000}"/>
    <cellStyle name="Normal 16 3 2 11 3" xfId="27662" xr:uid="{00000000-0005-0000-0000-0000614C0000}"/>
    <cellStyle name="Normal 16 3 2 12" xfId="12470" xr:uid="{00000000-0005-0000-0000-0000624C0000}"/>
    <cellStyle name="Normal 16 3 2 12 2" xfId="47688" xr:uid="{00000000-0005-0000-0000-0000634C0000}"/>
    <cellStyle name="Normal 16 3 2 13" xfId="37676" xr:uid="{00000000-0005-0000-0000-0000644C0000}"/>
    <cellStyle name="Normal 16 3 2 14" xfId="25077" xr:uid="{00000000-0005-0000-0000-0000654C0000}"/>
    <cellStyle name="Normal 16 3 2 15" xfId="60290" xr:uid="{00000000-0005-0000-0000-0000664C0000}"/>
    <cellStyle name="Normal 16 3 2 2" xfId="3192" xr:uid="{00000000-0005-0000-0000-0000674C0000}"/>
    <cellStyle name="Normal 16 3 2 2 10" xfId="25561" xr:uid="{00000000-0005-0000-0000-0000684C0000}"/>
    <cellStyle name="Normal 16 3 2 2 11" xfId="61096" xr:uid="{00000000-0005-0000-0000-0000694C0000}"/>
    <cellStyle name="Normal 16 3 2 2 2" xfId="4992" xr:uid="{00000000-0005-0000-0000-00006A4C0000}"/>
    <cellStyle name="Normal 16 3 2 2 2 2" xfId="17639" xr:uid="{00000000-0005-0000-0000-00006B4C0000}"/>
    <cellStyle name="Normal 16 3 2 2 2 2 2" xfId="52855" xr:uid="{00000000-0005-0000-0000-00006C4C0000}"/>
    <cellStyle name="Normal 16 3 2 2 2 2 3" xfId="30244" xr:uid="{00000000-0005-0000-0000-00006D4C0000}"/>
    <cellStyle name="Normal 16 3 2 2 2 3" xfId="14085" xr:uid="{00000000-0005-0000-0000-00006E4C0000}"/>
    <cellStyle name="Normal 16 3 2 2 2 3 2" xfId="49303" xr:uid="{00000000-0005-0000-0000-00006F4C0000}"/>
    <cellStyle name="Normal 16 3 2 2 2 4" xfId="40258" xr:uid="{00000000-0005-0000-0000-0000704C0000}"/>
    <cellStyle name="Normal 16 3 2 2 2 5" xfId="26692" xr:uid="{00000000-0005-0000-0000-0000714C0000}"/>
    <cellStyle name="Normal 16 3 2 2 3" xfId="6462" xr:uid="{00000000-0005-0000-0000-0000724C0000}"/>
    <cellStyle name="Normal 16 3 2 2 3 2" xfId="19093" xr:uid="{00000000-0005-0000-0000-0000734C0000}"/>
    <cellStyle name="Normal 16 3 2 2 3 2 2" xfId="54309" xr:uid="{00000000-0005-0000-0000-0000744C0000}"/>
    <cellStyle name="Normal 16 3 2 2 3 3" xfId="41712" xr:uid="{00000000-0005-0000-0000-0000754C0000}"/>
    <cellStyle name="Normal 16 3 2 2 3 4" xfId="31698" xr:uid="{00000000-0005-0000-0000-0000764C0000}"/>
    <cellStyle name="Normal 16 3 2 2 4" xfId="7921" xr:uid="{00000000-0005-0000-0000-0000774C0000}"/>
    <cellStyle name="Normal 16 3 2 2 4 2" xfId="20547" xr:uid="{00000000-0005-0000-0000-0000784C0000}"/>
    <cellStyle name="Normal 16 3 2 2 4 2 2" xfId="55763" xr:uid="{00000000-0005-0000-0000-0000794C0000}"/>
    <cellStyle name="Normal 16 3 2 2 4 3" xfId="43166" xr:uid="{00000000-0005-0000-0000-00007A4C0000}"/>
    <cellStyle name="Normal 16 3 2 2 4 4" xfId="33152" xr:uid="{00000000-0005-0000-0000-00007B4C0000}"/>
    <cellStyle name="Normal 16 3 2 2 5" xfId="9702" xr:uid="{00000000-0005-0000-0000-00007C4C0000}"/>
    <cellStyle name="Normal 16 3 2 2 5 2" xfId="22323" xr:uid="{00000000-0005-0000-0000-00007D4C0000}"/>
    <cellStyle name="Normal 16 3 2 2 5 2 2" xfId="57539" xr:uid="{00000000-0005-0000-0000-00007E4C0000}"/>
    <cellStyle name="Normal 16 3 2 2 5 3" xfId="44942" xr:uid="{00000000-0005-0000-0000-00007F4C0000}"/>
    <cellStyle name="Normal 16 3 2 2 5 4" xfId="34928" xr:uid="{00000000-0005-0000-0000-0000804C0000}"/>
    <cellStyle name="Normal 16 3 2 2 6" xfId="11496" xr:uid="{00000000-0005-0000-0000-0000814C0000}"/>
    <cellStyle name="Normal 16 3 2 2 6 2" xfId="24099" xr:uid="{00000000-0005-0000-0000-0000824C0000}"/>
    <cellStyle name="Normal 16 3 2 2 6 2 2" xfId="59315" xr:uid="{00000000-0005-0000-0000-0000834C0000}"/>
    <cellStyle name="Normal 16 3 2 2 6 3" xfId="46718" xr:uid="{00000000-0005-0000-0000-0000844C0000}"/>
    <cellStyle name="Normal 16 3 2 2 6 4" xfId="36704" xr:uid="{00000000-0005-0000-0000-0000854C0000}"/>
    <cellStyle name="Normal 16 3 2 2 7" xfId="15863" xr:uid="{00000000-0005-0000-0000-0000864C0000}"/>
    <cellStyle name="Normal 16 3 2 2 7 2" xfId="51079" xr:uid="{00000000-0005-0000-0000-0000874C0000}"/>
    <cellStyle name="Normal 16 3 2 2 7 3" xfId="28468" xr:uid="{00000000-0005-0000-0000-0000884C0000}"/>
    <cellStyle name="Normal 16 3 2 2 8" xfId="12954" xr:uid="{00000000-0005-0000-0000-0000894C0000}"/>
    <cellStyle name="Normal 16 3 2 2 8 2" xfId="48172" xr:uid="{00000000-0005-0000-0000-00008A4C0000}"/>
    <cellStyle name="Normal 16 3 2 2 9" xfId="38482" xr:uid="{00000000-0005-0000-0000-00008B4C0000}"/>
    <cellStyle name="Normal 16 3 2 3" xfId="3521" xr:uid="{00000000-0005-0000-0000-00008C4C0000}"/>
    <cellStyle name="Normal 16 3 2 3 10" xfId="27017" xr:uid="{00000000-0005-0000-0000-00008D4C0000}"/>
    <cellStyle name="Normal 16 3 2 3 11" xfId="61421" xr:uid="{00000000-0005-0000-0000-00008E4C0000}"/>
    <cellStyle name="Normal 16 3 2 3 2" xfId="5317" xr:uid="{00000000-0005-0000-0000-00008F4C0000}"/>
    <cellStyle name="Normal 16 3 2 3 2 2" xfId="17964" xr:uid="{00000000-0005-0000-0000-0000904C0000}"/>
    <cellStyle name="Normal 16 3 2 3 2 2 2" xfId="53180" xr:uid="{00000000-0005-0000-0000-0000914C0000}"/>
    <cellStyle name="Normal 16 3 2 3 2 3" xfId="40583" xr:uid="{00000000-0005-0000-0000-0000924C0000}"/>
    <cellStyle name="Normal 16 3 2 3 2 4" xfId="30569" xr:uid="{00000000-0005-0000-0000-0000934C0000}"/>
    <cellStyle name="Normal 16 3 2 3 3" xfId="6787" xr:uid="{00000000-0005-0000-0000-0000944C0000}"/>
    <cellStyle name="Normal 16 3 2 3 3 2" xfId="19418" xr:uid="{00000000-0005-0000-0000-0000954C0000}"/>
    <cellStyle name="Normal 16 3 2 3 3 2 2" xfId="54634" xr:uid="{00000000-0005-0000-0000-0000964C0000}"/>
    <cellStyle name="Normal 16 3 2 3 3 3" xfId="42037" xr:uid="{00000000-0005-0000-0000-0000974C0000}"/>
    <cellStyle name="Normal 16 3 2 3 3 4" xfId="32023" xr:uid="{00000000-0005-0000-0000-0000984C0000}"/>
    <cellStyle name="Normal 16 3 2 3 4" xfId="8246" xr:uid="{00000000-0005-0000-0000-0000994C0000}"/>
    <cellStyle name="Normal 16 3 2 3 4 2" xfId="20872" xr:uid="{00000000-0005-0000-0000-00009A4C0000}"/>
    <cellStyle name="Normal 16 3 2 3 4 2 2" xfId="56088" xr:uid="{00000000-0005-0000-0000-00009B4C0000}"/>
    <cellStyle name="Normal 16 3 2 3 4 3" xfId="43491" xr:uid="{00000000-0005-0000-0000-00009C4C0000}"/>
    <cellStyle name="Normal 16 3 2 3 4 4" xfId="33477" xr:uid="{00000000-0005-0000-0000-00009D4C0000}"/>
    <cellStyle name="Normal 16 3 2 3 5" xfId="10027" xr:uid="{00000000-0005-0000-0000-00009E4C0000}"/>
    <cellStyle name="Normal 16 3 2 3 5 2" xfId="22648" xr:uid="{00000000-0005-0000-0000-00009F4C0000}"/>
    <cellStyle name="Normal 16 3 2 3 5 2 2" xfId="57864" xr:uid="{00000000-0005-0000-0000-0000A04C0000}"/>
    <cellStyle name="Normal 16 3 2 3 5 3" xfId="45267" xr:uid="{00000000-0005-0000-0000-0000A14C0000}"/>
    <cellStyle name="Normal 16 3 2 3 5 4" xfId="35253" xr:uid="{00000000-0005-0000-0000-0000A24C0000}"/>
    <cellStyle name="Normal 16 3 2 3 6" xfId="11821" xr:uid="{00000000-0005-0000-0000-0000A34C0000}"/>
    <cellStyle name="Normal 16 3 2 3 6 2" xfId="24424" xr:uid="{00000000-0005-0000-0000-0000A44C0000}"/>
    <cellStyle name="Normal 16 3 2 3 6 2 2" xfId="59640" xr:uid="{00000000-0005-0000-0000-0000A54C0000}"/>
    <cellStyle name="Normal 16 3 2 3 6 3" xfId="47043" xr:uid="{00000000-0005-0000-0000-0000A64C0000}"/>
    <cellStyle name="Normal 16 3 2 3 6 4" xfId="37029" xr:uid="{00000000-0005-0000-0000-0000A74C0000}"/>
    <cellStyle name="Normal 16 3 2 3 7" xfId="16188" xr:uid="{00000000-0005-0000-0000-0000A84C0000}"/>
    <cellStyle name="Normal 16 3 2 3 7 2" xfId="51404" xr:uid="{00000000-0005-0000-0000-0000A94C0000}"/>
    <cellStyle name="Normal 16 3 2 3 7 3" xfId="28793" xr:uid="{00000000-0005-0000-0000-0000AA4C0000}"/>
    <cellStyle name="Normal 16 3 2 3 8" xfId="14410" xr:uid="{00000000-0005-0000-0000-0000AB4C0000}"/>
    <cellStyle name="Normal 16 3 2 3 8 2" xfId="49628" xr:uid="{00000000-0005-0000-0000-0000AC4C0000}"/>
    <cellStyle name="Normal 16 3 2 3 9" xfId="38807" xr:uid="{00000000-0005-0000-0000-0000AD4C0000}"/>
    <cellStyle name="Normal 16 3 2 4" xfId="2682" xr:uid="{00000000-0005-0000-0000-0000AE4C0000}"/>
    <cellStyle name="Normal 16 3 2 4 10" xfId="26208" xr:uid="{00000000-0005-0000-0000-0000AF4C0000}"/>
    <cellStyle name="Normal 16 3 2 4 11" xfId="60612" xr:uid="{00000000-0005-0000-0000-0000B04C0000}"/>
    <cellStyle name="Normal 16 3 2 4 2" xfId="4508" xr:uid="{00000000-0005-0000-0000-0000B14C0000}"/>
    <cellStyle name="Normal 16 3 2 4 2 2" xfId="17155" xr:uid="{00000000-0005-0000-0000-0000B24C0000}"/>
    <cellStyle name="Normal 16 3 2 4 2 2 2" xfId="52371" xr:uid="{00000000-0005-0000-0000-0000B34C0000}"/>
    <cellStyle name="Normal 16 3 2 4 2 3" xfId="39774" xr:uid="{00000000-0005-0000-0000-0000B44C0000}"/>
    <cellStyle name="Normal 16 3 2 4 2 4" xfId="29760" xr:uid="{00000000-0005-0000-0000-0000B54C0000}"/>
    <cellStyle name="Normal 16 3 2 4 3" xfId="5978" xr:uid="{00000000-0005-0000-0000-0000B64C0000}"/>
    <cellStyle name="Normal 16 3 2 4 3 2" xfId="18609" xr:uid="{00000000-0005-0000-0000-0000B74C0000}"/>
    <cellStyle name="Normal 16 3 2 4 3 2 2" xfId="53825" xr:uid="{00000000-0005-0000-0000-0000B84C0000}"/>
    <cellStyle name="Normal 16 3 2 4 3 3" xfId="41228" xr:uid="{00000000-0005-0000-0000-0000B94C0000}"/>
    <cellStyle name="Normal 16 3 2 4 3 4" xfId="31214" xr:uid="{00000000-0005-0000-0000-0000BA4C0000}"/>
    <cellStyle name="Normal 16 3 2 4 4" xfId="7437" xr:uid="{00000000-0005-0000-0000-0000BB4C0000}"/>
    <cellStyle name="Normal 16 3 2 4 4 2" xfId="20063" xr:uid="{00000000-0005-0000-0000-0000BC4C0000}"/>
    <cellStyle name="Normal 16 3 2 4 4 2 2" xfId="55279" xr:uid="{00000000-0005-0000-0000-0000BD4C0000}"/>
    <cellStyle name="Normal 16 3 2 4 4 3" xfId="42682" xr:uid="{00000000-0005-0000-0000-0000BE4C0000}"/>
    <cellStyle name="Normal 16 3 2 4 4 4" xfId="32668" xr:uid="{00000000-0005-0000-0000-0000BF4C0000}"/>
    <cellStyle name="Normal 16 3 2 4 5" xfId="9218" xr:uid="{00000000-0005-0000-0000-0000C04C0000}"/>
    <cellStyle name="Normal 16 3 2 4 5 2" xfId="21839" xr:uid="{00000000-0005-0000-0000-0000C14C0000}"/>
    <cellStyle name="Normal 16 3 2 4 5 2 2" xfId="57055" xr:uid="{00000000-0005-0000-0000-0000C24C0000}"/>
    <cellStyle name="Normal 16 3 2 4 5 3" xfId="44458" xr:uid="{00000000-0005-0000-0000-0000C34C0000}"/>
    <cellStyle name="Normal 16 3 2 4 5 4" xfId="34444" xr:uid="{00000000-0005-0000-0000-0000C44C0000}"/>
    <cellStyle name="Normal 16 3 2 4 6" xfId="11012" xr:uid="{00000000-0005-0000-0000-0000C54C0000}"/>
    <cellStyle name="Normal 16 3 2 4 6 2" xfId="23615" xr:uid="{00000000-0005-0000-0000-0000C64C0000}"/>
    <cellStyle name="Normal 16 3 2 4 6 2 2" xfId="58831" xr:uid="{00000000-0005-0000-0000-0000C74C0000}"/>
    <cellStyle name="Normal 16 3 2 4 6 3" xfId="46234" xr:uid="{00000000-0005-0000-0000-0000C84C0000}"/>
    <cellStyle name="Normal 16 3 2 4 6 4" xfId="36220" xr:uid="{00000000-0005-0000-0000-0000C94C0000}"/>
    <cellStyle name="Normal 16 3 2 4 7" xfId="15379" xr:uid="{00000000-0005-0000-0000-0000CA4C0000}"/>
    <cellStyle name="Normal 16 3 2 4 7 2" xfId="50595" xr:uid="{00000000-0005-0000-0000-0000CB4C0000}"/>
    <cellStyle name="Normal 16 3 2 4 7 3" xfId="27984" xr:uid="{00000000-0005-0000-0000-0000CC4C0000}"/>
    <cellStyle name="Normal 16 3 2 4 8" xfId="13601" xr:uid="{00000000-0005-0000-0000-0000CD4C0000}"/>
    <cellStyle name="Normal 16 3 2 4 8 2" xfId="48819" xr:uid="{00000000-0005-0000-0000-0000CE4C0000}"/>
    <cellStyle name="Normal 16 3 2 4 9" xfId="37998" xr:uid="{00000000-0005-0000-0000-0000CF4C0000}"/>
    <cellStyle name="Normal 16 3 2 5" xfId="3846" xr:uid="{00000000-0005-0000-0000-0000D04C0000}"/>
    <cellStyle name="Normal 16 3 2 5 2" xfId="8569" xr:uid="{00000000-0005-0000-0000-0000D14C0000}"/>
    <cellStyle name="Normal 16 3 2 5 2 2" xfId="21195" xr:uid="{00000000-0005-0000-0000-0000D24C0000}"/>
    <cellStyle name="Normal 16 3 2 5 2 2 2" xfId="56411" xr:uid="{00000000-0005-0000-0000-0000D34C0000}"/>
    <cellStyle name="Normal 16 3 2 5 2 3" xfId="43814" xr:uid="{00000000-0005-0000-0000-0000D44C0000}"/>
    <cellStyle name="Normal 16 3 2 5 2 4" xfId="33800" xr:uid="{00000000-0005-0000-0000-0000D54C0000}"/>
    <cellStyle name="Normal 16 3 2 5 3" xfId="10350" xr:uid="{00000000-0005-0000-0000-0000D64C0000}"/>
    <cellStyle name="Normal 16 3 2 5 3 2" xfId="22971" xr:uid="{00000000-0005-0000-0000-0000D74C0000}"/>
    <cellStyle name="Normal 16 3 2 5 3 2 2" xfId="58187" xr:uid="{00000000-0005-0000-0000-0000D84C0000}"/>
    <cellStyle name="Normal 16 3 2 5 3 3" xfId="45590" xr:uid="{00000000-0005-0000-0000-0000D94C0000}"/>
    <cellStyle name="Normal 16 3 2 5 3 4" xfId="35576" xr:uid="{00000000-0005-0000-0000-0000DA4C0000}"/>
    <cellStyle name="Normal 16 3 2 5 4" xfId="12146" xr:uid="{00000000-0005-0000-0000-0000DB4C0000}"/>
    <cellStyle name="Normal 16 3 2 5 4 2" xfId="24747" xr:uid="{00000000-0005-0000-0000-0000DC4C0000}"/>
    <cellStyle name="Normal 16 3 2 5 4 2 2" xfId="59963" xr:uid="{00000000-0005-0000-0000-0000DD4C0000}"/>
    <cellStyle name="Normal 16 3 2 5 4 3" xfId="47366" xr:uid="{00000000-0005-0000-0000-0000DE4C0000}"/>
    <cellStyle name="Normal 16 3 2 5 4 4" xfId="37352" xr:uid="{00000000-0005-0000-0000-0000DF4C0000}"/>
    <cellStyle name="Normal 16 3 2 5 5" xfId="16511" xr:uid="{00000000-0005-0000-0000-0000E04C0000}"/>
    <cellStyle name="Normal 16 3 2 5 5 2" xfId="51727" xr:uid="{00000000-0005-0000-0000-0000E14C0000}"/>
    <cellStyle name="Normal 16 3 2 5 5 3" xfId="29116" xr:uid="{00000000-0005-0000-0000-0000E24C0000}"/>
    <cellStyle name="Normal 16 3 2 5 6" xfId="14733" xr:uid="{00000000-0005-0000-0000-0000E34C0000}"/>
    <cellStyle name="Normal 16 3 2 5 6 2" xfId="49951" xr:uid="{00000000-0005-0000-0000-0000E44C0000}"/>
    <cellStyle name="Normal 16 3 2 5 7" xfId="39130" xr:uid="{00000000-0005-0000-0000-0000E54C0000}"/>
    <cellStyle name="Normal 16 3 2 5 8" xfId="27340" xr:uid="{00000000-0005-0000-0000-0000E64C0000}"/>
    <cellStyle name="Normal 16 3 2 6" xfId="4186" xr:uid="{00000000-0005-0000-0000-0000E74C0000}"/>
    <cellStyle name="Normal 16 3 2 6 2" xfId="16833" xr:uid="{00000000-0005-0000-0000-0000E84C0000}"/>
    <cellStyle name="Normal 16 3 2 6 2 2" xfId="52049" xr:uid="{00000000-0005-0000-0000-0000E94C0000}"/>
    <cellStyle name="Normal 16 3 2 6 2 3" xfId="29438" xr:uid="{00000000-0005-0000-0000-0000EA4C0000}"/>
    <cellStyle name="Normal 16 3 2 6 3" xfId="13279" xr:uid="{00000000-0005-0000-0000-0000EB4C0000}"/>
    <cellStyle name="Normal 16 3 2 6 3 2" xfId="48497" xr:uid="{00000000-0005-0000-0000-0000EC4C0000}"/>
    <cellStyle name="Normal 16 3 2 6 4" xfId="39452" xr:uid="{00000000-0005-0000-0000-0000ED4C0000}"/>
    <cellStyle name="Normal 16 3 2 6 5" xfId="25886" xr:uid="{00000000-0005-0000-0000-0000EE4C0000}"/>
    <cellStyle name="Normal 16 3 2 7" xfId="5656" xr:uid="{00000000-0005-0000-0000-0000EF4C0000}"/>
    <cellStyle name="Normal 16 3 2 7 2" xfId="18287" xr:uid="{00000000-0005-0000-0000-0000F04C0000}"/>
    <cellStyle name="Normal 16 3 2 7 2 2" xfId="53503" xr:uid="{00000000-0005-0000-0000-0000F14C0000}"/>
    <cellStyle name="Normal 16 3 2 7 3" xfId="40906" xr:uid="{00000000-0005-0000-0000-0000F24C0000}"/>
    <cellStyle name="Normal 16 3 2 7 4" xfId="30892" xr:uid="{00000000-0005-0000-0000-0000F34C0000}"/>
    <cellStyle name="Normal 16 3 2 8" xfId="7115" xr:uid="{00000000-0005-0000-0000-0000F44C0000}"/>
    <cellStyle name="Normal 16 3 2 8 2" xfId="19741" xr:uid="{00000000-0005-0000-0000-0000F54C0000}"/>
    <cellStyle name="Normal 16 3 2 8 2 2" xfId="54957" xr:uid="{00000000-0005-0000-0000-0000F64C0000}"/>
    <cellStyle name="Normal 16 3 2 8 3" xfId="42360" xr:uid="{00000000-0005-0000-0000-0000F74C0000}"/>
    <cellStyle name="Normal 16 3 2 8 4" xfId="32346" xr:uid="{00000000-0005-0000-0000-0000F84C0000}"/>
    <cellStyle name="Normal 16 3 2 9" xfId="8896" xr:uid="{00000000-0005-0000-0000-0000F94C0000}"/>
    <cellStyle name="Normal 16 3 2 9 2" xfId="21517" xr:uid="{00000000-0005-0000-0000-0000FA4C0000}"/>
    <cellStyle name="Normal 16 3 2 9 2 2" xfId="56733" xr:uid="{00000000-0005-0000-0000-0000FB4C0000}"/>
    <cellStyle name="Normal 16 3 2 9 3" xfId="44136" xr:uid="{00000000-0005-0000-0000-0000FC4C0000}"/>
    <cellStyle name="Normal 16 3 2 9 4" xfId="34122" xr:uid="{00000000-0005-0000-0000-0000FD4C0000}"/>
    <cellStyle name="Normal 16 3 3" xfId="3031" xr:uid="{00000000-0005-0000-0000-0000FE4C0000}"/>
    <cellStyle name="Normal 16 3 3 10" xfId="25404" xr:uid="{00000000-0005-0000-0000-0000FF4C0000}"/>
    <cellStyle name="Normal 16 3 3 11" xfId="60939" xr:uid="{00000000-0005-0000-0000-0000004D0000}"/>
    <cellStyle name="Normal 16 3 3 2" xfId="4835" xr:uid="{00000000-0005-0000-0000-0000014D0000}"/>
    <cellStyle name="Normal 16 3 3 2 2" xfId="17482" xr:uid="{00000000-0005-0000-0000-0000024D0000}"/>
    <cellStyle name="Normal 16 3 3 2 2 2" xfId="52698" xr:uid="{00000000-0005-0000-0000-0000034D0000}"/>
    <cellStyle name="Normal 16 3 3 2 2 3" xfId="30087" xr:uid="{00000000-0005-0000-0000-0000044D0000}"/>
    <cellStyle name="Normal 16 3 3 2 3" xfId="13928" xr:uid="{00000000-0005-0000-0000-0000054D0000}"/>
    <cellStyle name="Normal 16 3 3 2 3 2" xfId="49146" xr:uid="{00000000-0005-0000-0000-0000064D0000}"/>
    <cellStyle name="Normal 16 3 3 2 4" xfId="40101" xr:uid="{00000000-0005-0000-0000-0000074D0000}"/>
    <cellStyle name="Normal 16 3 3 2 5" xfId="26535" xr:uid="{00000000-0005-0000-0000-0000084D0000}"/>
    <cellStyle name="Normal 16 3 3 3" xfId="6305" xr:uid="{00000000-0005-0000-0000-0000094D0000}"/>
    <cellStyle name="Normal 16 3 3 3 2" xfId="18936" xr:uid="{00000000-0005-0000-0000-00000A4D0000}"/>
    <cellStyle name="Normal 16 3 3 3 2 2" xfId="54152" xr:uid="{00000000-0005-0000-0000-00000B4D0000}"/>
    <cellStyle name="Normal 16 3 3 3 3" xfId="41555" xr:uid="{00000000-0005-0000-0000-00000C4D0000}"/>
    <cellStyle name="Normal 16 3 3 3 4" xfId="31541" xr:uid="{00000000-0005-0000-0000-00000D4D0000}"/>
    <cellStyle name="Normal 16 3 3 4" xfId="7764" xr:uid="{00000000-0005-0000-0000-00000E4D0000}"/>
    <cellStyle name="Normal 16 3 3 4 2" xfId="20390" xr:uid="{00000000-0005-0000-0000-00000F4D0000}"/>
    <cellStyle name="Normal 16 3 3 4 2 2" xfId="55606" xr:uid="{00000000-0005-0000-0000-0000104D0000}"/>
    <cellStyle name="Normal 16 3 3 4 3" xfId="43009" xr:uid="{00000000-0005-0000-0000-0000114D0000}"/>
    <cellStyle name="Normal 16 3 3 4 4" xfId="32995" xr:uid="{00000000-0005-0000-0000-0000124D0000}"/>
    <cellStyle name="Normal 16 3 3 5" xfId="9545" xr:uid="{00000000-0005-0000-0000-0000134D0000}"/>
    <cellStyle name="Normal 16 3 3 5 2" xfId="22166" xr:uid="{00000000-0005-0000-0000-0000144D0000}"/>
    <cellStyle name="Normal 16 3 3 5 2 2" xfId="57382" xr:uid="{00000000-0005-0000-0000-0000154D0000}"/>
    <cellStyle name="Normal 16 3 3 5 3" xfId="44785" xr:uid="{00000000-0005-0000-0000-0000164D0000}"/>
    <cellStyle name="Normal 16 3 3 5 4" xfId="34771" xr:uid="{00000000-0005-0000-0000-0000174D0000}"/>
    <cellStyle name="Normal 16 3 3 6" xfId="11339" xr:uid="{00000000-0005-0000-0000-0000184D0000}"/>
    <cellStyle name="Normal 16 3 3 6 2" xfId="23942" xr:uid="{00000000-0005-0000-0000-0000194D0000}"/>
    <cellStyle name="Normal 16 3 3 6 2 2" xfId="59158" xr:uid="{00000000-0005-0000-0000-00001A4D0000}"/>
    <cellStyle name="Normal 16 3 3 6 3" xfId="46561" xr:uid="{00000000-0005-0000-0000-00001B4D0000}"/>
    <cellStyle name="Normal 16 3 3 6 4" xfId="36547" xr:uid="{00000000-0005-0000-0000-00001C4D0000}"/>
    <cellStyle name="Normal 16 3 3 7" xfId="15706" xr:uid="{00000000-0005-0000-0000-00001D4D0000}"/>
    <cellStyle name="Normal 16 3 3 7 2" xfId="50922" xr:uid="{00000000-0005-0000-0000-00001E4D0000}"/>
    <cellStyle name="Normal 16 3 3 7 3" xfId="28311" xr:uid="{00000000-0005-0000-0000-00001F4D0000}"/>
    <cellStyle name="Normal 16 3 3 8" xfId="12797" xr:uid="{00000000-0005-0000-0000-0000204D0000}"/>
    <cellStyle name="Normal 16 3 3 8 2" xfId="48015" xr:uid="{00000000-0005-0000-0000-0000214D0000}"/>
    <cellStyle name="Normal 16 3 3 9" xfId="38325" xr:uid="{00000000-0005-0000-0000-0000224D0000}"/>
    <cellStyle name="Normal 16 3 4" xfId="2858" xr:uid="{00000000-0005-0000-0000-0000234D0000}"/>
    <cellStyle name="Normal 16 3 4 10" xfId="25245" xr:uid="{00000000-0005-0000-0000-0000244D0000}"/>
    <cellStyle name="Normal 16 3 4 11" xfId="60780" xr:uid="{00000000-0005-0000-0000-0000254D0000}"/>
    <cellStyle name="Normal 16 3 4 2" xfId="4676" xr:uid="{00000000-0005-0000-0000-0000264D0000}"/>
    <cellStyle name="Normal 16 3 4 2 2" xfId="17323" xr:uid="{00000000-0005-0000-0000-0000274D0000}"/>
    <cellStyle name="Normal 16 3 4 2 2 2" xfId="52539" xr:uid="{00000000-0005-0000-0000-0000284D0000}"/>
    <cellStyle name="Normal 16 3 4 2 2 3" xfId="29928" xr:uid="{00000000-0005-0000-0000-0000294D0000}"/>
    <cellStyle name="Normal 16 3 4 2 3" xfId="13769" xr:uid="{00000000-0005-0000-0000-00002A4D0000}"/>
    <cellStyle name="Normal 16 3 4 2 3 2" xfId="48987" xr:uid="{00000000-0005-0000-0000-00002B4D0000}"/>
    <cellStyle name="Normal 16 3 4 2 4" xfId="39942" xr:uid="{00000000-0005-0000-0000-00002C4D0000}"/>
    <cellStyle name="Normal 16 3 4 2 5" xfId="26376" xr:uid="{00000000-0005-0000-0000-00002D4D0000}"/>
    <cellStyle name="Normal 16 3 4 3" xfId="6146" xr:uid="{00000000-0005-0000-0000-00002E4D0000}"/>
    <cellStyle name="Normal 16 3 4 3 2" xfId="18777" xr:uid="{00000000-0005-0000-0000-00002F4D0000}"/>
    <cellStyle name="Normal 16 3 4 3 2 2" xfId="53993" xr:uid="{00000000-0005-0000-0000-0000304D0000}"/>
    <cellStyle name="Normal 16 3 4 3 3" xfId="41396" xr:uid="{00000000-0005-0000-0000-0000314D0000}"/>
    <cellStyle name="Normal 16 3 4 3 4" xfId="31382" xr:uid="{00000000-0005-0000-0000-0000324D0000}"/>
    <cellStyle name="Normal 16 3 4 4" xfId="7605" xr:uid="{00000000-0005-0000-0000-0000334D0000}"/>
    <cellStyle name="Normal 16 3 4 4 2" xfId="20231" xr:uid="{00000000-0005-0000-0000-0000344D0000}"/>
    <cellStyle name="Normal 16 3 4 4 2 2" xfId="55447" xr:uid="{00000000-0005-0000-0000-0000354D0000}"/>
    <cellStyle name="Normal 16 3 4 4 3" xfId="42850" xr:uid="{00000000-0005-0000-0000-0000364D0000}"/>
    <cellStyle name="Normal 16 3 4 4 4" xfId="32836" xr:uid="{00000000-0005-0000-0000-0000374D0000}"/>
    <cellStyle name="Normal 16 3 4 5" xfId="9386" xr:uid="{00000000-0005-0000-0000-0000384D0000}"/>
    <cellStyle name="Normal 16 3 4 5 2" xfId="22007" xr:uid="{00000000-0005-0000-0000-0000394D0000}"/>
    <cellStyle name="Normal 16 3 4 5 2 2" xfId="57223" xr:uid="{00000000-0005-0000-0000-00003A4D0000}"/>
    <cellStyle name="Normal 16 3 4 5 3" xfId="44626" xr:uid="{00000000-0005-0000-0000-00003B4D0000}"/>
    <cellStyle name="Normal 16 3 4 5 4" xfId="34612" xr:uid="{00000000-0005-0000-0000-00003C4D0000}"/>
    <cellStyle name="Normal 16 3 4 6" xfId="11180" xr:uid="{00000000-0005-0000-0000-00003D4D0000}"/>
    <cellStyle name="Normal 16 3 4 6 2" xfId="23783" xr:uid="{00000000-0005-0000-0000-00003E4D0000}"/>
    <cellStyle name="Normal 16 3 4 6 2 2" xfId="58999" xr:uid="{00000000-0005-0000-0000-00003F4D0000}"/>
    <cellStyle name="Normal 16 3 4 6 3" xfId="46402" xr:uid="{00000000-0005-0000-0000-0000404D0000}"/>
    <cellStyle name="Normal 16 3 4 6 4" xfId="36388" xr:uid="{00000000-0005-0000-0000-0000414D0000}"/>
    <cellStyle name="Normal 16 3 4 7" xfId="15547" xr:uid="{00000000-0005-0000-0000-0000424D0000}"/>
    <cellStyle name="Normal 16 3 4 7 2" xfId="50763" xr:uid="{00000000-0005-0000-0000-0000434D0000}"/>
    <cellStyle name="Normal 16 3 4 7 3" xfId="28152" xr:uid="{00000000-0005-0000-0000-0000444D0000}"/>
    <cellStyle name="Normal 16 3 4 8" xfId="12638" xr:uid="{00000000-0005-0000-0000-0000454D0000}"/>
    <cellStyle name="Normal 16 3 4 8 2" xfId="47856" xr:uid="{00000000-0005-0000-0000-0000464D0000}"/>
    <cellStyle name="Normal 16 3 4 9" xfId="38166" xr:uid="{00000000-0005-0000-0000-0000474D0000}"/>
    <cellStyle name="Normal 16 3 5" xfId="3367" xr:uid="{00000000-0005-0000-0000-0000484D0000}"/>
    <cellStyle name="Normal 16 3 5 10" xfId="26863" xr:uid="{00000000-0005-0000-0000-0000494D0000}"/>
    <cellStyle name="Normal 16 3 5 11" xfId="61267" xr:uid="{00000000-0005-0000-0000-00004A4D0000}"/>
    <cellStyle name="Normal 16 3 5 2" xfId="5163" xr:uid="{00000000-0005-0000-0000-00004B4D0000}"/>
    <cellStyle name="Normal 16 3 5 2 2" xfId="17810" xr:uid="{00000000-0005-0000-0000-00004C4D0000}"/>
    <cellStyle name="Normal 16 3 5 2 2 2" xfId="53026" xr:uid="{00000000-0005-0000-0000-00004D4D0000}"/>
    <cellStyle name="Normal 16 3 5 2 3" xfId="40429" xr:uid="{00000000-0005-0000-0000-00004E4D0000}"/>
    <cellStyle name="Normal 16 3 5 2 4" xfId="30415" xr:uid="{00000000-0005-0000-0000-00004F4D0000}"/>
    <cellStyle name="Normal 16 3 5 3" xfId="6633" xr:uid="{00000000-0005-0000-0000-0000504D0000}"/>
    <cellStyle name="Normal 16 3 5 3 2" xfId="19264" xr:uid="{00000000-0005-0000-0000-0000514D0000}"/>
    <cellStyle name="Normal 16 3 5 3 2 2" xfId="54480" xr:uid="{00000000-0005-0000-0000-0000524D0000}"/>
    <cellStyle name="Normal 16 3 5 3 3" xfId="41883" xr:uid="{00000000-0005-0000-0000-0000534D0000}"/>
    <cellStyle name="Normal 16 3 5 3 4" xfId="31869" xr:uid="{00000000-0005-0000-0000-0000544D0000}"/>
    <cellStyle name="Normal 16 3 5 4" xfId="8092" xr:uid="{00000000-0005-0000-0000-0000554D0000}"/>
    <cellStyle name="Normal 16 3 5 4 2" xfId="20718" xr:uid="{00000000-0005-0000-0000-0000564D0000}"/>
    <cellStyle name="Normal 16 3 5 4 2 2" xfId="55934" xr:uid="{00000000-0005-0000-0000-0000574D0000}"/>
    <cellStyle name="Normal 16 3 5 4 3" xfId="43337" xr:uid="{00000000-0005-0000-0000-0000584D0000}"/>
    <cellStyle name="Normal 16 3 5 4 4" xfId="33323" xr:uid="{00000000-0005-0000-0000-0000594D0000}"/>
    <cellStyle name="Normal 16 3 5 5" xfId="9873" xr:uid="{00000000-0005-0000-0000-00005A4D0000}"/>
    <cellStyle name="Normal 16 3 5 5 2" xfId="22494" xr:uid="{00000000-0005-0000-0000-00005B4D0000}"/>
    <cellStyle name="Normal 16 3 5 5 2 2" xfId="57710" xr:uid="{00000000-0005-0000-0000-00005C4D0000}"/>
    <cellStyle name="Normal 16 3 5 5 3" xfId="45113" xr:uid="{00000000-0005-0000-0000-00005D4D0000}"/>
    <cellStyle name="Normal 16 3 5 5 4" xfId="35099" xr:uid="{00000000-0005-0000-0000-00005E4D0000}"/>
    <cellStyle name="Normal 16 3 5 6" xfId="11667" xr:uid="{00000000-0005-0000-0000-00005F4D0000}"/>
    <cellStyle name="Normal 16 3 5 6 2" xfId="24270" xr:uid="{00000000-0005-0000-0000-0000604D0000}"/>
    <cellStyle name="Normal 16 3 5 6 2 2" xfId="59486" xr:uid="{00000000-0005-0000-0000-0000614D0000}"/>
    <cellStyle name="Normal 16 3 5 6 3" xfId="46889" xr:uid="{00000000-0005-0000-0000-0000624D0000}"/>
    <cellStyle name="Normal 16 3 5 6 4" xfId="36875" xr:uid="{00000000-0005-0000-0000-0000634D0000}"/>
    <cellStyle name="Normal 16 3 5 7" xfId="16034" xr:uid="{00000000-0005-0000-0000-0000644D0000}"/>
    <cellStyle name="Normal 16 3 5 7 2" xfId="51250" xr:uid="{00000000-0005-0000-0000-0000654D0000}"/>
    <cellStyle name="Normal 16 3 5 7 3" xfId="28639" xr:uid="{00000000-0005-0000-0000-0000664D0000}"/>
    <cellStyle name="Normal 16 3 5 8" xfId="14256" xr:uid="{00000000-0005-0000-0000-0000674D0000}"/>
    <cellStyle name="Normal 16 3 5 8 2" xfId="49474" xr:uid="{00000000-0005-0000-0000-0000684D0000}"/>
    <cellStyle name="Normal 16 3 5 9" xfId="38653" xr:uid="{00000000-0005-0000-0000-0000694D0000}"/>
    <cellStyle name="Normal 16 3 6" xfId="2527" xr:uid="{00000000-0005-0000-0000-00006A4D0000}"/>
    <cellStyle name="Normal 16 3 6 10" xfId="26054" xr:uid="{00000000-0005-0000-0000-00006B4D0000}"/>
    <cellStyle name="Normal 16 3 6 11" xfId="60458" xr:uid="{00000000-0005-0000-0000-00006C4D0000}"/>
    <cellStyle name="Normal 16 3 6 2" xfId="4354" xr:uid="{00000000-0005-0000-0000-00006D4D0000}"/>
    <cellStyle name="Normal 16 3 6 2 2" xfId="17001" xr:uid="{00000000-0005-0000-0000-00006E4D0000}"/>
    <cellStyle name="Normal 16 3 6 2 2 2" xfId="52217" xr:uid="{00000000-0005-0000-0000-00006F4D0000}"/>
    <cellStyle name="Normal 16 3 6 2 3" xfId="39620" xr:uid="{00000000-0005-0000-0000-0000704D0000}"/>
    <cellStyle name="Normal 16 3 6 2 4" xfId="29606" xr:uid="{00000000-0005-0000-0000-0000714D0000}"/>
    <cellStyle name="Normal 16 3 6 3" xfId="5824" xr:uid="{00000000-0005-0000-0000-0000724D0000}"/>
    <cellStyle name="Normal 16 3 6 3 2" xfId="18455" xr:uid="{00000000-0005-0000-0000-0000734D0000}"/>
    <cellStyle name="Normal 16 3 6 3 2 2" xfId="53671" xr:uid="{00000000-0005-0000-0000-0000744D0000}"/>
    <cellStyle name="Normal 16 3 6 3 3" xfId="41074" xr:uid="{00000000-0005-0000-0000-0000754D0000}"/>
    <cellStyle name="Normal 16 3 6 3 4" xfId="31060" xr:uid="{00000000-0005-0000-0000-0000764D0000}"/>
    <cellStyle name="Normal 16 3 6 4" xfId="7283" xr:uid="{00000000-0005-0000-0000-0000774D0000}"/>
    <cellStyle name="Normal 16 3 6 4 2" xfId="19909" xr:uid="{00000000-0005-0000-0000-0000784D0000}"/>
    <cellStyle name="Normal 16 3 6 4 2 2" xfId="55125" xr:uid="{00000000-0005-0000-0000-0000794D0000}"/>
    <cellStyle name="Normal 16 3 6 4 3" xfId="42528" xr:uid="{00000000-0005-0000-0000-00007A4D0000}"/>
    <cellStyle name="Normal 16 3 6 4 4" xfId="32514" xr:uid="{00000000-0005-0000-0000-00007B4D0000}"/>
    <cellStyle name="Normal 16 3 6 5" xfId="9064" xr:uid="{00000000-0005-0000-0000-00007C4D0000}"/>
    <cellStyle name="Normal 16 3 6 5 2" xfId="21685" xr:uid="{00000000-0005-0000-0000-00007D4D0000}"/>
    <cellStyle name="Normal 16 3 6 5 2 2" xfId="56901" xr:uid="{00000000-0005-0000-0000-00007E4D0000}"/>
    <cellStyle name="Normal 16 3 6 5 3" xfId="44304" xr:uid="{00000000-0005-0000-0000-00007F4D0000}"/>
    <cellStyle name="Normal 16 3 6 5 4" xfId="34290" xr:uid="{00000000-0005-0000-0000-0000804D0000}"/>
    <cellStyle name="Normal 16 3 6 6" xfId="10858" xr:uid="{00000000-0005-0000-0000-0000814D0000}"/>
    <cellStyle name="Normal 16 3 6 6 2" xfId="23461" xr:uid="{00000000-0005-0000-0000-0000824D0000}"/>
    <cellStyle name="Normal 16 3 6 6 2 2" xfId="58677" xr:uid="{00000000-0005-0000-0000-0000834D0000}"/>
    <cellStyle name="Normal 16 3 6 6 3" xfId="46080" xr:uid="{00000000-0005-0000-0000-0000844D0000}"/>
    <cellStyle name="Normal 16 3 6 6 4" xfId="36066" xr:uid="{00000000-0005-0000-0000-0000854D0000}"/>
    <cellStyle name="Normal 16 3 6 7" xfId="15225" xr:uid="{00000000-0005-0000-0000-0000864D0000}"/>
    <cellStyle name="Normal 16 3 6 7 2" xfId="50441" xr:uid="{00000000-0005-0000-0000-0000874D0000}"/>
    <cellStyle name="Normal 16 3 6 7 3" xfId="27830" xr:uid="{00000000-0005-0000-0000-0000884D0000}"/>
    <cellStyle name="Normal 16 3 6 8" xfId="13447" xr:uid="{00000000-0005-0000-0000-0000894D0000}"/>
    <cellStyle name="Normal 16 3 6 8 2" xfId="48665" xr:uid="{00000000-0005-0000-0000-00008A4D0000}"/>
    <cellStyle name="Normal 16 3 6 9" xfId="37844" xr:uid="{00000000-0005-0000-0000-00008B4D0000}"/>
    <cellStyle name="Normal 16 3 7" xfId="3691" xr:uid="{00000000-0005-0000-0000-00008C4D0000}"/>
    <cellStyle name="Normal 16 3 7 2" xfId="8415" xr:uid="{00000000-0005-0000-0000-00008D4D0000}"/>
    <cellStyle name="Normal 16 3 7 2 2" xfId="21041" xr:uid="{00000000-0005-0000-0000-00008E4D0000}"/>
    <cellStyle name="Normal 16 3 7 2 2 2" xfId="56257" xr:uid="{00000000-0005-0000-0000-00008F4D0000}"/>
    <cellStyle name="Normal 16 3 7 2 3" xfId="43660" xr:uid="{00000000-0005-0000-0000-0000904D0000}"/>
    <cellStyle name="Normal 16 3 7 2 4" xfId="33646" xr:uid="{00000000-0005-0000-0000-0000914D0000}"/>
    <cellStyle name="Normal 16 3 7 3" xfId="10196" xr:uid="{00000000-0005-0000-0000-0000924D0000}"/>
    <cellStyle name="Normal 16 3 7 3 2" xfId="22817" xr:uid="{00000000-0005-0000-0000-0000934D0000}"/>
    <cellStyle name="Normal 16 3 7 3 2 2" xfId="58033" xr:uid="{00000000-0005-0000-0000-0000944D0000}"/>
    <cellStyle name="Normal 16 3 7 3 3" xfId="45436" xr:uid="{00000000-0005-0000-0000-0000954D0000}"/>
    <cellStyle name="Normal 16 3 7 3 4" xfId="35422" xr:uid="{00000000-0005-0000-0000-0000964D0000}"/>
    <cellStyle name="Normal 16 3 7 4" xfId="11992" xr:uid="{00000000-0005-0000-0000-0000974D0000}"/>
    <cellStyle name="Normal 16 3 7 4 2" xfId="24593" xr:uid="{00000000-0005-0000-0000-0000984D0000}"/>
    <cellStyle name="Normal 16 3 7 4 2 2" xfId="59809" xr:uid="{00000000-0005-0000-0000-0000994D0000}"/>
    <cellStyle name="Normal 16 3 7 4 3" xfId="47212" xr:uid="{00000000-0005-0000-0000-00009A4D0000}"/>
    <cellStyle name="Normal 16 3 7 4 4" xfId="37198" xr:uid="{00000000-0005-0000-0000-00009B4D0000}"/>
    <cellStyle name="Normal 16 3 7 5" xfId="16357" xr:uid="{00000000-0005-0000-0000-00009C4D0000}"/>
    <cellStyle name="Normal 16 3 7 5 2" xfId="51573" xr:uid="{00000000-0005-0000-0000-00009D4D0000}"/>
    <cellStyle name="Normal 16 3 7 5 3" xfId="28962" xr:uid="{00000000-0005-0000-0000-00009E4D0000}"/>
    <cellStyle name="Normal 16 3 7 6" xfId="14579" xr:uid="{00000000-0005-0000-0000-00009F4D0000}"/>
    <cellStyle name="Normal 16 3 7 6 2" xfId="49797" xr:uid="{00000000-0005-0000-0000-0000A04D0000}"/>
    <cellStyle name="Normal 16 3 7 7" xfId="38976" xr:uid="{00000000-0005-0000-0000-0000A14D0000}"/>
    <cellStyle name="Normal 16 3 7 8" xfId="27186" xr:uid="{00000000-0005-0000-0000-0000A24D0000}"/>
    <cellStyle name="Normal 16 3 8" xfId="4027" xr:uid="{00000000-0005-0000-0000-0000A34D0000}"/>
    <cellStyle name="Normal 16 3 8 2" xfId="16679" xr:uid="{00000000-0005-0000-0000-0000A44D0000}"/>
    <cellStyle name="Normal 16 3 8 2 2" xfId="51895" xr:uid="{00000000-0005-0000-0000-0000A54D0000}"/>
    <cellStyle name="Normal 16 3 8 2 3" xfId="29284" xr:uid="{00000000-0005-0000-0000-0000A64D0000}"/>
    <cellStyle name="Normal 16 3 8 3" xfId="13125" xr:uid="{00000000-0005-0000-0000-0000A74D0000}"/>
    <cellStyle name="Normal 16 3 8 3 2" xfId="48343" xr:uid="{00000000-0005-0000-0000-0000A84D0000}"/>
    <cellStyle name="Normal 16 3 8 4" xfId="39298" xr:uid="{00000000-0005-0000-0000-0000A94D0000}"/>
    <cellStyle name="Normal 16 3 8 5" xfId="25732" xr:uid="{00000000-0005-0000-0000-0000AA4D0000}"/>
    <cellStyle name="Normal 16 3 9" xfId="5502" xr:uid="{00000000-0005-0000-0000-0000AB4D0000}"/>
    <cellStyle name="Normal 16 3 9 2" xfId="18133" xr:uid="{00000000-0005-0000-0000-0000AC4D0000}"/>
    <cellStyle name="Normal 16 3 9 2 2" xfId="53349" xr:uid="{00000000-0005-0000-0000-0000AD4D0000}"/>
    <cellStyle name="Normal 16 3 9 3" xfId="40752" xr:uid="{00000000-0005-0000-0000-0000AE4D0000}"/>
    <cellStyle name="Normal 16 3 9 4" xfId="30738" xr:uid="{00000000-0005-0000-0000-0000AF4D0000}"/>
    <cellStyle name="Normal 16 4" xfId="2264" xr:uid="{00000000-0005-0000-0000-0000B04D0000}"/>
    <cellStyle name="Normal 16 4 10" xfId="10554" xr:uid="{00000000-0005-0000-0000-0000B14D0000}"/>
    <cellStyle name="Normal 16 4 10 2" xfId="23165" xr:uid="{00000000-0005-0000-0000-0000B24D0000}"/>
    <cellStyle name="Normal 16 4 10 2 2" xfId="58381" xr:uid="{00000000-0005-0000-0000-0000B34D0000}"/>
    <cellStyle name="Normal 16 4 10 3" xfId="45784" xr:uid="{00000000-0005-0000-0000-0000B44D0000}"/>
    <cellStyle name="Normal 16 4 10 4" xfId="35770" xr:uid="{00000000-0005-0000-0000-0000B54D0000}"/>
    <cellStyle name="Normal 16 4 11" xfId="14983" xr:uid="{00000000-0005-0000-0000-0000B64D0000}"/>
    <cellStyle name="Normal 16 4 11 2" xfId="50199" xr:uid="{00000000-0005-0000-0000-0000B74D0000}"/>
    <cellStyle name="Normal 16 4 11 3" xfId="27588" xr:uid="{00000000-0005-0000-0000-0000B84D0000}"/>
    <cellStyle name="Normal 16 4 12" xfId="12396" xr:uid="{00000000-0005-0000-0000-0000B94D0000}"/>
    <cellStyle name="Normal 16 4 12 2" xfId="47614" xr:uid="{00000000-0005-0000-0000-0000BA4D0000}"/>
    <cellStyle name="Normal 16 4 13" xfId="37602" xr:uid="{00000000-0005-0000-0000-0000BB4D0000}"/>
    <cellStyle name="Normal 16 4 14" xfId="25003" xr:uid="{00000000-0005-0000-0000-0000BC4D0000}"/>
    <cellStyle name="Normal 16 4 15" xfId="60216" xr:uid="{00000000-0005-0000-0000-0000BD4D0000}"/>
    <cellStyle name="Normal 16 4 2" xfId="3118" xr:uid="{00000000-0005-0000-0000-0000BE4D0000}"/>
    <cellStyle name="Normal 16 4 2 10" xfId="25487" xr:uid="{00000000-0005-0000-0000-0000BF4D0000}"/>
    <cellStyle name="Normal 16 4 2 11" xfId="61022" xr:uid="{00000000-0005-0000-0000-0000C04D0000}"/>
    <cellStyle name="Normal 16 4 2 2" xfId="4918" xr:uid="{00000000-0005-0000-0000-0000C14D0000}"/>
    <cellStyle name="Normal 16 4 2 2 2" xfId="17565" xr:uid="{00000000-0005-0000-0000-0000C24D0000}"/>
    <cellStyle name="Normal 16 4 2 2 2 2" xfId="52781" xr:uid="{00000000-0005-0000-0000-0000C34D0000}"/>
    <cellStyle name="Normal 16 4 2 2 2 3" xfId="30170" xr:uid="{00000000-0005-0000-0000-0000C44D0000}"/>
    <cellStyle name="Normal 16 4 2 2 3" xfId="14011" xr:uid="{00000000-0005-0000-0000-0000C54D0000}"/>
    <cellStyle name="Normal 16 4 2 2 3 2" xfId="49229" xr:uid="{00000000-0005-0000-0000-0000C64D0000}"/>
    <cellStyle name="Normal 16 4 2 2 4" xfId="40184" xr:uid="{00000000-0005-0000-0000-0000C74D0000}"/>
    <cellStyle name="Normal 16 4 2 2 5" xfId="26618" xr:uid="{00000000-0005-0000-0000-0000C84D0000}"/>
    <cellStyle name="Normal 16 4 2 3" xfId="6388" xr:uid="{00000000-0005-0000-0000-0000C94D0000}"/>
    <cellStyle name="Normal 16 4 2 3 2" xfId="19019" xr:uid="{00000000-0005-0000-0000-0000CA4D0000}"/>
    <cellStyle name="Normal 16 4 2 3 2 2" xfId="54235" xr:uid="{00000000-0005-0000-0000-0000CB4D0000}"/>
    <cellStyle name="Normal 16 4 2 3 3" xfId="41638" xr:uid="{00000000-0005-0000-0000-0000CC4D0000}"/>
    <cellStyle name="Normal 16 4 2 3 4" xfId="31624" xr:uid="{00000000-0005-0000-0000-0000CD4D0000}"/>
    <cellStyle name="Normal 16 4 2 4" xfId="7847" xr:uid="{00000000-0005-0000-0000-0000CE4D0000}"/>
    <cellStyle name="Normal 16 4 2 4 2" xfId="20473" xr:uid="{00000000-0005-0000-0000-0000CF4D0000}"/>
    <cellStyle name="Normal 16 4 2 4 2 2" xfId="55689" xr:uid="{00000000-0005-0000-0000-0000D04D0000}"/>
    <cellStyle name="Normal 16 4 2 4 3" xfId="43092" xr:uid="{00000000-0005-0000-0000-0000D14D0000}"/>
    <cellStyle name="Normal 16 4 2 4 4" xfId="33078" xr:uid="{00000000-0005-0000-0000-0000D24D0000}"/>
    <cellStyle name="Normal 16 4 2 5" xfId="9628" xr:uid="{00000000-0005-0000-0000-0000D34D0000}"/>
    <cellStyle name="Normal 16 4 2 5 2" xfId="22249" xr:uid="{00000000-0005-0000-0000-0000D44D0000}"/>
    <cellStyle name="Normal 16 4 2 5 2 2" xfId="57465" xr:uid="{00000000-0005-0000-0000-0000D54D0000}"/>
    <cellStyle name="Normal 16 4 2 5 3" xfId="44868" xr:uid="{00000000-0005-0000-0000-0000D64D0000}"/>
    <cellStyle name="Normal 16 4 2 5 4" xfId="34854" xr:uid="{00000000-0005-0000-0000-0000D74D0000}"/>
    <cellStyle name="Normal 16 4 2 6" xfId="11422" xr:uid="{00000000-0005-0000-0000-0000D84D0000}"/>
    <cellStyle name="Normal 16 4 2 6 2" xfId="24025" xr:uid="{00000000-0005-0000-0000-0000D94D0000}"/>
    <cellStyle name="Normal 16 4 2 6 2 2" xfId="59241" xr:uid="{00000000-0005-0000-0000-0000DA4D0000}"/>
    <cellStyle name="Normal 16 4 2 6 3" xfId="46644" xr:uid="{00000000-0005-0000-0000-0000DB4D0000}"/>
    <cellStyle name="Normal 16 4 2 6 4" xfId="36630" xr:uid="{00000000-0005-0000-0000-0000DC4D0000}"/>
    <cellStyle name="Normal 16 4 2 7" xfId="15789" xr:uid="{00000000-0005-0000-0000-0000DD4D0000}"/>
    <cellStyle name="Normal 16 4 2 7 2" xfId="51005" xr:uid="{00000000-0005-0000-0000-0000DE4D0000}"/>
    <cellStyle name="Normal 16 4 2 7 3" xfId="28394" xr:uid="{00000000-0005-0000-0000-0000DF4D0000}"/>
    <cellStyle name="Normal 16 4 2 8" xfId="12880" xr:uid="{00000000-0005-0000-0000-0000E04D0000}"/>
    <cellStyle name="Normal 16 4 2 8 2" xfId="48098" xr:uid="{00000000-0005-0000-0000-0000E14D0000}"/>
    <cellStyle name="Normal 16 4 2 9" xfId="38408" xr:uid="{00000000-0005-0000-0000-0000E24D0000}"/>
    <cellStyle name="Normal 16 4 3" xfId="3447" xr:uid="{00000000-0005-0000-0000-0000E34D0000}"/>
    <cellStyle name="Normal 16 4 3 10" xfId="26943" xr:uid="{00000000-0005-0000-0000-0000E44D0000}"/>
    <cellStyle name="Normal 16 4 3 11" xfId="61347" xr:uid="{00000000-0005-0000-0000-0000E54D0000}"/>
    <cellStyle name="Normal 16 4 3 2" xfId="5243" xr:uid="{00000000-0005-0000-0000-0000E64D0000}"/>
    <cellStyle name="Normal 16 4 3 2 2" xfId="17890" xr:uid="{00000000-0005-0000-0000-0000E74D0000}"/>
    <cellStyle name="Normal 16 4 3 2 2 2" xfId="53106" xr:uid="{00000000-0005-0000-0000-0000E84D0000}"/>
    <cellStyle name="Normal 16 4 3 2 3" xfId="40509" xr:uid="{00000000-0005-0000-0000-0000E94D0000}"/>
    <cellStyle name="Normal 16 4 3 2 4" xfId="30495" xr:uid="{00000000-0005-0000-0000-0000EA4D0000}"/>
    <cellStyle name="Normal 16 4 3 3" xfId="6713" xr:uid="{00000000-0005-0000-0000-0000EB4D0000}"/>
    <cellStyle name="Normal 16 4 3 3 2" xfId="19344" xr:uid="{00000000-0005-0000-0000-0000EC4D0000}"/>
    <cellStyle name="Normal 16 4 3 3 2 2" xfId="54560" xr:uid="{00000000-0005-0000-0000-0000ED4D0000}"/>
    <cellStyle name="Normal 16 4 3 3 3" xfId="41963" xr:uid="{00000000-0005-0000-0000-0000EE4D0000}"/>
    <cellStyle name="Normal 16 4 3 3 4" xfId="31949" xr:uid="{00000000-0005-0000-0000-0000EF4D0000}"/>
    <cellStyle name="Normal 16 4 3 4" xfId="8172" xr:uid="{00000000-0005-0000-0000-0000F04D0000}"/>
    <cellStyle name="Normal 16 4 3 4 2" xfId="20798" xr:uid="{00000000-0005-0000-0000-0000F14D0000}"/>
    <cellStyle name="Normal 16 4 3 4 2 2" xfId="56014" xr:uid="{00000000-0005-0000-0000-0000F24D0000}"/>
    <cellStyle name="Normal 16 4 3 4 3" xfId="43417" xr:uid="{00000000-0005-0000-0000-0000F34D0000}"/>
    <cellStyle name="Normal 16 4 3 4 4" xfId="33403" xr:uid="{00000000-0005-0000-0000-0000F44D0000}"/>
    <cellStyle name="Normal 16 4 3 5" xfId="9953" xr:uid="{00000000-0005-0000-0000-0000F54D0000}"/>
    <cellStyle name="Normal 16 4 3 5 2" xfId="22574" xr:uid="{00000000-0005-0000-0000-0000F64D0000}"/>
    <cellStyle name="Normal 16 4 3 5 2 2" xfId="57790" xr:uid="{00000000-0005-0000-0000-0000F74D0000}"/>
    <cellStyle name="Normal 16 4 3 5 3" xfId="45193" xr:uid="{00000000-0005-0000-0000-0000F84D0000}"/>
    <cellStyle name="Normal 16 4 3 5 4" xfId="35179" xr:uid="{00000000-0005-0000-0000-0000F94D0000}"/>
    <cellStyle name="Normal 16 4 3 6" xfId="11747" xr:uid="{00000000-0005-0000-0000-0000FA4D0000}"/>
    <cellStyle name="Normal 16 4 3 6 2" xfId="24350" xr:uid="{00000000-0005-0000-0000-0000FB4D0000}"/>
    <cellStyle name="Normal 16 4 3 6 2 2" xfId="59566" xr:uid="{00000000-0005-0000-0000-0000FC4D0000}"/>
    <cellStyle name="Normal 16 4 3 6 3" xfId="46969" xr:uid="{00000000-0005-0000-0000-0000FD4D0000}"/>
    <cellStyle name="Normal 16 4 3 6 4" xfId="36955" xr:uid="{00000000-0005-0000-0000-0000FE4D0000}"/>
    <cellStyle name="Normal 16 4 3 7" xfId="16114" xr:uid="{00000000-0005-0000-0000-0000FF4D0000}"/>
    <cellStyle name="Normal 16 4 3 7 2" xfId="51330" xr:uid="{00000000-0005-0000-0000-0000004E0000}"/>
    <cellStyle name="Normal 16 4 3 7 3" xfId="28719" xr:uid="{00000000-0005-0000-0000-0000014E0000}"/>
    <cellStyle name="Normal 16 4 3 8" xfId="14336" xr:uid="{00000000-0005-0000-0000-0000024E0000}"/>
    <cellStyle name="Normal 16 4 3 8 2" xfId="49554" xr:uid="{00000000-0005-0000-0000-0000034E0000}"/>
    <cellStyle name="Normal 16 4 3 9" xfId="38733" xr:uid="{00000000-0005-0000-0000-0000044E0000}"/>
    <cellStyle name="Normal 16 4 4" xfId="2608" xr:uid="{00000000-0005-0000-0000-0000054E0000}"/>
    <cellStyle name="Normal 16 4 4 10" xfId="26134" xr:uid="{00000000-0005-0000-0000-0000064E0000}"/>
    <cellStyle name="Normal 16 4 4 11" xfId="60538" xr:uid="{00000000-0005-0000-0000-0000074E0000}"/>
    <cellStyle name="Normal 16 4 4 2" xfId="4434" xr:uid="{00000000-0005-0000-0000-0000084E0000}"/>
    <cellStyle name="Normal 16 4 4 2 2" xfId="17081" xr:uid="{00000000-0005-0000-0000-0000094E0000}"/>
    <cellStyle name="Normal 16 4 4 2 2 2" xfId="52297" xr:uid="{00000000-0005-0000-0000-00000A4E0000}"/>
    <cellStyle name="Normal 16 4 4 2 3" xfId="39700" xr:uid="{00000000-0005-0000-0000-00000B4E0000}"/>
    <cellStyle name="Normal 16 4 4 2 4" xfId="29686" xr:uid="{00000000-0005-0000-0000-00000C4E0000}"/>
    <cellStyle name="Normal 16 4 4 3" xfId="5904" xr:uid="{00000000-0005-0000-0000-00000D4E0000}"/>
    <cellStyle name="Normal 16 4 4 3 2" xfId="18535" xr:uid="{00000000-0005-0000-0000-00000E4E0000}"/>
    <cellStyle name="Normal 16 4 4 3 2 2" xfId="53751" xr:uid="{00000000-0005-0000-0000-00000F4E0000}"/>
    <cellStyle name="Normal 16 4 4 3 3" xfId="41154" xr:uid="{00000000-0005-0000-0000-0000104E0000}"/>
    <cellStyle name="Normal 16 4 4 3 4" xfId="31140" xr:uid="{00000000-0005-0000-0000-0000114E0000}"/>
    <cellStyle name="Normal 16 4 4 4" xfId="7363" xr:uid="{00000000-0005-0000-0000-0000124E0000}"/>
    <cellStyle name="Normal 16 4 4 4 2" xfId="19989" xr:uid="{00000000-0005-0000-0000-0000134E0000}"/>
    <cellStyle name="Normal 16 4 4 4 2 2" xfId="55205" xr:uid="{00000000-0005-0000-0000-0000144E0000}"/>
    <cellStyle name="Normal 16 4 4 4 3" xfId="42608" xr:uid="{00000000-0005-0000-0000-0000154E0000}"/>
    <cellStyle name="Normal 16 4 4 4 4" xfId="32594" xr:uid="{00000000-0005-0000-0000-0000164E0000}"/>
    <cellStyle name="Normal 16 4 4 5" xfId="9144" xr:uid="{00000000-0005-0000-0000-0000174E0000}"/>
    <cellStyle name="Normal 16 4 4 5 2" xfId="21765" xr:uid="{00000000-0005-0000-0000-0000184E0000}"/>
    <cellStyle name="Normal 16 4 4 5 2 2" xfId="56981" xr:uid="{00000000-0005-0000-0000-0000194E0000}"/>
    <cellStyle name="Normal 16 4 4 5 3" xfId="44384" xr:uid="{00000000-0005-0000-0000-00001A4E0000}"/>
    <cellStyle name="Normal 16 4 4 5 4" xfId="34370" xr:uid="{00000000-0005-0000-0000-00001B4E0000}"/>
    <cellStyle name="Normal 16 4 4 6" xfId="10938" xr:uid="{00000000-0005-0000-0000-00001C4E0000}"/>
    <cellStyle name="Normal 16 4 4 6 2" xfId="23541" xr:uid="{00000000-0005-0000-0000-00001D4E0000}"/>
    <cellStyle name="Normal 16 4 4 6 2 2" xfId="58757" xr:uid="{00000000-0005-0000-0000-00001E4E0000}"/>
    <cellStyle name="Normal 16 4 4 6 3" xfId="46160" xr:uid="{00000000-0005-0000-0000-00001F4E0000}"/>
    <cellStyle name="Normal 16 4 4 6 4" xfId="36146" xr:uid="{00000000-0005-0000-0000-0000204E0000}"/>
    <cellStyle name="Normal 16 4 4 7" xfId="15305" xr:uid="{00000000-0005-0000-0000-0000214E0000}"/>
    <cellStyle name="Normal 16 4 4 7 2" xfId="50521" xr:uid="{00000000-0005-0000-0000-0000224E0000}"/>
    <cellStyle name="Normal 16 4 4 7 3" xfId="27910" xr:uid="{00000000-0005-0000-0000-0000234E0000}"/>
    <cellStyle name="Normal 16 4 4 8" xfId="13527" xr:uid="{00000000-0005-0000-0000-0000244E0000}"/>
    <cellStyle name="Normal 16 4 4 8 2" xfId="48745" xr:uid="{00000000-0005-0000-0000-0000254E0000}"/>
    <cellStyle name="Normal 16 4 4 9" xfId="37924" xr:uid="{00000000-0005-0000-0000-0000264E0000}"/>
    <cellStyle name="Normal 16 4 5" xfId="3772" xr:uid="{00000000-0005-0000-0000-0000274E0000}"/>
    <cellStyle name="Normal 16 4 5 2" xfId="8495" xr:uid="{00000000-0005-0000-0000-0000284E0000}"/>
    <cellStyle name="Normal 16 4 5 2 2" xfId="21121" xr:uid="{00000000-0005-0000-0000-0000294E0000}"/>
    <cellStyle name="Normal 16 4 5 2 2 2" xfId="56337" xr:uid="{00000000-0005-0000-0000-00002A4E0000}"/>
    <cellStyle name="Normal 16 4 5 2 3" xfId="43740" xr:uid="{00000000-0005-0000-0000-00002B4E0000}"/>
    <cellStyle name="Normal 16 4 5 2 4" xfId="33726" xr:uid="{00000000-0005-0000-0000-00002C4E0000}"/>
    <cellStyle name="Normal 16 4 5 3" xfId="10276" xr:uid="{00000000-0005-0000-0000-00002D4E0000}"/>
    <cellStyle name="Normal 16 4 5 3 2" xfId="22897" xr:uid="{00000000-0005-0000-0000-00002E4E0000}"/>
    <cellStyle name="Normal 16 4 5 3 2 2" xfId="58113" xr:uid="{00000000-0005-0000-0000-00002F4E0000}"/>
    <cellStyle name="Normal 16 4 5 3 3" xfId="45516" xr:uid="{00000000-0005-0000-0000-0000304E0000}"/>
    <cellStyle name="Normal 16 4 5 3 4" xfId="35502" xr:uid="{00000000-0005-0000-0000-0000314E0000}"/>
    <cellStyle name="Normal 16 4 5 4" xfId="12072" xr:uid="{00000000-0005-0000-0000-0000324E0000}"/>
    <cellStyle name="Normal 16 4 5 4 2" xfId="24673" xr:uid="{00000000-0005-0000-0000-0000334E0000}"/>
    <cellStyle name="Normal 16 4 5 4 2 2" xfId="59889" xr:uid="{00000000-0005-0000-0000-0000344E0000}"/>
    <cellStyle name="Normal 16 4 5 4 3" xfId="47292" xr:uid="{00000000-0005-0000-0000-0000354E0000}"/>
    <cellStyle name="Normal 16 4 5 4 4" xfId="37278" xr:uid="{00000000-0005-0000-0000-0000364E0000}"/>
    <cellStyle name="Normal 16 4 5 5" xfId="16437" xr:uid="{00000000-0005-0000-0000-0000374E0000}"/>
    <cellStyle name="Normal 16 4 5 5 2" xfId="51653" xr:uid="{00000000-0005-0000-0000-0000384E0000}"/>
    <cellStyle name="Normal 16 4 5 5 3" xfId="29042" xr:uid="{00000000-0005-0000-0000-0000394E0000}"/>
    <cellStyle name="Normal 16 4 5 6" xfId="14659" xr:uid="{00000000-0005-0000-0000-00003A4E0000}"/>
    <cellStyle name="Normal 16 4 5 6 2" xfId="49877" xr:uid="{00000000-0005-0000-0000-00003B4E0000}"/>
    <cellStyle name="Normal 16 4 5 7" xfId="39056" xr:uid="{00000000-0005-0000-0000-00003C4E0000}"/>
    <cellStyle name="Normal 16 4 5 8" xfId="27266" xr:uid="{00000000-0005-0000-0000-00003D4E0000}"/>
    <cellStyle name="Normal 16 4 6" xfId="4112" xr:uid="{00000000-0005-0000-0000-00003E4E0000}"/>
    <cellStyle name="Normal 16 4 6 2" xfId="16759" xr:uid="{00000000-0005-0000-0000-00003F4E0000}"/>
    <cellStyle name="Normal 16 4 6 2 2" xfId="51975" xr:uid="{00000000-0005-0000-0000-0000404E0000}"/>
    <cellStyle name="Normal 16 4 6 2 3" xfId="29364" xr:uid="{00000000-0005-0000-0000-0000414E0000}"/>
    <cellStyle name="Normal 16 4 6 3" xfId="13205" xr:uid="{00000000-0005-0000-0000-0000424E0000}"/>
    <cellStyle name="Normal 16 4 6 3 2" xfId="48423" xr:uid="{00000000-0005-0000-0000-0000434E0000}"/>
    <cellStyle name="Normal 16 4 6 4" xfId="39378" xr:uid="{00000000-0005-0000-0000-0000444E0000}"/>
    <cellStyle name="Normal 16 4 6 5" xfId="25812" xr:uid="{00000000-0005-0000-0000-0000454E0000}"/>
    <cellStyle name="Normal 16 4 7" xfId="5582" xr:uid="{00000000-0005-0000-0000-0000464E0000}"/>
    <cellStyle name="Normal 16 4 7 2" xfId="18213" xr:uid="{00000000-0005-0000-0000-0000474E0000}"/>
    <cellStyle name="Normal 16 4 7 2 2" xfId="53429" xr:uid="{00000000-0005-0000-0000-0000484E0000}"/>
    <cellStyle name="Normal 16 4 7 3" xfId="40832" xr:uid="{00000000-0005-0000-0000-0000494E0000}"/>
    <cellStyle name="Normal 16 4 7 4" xfId="30818" xr:uid="{00000000-0005-0000-0000-00004A4E0000}"/>
    <cellStyle name="Normal 16 4 8" xfId="7041" xr:uid="{00000000-0005-0000-0000-00004B4E0000}"/>
    <cellStyle name="Normal 16 4 8 2" xfId="19667" xr:uid="{00000000-0005-0000-0000-00004C4E0000}"/>
    <cellStyle name="Normal 16 4 8 2 2" xfId="54883" xr:uid="{00000000-0005-0000-0000-00004D4E0000}"/>
    <cellStyle name="Normal 16 4 8 3" xfId="42286" xr:uid="{00000000-0005-0000-0000-00004E4E0000}"/>
    <cellStyle name="Normal 16 4 8 4" xfId="32272" xr:uid="{00000000-0005-0000-0000-00004F4E0000}"/>
    <cellStyle name="Normal 16 4 9" xfId="8822" xr:uid="{00000000-0005-0000-0000-0000504E0000}"/>
    <cellStyle name="Normal 16 4 9 2" xfId="21443" xr:uid="{00000000-0005-0000-0000-0000514E0000}"/>
    <cellStyle name="Normal 16 4 9 2 2" xfId="56659" xr:uid="{00000000-0005-0000-0000-0000524E0000}"/>
    <cellStyle name="Normal 16 4 9 3" xfId="44062" xr:uid="{00000000-0005-0000-0000-0000534E0000}"/>
    <cellStyle name="Normal 16 4 9 4" xfId="34048" xr:uid="{00000000-0005-0000-0000-0000544E0000}"/>
    <cellStyle name="Normal 16 5" xfId="2941" xr:uid="{00000000-0005-0000-0000-0000554E0000}"/>
    <cellStyle name="Normal 16 5 10" xfId="25325" xr:uid="{00000000-0005-0000-0000-0000564E0000}"/>
    <cellStyle name="Normal 16 5 11" xfId="60860" xr:uid="{00000000-0005-0000-0000-0000574E0000}"/>
    <cellStyle name="Normal 16 5 2" xfId="4756" xr:uid="{00000000-0005-0000-0000-0000584E0000}"/>
    <cellStyle name="Normal 16 5 2 2" xfId="17403" xr:uid="{00000000-0005-0000-0000-0000594E0000}"/>
    <cellStyle name="Normal 16 5 2 2 2" xfId="52619" xr:uid="{00000000-0005-0000-0000-00005A4E0000}"/>
    <cellStyle name="Normal 16 5 2 2 3" xfId="30008" xr:uid="{00000000-0005-0000-0000-00005B4E0000}"/>
    <cellStyle name="Normal 16 5 2 3" xfId="13849" xr:uid="{00000000-0005-0000-0000-00005C4E0000}"/>
    <cellStyle name="Normal 16 5 2 3 2" xfId="49067" xr:uid="{00000000-0005-0000-0000-00005D4E0000}"/>
    <cellStyle name="Normal 16 5 2 4" xfId="40022" xr:uid="{00000000-0005-0000-0000-00005E4E0000}"/>
    <cellStyle name="Normal 16 5 2 5" xfId="26456" xr:uid="{00000000-0005-0000-0000-00005F4E0000}"/>
    <cellStyle name="Normal 16 5 3" xfId="6226" xr:uid="{00000000-0005-0000-0000-0000604E0000}"/>
    <cellStyle name="Normal 16 5 3 2" xfId="18857" xr:uid="{00000000-0005-0000-0000-0000614E0000}"/>
    <cellStyle name="Normal 16 5 3 2 2" xfId="54073" xr:uid="{00000000-0005-0000-0000-0000624E0000}"/>
    <cellStyle name="Normal 16 5 3 3" xfId="41476" xr:uid="{00000000-0005-0000-0000-0000634E0000}"/>
    <cellStyle name="Normal 16 5 3 4" xfId="31462" xr:uid="{00000000-0005-0000-0000-0000644E0000}"/>
    <cellStyle name="Normal 16 5 4" xfId="7685" xr:uid="{00000000-0005-0000-0000-0000654E0000}"/>
    <cellStyle name="Normal 16 5 4 2" xfId="20311" xr:uid="{00000000-0005-0000-0000-0000664E0000}"/>
    <cellStyle name="Normal 16 5 4 2 2" xfId="55527" xr:uid="{00000000-0005-0000-0000-0000674E0000}"/>
    <cellStyle name="Normal 16 5 4 3" xfId="42930" xr:uid="{00000000-0005-0000-0000-0000684E0000}"/>
    <cellStyle name="Normal 16 5 4 4" xfId="32916" xr:uid="{00000000-0005-0000-0000-0000694E0000}"/>
    <cellStyle name="Normal 16 5 5" xfId="9466" xr:uid="{00000000-0005-0000-0000-00006A4E0000}"/>
    <cellStyle name="Normal 16 5 5 2" xfId="22087" xr:uid="{00000000-0005-0000-0000-00006B4E0000}"/>
    <cellStyle name="Normal 16 5 5 2 2" xfId="57303" xr:uid="{00000000-0005-0000-0000-00006C4E0000}"/>
    <cellStyle name="Normal 16 5 5 3" xfId="44706" xr:uid="{00000000-0005-0000-0000-00006D4E0000}"/>
    <cellStyle name="Normal 16 5 5 4" xfId="34692" xr:uid="{00000000-0005-0000-0000-00006E4E0000}"/>
    <cellStyle name="Normal 16 5 6" xfId="11260" xr:uid="{00000000-0005-0000-0000-00006F4E0000}"/>
    <cellStyle name="Normal 16 5 6 2" xfId="23863" xr:uid="{00000000-0005-0000-0000-0000704E0000}"/>
    <cellStyle name="Normal 16 5 6 2 2" xfId="59079" xr:uid="{00000000-0005-0000-0000-0000714E0000}"/>
    <cellStyle name="Normal 16 5 6 3" xfId="46482" xr:uid="{00000000-0005-0000-0000-0000724E0000}"/>
    <cellStyle name="Normal 16 5 6 4" xfId="36468" xr:uid="{00000000-0005-0000-0000-0000734E0000}"/>
    <cellStyle name="Normal 16 5 7" xfId="15627" xr:uid="{00000000-0005-0000-0000-0000744E0000}"/>
    <cellStyle name="Normal 16 5 7 2" xfId="50843" xr:uid="{00000000-0005-0000-0000-0000754E0000}"/>
    <cellStyle name="Normal 16 5 7 3" xfId="28232" xr:uid="{00000000-0005-0000-0000-0000764E0000}"/>
    <cellStyle name="Normal 16 5 8" xfId="12718" xr:uid="{00000000-0005-0000-0000-0000774E0000}"/>
    <cellStyle name="Normal 16 5 8 2" xfId="47936" xr:uid="{00000000-0005-0000-0000-0000784E0000}"/>
    <cellStyle name="Normal 16 5 9" xfId="38246" xr:uid="{00000000-0005-0000-0000-0000794E0000}"/>
    <cellStyle name="Normal 16 6" xfId="2778" xr:uid="{00000000-0005-0000-0000-00007A4E0000}"/>
    <cellStyle name="Normal 16 6 10" xfId="25173" xr:uid="{00000000-0005-0000-0000-00007B4E0000}"/>
    <cellStyle name="Normal 16 6 11" xfId="60708" xr:uid="{00000000-0005-0000-0000-00007C4E0000}"/>
    <cellStyle name="Normal 16 6 2" xfId="4604" xr:uid="{00000000-0005-0000-0000-00007D4E0000}"/>
    <cellStyle name="Normal 16 6 2 2" xfId="17251" xr:uid="{00000000-0005-0000-0000-00007E4E0000}"/>
    <cellStyle name="Normal 16 6 2 2 2" xfId="52467" xr:uid="{00000000-0005-0000-0000-00007F4E0000}"/>
    <cellStyle name="Normal 16 6 2 2 3" xfId="29856" xr:uid="{00000000-0005-0000-0000-0000804E0000}"/>
    <cellStyle name="Normal 16 6 2 3" xfId="13697" xr:uid="{00000000-0005-0000-0000-0000814E0000}"/>
    <cellStyle name="Normal 16 6 2 3 2" xfId="48915" xr:uid="{00000000-0005-0000-0000-0000824E0000}"/>
    <cellStyle name="Normal 16 6 2 4" xfId="39870" xr:uid="{00000000-0005-0000-0000-0000834E0000}"/>
    <cellStyle name="Normal 16 6 2 5" xfId="26304" xr:uid="{00000000-0005-0000-0000-0000844E0000}"/>
    <cellStyle name="Normal 16 6 3" xfId="6074" xr:uid="{00000000-0005-0000-0000-0000854E0000}"/>
    <cellStyle name="Normal 16 6 3 2" xfId="18705" xr:uid="{00000000-0005-0000-0000-0000864E0000}"/>
    <cellStyle name="Normal 16 6 3 2 2" xfId="53921" xr:uid="{00000000-0005-0000-0000-0000874E0000}"/>
    <cellStyle name="Normal 16 6 3 3" xfId="41324" xr:uid="{00000000-0005-0000-0000-0000884E0000}"/>
    <cellStyle name="Normal 16 6 3 4" xfId="31310" xr:uid="{00000000-0005-0000-0000-0000894E0000}"/>
    <cellStyle name="Normal 16 6 4" xfId="7533" xr:uid="{00000000-0005-0000-0000-00008A4E0000}"/>
    <cellStyle name="Normal 16 6 4 2" xfId="20159" xr:uid="{00000000-0005-0000-0000-00008B4E0000}"/>
    <cellStyle name="Normal 16 6 4 2 2" xfId="55375" xr:uid="{00000000-0005-0000-0000-00008C4E0000}"/>
    <cellStyle name="Normal 16 6 4 3" xfId="42778" xr:uid="{00000000-0005-0000-0000-00008D4E0000}"/>
    <cellStyle name="Normal 16 6 4 4" xfId="32764" xr:uid="{00000000-0005-0000-0000-00008E4E0000}"/>
    <cellStyle name="Normal 16 6 5" xfId="9314" xr:uid="{00000000-0005-0000-0000-00008F4E0000}"/>
    <cellStyle name="Normal 16 6 5 2" xfId="21935" xr:uid="{00000000-0005-0000-0000-0000904E0000}"/>
    <cellStyle name="Normal 16 6 5 2 2" xfId="57151" xr:uid="{00000000-0005-0000-0000-0000914E0000}"/>
    <cellStyle name="Normal 16 6 5 3" xfId="44554" xr:uid="{00000000-0005-0000-0000-0000924E0000}"/>
    <cellStyle name="Normal 16 6 5 4" xfId="34540" xr:uid="{00000000-0005-0000-0000-0000934E0000}"/>
    <cellStyle name="Normal 16 6 6" xfId="11108" xr:uid="{00000000-0005-0000-0000-0000944E0000}"/>
    <cellStyle name="Normal 16 6 6 2" xfId="23711" xr:uid="{00000000-0005-0000-0000-0000954E0000}"/>
    <cellStyle name="Normal 16 6 6 2 2" xfId="58927" xr:uid="{00000000-0005-0000-0000-0000964E0000}"/>
    <cellStyle name="Normal 16 6 6 3" xfId="46330" xr:uid="{00000000-0005-0000-0000-0000974E0000}"/>
    <cellStyle name="Normal 16 6 6 4" xfId="36316" xr:uid="{00000000-0005-0000-0000-0000984E0000}"/>
    <cellStyle name="Normal 16 6 7" xfId="15475" xr:uid="{00000000-0005-0000-0000-0000994E0000}"/>
    <cellStyle name="Normal 16 6 7 2" xfId="50691" xr:uid="{00000000-0005-0000-0000-00009A4E0000}"/>
    <cellStyle name="Normal 16 6 7 3" xfId="28080" xr:uid="{00000000-0005-0000-0000-00009B4E0000}"/>
    <cellStyle name="Normal 16 6 8" xfId="12566" xr:uid="{00000000-0005-0000-0000-00009C4E0000}"/>
    <cellStyle name="Normal 16 6 8 2" xfId="47784" xr:uid="{00000000-0005-0000-0000-00009D4E0000}"/>
    <cellStyle name="Normal 16 6 9" xfId="38094" xr:uid="{00000000-0005-0000-0000-00009E4E0000}"/>
    <cellStyle name="Normal 16 7" xfId="3294" xr:uid="{00000000-0005-0000-0000-00009F4E0000}"/>
    <cellStyle name="Normal 16 7 10" xfId="26791" xr:uid="{00000000-0005-0000-0000-0000A04E0000}"/>
    <cellStyle name="Normal 16 7 11" xfId="61195" xr:uid="{00000000-0005-0000-0000-0000A14E0000}"/>
    <cellStyle name="Normal 16 7 2" xfId="5091" xr:uid="{00000000-0005-0000-0000-0000A24E0000}"/>
    <cellStyle name="Normal 16 7 2 2" xfId="17738" xr:uid="{00000000-0005-0000-0000-0000A34E0000}"/>
    <cellStyle name="Normal 16 7 2 2 2" xfId="52954" xr:uid="{00000000-0005-0000-0000-0000A44E0000}"/>
    <cellStyle name="Normal 16 7 2 3" xfId="40357" xr:uid="{00000000-0005-0000-0000-0000A54E0000}"/>
    <cellStyle name="Normal 16 7 2 4" xfId="30343" xr:uid="{00000000-0005-0000-0000-0000A64E0000}"/>
    <cellStyle name="Normal 16 7 3" xfId="6561" xr:uid="{00000000-0005-0000-0000-0000A74E0000}"/>
    <cellStyle name="Normal 16 7 3 2" xfId="19192" xr:uid="{00000000-0005-0000-0000-0000A84E0000}"/>
    <cellStyle name="Normal 16 7 3 2 2" xfId="54408" xr:uid="{00000000-0005-0000-0000-0000A94E0000}"/>
    <cellStyle name="Normal 16 7 3 3" xfId="41811" xr:uid="{00000000-0005-0000-0000-0000AA4E0000}"/>
    <cellStyle name="Normal 16 7 3 4" xfId="31797" xr:uid="{00000000-0005-0000-0000-0000AB4E0000}"/>
    <cellStyle name="Normal 16 7 4" xfId="8020" xr:uid="{00000000-0005-0000-0000-0000AC4E0000}"/>
    <cellStyle name="Normal 16 7 4 2" xfId="20646" xr:uid="{00000000-0005-0000-0000-0000AD4E0000}"/>
    <cellStyle name="Normal 16 7 4 2 2" xfId="55862" xr:uid="{00000000-0005-0000-0000-0000AE4E0000}"/>
    <cellStyle name="Normal 16 7 4 3" xfId="43265" xr:uid="{00000000-0005-0000-0000-0000AF4E0000}"/>
    <cellStyle name="Normal 16 7 4 4" xfId="33251" xr:uid="{00000000-0005-0000-0000-0000B04E0000}"/>
    <cellStyle name="Normal 16 7 5" xfId="9801" xr:uid="{00000000-0005-0000-0000-0000B14E0000}"/>
    <cellStyle name="Normal 16 7 5 2" xfId="22422" xr:uid="{00000000-0005-0000-0000-0000B24E0000}"/>
    <cellStyle name="Normal 16 7 5 2 2" xfId="57638" xr:uid="{00000000-0005-0000-0000-0000B34E0000}"/>
    <cellStyle name="Normal 16 7 5 3" xfId="45041" xr:uid="{00000000-0005-0000-0000-0000B44E0000}"/>
    <cellStyle name="Normal 16 7 5 4" xfId="35027" xr:uid="{00000000-0005-0000-0000-0000B54E0000}"/>
    <cellStyle name="Normal 16 7 6" xfId="11595" xr:uid="{00000000-0005-0000-0000-0000B64E0000}"/>
    <cellStyle name="Normal 16 7 6 2" xfId="24198" xr:uid="{00000000-0005-0000-0000-0000B74E0000}"/>
    <cellStyle name="Normal 16 7 6 2 2" xfId="59414" xr:uid="{00000000-0005-0000-0000-0000B84E0000}"/>
    <cellStyle name="Normal 16 7 6 3" xfId="46817" xr:uid="{00000000-0005-0000-0000-0000B94E0000}"/>
    <cellStyle name="Normal 16 7 6 4" xfId="36803" xr:uid="{00000000-0005-0000-0000-0000BA4E0000}"/>
    <cellStyle name="Normal 16 7 7" xfId="15962" xr:uid="{00000000-0005-0000-0000-0000BB4E0000}"/>
    <cellStyle name="Normal 16 7 7 2" xfId="51178" xr:uid="{00000000-0005-0000-0000-0000BC4E0000}"/>
    <cellStyle name="Normal 16 7 7 3" xfId="28567" xr:uid="{00000000-0005-0000-0000-0000BD4E0000}"/>
    <cellStyle name="Normal 16 7 8" xfId="14184" xr:uid="{00000000-0005-0000-0000-0000BE4E0000}"/>
    <cellStyle name="Normal 16 7 8 2" xfId="49402" xr:uid="{00000000-0005-0000-0000-0000BF4E0000}"/>
    <cellStyle name="Normal 16 7 9" xfId="38581" xr:uid="{00000000-0005-0000-0000-0000C04E0000}"/>
    <cellStyle name="Normal 16 8" xfId="2448" xr:uid="{00000000-0005-0000-0000-0000C14E0000}"/>
    <cellStyle name="Normal 16 8 10" xfId="25982" xr:uid="{00000000-0005-0000-0000-0000C24E0000}"/>
    <cellStyle name="Normal 16 8 11" xfId="60386" xr:uid="{00000000-0005-0000-0000-0000C34E0000}"/>
    <cellStyle name="Normal 16 8 2" xfId="4282" xr:uid="{00000000-0005-0000-0000-0000C44E0000}"/>
    <cellStyle name="Normal 16 8 2 2" xfId="16929" xr:uid="{00000000-0005-0000-0000-0000C54E0000}"/>
    <cellStyle name="Normal 16 8 2 2 2" xfId="52145" xr:uid="{00000000-0005-0000-0000-0000C64E0000}"/>
    <cellStyle name="Normal 16 8 2 3" xfId="39548" xr:uid="{00000000-0005-0000-0000-0000C74E0000}"/>
    <cellStyle name="Normal 16 8 2 4" xfId="29534" xr:uid="{00000000-0005-0000-0000-0000C84E0000}"/>
    <cellStyle name="Normal 16 8 3" xfId="5752" xr:uid="{00000000-0005-0000-0000-0000C94E0000}"/>
    <cellStyle name="Normal 16 8 3 2" xfId="18383" xr:uid="{00000000-0005-0000-0000-0000CA4E0000}"/>
    <cellStyle name="Normal 16 8 3 2 2" xfId="53599" xr:uid="{00000000-0005-0000-0000-0000CB4E0000}"/>
    <cellStyle name="Normal 16 8 3 3" xfId="41002" xr:uid="{00000000-0005-0000-0000-0000CC4E0000}"/>
    <cellStyle name="Normal 16 8 3 4" xfId="30988" xr:uid="{00000000-0005-0000-0000-0000CD4E0000}"/>
    <cellStyle name="Normal 16 8 4" xfId="7211" xr:uid="{00000000-0005-0000-0000-0000CE4E0000}"/>
    <cellStyle name="Normal 16 8 4 2" xfId="19837" xr:uid="{00000000-0005-0000-0000-0000CF4E0000}"/>
    <cellStyle name="Normal 16 8 4 2 2" xfId="55053" xr:uid="{00000000-0005-0000-0000-0000D04E0000}"/>
    <cellStyle name="Normal 16 8 4 3" xfId="42456" xr:uid="{00000000-0005-0000-0000-0000D14E0000}"/>
    <cellStyle name="Normal 16 8 4 4" xfId="32442" xr:uid="{00000000-0005-0000-0000-0000D24E0000}"/>
    <cellStyle name="Normal 16 8 5" xfId="8992" xr:uid="{00000000-0005-0000-0000-0000D34E0000}"/>
    <cellStyle name="Normal 16 8 5 2" xfId="21613" xr:uid="{00000000-0005-0000-0000-0000D44E0000}"/>
    <cellStyle name="Normal 16 8 5 2 2" xfId="56829" xr:uid="{00000000-0005-0000-0000-0000D54E0000}"/>
    <cellStyle name="Normal 16 8 5 3" xfId="44232" xr:uid="{00000000-0005-0000-0000-0000D64E0000}"/>
    <cellStyle name="Normal 16 8 5 4" xfId="34218" xr:uid="{00000000-0005-0000-0000-0000D74E0000}"/>
    <cellStyle name="Normal 16 8 6" xfId="10786" xr:uid="{00000000-0005-0000-0000-0000D84E0000}"/>
    <cellStyle name="Normal 16 8 6 2" xfId="23389" xr:uid="{00000000-0005-0000-0000-0000D94E0000}"/>
    <cellStyle name="Normal 16 8 6 2 2" xfId="58605" xr:uid="{00000000-0005-0000-0000-0000DA4E0000}"/>
    <cellStyle name="Normal 16 8 6 3" xfId="46008" xr:uid="{00000000-0005-0000-0000-0000DB4E0000}"/>
    <cellStyle name="Normal 16 8 6 4" xfId="35994" xr:uid="{00000000-0005-0000-0000-0000DC4E0000}"/>
    <cellStyle name="Normal 16 8 7" xfId="15153" xr:uid="{00000000-0005-0000-0000-0000DD4E0000}"/>
    <cellStyle name="Normal 16 8 7 2" xfId="50369" xr:uid="{00000000-0005-0000-0000-0000DE4E0000}"/>
    <cellStyle name="Normal 16 8 7 3" xfId="27758" xr:uid="{00000000-0005-0000-0000-0000DF4E0000}"/>
    <cellStyle name="Normal 16 8 8" xfId="13375" xr:uid="{00000000-0005-0000-0000-0000E04E0000}"/>
    <cellStyle name="Normal 16 8 8 2" xfId="48593" xr:uid="{00000000-0005-0000-0000-0000E14E0000}"/>
    <cellStyle name="Normal 16 8 9" xfId="37772" xr:uid="{00000000-0005-0000-0000-0000E24E0000}"/>
    <cellStyle name="Normal 16 9" xfId="3618" xr:uid="{00000000-0005-0000-0000-0000E34E0000}"/>
    <cellStyle name="Normal 16 9 2" xfId="8343" xr:uid="{00000000-0005-0000-0000-0000E44E0000}"/>
    <cellStyle name="Normal 16 9 2 2" xfId="20969" xr:uid="{00000000-0005-0000-0000-0000E54E0000}"/>
    <cellStyle name="Normal 16 9 2 2 2" xfId="56185" xr:uid="{00000000-0005-0000-0000-0000E64E0000}"/>
    <cellStyle name="Normal 16 9 2 3" xfId="43588" xr:uid="{00000000-0005-0000-0000-0000E74E0000}"/>
    <cellStyle name="Normal 16 9 2 4" xfId="33574" xr:uid="{00000000-0005-0000-0000-0000E84E0000}"/>
    <cellStyle name="Normal 16 9 3" xfId="10124" xr:uid="{00000000-0005-0000-0000-0000E94E0000}"/>
    <cellStyle name="Normal 16 9 3 2" xfId="22745" xr:uid="{00000000-0005-0000-0000-0000EA4E0000}"/>
    <cellStyle name="Normal 16 9 3 2 2" xfId="57961" xr:uid="{00000000-0005-0000-0000-0000EB4E0000}"/>
    <cellStyle name="Normal 16 9 3 3" xfId="45364" xr:uid="{00000000-0005-0000-0000-0000EC4E0000}"/>
    <cellStyle name="Normal 16 9 3 4" xfId="35350" xr:uid="{00000000-0005-0000-0000-0000ED4E0000}"/>
    <cellStyle name="Normal 16 9 4" xfId="11920" xr:uid="{00000000-0005-0000-0000-0000EE4E0000}"/>
    <cellStyle name="Normal 16 9 4 2" xfId="24521" xr:uid="{00000000-0005-0000-0000-0000EF4E0000}"/>
    <cellStyle name="Normal 16 9 4 2 2" xfId="59737" xr:uid="{00000000-0005-0000-0000-0000F04E0000}"/>
    <cellStyle name="Normal 16 9 4 3" xfId="47140" xr:uid="{00000000-0005-0000-0000-0000F14E0000}"/>
    <cellStyle name="Normal 16 9 4 4" xfId="37126" xr:uid="{00000000-0005-0000-0000-0000F24E0000}"/>
    <cellStyle name="Normal 16 9 5" xfId="16285" xr:uid="{00000000-0005-0000-0000-0000F34E0000}"/>
    <cellStyle name="Normal 16 9 5 2" xfId="51501" xr:uid="{00000000-0005-0000-0000-0000F44E0000}"/>
    <cellStyle name="Normal 16 9 5 3" xfId="28890" xr:uid="{00000000-0005-0000-0000-0000F54E0000}"/>
    <cellStyle name="Normal 16 9 6" xfId="14507" xr:uid="{00000000-0005-0000-0000-0000F64E0000}"/>
    <cellStyle name="Normal 16 9 6 2" xfId="49725" xr:uid="{00000000-0005-0000-0000-0000F74E0000}"/>
    <cellStyle name="Normal 16 9 7" xfId="38904" xr:uid="{00000000-0005-0000-0000-0000F84E0000}"/>
    <cellStyle name="Normal 16 9 8" xfId="27114" xr:uid="{00000000-0005-0000-0000-0000F94E0000}"/>
    <cellStyle name="Normal 16_District Target Attainment" xfId="1112" xr:uid="{00000000-0005-0000-0000-0000FA4E0000}"/>
    <cellStyle name="Normal 17" xfId="26" xr:uid="{00000000-0005-0000-0000-0000FB4E0000}"/>
    <cellStyle name="Normal 17 10" xfId="3944" xr:uid="{00000000-0005-0000-0000-0000FC4E0000}"/>
    <cellStyle name="Normal 17 10 2" xfId="16608" xr:uid="{00000000-0005-0000-0000-0000FD4E0000}"/>
    <cellStyle name="Normal 17 10 2 2" xfId="51824" xr:uid="{00000000-0005-0000-0000-0000FE4E0000}"/>
    <cellStyle name="Normal 17 10 2 3" xfId="29213" xr:uid="{00000000-0005-0000-0000-0000FF4E0000}"/>
    <cellStyle name="Normal 17 10 3" xfId="13054" xr:uid="{00000000-0005-0000-0000-0000004F0000}"/>
    <cellStyle name="Normal 17 10 3 2" xfId="48272" xr:uid="{00000000-0005-0000-0000-0000014F0000}"/>
    <cellStyle name="Normal 17 10 4" xfId="39227" xr:uid="{00000000-0005-0000-0000-0000024F0000}"/>
    <cellStyle name="Normal 17 10 5" xfId="25661" xr:uid="{00000000-0005-0000-0000-0000034F0000}"/>
    <cellStyle name="Normal 17 11" xfId="5430" xr:uid="{00000000-0005-0000-0000-0000044F0000}"/>
    <cellStyle name="Normal 17 11 2" xfId="18062" xr:uid="{00000000-0005-0000-0000-0000054F0000}"/>
    <cellStyle name="Normal 17 11 2 2" xfId="53278" xr:uid="{00000000-0005-0000-0000-0000064F0000}"/>
    <cellStyle name="Normal 17 11 3" xfId="40681" xr:uid="{00000000-0005-0000-0000-0000074F0000}"/>
    <cellStyle name="Normal 17 11 4" xfId="30667" xr:uid="{00000000-0005-0000-0000-0000084F0000}"/>
    <cellStyle name="Normal 17 12" xfId="6886" xr:uid="{00000000-0005-0000-0000-0000094F0000}"/>
    <cellStyle name="Normal 17 12 2" xfId="19516" xr:uid="{00000000-0005-0000-0000-00000A4F0000}"/>
    <cellStyle name="Normal 17 12 2 2" xfId="54732" xr:uid="{00000000-0005-0000-0000-00000B4F0000}"/>
    <cellStyle name="Normal 17 12 3" xfId="42135" xr:uid="{00000000-0005-0000-0000-00000C4F0000}"/>
    <cellStyle name="Normal 17 12 4" xfId="32121" xr:uid="{00000000-0005-0000-0000-00000D4F0000}"/>
    <cellStyle name="Normal 17 13" xfId="8668" xr:uid="{00000000-0005-0000-0000-00000E4F0000}"/>
    <cellStyle name="Normal 17 13 2" xfId="21292" xr:uid="{00000000-0005-0000-0000-00000F4F0000}"/>
    <cellStyle name="Normal 17 13 2 2" xfId="56508" xr:uid="{00000000-0005-0000-0000-0000104F0000}"/>
    <cellStyle name="Normal 17 13 3" xfId="43911" xr:uid="{00000000-0005-0000-0000-0000114F0000}"/>
    <cellStyle name="Normal 17 13 4" xfId="33897" xr:uid="{00000000-0005-0000-0000-0000124F0000}"/>
    <cellStyle name="Normal 17 14" xfId="10555" xr:uid="{00000000-0005-0000-0000-0000134F0000}"/>
    <cellStyle name="Normal 17 14 2" xfId="23166" xr:uid="{00000000-0005-0000-0000-0000144F0000}"/>
    <cellStyle name="Normal 17 14 2 2" xfId="58382" xr:uid="{00000000-0005-0000-0000-0000154F0000}"/>
    <cellStyle name="Normal 17 14 3" xfId="45785" xr:uid="{00000000-0005-0000-0000-0000164F0000}"/>
    <cellStyle name="Normal 17 14 4" xfId="35771" xr:uid="{00000000-0005-0000-0000-0000174F0000}"/>
    <cellStyle name="Normal 17 15" xfId="14830" xr:uid="{00000000-0005-0000-0000-0000184F0000}"/>
    <cellStyle name="Normal 17 15 2" xfId="50048" xr:uid="{00000000-0005-0000-0000-0000194F0000}"/>
    <cellStyle name="Normal 17 15 3" xfId="27437" xr:uid="{00000000-0005-0000-0000-00001A4F0000}"/>
    <cellStyle name="Normal 17 16" xfId="12244" xr:uid="{00000000-0005-0000-0000-00001B4F0000}"/>
    <cellStyle name="Normal 17 16 2" xfId="47463" xr:uid="{00000000-0005-0000-0000-00001C4F0000}"/>
    <cellStyle name="Normal 17 17" xfId="37449" xr:uid="{00000000-0005-0000-0000-00001D4F0000}"/>
    <cellStyle name="Normal 17 18" xfId="24851" xr:uid="{00000000-0005-0000-0000-00001E4F0000}"/>
    <cellStyle name="Normal 17 19" xfId="60064" xr:uid="{00000000-0005-0000-0000-00001F4F0000}"/>
    <cellStyle name="Normal 17 2" xfId="544" xr:uid="{00000000-0005-0000-0000-0000204F0000}"/>
    <cellStyle name="Normal 17 2 10" xfId="5460" xr:uid="{00000000-0005-0000-0000-0000214F0000}"/>
    <cellStyle name="Normal 17 2 10 2" xfId="18091" xr:uid="{00000000-0005-0000-0000-0000224F0000}"/>
    <cellStyle name="Normal 17 2 10 2 2" xfId="53307" xr:uid="{00000000-0005-0000-0000-0000234F0000}"/>
    <cellStyle name="Normal 17 2 10 3" xfId="40710" xr:uid="{00000000-0005-0000-0000-0000244F0000}"/>
    <cellStyle name="Normal 17 2 10 4" xfId="30696" xr:uid="{00000000-0005-0000-0000-0000254F0000}"/>
    <cellStyle name="Normal 17 2 11" xfId="6916" xr:uid="{00000000-0005-0000-0000-0000264F0000}"/>
    <cellStyle name="Normal 17 2 11 2" xfId="19545" xr:uid="{00000000-0005-0000-0000-0000274F0000}"/>
    <cellStyle name="Normal 17 2 11 2 2" xfId="54761" xr:uid="{00000000-0005-0000-0000-0000284F0000}"/>
    <cellStyle name="Normal 17 2 11 3" xfId="42164" xr:uid="{00000000-0005-0000-0000-0000294F0000}"/>
    <cellStyle name="Normal 17 2 11 4" xfId="32150" xr:uid="{00000000-0005-0000-0000-00002A4F0000}"/>
    <cellStyle name="Normal 17 2 12" xfId="8698" xr:uid="{00000000-0005-0000-0000-00002B4F0000}"/>
    <cellStyle name="Normal 17 2 12 2" xfId="21321" xr:uid="{00000000-0005-0000-0000-00002C4F0000}"/>
    <cellStyle name="Normal 17 2 12 2 2" xfId="56537" xr:uid="{00000000-0005-0000-0000-00002D4F0000}"/>
    <cellStyle name="Normal 17 2 12 3" xfId="43940" xr:uid="{00000000-0005-0000-0000-00002E4F0000}"/>
    <cellStyle name="Normal 17 2 12 4" xfId="33926" xr:uid="{00000000-0005-0000-0000-00002F4F0000}"/>
    <cellStyle name="Normal 17 2 13" xfId="10556" xr:uid="{00000000-0005-0000-0000-0000304F0000}"/>
    <cellStyle name="Normal 17 2 13 2" xfId="23167" xr:uid="{00000000-0005-0000-0000-0000314F0000}"/>
    <cellStyle name="Normal 17 2 13 2 2" xfId="58383" xr:uid="{00000000-0005-0000-0000-0000324F0000}"/>
    <cellStyle name="Normal 17 2 13 3" xfId="45786" xr:uid="{00000000-0005-0000-0000-0000334F0000}"/>
    <cellStyle name="Normal 17 2 13 4" xfId="35772" xr:uid="{00000000-0005-0000-0000-0000344F0000}"/>
    <cellStyle name="Normal 17 2 14" xfId="14860" xr:uid="{00000000-0005-0000-0000-0000354F0000}"/>
    <cellStyle name="Normal 17 2 14 2" xfId="50077" xr:uid="{00000000-0005-0000-0000-0000364F0000}"/>
    <cellStyle name="Normal 17 2 14 3" xfId="27466" xr:uid="{00000000-0005-0000-0000-0000374F0000}"/>
    <cellStyle name="Normal 17 2 15" xfId="12274" xr:uid="{00000000-0005-0000-0000-0000384F0000}"/>
    <cellStyle name="Normal 17 2 15 2" xfId="47492" xr:uid="{00000000-0005-0000-0000-0000394F0000}"/>
    <cellStyle name="Normal 17 2 16" xfId="37479" xr:uid="{00000000-0005-0000-0000-00003A4F0000}"/>
    <cellStyle name="Normal 17 2 17" xfId="24881" xr:uid="{00000000-0005-0000-0000-00003B4F0000}"/>
    <cellStyle name="Normal 17 2 18" xfId="60094" xr:uid="{00000000-0005-0000-0000-00003C4F0000}"/>
    <cellStyle name="Normal 17 2 2" xfId="1748" xr:uid="{00000000-0005-0000-0000-00003D4F0000}"/>
    <cellStyle name="Normal 17 2 2 10" xfId="6990" xr:uid="{00000000-0005-0000-0000-00003E4F0000}"/>
    <cellStyle name="Normal 17 2 2 10 2" xfId="19617" xr:uid="{00000000-0005-0000-0000-00003F4F0000}"/>
    <cellStyle name="Normal 17 2 2 10 2 2" xfId="54833" xr:uid="{00000000-0005-0000-0000-0000404F0000}"/>
    <cellStyle name="Normal 17 2 2 10 3" xfId="42236" xr:uid="{00000000-0005-0000-0000-0000414F0000}"/>
    <cellStyle name="Normal 17 2 2 10 4" xfId="32222" xr:uid="{00000000-0005-0000-0000-0000424F0000}"/>
    <cellStyle name="Normal 17 2 2 11" xfId="8771" xr:uid="{00000000-0005-0000-0000-0000434F0000}"/>
    <cellStyle name="Normal 17 2 2 11 2" xfId="21393" xr:uid="{00000000-0005-0000-0000-0000444F0000}"/>
    <cellStyle name="Normal 17 2 2 11 2 2" xfId="56609" xr:uid="{00000000-0005-0000-0000-0000454F0000}"/>
    <cellStyle name="Normal 17 2 2 11 3" xfId="44012" xr:uid="{00000000-0005-0000-0000-0000464F0000}"/>
    <cellStyle name="Normal 17 2 2 11 4" xfId="33998" xr:uid="{00000000-0005-0000-0000-0000474F0000}"/>
    <cellStyle name="Normal 17 2 2 12" xfId="10557" xr:uid="{00000000-0005-0000-0000-0000484F0000}"/>
    <cellStyle name="Normal 17 2 2 12 2" xfId="23168" xr:uid="{00000000-0005-0000-0000-0000494F0000}"/>
    <cellStyle name="Normal 17 2 2 12 2 2" xfId="58384" xr:uid="{00000000-0005-0000-0000-00004A4F0000}"/>
    <cellStyle name="Normal 17 2 2 12 3" xfId="45787" xr:uid="{00000000-0005-0000-0000-00004B4F0000}"/>
    <cellStyle name="Normal 17 2 2 12 4" xfId="35773" xr:uid="{00000000-0005-0000-0000-00004C4F0000}"/>
    <cellStyle name="Normal 17 2 2 13" xfId="14932" xr:uid="{00000000-0005-0000-0000-00004D4F0000}"/>
    <cellStyle name="Normal 17 2 2 13 2" xfId="50149" xr:uid="{00000000-0005-0000-0000-00004E4F0000}"/>
    <cellStyle name="Normal 17 2 2 13 3" xfId="27538" xr:uid="{00000000-0005-0000-0000-00004F4F0000}"/>
    <cellStyle name="Normal 17 2 2 14" xfId="12346" xr:uid="{00000000-0005-0000-0000-0000504F0000}"/>
    <cellStyle name="Normal 17 2 2 14 2" xfId="47564" xr:uid="{00000000-0005-0000-0000-0000514F0000}"/>
    <cellStyle name="Normal 17 2 2 15" xfId="37551" xr:uid="{00000000-0005-0000-0000-0000524F0000}"/>
    <cellStyle name="Normal 17 2 2 16" xfId="24953" xr:uid="{00000000-0005-0000-0000-0000534F0000}"/>
    <cellStyle name="Normal 17 2 2 17" xfId="60166" xr:uid="{00000000-0005-0000-0000-0000544F0000}"/>
    <cellStyle name="Normal 17 2 2 2" xfId="2376" xr:uid="{00000000-0005-0000-0000-0000554F0000}"/>
    <cellStyle name="Normal 17 2 2 2 10" xfId="10558" xr:uid="{00000000-0005-0000-0000-0000564F0000}"/>
    <cellStyle name="Normal 17 2 2 2 10 2" xfId="23169" xr:uid="{00000000-0005-0000-0000-0000574F0000}"/>
    <cellStyle name="Normal 17 2 2 2 10 2 2" xfId="58385" xr:uid="{00000000-0005-0000-0000-0000584F0000}"/>
    <cellStyle name="Normal 17 2 2 2 10 3" xfId="45788" xr:uid="{00000000-0005-0000-0000-0000594F0000}"/>
    <cellStyle name="Normal 17 2 2 2 10 4" xfId="35774" xr:uid="{00000000-0005-0000-0000-00005A4F0000}"/>
    <cellStyle name="Normal 17 2 2 2 11" xfId="15087" xr:uid="{00000000-0005-0000-0000-00005B4F0000}"/>
    <cellStyle name="Normal 17 2 2 2 11 2" xfId="50303" xr:uid="{00000000-0005-0000-0000-00005C4F0000}"/>
    <cellStyle name="Normal 17 2 2 2 11 3" xfId="27692" xr:uid="{00000000-0005-0000-0000-00005D4F0000}"/>
    <cellStyle name="Normal 17 2 2 2 12" xfId="12500" xr:uid="{00000000-0005-0000-0000-00005E4F0000}"/>
    <cellStyle name="Normal 17 2 2 2 12 2" xfId="47718" xr:uid="{00000000-0005-0000-0000-00005F4F0000}"/>
    <cellStyle name="Normal 17 2 2 2 13" xfId="37706" xr:uid="{00000000-0005-0000-0000-0000604F0000}"/>
    <cellStyle name="Normal 17 2 2 2 14" xfId="25107" xr:uid="{00000000-0005-0000-0000-0000614F0000}"/>
    <cellStyle name="Normal 17 2 2 2 15" xfId="60320" xr:uid="{00000000-0005-0000-0000-0000624F0000}"/>
    <cellStyle name="Normal 17 2 2 2 2" xfId="3222" xr:uid="{00000000-0005-0000-0000-0000634F0000}"/>
    <cellStyle name="Normal 17 2 2 2 2 10" xfId="25591" xr:uid="{00000000-0005-0000-0000-0000644F0000}"/>
    <cellStyle name="Normal 17 2 2 2 2 11" xfId="61126" xr:uid="{00000000-0005-0000-0000-0000654F0000}"/>
    <cellStyle name="Normal 17 2 2 2 2 2" xfId="5022" xr:uid="{00000000-0005-0000-0000-0000664F0000}"/>
    <cellStyle name="Normal 17 2 2 2 2 2 2" xfId="17669" xr:uid="{00000000-0005-0000-0000-0000674F0000}"/>
    <cellStyle name="Normal 17 2 2 2 2 2 2 2" xfId="52885" xr:uid="{00000000-0005-0000-0000-0000684F0000}"/>
    <cellStyle name="Normal 17 2 2 2 2 2 2 3" xfId="30274" xr:uid="{00000000-0005-0000-0000-0000694F0000}"/>
    <cellStyle name="Normal 17 2 2 2 2 2 3" xfId="14115" xr:uid="{00000000-0005-0000-0000-00006A4F0000}"/>
    <cellStyle name="Normal 17 2 2 2 2 2 3 2" xfId="49333" xr:uid="{00000000-0005-0000-0000-00006B4F0000}"/>
    <cellStyle name="Normal 17 2 2 2 2 2 4" xfId="40288" xr:uid="{00000000-0005-0000-0000-00006C4F0000}"/>
    <cellStyle name="Normal 17 2 2 2 2 2 5" xfId="26722" xr:uid="{00000000-0005-0000-0000-00006D4F0000}"/>
    <cellStyle name="Normal 17 2 2 2 2 3" xfId="6492" xr:uid="{00000000-0005-0000-0000-00006E4F0000}"/>
    <cellStyle name="Normal 17 2 2 2 2 3 2" xfId="19123" xr:uid="{00000000-0005-0000-0000-00006F4F0000}"/>
    <cellStyle name="Normal 17 2 2 2 2 3 2 2" xfId="54339" xr:uid="{00000000-0005-0000-0000-0000704F0000}"/>
    <cellStyle name="Normal 17 2 2 2 2 3 3" xfId="41742" xr:uid="{00000000-0005-0000-0000-0000714F0000}"/>
    <cellStyle name="Normal 17 2 2 2 2 3 4" xfId="31728" xr:uid="{00000000-0005-0000-0000-0000724F0000}"/>
    <cellStyle name="Normal 17 2 2 2 2 4" xfId="7951" xr:uid="{00000000-0005-0000-0000-0000734F0000}"/>
    <cellStyle name="Normal 17 2 2 2 2 4 2" xfId="20577" xr:uid="{00000000-0005-0000-0000-0000744F0000}"/>
    <cellStyle name="Normal 17 2 2 2 2 4 2 2" xfId="55793" xr:uid="{00000000-0005-0000-0000-0000754F0000}"/>
    <cellStyle name="Normal 17 2 2 2 2 4 3" xfId="43196" xr:uid="{00000000-0005-0000-0000-0000764F0000}"/>
    <cellStyle name="Normal 17 2 2 2 2 4 4" xfId="33182" xr:uid="{00000000-0005-0000-0000-0000774F0000}"/>
    <cellStyle name="Normal 17 2 2 2 2 5" xfId="9732" xr:uid="{00000000-0005-0000-0000-0000784F0000}"/>
    <cellStyle name="Normal 17 2 2 2 2 5 2" xfId="22353" xr:uid="{00000000-0005-0000-0000-0000794F0000}"/>
    <cellStyle name="Normal 17 2 2 2 2 5 2 2" xfId="57569" xr:uid="{00000000-0005-0000-0000-00007A4F0000}"/>
    <cellStyle name="Normal 17 2 2 2 2 5 3" xfId="44972" xr:uid="{00000000-0005-0000-0000-00007B4F0000}"/>
    <cellStyle name="Normal 17 2 2 2 2 5 4" xfId="34958" xr:uid="{00000000-0005-0000-0000-00007C4F0000}"/>
    <cellStyle name="Normal 17 2 2 2 2 6" xfId="11526" xr:uid="{00000000-0005-0000-0000-00007D4F0000}"/>
    <cellStyle name="Normal 17 2 2 2 2 6 2" xfId="24129" xr:uid="{00000000-0005-0000-0000-00007E4F0000}"/>
    <cellStyle name="Normal 17 2 2 2 2 6 2 2" xfId="59345" xr:uid="{00000000-0005-0000-0000-00007F4F0000}"/>
    <cellStyle name="Normal 17 2 2 2 2 6 3" xfId="46748" xr:uid="{00000000-0005-0000-0000-0000804F0000}"/>
    <cellStyle name="Normal 17 2 2 2 2 6 4" xfId="36734" xr:uid="{00000000-0005-0000-0000-0000814F0000}"/>
    <cellStyle name="Normal 17 2 2 2 2 7" xfId="15893" xr:uid="{00000000-0005-0000-0000-0000824F0000}"/>
    <cellStyle name="Normal 17 2 2 2 2 7 2" xfId="51109" xr:uid="{00000000-0005-0000-0000-0000834F0000}"/>
    <cellStyle name="Normal 17 2 2 2 2 7 3" xfId="28498" xr:uid="{00000000-0005-0000-0000-0000844F0000}"/>
    <cellStyle name="Normal 17 2 2 2 2 8" xfId="12984" xr:uid="{00000000-0005-0000-0000-0000854F0000}"/>
    <cellStyle name="Normal 17 2 2 2 2 8 2" xfId="48202" xr:uid="{00000000-0005-0000-0000-0000864F0000}"/>
    <cellStyle name="Normal 17 2 2 2 2 9" xfId="38512" xr:uid="{00000000-0005-0000-0000-0000874F0000}"/>
    <cellStyle name="Normal 17 2 2 2 3" xfId="3551" xr:uid="{00000000-0005-0000-0000-0000884F0000}"/>
    <cellStyle name="Normal 17 2 2 2 3 10" xfId="27047" xr:uid="{00000000-0005-0000-0000-0000894F0000}"/>
    <cellStyle name="Normal 17 2 2 2 3 11" xfId="61451" xr:uid="{00000000-0005-0000-0000-00008A4F0000}"/>
    <cellStyle name="Normal 17 2 2 2 3 2" xfId="5347" xr:uid="{00000000-0005-0000-0000-00008B4F0000}"/>
    <cellStyle name="Normal 17 2 2 2 3 2 2" xfId="17994" xr:uid="{00000000-0005-0000-0000-00008C4F0000}"/>
    <cellStyle name="Normal 17 2 2 2 3 2 2 2" xfId="53210" xr:uid="{00000000-0005-0000-0000-00008D4F0000}"/>
    <cellStyle name="Normal 17 2 2 2 3 2 3" xfId="40613" xr:uid="{00000000-0005-0000-0000-00008E4F0000}"/>
    <cellStyle name="Normal 17 2 2 2 3 2 4" xfId="30599" xr:uid="{00000000-0005-0000-0000-00008F4F0000}"/>
    <cellStyle name="Normal 17 2 2 2 3 3" xfId="6817" xr:uid="{00000000-0005-0000-0000-0000904F0000}"/>
    <cellStyle name="Normal 17 2 2 2 3 3 2" xfId="19448" xr:uid="{00000000-0005-0000-0000-0000914F0000}"/>
    <cellStyle name="Normal 17 2 2 2 3 3 2 2" xfId="54664" xr:uid="{00000000-0005-0000-0000-0000924F0000}"/>
    <cellStyle name="Normal 17 2 2 2 3 3 3" xfId="42067" xr:uid="{00000000-0005-0000-0000-0000934F0000}"/>
    <cellStyle name="Normal 17 2 2 2 3 3 4" xfId="32053" xr:uid="{00000000-0005-0000-0000-0000944F0000}"/>
    <cellStyle name="Normal 17 2 2 2 3 4" xfId="8276" xr:uid="{00000000-0005-0000-0000-0000954F0000}"/>
    <cellStyle name="Normal 17 2 2 2 3 4 2" xfId="20902" xr:uid="{00000000-0005-0000-0000-0000964F0000}"/>
    <cellStyle name="Normal 17 2 2 2 3 4 2 2" xfId="56118" xr:uid="{00000000-0005-0000-0000-0000974F0000}"/>
    <cellStyle name="Normal 17 2 2 2 3 4 3" xfId="43521" xr:uid="{00000000-0005-0000-0000-0000984F0000}"/>
    <cellStyle name="Normal 17 2 2 2 3 4 4" xfId="33507" xr:uid="{00000000-0005-0000-0000-0000994F0000}"/>
    <cellStyle name="Normal 17 2 2 2 3 5" xfId="10057" xr:uid="{00000000-0005-0000-0000-00009A4F0000}"/>
    <cellStyle name="Normal 17 2 2 2 3 5 2" xfId="22678" xr:uid="{00000000-0005-0000-0000-00009B4F0000}"/>
    <cellStyle name="Normal 17 2 2 2 3 5 2 2" xfId="57894" xr:uid="{00000000-0005-0000-0000-00009C4F0000}"/>
    <cellStyle name="Normal 17 2 2 2 3 5 3" xfId="45297" xr:uid="{00000000-0005-0000-0000-00009D4F0000}"/>
    <cellStyle name="Normal 17 2 2 2 3 5 4" xfId="35283" xr:uid="{00000000-0005-0000-0000-00009E4F0000}"/>
    <cellStyle name="Normal 17 2 2 2 3 6" xfId="11851" xr:uid="{00000000-0005-0000-0000-00009F4F0000}"/>
    <cellStyle name="Normal 17 2 2 2 3 6 2" xfId="24454" xr:uid="{00000000-0005-0000-0000-0000A04F0000}"/>
    <cellStyle name="Normal 17 2 2 2 3 6 2 2" xfId="59670" xr:uid="{00000000-0005-0000-0000-0000A14F0000}"/>
    <cellStyle name="Normal 17 2 2 2 3 6 3" xfId="47073" xr:uid="{00000000-0005-0000-0000-0000A24F0000}"/>
    <cellStyle name="Normal 17 2 2 2 3 6 4" xfId="37059" xr:uid="{00000000-0005-0000-0000-0000A34F0000}"/>
    <cellStyle name="Normal 17 2 2 2 3 7" xfId="16218" xr:uid="{00000000-0005-0000-0000-0000A44F0000}"/>
    <cellStyle name="Normal 17 2 2 2 3 7 2" xfId="51434" xr:uid="{00000000-0005-0000-0000-0000A54F0000}"/>
    <cellStyle name="Normal 17 2 2 2 3 7 3" xfId="28823" xr:uid="{00000000-0005-0000-0000-0000A64F0000}"/>
    <cellStyle name="Normal 17 2 2 2 3 8" xfId="14440" xr:uid="{00000000-0005-0000-0000-0000A74F0000}"/>
    <cellStyle name="Normal 17 2 2 2 3 8 2" xfId="49658" xr:uid="{00000000-0005-0000-0000-0000A84F0000}"/>
    <cellStyle name="Normal 17 2 2 2 3 9" xfId="38837" xr:uid="{00000000-0005-0000-0000-0000A94F0000}"/>
    <cellStyle name="Normal 17 2 2 2 4" xfId="2712" xr:uid="{00000000-0005-0000-0000-0000AA4F0000}"/>
    <cellStyle name="Normal 17 2 2 2 4 10" xfId="26238" xr:uid="{00000000-0005-0000-0000-0000AB4F0000}"/>
    <cellStyle name="Normal 17 2 2 2 4 11" xfId="60642" xr:uid="{00000000-0005-0000-0000-0000AC4F0000}"/>
    <cellStyle name="Normal 17 2 2 2 4 2" xfId="4538" xr:uid="{00000000-0005-0000-0000-0000AD4F0000}"/>
    <cellStyle name="Normal 17 2 2 2 4 2 2" xfId="17185" xr:uid="{00000000-0005-0000-0000-0000AE4F0000}"/>
    <cellStyle name="Normal 17 2 2 2 4 2 2 2" xfId="52401" xr:uid="{00000000-0005-0000-0000-0000AF4F0000}"/>
    <cellStyle name="Normal 17 2 2 2 4 2 3" xfId="39804" xr:uid="{00000000-0005-0000-0000-0000B04F0000}"/>
    <cellStyle name="Normal 17 2 2 2 4 2 4" xfId="29790" xr:uid="{00000000-0005-0000-0000-0000B14F0000}"/>
    <cellStyle name="Normal 17 2 2 2 4 3" xfId="6008" xr:uid="{00000000-0005-0000-0000-0000B24F0000}"/>
    <cellStyle name="Normal 17 2 2 2 4 3 2" xfId="18639" xr:uid="{00000000-0005-0000-0000-0000B34F0000}"/>
    <cellStyle name="Normal 17 2 2 2 4 3 2 2" xfId="53855" xr:uid="{00000000-0005-0000-0000-0000B44F0000}"/>
    <cellStyle name="Normal 17 2 2 2 4 3 3" xfId="41258" xr:uid="{00000000-0005-0000-0000-0000B54F0000}"/>
    <cellStyle name="Normal 17 2 2 2 4 3 4" xfId="31244" xr:uid="{00000000-0005-0000-0000-0000B64F0000}"/>
    <cellStyle name="Normal 17 2 2 2 4 4" xfId="7467" xr:uid="{00000000-0005-0000-0000-0000B74F0000}"/>
    <cellStyle name="Normal 17 2 2 2 4 4 2" xfId="20093" xr:uid="{00000000-0005-0000-0000-0000B84F0000}"/>
    <cellStyle name="Normal 17 2 2 2 4 4 2 2" xfId="55309" xr:uid="{00000000-0005-0000-0000-0000B94F0000}"/>
    <cellStyle name="Normal 17 2 2 2 4 4 3" xfId="42712" xr:uid="{00000000-0005-0000-0000-0000BA4F0000}"/>
    <cellStyle name="Normal 17 2 2 2 4 4 4" xfId="32698" xr:uid="{00000000-0005-0000-0000-0000BB4F0000}"/>
    <cellStyle name="Normal 17 2 2 2 4 5" xfId="9248" xr:uid="{00000000-0005-0000-0000-0000BC4F0000}"/>
    <cellStyle name="Normal 17 2 2 2 4 5 2" xfId="21869" xr:uid="{00000000-0005-0000-0000-0000BD4F0000}"/>
    <cellStyle name="Normal 17 2 2 2 4 5 2 2" xfId="57085" xr:uid="{00000000-0005-0000-0000-0000BE4F0000}"/>
    <cellStyle name="Normal 17 2 2 2 4 5 3" xfId="44488" xr:uid="{00000000-0005-0000-0000-0000BF4F0000}"/>
    <cellStyle name="Normal 17 2 2 2 4 5 4" xfId="34474" xr:uid="{00000000-0005-0000-0000-0000C04F0000}"/>
    <cellStyle name="Normal 17 2 2 2 4 6" xfId="11042" xr:uid="{00000000-0005-0000-0000-0000C14F0000}"/>
    <cellStyle name="Normal 17 2 2 2 4 6 2" xfId="23645" xr:uid="{00000000-0005-0000-0000-0000C24F0000}"/>
    <cellStyle name="Normal 17 2 2 2 4 6 2 2" xfId="58861" xr:uid="{00000000-0005-0000-0000-0000C34F0000}"/>
    <cellStyle name="Normal 17 2 2 2 4 6 3" xfId="46264" xr:uid="{00000000-0005-0000-0000-0000C44F0000}"/>
    <cellStyle name="Normal 17 2 2 2 4 6 4" xfId="36250" xr:uid="{00000000-0005-0000-0000-0000C54F0000}"/>
    <cellStyle name="Normal 17 2 2 2 4 7" xfId="15409" xr:uid="{00000000-0005-0000-0000-0000C64F0000}"/>
    <cellStyle name="Normal 17 2 2 2 4 7 2" xfId="50625" xr:uid="{00000000-0005-0000-0000-0000C74F0000}"/>
    <cellStyle name="Normal 17 2 2 2 4 7 3" xfId="28014" xr:uid="{00000000-0005-0000-0000-0000C84F0000}"/>
    <cellStyle name="Normal 17 2 2 2 4 8" xfId="13631" xr:uid="{00000000-0005-0000-0000-0000C94F0000}"/>
    <cellStyle name="Normal 17 2 2 2 4 8 2" xfId="48849" xr:uid="{00000000-0005-0000-0000-0000CA4F0000}"/>
    <cellStyle name="Normal 17 2 2 2 4 9" xfId="38028" xr:uid="{00000000-0005-0000-0000-0000CB4F0000}"/>
    <cellStyle name="Normal 17 2 2 2 5" xfId="3876" xr:uid="{00000000-0005-0000-0000-0000CC4F0000}"/>
    <cellStyle name="Normal 17 2 2 2 5 2" xfId="8599" xr:uid="{00000000-0005-0000-0000-0000CD4F0000}"/>
    <cellStyle name="Normal 17 2 2 2 5 2 2" xfId="21225" xr:uid="{00000000-0005-0000-0000-0000CE4F0000}"/>
    <cellStyle name="Normal 17 2 2 2 5 2 2 2" xfId="56441" xr:uid="{00000000-0005-0000-0000-0000CF4F0000}"/>
    <cellStyle name="Normal 17 2 2 2 5 2 3" xfId="43844" xr:uid="{00000000-0005-0000-0000-0000D04F0000}"/>
    <cellStyle name="Normal 17 2 2 2 5 2 4" xfId="33830" xr:uid="{00000000-0005-0000-0000-0000D14F0000}"/>
    <cellStyle name="Normal 17 2 2 2 5 3" xfId="10380" xr:uid="{00000000-0005-0000-0000-0000D24F0000}"/>
    <cellStyle name="Normal 17 2 2 2 5 3 2" xfId="23001" xr:uid="{00000000-0005-0000-0000-0000D34F0000}"/>
    <cellStyle name="Normal 17 2 2 2 5 3 2 2" xfId="58217" xr:uid="{00000000-0005-0000-0000-0000D44F0000}"/>
    <cellStyle name="Normal 17 2 2 2 5 3 3" xfId="45620" xr:uid="{00000000-0005-0000-0000-0000D54F0000}"/>
    <cellStyle name="Normal 17 2 2 2 5 3 4" xfId="35606" xr:uid="{00000000-0005-0000-0000-0000D64F0000}"/>
    <cellStyle name="Normal 17 2 2 2 5 4" xfId="12176" xr:uid="{00000000-0005-0000-0000-0000D74F0000}"/>
    <cellStyle name="Normal 17 2 2 2 5 4 2" xfId="24777" xr:uid="{00000000-0005-0000-0000-0000D84F0000}"/>
    <cellStyle name="Normal 17 2 2 2 5 4 2 2" xfId="59993" xr:uid="{00000000-0005-0000-0000-0000D94F0000}"/>
    <cellStyle name="Normal 17 2 2 2 5 4 3" xfId="47396" xr:uid="{00000000-0005-0000-0000-0000DA4F0000}"/>
    <cellStyle name="Normal 17 2 2 2 5 4 4" xfId="37382" xr:uid="{00000000-0005-0000-0000-0000DB4F0000}"/>
    <cellStyle name="Normal 17 2 2 2 5 5" xfId="16541" xr:uid="{00000000-0005-0000-0000-0000DC4F0000}"/>
    <cellStyle name="Normal 17 2 2 2 5 5 2" xfId="51757" xr:uid="{00000000-0005-0000-0000-0000DD4F0000}"/>
    <cellStyle name="Normal 17 2 2 2 5 5 3" xfId="29146" xr:uid="{00000000-0005-0000-0000-0000DE4F0000}"/>
    <cellStyle name="Normal 17 2 2 2 5 6" xfId="14763" xr:uid="{00000000-0005-0000-0000-0000DF4F0000}"/>
    <cellStyle name="Normal 17 2 2 2 5 6 2" xfId="49981" xr:uid="{00000000-0005-0000-0000-0000E04F0000}"/>
    <cellStyle name="Normal 17 2 2 2 5 7" xfId="39160" xr:uid="{00000000-0005-0000-0000-0000E14F0000}"/>
    <cellStyle name="Normal 17 2 2 2 5 8" xfId="27370" xr:uid="{00000000-0005-0000-0000-0000E24F0000}"/>
    <cellStyle name="Normal 17 2 2 2 6" xfId="4216" xr:uid="{00000000-0005-0000-0000-0000E34F0000}"/>
    <cellStyle name="Normal 17 2 2 2 6 2" xfId="16863" xr:uid="{00000000-0005-0000-0000-0000E44F0000}"/>
    <cellStyle name="Normal 17 2 2 2 6 2 2" xfId="52079" xr:uid="{00000000-0005-0000-0000-0000E54F0000}"/>
    <cellStyle name="Normal 17 2 2 2 6 2 3" xfId="29468" xr:uid="{00000000-0005-0000-0000-0000E64F0000}"/>
    <cellStyle name="Normal 17 2 2 2 6 3" xfId="13309" xr:uid="{00000000-0005-0000-0000-0000E74F0000}"/>
    <cellStyle name="Normal 17 2 2 2 6 3 2" xfId="48527" xr:uid="{00000000-0005-0000-0000-0000E84F0000}"/>
    <cellStyle name="Normal 17 2 2 2 6 4" xfId="39482" xr:uid="{00000000-0005-0000-0000-0000E94F0000}"/>
    <cellStyle name="Normal 17 2 2 2 6 5" xfId="25916" xr:uid="{00000000-0005-0000-0000-0000EA4F0000}"/>
    <cellStyle name="Normal 17 2 2 2 7" xfId="5686" xr:uid="{00000000-0005-0000-0000-0000EB4F0000}"/>
    <cellStyle name="Normal 17 2 2 2 7 2" xfId="18317" xr:uid="{00000000-0005-0000-0000-0000EC4F0000}"/>
    <cellStyle name="Normal 17 2 2 2 7 2 2" xfId="53533" xr:uid="{00000000-0005-0000-0000-0000ED4F0000}"/>
    <cellStyle name="Normal 17 2 2 2 7 3" xfId="40936" xr:uid="{00000000-0005-0000-0000-0000EE4F0000}"/>
    <cellStyle name="Normal 17 2 2 2 7 4" xfId="30922" xr:uid="{00000000-0005-0000-0000-0000EF4F0000}"/>
    <cellStyle name="Normal 17 2 2 2 8" xfId="7145" xr:uid="{00000000-0005-0000-0000-0000F04F0000}"/>
    <cellStyle name="Normal 17 2 2 2 8 2" xfId="19771" xr:uid="{00000000-0005-0000-0000-0000F14F0000}"/>
    <cellStyle name="Normal 17 2 2 2 8 2 2" xfId="54987" xr:uid="{00000000-0005-0000-0000-0000F24F0000}"/>
    <cellStyle name="Normal 17 2 2 2 8 3" xfId="42390" xr:uid="{00000000-0005-0000-0000-0000F34F0000}"/>
    <cellStyle name="Normal 17 2 2 2 8 4" xfId="32376" xr:uid="{00000000-0005-0000-0000-0000F44F0000}"/>
    <cellStyle name="Normal 17 2 2 2 9" xfId="8926" xr:uid="{00000000-0005-0000-0000-0000F54F0000}"/>
    <cellStyle name="Normal 17 2 2 2 9 2" xfId="21547" xr:uid="{00000000-0005-0000-0000-0000F64F0000}"/>
    <cellStyle name="Normal 17 2 2 2 9 2 2" xfId="56763" xr:uid="{00000000-0005-0000-0000-0000F74F0000}"/>
    <cellStyle name="Normal 17 2 2 2 9 3" xfId="44166" xr:uid="{00000000-0005-0000-0000-0000F84F0000}"/>
    <cellStyle name="Normal 17 2 2 2 9 4" xfId="34152" xr:uid="{00000000-0005-0000-0000-0000F94F0000}"/>
    <cellStyle name="Normal 17 2 2 3" xfId="3062" xr:uid="{00000000-0005-0000-0000-0000FA4F0000}"/>
    <cellStyle name="Normal 17 2 2 3 10" xfId="25434" xr:uid="{00000000-0005-0000-0000-0000FB4F0000}"/>
    <cellStyle name="Normal 17 2 2 3 11" xfId="60969" xr:uid="{00000000-0005-0000-0000-0000FC4F0000}"/>
    <cellStyle name="Normal 17 2 2 3 2" xfId="4865" xr:uid="{00000000-0005-0000-0000-0000FD4F0000}"/>
    <cellStyle name="Normal 17 2 2 3 2 2" xfId="17512" xr:uid="{00000000-0005-0000-0000-0000FE4F0000}"/>
    <cellStyle name="Normal 17 2 2 3 2 2 2" xfId="52728" xr:uid="{00000000-0005-0000-0000-0000FF4F0000}"/>
    <cellStyle name="Normal 17 2 2 3 2 2 3" xfId="30117" xr:uid="{00000000-0005-0000-0000-000000500000}"/>
    <cellStyle name="Normal 17 2 2 3 2 3" xfId="13958" xr:uid="{00000000-0005-0000-0000-000001500000}"/>
    <cellStyle name="Normal 17 2 2 3 2 3 2" xfId="49176" xr:uid="{00000000-0005-0000-0000-000002500000}"/>
    <cellStyle name="Normal 17 2 2 3 2 4" xfId="40131" xr:uid="{00000000-0005-0000-0000-000003500000}"/>
    <cellStyle name="Normal 17 2 2 3 2 5" xfId="26565" xr:uid="{00000000-0005-0000-0000-000004500000}"/>
    <cellStyle name="Normal 17 2 2 3 3" xfId="6335" xr:uid="{00000000-0005-0000-0000-000005500000}"/>
    <cellStyle name="Normal 17 2 2 3 3 2" xfId="18966" xr:uid="{00000000-0005-0000-0000-000006500000}"/>
    <cellStyle name="Normal 17 2 2 3 3 2 2" xfId="54182" xr:uid="{00000000-0005-0000-0000-000007500000}"/>
    <cellStyle name="Normal 17 2 2 3 3 3" xfId="41585" xr:uid="{00000000-0005-0000-0000-000008500000}"/>
    <cellStyle name="Normal 17 2 2 3 3 4" xfId="31571" xr:uid="{00000000-0005-0000-0000-000009500000}"/>
    <cellStyle name="Normal 17 2 2 3 4" xfId="7794" xr:uid="{00000000-0005-0000-0000-00000A500000}"/>
    <cellStyle name="Normal 17 2 2 3 4 2" xfId="20420" xr:uid="{00000000-0005-0000-0000-00000B500000}"/>
    <cellStyle name="Normal 17 2 2 3 4 2 2" xfId="55636" xr:uid="{00000000-0005-0000-0000-00000C500000}"/>
    <cellStyle name="Normal 17 2 2 3 4 3" xfId="43039" xr:uid="{00000000-0005-0000-0000-00000D500000}"/>
    <cellStyle name="Normal 17 2 2 3 4 4" xfId="33025" xr:uid="{00000000-0005-0000-0000-00000E500000}"/>
    <cellStyle name="Normal 17 2 2 3 5" xfId="9575" xr:uid="{00000000-0005-0000-0000-00000F500000}"/>
    <cellStyle name="Normal 17 2 2 3 5 2" xfId="22196" xr:uid="{00000000-0005-0000-0000-000010500000}"/>
    <cellStyle name="Normal 17 2 2 3 5 2 2" xfId="57412" xr:uid="{00000000-0005-0000-0000-000011500000}"/>
    <cellStyle name="Normal 17 2 2 3 5 3" xfId="44815" xr:uid="{00000000-0005-0000-0000-000012500000}"/>
    <cellStyle name="Normal 17 2 2 3 5 4" xfId="34801" xr:uid="{00000000-0005-0000-0000-000013500000}"/>
    <cellStyle name="Normal 17 2 2 3 6" xfId="11369" xr:uid="{00000000-0005-0000-0000-000014500000}"/>
    <cellStyle name="Normal 17 2 2 3 6 2" xfId="23972" xr:uid="{00000000-0005-0000-0000-000015500000}"/>
    <cellStyle name="Normal 17 2 2 3 6 2 2" xfId="59188" xr:uid="{00000000-0005-0000-0000-000016500000}"/>
    <cellStyle name="Normal 17 2 2 3 6 3" xfId="46591" xr:uid="{00000000-0005-0000-0000-000017500000}"/>
    <cellStyle name="Normal 17 2 2 3 6 4" xfId="36577" xr:uid="{00000000-0005-0000-0000-000018500000}"/>
    <cellStyle name="Normal 17 2 2 3 7" xfId="15736" xr:uid="{00000000-0005-0000-0000-000019500000}"/>
    <cellStyle name="Normal 17 2 2 3 7 2" xfId="50952" xr:uid="{00000000-0005-0000-0000-00001A500000}"/>
    <cellStyle name="Normal 17 2 2 3 7 3" xfId="28341" xr:uid="{00000000-0005-0000-0000-00001B500000}"/>
    <cellStyle name="Normal 17 2 2 3 8" xfId="12827" xr:uid="{00000000-0005-0000-0000-00001C500000}"/>
    <cellStyle name="Normal 17 2 2 3 8 2" xfId="48045" xr:uid="{00000000-0005-0000-0000-00001D500000}"/>
    <cellStyle name="Normal 17 2 2 3 9" xfId="38355" xr:uid="{00000000-0005-0000-0000-00001E500000}"/>
    <cellStyle name="Normal 17 2 2 4" xfId="2888" xr:uid="{00000000-0005-0000-0000-00001F500000}"/>
    <cellStyle name="Normal 17 2 2 4 10" xfId="25275" xr:uid="{00000000-0005-0000-0000-000020500000}"/>
    <cellStyle name="Normal 17 2 2 4 11" xfId="60810" xr:uid="{00000000-0005-0000-0000-000021500000}"/>
    <cellStyle name="Normal 17 2 2 4 2" xfId="4706" xr:uid="{00000000-0005-0000-0000-000022500000}"/>
    <cellStyle name="Normal 17 2 2 4 2 2" xfId="17353" xr:uid="{00000000-0005-0000-0000-000023500000}"/>
    <cellStyle name="Normal 17 2 2 4 2 2 2" xfId="52569" xr:uid="{00000000-0005-0000-0000-000024500000}"/>
    <cellStyle name="Normal 17 2 2 4 2 2 3" xfId="29958" xr:uid="{00000000-0005-0000-0000-000025500000}"/>
    <cellStyle name="Normal 17 2 2 4 2 3" xfId="13799" xr:uid="{00000000-0005-0000-0000-000026500000}"/>
    <cellStyle name="Normal 17 2 2 4 2 3 2" xfId="49017" xr:uid="{00000000-0005-0000-0000-000027500000}"/>
    <cellStyle name="Normal 17 2 2 4 2 4" xfId="39972" xr:uid="{00000000-0005-0000-0000-000028500000}"/>
    <cellStyle name="Normal 17 2 2 4 2 5" xfId="26406" xr:uid="{00000000-0005-0000-0000-000029500000}"/>
    <cellStyle name="Normal 17 2 2 4 3" xfId="6176" xr:uid="{00000000-0005-0000-0000-00002A500000}"/>
    <cellStyle name="Normal 17 2 2 4 3 2" xfId="18807" xr:uid="{00000000-0005-0000-0000-00002B500000}"/>
    <cellStyle name="Normal 17 2 2 4 3 2 2" xfId="54023" xr:uid="{00000000-0005-0000-0000-00002C500000}"/>
    <cellStyle name="Normal 17 2 2 4 3 3" xfId="41426" xr:uid="{00000000-0005-0000-0000-00002D500000}"/>
    <cellStyle name="Normal 17 2 2 4 3 4" xfId="31412" xr:uid="{00000000-0005-0000-0000-00002E500000}"/>
    <cellStyle name="Normal 17 2 2 4 4" xfId="7635" xr:uid="{00000000-0005-0000-0000-00002F500000}"/>
    <cellStyle name="Normal 17 2 2 4 4 2" xfId="20261" xr:uid="{00000000-0005-0000-0000-000030500000}"/>
    <cellStyle name="Normal 17 2 2 4 4 2 2" xfId="55477" xr:uid="{00000000-0005-0000-0000-000031500000}"/>
    <cellStyle name="Normal 17 2 2 4 4 3" xfId="42880" xr:uid="{00000000-0005-0000-0000-000032500000}"/>
    <cellStyle name="Normal 17 2 2 4 4 4" xfId="32866" xr:uid="{00000000-0005-0000-0000-000033500000}"/>
    <cellStyle name="Normal 17 2 2 4 5" xfId="9416" xr:uid="{00000000-0005-0000-0000-000034500000}"/>
    <cellStyle name="Normal 17 2 2 4 5 2" xfId="22037" xr:uid="{00000000-0005-0000-0000-000035500000}"/>
    <cellStyle name="Normal 17 2 2 4 5 2 2" xfId="57253" xr:uid="{00000000-0005-0000-0000-000036500000}"/>
    <cellStyle name="Normal 17 2 2 4 5 3" xfId="44656" xr:uid="{00000000-0005-0000-0000-000037500000}"/>
    <cellStyle name="Normal 17 2 2 4 5 4" xfId="34642" xr:uid="{00000000-0005-0000-0000-000038500000}"/>
    <cellStyle name="Normal 17 2 2 4 6" xfId="11210" xr:uid="{00000000-0005-0000-0000-000039500000}"/>
    <cellStyle name="Normal 17 2 2 4 6 2" xfId="23813" xr:uid="{00000000-0005-0000-0000-00003A500000}"/>
    <cellStyle name="Normal 17 2 2 4 6 2 2" xfId="59029" xr:uid="{00000000-0005-0000-0000-00003B500000}"/>
    <cellStyle name="Normal 17 2 2 4 6 3" xfId="46432" xr:uid="{00000000-0005-0000-0000-00003C500000}"/>
    <cellStyle name="Normal 17 2 2 4 6 4" xfId="36418" xr:uid="{00000000-0005-0000-0000-00003D500000}"/>
    <cellStyle name="Normal 17 2 2 4 7" xfId="15577" xr:uid="{00000000-0005-0000-0000-00003E500000}"/>
    <cellStyle name="Normal 17 2 2 4 7 2" xfId="50793" xr:uid="{00000000-0005-0000-0000-00003F500000}"/>
    <cellStyle name="Normal 17 2 2 4 7 3" xfId="28182" xr:uid="{00000000-0005-0000-0000-000040500000}"/>
    <cellStyle name="Normal 17 2 2 4 8" xfId="12668" xr:uid="{00000000-0005-0000-0000-000041500000}"/>
    <cellStyle name="Normal 17 2 2 4 8 2" xfId="47886" xr:uid="{00000000-0005-0000-0000-000042500000}"/>
    <cellStyle name="Normal 17 2 2 4 9" xfId="38196" xr:uid="{00000000-0005-0000-0000-000043500000}"/>
    <cellStyle name="Normal 17 2 2 5" xfId="3397" xr:uid="{00000000-0005-0000-0000-000044500000}"/>
    <cellStyle name="Normal 17 2 2 5 10" xfId="26893" xr:uid="{00000000-0005-0000-0000-000045500000}"/>
    <cellStyle name="Normal 17 2 2 5 11" xfId="61297" xr:uid="{00000000-0005-0000-0000-000046500000}"/>
    <cellStyle name="Normal 17 2 2 5 2" xfId="5193" xr:uid="{00000000-0005-0000-0000-000047500000}"/>
    <cellStyle name="Normal 17 2 2 5 2 2" xfId="17840" xr:uid="{00000000-0005-0000-0000-000048500000}"/>
    <cellStyle name="Normal 17 2 2 5 2 2 2" xfId="53056" xr:uid="{00000000-0005-0000-0000-000049500000}"/>
    <cellStyle name="Normal 17 2 2 5 2 3" xfId="40459" xr:uid="{00000000-0005-0000-0000-00004A500000}"/>
    <cellStyle name="Normal 17 2 2 5 2 4" xfId="30445" xr:uid="{00000000-0005-0000-0000-00004B500000}"/>
    <cellStyle name="Normal 17 2 2 5 3" xfId="6663" xr:uid="{00000000-0005-0000-0000-00004C500000}"/>
    <cellStyle name="Normal 17 2 2 5 3 2" xfId="19294" xr:uid="{00000000-0005-0000-0000-00004D500000}"/>
    <cellStyle name="Normal 17 2 2 5 3 2 2" xfId="54510" xr:uid="{00000000-0005-0000-0000-00004E500000}"/>
    <cellStyle name="Normal 17 2 2 5 3 3" xfId="41913" xr:uid="{00000000-0005-0000-0000-00004F500000}"/>
    <cellStyle name="Normal 17 2 2 5 3 4" xfId="31899" xr:uid="{00000000-0005-0000-0000-000050500000}"/>
    <cellStyle name="Normal 17 2 2 5 4" xfId="8122" xr:uid="{00000000-0005-0000-0000-000051500000}"/>
    <cellStyle name="Normal 17 2 2 5 4 2" xfId="20748" xr:uid="{00000000-0005-0000-0000-000052500000}"/>
    <cellStyle name="Normal 17 2 2 5 4 2 2" xfId="55964" xr:uid="{00000000-0005-0000-0000-000053500000}"/>
    <cellStyle name="Normal 17 2 2 5 4 3" xfId="43367" xr:uid="{00000000-0005-0000-0000-000054500000}"/>
    <cellStyle name="Normal 17 2 2 5 4 4" xfId="33353" xr:uid="{00000000-0005-0000-0000-000055500000}"/>
    <cellStyle name="Normal 17 2 2 5 5" xfId="9903" xr:uid="{00000000-0005-0000-0000-000056500000}"/>
    <cellStyle name="Normal 17 2 2 5 5 2" xfId="22524" xr:uid="{00000000-0005-0000-0000-000057500000}"/>
    <cellStyle name="Normal 17 2 2 5 5 2 2" xfId="57740" xr:uid="{00000000-0005-0000-0000-000058500000}"/>
    <cellStyle name="Normal 17 2 2 5 5 3" xfId="45143" xr:uid="{00000000-0005-0000-0000-000059500000}"/>
    <cellStyle name="Normal 17 2 2 5 5 4" xfId="35129" xr:uid="{00000000-0005-0000-0000-00005A500000}"/>
    <cellStyle name="Normal 17 2 2 5 6" xfId="11697" xr:uid="{00000000-0005-0000-0000-00005B500000}"/>
    <cellStyle name="Normal 17 2 2 5 6 2" xfId="24300" xr:uid="{00000000-0005-0000-0000-00005C500000}"/>
    <cellStyle name="Normal 17 2 2 5 6 2 2" xfId="59516" xr:uid="{00000000-0005-0000-0000-00005D500000}"/>
    <cellStyle name="Normal 17 2 2 5 6 3" xfId="46919" xr:uid="{00000000-0005-0000-0000-00005E500000}"/>
    <cellStyle name="Normal 17 2 2 5 6 4" xfId="36905" xr:uid="{00000000-0005-0000-0000-00005F500000}"/>
    <cellStyle name="Normal 17 2 2 5 7" xfId="16064" xr:uid="{00000000-0005-0000-0000-000060500000}"/>
    <cellStyle name="Normal 17 2 2 5 7 2" xfId="51280" xr:uid="{00000000-0005-0000-0000-000061500000}"/>
    <cellStyle name="Normal 17 2 2 5 7 3" xfId="28669" xr:uid="{00000000-0005-0000-0000-000062500000}"/>
    <cellStyle name="Normal 17 2 2 5 8" xfId="14286" xr:uid="{00000000-0005-0000-0000-000063500000}"/>
    <cellStyle name="Normal 17 2 2 5 8 2" xfId="49504" xr:uid="{00000000-0005-0000-0000-000064500000}"/>
    <cellStyle name="Normal 17 2 2 5 9" xfId="38683" xr:uid="{00000000-0005-0000-0000-000065500000}"/>
    <cellStyle name="Normal 17 2 2 6" xfId="2557" xr:uid="{00000000-0005-0000-0000-000066500000}"/>
    <cellStyle name="Normal 17 2 2 6 10" xfId="26084" xr:uid="{00000000-0005-0000-0000-000067500000}"/>
    <cellStyle name="Normal 17 2 2 6 11" xfId="60488" xr:uid="{00000000-0005-0000-0000-000068500000}"/>
    <cellStyle name="Normal 17 2 2 6 2" xfId="4384" xr:uid="{00000000-0005-0000-0000-000069500000}"/>
    <cellStyle name="Normal 17 2 2 6 2 2" xfId="17031" xr:uid="{00000000-0005-0000-0000-00006A500000}"/>
    <cellStyle name="Normal 17 2 2 6 2 2 2" xfId="52247" xr:uid="{00000000-0005-0000-0000-00006B500000}"/>
    <cellStyle name="Normal 17 2 2 6 2 3" xfId="39650" xr:uid="{00000000-0005-0000-0000-00006C500000}"/>
    <cellStyle name="Normal 17 2 2 6 2 4" xfId="29636" xr:uid="{00000000-0005-0000-0000-00006D500000}"/>
    <cellStyle name="Normal 17 2 2 6 3" xfId="5854" xr:uid="{00000000-0005-0000-0000-00006E500000}"/>
    <cellStyle name="Normal 17 2 2 6 3 2" xfId="18485" xr:uid="{00000000-0005-0000-0000-00006F500000}"/>
    <cellStyle name="Normal 17 2 2 6 3 2 2" xfId="53701" xr:uid="{00000000-0005-0000-0000-000070500000}"/>
    <cellStyle name="Normal 17 2 2 6 3 3" xfId="41104" xr:uid="{00000000-0005-0000-0000-000071500000}"/>
    <cellStyle name="Normal 17 2 2 6 3 4" xfId="31090" xr:uid="{00000000-0005-0000-0000-000072500000}"/>
    <cellStyle name="Normal 17 2 2 6 4" xfId="7313" xr:uid="{00000000-0005-0000-0000-000073500000}"/>
    <cellStyle name="Normal 17 2 2 6 4 2" xfId="19939" xr:uid="{00000000-0005-0000-0000-000074500000}"/>
    <cellStyle name="Normal 17 2 2 6 4 2 2" xfId="55155" xr:uid="{00000000-0005-0000-0000-000075500000}"/>
    <cellStyle name="Normal 17 2 2 6 4 3" xfId="42558" xr:uid="{00000000-0005-0000-0000-000076500000}"/>
    <cellStyle name="Normal 17 2 2 6 4 4" xfId="32544" xr:uid="{00000000-0005-0000-0000-000077500000}"/>
    <cellStyle name="Normal 17 2 2 6 5" xfId="9094" xr:uid="{00000000-0005-0000-0000-000078500000}"/>
    <cellStyle name="Normal 17 2 2 6 5 2" xfId="21715" xr:uid="{00000000-0005-0000-0000-000079500000}"/>
    <cellStyle name="Normal 17 2 2 6 5 2 2" xfId="56931" xr:uid="{00000000-0005-0000-0000-00007A500000}"/>
    <cellStyle name="Normal 17 2 2 6 5 3" xfId="44334" xr:uid="{00000000-0005-0000-0000-00007B500000}"/>
    <cellStyle name="Normal 17 2 2 6 5 4" xfId="34320" xr:uid="{00000000-0005-0000-0000-00007C500000}"/>
    <cellStyle name="Normal 17 2 2 6 6" xfId="10888" xr:uid="{00000000-0005-0000-0000-00007D500000}"/>
    <cellStyle name="Normal 17 2 2 6 6 2" xfId="23491" xr:uid="{00000000-0005-0000-0000-00007E500000}"/>
    <cellStyle name="Normal 17 2 2 6 6 2 2" xfId="58707" xr:uid="{00000000-0005-0000-0000-00007F500000}"/>
    <cellStyle name="Normal 17 2 2 6 6 3" xfId="46110" xr:uid="{00000000-0005-0000-0000-000080500000}"/>
    <cellStyle name="Normal 17 2 2 6 6 4" xfId="36096" xr:uid="{00000000-0005-0000-0000-000081500000}"/>
    <cellStyle name="Normal 17 2 2 6 7" xfId="15255" xr:uid="{00000000-0005-0000-0000-000082500000}"/>
    <cellStyle name="Normal 17 2 2 6 7 2" xfId="50471" xr:uid="{00000000-0005-0000-0000-000083500000}"/>
    <cellStyle name="Normal 17 2 2 6 7 3" xfId="27860" xr:uid="{00000000-0005-0000-0000-000084500000}"/>
    <cellStyle name="Normal 17 2 2 6 8" xfId="13477" xr:uid="{00000000-0005-0000-0000-000085500000}"/>
    <cellStyle name="Normal 17 2 2 6 8 2" xfId="48695" xr:uid="{00000000-0005-0000-0000-000086500000}"/>
    <cellStyle name="Normal 17 2 2 6 9" xfId="37874" xr:uid="{00000000-0005-0000-0000-000087500000}"/>
    <cellStyle name="Normal 17 2 2 7" xfId="3721" xr:uid="{00000000-0005-0000-0000-000088500000}"/>
    <cellStyle name="Normal 17 2 2 7 2" xfId="8445" xr:uid="{00000000-0005-0000-0000-000089500000}"/>
    <cellStyle name="Normal 17 2 2 7 2 2" xfId="21071" xr:uid="{00000000-0005-0000-0000-00008A500000}"/>
    <cellStyle name="Normal 17 2 2 7 2 2 2" xfId="56287" xr:uid="{00000000-0005-0000-0000-00008B500000}"/>
    <cellStyle name="Normal 17 2 2 7 2 3" xfId="43690" xr:uid="{00000000-0005-0000-0000-00008C500000}"/>
    <cellStyle name="Normal 17 2 2 7 2 4" xfId="33676" xr:uid="{00000000-0005-0000-0000-00008D500000}"/>
    <cellStyle name="Normal 17 2 2 7 3" xfId="10226" xr:uid="{00000000-0005-0000-0000-00008E500000}"/>
    <cellStyle name="Normal 17 2 2 7 3 2" xfId="22847" xr:uid="{00000000-0005-0000-0000-00008F500000}"/>
    <cellStyle name="Normal 17 2 2 7 3 2 2" xfId="58063" xr:uid="{00000000-0005-0000-0000-000090500000}"/>
    <cellStyle name="Normal 17 2 2 7 3 3" xfId="45466" xr:uid="{00000000-0005-0000-0000-000091500000}"/>
    <cellStyle name="Normal 17 2 2 7 3 4" xfId="35452" xr:uid="{00000000-0005-0000-0000-000092500000}"/>
    <cellStyle name="Normal 17 2 2 7 4" xfId="12022" xr:uid="{00000000-0005-0000-0000-000093500000}"/>
    <cellStyle name="Normal 17 2 2 7 4 2" xfId="24623" xr:uid="{00000000-0005-0000-0000-000094500000}"/>
    <cellStyle name="Normal 17 2 2 7 4 2 2" xfId="59839" xr:uid="{00000000-0005-0000-0000-000095500000}"/>
    <cellStyle name="Normal 17 2 2 7 4 3" xfId="47242" xr:uid="{00000000-0005-0000-0000-000096500000}"/>
    <cellStyle name="Normal 17 2 2 7 4 4" xfId="37228" xr:uid="{00000000-0005-0000-0000-000097500000}"/>
    <cellStyle name="Normal 17 2 2 7 5" xfId="16387" xr:uid="{00000000-0005-0000-0000-000098500000}"/>
    <cellStyle name="Normal 17 2 2 7 5 2" xfId="51603" xr:uid="{00000000-0005-0000-0000-000099500000}"/>
    <cellStyle name="Normal 17 2 2 7 5 3" xfId="28992" xr:uid="{00000000-0005-0000-0000-00009A500000}"/>
    <cellStyle name="Normal 17 2 2 7 6" xfId="14609" xr:uid="{00000000-0005-0000-0000-00009B500000}"/>
    <cellStyle name="Normal 17 2 2 7 6 2" xfId="49827" xr:uid="{00000000-0005-0000-0000-00009C500000}"/>
    <cellStyle name="Normal 17 2 2 7 7" xfId="39006" xr:uid="{00000000-0005-0000-0000-00009D500000}"/>
    <cellStyle name="Normal 17 2 2 7 8" xfId="27216" xr:uid="{00000000-0005-0000-0000-00009E500000}"/>
    <cellStyle name="Normal 17 2 2 8" xfId="4059" xr:uid="{00000000-0005-0000-0000-00009F500000}"/>
    <cellStyle name="Normal 17 2 2 8 2" xfId="16709" xr:uid="{00000000-0005-0000-0000-0000A0500000}"/>
    <cellStyle name="Normal 17 2 2 8 2 2" xfId="51925" xr:uid="{00000000-0005-0000-0000-0000A1500000}"/>
    <cellStyle name="Normal 17 2 2 8 2 3" xfId="29314" xr:uid="{00000000-0005-0000-0000-0000A2500000}"/>
    <cellStyle name="Normal 17 2 2 8 3" xfId="13155" xr:uid="{00000000-0005-0000-0000-0000A3500000}"/>
    <cellStyle name="Normal 17 2 2 8 3 2" xfId="48373" xr:uid="{00000000-0005-0000-0000-0000A4500000}"/>
    <cellStyle name="Normal 17 2 2 8 4" xfId="39328" xr:uid="{00000000-0005-0000-0000-0000A5500000}"/>
    <cellStyle name="Normal 17 2 2 8 5" xfId="25762" xr:uid="{00000000-0005-0000-0000-0000A6500000}"/>
    <cellStyle name="Normal 17 2 2 9" xfId="5532" xr:uid="{00000000-0005-0000-0000-0000A7500000}"/>
    <cellStyle name="Normal 17 2 2 9 2" xfId="18163" xr:uid="{00000000-0005-0000-0000-0000A8500000}"/>
    <cellStyle name="Normal 17 2 2 9 2 2" xfId="53379" xr:uid="{00000000-0005-0000-0000-0000A9500000}"/>
    <cellStyle name="Normal 17 2 2 9 3" xfId="40782" xr:uid="{00000000-0005-0000-0000-0000AA500000}"/>
    <cellStyle name="Normal 17 2 2 9 4" xfId="30768" xr:uid="{00000000-0005-0000-0000-0000AB500000}"/>
    <cellStyle name="Normal 17 2 3" xfId="2297" xr:uid="{00000000-0005-0000-0000-0000AC500000}"/>
    <cellStyle name="Normal 17 2 3 10" xfId="10559" xr:uid="{00000000-0005-0000-0000-0000AD500000}"/>
    <cellStyle name="Normal 17 2 3 10 2" xfId="23170" xr:uid="{00000000-0005-0000-0000-0000AE500000}"/>
    <cellStyle name="Normal 17 2 3 10 2 2" xfId="58386" xr:uid="{00000000-0005-0000-0000-0000AF500000}"/>
    <cellStyle name="Normal 17 2 3 10 3" xfId="45789" xr:uid="{00000000-0005-0000-0000-0000B0500000}"/>
    <cellStyle name="Normal 17 2 3 10 4" xfId="35775" xr:uid="{00000000-0005-0000-0000-0000B1500000}"/>
    <cellStyle name="Normal 17 2 3 11" xfId="15013" xr:uid="{00000000-0005-0000-0000-0000B2500000}"/>
    <cellStyle name="Normal 17 2 3 11 2" xfId="50229" xr:uid="{00000000-0005-0000-0000-0000B3500000}"/>
    <cellStyle name="Normal 17 2 3 11 3" xfId="27618" xr:uid="{00000000-0005-0000-0000-0000B4500000}"/>
    <cellStyle name="Normal 17 2 3 12" xfId="12426" xr:uid="{00000000-0005-0000-0000-0000B5500000}"/>
    <cellStyle name="Normal 17 2 3 12 2" xfId="47644" xr:uid="{00000000-0005-0000-0000-0000B6500000}"/>
    <cellStyle name="Normal 17 2 3 13" xfId="37632" xr:uid="{00000000-0005-0000-0000-0000B7500000}"/>
    <cellStyle name="Normal 17 2 3 14" xfId="25033" xr:uid="{00000000-0005-0000-0000-0000B8500000}"/>
    <cellStyle name="Normal 17 2 3 15" xfId="60246" xr:uid="{00000000-0005-0000-0000-0000B9500000}"/>
    <cellStyle name="Normal 17 2 3 2" xfId="3148" xr:uid="{00000000-0005-0000-0000-0000BA500000}"/>
    <cellStyle name="Normal 17 2 3 2 10" xfId="25517" xr:uid="{00000000-0005-0000-0000-0000BB500000}"/>
    <cellStyle name="Normal 17 2 3 2 11" xfId="61052" xr:uid="{00000000-0005-0000-0000-0000BC500000}"/>
    <cellStyle name="Normal 17 2 3 2 2" xfId="4948" xr:uid="{00000000-0005-0000-0000-0000BD500000}"/>
    <cellStyle name="Normal 17 2 3 2 2 2" xfId="17595" xr:uid="{00000000-0005-0000-0000-0000BE500000}"/>
    <cellStyle name="Normal 17 2 3 2 2 2 2" xfId="52811" xr:uid="{00000000-0005-0000-0000-0000BF500000}"/>
    <cellStyle name="Normal 17 2 3 2 2 2 3" xfId="30200" xr:uid="{00000000-0005-0000-0000-0000C0500000}"/>
    <cellStyle name="Normal 17 2 3 2 2 3" xfId="14041" xr:uid="{00000000-0005-0000-0000-0000C1500000}"/>
    <cellStyle name="Normal 17 2 3 2 2 3 2" xfId="49259" xr:uid="{00000000-0005-0000-0000-0000C2500000}"/>
    <cellStyle name="Normal 17 2 3 2 2 4" xfId="40214" xr:uid="{00000000-0005-0000-0000-0000C3500000}"/>
    <cellStyle name="Normal 17 2 3 2 2 5" xfId="26648" xr:uid="{00000000-0005-0000-0000-0000C4500000}"/>
    <cellStyle name="Normal 17 2 3 2 3" xfId="6418" xr:uid="{00000000-0005-0000-0000-0000C5500000}"/>
    <cellStyle name="Normal 17 2 3 2 3 2" xfId="19049" xr:uid="{00000000-0005-0000-0000-0000C6500000}"/>
    <cellStyle name="Normal 17 2 3 2 3 2 2" xfId="54265" xr:uid="{00000000-0005-0000-0000-0000C7500000}"/>
    <cellStyle name="Normal 17 2 3 2 3 3" xfId="41668" xr:uid="{00000000-0005-0000-0000-0000C8500000}"/>
    <cellStyle name="Normal 17 2 3 2 3 4" xfId="31654" xr:uid="{00000000-0005-0000-0000-0000C9500000}"/>
    <cellStyle name="Normal 17 2 3 2 4" xfId="7877" xr:uid="{00000000-0005-0000-0000-0000CA500000}"/>
    <cellStyle name="Normal 17 2 3 2 4 2" xfId="20503" xr:uid="{00000000-0005-0000-0000-0000CB500000}"/>
    <cellStyle name="Normal 17 2 3 2 4 2 2" xfId="55719" xr:uid="{00000000-0005-0000-0000-0000CC500000}"/>
    <cellStyle name="Normal 17 2 3 2 4 3" xfId="43122" xr:uid="{00000000-0005-0000-0000-0000CD500000}"/>
    <cellStyle name="Normal 17 2 3 2 4 4" xfId="33108" xr:uid="{00000000-0005-0000-0000-0000CE500000}"/>
    <cellStyle name="Normal 17 2 3 2 5" xfId="9658" xr:uid="{00000000-0005-0000-0000-0000CF500000}"/>
    <cellStyle name="Normal 17 2 3 2 5 2" xfId="22279" xr:uid="{00000000-0005-0000-0000-0000D0500000}"/>
    <cellStyle name="Normal 17 2 3 2 5 2 2" xfId="57495" xr:uid="{00000000-0005-0000-0000-0000D1500000}"/>
    <cellStyle name="Normal 17 2 3 2 5 3" xfId="44898" xr:uid="{00000000-0005-0000-0000-0000D2500000}"/>
    <cellStyle name="Normal 17 2 3 2 5 4" xfId="34884" xr:uid="{00000000-0005-0000-0000-0000D3500000}"/>
    <cellStyle name="Normal 17 2 3 2 6" xfId="11452" xr:uid="{00000000-0005-0000-0000-0000D4500000}"/>
    <cellStyle name="Normal 17 2 3 2 6 2" xfId="24055" xr:uid="{00000000-0005-0000-0000-0000D5500000}"/>
    <cellStyle name="Normal 17 2 3 2 6 2 2" xfId="59271" xr:uid="{00000000-0005-0000-0000-0000D6500000}"/>
    <cellStyle name="Normal 17 2 3 2 6 3" xfId="46674" xr:uid="{00000000-0005-0000-0000-0000D7500000}"/>
    <cellStyle name="Normal 17 2 3 2 6 4" xfId="36660" xr:uid="{00000000-0005-0000-0000-0000D8500000}"/>
    <cellStyle name="Normal 17 2 3 2 7" xfId="15819" xr:uid="{00000000-0005-0000-0000-0000D9500000}"/>
    <cellStyle name="Normal 17 2 3 2 7 2" xfId="51035" xr:uid="{00000000-0005-0000-0000-0000DA500000}"/>
    <cellStyle name="Normal 17 2 3 2 7 3" xfId="28424" xr:uid="{00000000-0005-0000-0000-0000DB500000}"/>
    <cellStyle name="Normal 17 2 3 2 8" xfId="12910" xr:uid="{00000000-0005-0000-0000-0000DC500000}"/>
    <cellStyle name="Normal 17 2 3 2 8 2" xfId="48128" xr:uid="{00000000-0005-0000-0000-0000DD500000}"/>
    <cellStyle name="Normal 17 2 3 2 9" xfId="38438" xr:uid="{00000000-0005-0000-0000-0000DE500000}"/>
    <cellStyle name="Normal 17 2 3 3" xfId="3477" xr:uid="{00000000-0005-0000-0000-0000DF500000}"/>
    <cellStyle name="Normal 17 2 3 3 10" xfId="26973" xr:uid="{00000000-0005-0000-0000-0000E0500000}"/>
    <cellStyle name="Normal 17 2 3 3 11" xfId="61377" xr:uid="{00000000-0005-0000-0000-0000E1500000}"/>
    <cellStyle name="Normal 17 2 3 3 2" xfId="5273" xr:uid="{00000000-0005-0000-0000-0000E2500000}"/>
    <cellStyle name="Normal 17 2 3 3 2 2" xfId="17920" xr:uid="{00000000-0005-0000-0000-0000E3500000}"/>
    <cellStyle name="Normal 17 2 3 3 2 2 2" xfId="53136" xr:uid="{00000000-0005-0000-0000-0000E4500000}"/>
    <cellStyle name="Normal 17 2 3 3 2 3" xfId="40539" xr:uid="{00000000-0005-0000-0000-0000E5500000}"/>
    <cellStyle name="Normal 17 2 3 3 2 4" xfId="30525" xr:uid="{00000000-0005-0000-0000-0000E6500000}"/>
    <cellStyle name="Normal 17 2 3 3 3" xfId="6743" xr:uid="{00000000-0005-0000-0000-0000E7500000}"/>
    <cellStyle name="Normal 17 2 3 3 3 2" xfId="19374" xr:uid="{00000000-0005-0000-0000-0000E8500000}"/>
    <cellStyle name="Normal 17 2 3 3 3 2 2" xfId="54590" xr:uid="{00000000-0005-0000-0000-0000E9500000}"/>
    <cellStyle name="Normal 17 2 3 3 3 3" xfId="41993" xr:uid="{00000000-0005-0000-0000-0000EA500000}"/>
    <cellStyle name="Normal 17 2 3 3 3 4" xfId="31979" xr:uid="{00000000-0005-0000-0000-0000EB500000}"/>
    <cellStyle name="Normal 17 2 3 3 4" xfId="8202" xr:uid="{00000000-0005-0000-0000-0000EC500000}"/>
    <cellStyle name="Normal 17 2 3 3 4 2" xfId="20828" xr:uid="{00000000-0005-0000-0000-0000ED500000}"/>
    <cellStyle name="Normal 17 2 3 3 4 2 2" xfId="56044" xr:uid="{00000000-0005-0000-0000-0000EE500000}"/>
    <cellStyle name="Normal 17 2 3 3 4 3" xfId="43447" xr:uid="{00000000-0005-0000-0000-0000EF500000}"/>
    <cellStyle name="Normal 17 2 3 3 4 4" xfId="33433" xr:uid="{00000000-0005-0000-0000-0000F0500000}"/>
    <cellStyle name="Normal 17 2 3 3 5" xfId="9983" xr:uid="{00000000-0005-0000-0000-0000F1500000}"/>
    <cellStyle name="Normal 17 2 3 3 5 2" xfId="22604" xr:uid="{00000000-0005-0000-0000-0000F2500000}"/>
    <cellStyle name="Normal 17 2 3 3 5 2 2" xfId="57820" xr:uid="{00000000-0005-0000-0000-0000F3500000}"/>
    <cellStyle name="Normal 17 2 3 3 5 3" xfId="45223" xr:uid="{00000000-0005-0000-0000-0000F4500000}"/>
    <cellStyle name="Normal 17 2 3 3 5 4" xfId="35209" xr:uid="{00000000-0005-0000-0000-0000F5500000}"/>
    <cellStyle name="Normal 17 2 3 3 6" xfId="11777" xr:uid="{00000000-0005-0000-0000-0000F6500000}"/>
    <cellStyle name="Normal 17 2 3 3 6 2" xfId="24380" xr:uid="{00000000-0005-0000-0000-0000F7500000}"/>
    <cellStyle name="Normal 17 2 3 3 6 2 2" xfId="59596" xr:uid="{00000000-0005-0000-0000-0000F8500000}"/>
    <cellStyle name="Normal 17 2 3 3 6 3" xfId="46999" xr:uid="{00000000-0005-0000-0000-0000F9500000}"/>
    <cellStyle name="Normal 17 2 3 3 6 4" xfId="36985" xr:uid="{00000000-0005-0000-0000-0000FA500000}"/>
    <cellStyle name="Normal 17 2 3 3 7" xfId="16144" xr:uid="{00000000-0005-0000-0000-0000FB500000}"/>
    <cellStyle name="Normal 17 2 3 3 7 2" xfId="51360" xr:uid="{00000000-0005-0000-0000-0000FC500000}"/>
    <cellStyle name="Normal 17 2 3 3 7 3" xfId="28749" xr:uid="{00000000-0005-0000-0000-0000FD500000}"/>
    <cellStyle name="Normal 17 2 3 3 8" xfId="14366" xr:uid="{00000000-0005-0000-0000-0000FE500000}"/>
    <cellStyle name="Normal 17 2 3 3 8 2" xfId="49584" xr:uid="{00000000-0005-0000-0000-0000FF500000}"/>
    <cellStyle name="Normal 17 2 3 3 9" xfId="38763" xr:uid="{00000000-0005-0000-0000-000000510000}"/>
    <cellStyle name="Normal 17 2 3 4" xfId="2638" xr:uid="{00000000-0005-0000-0000-000001510000}"/>
    <cellStyle name="Normal 17 2 3 4 10" xfId="26164" xr:uid="{00000000-0005-0000-0000-000002510000}"/>
    <cellStyle name="Normal 17 2 3 4 11" xfId="60568" xr:uid="{00000000-0005-0000-0000-000003510000}"/>
    <cellStyle name="Normal 17 2 3 4 2" xfId="4464" xr:uid="{00000000-0005-0000-0000-000004510000}"/>
    <cellStyle name="Normal 17 2 3 4 2 2" xfId="17111" xr:uid="{00000000-0005-0000-0000-000005510000}"/>
    <cellStyle name="Normal 17 2 3 4 2 2 2" xfId="52327" xr:uid="{00000000-0005-0000-0000-000006510000}"/>
    <cellStyle name="Normal 17 2 3 4 2 3" xfId="39730" xr:uid="{00000000-0005-0000-0000-000007510000}"/>
    <cellStyle name="Normal 17 2 3 4 2 4" xfId="29716" xr:uid="{00000000-0005-0000-0000-000008510000}"/>
    <cellStyle name="Normal 17 2 3 4 3" xfId="5934" xr:uid="{00000000-0005-0000-0000-000009510000}"/>
    <cellStyle name="Normal 17 2 3 4 3 2" xfId="18565" xr:uid="{00000000-0005-0000-0000-00000A510000}"/>
    <cellStyle name="Normal 17 2 3 4 3 2 2" xfId="53781" xr:uid="{00000000-0005-0000-0000-00000B510000}"/>
    <cellStyle name="Normal 17 2 3 4 3 3" xfId="41184" xr:uid="{00000000-0005-0000-0000-00000C510000}"/>
    <cellStyle name="Normal 17 2 3 4 3 4" xfId="31170" xr:uid="{00000000-0005-0000-0000-00000D510000}"/>
    <cellStyle name="Normal 17 2 3 4 4" xfId="7393" xr:uid="{00000000-0005-0000-0000-00000E510000}"/>
    <cellStyle name="Normal 17 2 3 4 4 2" xfId="20019" xr:uid="{00000000-0005-0000-0000-00000F510000}"/>
    <cellStyle name="Normal 17 2 3 4 4 2 2" xfId="55235" xr:uid="{00000000-0005-0000-0000-000010510000}"/>
    <cellStyle name="Normal 17 2 3 4 4 3" xfId="42638" xr:uid="{00000000-0005-0000-0000-000011510000}"/>
    <cellStyle name="Normal 17 2 3 4 4 4" xfId="32624" xr:uid="{00000000-0005-0000-0000-000012510000}"/>
    <cellStyle name="Normal 17 2 3 4 5" xfId="9174" xr:uid="{00000000-0005-0000-0000-000013510000}"/>
    <cellStyle name="Normal 17 2 3 4 5 2" xfId="21795" xr:uid="{00000000-0005-0000-0000-000014510000}"/>
    <cellStyle name="Normal 17 2 3 4 5 2 2" xfId="57011" xr:uid="{00000000-0005-0000-0000-000015510000}"/>
    <cellStyle name="Normal 17 2 3 4 5 3" xfId="44414" xr:uid="{00000000-0005-0000-0000-000016510000}"/>
    <cellStyle name="Normal 17 2 3 4 5 4" xfId="34400" xr:uid="{00000000-0005-0000-0000-000017510000}"/>
    <cellStyle name="Normal 17 2 3 4 6" xfId="10968" xr:uid="{00000000-0005-0000-0000-000018510000}"/>
    <cellStyle name="Normal 17 2 3 4 6 2" xfId="23571" xr:uid="{00000000-0005-0000-0000-000019510000}"/>
    <cellStyle name="Normal 17 2 3 4 6 2 2" xfId="58787" xr:uid="{00000000-0005-0000-0000-00001A510000}"/>
    <cellStyle name="Normal 17 2 3 4 6 3" xfId="46190" xr:uid="{00000000-0005-0000-0000-00001B510000}"/>
    <cellStyle name="Normal 17 2 3 4 6 4" xfId="36176" xr:uid="{00000000-0005-0000-0000-00001C510000}"/>
    <cellStyle name="Normal 17 2 3 4 7" xfId="15335" xr:uid="{00000000-0005-0000-0000-00001D510000}"/>
    <cellStyle name="Normal 17 2 3 4 7 2" xfId="50551" xr:uid="{00000000-0005-0000-0000-00001E510000}"/>
    <cellStyle name="Normal 17 2 3 4 7 3" xfId="27940" xr:uid="{00000000-0005-0000-0000-00001F510000}"/>
    <cellStyle name="Normal 17 2 3 4 8" xfId="13557" xr:uid="{00000000-0005-0000-0000-000020510000}"/>
    <cellStyle name="Normal 17 2 3 4 8 2" xfId="48775" xr:uid="{00000000-0005-0000-0000-000021510000}"/>
    <cellStyle name="Normal 17 2 3 4 9" xfId="37954" xr:uid="{00000000-0005-0000-0000-000022510000}"/>
    <cellStyle name="Normal 17 2 3 5" xfId="3802" xr:uid="{00000000-0005-0000-0000-000023510000}"/>
    <cellStyle name="Normal 17 2 3 5 2" xfId="8525" xr:uid="{00000000-0005-0000-0000-000024510000}"/>
    <cellStyle name="Normal 17 2 3 5 2 2" xfId="21151" xr:uid="{00000000-0005-0000-0000-000025510000}"/>
    <cellStyle name="Normal 17 2 3 5 2 2 2" xfId="56367" xr:uid="{00000000-0005-0000-0000-000026510000}"/>
    <cellStyle name="Normal 17 2 3 5 2 3" xfId="43770" xr:uid="{00000000-0005-0000-0000-000027510000}"/>
    <cellStyle name="Normal 17 2 3 5 2 4" xfId="33756" xr:uid="{00000000-0005-0000-0000-000028510000}"/>
    <cellStyle name="Normal 17 2 3 5 3" xfId="10306" xr:uid="{00000000-0005-0000-0000-000029510000}"/>
    <cellStyle name="Normal 17 2 3 5 3 2" xfId="22927" xr:uid="{00000000-0005-0000-0000-00002A510000}"/>
    <cellStyle name="Normal 17 2 3 5 3 2 2" xfId="58143" xr:uid="{00000000-0005-0000-0000-00002B510000}"/>
    <cellStyle name="Normal 17 2 3 5 3 3" xfId="45546" xr:uid="{00000000-0005-0000-0000-00002C510000}"/>
    <cellStyle name="Normal 17 2 3 5 3 4" xfId="35532" xr:uid="{00000000-0005-0000-0000-00002D510000}"/>
    <cellStyle name="Normal 17 2 3 5 4" xfId="12102" xr:uid="{00000000-0005-0000-0000-00002E510000}"/>
    <cellStyle name="Normal 17 2 3 5 4 2" xfId="24703" xr:uid="{00000000-0005-0000-0000-00002F510000}"/>
    <cellStyle name="Normal 17 2 3 5 4 2 2" xfId="59919" xr:uid="{00000000-0005-0000-0000-000030510000}"/>
    <cellStyle name="Normal 17 2 3 5 4 3" xfId="47322" xr:uid="{00000000-0005-0000-0000-000031510000}"/>
    <cellStyle name="Normal 17 2 3 5 4 4" xfId="37308" xr:uid="{00000000-0005-0000-0000-000032510000}"/>
    <cellStyle name="Normal 17 2 3 5 5" xfId="16467" xr:uid="{00000000-0005-0000-0000-000033510000}"/>
    <cellStyle name="Normal 17 2 3 5 5 2" xfId="51683" xr:uid="{00000000-0005-0000-0000-000034510000}"/>
    <cellStyle name="Normal 17 2 3 5 5 3" xfId="29072" xr:uid="{00000000-0005-0000-0000-000035510000}"/>
    <cellStyle name="Normal 17 2 3 5 6" xfId="14689" xr:uid="{00000000-0005-0000-0000-000036510000}"/>
    <cellStyle name="Normal 17 2 3 5 6 2" xfId="49907" xr:uid="{00000000-0005-0000-0000-000037510000}"/>
    <cellStyle name="Normal 17 2 3 5 7" xfId="39086" xr:uid="{00000000-0005-0000-0000-000038510000}"/>
    <cellStyle name="Normal 17 2 3 5 8" xfId="27296" xr:uid="{00000000-0005-0000-0000-000039510000}"/>
    <cellStyle name="Normal 17 2 3 6" xfId="4142" xr:uid="{00000000-0005-0000-0000-00003A510000}"/>
    <cellStyle name="Normal 17 2 3 6 2" xfId="16789" xr:uid="{00000000-0005-0000-0000-00003B510000}"/>
    <cellStyle name="Normal 17 2 3 6 2 2" xfId="52005" xr:uid="{00000000-0005-0000-0000-00003C510000}"/>
    <cellStyle name="Normal 17 2 3 6 2 3" xfId="29394" xr:uid="{00000000-0005-0000-0000-00003D510000}"/>
    <cellStyle name="Normal 17 2 3 6 3" xfId="13235" xr:uid="{00000000-0005-0000-0000-00003E510000}"/>
    <cellStyle name="Normal 17 2 3 6 3 2" xfId="48453" xr:uid="{00000000-0005-0000-0000-00003F510000}"/>
    <cellStyle name="Normal 17 2 3 6 4" xfId="39408" xr:uid="{00000000-0005-0000-0000-000040510000}"/>
    <cellStyle name="Normal 17 2 3 6 5" xfId="25842" xr:uid="{00000000-0005-0000-0000-000041510000}"/>
    <cellStyle name="Normal 17 2 3 7" xfId="5612" xr:uid="{00000000-0005-0000-0000-000042510000}"/>
    <cellStyle name="Normal 17 2 3 7 2" xfId="18243" xr:uid="{00000000-0005-0000-0000-000043510000}"/>
    <cellStyle name="Normal 17 2 3 7 2 2" xfId="53459" xr:uid="{00000000-0005-0000-0000-000044510000}"/>
    <cellStyle name="Normal 17 2 3 7 3" xfId="40862" xr:uid="{00000000-0005-0000-0000-000045510000}"/>
    <cellStyle name="Normal 17 2 3 7 4" xfId="30848" xr:uid="{00000000-0005-0000-0000-000046510000}"/>
    <cellStyle name="Normal 17 2 3 8" xfId="7071" xr:uid="{00000000-0005-0000-0000-000047510000}"/>
    <cellStyle name="Normal 17 2 3 8 2" xfId="19697" xr:uid="{00000000-0005-0000-0000-000048510000}"/>
    <cellStyle name="Normal 17 2 3 8 2 2" xfId="54913" xr:uid="{00000000-0005-0000-0000-000049510000}"/>
    <cellStyle name="Normal 17 2 3 8 3" xfId="42316" xr:uid="{00000000-0005-0000-0000-00004A510000}"/>
    <cellStyle name="Normal 17 2 3 8 4" xfId="32302" xr:uid="{00000000-0005-0000-0000-00004B510000}"/>
    <cellStyle name="Normal 17 2 3 9" xfId="8852" xr:uid="{00000000-0005-0000-0000-00004C510000}"/>
    <cellStyle name="Normal 17 2 3 9 2" xfId="21473" xr:uid="{00000000-0005-0000-0000-00004D510000}"/>
    <cellStyle name="Normal 17 2 3 9 2 2" xfId="56689" xr:uid="{00000000-0005-0000-0000-00004E510000}"/>
    <cellStyle name="Normal 17 2 3 9 3" xfId="44092" xr:uid="{00000000-0005-0000-0000-00004F510000}"/>
    <cellStyle name="Normal 17 2 3 9 4" xfId="34078" xr:uid="{00000000-0005-0000-0000-000050510000}"/>
    <cellStyle name="Normal 17 2 4" xfId="2978" xr:uid="{00000000-0005-0000-0000-000051510000}"/>
    <cellStyle name="Normal 17 2 4 10" xfId="25358" xr:uid="{00000000-0005-0000-0000-000052510000}"/>
    <cellStyle name="Normal 17 2 4 11" xfId="60893" xr:uid="{00000000-0005-0000-0000-000053510000}"/>
    <cellStyle name="Normal 17 2 4 2" xfId="4789" xr:uid="{00000000-0005-0000-0000-000054510000}"/>
    <cellStyle name="Normal 17 2 4 2 2" xfId="17436" xr:uid="{00000000-0005-0000-0000-000055510000}"/>
    <cellStyle name="Normal 17 2 4 2 2 2" xfId="52652" xr:uid="{00000000-0005-0000-0000-000056510000}"/>
    <cellStyle name="Normal 17 2 4 2 2 3" xfId="30041" xr:uid="{00000000-0005-0000-0000-000057510000}"/>
    <cellStyle name="Normal 17 2 4 2 3" xfId="13882" xr:uid="{00000000-0005-0000-0000-000058510000}"/>
    <cellStyle name="Normal 17 2 4 2 3 2" xfId="49100" xr:uid="{00000000-0005-0000-0000-000059510000}"/>
    <cellStyle name="Normal 17 2 4 2 4" xfId="40055" xr:uid="{00000000-0005-0000-0000-00005A510000}"/>
    <cellStyle name="Normal 17 2 4 2 5" xfId="26489" xr:uid="{00000000-0005-0000-0000-00005B510000}"/>
    <cellStyle name="Normal 17 2 4 3" xfId="6259" xr:uid="{00000000-0005-0000-0000-00005C510000}"/>
    <cellStyle name="Normal 17 2 4 3 2" xfId="18890" xr:uid="{00000000-0005-0000-0000-00005D510000}"/>
    <cellStyle name="Normal 17 2 4 3 2 2" xfId="54106" xr:uid="{00000000-0005-0000-0000-00005E510000}"/>
    <cellStyle name="Normal 17 2 4 3 3" xfId="41509" xr:uid="{00000000-0005-0000-0000-00005F510000}"/>
    <cellStyle name="Normal 17 2 4 3 4" xfId="31495" xr:uid="{00000000-0005-0000-0000-000060510000}"/>
    <cellStyle name="Normal 17 2 4 4" xfId="7718" xr:uid="{00000000-0005-0000-0000-000061510000}"/>
    <cellStyle name="Normal 17 2 4 4 2" xfId="20344" xr:uid="{00000000-0005-0000-0000-000062510000}"/>
    <cellStyle name="Normal 17 2 4 4 2 2" xfId="55560" xr:uid="{00000000-0005-0000-0000-000063510000}"/>
    <cellStyle name="Normal 17 2 4 4 3" xfId="42963" xr:uid="{00000000-0005-0000-0000-000064510000}"/>
    <cellStyle name="Normal 17 2 4 4 4" xfId="32949" xr:uid="{00000000-0005-0000-0000-000065510000}"/>
    <cellStyle name="Normal 17 2 4 5" xfId="9499" xr:uid="{00000000-0005-0000-0000-000066510000}"/>
    <cellStyle name="Normal 17 2 4 5 2" xfId="22120" xr:uid="{00000000-0005-0000-0000-000067510000}"/>
    <cellStyle name="Normal 17 2 4 5 2 2" xfId="57336" xr:uid="{00000000-0005-0000-0000-000068510000}"/>
    <cellStyle name="Normal 17 2 4 5 3" xfId="44739" xr:uid="{00000000-0005-0000-0000-000069510000}"/>
    <cellStyle name="Normal 17 2 4 5 4" xfId="34725" xr:uid="{00000000-0005-0000-0000-00006A510000}"/>
    <cellStyle name="Normal 17 2 4 6" xfId="11293" xr:uid="{00000000-0005-0000-0000-00006B510000}"/>
    <cellStyle name="Normal 17 2 4 6 2" xfId="23896" xr:uid="{00000000-0005-0000-0000-00006C510000}"/>
    <cellStyle name="Normal 17 2 4 6 2 2" xfId="59112" xr:uid="{00000000-0005-0000-0000-00006D510000}"/>
    <cellStyle name="Normal 17 2 4 6 3" xfId="46515" xr:uid="{00000000-0005-0000-0000-00006E510000}"/>
    <cellStyle name="Normal 17 2 4 6 4" xfId="36501" xr:uid="{00000000-0005-0000-0000-00006F510000}"/>
    <cellStyle name="Normal 17 2 4 7" xfId="15660" xr:uid="{00000000-0005-0000-0000-000070510000}"/>
    <cellStyle name="Normal 17 2 4 7 2" xfId="50876" xr:uid="{00000000-0005-0000-0000-000071510000}"/>
    <cellStyle name="Normal 17 2 4 7 3" xfId="28265" xr:uid="{00000000-0005-0000-0000-000072510000}"/>
    <cellStyle name="Normal 17 2 4 8" xfId="12751" xr:uid="{00000000-0005-0000-0000-000073510000}"/>
    <cellStyle name="Normal 17 2 4 8 2" xfId="47969" xr:uid="{00000000-0005-0000-0000-000074510000}"/>
    <cellStyle name="Normal 17 2 4 9" xfId="38279" xr:uid="{00000000-0005-0000-0000-000075510000}"/>
    <cellStyle name="Normal 17 2 5" xfId="2811" xr:uid="{00000000-0005-0000-0000-000076510000}"/>
    <cellStyle name="Normal 17 2 5 10" xfId="25203" xr:uid="{00000000-0005-0000-0000-000077510000}"/>
    <cellStyle name="Normal 17 2 5 11" xfId="60738" xr:uid="{00000000-0005-0000-0000-000078510000}"/>
    <cellStyle name="Normal 17 2 5 2" xfId="4634" xr:uid="{00000000-0005-0000-0000-000079510000}"/>
    <cellStyle name="Normal 17 2 5 2 2" xfId="17281" xr:uid="{00000000-0005-0000-0000-00007A510000}"/>
    <cellStyle name="Normal 17 2 5 2 2 2" xfId="52497" xr:uid="{00000000-0005-0000-0000-00007B510000}"/>
    <cellStyle name="Normal 17 2 5 2 2 3" xfId="29886" xr:uid="{00000000-0005-0000-0000-00007C510000}"/>
    <cellStyle name="Normal 17 2 5 2 3" xfId="13727" xr:uid="{00000000-0005-0000-0000-00007D510000}"/>
    <cellStyle name="Normal 17 2 5 2 3 2" xfId="48945" xr:uid="{00000000-0005-0000-0000-00007E510000}"/>
    <cellStyle name="Normal 17 2 5 2 4" xfId="39900" xr:uid="{00000000-0005-0000-0000-00007F510000}"/>
    <cellStyle name="Normal 17 2 5 2 5" xfId="26334" xr:uid="{00000000-0005-0000-0000-000080510000}"/>
    <cellStyle name="Normal 17 2 5 3" xfId="6104" xr:uid="{00000000-0005-0000-0000-000081510000}"/>
    <cellStyle name="Normal 17 2 5 3 2" xfId="18735" xr:uid="{00000000-0005-0000-0000-000082510000}"/>
    <cellStyle name="Normal 17 2 5 3 2 2" xfId="53951" xr:uid="{00000000-0005-0000-0000-000083510000}"/>
    <cellStyle name="Normal 17 2 5 3 3" xfId="41354" xr:uid="{00000000-0005-0000-0000-000084510000}"/>
    <cellStyle name="Normal 17 2 5 3 4" xfId="31340" xr:uid="{00000000-0005-0000-0000-000085510000}"/>
    <cellStyle name="Normal 17 2 5 4" xfId="7563" xr:uid="{00000000-0005-0000-0000-000086510000}"/>
    <cellStyle name="Normal 17 2 5 4 2" xfId="20189" xr:uid="{00000000-0005-0000-0000-000087510000}"/>
    <cellStyle name="Normal 17 2 5 4 2 2" xfId="55405" xr:uid="{00000000-0005-0000-0000-000088510000}"/>
    <cellStyle name="Normal 17 2 5 4 3" xfId="42808" xr:uid="{00000000-0005-0000-0000-000089510000}"/>
    <cellStyle name="Normal 17 2 5 4 4" xfId="32794" xr:uid="{00000000-0005-0000-0000-00008A510000}"/>
    <cellStyle name="Normal 17 2 5 5" xfId="9344" xr:uid="{00000000-0005-0000-0000-00008B510000}"/>
    <cellStyle name="Normal 17 2 5 5 2" xfId="21965" xr:uid="{00000000-0005-0000-0000-00008C510000}"/>
    <cellStyle name="Normal 17 2 5 5 2 2" xfId="57181" xr:uid="{00000000-0005-0000-0000-00008D510000}"/>
    <cellStyle name="Normal 17 2 5 5 3" xfId="44584" xr:uid="{00000000-0005-0000-0000-00008E510000}"/>
    <cellStyle name="Normal 17 2 5 5 4" xfId="34570" xr:uid="{00000000-0005-0000-0000-00008F510000}"/>
    <cellStyle name="Normal 17 2 5 6" xfId="11138" xr:uid="{00000000-0005-0000-0000-000090510000}"/>
    <cellStyle name="Normal 17 2 5 6 2" xfId="23741" xr:uid="{00000000-0005-0000-0000-000091510000}"/>
    <cellStyle name="Normal 17 2 5 6 2 2" xfId="58957" xr:uid="{00000000-0005-0000-0000-000092510000}"/>
    <cellStyle name="Normal 17 2 5 6 3" xfId="46360" xr:uid="{00000000-0005-0000-0000-000093510000}"/>
    <cellStyle name="Normal 17 2 5 6 4" xfId="36346" xr:uid="{00000000-0005-0000-0000-000094510000}"/>
    <cellStyle name="Normal 17 2 5 7" xfId="15505" xr:uid="{00000000-0005-0000-0000-000095510000}"/>
    <cellStyle name="Normal 17 2 5 7 2" xfId="50721" xr:uid="{00000000-0005-0000-0000-000096510000}"/>
    <cellStyle name="Normal 17 2 5 7 3" xfId="28110" xr:uid="{00000000-0005-0000-0000-000097510000}"/>
    <cellStyle name="Normal 17 2 5 8" xfId="12596" xr:uid="{00000000-0005-0000-0000-000098510000}"/>
    <cellStyle name="Normal 17 2 5 8 2" xfId="47814" xr:uid="{00000000-0005-0000-0000-000099510000}"/>
    <cellStyle name="Normal 17 2 5 9" xfId="38124" xr:uid="{00000000-0005-0000-0000-00009A510000}"/>
    <cellStyle name="Normal 17 2 6" xfId="3325" xr:uid="{00000000-0005-0000-0000-00009B510000}"/>
    <cellStyle name="Normal 17 2 6 10" xfId="26821" xr:uid="{00000000-0005-0000-0000-00009C510000}"/>
    <cellStyle name="Normal 17 2 6 11" xfId="61225" xr:uid="{00000000-0005-0000-0000-00009D510000}"/>
    <cellStyle name="Normal 17 2 6 2" xfId="5121" xr:uid="{00000000-0005-0000-0000-00009E510000}"/>
    <cellStyle name="Normal 17 2 6 2 2" xfId="17768" xr:uid="{00000000-0005-0000-0000-00009F510000}"/>
    <cellStyle name="Normal 17 2 6 2 2 2" xfId="52984" xr:uid="{00000000-0005-0000-0000-0000A0510000}"/>
    <cellStyle name="Normal 17 2 6 2 3" xfId="40387" xr:uid="{00000000-0005-0000-0000-0000A1510000}"/>
    <cellStyle name="Normal 17 2 6 2 4" xfId="30373" xr:uid="{00000000-0005-0000-0000-0000A2510000}"/>
    <cellStyle name="Normal 17 2 6 3" xfId="6591" xr:uid="{00000000-0005-0000-0000-0000A3510000}"/>
    <cellStyle name="Normal 17 2 6 3 2" xfId="19222" xr:uid="{00000000-0005-0000-0000-0000A4510000}"/>
    <cellStyle name="Normal 17 2 6 3 2 2" xfId="54438" xr:uid="{00000000-0005-0000-0000-0000A5510000}"/>
    <cellStyle name="Normal 17 2 6 3 3" xfId="41841" xr:uid="{00000000-0005-0000-0000-0000A6510000}"/>
    <cellStyle name="Normal 17 2 6 3 4" xfId="31827" xr:uid="{00000000-0005-0000-0000-0000A7510000}"/>
    <cellStyle name="Normal 17 2 6 4" xfId="8050" xr:uid="{00000000-0005-0000-0000-0000A8510000}"/>
    <cellStyle name="Normal 17 2 6 4 2" xfId="20676" xr:uid="{00000000-0005-0000-0000-0000A9510000}"/>
    <cellStyle name="Normal 17 2 6 4 2 2" xfId="55892" xr:uid="{00000000-0005-0000-0000-0000AA510000}"/>
    <cellStyle name="Normal 17 2 6 4 3" xfId="43295" xr:uid="{00000000-0005-0000-0000-0000AB510000}"/>
    <cellStyle name="Normal 17 2 6 4 4" xfId="33281" xr:uid="{00000000-0005-0000-0000-0000AC510000}"/>
    <cellStyle name="Normal 17 2 6 5" xfId="9831" xr:uid="{00000000-0005-0000-0000-0000AD510000}"/>
    <cellStyle name="Normal 17 2 6 5 2" xfId="22452" xr:uid="{00000000-0005-0000-0000-0000AE510000}"/>
    <cellStyle name="Normal 17 2 6 5 2 2" xfId="57668" xr:uid="{00000000-0005-0000-0000-0000AF510000}"/>
    <cellStyle name="Normal 17 2 6 5 3" xfId="45071" xr:uid="{00000000-0005-0000-0000-0000B0510000}"/>
    <cellStyle name="Normal 17 2 6 5 4" xfId="35057" xr:uid="{00000000-0005-0000-0000-0000B1510000}"/>
    <cellStyle name="Normal 17 2 6 6" xfId="11625" xr:uid="{00000000-0005-0000-0000-0000B2510000}"/>
    <cellStyle name="Normal 17 2 6 6 2" xfId="24228" xr:uid="{00000000-0005-0000-0000-0000B3510000}"/>
    <cellStyle name="Normal 17 2 6 6 2 2" xfId="59444" xr:uid="{00000000-0005-0000-0000-0000B4510000}"/>
    <cellStyle name="Normal 17 2 6 6 3" xfId="46847" xr:uid="{00000000-0005-0000-0000-0000B5510000}"/>
    <cellStyle name="Normal 17 2 6 6 4" xfId="36833" xr:uid="{00000000-0005-0000-0000-0000B6510000}"/>
    <cellStyle name="Normal 17 2 6 7" xfId="15992" xr:uid="{00000000-0005-0000-0000-0000B7510000}"/>
    <cellStyle name="Normal 17 2 6 7 2" xfId="51208" xr:uid="{00000000-0005-0000-0000-0000B8510000}"/>
    <cellStyle name="Normal 17 2 6 7 3" xfId="28597" xr:uid="{00000000-0005-0000-0000-0000B9510000}"/>
    <cellStyle name="Normal 17 2 6 8" xfId="14214" xr:uid="{00000000-0005-0000-0000-0000BA510000}"/>
    <cellStyle name="Normal 17 2 6 8 2" xfId="49432" xr:uid="{00000000-0005-0000-0000-0000BB510000}"/>
    <cellStyle name="Normal 17 2 6 9" xfId="38611" xr:uid="{00000000-0005-0000-0000-0000BC510000}"/>
    <cellStyle name="Normal 17 2 7" xfId="2481" xr:uid="{00000000-0005-0000-0000-0000BD510000}"/>
    <cellStyle name="Normal 17 2 7 10" xfId="26012" xr:uid="{00000000-0005-0000-0000-0000BE510000}"/>
    <cellStyle name="Normal 17 2 7 11" xfId="60416" xr:uid="{00000000-0005-0000-0000-0000BF510000}"/>
    <cellStyle name="Normal 17 2 7 2" xfId="4312" xr:uid="{00000000-0005-0000-0000-0000C0510000}"/>
    <cellStyle name="Normal 17 2 7 2 2" xfId="16959" xr:uid="{00000000-0005-0000-0000-0000C1510000}"/>
    <cellStyle name="Normal 17 2 7 2 2 2" xfId="52175" xr:uid="{00000000-0005-0000-0000-0000C2510000}"/>
    <cellStyle name="Normal 17 2 7 2 3" xfId="39578" xr:uid="{00000000-0005-0000-0000-0000C3510000}"/>
    <cellStyle name="Normal 17 2 7 2 4" xfId="29564" xr:uid="{00000000-0005-0000-0000-0000C4510000}"/>
    <cellStyle name="Normal 17 2 7 3" xfId="5782" xr:uid="{00000000-0005-0000-0000-0000C5510000}"/>
    <cellStyle name="Normal 17 2 7 3 2" xfId="18413" xr:uid="{00000000-0005-0000-0000-0000C6510000}"/>
    <cellStyle name="Normal 17 2 7 3 2 2" xfId="53629" xr:uid="{00000000-0005-0000-0000-0000C7510000}"/>
    <cellStyle name="Normal 17 2 7 3 3" xfId="41032" xr:uid="{00000000-0005-0000-0000-0000C8510000}"/>
    <cellStyle name="Normal 17 2 7 3 4" xfId="31018" xr:uid="{00000000-0005-0000-0000-0000C9510000}"/>
    <cellStyle name="Normal 17 2 7 4" xfId="7241" xr:uid="{00000000-0005-0000-0000-0000CA510000}"/>
    <cellStyle name="Normal 17 2 7 4 2" xfId="19867" xr:uid="{00000000-0005-0000-0000-0000CB510000}"/>
    <cellStyle name="Normal 17 2 7 4 2 2" xfId="55083" xr:uid="{00000000-0005-0000-0000-0000CC510000}"/>
    <cellStyle name="Normal 17 2 7 4 3" xfId="42486" xr:uid="{00000000-0005-0000-0000-0000CD510000}"/>
    <cellStyle name="Normal 17 2 7 4 4" xfId="32472" xr:uid="{00000000-0005-0000-0000-0000CE510000}"/>
    <cellStyle name="Normal 17 2 7 5" xfId="9022" xr:uid="{00000000-0005-0000-0000-0000CF510000}"/>
    <cellStyle name="Normal 17 2 7 5 2" xfId="21643" xr:uid="{00000000-0005-0000-0000-0000D0510000}"/>
    <cellStyle name="Normal 17 2 7 5 2 2" xfId="56859" xr:uid="{00000000-0005-0000-0000-0000D1510000}"/>
    <cellStyle name="Normal 17 2 7 5 3" xfId="44262" xr:uid="{00000000-0005-0000-0000-0000D2510000}"/>
    <cellStyle name="Normal 17 2 7 5 4" xfId="34248" xr:uid="{00000000-0005-0000-0000-0000D3510000}"/>
    <cellStyle name="Normal 17 2 7 6" xfId="10816" xr:uid="{00000000-0005-0000-0000-0000D4510000}"/>
    <cellStyle name="Normal 17 2 7 6 2" xfId="23419" xr:uid="{00000000-0005-0000-0000-0000D5510000}"/>
    <cellStyle name="Normal 17 2 7 6 2 2" xfId="58635" xr:uid="{00000000-0005-0000-0000-0000D6510000}"/>
    <cellStyle name="Normal 17 2 7 6 3" xfId="46038" xr:uid="{00000000-0005-0000-0000-0000D7510000}"/>
    <cellStyle name="Normal 17 2 7 6 4" xfId="36024" xr:uid="{00000000-0005-0000-0000-0000D8510000}"/>
    <cellStyle name="Normal 17 2 7 7" xfId="15183" xr:uid="{00000000-0005-0000-0000-0000D9510000}"/>
    <cellStyle name="Normal 17 2 7 7 2" xfId="50399" xr:uid="{00000000-0005-0000-0000-0000DA510000}"/>
    <cellStyle name="Normal 17 2 7 7 3" xfId="27788" xr:uid="{00000000-0005-0000-0000-0000DB510000}"/>
    <cellStyle name="Normal 17 2 7 8" xfId="13405" xr:uid="{00000000-0005-0000-0000-0000DC510000}"/>
    <cellStyle name="Normal 17 2 7 8 2" xfId="48623" xr:uid="{00000000-0005-0000-0000-0000DD510000}"/>
    <cellStyle name="Normal 17 2 7 9" xfId="37802" xr:uid="{00000000-0005-0000-0000-0000DE510000}"/>
    <cellStyle name="Normal 17 2 8" xfId="3649" xr:uid="{00000000-0005-0000-0000-0000DF510000}"/>
    <cellStyle name="Normal 17 2 8 2" xfId="8373" xr:uid="{00000000-0005-0000-0000-0000E0510000}"/>
    <cellStyle name="Normal 17 2 8 2 2" xfId="20999" xr:uid="{00000000-0005-0000-0000-0000E1510000}"/>
    <cellStyle name="Normal 17 2 8 2 2 2" xfId="56215" xr:uid="{00000000-0005-0000-0000-0000E2510000}"/>
    <cellStyle name="Normal 17 2 8 2 3" xfId="43618" xr:uid="{00000000-0005-0000-0000-0000E3510000}"/>
    <cellStyle name="Normal 17 2 8 2 4" xfId="33604" xr:uid="{00000000-0005-0000-0000-0000E4510000}"/>
    <cellStyle name="Normal 17 2 8 3" xfId="10154" xr:uid="{00000000-0005-0000-0000-0000E5510000}"/>
    <cellStyle name="Normal 17 2 8 3 2" xfId="22775" xr:uid="{00000000-0005-0000-0000-0000E6510000}"/>
    <cellStyle name="Normal 17 2 8 3 2 2" xfId="57991" xr:uid="{00000000-0005-0000-0000-0000E7510000}"/>
    <cellStyle name="Normal 17 2 8 3 3" xfId="45394" xr:uid="{00000000-0005-0000-0000-0000E8510000}"/>
    <cellStyle name="Normal 17 2 8 3 4" xfId="35380" xr:uid="{00000000-0005-0000-0000-0000E9510000}"/>
    <cellStyle name="Normal 17 2 8 4" xfId="11950" xr:uid="{00000000-0005-0000-0000-0000EA510000}"/>
    <cellStyle name="Normal 17 2 8 4 2" xfId="24551" xr:uid="{00000000-0005-0000-0000-0000EB510000}"/>
    <cellStyle name="Normal 17 2 8 4 2 2" xfId="59767" xr:uid="{00000000-0005-0000-0000-0000EC510000}"/>
    <cellStyle name="Normal 17 2 8 4 3" xfId="47170" xr:uid="{00000000-0005-0000-0000-0000ED510000}"/>
    <cellStyle name="Normal 17 2 8 4 4" xfId="37156" xr:uid="{00000000-0005-0000-0000-0000EE510000}"/>
    <cellStyle name="Normal 17 2 8 5" xfId="16315" xr:uid="{00000000-0005-0000-0000-0000EF510000}"/>
    <cellStyle name="Normal 17 2 8 5 2" xfId="51531" xr:uid="{00000000-0005-0000-0000-0000F0510000}"/>
    <cellStyle name="Normal 17 2 8 5 3" xfId="28920" xr:uid="{00000000-0005-0000-0000-0000F1510000}"/>
    <cellStyle name="Normal 17 2 8 6" xfId="14537" xr:uid="{00000000-0005-0000-0000-0000F2510000}"/>
    <cellStyle name="Normal 17 2 8 6 2" xfId="49755" xr:uid="{00000000-0005-0000-0000-0000F3510000}"/>
    <cellStyle name="Normal 17 2 8 7" xfId="38934" xr:uid="{00000000-0005-0000-0000-0000F4510000}"/>
    <cellStyle name="Normal 17 2 8 8" xfId="27144" xr:uid="{00000000-0005-0000-0000-0000F5510000}"/>
    <cellStyle name="Normal 17 2 9" xfId="3979" xr:uid="{00000000-0005-0000-0000-0000F6510000}"/>
    <cellStyle name="Normal 17 2 9 2" xfId="16637" xr:uid="{00000000-0005-0000-0000-0000F7510000}"/>
    <cellStyle name="Normal 17 2 9 2 2" xfId="51853" xr:uid="{00000000-0005-0000-0000-0000F8510000}"/>
    <cellStyle name="Normal 17 2 9 2 3" xfId="29242" xr:uid="{00000000-0005-0000-0000-0000F9510000}"/>
    <cellStyle name="Normal 17 2 9 3" xfId="13083" xr:uid="{00000000-0005-0000-0000-0000FA510000}"/>
    <cellStyle name="Normal 17 2 9 3 2" xfId="48301" xr:uid="{00000000-0005-0000-0000-0000FB510000}"/>
    <cellStyle name="Normal 17 2 9 4" xfId="39256" xr:uid="{00000000-0005-0000-0000-0000FC510000}"/>
    <cellStyle name="Normal 17 2 9 5" xfId="25690" xr:uid="{00000000-0005-0000-0000-0000FD510000}"/>
    <cellStyle name="Normal 17 2_District Target Attainment" xfId="1115" xr:uid="{00000000-0005-0000-0000-0000FE510000}"/>
    <cellStyle name="Normal 17 3" xfId="1279" xr:uid="{00000000-0005-0000-0000-0000FF510000}"/>
    <cellStyle name="Normal 17 3 10" xfId="6961" xr:uid="{00000000-0005-0000-0000-000000520000}"/>
    <cellStyle name="Normal 17 3 10 2" xfId="19588" xr:uid="{00000000-0005-0000-0000-000001520000}"/>
    <cellStyle name="Normal 17 3 10 2 2" xfId="54804" xr:uid="{00000000-0005-0000-0000-000002520000}"/>
    <cellStyle name="Normal 17 3 10 3" xfId="42207" xr:uid="{00000000-0005-0000-0000-000003520000}"/>
    <cellStyle name="Normal 17 3 10 4" xfId="32193" xr:uid="{00000000-0005-0000-0000-000004520000}"/>
    <cellStyle name="Normal 17 3 11" xfId="8742" xr:uid="{00000000-0005-0000-0000-000005520000}"/>
    <cellStyle name="Normal 17 3 11 2" xfId="21364" xr:uid="{00000000-0005-0000-0000-000006520000}"/>
    <cellStyle name="Normal 17 3 11 2 2" xfId="56580" xr:uid="{00000000-0005-0000-0000-000007520000}"/>
    <cellStyle name="Normal 17 3 11 3" xfId="43983" xr:uid="{00000000-0005-0000-0000-000008520000}"/>
    <cellStyle name="Normal 17 3 11 4" xfId="33969" xr:uid="{00000000-0005-0000-0000-000009520000}"/>
    <cellStyle name="Normal 17 3 12" xfId="10560" xr:uid="{00000000-0005-0000-0000-00000A520000}"/>
    <cellStyle name="Normal 17 3 12 2" xfId="23171" xr:uid="{00000000-0005-0000-0000-00000B520000}"/>
    <cellStyle name="Normal 17 3 12 2 2" xfId="58387" xr:uid="{00000000-0005-0000-0000-00000C520000}"/>
    <cellStyle name="Normal 17 3 12 3" xfId="45790" xr:uid="{00000000-0005-0000-0000-00000D520000}"/>
    <cellStyle name="Normal 17 3 12 4" xfId="35776" xr:uid="{00000000-0005-0000-0000-00000E520000}"/>
    <cellStyle name="Normal 17 3 13" xfId="14903" xr:uid="{00000000-0005-0000-0000-00000F520000}"/>
    <cellStyle name="Normal 17 3 13 2" xfId="50120" xr:uid="{00000000-0005-0000-0000-000010520000}"/>
    <cellStyle name="Normal 17 3 13 3" xfId="27509" xr:uid="{00000000-0005-0000-0000-000011520000}"/>
    <cellStyle name="Normal 17 3 14" xfId="12317" xr:uid="{00000000-0005-0000-0000-000012520000}"/>
    <cellStyle name="Normal 17 3 14 2" xfId="47535" xr:uid="{00000000-0005-0000-0000-000013520000}"/>
    <cellStyle name="Normal 17 3 15" xfId="37522" xr:uid="{00000000-0005-0000-0000-000014520000}"/>
    <cellStyle name="Normal 17 3 16" xfId="24924" xr:uid="{00000000-0005-0000-0000-000015520000}"/>
    <cellStyle name="Normal 17 3 17" xfId="60137" xr:uid="{00000000-0005-0000-0000-000016520000}"/>
    <cellStyle name="Normal 17 3 2" xfId="2347" xr:uid="{00000000-0005-0000-0000-000017520000}"/>
    <cellStyle name="Normal 17 3 2 10" xfId="10561" xr:uid="{00000000-0005-0000-0000-000018520000}"/>
    <cellStyle name="Normal 17 3 2 10 2" xfId="23172" xr:uid="{00000000-0005-0000-0000-000019520000}"/>
    <cellStyle name="Normal 17 3 2 10 2 2" xfId="58388" xr:uid="{00000000-0005-0000-0000-00001A520000}"/>
    <cellStyle name="Normal 17 3 2 10 3" xfId="45791" xr:uid="{00000000-0005-0000-0000-00001B520000}"/>
    <cellStyle name="Normal 17 3 2 10 4" xfId="35777" xr:uid="{00000000-0005-0000-0000-00001C520000}"/>
    <cellStyle name="Normal 17 3 2 11" xfId="15058" xr:uid="{00000000-0005-0000-0000-00001D520000}"/>
    <cellStyle name="Normal 17 3 2 11 2" xfId="50274" xr:uid="{00000000-0005-0000-0000-00001E520000}"/>
    <cellStyle name="Normal 17 3 2 11 3" xfId="27663" xr:uid="{00000000-0005-0000-0000-00001F520000}"/>
    <cellStyle name="Normal 17 3 2 12" xfId="12471" xr:uid="{00000000-0005-0000-0000-000020520000}"/>
    <cellStyle name="Normal 17 3 2 12 2" xfId="47689" xr:uid="{00000000-0005-0000-0000-000021520000}"/>
    <cellStyle name="Normal 17 3 2 13" xfId="37677" xr:uid="{00000000-0005-0000-0000-000022520000}"/>
    <cellStyle name="Normal 17 3 2 14" xfId="25078" xr:uid="{00000000-0005-0000-0000-000023520000}"/>
    <cellStyle name="Normal 17 3 2 15" xfId="60291" xr:uid="{00000000-0005-0000-0000-000024520000}"/>
    <cellStyle name="Normal 17 3 2 2" xfId="3193" xr:uid="{00000000-0005-0000-0000-000025520000}"/>
    <cellStyle name="Normal 17 3 2 2 10" xfId="25562" xr:uid="{00000000-0005-0000-0000-000026520000}"/>
    <cellStyle name="Normal 17 3 2 2 11" xfId="61097" xr:uid="{00000000-0005-0000-0000-000027520000}"/>
    <cellStyle name="Normal 17 3 2 2 2" xfId="4993" xr:uid="{00000000-0005-0000-0000-000028520000}"/>
    <cellStyle name="Normal 17 3 2 2 2 2" xfId="17640" xr:uid="{00000000-0005-0000-0000-000029520000}"/>
    <cellStyle name="Normal 17 3 2 2 2 2 2" xfId="52856" xr:uid="{00000000-0005-0000-0000-00002A520000}"/>
    <cellStyle name="Normal 17 3 2 2 2 2 3" xfId="30245" xr:uid="{00000000-0005-0000-0000-00002B520000}"/>
    <cellStyle name="Normal 17 3 2 2 2 3" xfId="14086" xr:uid="{00000000-0005-0000-0000-00002C520000}"/>
    <cellStyle name="Normal 17 3 2 2 2 3 2" xfId="49304" xr:uid="{00000000-0005-0000-0000-00002D520000}"/>
    <cellStyle name="Normal 17 3 2 2 2 4" xfId="40259" xr:uid="{00000000-0005-0000-0000-00002E520000}"/>
    <cellStyle name="Normal 17 3 2 2 2 5" xfId="26693" xr:uid="{00000000-0005-0000-0000-00002F520000}"/>
    <cellStyle name="Normal 17 3 2 2 3" xfId="6463" xr:uid="{00000000-0005-0000-0000-000030520000}"/>
    <cellStyle name="Normal 17 3 2 2 3 2" xfId="19094" xr:uid="{00000000-0005-0000-0000-000031520000}"/>
    <cellStyle name="Normal 17 3 2 2 3 2 2" xfId="54310" xr:uid="{00000000-0005-0000-0000-000032520000}"/>
    <cellStyle name="Normal 17 3 2 2 3 3" xfId="41713" xr:uid="{00000000-0005-0000-0000-000033520000}"/>
    <cellStyle name="Normal 17 3 2 2 3 4" xfId="31699" xr:uid="{00000000-0005-0000-0000-000034520000}"/>
    <cellStyle name="Normal 17 3 2 2 4" xfId="7922" xr:uid="{00000000-0005-0000-0000-000035520000}"/>
    <cellStyle name="Normal 17 3 2 2 4 2" xfId="20548" xr:uid="{00000000-0005-0000-0000-000036520000}"/>
    <cellStyle name="Normal 17 3 2 2 4 2 2" xfId="55764" xr:uid="{00000000-0005-0000-0000-000037520000}"/>
    <cellStyle name="Normal 17 3 2 2 4 3" xfId="43167" xr:uid="{00000000-0005-0000-0000-000038520000}"/>
    <cellStyle name="Normal 17 3 2 2 4 4" xfId="33153" xr:uid="{00000000-0005-0000-0000-000039520000}"/>
    <cellStyle name="Normal 17 3 2 2 5" xfId="9703" xr:uid="{00000000-0005-0000-0000-00003A520000}"/>
    <cellStyle name="Normal 17 3 2 2 5 2" xfId="22324" xr:uid="{00000000-0005-0000-0000-00003B520000}"/>
    <cellStyle name="Normal 17 3 2 2 5 2 2" xfId="57540" xr:uid="{00000000-0005-0000-0000-00003C520000}"/>
    <cellStyle name="Normal 17 3 2 2 5 3" xfId="44943" xr:uid="{00000000-0005-0000-0000-00003D520000}"/>
    <cellStyle name="Normal 17 3 2 2 5 4" xfId="34929" xr:uid="{00000000-0005-0000-0000-00003E520000}"/>
    <cellStyle name="Normal 17 3 2 2 6" xfId="11497" xr:uid="{00000000-0005-0000-0000-00003F520000}"/>
    <cellStyle name="Normal 17 3 2 2 6 2" xfId="24100" xr:uid="{00000000-0005-0000-0000-000040520000}"/>
    <cellStyle name="Normal 17 3 2 2 6 2 2" xfId="59316" xr:uid="{00000000-0005-0000-0000-000041520000}"/>
    <cellStyle name="Normal 17 3 2 2 6 3" xfId="46719" xr:uid="{00000000-0005-0000-0000-000042520000}"/>
    <cellStyle name="Normal 17 3 2 2 6 4" xfId="36705" xr:uid="{00000000-0005-0000-0000-000043520000}"/>
    <cellStyle name="Normal 17 3 2 2 7" xfId="15864" xr:uid="{00000000-0005-0000-0000-000044520000}"/>
    <cellStyle name="Normal 17 3 2 2 7 2" xfId="51080" xr:uid="{00000000-0005-0000-0000-000045520000}"/>
    <cellStyle name="Normal 17 3 2 2 7 3" xfId="28469" xr:uid="{00000000-0005-0000-0000-000046520000}"/>
    <cellStyle name="Normal 17 3 2 2 8" xfId="12955" xr:uid="{00000000-0005-0000-0000-000047520000}"/>
    <cellStyle name="Normal 17 3 2 2 8 2" xfId="48173" xr:uid="{00000000-0005-0000-0000-000048520000}"/>
    <cellStyle name="Normal 17 3 2 2 9" xfId="38483" xr:uid="{00000000-0005-0000-0000-000049520000}"/>
    <cellStyle name="Normal 17 3 2 3" xfId="3522" xr:uid="{00000000-0005-0000-0000-00004A520000}"/>
    <cellStyle name="Normal 17 3 2 3 10" xfId="27018" xr:uid="{00000000-0005-0000-0000-00004B520000}"/>
    <cellStyle name="Normal 17 3 2 3 11" xfId="61422" xr:uid="{00000000-0005-0000-0000-00004C520000}"/>
    <cellStyle name="Normal 17 3 2 3 2" xfId="5318" xr:uid="{00000000-0005-0000-0000-00004D520000}"/>
    <cellStyle name="Normal 17 3 2 3 2 2" xfId="17965" xr:uid="{00000000-0005-0000-0000-00004E520000}"/>
    <cellStyle name="Normal 17 3 2 3 2 2 2" xfId="53181" xr:uid="{00000000-0005-0000-0000-00004F520000}"/>
    <cellStyle name="Normal 17 3 2 3 2 3" xfId="40584" xr:uid="{00000000-0005-0000-0000-000050520000}"/>
    <cellStyle name="Normal 17 3 2 3 2 4" xfId="30570" xr:uid="{00000000-0005-0000-0000-000051520000}"/>
    <cellStyle name="Normal 17 3 2 3 3" xfId="6788" xr:uid="{00000000-0005-0000-0000-000052520000}"/>
    <cellStyle name="Normal 17 3 2 3 3 2" xfId="19419" xr:uid="{00000000-0005-0000-0000-000053520000}"/>
    <cellStyle name="Normal 17 3 2 3 3 2 2" xfId="54635" xr:uid="{00000000-0005-0000-0000-000054520000}"/>
    <cellStyle name="Normal 17 3 2 3 3 3" xfId="42038" xr:uid="{00000000-0005-0000-0000-000055520000}"/>
    <cellStyle name="Normal 17 3 2 3 3 4" xfId="32024" xr:uid="{00000000-0005-0000-0000-000056520000}"/>
    <cellStyle name="Normal 17 3 2 3 4" xfId="8247" xr:uid="{00000000-0005-0000-0000-000057520000}"/>
    <cellStyle name="Normal 17 3 2 3 4 2" xfId="20873" xr:uid="{00000000-0005-0000-0000-000058520000}"/>
    <cellStyle name="Normal 17 3 2 3 4 2 2" xfId="56089" xr:uid="{00000000-0005-0000-0000-000059520000}"/>
    <cellStyle name="Normal 17 3 2 3 4 3" xfId="43492" xr:uid="{00000000-0005-0000-0000-00005A520000}"/>
    <cellStyle name="Normal 17 3 2 3 4 4" xfId="33478" xr:uid="{00000000-0005-0000-0000-00005B520000}"/>
    <cellStyle name="Normal 17 3 2 3 5" xfId="10028" xr:uid="{00000000-0005-0000-0000-00005C520000}"/>
    <cellStyle name="Normal 17 3 2 3 5 2" xfId="22649" xr:uid="{00000000-0005-0000-0000-00005D520000}"/>
    <cellStyle name="Normal 17 3 2 3 5 2 2" xfId="57865" xr:uid="{00000000-0005-0000-0000-00005E520000}"/>
    <cellStyle name="Normal 17 3 2 3 5 3" xfId="45268" xr:uid="{00000000-0005-0000-0000-00005F520000}"/>
    <cellStyle name="Normal 17 3 2 3 5 4" xfId="35254" xr:uid="{00000000-0005-0000-0000-000060520000}"/>
    <cellStyle name="Normal 17 3 2 3 6" xfId="11822" xr:uid="{00000000-0005-0000-0000-000061520000}"/>
    <cellStyle name="Normal 17 3 2 3 6 2" xfId="24425" xr:uid="{00000000-0005-0000-0000-000062520000}"/>
    <cellStyle name="Normal 17 3 2 3 6 2 2" xfId="59641" xr:uid="{00000000-0005-0000-0000-000063520000}"/>
    <cellStyle name="Normal 17 3 2 3 6 3" xfId="47044" xr:uid="{00000000-0005-0000-0000-000064520000}"/>
    <cellStyle name="Normal 17 3 2 3 6 4" xfId="37030" xr:uid="{00000000-0005-0000-0000-000065520000}"/>
    <cellStyle name="Normal 17 3 2 3 7" xfId="16189" xr:uid="{00000000-0005-0000-0000-000066520000}"/>
    <cellStyle name="Normal 17 3 2 3 7 2" xfId="51405" xr:uid="{00000000-0005-0000-0000-000067520000}"/>
    <cellStyle name="Normal 17 3 2 3 7 3" xfId="28794" xr:uid="{00000000-0005-0000-0000-000068520000}"/>
    <cellStyle name="Normal 17 3 2 3 8" xfId="14411" xr:uid="{00000000-0005-0000-0000-000069520000}"/>
    <cellStyle name="Normal 17 3 2 3 8 2" xfId="49629" xr:uid="{00000000-0005-0000-0000-00006A520000}"/>
    <cellStyle name="Normal 17 3 2 3 9" xfId="38808" xr:uid="{00000000-0005-0000-0000-00006B520000}"/>
    <cellStyle name="Normal 17 3 2 4" xfId="2683" xr:uid="{00000000-0005-0000-0000-00006C520000}"/>
    <cellStyle name="Normal 17 3 2 4 10" xfId="26209" xr:uid="{00000000-0005-0000-0000-00006D520000}"/>
    <cellStyle name="Normal 17 3 2 4 11" xfId="60613" xr:uid="{00000000-0005-0000-0000-00006E520000}"/>
    <cellStyle name="Normal 17 3 2 4 2" xfId="4509" xr:uid="{00000000-0005-0000-0000-00006F520000}"/>
    <cellStyle name="Normal 17 3 2 4 2 2" xfId="17156" xr:uid="{00000000-0005-0000-0000-000070520000}"/>
    <cellStyle name="Normal 17 3 2 4 2 2 2" xfId="52372" xr:uid="{00000000-0005-0000-0000-000071520000}"/>
    <cellStyle name="Normal 17 3 2 4 2 3" xfId="39775" xr:uid="{00000000-0005-0000-0000-000072520000}"/>
    <cellStyle name="Normal 17 3 2 4 2 4" xfId="29761" xr:uid="{00000000-0005-0000-0000-000073520000}"/>
    <cellStyle name="Normal 17 3 2 4 3" xfId="5979" xr:uid="{00000000-0005-0000-0000-000074520000}"/>
    <cellStyle name="Normal 17 3 2 4 3 2" xfId="18610" xr:uid="{00000000-0005-0000-0000-000075520000}"/>
    <cellStyle name="Normal 17 3 2 4 3 2 2" xfId="53826" xr:uid="{00000000-0005-0000-0000-000076520000}"/>
    <cellStyle name="Normal 17 3 2 4 3 3" xfId="41229" xr:uid="{00000000-0005-0000-0000-000077520000}"/>
    <cellStyle name="Normal 17 3 2 4 3 4" xfId="31215" xr:uid="{00000000-0005-0000-0000-000078520000}"/>
    <cellStyle name="Normal 17 3 2 4 4" xfId="7438" xr:uid="{00000000-0005-0000-0000-000079520000}"/>
    <cellStyle name="Normal 17 3 2 4 4 2" xfId="20064" xr:uid="{00000000-0005-0000-0000-00007A520000}"/>
    <cellStyle name="Normal 17 3 2 4 4 2 2" xfId="55280" xr:uid="{00000000-0005-0000-0000-00007B520000}"/>
    <cellStyle name="Normal 17 3 2 4 4 3" xfId="42683" xr:uid="{00000000-0005-0000-0000-00007C520000}"/>
    <cellStyle name="Normal 17 3 2 4 4 4" xfId="32669" xr:uid="{00000000-0005-0000-0000-00007D520000}"/>
    <cellStyle name="Normal 17 3 2 4 5" xfId="9219" xr:uid="{00000000-0005-0000-0000-00007E520000}"/>
    <cellStyle name="Normal 17 3 2 4 5 2" xfId="21840" xr:uid="{00000000-0005-0000-0000-00007F520000}"/>
    <cellStyle name="Normal 17 3 2 4 5 2 2" xfId="57056" xr:uid="{00000000-0005-0000-0000-000080520000}"/>
    <cellStyle name="Normal 17 3 2 4 5 3" xfId="44459" xr:uid="{00000000-0005-0000-0000-000081520000}"/>
    <cellStyle name="Normal 17 3 2 4 5 4" xfId="34445" xr:uid="{00000000-0005-0000-0000-000082520000}"/>
    <cellStyle name="Normal 17 3 2 4 6" xfId="11013" xr:uid="{00000000-0005-0000-0000-000083520000}"/>
    <cellStyle name="Normal 17 3 2 4 6 2" xfId="23616" xr:uid="{00000000-0005-0000-0000-000084520000}"/>
    <cellStyle name="Normal 17 3 2 4 6 2 2" xfId="58832" xr:uid="{00000000-0005-0000-0000-000085520000}"/>
    <cellStyle name="Normal 17 3 2 4 6 3" xfId="46235" xr:uid="{00000000-0005-0000-0000-000086520000}"/>
    <cellStyle name="Normal 17 3 2 4 6 4" xfId="36221" xr:uid="{00000000-0005-0000-0000-000087520000}"/>
    <cellStyle name="Normal 17 3 2 4 7" xfId="15380" xr:uid="{00000000-0005-0000-0000-000088520000}"/>
    <cellStyle name="Normal 17 3 2 4 7 2" xfId="50596" xr:uid="{00000000-0005-0000-0000-000089520000}"/>
    <cellStyle name="Normal 17 3 2 4 7 3" xfId="27985" xr:uid="{00000000-0005-0000-0000-00008A520000}"/>
    <cellStyle name="Normal 17 3 2 4 8" xfId="13602" xr:uid="{00000000-0005-0000-0000-00008B520000}"/>
    <cellStyle name="Normal 17 3 2 4 8 2" xfId="48820" xr:uid="{00000000-0005-0000-0000-00008C520000}"/>
    <cellStyle name="Normal 17 3 2 4 9" xfId="37999" xr:uid="{00000000-0005-0000-0000-00008D520000}"/>
    <cellStyle name="Normal 17 3 2 5" xfId="3847" xr:uid="{00000000-0005-0000-0000-00008E520000}"/>
    <cellStyle name="Normal 17 3 2 5 2" xfId="8570" xr:uid="{00000000-0005-0000-0000-00008F520000}"/>
    <cellStyle name="Normal 17 3 2 5 2 2" xfId="21196" xr:uid="{00000000-0005-0000-0000-000090520000}"/>
    <cellStyle name="Normal 17 3 2 5 2 2 2" xfId="56412" xr:uid="{00000000-0005-0000-0000-000091520000}"/>
    <cellStyle name="Normal 17 3 2 5 2 3" xfId="43815" xr:uid="{00000000-0005-0000-0000-000092520000}"/>
    <cellStyle name="Normal 17 3 2 5 2 4" xfId="33801" xr:uid="{00000000-0005-0000-0000-000093520000}"/>
    <cellStyle name="Normal 17 3 2 5 3" xfId="10351" xr:uid="{00000000-0005-0000-0000-000094520000}"/>
    <cellStyle name="Normal 17 3 2 5 3 2" xfId="22972" xr:uid="{00000000-0005-0000-0000-000095520000}"/>
    <cellStyle name="Normal 17 3 2 5 3 2 2" xfId="58188" xr:uid="{00000000-0005-0000-0000-000096520000}"/>
    <cellStyle name="Normal 17 3 2 5 3 3" xfId="45591" xr:uid="{00000000-0005-0000-0000-000097520000}"/>
    <cellStyle name="Normal 17 3 2 5 3 4" xfId="35577" xr:uid="{00000000-0005-0000-0000-000098520000}"/>
    <cellStyle name="Normal 17 3 2 5 4" xfId="12147" xr:uid="{00000000-0005-0000-0000-000099520000}"/>
    <cellStyle name="Normal 17 3 2 5 4 2" xfId="24748" xr:uid="{00000000-0005-0000-0000-00009A520000}"/>
    <cellStyle name="Normal 17 3 2 5 4 2 2" xfId="59964" xr:uid="{00000000-0005-0000-0000-00009B520000}"/>
    <cellStyle name="Normal 17 3 2 5 4 3" xfId="47367" xr:uid="{00000000-0005-0000-0000-00009C520000}"/>
    <cellStyle name="Normal 17 3 2 5 4 4" xfId="37353" xr:uid="{00000000-0005-0000-0000-00009D520000}"/>
    <cellStyle name="Normal 17 3 2 5 5" xfId="16512" xr:uid="{00000000-0005-0000-0000-00009E520000}"/>
    <cellStyle name="Normal 17 3 2 5 5 2" xfId="51728" xr:uid="{00000000-0005-0000-0000-00009F520000}"/>
    <cellStyle name="Normal 17 3 2 5 5 3" xfId="29117" xr:uid="{00000000-0005-0000-0000-0000A0520000}"/>
    <cellStyle name="Normal 17 3 2 5 6" xfId="14734" xr:uid="{00000000-0005-0000-0000-0000A1520000}"/>
    <cellStyle name="Normal 17 3 2 5 6 2" xfId="49952" xr:uid="{00000000-0005-0000-0000-0000A2520000}"/>
    <cellStyle name="Normal 17 3 2 5 7" xfId="39131" xr:uid="{00000000-0005-0000-0000-0000A3520000}"/>
    <cellStyle name="Normal 17 3 2 5 8" xfId="27341" xr:uid="{00000000-0005-0000-0000-0000A4520000}"/>
    <cellStyle name="Normal 17 3 2 6" xfId="4187" xr:uid="{00000000-0005-0000-0000-0000A5520000}"/>
    <cellStyle name="Normal 17 3 2 6 2" xfId="16834" xr:uid="{00000000-0005-0000-0000-0000A6520000}"/>
    <cellStyle name="Normal 17 3 2 6 2 2" xfId="52050" xr:uid="{00000000-0005-0000-0000-0000A7520000}"/>
    <cellStyle name="Normal 17 3 2 6 2 3" xfId="29439" xr:uid="{00000000-0005-0000-0000-0000A8520000}"/>
    <cellStyle name="Normal 17 3 2 6 3" xfId="13280" xr:uid="{00000000-0005-0000-0000-0000A9520000}"/>
    <cellStyle name="Normal 17 3 2 6 3 2" xfId="48498" xr:uid="{00000000-0005-0000-0000-0000AA520000}"/>
    <cellStyle name="Normal 17 3 2 6 4" xfId="39453" xr:uid="{00000000-0005-0000-0000-0000AB520000}"/>
    <cellStyle name="Normal 17 3 2 6 5" xfId="25887" xr:uid="{00000000-0005-0000-0000-0000AC520000}"/>
    <cellStyle name="Normal 17 3 2 7" xfId="5657" xr:uid="{00000000-0005-0000-0000-0000AD520000}"/>
    <cellStyle name="Normal 17 3 2 7 2" xfId="18288" xr:uid="{00000000-0005-0000-0000-0000AE520000}"/>
    <cellStyle name="Normal 17 3 2 7 2 2" xfId="53504" xr:uid="{00000000-0005-0000-0000-0000AF520000}"/>
    <cellStyle name="Normal 17 3 2 7 3" xfId="40907" xr:uid="{00000000-0005-0000-0000-0000B0520000}"/>
    <cellStyle name="Normal 17 3 2 7 4" xfId="30893" xr:uid="{00000000-0005-0000-0000-0000B1520000}"/>
    <cellStyle name="Normal 17 3 2 8" xfId="7116" xr:uid="{00000000-0005-0000-0000-0000B2520000}"/>
    <cellStyle name="Normal 17 3 2 8 2" xfId="19742" xr:uid="{00000000-0005-0000-0000-0000B3520000}"/>
    <cellStyle name="Normal 17 3 2 8 2 2" xfId="54958" xr:uid="{00000000-0005-0000-0000-0000B4520000}"/>
    <cellStyle name="Normal 17 3 2 8 3" xfId="42361" xr:uid="{00000000-0005-0000-0000-0000B5520000}"/>
    <cellStyle name="Normal 17 3 2 8 4" xfId="32347" xr:uid="{00000000-0005-0000-0000-0000B6520000}"/>
    <cellStyle name="Normal 17 3 2 9" xfId="8897" xr:uid="{00000000-0005-0000-0000-0000B7520000}"/>
    <cellStyle name="Normal 17 3 2 9 2" xfId="21518" xr:uid="{00000000-0005-0000-0000-0000B8520000}"/>
    <cellStyle name="Normal 17 3 2 9 2 2" xfId="56734" xr:uid="{00000000-0005-0000-0000-0000B9520000}"/>
    <cellStyle name="Normal 17 3 2 9 3" xfId="44137" xr:uid="{00000000-0005-0000-0000-0000BA520000}"/>
    <cellStyle name="Normal 17 3 2 9 4" xfId="34123" xr:uid="{00000000-0005-0000-0000-0000BB520000}"/>
    <cellStyle name="Normal 17 3 3" xfId="3032" xr:uid="{00000000-0005-0000-0000-0000BC520000}"/>
    <cellStyle name="Normal 17 3 3 10" xfId="25405" xr:uid="{00000000-0005-0000-0000-0000BD520000}"/>
    <cellStyle name="Normal 17 3 3 11" xfId="60940" xr:uid="{00000000-0005-0000-0000-0000BE520000}"/>
    <cellStyle name="Normal 17 3 3 2" xfId="4836" xr:uid="{00000000-0005-0000-0000-0000BF520000}"/>
    <cellStyle name="Normal 17 3 3 2 2" xfId="17483" xr:uid="{00000000-0005-0000-0000-0000C0520000}"/>
    <cellStyle name="Normal 17 3 3 2 2 2" xfId="52699" xr:uid="{00000000-0005-0000-0000-0000C1520000}"/>
    <cellStyle name="Normal 17 3 3 2 2 3" xfId="30088" xr:uid="{00000000-0005-0000-0000-0000C2520000}"/>
    <cellStyle name="Normal 17 3 3 2 3" xfId="13929" xr:uid="{00000000-0005-0000-0000-0000C3520000}"/>
    <cellStyle name="Normal 17 3 3 2 3 2" xfId="49147" xr:uid="{00000000-0005-0000-0000-0000C4520000}"/>
    <cellStyle name="Normal 17 3 3 2 4" xfId="40102" xr:uid="{00000000-0005-0000-0000-0000C5520000}"/>
    <cellStyle name="Normal 17 3 3 2 5" xfId="26536" xr:uid="{00000000-0005-0000-0000-0000C6520000}"/>
    <cellStyle name="Normal 17 3 3 3" xfId="6306" xr:uid="{00000000-0005-0000-0000-0000C7520000}"/>
    <cellStyle name="Normal 17 3 3 3 2" xfId="18937" xr:uid="{00000000-0005-0000-0000-0000C8520000}"/>
    <cellStyle name="Normal 17 3 3 3 2 2" xfId="54153" xr:uid="{00000000-0005-0000-0000-0000C9520000}"/>
    <cellStyle name="Normal 17 3 3 3 3" xfId="41556" xr:uid="{00000000-0005-0000-0000-0000CA520000}"/>
    <cellStyle name="Normal 17 3 3 3 4" xfId="31542" xr:uid="{00000000-0005-0000-0000-0000CB520000}"/>
    <cellStyle name="Normal 17 3 3 4" xfId="7765" xr:uid="{00000000-0005-0000-0000-0000CC520000}"/>
    <cellStyle name="Normal 17 3 3 4 2" xfId="20391" xr:uid="{00000000-0005-0000-0000-0000CD520000}"/>
    <cellStyle name="Normal 17 3 3 4 2 2" xfId="55607" xr:uid="{00000000-0005-0000-0000-0000CE520000}"/>
    <cellStyle name="Normal 17 3 3 4 3" xfId="43010" xr:uid="{00000000-0005-0000-0000-0000CF520000}"/>
    <cellStyle name="Normal 17 3 3 4 4" xfId="32996" xr:uid="{00000000-0005-0000-0000-0000D0520000}"/>
    <cellStyle name="Normal 17 3 3 5" xfId="9546" xr:uid="{00000000-0005-0000-0000-0000D1520000}"/>
    <cellStyle name="Normal 17 3 3 5 2" xfId="22167" xr:uid="{00000000-0005-0000-0000-0000D2520000}"/>
    <cellStyle name="Normal 17 3 3 5 2 2" xfId="57383" xr:uid="{00000000-0005-0000-0000-0000D3520000}"/>
    <cellStyle name="Normal 17 3 3 5 3" xfId="44786" xr:uid="{00000000-0005-0000-0000-0000D4520000}"/>
    <cellStyle name="Normal 17 3 3 5 4" xfId="34772" xr:uid="{00000000-0005-0000-0000-0000D5520000}"/>
    <cellStyle name="Normal 17 3 3 6" xfId="11340" xr:uid="{00000000-0005-0000-0000-0000D6520000}"/>
    <cellStyle name="Normal 17 3 3 6 2" xfId="23943" xr:uid="{00000000-0005-0000-0000-0000D7520000}"/>
    <cellStyle name="Normal 17 3 3 6 2 2" xfId="59159" xr:uid="{00000000-0005-0000-0000-0000D8520000}"/>
    <cellStyle name="Normal 17 3 3 6 3" xfId="46562" xr:uid="{00000000-0005-0000-0000-0000D9520000}"/>
    <cellStyle name="Normal 17 3 3 6 4" xfId="36548" xr:uid="{00000000-0005-0000-0000-0000DA520000}"/>
    <cellStyle name="Normal 17 3 3 7" xfId="15707" xr:uid="{00000000-0005-0000-0000-0000DB520000}"/>
    <cellStyle name="Normal 17 3 3 7 2" xfId="50923" xr:uid="{00000000-0005-0000-0000-0000DC520000}"/>
    <cellStyle name="Normal 17 3 3 7 3" xfId="28312" xr:uid="{00000000-0005-0000-0000-0000DD520000}"/>
    <cellStyle name="Normal 17 3 3 8" xfId="12798" xr:uid="{00000000-0005-0000-0000-0000DE520000}"/>
    <cellStyle name="Normal 17 3 3 8 2" xfId="48016" xr:uid="{00000000-0005-0000-0000-0000DF520000}"/>
    <cellStyle name="Normal 17 3 3 9" xfId="38326" xr:uid="{00000000-0005-0000-0000-0000E0520000}"/>
    <cellStyle name="Normal 17 3 4" xfId="2859" xr:uid="{00000000-0005-0000-0000-0000E1520000}"/>
    <cellStyle name="Normal 17 3 4 10" xfId="25246" xr:uid="{00000000-0005-0000-0000-0000E2520000}"/>
    <cellStyle name="Normal 17 3 4 11" xfId="60781" xr:uid="{00000000-0005-0000-0000-0000E3520000}"/>
    <cellStyle name="Normal 17 3 4 2" xfId="4677" xr:uid="{00000000-0005-0000-0000-0000E4520000}"/>
    <cellStyle name="Normal 17 3 4 2 2" xfId="17324" xr:uid="{00000000-0005-0000-0000-0000E5520000}"/>
    <cellStyle name="Normal 17 3 4 2 2 2" xfId="52540" xr:uid="{00000000-0005-0000-0000-0000E6520000}"/>
    <cellStyle name="Normal 17 3 4 2 2 3" xfId="29929" xr:uid="{00000000-0005-0000-0000-0000E7520000}"/>
    <cellStyle name="Normal 17 3 4 2 3" xfId="13770" xr:uid="{00000000-0005-0000-0000-0000E8520000}"/>
    <cellStyle name="Normal 17 3 4 2 3 2" xfId="48988" xr:uid="{00000000-0005-0000-0000-0000E9520000}"/>
    <cellStyle name="Normal 17 3 4 2 4" xfId="39943" xr:uid="{00000000-0005-0000-0000-0000EA520000}"/>
    <cellStyle name="Normal 17 3 4 2 5" xfId="26377" xr:uid="{00000000-0005-0000-0000-0000EB520000}"/>
    <cellStyle name="Normal 17 3 4 3" xfId="6147" xr:uid="{00000000-0005-0000-0000-0000EC520000}"/>
    <cellStyle name="Normal 17 3 4 3 2" xfId="18778" xr:uid="{00000000-0005-0000-0000-0000ED520000}"/>
    <cellStyle name="Normal 17 3 4 3 2 2" xfId="53994" xr:uid="{00000000-0005-0000-0000-0000EE520000}"/>
    <cellStyle name="Normal 17 3 4 3 3" xfId="41397" xr:uid="{00000000-0005-0000-0000-0000EF520000}"/>
    <cellStyle name="Normal 17 3 4 3 4" xfId="31383" xr:uid="{00000000-0005-0000-0000-0000F0520000}"/>
    <cellStyle name="Normal 17 3 4 4" xfId="7606" xr:uid="{00000000-0005-0000-0000-0000F1520000}"/>
    <cellStyle name="Normal 17 3 4 4 2" xfId="20232" xr:uid="{00000000-0005-0000-0000-0000F2520000}"/>
    <cellStyle name="Normal 17 3 4 4 2 2" xfId="55448" xr:uid="{00000000-0005-0000-0000-0000F3520000}"/>
    <cellStyle name="Normal 17 3 4 4 3" xfId="42851" xr:uid="{00000000-0005-0000-0000-0000F4520000}"/>
    <cellStyle name="Normal 17 3 4 4 4" xfId="32837" xr:uid="{00000000-0005-0000-0000-0000F5520000}"/>
    <cellStyle name="Normal 17 3 4 5" xfId="9387" xr:uid="{00000000-0005-0000-0000-0000F6520000}"/>
    <cellStyle name="Normal 17 3 4 5 2" xfId="22008" xr:uid="{00000000-0005-0000-0000-0000F7520000}"/>
    <cellStyle name="Normal 17 3 4 5 2 2" xfId="57224" xr:uid="{00000000-0005-0000-0000-0000F8520000}"/>
    <cellStyle name="Normal 17 3 4 5 3" xfId="44627" xr:uid="{00000000-0005-0000-0000-0000F9520000}"/>
    <cellStyle name="Normal 17 3 4 5 4" xfId="34613" xr:uid="{00000000-0005-0000-0000-0000FA520000}"/>
    <cellStyle name="Normal 17 3 4 6" xfId="11181" xr:uid="{00000000-0005-0000-0000-0000FB520000}"/>
    <cellStyle name="Normal 17 3 4 6 2" xfId="23784" xr:uid="{00000000-0005-0000-0000-0000FC520000}"/>
    <cellStyle name="Normal 17 3 4 6 2 2" xfId="59000" xr:uid="{00000000-0005-0000-0000-0000FD520000}"/>
    <cellStyle name="Normal 17 3 4 6 3" xfId="46403" xr:uid="{00000000-0005-0000-0000-0000FE520000}"/>
    <cellStyle name="Normal 17 3 4 6 4" xfId="36389" xr:uid="{00000000-0005-0000-0000-0000FF520000}"/>
    <cellStyle name="Normal 17 3 4 7" xfId="15548" xr:uid="{00000000-0005-0000-0000-000000530000}"/>
    <cellStyle name="Normal 17 3 4 7 2" xfId="50764" xr:uid="{00000000-0005-0000-0000-000001530000}"/>
    <cellStyle name="Normal 17 3 4 7 3" xfId="28153" xr:uid="{00000000-0005-0000-0000-000002530000}"/>
    <cellStyle name="Normal 17 3 4 8" xfId="12639" xr:uid="{00000000-0005-0000-0000-000003530000}"/>
    <cellStyle name="Normal 17 3 4 8 2" xfId="47857" xr:uid="{00000000-0005-0000-0000-000004530000}"/>
    <cellStyle name="Normal 17 3 4 9" xfId="38167" xr:uid="{00000000-0005-0000-0000-000005530000}"/>
    <cellStyle name="Normal 17 3 5" xfId="3368" xr:uid="{00000000-0005-0000-0000-000006530000}"/>
    <cellStyle name="Normal 17 3 5 10" xfId="26864" xr:uid="{00000000-0005-0000-0000-000007530000}"/>
    <cellStyle name="Normal 17 3 5 11" xfId="61268" xr:uid="{00000000-0005-0000-0000-000008530000}"/>
    <cellStyle name="Normal 17 3 5 2" xfId="5164" xr:uid="{00000000-0005-0000-0000-000009530000}"/>
    <cellStyle name="Normal 17 3 5 2 2" xfId="17811" xr:uid="{00000000-0005-0000-0000-00000A530000}"/>
    <cellStyle name="Normal 17 3 5 2 2 2" xfId="53027" xr:uid="{00000000-0005-0000-0000-00000B530000}"/>
    <cellStyle name="Normal 17 3 5 2 3" xfId="40430" xr:uid="{00000000-0005-0000-0000-00000C530000}"/>
    <cellStyle name="Normal 17 3 5 2 4" xfId="30416" xr:uid="{00000000-0005-0000-0000-00000D530000}"/>
    <cellStyle name="Normal 17 3 5 3" xfId="6634" xr:uid="{00000000-0005-0000-0000-00000E530000}"/>
    <cellStyle name="Normal 17 3 5 3 2" xfId="19265" xr:uid="{00000000-0005-0000-0000-00000F530000}"/>
    <cellStyle name="Normal 17 3 5 3 2 2" xfId="54481" xr:uid="{00000000-0005-0000-0000-000010530000}"/>
    <cellStyle name="Normal 17 3 5 3 3" xfId="41884" xr:uid="{00000000-0005-0000-0000-000011530000}"/>
    <cellStyle name="Normal 17 3 5 3 4" xfId="31870" xr:uid="{00000000-0005-0000-0000-000012530000}"/>
    <cellStyle name="Normal 17 3 5 4" xfId="8093" xr:uid="{00000000-0005-0000-0000-000013530000}"/>
    <cellStyle name="Normal 17 3 5 4 2" xfId="20719" xr:uid="{00000000-0005-0000-0000-000014530000}"/>
    <cellStyle name="Normal 17 3 5 4 2 2" xfId="55935" xr:uid="{00000000-0005-0000-0000-000015530000}"/>
    <cellStyle name="Normal 17 3 5 4 3" xfId="43338" xr:uid="{00000000-0005-0000-0000-000016530000}"/>
    <cellStyle name="Normal 17 3 5 4 4" xfId="33324" xr:uid="{00000000-0005-0000-0000-000017530000}"/>
    <cellStyle name="Normal 17 3 5 5" xfId="9874" xr:uid="{00000000-0005-0000-0000-000018530000}"/>
    <cellStyle name="Normal 17 3 5 5 2" xfId="22495" xr:uid="{00000000-0005-0000-0000-000019530000}"/>
    <cellStyle name="Normal 17 3 5 5 2 2" xfId="57711" xr:uid="{00000000-0005-0000-0000-00001A530000}"/>
    <cellStyle name="Normal 17 3 5 5 3" xfId="45114" xr:uid="{00000000-0005-0000-0000-00001B530000}"/>
    <cellStyle name="Normal 17 3 5 5 4" xfId="35100" xr:uid="{00000000-0005-0000-0000-00001C530000}"/>
    <cellStyle name="Normal 17 3 5 6" xfId="11668" xr:uid="{00000000-0005-0000-0000-00001D530000}"/>
    <cellStyle name="Normal 17 3 5 6 2" xfId="24271" xr:uid="{00000000-0005-0000-0000-00001E530000}"/>
    <cellStyle name="Normal 17 3 5 6 2 2" xfId="59487" xr:uid="{00000000-0005-0000-0000-00001F530000}"/>
    <cellStyle name="Normal 17 3 5 6 3" xfId="46890" xr:uid="{00000000-0005-0000-0000-000020530000}"/>
    <cellStyle name="Normal 17 3 5 6 4" xfId="36876" xr:uid="{00000000-0005-0000-0000-000021530000}"/>
    <cellStyle name="Normal 17 3 5 7" xfId="16035" xr:uid="{00000000-0005-0000-0000-000022530000}"/>
    <cellStyle name="Normal 17 3 5 7 2" xfId="51251" xr:uid="{00000000-0005-0000-0000-000023530000}"/>
    <cellStyle name="Normal 17 3 5 7 3" xfId="28640" xr:uid="{00000000-0005-0000-0000-000024530000}"/>
    <cellStyle name="Normal 17 3 5 8" xfId="14257" xr:uid="{00000000-0005-0000-0000-000025530000}"/>
    <cellStyle name="Normal 17 3 5 8 2" xfId="49475" xr:uid="{00000000-0005-0000-0000-000026530000}"/>
    <cellStyle name="Normal 17 3 5 9" xfId="38654" xr:uid="{00000000-0005-0000-0000-000027530000}"/>
    <cellStyle name="Normal 17 3 6" xfId="2528" xr:uid="{00000000-0005-0000-0000-000028530000}"/>
    <cellStyle name="Normal 17 3 6 10" xfId="26055" xr:uid="{00000000-0005-0000-0000-000029530000}"/>
    <cellStyle name="Normal 17 3 6 11" xfId="60459" xr:uid="{00000000-0005-0000-0000-00002A530000}"/>
    <cellStyle name="Normal 17 3 6 2" xfId="4355" xr:uid="{00000000-0005-0000-0000-00002B530000}"/>
    <cellStyle name="Normal 17 3 6 2 2" xfId="17002" xr:uid="{00000000-0005-0000-0000-00002C530000}"/>
    <cellStyle name="Normal 17 3 6 2 2 2" xfId="52218" xr:uid="{00000000-0005-0000-0000-00002D530000}"/>
    <cellStyle name="Normal 17 3 6 2 3" xfId="39621" xr:uid="{00000000-0005-0000-0000-00002E530000}"/>
    <cellStyle name="Normal 17 3 6 2 4" xfId="29607" xr:uid="{00000000-0005-0000-0000-00002F530000}"/>
    <cellStyle name="Normal 17 3 6 3" xfId="5825" xr:uid="{00000000-0005-0000-0000-000030530000}"/>
    <cellStyle name="Normal 17 3 6 3 2" xfId="18456" xr:uid="{00000000-0005-0000-0000-000031530000}"/>
    <cellStyle name="Normal 17 3 6 3 2 2" xfId="53672" xr:uid="{00000000-0005-0000-0000-000032530000}"/>
    <cellStyle name="Normal 17 3 6 3 3" xfId="41075" xr:uid="{00000000-0005-0000-0000-000033530000}"/>
    <cellStyle name="Normal 17 3 6 3 4" xfId="31061" xr:uid="{00000000-0005-0000-0000-000034530000}"/>
    <cellStyle name="Normal 17 3 6 4" xfId="7284" xr:uid="{00000000-0005-0000-0000-000035530000}"/>
    <cellStyle name="Normal 17 3 6 4 2" xfId="19910" xr:uid="{00000000-0005-0000-0000-000036530000}"/>
    <cellStyle name="Normal 17 3 6 4 2 2" xfId="55126" xr:uid="{00000000-0005-0000-0000-000037530000}"/>
    <cellStyle name="Normal 17 3 6 4 3" xfId="42529" xr:uid="{00000000-0005-0000-0000-000038530000}"/>
    <cellStyle name="Normal 17 3 6 4 4" xfId="32515" xr:uid="{00000000-0005-0000-0000-000039530000}"/>
    <cellStyle name="Normal 17 3 6 5" xfId="9065" xr:uid="{00000000-0005-0000-0000-00003A530000}"/>
    <cellStyle name="Normal 17 3 6 5 2" xfId="21686" xr:uid="{00000000-0005-0000-0000-00003B530000}"/>
    <cellStyle name="Normal 17 3 6 5 2 2" xfId="56902" xr:uid="{00000000-0005-0000-0000-00003C530000}"/>
    <cellStyle name="Normal 17 3 6 5 3" xfId="44305" xr:uid="{00000000-0005-0000-0000-00003D530000}"/>
    <cellStyle name="Normal 17 3 6 5 4" xfId="34291" xr:uid="{00000000-0005-0000-0000-00003E530000}"/>
    <cellStyle name="Normal 17 3 6 6" xfId="10859" xr:uid="{00000000-0005-0000-0000-00003F530000}"/>
    <cellStyle name="Normal 17 3 6 6 2" xfId="23462" xr:uid="{00000000-0005-0000-0000-000040530000}"/>
    <cellStyle name="Normal 17 3 6 6 2 2" xfId="58678" xr:uid="{00000000-0005-0000-0000-000041530000}"/>
    <cellStyle name="Normal 17 3 6 6 3" xfId="46081" xr:uid="{00000000-0005-0000-0000-000042530000}"/>
    <cellStyle name="Normal 17 3 6 6 4" xfId="36067" xr:uid="{00000000-0005-0000-0000-000043530000}"/>
    <cellStyle name="Normal 17 3 6 7" xfId="15226" xr:uid="{00000000-0005-0000-0000-000044530000}"/>
    <cellStyle name="Normal 17 3 6 7 2" xfId="50442" xr:uid="{00000000-0005-0000-0000-000045530000}"/>
    <cellStyle name="Normal 17 3 6 7 3" xfId="27831" xr:uid="{00000000-0005-0000-0000-000046530000}"/>
    <cellStyle name="Normal 17 3 6 8" xfId="13448" xr:uid="{00000000-0005-0000-0000-000047530000}"/>
    <cellStyle name="Normal 17 3 6 8 2" xfId="48666" xr:uid="{00000000-0005-0000-0000-000048530000}"/>
    <cellStyle name="Normal 17 3 6 9" xfId="37845" xr:uid="{00000000-0005-0000-0000-000049530000}"/>
    <cellStyle name="Normal 17 3 7" xfId="3692" xr:uid="{00000000-0005-0000-0000-00004A530000}"/>
    <cellStyle name="Normal 17 3 7 2" xfId="8416" xr:uid="{00000000-0005-0000-0000-00004B530000}"/>
    <cellStyle name="Normal 17 3 7 2 2" xfId="21042" xr:uid="{00000000-0005-0000-0000-00004C530000}"/>
    <cellStyle name="Normal 17 3 7 2 2 2" xfId="56258" xr:uid="{00000000-0005-0000-0000-00004D530000}"/>
    <cellStyle name="Normal 17 3 7 2 3" xfId="43661" xr:uid="{00000000-0005-0000-0000-00004E530000}"/>
    <cellStyle name="Normal 17 3 7 2 4" xfId="33647" xr:uid="{00000000-0005-0000-0000-00004F530000}"/>
    <cellStyle name="Normal 17 3 7 3" xfId="10197" xr:uid="{00000000-0005-0000-0000-000050530000}"/>
    <cellStyle name="Normal 17 3 7 3 2" xfId="22818" xr:uid="{00000000-0005-0000-0000-000051530000}"/>
    <cellStyle name="Normal 17 3 7 3 2 2" xfId="58034" xr:uid="{00000000-0005-0000-0000-000052530000}"/>
    <cellStyle name="Normal 17 3 7 3 3" xfId="45437" xr:uid="{00000000-0005-0000-0000-000053530000}"/>
    <cellStyle name="Normal 17 3 7 3 4" xfId="35423" xr:uid="{00000000-0005-0000-0000-000054530000}"/>
    <cellStyle name="Normal 17 3 7 4" xfId="11993" xr:uid="{00000000-0005-0000-0000-000055530000}"/>
    <cellStyle name="Normal 17 3 7 4 2" xfId="24594" xr:uid="{00000000-0005-0000-0000-000056530000}"/>
    <cellStyle name="Normal 17 3 7 4 2 2" xfId="59810" xr:uid="{00000000-0005-0000-0000-000057530000}"/>
    <cellStyle name="Normal 17 3 7 4 3" xfId="47213" xr:uid="{00000000-0005-0000-0000-000058530000}"/>
    <cellStyle name="Normal 17 3 7 4 4" xfId="37199" xr:uid="{00000000-0005-0000-0000-000059530000}"/>
    <cellStyle name="Normal 17 3 7 5" xfId="16358" xr:uid="{00000000-0005-0000-0000-00005A530000}"/>
    <cellStyle name="Normal 17 3 7 5 2" xfId="51574" xr:uid="{00000000-0005-0000-0000-00005B530000}"/>
    <cellStyle name="Normal 17 3 7 5 3" xfId="28963" xr:uid="{00000000-0005-0000-0000-00005C530000}"/>
    <cellStyle name="Normal 17 3 7 6" xfId="14580" xr:uid="{00000000-0005-0000-0000-00005D530000}"/>
    <cellStyle name="Normal 17 3 7 6 2" xfId="49798" xr:uid="{00000000-0005-0000-0000-00005E530000}"/>
    <cellStyle name="Normal 17 3 7 7" xfId="38977" xr:uid="{00000000-0005-0000-0000-00005F530000}"/>
    <cellStyle name="Normal 17 3 7 8" xfId="27187" xr:uid="{00000000-0005-0000-0000-000060530000}"/>
    <cellStyle name="Normal 17 3 8" xfId="4028" xr:uid="{00000000-0005-0000-0000-000061530000}"/>
    <cellStyle name="Normal 17 3 8 2" xfId="16680" xr:uid="{00000000-0005-0000-0000-000062530000}"/>
    <cellStyle name="Normal 17 3 8 2 2" xfId="51896" xr:uid="{00000000-0005-0000-0000-000063530000}"/>
    <cellStyle name="Normal 17 3 8 2 3" xfId="29285" xr:uid="{00000000-0005-0000-0000-000064530000}"/>
    <cellStyle name="Normal 17 3 8 3" xfId="13126" xr:uid="{00000000-0005-0000-0000-000065530000}"/>
    <cellStyle name="Normal 17 3 8 3 2" xfId="48344" xr:uid="{00000000-0005-0000-0000-000066530000}"/>
    <cellStyle name="Normal 17 3 8 4" xfId="39299" xr:uid="{00000000-0005-0000-0000-000067530000}"/>
    <cellStyle name="Normal 17 3 8 5" xfId="25733" xr:uid="{00000000-0005-0000-0000-000068530000}"/>
    <cellStyle name="Normal 17 3 9" xfId="5503" xr:uid="{00000000-0005-0000-0000-000069530000}"/>
    <cellStyle name="Normal 17 3 9 2" xfId="18134" xr:uid="{00000000-0005-0000-0000-00006A530000}"/>
    <cellStyle name="Normal 17 3 9 2 2" xfId="53350" xr:uid="{00000000-0005-0000-0000-00006B530000}"/>
    <cellStyle name="Normal 17 3 9 3" xfId="40753" xr:uid="{00000000-0005-0000-0000-00006C530000}"/>
    <cellStyle name="Normal 17 3 9 4" xfId="30739" xr:uid="{00000000-0005-0000-0000-00006D530000}"/>
    <cellStyle name="Normal 17 4" xfId="2265" xr:uid="{00000000-0005-0000-0000-00006E530000}"/>
    <cellStyle name="Normal 17 4 10" xfId="10562" xr:uid="{00000000-0005-0000-0000-00006F530000}"/>
    <cellStyle name="Normal 17 4 10 2" xfId="23173" xr:uid="{00000000-0005-0000-0000-000070530000}"/>
    <cellStyle name="Normal 17 4 10 2 2" xfId="58389" xr:uid="{00000000-0005-0000-0000-000071530000}"/>
    <cellStyle name="Normal 17 4 10 3" xfId="45792" xr:uid="{00000000-0005-0000-0000-000072530000}"/>
    <cellStyle name="Normal 17 4 10 4" xfId="35778" xr:uid="{00000000-0005-0000-0000-000073530000}"/>
    <cellStyle name="Normal 17 4 11" xfId="14984" xr:uid="{00000000-0005-0000-0000-000074530000}"/>
    <cellStyle name="Normal 17 4 11 2" xfId="50200" xr:uid="{00000000-0005-0000-0000-000075530000}"/>
    <cellStyle name="Normal 17 4 11 3" xfId="27589" xr:uid="{00000000-0005-0000-0000-000076530000}"/>
    <cellStyle name="Normal 17 4 12" xfId="12397" xr:uid="{00000000-0005-0000-0000-000077530000}"/>
    <cellStyle name="Normal 17 4 12 2" xfId="47615" xr:uid="{00000000-0005-0000-0000-000078530000}"/>
    <cellStyle name="Normal 17 4 13" xfId="37603" xr:uid="{00000000-0005-0000-0000-000079530000}"/>
    <cellStyle name="Normal 17 4 14" xfId="25004" xr:uid="{00000000-0005-0000-0000-00007A530000}"/>
    <cellStyle name="Normal 17 4 15" xfId="60217" xr:uid="{00000000-0005-0000-0000-00007B530000}"/>
    <cellStyle name="Normal 17 4 2" xfId="3119" xr:uid="{00000000-0005-0000-0000-00007C530000}"/>
    <cellStyle name="Normal 17 4 2 10" xfId="25488" xr:uid="{00000000-0005-0000-0000-00007D530000}"/>
    <cellStyle name="Normal 17 4 2 11" xfId="61023" xr:uid="{00000000-0005-0000-0000-00007E530000}"/>
    <cellStyle name="Normal 17 4 2 2" xfId="4919" xr:uid="{00000000-0005-0000-0000-00007F530000}"/>
    <cellStyle name="Normal 17 4 2 2 2" xfId="17566" xr:uid="{00000000-0005-0000-0000-000080530000}"/>
    <cellStyle name="Normal 17 4 2 2 2 2" xfId="52782" xr:uid="{00000000-0005-0000-0000-000081530000}"/>
    <cellStyle name="Normal 17 4 2 2 2 3" xfId="30171" xr:uid="{00000000-0005-0000-0000-000082530000}"/>
    <cellStyle name="Normal 17 4 2 2 3" xfId="14012" xr:uid="{00000000-0005-0000-0000-000083530000}"/>
    <cellStyle name="Normal 17 4 2 2 3 2" xfId="49230" xr:uid="{00000000-0005-0000-0000-000084530000}"/>
    <cellStyle name="Normal 17 4 2 2 4" xfId="40185" xr:uid="{00000000-0005-0000-0000-000085530000}"/>
    <cellStyle name="Normal 17 4 2 2 5" xfId="26619" xr:uid="{00000000-0005-0000-0000-000086530000}"/>
    <cellStyle name="Normal 17 4 2 3" xfId="6389" xr:uid="{00000000-0005-0000-0000-000087530000}"/>
    <cellStyle name="Normal 17 4 2 3 2" xfId="19020" xr:uid="{00000000-0005-0000-0000-000088530000}"/>
    <cellStyle name="Normal 17 4 2 3 2 2" xfId="54236" xr:uid="{00000000-0005-0000-0000-000089530000}"/>
    <cellStyle name="Normal 17 4 2 3 3" xfId="41639" xr:uid="{00000000-0005-0000-0000-00008A530000}"/>
    <cellStyle name="Normal 17 4 2 3 4" xfId="31625" xr:uid="{00000000-0005-0000-0000-00008B530000}"/>
    <cellStyle name="Normal 17 4 2 4" xfId="7848" xr:uid="{00000000-0005-0000-0000-00008C530000}"/>
    <cellStyle name="Normal 17 4 2 4 2" xfId="20474" xr:uid="{00000000-0005-0000-0000-00008D530000}"/>
    <cellStyle name="Normal 17 4 2 4 2 2" xfId="55690" xr:uid="{00000000-0005-0000-0000-00008E530000}"/>
    <cellStyle name="Normal 17 4 2 4 3" xfId="43093" xr:uid="{00000000-0005-0000-0000-00008F530000}"/>
    <cellStyle name="Normal 17 4 2 4 4" xfId="33079" xr:uid="{00000000-0005-0000-0000-000090530000}"/>
    <cellStyle name="Normal 17 4 2 5" xfId="9629" xr:uid="{00000000-0005-0000-0000-000091530000}"/>
    <cellStyle name="Normal 17 4 2 5 2" xfId="22250" xr:uid="{00000000-0005-0000-0000-000092530000}"/>
    <cellStyle name="Normal 17 4 2 5 2 2" xfId="57466" xr:uid="{00000000-0005-0000-0000-000093530000}"/>
    <cellStyle name="Normal 17 4 2 5 3" xfId="44869" xr:uid="{00000000-0005-0000-0000-000094530000}"/>
    <cellStyle name="Normal 17 4 2 5 4" xfId="34855" xr:uid="{00000000-0005-0000-0000-000095530000}"/>
    <cellStyle name="Normal 17 4 2 6" xfId="11423" xr:uid="{00000000-0005-0000-0000-000096530000}"/>
    <cellStyle name="Normal 17 4 2 6 2" xfId="24026" xr:uid="{00000000-0005-0000-0000-000097530000}"/>
    <cellStyle name="Normal 17 4 2 6 2 2" xfId="59242" xr:uid="{00000000-0005-0000-0000-000098530000}"/>
    <cellStyle name="Normal 17 4 2 6 3" xfId="46645" xr:uid="{00000000-0005-0000-0000-000099530000}"/>
    <cellStyle name="Normal 17 4 2 6 4" xfId="36631" xr:uid="{00000000-0005-0000-0000-00009A530000}"/>
    <cellStyle name="Normal 17 4 2 7" xfId="15790" xr:uid="{00000000-0005-0000-0000-00009B530000}"/>
    <cellStyle name="Normal 17 4 2 7 2" xfId="51006" xr:uid="{00000000-0005-0000-0000-00009C530000}"/>
    <cellStyle name="Normal 17 4 2 7 3" xfId="28395" xr:uid="{00000000-0005-0000-0000-00009D530000}"/>
    <cellStyle name="Normal 17 4 2 8" xfId="12881" xr:uid="{00000000-0005-0000-0000-00009E530000}"/>
    <cellStyle name="Normal 17 4 2 8 2" xfId="48099" xr:uid="{00000000-0005-0000-0000-00009F530000}"/>
    <cellStyle name="Normal 17 4 2 9" xfId="38409" xr:uid="{00000000-0005-0000-0000-0000A0530000}"/>
    <cellStyle name="Normal 17 4 3" xfId="3448" xr:uid="{00000000-0005-0000-0000-0000A1530000}"/>
    <cellStyle name="Normal 17 4 3 10" xfId="26944" xr:uid="{00000000-0005-0000-0000-0000A2530000}"/>
    <cellStyle name="Normal 17 4 3 11" xfId="61348" xr:uid="{00000000-0005-0000-0000-0000A3530000}"/>
    <cellStyle name="Normal 17 4 3 2" xfId="5244" xr:uid="{00000000-0005-0000-0000-0000A4530000}"/>
    <cellStyle name="Normal 17 4 3 2 2" xfId="17891" xr:uid="{00000000-0005-0000-0000-0000A5530000}"/>
    <cellStyle name="Normal 17 4 3 2 2 2" xfId="53107" xr:uid="{00000000-0005-0000-0000-0000A6530000}"/>
    <cellStyle name="Normal 17 4 3 2 3" xfId="40510" xr:uid="{00000000-0005-0000-0000-0000A7530000}"/>
    <cellStyle name="Normal 17 4 3 2 4" xfId="30496" xr:uid="{00000000-0005-0000-0000-0000A8530000}"/>
    <cellStyle name="Normal 17 4 3 3" xfId="6714" xr:uid="{00000000-0005-0000-0000-0000A9530000}"/>
    <cellStyle name="Normal 17 4 3 3 2" xfId="19345" xr:uid="{00000000-0005-0000-0000-0000AA530000}"/>
    <cellStyle name="Normal 17 4 3 3 2 2" xfId="54561" xr:uid="{00000000-0005-0000-0000-0000AB530000}"/>
    <cellStyle name="Normal 17 4 3 3 3" xfId="41964" xr:uid="{00000000-0005-0000-0000-0000AC530000}"/>
    <cellStyle name="Normal 17 4 3 3 4" xfId="31950" xr:uid="{00000000-0005-0000-0000-0000AD530000}"/>
    <cellStyle name="Normal 17 4 3 4" xfId="8173" xr:uid="{00000000-0005-0000-0000-0000AE530000}"/>
    <cellStyle name="Normal 17 4 3 4 2" xfId="20799" xr:uid="{00000000-0005-0000-0000-0000AF530000}"/>
    <cellStyle name="Normal 17 4 3 4 2 2" xfId="56015" xr:uid="{00000000-0005-0000-0000-0000B0530000}"/>
    <cellStyle name="Normal 17 4 3 4 3" xfId="43418" xr:uid="{00000000-0005-0000-0000-0000B1530000}"/>
    <cellStyle name="Normal 17 4 3 4 4" xfId="33404" xr:uid="{00000000-0005-0000-0000-0000B2530000}"/>
    <cellStyle name="Normal 17 4 3 5" xfId="9954" xr:uid="{00000000-0005-0000-0000-0000B3530000}"/>
    <cellStyle name="Normal 17 4 3 5 2" xfId="22575" xr:uid="{00000000-0005-0000-0000-0000B4530000}"/>
    <cellStyle name="Normal 17 4 3 5 2 2" xfId="57791" xr:uid="{00000000-0005-0000-0000-0000B5530000}"/>
    <cellStyle name="Normal 17 4 3 5 3" xfId="45194" xr:uid="{00000000-0005-0000-0000-0000B6530000}"/>
    <cellStyle name="Normal 17 4 3 5 4" xfId="35180" xr:uid="{00000000-0005-0000-0000-0000B7530000}"/>
    <cellStyle name="Normal 17 4 3 6" xfId="11748" xr:uid="{00000000-0005-0000-0000-0000B8530000}"/>
    <cellStyle name="Normal 17 4 3 6 2" xfId="24351" xr:uid="{00000000-0005-0000-0000-0000B9530000}"/>
    <cellStyle name="Normal 17 4 3 6 2 2" xfId="59567" xr:uid="{00000000-0005-0000-0000-0000BA530000}"/>
    <cellStyle name="Normal 17 4 3 6 3" xfId="46970" xr:uid="{00000000-0005-0000-0000-0000BB530000}"/>
    <cellStyle name="Normal 17 4 3 6 4" xfId="36956" xr:uid="{00000000-0005-0000-0000-0000BC530000}"/>
    <cellStyle name="Normal 17 4 3 7" xfId="16115" xr:uid="{00000000-0005-0000-0000-0000BD530000}"/>
    <cellStyle name="Normal 17 4 3 7 2" xfId="51331" xr:uid="{00000000-0005-0000-0000-0000BE530000}"/>
    <cellStyle name="Normal 17 4 3 7 3" xfId="28720" xr:uid="{00000000-0005-0000-0000-0000BF530000}"/>
    <cellStyle name="Normal 17 4 3 8" xfId="14337" xr:uid="{00000000-0005-0000-0000-0000C0530000}"/>
    <cellStyle name="Normal 17 4 3 8 2" xfId="49555" xr:uid="{00000000-0005-0000-0000-0000C1530000}"/>
    <cellStyle name="Normal 17 4 3 9" xfId="38734" xr:uid="{00000000-0005-0000-0000-0000C2530000}"/>
    <cellStyle name="Normal 17 4 4" xfId="2609" xr:uid="{00000000-0005-0000-0000-0000C3530000}"/>
    <cellStyle name="Normal 17 4 4 10" xfId="26135" xr:uid="{00000000-0005-0000-0000-0000C4530000}"/>
    <cellStyle name="Normal 17 4 4 11" xfId="60539" xr:uid="{00000000-0005-0000-0000-0000C5530000}"/>
    <cellStyle name="Normal 17 4 4 2" xfId="4435" xr:uid="{00000000-0005-0000-0000-0000C6530000}"/>
    <cellStyle name="Normal 17 4 4 2 2" xfId="17082" xr:uid="{00000000-0005-0000-0000-0000C7530000}"/>
    <cellStyle name="Normal 17 4 4 2 2 2" xfId="52298" xr:uid="{00000000-0005-0000-0000-0000C8530000}"/>
    <cellStyle name="Normal 17 4 4 2 3" xfId="39701" xr:uid="{00000000-0005-0000-0000-0000C9530000}"/>
    <cellStyle name="Normal 17 4 4 2 4" xfId="29687" xr:uid="{00000000-0005-0000-0000-0000CA530000}"/>
    <cellStyle name="Normal 17 4 4 3" xfId="5905" xr:uid="{00000000-0005-0000-0000-0000CB530000}"/>
    <cellStyle name="Normal 17 4 4 3 2" xfId="18536" xr:uid="{00000000-0005-0000-0000-0000CC530000}"/>
    <cellStyle name="Normal 17 4 4 3 2 2" xfId="53752" xr:uid="{00000000-0005-0000-0000-0000CD530000}"/>
    <cellStyle name="Normal 17 4 4 3 3" xfId="41155" xr:uid="{00000000-0005-0000-0000-0000CE530000}"/>
    <cellStyle name="Normal 17 4 4 3 4" xfId="31141" xr:uid="{00000000-0005-0000-0000-0000CF530000}"/>
    <cellStyle name="Normal 17 4 4 4" xfId="7364" xr:uid="{00000000-0005-0000-0000-0000D0530000}"/>
    <cellStyle name="Normal 17 4 4 4 2" xfId="19990" xr:uid="{00000000-0005-0000-0000-0000D1530000}"/>
    <cellStyle name="Normal 17 4 4 4 2 2" xfId="55206" xr:uid="{00000000-0005-0000-0000-0000D2530000}"/>
    <cellStyle name="Normal 17 4 4 4 3" xfId="42609" xr:uid="{00000000-0005-0000-0000-0000D3530000}"/>
    <cellStyle name="Normal 17 4 4 4 4" xfId="32595" xr:uid="{00000000-0005-0000-0000-0000D4530000}"/>
    <cellStyle name="Normal 17 4 4 5" xfId="9145" xr:uid="{00000000-0005-0000-0000-0000D5530000}"/>
    <cellStyle name="Normal 17 4 4 5 2" xfId="21766" xr:uid="{00000000-0005-0000-0000-0000D6530000}"/>
    <cellStyle name="Normal 17 4 4 5 2 2" xfId="56982" xr:uid="{00000000-0005-0000-0000-0000D7530000}"/>
    <cellStyle name="Normal 17 4 4 5 3" xfId="44385" xr:uid="{00000000-0005-0000-0000-0000D8530000}"/>
    <cellStyle name="Normal 17 4 4 5 4" xfId="34371" xr:uid="{00000000-0005-0000-0000-0000D9530000}"/>
    <cellStyle name="Normal 17 4 4 6" xfId="10939" xr:uid="{00000000-0005-0000-0000-0000DA530000}"/>
    <cellStyle name="Normal 17 4 4 6 2" xfId="23542" xr:uid="{00000000-0005-0000-0000-0000DB530000}"/>
    <cellStyle name="Normal 17 4 4 6 2 2" xfId="58758" xr:uid="{00000000-0005-0000-0000-0000DC530000}"/>
    <cellStyle name="Normal 17 4 4 6 3" xfId="46161" xr:uid="{00000000-0005-0000-0000-0000DD530000}"/>
    <cellStyle name="Normal 17 4 4 6 4" xfId="36147" xr:uid="{00000000-0005-0000-0000-0000DE530000}"/>
    <cellStyle name="Normal 17 4 4 7" xfId="15306" xr:uid="{00000000-0005-0000-0000-0000DF530000}"/>
    <cellStyle name="Normal 17 4 4 7 2" xfId="50522" xr:uid="{00000000-0005-0000-0000-0000E0530000}"/>
    <cellStyle name="Normal 17 4 4 7 3" xfId="27911" xr:uid="{00000000-0005-0000-0000-0000E1530000}"/>
    <cellStyle name="Normal 17 4 4 8" xfId="13528" xr:uid="{00000000-0005-0000-0000-0000E2530000}"/>
    <cellStyle name="Normal 17 4 4 8 2" xfId="48746" xr:uid="{00000000-0005-0000-0000-0000E3530000}"/>
    <cellStyle name="Normal 17 4 4 9" xfId="37925" xr:uid="{00000000-0005-0000-0000-0000E4530000}"/>
    <cellStyle name="Normal 17 4 5" xfId="3773" xr:uid="{00000000-0005-0000-0000-0000E5530000}"/>
    <cellStyle name="Normal 17 4 5 2" xfId="8496" xr:uid="{00000000-0005-0000-0000-0000E6530000}"/>
    <cellStyle name="Normal 17 4 5 2 2" xfId="21122" xr:uid="{00000000-0005-0000-0000-0000E7530000}"/>
    <cellStyle name="Normal 17 4 5 2 2 2" xfId="56338" xr:uid="{00000000-0005-0000-0000-0000E8530000}"/>
    <cellStyle name="Normal 17 4 5 2 3" xfId="43741" xr:uid="{00000000-0005-0000-0000-0000E9530000}"/>
    <cellStyle name="Normal 17 4 5 2 4" xfId="33727" xr:uid="{00000000-0005-0000-0000-0000EA530000}"/>
    <cellStyle name="Normal 17 4 5 3" xfId="10277" xr:uid="{00000000-0005-0000-0000-0000EB530000}"/>
    <cellStyle name="Normal 17 4 5 3 2" xfId="22898" xr:uid="{00000000-0005-0000-0000-0000EC530000}"/>
    <cellStyle name="Normal 17 4 5 3 2 2" xfId="58114" xr:uid="{00000000-0005-0000-0000-0000ED530000}"/>
    <cellStyle name="Normal 17 4 5 3 3" xfId="45517" xr:uid="{00000000-0005-0000-0000-0000EE530000}"/>
    <cellStyle name="Normal 17 4 5 3 4" xfId="35503" xr:uid="{00000000-0005-0000-0000-0000EF530000}"/>
    <cellStyle name="Normal 17 4 5 4" xfId="12073" xr:uid="{00000000-0005-0000-0000-0000F0530000}"/>
    <cellStyle name="Normal 17 4 5 4 2" xfId="24674" xr:uid="{00000000-0005-0000-0000-0000F1530000}"/>
    <cellStyle name="Normal 17 4 5 4 2 2" xfId="59890" xr:uid="{00000000-0005-0000-0000-0000F2530000}"/>
    <cellStyle name="Normal 17 4 5 4 3" xfId="47293" xr:uid="{00000000-0005-0000-0000-0000F3530000}"/>
    <cellStyle name="Normal 17 4 5 4 4" xfId="37279" xr:uid="{00000000-0005-0000-0000-0000F4530000}"/>
    <cellStyle name="Normal 17 4 5 5" xfId="16438" xr:uid="{00000000-0005-0000-0000-0000F5530000}"/>
    <cellStyle name="Normal 17 4 5 5 2" xfId="51654" xr:uid="{00000000-0005-0000-0000-0000F6530000}"/>
    <cellStyle name="Normal 17 4 5 5 3" xfId="29043" xr:uid="{00000000-0005-0000-0000-0000F7530000}"/>
    <cellStyle name="Normal 17 4 5 6" xfId="14660" xr:uid="{00000000-0005-0000-0000-0000F8530000}"/>
    <cellStyle name="Normal 17 4 5 6 2" xfId="49878" xr:uid="{00000000-0005-0000-0000-0000F9530000}"/>
    <cellStyle name="Normal 17 4 5 7" xfId="39057" xr:uid="{00000000-0005-0000-0000-0000FA530000}"/>
    <cellStyle name="Normal 17 4 5 8" xfId="27267" xr:uid="{00000000-0005-0000-0000-0000FB530000}"/>
    <cellStyle name="Normal 17 4 6" xfId="4113" xr:uid="{00000000-0005-0000-0000-0000FC530000}"/>
    <cellStyle name="Normal 17 4 6 2" xfId="16760" xr:uid="{00000000-0005-0000-0000-0000FD530000}"/>
    <cellStyle name="Normal 17 4 6 2 2" xfId="51976" xr:uid="{00000000-0005-0000-0000-0000FE530000}"/>
    <cellStyle name="Normal 17 4 6 2 3" xfId="29365" xr:uid="{00000000-0005-0000-0000-0000FF530000}"/>
    <cellStyle name="Normal 17 4 6 3" xfId="13206" xr:uid="{00000000-0005-0000-0000-000000540000}"/>
    <cellStyle name="Normal 17 4 6 3 2" xfId="48424" xr:uid="{00000000-0005-0000-0000-000001540000}"/>
    <cellStyle name="Normal 17 4 6 4" xfId="39379" xr:uid="{00000000-0005-0000-0000-000002540000}"/>
    <cellStyle name="Normal 17 4 6 5" xfId="25813" xr:uid="{00000000-0005-0000-0000-000003540000}"/>
    <cellStyle name="Normal 17 4 7" xfId="5583" xr:uid="{00000000-0005-0000-0000-000004540000}"/>
    <cellStyle name="Normal 17 4 7 2" xfId="18214" xr:uid="{00000000-0005-0000-0000-000005540000}"/>
    <cellStyle name="Normal 17 4 7 2 2" xfId="53430" xr:uid="{00000000-0005-0000-0000-000006540000}"/>
    <cellStyle name="Normal 17 4 7 3" xfId="40833" xr:uid="{00000000-0005-0000-0000-000007540000}"/>
    <cellStyle name="Normal 17 4 7 4" xfId="30819" xr:uid="{00000000-0005-0000-0000-000008540000}"/>
    <cellStyle name="Normal 17 4 8" xfId="7042" xr:uid="{00000000-0005-0000-0000-000009540000}"/>
    <cellStyle name="Normal 17 4 8 2" xfId="19668" xr:uid="{00000000-0005-0000-0000-00000A540000}"/>
    <cellStyle name="Normal 17 4 8 2 2" xfId="54884" xr:uid="{00000000-0005-0000-0000-00000B540000}"/>
    <cellStyle name="Normal 17 4 8 3" xfId="42287" xr:uid="{00000000-0005-0000-0000-00000C540000}"/>
    <cellStyle name="Normal 17 4 8 4" xfId="32273" xr:uid="{00000000-0005-0000-0000-00000D540000}"/>
    <cellStyle name="Normal 17 4 9" xfId="8823" xr:uid="{00000000-0005-0000-0000-00000E540000}"/>
    <cellStyle name="Normal 17 4 9 2" xfId="21444" xr:uid="{00000000-0005-0000-0000-00000F540000}"/>
    <cellStyle name="Normal 17 4 9 2 2" xfId="56660" xr:uid="{00000000-0005-0000-0000-000010540000}"/>
    <cellStyle name="Normal 17 4 9 3" xfId="44063" xr:uid="{00000000-0005-0000-0000-000011540000}"/>
    <cellStyle name="Normal 17 4 9 4" xfId="34049" xr:uid="{00000000-0005-0000-0000-000012540000}"/>
    <cellStyle name="Normal 17 5" xfId="2942" xr:uid="{00000000-0005-0000-0000-000013540000}"/>
    <cellStyle name="Normal 17 5 10" xfId="25326" xr:uid="{00000000-0005-0000-0000-000014540000}"/>
    <cellStyle name="Normal 17 5 11" xfId="60861" xr:uid="{00000000-0005-0000-0000-000015540000}"/>
    <cellStyle name="Normal 17 5 2" xfId="4757" xr:uid="{00000000-0005-0000-0000-000016540000}"/>
    <cellStyle name="Normal 17 5 2 2" xfId="17404" xr:uid="{00000000-0005-0000-0000-000017540000}"/>
    <cellStyle name="Normal 17 5 2 2 2" xfId="52620" xr:uid="{00000000-0005-0000-0000-000018540000}"/>
    <cellStyle name="Normal 17 5 2 2 3" xfId="30009" xr:uid="{00000000-0005-0000-0000-000019540000}"/>
    <cellStyle name="Normal 17 5 2 3" xfId="13850" xr:uid="{00000000-0005-0000-0000-00001A540000}"/>
    <cellStyle name="Normal 17 5 2 3 2" xfId="49068" xr:uid="{00000000-0005-0000-0000-00001B540000}"/>
    <cellStyle name="Normal 17 5 2 4" xfId="40023" xr:uid="{00000000-0005-0000-0000-00001C540000}"/>
    <cellStyle name="Normal 17 5 2 5" xfId="26457" xr:uid="{00000000-0005-0000-0000-00001D540000}"/>
    <cellStyle name="Normal 17 5 3" xfId="6227" xr:uid="{00000000-0005-0000-0000-00001E540000}"/>
    <cellStyle name="Normal 17 5 3 2" xfId="18858" xr:uid="{00000000-0005-0000-0000-00001F540000}"/>
    <cellStyle name="Normal 17 5 3 2 2" xfId="54074" xr:uid="{00000000-0005-0000-0000-000020540000}"/>
    <cellStyle name="Normal 17 5 3 3" xfId="41477" xr:uid="{00000000-0005-0000-0000-000021540000}"/>
    <cellStyle name="Normal 17 5 3 4" xfId="31463" xr:uid="{00000000-0005-0000-0000-000022540000}"/>
    <cellStyle name="Normal 17 5 4" xfId="7686" xr:uid="{00000000-0005-0000-0000-000023540000}"/>
    <cellStyle name="Normal 17 5 4 2" xfId="20312" xr:uid="{00000000-0005-0000-0000-000024540000}"/>
    <cellStyle name="Normal 17 5 4 2 2" xfId="55528" xr:uid="{00000000-0005-0000-0000-000025540000}"/>
    <cellStyle name="Normal 17 5 4 3" xfId="42931" xr:uid="{00000000-0005-0000-0000-000026540000}"/>
    <cellStyle name="Normal 17 5 4 4" xfId="32917" xr:uid="{00000000-0005-0000-0000-000027540000}"/>
    <cellStyle name="Normal 17 5 5" xfId="9467" xr:uid="{00000000-0005-0000-0000-000028540000}"/>
    <cellStyle name="Normal 17 5 5 2" xfId="22088" xr:uid="{00000000-0005-0000-0000-000029540000}"/>
    <cellStyle name="Normal 17 5 5 2 2" xfId="57304" xr:uid="{00000000-0005-0000-0000-00002A540000}"/>
    <cellStyle name="Normal 17 5 5 3" xfId="44707" xr:uid="{00000000-0005-0000-0000-00002B540000}"/>
    <cellStyle name="Normal 17 5 5 4" xfId="34693" xr:uid="{00000000-0005-0000-0000-00002C540000}"/>
    <cellStyle name="Normal 17 5 6" xfId="11261" xr:uid="{00000000-0005-0000-0000-00002D540000}"/>
    <cellStyle name="Normal 17 5 6 2" xfId="23864" xr:uid="{00000000-0005-0000-0000-00002E540000}"/>
    <cellStyle name="Normal 17 5 6 2 2" xfId="59080" xr:uid="{00000000-0005-0000-0000-00002F540000}"/>
    <cellStyle name="Normal 17 5 6 3" xfId="46483" xr:uid="{00000000-0005-0000-0000-000030540000}"/>
    <cellStyle name="Normal 17 5 6 4" xfId="36469" xr:uid="{00000000-0005-0000-0000-000031540000}"/>
    <cellStyle name="Normal 17 5 7" xfId="15628" xr:uid="{00000000-0005-0000-0000-000032540000}"/>
    <cellStyle name="Normal 17 5 7 2" xfId="50844" xr:uid="{00000000-0005-0000-0000-000033540000}"/>
    <cellStyle name="Normal 17 5 7 3" xfId="28233" xr:uid="{00000000-0005-0000-0000-000034540000}"/>
    <cellStyle name="Normal 17 5 8" xfId="12719" xr:uid="{00000000-0005-0000-0000-000035540000}"/>
    <cellStyle name="Normal 17 5 8 2" xfId="47937" xr:uid="{00000000-0005-0000-0000-000036540000}"/>
    <cellStyle name="Normal 17 5 9" xfId="38247" xr:uid="{00000000-0005-0000-0000-000037540000}"/>
    <cellStyle name="Normal 17 6" xfId="2779" xr:uid="{00000000-0005-0000-0000-000038540000}"/>
    <cellStyle name="Normal 17 6 10" xfId="25174" xr:uid="{00000000-0005-0000-0000-000039540000}"/>
    <cellStyle name="Normal 17 6 11" xfId="60709" xr:uid="{00000000-0005-0000-0000-00003A540000}"/>
    <cellStyle name="Normal 17 6 2" xfId="4605" xr:uid="{00000000-0005-0000-0000-00003B540000}"/>
    <cellStyle name="Normal 17 6 2 2" xfId="17252" xr:uid="{00000000-0005-0000-0000-00003C540000}"/>
    <cellStyle name="Normal 17 6 2 2 2" xfId="52468" xr:uid="{00000000-0005-0000-0000-00003D540000}"/>
    <cellStyle name="Normal 17 6 2 2 3" xfId="29857" xr:uid="{00000000-0005-0000-0000-00003E540000}"/>
    <cellStyle name="Normal 17 6 2 3" xfId="13698" xr:uid="{00000000-0005-0000-0000-00003F540000}"/>
    <cellStyle name="Normal 17 6 2 3 2" xfId="48916" xr:uid="{00000000-0005-0000-0000-000040540000}"/>
    <cellStyle name="Normal 17 6 2 4" xfId="39871" xr:uid="{00000000-0005-0000-0000-000041540000}"/>
    <cellStyle name="Normal 17 6 2 5" xfId="26305" xr:uid="{00000000-0005-0000-0000-000042540000}"/>
    <cellStyle name="Normal 17 6 3" xfId="6075" xr:uid="{00000000-0005-0000-0000-000043540000}"/>
    <cellStyle name="Normal 17 6 3 2" xfId="18706" xr:uid="{00000000-0005-0000-0000-000044540000}"/>
    <cellStyle name="Normal 17 6 3 2 2" xfId="53922" xr:uid="{00000000-0005-0000-0000-000045540000}"/>
    <cellStyle name="Normal 17 6 3 3" xfId="41325" xr:uid="{00000000-0005-0000-0000-000046540000}"/>
    <cellStyle name="Normal 17 6 3 4" xfId="31311" xr:uid="{00000000-0005-0000-0000-000047540000}"/>
    <cellStyle name="Normal 17 6 4" xfId="7534" xr:uid="{00000000-0005-0000-0000-000048540000}"/>
    <cellStyle name="Normal 17 6 4 2" xfId="20160" xr:uid="{00000000-0005-0000-0000-000049540000}"/>
    <cellStyle name="Normal 17 6 4 2 2" xfId="55376" xr:uid="{00000000-0005-0000-0000-00004A540000}"/>
    <cellStyle name="Normal 17 6 4 3" xfId="42779" xr:uid="{00000000-0005-0000-0000-00004B540000}"/>
    <cellStyle name="Normal 17 6 4 4" xfId="32765" xr:uid="{00000000-0005-0000-0000-00004C540000}"/>
    <cellStyle name="Normal 17 6 5" xfId="9315" xr:uid="{00000000-0005-0000-0000-00004D540000}"/>
    <cellStyle name="Normal 17 6 5 2" xfId="21936" xr:uid="{00000000-0005-0000-0000-00004E540000}"/>
    <cellStyle name="Normal 17 6 5 2 2" xfId="57152" xr:uid="{00000000-0005-0000-0000-00004F540000}"/>
    <cellStyle name="Normal 17 6 5 3" xfId="44555" xr:uid="{00000000-0005-0000-0000-000050540000}"/>
    <cellStyle name="Normal 17 6 5 4" xfId="34541" xr:uid="{00000000-0005-0000-0000-000051540000}"/>
    <cellStyle name="Normal 17 6 6" xfId="11109" xr:uid="{00000000-0005-0000-0000-000052540000}"/>
    <cellStyle name="Normal 17 6 6 2" xfId="23712" xr:uid="{00000000-0005-0000-0000-000053540000}"/>
    <cellStyle name="Normal 17 6 6 2 2" xfId="58928" xr:uid="{00000000-0005-0000-0000-000054540000}"/>
    <cellStyle name="Normal 17 6 6 3" xfId="46331" xr:uid="{00000000-0005-0000-0000-000055540000}"/>
    <cellStyle name="Normal 17 6 6 4" xfId="36317" xr:uid="{00000000-0005-0000-0000-000056540000}"/>
    <cellStyle name="Normal 17 6 7" xfId="15476" xr:uid="{00000000-0005-0000-0000-000057540000}"/>
    <cellStyle name="Normal 17 6 7 2" xfId="50692" xr:uid="{00000000-0005-0000-0000-000058540000}"/>
    <cellStyle name="Normal 17 6 7 3" xfId="28081" xr:uid="{00000000-0005-0000-0000-000059540000}"/>
    <cellStyle name="Normal 17 6 8" xfId="12567" xr:uid="{00000000-0005-0000-0000-00005A540000}"/>
    <cellStyle name="Normal 17 6 8 2" xfId="47785" xr:uid="{00000000-0005-0000-0000-00005B540000}"/>
    <cellStyle name="Normal 17 6 9" xfId="38095" xr:uid="{00000000-0005-0000-0000-00005C540000}"/>
    <cellStyle name="Normal 17 7" xfId="3295" xr:uid="{00000000-0005-0000-0000-00005D540000}"/>
    <cellStyle name="Normal 17 7 10" xfId="26792" xr:uid="{00000000-0005-0000-0000-00005E540000}"/>
    <cellStyle name="Normal 17 7 11" xfId="61196" xr:uid="{00000000-0005-0000-0000-00005F540000}"/>
    <cellStyle name="Normal 17 7 2" xfId="5092" xr:uid="{00000000-0005-0000-0000-000060540000}"/>
    <cellStyle name="Normal 17 7 2 2" xfId="17739" xr:uid="{00000000-0005-0000-0000-000061540000}"/>
    <cellStyle name="Normal 17 7 2 2 2" xfId="52955" xr:uid="{00000000-0005-0000-0000-000062540000}"/>
    <cellStyle name="Normal 17 7 2 3" xfId="40358" xr:uid="{00000000-0005-0000-0000-000063540000}"/>
    <cellStyle name="Normal 17 7 2 4" xfId="30344" xr:uid="{00000000-0005-0000-0000-000064540000}"/>
    <cellStyle name="Normal 17 7 3" xfId="6562" xr:uid="{00000000-0005-0000-0000-000065540000}"/>
    <cellStyle name="Normal 17 7 3 2" xfId="19193" xr:uid="{00000000-0005-0000-0000-000066540000}"/>
    <cellStyle name="Normal 17 7 3 2 2" xfId="54409" xr:uid="{00000000-0005-0000-0000-000067540000}"/>
    <cellStyle name="Normal 17 7 3 3" xfId="41812" xr:uid="{00000000-0005-0000-0000-000068540000}"/>
    <cellStyle name="Normal 17 7 3 4" xfId="31798" xr:uid="{00000000-0005-0000-0000-000069540000}"/>
    <cellStyle name="Normal 17 7 4" xfId="8021" xr:uid="{00000000-0005-0000-0000-00006A540000}"/>
    <cellStyle name="Normal 17 7 4 2" xfId="20647" xr:uid="{00000000-0005-0000-0000-00006B540000}"/>
    <cellStyle name="Normal 17 7 4 2 2" xfId="55863" xr:uid="{00000000-0005-0000-0000-00006C540000}"/>
    <cellStyle name="Normal 17 7 4 3" xfId="43266" xr:uid="{00000000-0005-0000-0000-00006D540000}"/>
    <cellStyle name="Normal 17 7 4 4" xfId="33252" xr:uid="{00000000-0005-0000-0000-00006E540000}"/>
    <cellStyle name="Normal 17 7 5" xfId="9802" xr:uid="{00000000-0005-0000-0000-00006F540000}"/>
    <cellStyle name="Normal 17 7 5 2" xfId="22423" xr:uid="{00000000-0005-0000-0000-000070540000}"/>
    <cellStyle name="Normal 17 7 5 2 2" xfId="57639" xr:uid="{00000000-0005-0000-0000-000071540000}"/>
    <cellStyle name="Normal 17 7 5 3" xfId="45042" xr:uid="{00000000-0005-0000-0000-000072540000}"/>
    <cellStyle name="Normal 17 7 5 4" xfId="35028" xr:uid="{00000000-0005-0000-0000-000073540000}"/>
    <cellStyle name="Normal 17 7 6" xfId="11596" xr:uid="{00000000-0005-0000-0000-000074540000}"/>
    <cellStyle name="Normal 17 7 6 2" xfId="24199" xr:uid="{00000000-0005-0000-0000-000075540000}"/>
    <cellStyle name="Normal 17 7 6 2 2" xfId="59415" xr:uid="{00000000-0005-0000-0000-000076540000}"/>
    <cellStyle name="Normal 17 7 6 3" xfId="46818" xr:uid="{00000000-0005-0000-0000-000077540000}"/>
    <cellStyle name="Normal 17 7 6 4" xfId="36804" xr:uid="{00000000-0005-0000-0000-000078540000}"/>
    <cellStyle name="Normal 17 7 7" xfId="15963" xr:uid="{00000000-0005-0000-0000-000079540000}"/>
    <cellStyle name="Normal 17 7 7 2" xfId="51179" xr:uid="{00000000-0005-0000-0000-00007A540000}"/>
    <cellStyle name="Normal 17 7 7 3" xfId="28568" xr:uid="{00000000-0005-0000-0000-00007B540000}"/>
    <cellStyle name="Normal 17 7 8" xfId="14185" xr:uid="{00000000-0005-0000-0000-00007C540000}"/>
    <cellStyle name="Normal 17 7 8 2" xfId="49403" xr:uid="{00000000-0005-0000-0000-00007D540000}"/>
    <cellStyle name="Normal 17 7 9" xfId="38582" xr:uid="{00000000-0005-0000-0000-00007E540000}"/>
    <cellStyle name="Normal 17 8" xfId="2449" xr:uid="{00000000-0005-0000-0000-00007F540000}"/>
    <cellStyle name="Normal 17 8 10" xfId="25983" xr:uid="{00000000-0005-0000-0000-000080540000}"/>
    <cellStyle name="Normal 17 8 11" xfId="60387" xr:uid="{00000000-0005-0000-0000-000081540000}"/>
    <cellStyle name="Normal 17 8 2" xfId="4283" xr:uid="{00000000-0005-0000-0000-000082540000}"/>
    <cellStyle name="Normal 17 8 2 2" xfId="16930" xr:uid="{00000000-0005-0000-0000-000083540000}"/>
    <cellStyle name="Normal 17 8 2 2 2" xfId="52146" xr:uid="{00000000-0005-0000-0000-000084540000}"/>
    <cellStyle name="Normal 17 8 2 3" xfId="39549" xr:uid="{00000000-0005-0000-0000-000085540000}"/>
    <cellStyle name="Normal 17 8 2 4" xfId="29535" xr:uid="{00000000-0005-0000-0000-000086540000}"/>
    <cellStyle name="Normal 17 8 3" xfId="5753" xr:uid="{00000000-0005-0000-0000-000087540000}"/>
    <cellStyle name="Normal 17 8 3 2" xfId="18384" xr:uid="{00000000-0005-0000-0000-000088540000}"/>
    <cellStyle name="Normal 17 8 3 2 2" xfId="53600" xr:uid="{00000000-0005-0000-0000-000089540000}"/>
    <cellStyle name="Normal 17 8 3 3" xfId="41003" xr:uid="{00000000-0005-0000-0000-00008A540000}"/>
    <cellStyle name="Normal 17 8 3 4" xfId="30989" xr:uid="{00000000-0005-0000-0000-00008B540000}"/>
    <cellStyle name="Normal 17 8 4" xfId="7212" xr:uid="{00000000-0005-0000-0000-00008C540000}"/>
    <cellStyle name="Normal 17 8 4 2" xfId="19838" xr:uid="{00000000-0005-0000-0000-00008D540000}"/>
    <cellStyle name="Normal 17 8 4 2 2" xfId="55054" xr:uid="{00000000-0005-0000-0000-00008E540000}"/>
    <cellStyle name="Normal 17 8 4 3" xfId="42457" xr:uid="{00000000-0005-0000-0000-00008F540000}"/>
    <cellStyle name="Normal 17 8 4 4" xfId="32443" xr:uid="{00000000-0005-0000-0000-000090540000}"/>
    <cellStyle name="Normal 17 8 5" xfId="8993" xr:uid="{00000000-0005-0000-0000-000091540000}"/>
    <cellStyle name="Normal 17 8 5 2" xfId="21614" xr:uid="{00000000-0005-0000-0000-000092540000}"/>
    <cellStyle name="Normal 17 8 5 2 2" xfId="56830" xr:uid="{00000000-0005-0000-0000-000093540000}"/>
    <cellStyle name="Normal 17 8 5 3" xfId="44233" xr:uid="{00000000-0005-0000-0000-000094540000}"/>
    <cellStyle name="Normal 17 8 5 4" xfId="34219" xr:uid="{00000000-0005-0000-0000-000095540000}"/>
    <cellStyle name="Normal 17 8 6" xfId="10787" xr:uid="{00000000-0005-0000-0000-000096540000}"/>
    <cellStyle name="Normal 17 8 6 2" xfId="23390" xr:uid="{00000000-0005-0000-0000-000097540000}"/>
    <cellStyle name="Normal 17 8 6 2 2" xfId="58606" xr:uid="{00000000-0005-0000-0000-000098540000}"/>
    <cellStyle name="Normal 17 8 6 3" xfId="46009" xr:uid="{00000000-0005-0000-0000-000099540000}"/>
    <cellStyle name="Normal 17 8 6 4" xfId="35995" xr:uid="{00000000-0005-0000-0000-00009A540000}"/>
    <cellStyle name="Normal 17 8 7" xfId="15154" xr:uid="{00000000-0005-0000-0000-00009B540000}"/>
    <cellStyle name="Normal 17 8 7 2" xfId="50370" xr:uid="{00000000-0005-0000-0000-00009C540000}"/>
    <cellStyle name="Normal 17 8 7 3" xfId="27759" xr:uid="{00000000-0005-0000-0000-00009D540000}"/>
    <cellStyle name="Normal 17 8 8" xfId="13376" xr:uid="{00000000-0005-0000-0000-00009E540000}"/>
    <cellStyle name="Normal 17 8 8 2" xfId="48594" xr:uid="{00000000-0005-0000-0000-00009F540000}"/>
    <cellStyle name="Normal 17 8 9" xfId="37773" xr:uid="{00000000-0005-0000-0000-0000A0540000}"/>
    <cellStyle name="Normal 17 9" xfId="3619" xr:uid="{00000000-0005-0000-0000-0000A1540000}"/>
    <cellStyle name="Normal 17 9 2" xfId="8344" xr:uid="{00000000-0005-0000-0000-0000A2540000}"/>
    <cellStyle name="Normal 17 9 2 2" xfId="20970" xr:uid="{00000000-0005-0000-0000-0000A3540000}"/>
    <cellStyle name="Normal 17 9 2 2 2" xfId="56186" xr:uid="{00000000-0005-0000-0000-0000A4540000}"/>
    <cellStyle name="Normal 17 9 2 3" xfId="43589" xr:uid="{00000000-0005-0000-0000-0000A5540000}"/>
    <cellStyle name="Normal 17 9 2 4" xfId="33575" xr:uid="{00000000-0005-0000-0000-0000A6540000}"/>
    <cellStyle name="Normal 17 9 3" xfId="10125" xr:uid="{00000000-0005-0000-0000-0000A7540000}"/>
    <cellStyle name="Normal 17 9 3 2" xfId="22746" xr:uid="{00000000-0005-0000-0000-0000A8540000}"/>
    <cellStyle name="Normal 17 9 3 2 2" xfId="57962" xr:uid="{00000000-0005-0000-0000-0000A9540000}"/>
    <cellStyle name="Normal 17 9 3 3" xfId="45365" xr:uid="{00000000-0005-0000-0000-0000AA540000}"/>
    <cellStyle name="Normal 17 9 3 4" xfId="35351" xr:uid="{00000000-0005-0000-0000-0000AB540000}"/>
    <cellStyle name="Normal 17 9 4" xfId="11921" xr:uid="{00000000-0005-0000-0000-0000AC540000}"/>
    <cellStyle name="Normal 17 9 4 2" xfId="24522" xr:uid="{00000000-0005-0000-0000-0000AD540000}"/>
    <cellStyle name="Normal 17 9 4 2 2" xfId="59738" xr:uid="{00000000-0005-0000-0000-0000AE540000}"/>
    <cellStyle name="Normal 17 9 4 3" xfId="47141" xr:uid="{00000000-0005-0000-0000-0000AF540000}"/>
    <cellStyle name="Normal 17 9 4 4" xfId="37127" xr:uid="{00000000-0005-0000-0000-0000B0540000}"/>
    <cellStyle name="Normal 17 9 5" xfId="16286" xr:uid="{00000000-0005-0000-0000-0000B1540000}"/>
    <cellStyle name="Normal 17 9 5 2" xfId="51502" xr:uid="{00000000-0005-0000-0000-0000B2540000}"/>
    <cellStyle name="Normal 17 9 5 3" xfId="28891" xr:uid="{00000000-0005-0000-0000-0000B3540000}"/>
    <cellStyle name="Normal 17 9 6" xfId="14508" xr:uid="{00000000-0005-0000-0000-0000B4540000}"/>
    <cellStyle name="Normal 17 9 6 2" xfId="49726" xr:uid="{00000000-0005-0000-0000-0000B5540000}"/>
    <cellStyle name="Normal 17 9 7" xfId="38905" xr:uid="{00000000-0005-0000-0000-0000B6540000}"/>
    <cellStyle name="Normal 17 9 8" xfId="27115" xr:uid="{00000000-0005-0000-0000-0000B7540000}"/>
    <cellStyle name="Normal 17_District Target Attainment" xfId="1114" xr:uid="{00000000-0005-0000-0000-0000B8540000}"/>
    <cellStyle name="Normal 18" xfId="545" xr:uid="{00000000-0005-0000-0000-0000B9540000}"/>
    <cellStyle name="Normal 18 2" xfId="546" xr:uid="{00000000-0005-0000-0000-0000BA540000}"/>
    <cellStyle name="Normal 18 3" xfId="547" xr:uid="{00000000-0005-0000-0000-0000BB540000}"/>
    <cellStyle name="Normal 18 3 2" xfId="548" xr:uid="{00000000-0005-0000-0000-0000BC540000}"/>
    <cellStyle name="Normal 18 4" xfId="549" xr:uid="{00000000-0005-0000-0000-0000BD540000}"/>
    <cellStyle name="Normal 18 5" xfId="550" xr:uid="{00000000-0005-0000-0000-0000BE540000}"/>
    <cellStyle name="Normal 18 5 2" xfId="551" xr:uid="{00000000-0005-0000-0000-0000BF540000}"/>
    <cellStyle name="Normal 18 5 3" xfId="552" xr:uid="{00000000-0005-0000-0000-0000C0540000}"/>
    <cellStyle name="Normal 18 5 4" xfId="553" xr:uid="{00000000-0005-0000-0000-0000C1540000}"/>
    <cellStyle name="Normal 18 5 4 2" xfId="554" xr:uid="{00000000-0005-0000-0000-0000C2540000}"/>
    <cellStyle name="Normal 18 5 4 2 2" xfId="555" xr:uid="{00000000-0005-0000-0000-0000C3540000}"/>
    <cellStyle name="Normal 18 5 4 2 3" xfId="556" xr:uid="{00000000-0005-0000-0000-0000C4540000}"/>
    <cellStyle name="Normal 18 5 4 2 3 2" xfId="557" xr:uid="{00000000-0005-0000-0000-0000C5540000}"/>
    <cellStyle name="Normal 18 5 4 2 3 3" xfId="558" xr:uid="{00000000-0005-0000-0000-0000C6540000}"/>
    <cellStyle name="Normal 18 5 4 2 3 3 2" xfId="559" xr:uid="{00000000-0005-0000-0000-0000C7540000}"/>
    <cellStyle name="Normal 18 5 4 3" xfId="560" xr:uid="{00000000-0005-0000-0000-0000C8540000}"/>
    <cellStyle name="Normal 18 5 4 4" xfId="561" xr:uid="{00000000-0005-0000-0000-0000C9540000}"/>
    <cellStyle name="Normal 18 5 4 4 2" xfId="562" xr:uid="{00000000-0005-0000-0000-0000CA540000}"/>
    <cellStyle name="Normal 18 5 4 4 3" xfId="563" xr:uid="{00000000-0005-0000-0000-0000CB540000}"/>
    <cellStyle name="Normal 18 5 4 4 3 2" xfId="564" xr:uid="{00000000-0005-0000-0000-0000CC540000}"/>
    <cellStyle name="Normal 19" xfId="565" xr:uid="{00000000-0005-0000-0000-0000CD540000}"/>
    <cellStyle name="Normal 2" xfId="27" xr:uid="{00000000-0005-0000-0000-0000CE540000}"/>
    <cellStyle name="Normal 2 10" xfId="566" xr:uid="{00000000-0005-0000-0000-0000CF540000}"/>
    <cellStyle name="Normal 2 10 10" xfId="5461" xr:uid="{00000000-0005-0000-0000-0000D0540000}"/>
    <cellStyle name="Normal 2 10 10 2" xfId="18092" xr:uid="{00000000-0005-0000-0000-0000D1540000}"/>
    <cellStyle name="Normal 2 10 10 2 2" xfId="53308" xr:uid="{00000000-0005-0000-0000-0000D2540000}"/>
    <cellStyle name="Normal 2 10 10 3" xfId="40711" xr:uid="{00000000-0005-0000-0000-0000D3540000}"/>
    <cellStyle name="Normal 2 10 10 4" xfId="30697" xr:uid="{00000000-0005-0000-0000-0000D4540000}"/>
    <cellStyle name="Normal 2 10 11" xfId="6917" xr:uid="{00000000-0005-0000-0000-0000D5540000}"/>
    <cellStyle name="Normal 2 10 11 2" xfId="19546" xr:uid="{00000000-0005-0000-0000-0000D6540000}"/>
    <cellStyle name="Normal 2 10 11 2 2" xfId="54762" xr:uid="{00000000-0005-0000-0000-0000D7540000}"/>
    <cellStyle name="Normal 2 10 11 3" xfId="42165" xr:uid="{00000000-0005-0000-0000-0000D8540000}"/>
    <cellStyle name="Normal 2 10 11 4" xfId="32151" xr:uid="{00000000-0005-0000-0000-0000D9540000}"/>
    <cellStyle name="Normal 2 10 12" xfId="8699" xr:uid="{00000000-0005-0000-0000-0000DA540000}"/>
    <cellStyle name="Normal 2 10 12 2" xfId="21322" xr:uid="{00000000-0005-0000-0000-0000DB540000}"/>
    <cellStyle name="Normal 2 10 12 2 2" xfId="56538" xr:uid="{00000000-0005-0000-0000-0000DC540000}"/>
    <cellStyle name="Normal 2 10 12 3" xfId="43941" xr:uid="{00000000-0005-0000-0000-0000DD540000}"/>
    <cellStyle name="Normal 2 10 12 4" xfId="33927" xr:uid="{00000000-0005-0000-0000-0000DE540000}"/>
    <cellStyle name="Normal 2 10 13" xfId="10563" xr:uid="{00000000-0005-0000-0000-0000DF540000}"/>
    <cellStyle name="Normal 2 10 13 2" xfId="23174" xr:uid="{00000000-0005-0000-0000-0000E0540000}"/>
    <cellStyle name="Normal 2 10 13 2 2" xfId="58390" xr:uid="{00000000-0005-0000-0000-0000E1540000}"/>
    <cellStyle name="Normal 2 10 13 3" xfId="45793" xr:uid="{00000000-0005-0000-0000-0000E2540000}"/>
    <cellStyle name="Normal 2 10 13 4" xfId="35779" xr:uid="{00000000-0005-0000-0000-0000E3540000}"/>
    <cellStyle name="Normal 2 10 14" xfId="14861" xr:uid="{00000000-0005-0000-0000-0000E4540000}"/>
    <cellStyle name="Normal 2 10 14 2" xfId="50078" xr:uid="{00000000-0005-0000-0000-0000E5540000}"/>
    <cellStyle name="Normal 2 10 14 3" xfId="27467" xr:uid="{00000000-0005-0000-0000-0000E6540000}"/>
    <cellStyle name="Normal 2 10 15" xfId="12275" xr:uid="{00000000-0005-0000-0000-0000E7540000}"/>
    <cellStyle name="Normal 2 10 15 2" xfId="47493" xr:uid="{00000000-0005-0000-0000-0000E8540000}"/>
    <cellStyle name="Normal 2 10 16" xfId="37480" xr:uid="{00000000-0005-0000-0000-0000E9540000}"/>
    <cellStyle name="Normal 2 10 17" xfId="24882" xr:uid="{00000000-0005-0000-0000-0000EA540000}"/>
    <cellStyle name="Normal 2 10 18" xfId="60095" xr:uid="{00000000-0005-0000-0000-0000EB540000}"/>
    <cellStyle name="Normal 2 10 2" xfId="1749" xr:uid="{00000000-0005-0000-0000-0000EC540000}"/>
    <cellStyle name="Normal 2 10 2 10" xfId="6991" xr:uid="{00000000-0005-0000-0000-0000ED540000}"/>
    <cellStyle name="Normal 2 10 2 10 2" xfId="19618" xr:uid="{00000000-0005-0000-0000-0000EE540000}"/>
    <cellStyle name="Normal 2 10 2 10 2 2" xfId="54834" xr:uid="{00000000-0005-0000-0000-0000EF540000}"/>
    <cellStyle name="Normal 2 10 2 10 3" xfId="42237" xr:uid="{00000000-0005-0000-0000-0000F0540000}"/>
    <cellStyle name="Normal 2 10 2 10 4" xfId="32223" xr:uid="{00000000-0005-0000-0000-0000F1540000}"/>
    <cellStyle name="Normal 2 10 2 11" xfId="8772" xr:uid="{00000000-0005-0000-0000-0000F2540000}"/>
    <cellStyle name="Normal 2 10 2 11 2" xfId="21394" xr:uid="{00000000-0005-0000-0000-0000F3540000}"/>
    <cellStyle name="Normal 2 10 2 11 2 2" xfId="56610" xr:uid="{00000000-0005-0000-0000-0000F4540000}"/>
    <cellStyle name="Normal 2 10 2 11 3" xfId="44013" xr:uid="{00000000-0005-0000-0000-0000F5540000}"/>
    <cellStyle name="Normal 2 10 2 11 4" xfId="33999" xr:uid="{00000000-0005-0000-0000-0000F6540000}"/>
    <cellStyle name="Normal 2 10 2 12" xfId="10564" xr:uid="{00000000-0005-0000-0000-0000F7540000}"/>
    <cellStyle name="Normal 2 10 2 12 2" xfId="23175" xr:uid="{00000000-0005-0000-0000-0000F8540000}"/>
    <cellStyle name="Normal 2 10 2 12 2 2" xfId="58391" xr:uid="{00000000-0005-0000-0000-0000F9540000}"/>
    <cellStyle name="Normal 2 10 2 12 3" xfId="45794" xr:uid="{00000000-0005-0000-0000-0000FA540000}"/>
    <cellStyle name="Normal 2 10 2 12 4" xfId="35780" xr:uid="{00000000-0005-0000-0000-0000FB540000}"/>
    <cellStyle name="Normal 2 10 2 13" xfId="14933" xr:uid="{00000000-0005-0000-0000-0000FC540000}"/>
    <cellStyle name="Normal 2 10 2 13 2" xfId="50150" xr:uid="{00000000-0005-0000-0000-0000FD540000}"/>
    <cellStyle name="Normal 2 10 2 13 3" xfId="27539" xr:uid="{00000000-0005-0000-0000-0000FE540000}"/>
    <cellStyle name="Normal 2 10 2 14" xfId="12347" xr:uid="{00000000-0005-0000-0000-0000FF540000}"/>
    <cellStyle name="Normal 2 10 2 14 2" xfId="47565" xr:uid="{00000000-0005-0000-0000-000000550000}"/>
    <cellStyle name="Normal 2 10 2 15" xfId="37552" xr:uid="{00000000-0005-0000-0000-000001550000}"/>
    <cellStyle name="Normal 2 10 2 16" xfId="24954" xr:uid="{00000000-0005-0000-0000-000002550000}"/>
    <cellStyle name="Normal 2 10 2 17" xfId="60167" xr:uid="{00000000-0005-0000-0000-000003550000}"/>
    <cellStyle name="Normal 2 10 2 2" xfId="2377" xr:uid="{00000000-0005-0000-0000-000004550000}"/>
    <cellStyle name="Normal 2 10 2 2 10" xfId="10565" xr:uid="{00000000-0005-0000-0000-000005550000}"/>
    <cellStyle name="Normal 2 10 2 2 10 2" xfId="23176" xr:uid="{00000000-0005-0000-0000-000006550000}"/>
    <cellStyle name="Normal 2 10 2 2 10 2 2" xfId="58392" xr:uid="{00000000-0005-0000-0000-000007550000}"/>
    <cellStyle name="Normal 2 10 2 2 10 3" xfId="45795" xr:uid="{00000000-0005-0000-0000-000008550000}"/>
    <cellStyle name="Normal 2 10 2 2 10 4" xfId="35781" xr:uid="{00000000-0005-0000-0000-000009550000}"/>
    <cellStyle name="Normal 2 10 2 2 11" xfId="15088" xr:uid="{00000000-0005-0000-0000-00000A550000}"/>
    <cellStyle name="Normal 2 10 2 2 11 2" xfId="50304" xr:uid="{00000000-0005-0000-0000-00000B550000}"/>
    <cellStyle name="Normal 2 10 2 2 11 3" xfId="27693" xr:uid="{00000000-0005-0000-0000-00000C550000}"/>
    <cellStyle name="Normal 2 10 2 2 12" xfId="12501" xr:uid="{00000000-0005-0000-0000-00000D550000}"/>
    <cellStyle name="Normal 2 10 2 2 12 2" xfId="47719" xr:uid="{00000000-0005-0000-0000-00000E550000}"/>
    <cellStyle name="Normal 2 10 2 2 13" xfId="37707" xr:uid="{00000000-0005-0000-0000-00000F550000}"/>
    <cellStyle name="Normal 2 10 2 2 14" xfId="25108" xr:uid="{00000000-0005-0000-0000-000010550000}"/>
    <cellStyle name="Normal 2 10 2 2 15" xfId="60321" xr:uid="{00000000-0005-0000-0000-000011550000}"/>
    <cellStyle name="Normal 2 10 2 2 2" xfId="3223" xr:uid="{00000000-0005-0000-0000-000012550000}"/>
    <cellStyle name="Normal 2 10 2 2 2 10" xfId="25592" xr:uid="{00000000-0005-0000-0000-000013550000}"/>
    <cellStyle name="Normal 2 10 2 2 2 11" xfId="61127" xr:uid="{00000000-0005-0000-0000-000014550000}"/>
    <cellStyle name="Normal 2 10 2 2 2 2" xfId="5023" xr:uid="{00000000-0005-0000-0000-000015550000}"/>
    <cellStyle name="Normal 2 10 2 2 2 2 2" xfId="17670" xr:uid="{00000000-0005-0000-0000-000016550000}"/>
    <cellStyle name="Normal 2 10 2 2 2 2 2 2" xfId="52886" xr:uid="{00000000-0005-0000-0000-000017550000}"/>
    <cellStyle name="Normal 2 10 2 2 2 2 2 3" xfId="30275" xr:uid="{00000000-0005-0000-0000-000018550000}"/>
    <cellStyle name="Normal 2 10 2 2 2 2 3" xfId="14116" xr:uid="{00000000-0005-0000-0000-000019550000}"/>
    <cellStyle name="Normal 2 10 2 2 2 2 3 2" xfId="49334" xr:uid="{00000000-0005-0000-0000-00001A550000}"/>
    <cellStyle name="Normal 2 10 2 2 2 2 4" xfId="40289" xr:uid="{00000000-0005-0000-0000-00001B550000}"/>
    <cellStyle name="Normal 2 10 2 2 2 2 5" xfId="26723" xr:uid="{00000000-0005-0000-0000-00001C550000}"/>
    <cellStyle name="Normal 2 10 2 2 2 3" xfId="6493" xr:uid="{00000000-0005-0000-0000-00001D550000}"/>
    <cellStyle name="Normal 2 10 2 2 2 3 2" xfId="19124" xr:uid="{00000000-0005-0000-0000-00001E550000}"/>
    <cellStyle name="Normal 2 10 2 2 2 3 2 2" xfId="54340" xr:uid="{00000000-0005-0000-0000-00001F550000}"/>
    <cellStyle name="Normal 2 10 2 2 2 3 3" xfId="41743" xr:uid="{00000000-0005-0000-0000-000020550000}"/>
    <cellStyle name="Normal 2 10 2 2 2 3 4" xfId="31729" xr:uid="{00000000-0005-0000-0000-000021550000}"/>
    <cellStyle name="Normal 2 10 2 2 2 4" xfId="7952" xr:uid="{00000000-0005-0000-0000-000022550000}"/>
    <cellStyle name="Normal 2 10 2 2 2 4 2" xfId="20578" xr:uid="{00000000-0005-0000-0000-000023550000}"/>
    <cellStyle name="Normal 2 10 2 2 2 4 2 2" xfId="55794" xr:uid="{00000000-0005-0000-0000-000024550000}"/>
    <cellStyle name="Normal 2 10 2 2 2 4 3" xfId="43197" xr:uid="{00000000-0005-0000-0000-000025550000}"/>
    <cellStyle name="Normal 2 10 2 2 2 4 4" xfId="33183" xr:uid="{00000000-0005-0000-0000-000026550000}"/>
    <cellStyle name="Normal 2 10 2 2 2 5" xfId="9733" xr:uid="{00000000-0005-0000-0000-000027550000}"/>
    <cellStyle name="Normal 2 10 2 2 2 5 2" xfId="22354" xr:uid="{00000000-0005-0000-0000-000028550000}"/>
    <cellStyle name="Normal 2 10 2 2 2 5 2 2" xfId="57570" xr:uid="{00000000-0005-0000-0000-000029550000}"/>
    <cellStyle name="Normal 2 10 2 2 2 5 3" xfId="44973" xr:uid="{00000000-0005-0000-0000-00002A550000}"/>
    <cellStyle name="Normal 2 10 2 2 2 5 4" xfId="34959" xr:uid="{00000000-0005-0000-0000-00002B550000}"/>
    <cellStyle name="Normal 2 10 2 2 2 6" xfId="11527" xr:uid="{00000000-0005-0000-0000-00002C550000}"/>
    <cellStyle name="Normal 2 10 2 2 2 6 2" xfId="24130" xr:uid="{00000000-0005-0000-0000-00002D550000}"/>
    <cellStyle name="Normal 2 10 2 2 2 6 2 2" xfId="59346" xr:uid="{00000000-0005-0000-0000-00002E550000}"/>
    <cellStyle name="Normal 2 10 2 2 2 6 3" xfId="46749" xr:uid="{00000000-0005-0000-0000-00002F550000}"/>
    <cellStyle name="Normal 2 10 2 2 2 6 4" xfId="36735" xr:uid="{00000000-0005-0000-0000-000030550000}"/>
    <cellStyle name="Normal 2 10 2 2 2 7" xfId="15894" xr:uid="{00000000-0005-0000-0000-000031550000}"/>
    <cellStyle name="Normal 2 10 2 2 2 7 2" xfId="51110" xr:uid="{00000000-0005-0000-0000-000032550000}"/>
    <cellStyle name="Normal 2 10 2 2 2 7 3" xfId="28499" xr:uid="{00000000-0005-0000-0000-000033550000}"/>
    <cellStyle name="Normal 2 10 2 2 2 8" xfId="12985" xr:uid="{00000000-0005-0000-0000-000034550000}"/>
    <cellStyle name="Normal 2 10 2 2 2 8 2" xfId="48203" xr:uid="{00000000-0005-0000-0000-000035550000}"/>
    <cellStyle name="Normal 2 10 2 2 2 9" xfId="38513" xr:uid="{00000000-0005-0000-0000-000036550000}"/>
    <cellStyle name="Normal 2 10 2 2 3" xfId="3552" xr:uid="{00000000-0005-0000-0000-000037550000}"/>
    <cellStyle name="Normal 2 10 2 2 3 10" xfId="27048" xr:uid="{00000000-0005-0000-0000-000038550000}"/>
    <cellStyle name="Normal 2 10 2 2 3 11" xfId="61452" xr:uid="{00000000-0005-0000-0000-000039550000}"/>
    <cellStyle name="Normal 2 10 2 2 3 2" xfId="5348" xr:uid="{00000000-0005-0000-0000-00003A550000}"/>
    <cellStyle name="Normal 2 10 2 2 3 2 2" xfId="17995" xr:uid="{00000000-0005-0000-0000-00003B550000}"/>
    <cellStyle name="Normal 2 10 2 2 3 2 2 2" xfId="53211" xr:uid="{00000000-0005-0000-0000-00003C550000}"/>
    <cellStyle name="Normal 2 10 2 2 3 2 3" xfId="40614" xr:uid="{00000000-0005-0000-0000-00003D550000}"/>
    <cellStyle name="Normal 2 10 2 2 3 2 4" xfId="30600" xr:uid="{00000000-0005-0000-0000-00003E550000}"/>
    <cellStyle name="Normal 2 10 2 2 3 3" xfId="6818" xr:uid="{00000000-0005-0000-0000-00003F550000}"/>
    <cellStyle name="Normal 2 10 2 2 3 3 2" xfId="19449" xr:uid="{00000000-0005-0000-0000-000040550000}"/>
    <cellStyle name="Normal 2 10 2 2 3 3 2 2" xfId="54665" xr:uid="{00000000-0005-0000-0000-000041550000}"/>
    <cellStyle name="Normal 2 10 2 2 3 3 3" xfId="42068" xr:uid="{00000000-0005-0000-0000-000042550000}"/>
    <cellStyle name="Normal 2 10 2 2 3 3 4" xfId="32054" xr:uid="{00000000-0005-0000-0000-000043550000}"/>
    <cellStyle name="Normal 2 10 2 2 3 4" xfId="8277" xr:uid="{00000000-0005-0000-0000-000044550000}"/>
    <cellStyle name="Normal 2 10 2 2 3 4 2" xfId="20903" xr:uid="{00000000-0005-0000-0000-000045550000}"/>
    <cellStyle name="Normal 2 10 2 2 3 4 2 2" xfId="56119" xr:uid="{00000000-0005-0000-0000-000046550000}"/>
    <cellStyle name="Normal 2 10 2 2 3 4 3" xfId="43522" xr:uid="{00000000-0005-0000-0000-000047550000}"/>
    <cellStyle name="Normal 2 10 2 2 3 4 4" xfId="33508" xr:uid="{00000000-0005-0000-0000-000048550000}"/>
    <cellStyle name="Normal 2 10 2 2 3 5" xfId="10058" xr:uid="{00000000-0005-0000-0000-000049550000}"/>
    <cellStyle name="Normal 2 10 2 2 3 5 2" xfId="22679" xr:uid="{00000000-0005-0000-0000-00004A550000}"/>
    <cellStyle name="Normal 2 10 2 2 3 5 2 2" xfId="57895" xr:uid="{00000000-0005-0000-0000-00004B550000}"/>
    <cellStyle name="Normal 2 10 2 2 3 5 3" xfId="45298" xr:uid="{00000000-0005-0000-0000-00004C550000}"/>
    <cellStyle name="Normal 2 10 2 2 3 5 4" xfId="35284" xr:uid="{00000000-0005-0000-0000-00004D550000}"/>
    <cellStyle name="Normal 2 10 2 2 3 6" xfId="11852" xr:uid="{00000000-0005-0000-0000-00004E550000}"/>
    <cellStyle name="Normal 2 10 2 2 3 6 2" xfId="24455" xr:uid="{00000000-0005-0000-0000-00004F550000}"/>
    <cellStyle name="Normal 2 10 2 2 3 6 2 2" xfId="59671" xr:uid="{00000000-0005-0000-0000-000050550000}"/>
    <cellStyle name="Normal 2 10 2 2 3 6 3" xfId="47074" xr:uid="{00000000-0005-0000-0000-000051550000}"/>
    <cellStyle name="Normal 2 10 2 2 3 6 4" xfId="37060" xr:uid="{00000000-0005-0000-0000-000052550000}"/>
    <cellStyle name="Normal 2 10 2 2 3 7" xfId="16219" xr:uid="{00000000-0005-0000-0000-000053550000}"/>
    <cellStyle name="Normal 2 10 2 2 3 7 2" xfId="51435" xr:uid="{00000000-0005-0000-0000-000054550000}"/>
    <cellStyle name="Normal 2 10 2 2 3 7 3" xfId="28824" xr:uid="{00000000-0005-0000-0000-000055550000}"/>
    <cellStyle name="Normal 2 10 2 2 3 8" xfId="14441" xr:uid="{00000000-0005-0000-0000-000056550000}"/>
    <cellStyle name="Normal 2 10 2 2 3 8 2" xfId="49659" xr:uid="{00000000-0005-0000-0000-000057550000}"/>
    <cellStyle name="Normal 2 10 2 2 3 9" xfId="38838" xr:uid="{00000000-0005-0000-0000-000058550000}"/>
    <cellStyle name="Normal 2 10 2 2 4" xfId="2713" xr:uid="{00000000-0005-0000-0000-000059550000}"/>
    <cellStyle name="Normal 2 10 2 2 4 10" xfId="26239" xr:uid="{00000000-0005-0000-0000-00005A550000}"/>
    <cellStyle name="Normal 2 10 2 2 4 11" xfId="60643" xr:uid="{00000000-0005-0000-0000-00005B550000}"/>
    <cellStyle name="Normal 2 10 2 2 4 2" xfId="4539" xr:uid="{00000000-0005-0000-0000-00005C550000}"/>
    <cellStyle name="Normal 2 10 2 2 4 2 2" xfId="17186" xr:uid="{00000000-0005-0000-0000-00005D550000}"/>
    <cellStyle name="Normal 2 10 2 2 4 2 2 2" xfId="52402" xr:uid="{00000000-0005-0000-0000-00005E550000}"/>
    <cellStyle name="Normal 2 10 2 2 4 2 3" xfId="39805" xr:uid="{00000000-0005-0000-0000-00005F550000}"/>
    <cellStyle name="Normal 2 10 2 2 4 2 4" xfId="29791" xr:uid="{00000000-0005-0000-0000-000060550000}"/>
    <cellStyle name="Normal 2 10 2 2 4 3" xfId="6009" xr:uid="{00000000-0005-0000-0000-000061550000}"/>
    <cellStyle name="Normal 2 10 2 2 4 3 2" xfId="18640" xr:uid="{00000000-0005-0000-0000-000062550000}"/>
    <cellStyle name="Normal 2 10 2 2 4 3 2 2" xfId="53856" xr:uid="{00000000-0005-0000-0000-000063550000}"/>
    <cellStyle name="Normal 2 10 2 2 4 3 3" xfId="41259" xr:uid="{00000000-0005-0000-0000-000064550000}"/>
    <cellStyle name="Normal 2 10 2 2 4 3 4" xfId="31245" xr:uid="{00000000-0005-0000-0000-000065550000}"/>
    <cellStyle name="Normal 2 10 2 2 4 4" xfId="7468" xr:uid="{00000000-0005-0000-0000-000066550000}"/>
    <cellStyle name="Normal 2 10 2 2 4 4 2" xfId="20094" xr:uid="{00000000-0005-0000-0000-000067550000}"/>
    <cellStyle name="Normal 2 10 2 2 4 4 2 2" xfId="55310" xr:uid="{00000000-0005-0000-0000-000068550000}"/>
    <cellStyle name="Normal 2 10 2 2 4 4 3" xfId="42713" xr:uid="{00000000-0005-0000-0000-000069550000}"/>
    <cellStyle name="Normal 2 10 2 2 4 4 4" xfId="32699" xr:uid="{00000000-0005-0000-0000-00006A550000}"/>
    <cellStyle name="Normal 2 10 2 2 4 5" xfId="9249" xr:uid="{00000000-0005-0000-0000-00006B550000}"/>
    <cellStyle name="Normal 2 10 2 2 4 5 2" xfId="21870" xr:uid="{00000000-0005-0000-0000-00006C550000}"/>
    <cellStyle name="Normal 2 10 2 2 4 5 2 2" xfId="57086" xr:uid="{00000000-0005-0000-0000-00006D550000}"/>
    <cellStyle name="Normal 2 10 2 2 4 5 3" xfId="44489" xr:uid="{00000000-0005-0000-0000-00006E550000}"/>
    <cellStyle name="Normal 2 10 2 2 4 5 4" xfId="34475" xr:uid="{00000000-0005-0000-0000-00006F550000}"/>
    <cellStyle name="Normal 2 10 2 2 4 6" xfId="11043" xr:uid="{00000000-0005-0000-0000-000070550000}"/>
    <cellStyle name="Normal 2 10 2 2 4 6 2" xfId="23646" xr:uid="{00000000-0005-0000-0000-000071550000}"/>
    <cellStyle name="Normal 2 10 2 2 4 6 2 2" xfId="58862" xr:uid="{00000000-0005-0000-0000-000072550000}"/>
    <cellStyle name="Normal 2 10 2 2 4 6 3" xfId="46265" xr:uid="{00000000-0005-0000-0000-000073550000}"/>
    <cellStyle name="Normal 2 10 2 2 4 6 4" xfId="36251" xr:uid="{00000000-0005-0000-0000-000074550000}"/>
    <cellStyle name="Normal 2 10 2 2 4 7" xfId="15410" xr:uid="{00000000-0005-0000-0000-000075550000}"/>
    <cellStyle name="Normal 2 10 2 2 4 7 2" xfId="50626" xr:uid="{00000000-0005-0000-0000-000076550000}"/>
    <cellStyle name="Normal 2 10 2 2 4 7 3" xfId="28015" xr:uid="{00000000-0005-0000-0000-000077550000}"/>
    <cellStyle name="Normal 2 10 2 2 4 8" xfId="13632" xr:uid="{00000000-0005-0000-0000-000078550000}"/>
    <cellStyle name="Normal 2 10 2 2 4 8 2" xfId="48850" xr:uid="{00000000-0005-0000-0000-000079550000}"/>
    <cellStyle name="Normal 2 10 2 2 4 9" xfId="38029" xr:uid="{00000000-0005-0000-0000-00007A550000}"/>
    <cellStyle name="Normal 2 10 2 2 5" xfId="3877" xr:uid="{00000000-0005-0000-0000-00007B550000}"/>
    <cellStyle name="Normal 2 10 2 2 5 2" xfId="8600" xr:uid="{00000000-0005-0000-0000-00007C550000}"/>
    <cellStyle name="Normal 2 10 2 2 5 2 2" xfId="21226" xr:uid="{00000000-0005-0000-0000-00007D550000}"/>
    <cellStyle name="Normal 2 10 2 2 5 2 2 2" xfId="56442" xr:uid="{00000000-0005-0000-0000-00007E550000}"/>
    <cellStyle name="Normal 2 10 2 2 5 2 3" xfId="43845" xr:uid="{00000000-0005-0000-0000-00007F550000}"/>
    <cellStyle name="Normal 2 10 2 2 5 2 4" xfId="33831" xr:uid="{00000000-0005-0000-0000-000080550000}"/>
    <cellStyle name="Normal 2 10 2 2 5 3" xfId="10381" xr:uid="{00000000-0005-0000-0000-000081550000}"/>
    <cellStyle name="Normal 2 10 2 2 5 3 2" xfId="23002" xr:uid="{00000000-0005-0000-0000-000082550000}"/>
    <cellStyle name="Normal 2 10 2 2 5 3 2 2" xfId="58218" xr:uid="{00000000-0005-0000-0000-000083550000}"/>
    <cellStyle name="Normal 2 10 2 2 5 3 3" xfId="45621" xr:uid="{00000000-0005-0000-0000-000084550000}"/>
    <cellStyle name="Normal 2 10 2 2 5 3 4" xfId="35607" xr:uid="{00000000-0005-0000-0000-000085550000}"/>
    <cellStyle name="Normal 2 10 2 2 5 4" xfId="12177" xr:uid="{00000000-0005-0000-0000-000086550000}"/>
    <cellStyle name="Normal 2 10 2 2 5 4 2" xfId="24778" xr:uid="{00000000-0005-0000-0000-000087550000}"/>
    <cellStyle name="Normal 2 10 2 2 5 4 2 2" xfId="59994" xr:uid="{00000000-0005-0000-0000-000088550000}"/>
    <cellStyle name="Normal 2 10 2 2 5 4 3" xfId="47397" xr:uid="{00000000-0005-0000-0000-000089550000}"/>
    <cellStyle name="Normal 2 10 2 2 5 4 4" xfId="37383" xr:uid="{00000000-0005-0000-0000-00008A550000}"/>
    <cellStyle name="Normal 2 10 2 2 5 5" xfId="16542" xr:uid="{00000000-0005-0000-0000-00008B550000}"/>
    <cellStyle name="Normal 2 10 2 2 5 5 2" xfId="51758" xr:uid="{00000000-0005-0000-0000-00008C550000}"/>
    <cellStyle name="Normal 2 10 2 2 5 5 3" xfId="29147" xr:uid="{00000000-0005-0000-0000-00008D550000}"/>
    <cellStyle name="Normal 2 10 2 2 5 6" xfId="14764" xr:uid="{00000000-0005-0000-0000-00008E550000}"/>
    <cellStyle name="Normal 2 10 2 2 5 6 2" xfId="49982" xr:uid="{00000000-0005-0000-0000-00008F550000}"/>
    <cellStyle name="Normal 2 10 2 2 5 7" xfId="39161" xr:uid="{00000000-0005-0000-0000-000090550000}"/>
    <cellStyle name="Normal 2 10 2 2 5 8" xfId="27371" xr:uid="{00000000-0005-0000-0000-000091550000}"/>
    <cellStyle name="Normal 2 10 2 2 6" xfId="4217" xr:uid="{00000000-0005-0000-0000-000092550000}"/>
    <cellStyle name="Normal 2 10 2 2 6 2" xfId="16864" xr:uid="{00000000-0005-0000-0000-000093550000}"/>
    <cellStyle name="Normal 2 10 2 2 6 2 2" xfId="52080" xr:uid="{00000000-0005-0000-0000-000094550000}"/>
    <cellStyle name="Normal 2 10 2 2 6 2 3" xfId="29469" xr:uid="{00000000-0005-0000-0000-000095550000}"/>
    <cellStyle name="Normal 2 10 2 2 6 3" xfId="13310" xr:uid="{00000000-0005-0000-0000-000096550000}"/>
    <cellStyle name="Normal 2 10 2 2 6 3 2" xfId="48528" xr:uid="{00000000-0005-0000-0000-000097550000}"/>
    <cellStyle name="Normal 2 10 2 2 6 4" xfId="39483" xr:uid="{00000000-0005-0000-0000-000098550000}"/>
    <cellStyle name="Normal 2 10 2 2 6 5" xfId="25917" xr:uid="{00000000-0005-0000-0000-000099550000}"/>
    <cellStyle name="Normal 2 10 2 2 7" xfId="5687" xr:uid="{00000000-0005-0000-0000-00009A550000}"/>
    <cellStyle name="Normal 2 10 2 2 7 2" xfId="18318" xr:uid="{00000000-0005-0000-0000-00009B550000}"/>
    <cellStyle name="Normal 2 10 2 2 7 2 2" xfId="53534" xr:uid="{00000000-0005-0000-0000-00009C550000}"/>
    <cellStyle name="Normal 2 10 2 2 7 3" xfId="40937" xr:uid="{00000000-0005-0000-0000-00009D550000}"/>
    <cellStyle name="Normal 2 10 2 2 7 4" xfId="30923" xr:uid="{00000000-0005-0000-0000-00009E550000}"/>
    <cellStyle name="Normal 2 10 2 2 8" xfId="7146" xr:uid="{00000000-0005-0000-0000-00009F550000}"/>
    <cellStyle name="Normal 2 10 2 2 8 2" xfId="19772" xr:uid="{00000000-0005-0000-0000-0000A0550000}"/>
    <cellStyle name="Normal 2 10 2 2 8 2 2" xfId="54988" xr:uid="{00000000-0005-0000-0000-0000A1550000}"/>
    <cellStyle name="Normal 2 10 2 2 8 3" xfId="42391" xr:uid="{00000000-0005-0000-0000-0000A2550000}"/>
    <cellStyle name="Normal 2 10 2 2 8 4" xfId="32377" xr:uid="{00000000-0005-0000-0000-0000A3550000}"/>
    <cellStyle name="Normal 2 10 2 2 9" xfId="8927" xr:uid="{00000000-0005-0000-0000-0000A4550000}"/>
    <cellStyle name="Normal 2 10 2 2 9 2" xfId="21548" xr:uid="{00000000-0005-0000-0000-0000A5550000}"/>
    <cellStyle name="Normal 2 10 2 2 9 2 2" xfId="56764" xr:uid="{00000000-0005-0000-0000-0000A6550000}"/>
    <cellStyle name="Normal 2 10 2 2 9 3" xfId="44167" xr:uid="{00000000-0005-0000-0000-0000A7550000}"/>
    <cellStyle name="Normal 2 10 2 2 9 4" xfId="34153" xr:uid="{00000000-0005-0000-0000-0000A8550000}"/>
    <cellStyle name="Normal 2 10 2 3" xfId="3063" xr:uid="{00000000-0005-0000-0000-0000A9550000}"/>
    <cellStyle name="Normal 2 10 2 3 10" xfId="25435" xr:uid="{00000000-0005-0000-0000-0000AA550000}"/>
    <cellStyle name="Normal 2 10 2 3 11" xfId="60970" xr:uid="{00000000-0005-0000-0000-0000AB550000}"/>
    <cellStyle name="Normal 2 10 2 3 2" xfId="4866" xr:uid="{00000000-0005-0000-0000-0000AC550000}"/>
    <cellStyle name="Normal 2 10 2 3 2 2" xfId="17513" xr:uid="{00000000-0005-0000-0000-0000AD550000}"/>
    <cellStyle name="Normal 2 10 2 3 2 2 2" xfId="52729" xr:uid="{00000000-0005-0000-0000-0000AE550000}"/>
    <cellStyle name="Normal 2 10 2 3 2 2 3" xfId="30118" xr:uid="{00000000-0005-0000-0000-0000AF550000}"/>
    <cellStyle name="Normal 2 10 2 3 2 3" xfId="13959" xr:uid="{00000000-0005-0000-0000-0000B0550000}"/>
    <cellStyle name="Normal 2 10 2 3 2 3 2" xfId="49177" xr:uid="{00000000-0005-0000-0000-0000B1550000}"/>
    <cellStyle name="Normal 2 10 2 3 2 4" xfId="40132" xr:uid="{00000000-0005-0000-0000-0000B2550000}"/>
    <cellStyle name="Normal 2 10 2 3 2 5" xfId="26566" xr:uid="{00000000-0005-0000-0000-0000B3550000}"/>
    <cellStyle name="Normal 2 10 2 3 3" xfId="6336" xr:uid="{00000000-0005-0000-0000-0000B4550000}"/>
    <cellStyle name="Normal 2 10 2 3 3 2" xfId="18967" xr:uid="{00000000-0005-0000-0000-0000B5550000}"/>
    <cellStyle name="Normal 2 10 2 3 3 2 2" xfId="54183" xr:uid="{00000000-0005-0000-0000-0000B6550000}"/>
    <cellStyle name="Normal 2 10 2 3 3 3" xfId="41586" xr:uid="{00000000-0005-0000-0000-0000B7550000}"/>
    <cellStyle name="Normal 2 10 2 3 3 4" xfId="31572" xr:uid="{00000000-0005-0000-0000-0000B8550000}"/>
    <cellStyle name="Normal 2 10 2 3 4" xfId="7795" xr:uid="{00000000-0005-0000-0000-0000B9550000}"/>
    <cellStyle name="Normal 2 10 2 3 4 2" xfId="20421" xr:uid="{00000000-0005-0000-0000-0000BA550000}"/>
    <cellStyle name="Normal 2 10 2 3 4 2 2" xfId="55637" xr:uid="{00000000-0005-0000-0000-0000BB550000}"/>
    <cellStyle name="Normal 2 10 2 3 4 3" xfId="43040" xr:uid="{00000000-0005-0000-0000-0000BC550000}"/>
    <cellStyle name="Normal 2 10 2 3 4 4" xfId="33026" xr:uid="{00000000-0005-0000-0000-0000BD550000}"/>
    <cellStyle name="Normal 2 10 2 3 5" xfId="9576" xr:uid="{00000000-0005-0000-0000-0000BE550000}"/>
    <cellStyle name="Normal 2 10 2 3 5 2" xfId="22197" xr:uid="{00000000-0005-0000-0000-0000BF550000}"/>
    <cellStyle name="Normal 2 10 2 3 5 2 2" xfId="57413" xr:uid="{00000000-0005-0000-0000-0000C0550000}"/>
    <cellStyle name="Normal 2 10 2 3 5 3" xfId="44816" xr:uid="{00000000-0005-0000-0000-0000C1550000}"/>
    <cellStyle name="Normal 2 10 2 3 5 4" xfId="34802" xr:uid="{00000000-0005-0000-0000-0000C2550000}"/>
    <cellStyle name="Normal 2 10 2 3 6" xfId="11370" xr:uid="{00000000-0005-0000-0000-0000C3550000}"/>
    <cellStyle name="Normal 2 10 2 3 6 2" xfId="23973" xr:uid="{00000000-0005-0000-0000-0000C4550000}"/>
    <cellStyle name="Normal 2 10 2 3 6 2 2" xfId="59189" xr:uid="{00000000-0005-0000-0000-0000C5550000}"/>
    <cellStyle name="Normal 2 10 2 3 6 3" xfId="46592" xr:uid="{00000000-0005-0000-0000-0000C6550000}"/>
    <cellStyle name="Normal 2 10 2 3 6 4" xfId="36578" xr:uid="{00000000-0005-0000-0000-0000C7550000}"/>
    <cellStyle name="Normal 2 10 2 3 7" xfId="15737" xr:uid="{00000000-0005-0000-0000-0000C8550000}"/>
    <cellStyle name="Normal 2 10 2 3 7 2" xfId="50953" xr:uid="{00000000-0005-0000-0000-0000C9550000}"/>
    <cellStyle name="Normal 2 10 2 3 7 3" xfId="28342" xr:uid="{00000000-0005-0000-0000-0000CA550000}"/>
    <cellStyle name="Normal 2 10 2 3 8" xfId="12828" xr:uid="{00000000-0005-0000-0000-0000CB550000}"/>
    <cellStyle name="Normal 2 10 2 3 8 2" xfId="48046" xr:uid="{00000000-0005-0000-0000-0000CC550000}"/>
    <cellStyle name="Normal 2 10 2 3 9" xfId="38356" xr:uid="{00000000-0005-0000-0000-0000CD550000}"/>
    <cellStyle name="Normal 2 10 2 4" xfId="2889" xr:uid="{00000000-0005-0000-0000-0000CE550000}"/>
    <cellStyle name="Normal 2 10 2 4 10" xfId="25276" xr:uid="{00000000-0005-0000-0000-0000CF550000}"/>
    <cellStyle name="Normal 2 10 2 4 11" xfId="60811" xr:uid="{00000000-0005-0000-0000-0000D0550000}"/>
    <cellStyle name="Normal 2 10 2 4 2" xfId="4707" xr:uid="{00000000-0005-0000-0000-0000D1550000}"/>
    <cellStyle name="Normal 2 10 2 4 2 2" xfId="17354" xr:uid="{00000000-0005-0000-0000-0000D2550000}"/>
    <cellStyle name="Normal 2 10 2 4 2 2 2" xfId="52570" xr:uid="{00000000-0005-0000-0000-0000D3550000}"/>
    <cellStyle name="Normal 2 10 2 4 2 2 3" xfId="29959" xr:uid="{00000000-0005-0000-0000-0000D4550000}"/>
    <cellStyle name="Normal 2 10 2 4 2 3" xfId="13800" xr:uid="{00000000-0005-0000-0000-0000D5550000}"/>
    <cellStyle name="Normal 2 10 2 4 2 3 2" xfId="49018" xr:uid="{00000000-0005-0000-0000-0000D6550000}"/>
    <cellStyle name="Normal 2 10 2 4 2 4" xfId="39973" xr:uid="{00000000-0005-0000-0000-0000D7550000}"/>
    <cellStyle name="Normal 2 10 2 4 2 5" xfId="26407" xr:uid="{00000000-0005-0000-0000-0000D8550000}"/>
    <cellStyle name="Normal 2 10 2 4 3" xfId="6177" xr:uid="{00000000-0005-0000-0000-0000D9550000}"/>
    <cellStyle name="Normal 2 10 2 4 3 2" xfId="18808" xr:uid="{00000000-0005-0000-0000-0000DA550000}"/>
    <cellStyle name="Normal 2 10 2 4 3 2 2" xfId="54024" xr:uid="{00000000-0005-0000-0000-0000DB550000}"/>
    <cellStyle name="Normal 2 10 2 4 3 3" xfId="41427" xr:uid="{00000000-0005-0000-0000-0000DC550000}"/>
    <cellStyle name="Normal 2 10 2 4 3 4" xfId="31413" xr:uid="{00000000-0005-0000-0000-0000DD550000}"/>
    <cellStyle name="Normal 2 10 2 4 4" xfId="7636" xr:uid="{00000000-0005-0000-0000-0000DE550000}"/>
    <cellStyle name="Normal 2 10 2 4 4 2" xfId="20262" xr:uid="{00000000-0005-0000-0000-0000DF550000}"/>
    <cellStyle name="Normal 2 10 2 4 4 2 2" xfId="55478" xr:uid="{00000000-0005-0000-0000-0000E0550000}"/>
    <cellStyle name="Normal 2 10 2 4 4 3" xfId="42881" xr:uid="{00000000-0005-0000-0000-0000E1550000}"/>
    <cellStyle name="Normal 2 10 2 4 4 4" xfId="32867" xr:uid="{00000000-0005-0000-0000-0000E2550000}"/>
    <cellStyle name="Normal 2 10 2 4 5" xfId="9417" xr:uid="{00000000-0005-0000-0000-0000E3550000}"/>
    <cellStyle name="Normal 2 10 2 4 5 2" xfId="22038" xr:uid="{00000000-0005-0000-0000-0000E4550000}"/>
    <cellStyle name="Normal 2 10 2 4 5 2 2" xfId="57254" xr:uid="{00000000-0005-0000-0000-0000E5550000}"/>
    <cellStyle name="Normal 2 10 2 4 5 3" xfId="44657" xr:uid="{00000000-0005-0000-0000-0000E6550000}"/>
    <cellStyle name="Normal 2 10 2 4 5 4" xfId="34643" xr:uid="{00000000-0005-0000-0000-0000E7550000}"/>
    <cellStyle name="Normal 2 10 2 4 6" xfId="11211" xr:uid="{00000000-0005-0000-0000-0000E8550000}"/>
    <cellStyle name="Normal 2 10 2 4 6 2" xfId="23814" xr:uid="{00000000-0005-0000-0000-0000E9550000}"/>
    <cellStyle name="Normal 2 10 2 4 6 2 2" xfId="59030" xr:uid="{00000000-0005-0000-0000-0000EA550000}"/>
    <cellStyle name="Normal 2 10 2 4 6 3" xfId="46433" xr:uid="{00000000-0005-0000-0000-0000EB550000}"/>
    <cellStyle name="Normal 2 10 2 4 6 4" xfId="36419" xr:uid="{00000000-0005-0000-0000-0000EC550000}"/>
    <cellStyle name="Normal 2 10 2 4 7" xfId="15578" xr:uid="{00000000-0005-0000-0000-0000ED550000}"/>
    <cellStyle name="Normal 2 10 2 4 7 2" xfId="50794" xr:uid="{00000000-0005-0000-0000-0000EE550000}"/>
    <cellStyle name="Normal 2 10 2 4 7 3" xfId="28183" xr:uid="{00000000-0005-0000-0000-0000EF550000}"/>
    <cellStyle name="Normal 2 10 2 4 8" xfId="12669" xr:uid="{00000000-0005-0000-0000-0000F0550000}"/>
    <cellStyle name="Normal 2 10 2 4 8 2" xfId="47887" xr:uid="{00000000-0005-0000-0000-0000F1550000}"/>
    <cellStyle name="Normal 2 10 2 4 9" xfId="38197" xr:uid="{00000000-0005-0000-0000-0000F2550000}"/>
    <cellStyle name="Normal 2 10 2 5" xfId="3398" xr:uid="{00000000-0005-0000-0000-0000F3550000}"/>
    <cellStyle name="Normal 2 10 2 5 10" xfId="26894" xr:uid="{00000000-0005-0000-0000-0000F4550000}"/>
    <cellStyle name="Normal 2 10 2 5 11" xfId="61298" xr:uid="{00000000-0005-0000-0000-0000F5550000}"/>
    <cellStyle name="Normal 2 10 2 5 2" xfId="5194" xr:uid="{00000000-0005-0000-0000-0000F6550000}"/>
    <cellStyle name="Normal 2 10 2 5 2 2" xfId="17841" xr:uid="{00000000-0005-0000-0000-0000F7550000}"/>
    <cellStyle name="Normal 2 10 2 5 2 2 2" xfId="53057" xr:uid="{00000000-0005-0000-0000-0000F8550000}"/>
    <cellStyle name="Normal 2 10 2 5 2 3" xfId="40460" xr:uid="{00000000-0005-0000-0000-0000F9550000}"/>
    <cellStyle name="Normal 2 10 2 5 2 4" xfId="30446" xr:uid="{00000000-0005-0000-0000-0000FA550000}"/>
    <cellStyle name="Normal 2 10 2 5 3" xfId="6664" xr:uid="{00000000-0005-0000-0000-0000FB550000}"/>
    <cellStyle name="Normal 2 10 2 5 3 2" xfId="19295" xr:uid="{00000000-0005-0000-0000-0000FC550000}"/>
    <cellStyle name="Normal 2 10 2 5 3 2 2" xfId="54511" xr:uid="{00000000-0005-0000-0000-0000FD550000}"/>
    <cellStyle name="Normal 2 10 2 5 3 3" xfId="41914" xr:uid="{00000000-0005-0000-0000-0000FE550000}"/>
    <cellStyle name="Normal 2 10 2 5 3 4" xfId="31900" xr:uid="{00000000-0005-0000-0000-0000FF550000}"/>
    <cellStyle name="Normal 2 10 2 5 4" xfId="8123" xr:uid="{00000000-0005-0000-0000-000000560000}"/>
    <cellStyle name="Normal 2 10 2 5 4 2" xfId="20749" xr:uid="{00000000-0005-0000-0000-000001560000}"/>
    <cellStyle name="Normal 2 10 2 5 4 2 2" xfId="55965" xr:uid="{00000000-0005-0000-0000-000002560000}"/>
    <cellStyle name="Normal 2 10 2 5 4 3" xfId="43368" xr:uid="{00000000-0005-0000-0000-000003560000}"/>
    <cellStyle name="Normal 2 10 2 5 4 4" xfId="33354" xr:uid="{00000000-0005-0000-0000-000004560000}"/>
    <cellStyle name="Normal 2 10 2 5 5" xfId="9904" xr:uid="{00000000-0005-0000-0000-000005560000}"/>
    <cellStyle name="Normal 2 10 2 5 5 2" xfId="22525" xr:uid="{00000000-0005-0000-0000-000006560000}"/>
    <cellStyle name="Normal 2 10 2 5 5 2 2" xfId="57741" xr:uid="{00000000-0005-0000-0000-000007560000}"/>
    <cellStyle name="Normal 2 10 2 5 5 3" xfId="45144" xr:uid="{00000000-0005-0000-0000-000008560000}"/>
    <cellStyle name="Normal 2 10 2 5 5 4" xfId="35130" xr:uid="{00000000-0005-0000-0000-000009560000}"/>
    <cellStyle name="Normal 2 10 2 5 6" xfId="11698" xr:uid="{00000000-0005-0000-0000-00000A560000}"/>
    <cellStyle name="Normal 2 10 2 5 6 2" xfId="24301" xr:uid="{00000000-0005-0000-0000-00000B560000}"/>
    <cellStyle name="Normal 2 10 2 5 6 2 2" xfId="59517" xr:uid="{00000000-0005-0000-0000-00000C560000}"/>
    <cellStyle name="Normal 2 10 2 5 6 3" xfId="46920" xr:uid="{00000000-0005-0000-0000-00000D560000}"/>
    <cellStyle name="Normal 2 10 2 5 6 4" xfId="36906" xr:uid="{00000000-0005-0000-0000-00000E560000}"/>
    <cellStyle name="Normal 2 10 2 5 7" xfId="16065" xr:uid="{00000000-0005-0000-0000-00000F560000}"/>
    <cellStyle name="Normal 2 10 2 5 7 2" xfId="51281" xr:uid="{00000000-0005-0000-0000-000010560000}"/>
    <cellStyle name="Normal 2 10 2 5 7 3" xfId="28670" xr:uid="{00000000-0005-0000-0000-000011560000}"/>
    <cellStyle name="Normal 2 10 2 5 8" xfId="14287" xr:uid="{00000000-0005-0000-0000-000012560000}"/>
    <cellStyle name="Normal 2 10 2 5 8 2" xfId="49505" xr:uid="{00000000-0005-0000-0000-000013560000}"/>
    <cellStyle name="Normal 2 10 2 5 9" xfId="38684" xr:uid="{00000000-0005-0000-0000-000014560000}"/>
    <cellStyle name="Normal 2 10 2 6" xfId="2558" xr:uid="{00000000-0005-0000-0000-000015560000}"/>
    <cellStyle name="Normal 2 10 2 6 10" xfId="26085" xr:uid="{00000000-0005-0000-0000-000016560000}"/>
    <cellStyle name="Normal 2 10 2 6 11" xfId="60489" xr:uid="{00000000-0005-0000-0000-000017560000}"/>
    <cellStyle name="Normal 2 10 2 6 2" xfId="4385" xr:uid="{00000000-0005-0000-0000-000018560000}"/>
    <cellStyle name="Normal 2 10 2 6 2 2" xfId="17032" xr:uid="{00000000-0005-0000-0000-000019560000}"/>
    <cellStyle name="Normal 2 10 2 6 2 2 2" xfId="52248" xr:uid="{00000000-0005-0000-0000-00001A560000}"/>
    <cellStyle name="Normal 2 10 2 6 2 3" xfId="39651" xr:uid="{00000000-0005-0000-0000-00001B560000}"/>
    <cellStyle name="Normal 2 10 2 6 2 4" xfId="29637" xr:uid="{00000000-0005-0000-0000-00001C560000}"/>
    <cellStyle name="Normal 2 10 2 6 3" xfId="5855" xr:uid="{00000000-0005-0000-0000-00001D560000}"/>
    <cellStyle name="Normal 2 10 2 6 3 2" xfId="18486" xr:uid="{00000000-0005-0000-0000-00001E560000}"/>
    <cellStyle name="Normal 2 10 2 6 3 2 2" xfId="53702" xr:uid="{00000000-0005-0000-0000-00001F560000}"/>
    <cellStyle name="Normal 2 10 2 6 3 3" xfId="41105" xr:uid="{00000000-0005-0000-0000-000020560000}"/>
    <cellStyle name="Normal 2 10 2 6 3 4" xfId="31091" xr:uid="{00000000-0005-0000-0000-000021560000}"/>
    <cellStyle name="Normal 2 10 2 6 4" xfId="7314" xr:uid="{00000000-0005-0000-0000-000022560000}"/>
    <cellStyle name="Normal 2 10 2 6 4 2" xfId="19940" xr:uid="{00000000-0005-0000-0000-000023560000}"/>
    <cellStyle name="Normal 2 10 2 6 4 2 2" xfId="55156" xr:uid="{00000000-0005-0000-0000-000024560000}"/>
    <cellStyle name="Normal 2 10 2 6 4 3" xfId="42559" xr:uid="{00000000-0005-0000-0000-000025560000}"/>
    <cellStyle name="Normal 2 10 2 6 4 4" xfId="32545" xr:uid="{00000000-0005-0000-0000-000026560000}"/>
    <cellStyle name="Normal 2 10 2 6 5" xfId="9095" xr:uid="{00000000-0005-0000-0000-000027560000}"/>
    <cellStyle name="Normal 2 10 2 6 5 2" xfId="21716" xr:uid="{00000000-0005-0000-0000-000028560000}"/>
    <cellStyle name="Normal 2 10 2 6 5 2 2" xfId="56932" xr:uid="{00000000-0005-0000-0000-000029560000}"/>
    <cellStyle name="Normal 2 10 2 6 5 3" xfId="44335" xr:uid="{00000000-0005-0000-0000-00002A560000}"/>
    <cellStyle name="Normal 2 10 2 6 5 4" xfId="34321" xr:uid="{00000000-0005-0000-0000-00002B560000}"/>
    <cellStyle name="Normal 2 10 2 6 6" xfId="10889" xr:uid="{00000000-0005-0000-0000-00002C560000}"/>
    <cellStyle name="Normal 2 10 2 6 6 2" xfId="23492" xr:uid="{00000000-0005-0000-0000-00002D560000}"/>
    <cellStyle name="Normal 2 10 2 6 6 2 2" xfId="58708" xr:uid="{00000000-0005-0000-0000-00002E560000}"/>
    <cellStyle name="Normal 2 10 2 6 6 3" xfId="46111" xr:uid="{00000000-0005-0000-0000-00002F560000}"/>
    <cellStyle name="Normal 2 10 2 6 6 4" xfId="36097" xr:uid="{00000000-0005-0000-0000-000030560000}"/>
    <cellStyle name="Normal 2 10 2 6 7" xfId="15256" xr:uid="{00000000-0005-0000-0000-000031560000}"/>
    <cellStyle name="Normal 2 10 2 6 7 2" xfId="50472" xr:uid="{00000000-0005-0000-0000-000032560000}"/>
    <cellStyle name="Normal 2 10 2 6 7 3" xfId="27861" xr:uid="{00000000-0005-0000-0000-000033560000}"/>
    <cellStyle name="Normal 2 10 2 6 8" xfId="13478" xr:uid="{00000000-0005-0000-0000-000034560000}"/>
    <cellStyle name="Normal 2 10 2 6 8 2" xfId="48696" xr:uid="{00000000-0005-0000-0000-000035560000}"/>
    <cellStyle name="Normal 2 10 2 6 9" xfId="37875" xr:uid="{00000000-0005-0000-0000-000036560000}"/>
    <cellStyle name="Normal 2 10 2 7" xfId="3722" xr:uid="{00000000-0005-0000-0000-000037560000}"/>
    <cellStyle name="Normal 2 10 2 7 2" xfId="8446" xr:uid="{00000000-0005-0000-0000-000038560000}"/>
    <cellStyle name="Normal 2 10 2 7 2 2" xfId="21072" xr:uid="{00000000-0005-0000-0000-000039560000}"/>
    <cellStyle name="Normal 2 10 2 7 2 2 2" xfId="56288" xr:uid="{00000000-0005-0000-0000-00003A560000}"/>
    <cellStyle name="Normal 2 10 2 7 2 3" xfId="43691" xr:uid="{00000000-0005-0000-0000-00003B560000}"/>
    <cellStyle name="Normal 2 10 2 7 2 4" xfId="33677" xr:uid="{00000000-0005-0000-0000-00003C560000}"/>
    <cellStyle name="Normal 2 10 2 7 3" xfId="10227" xr:uid="{00000000-0005-0000-0000-00003D560000}"/>
    <cellStyle name="Normal 2 10 2 7 3 2" xfId="22848" xr:uid="{00000000-0005-0000-0000-00003E560000}"/>
    <cellStyle name="Normal 2 10 2 7 3 2 2" xfId="58064" xr:uid="{00000000-0005-0000-0000-00003F560000}"/>
    <cellStyle name="Normal 2 10 2 7 3 3" xfId="45467" xr:uid="{00000000-0005-0000-0000-000040560000}"/>
    <cellStyle name="Normal 2 10 2 7 3 4" xfId="35453" xr:uid="{00000000-0005-0000-0000-000041560000}"/>
    <cellStyle name="Normal 2 10 2 7 4" xfId="12023" xr:uid="{00000000-0005-0000-0000-000042560000}"/>
    <cellStyle name="Normal 2 10 2 7 4 2" xfId="24624" xr:uid="{00000000-0005-0000-0000-000043560000}"/>
    <cellStyle name="Normal 2 10 2 7 4 2 2" xfId="59840" xr:uid="{00000000-0005-0000-0000-000044560000}"/>
    <cellStyle name="Normal 2 10 2 7 4 3" xfId="47243" xr:uid="{00000000-0005-0000-0000-000045560000}"/>
    <cellStyle name="Normal 2 10 2 7 4 4" xfId="37229" xr:uid="{00000000-0005-0000-0000-000046560000}"/>
    <cellStyle name="Normal 2 10 2 7 5" xfId="16388" xr:uid="{00000000-0005-0000-0000-000047560000}"/>
    <cellStyle name="Normal 2 10 2 7 5 2" xfId="51604" xr:uid="{00000000-0005-0000-0000-000048560000}"/>
    <cellStyle name="Normal 2 10 2 7 5 3" xfId="28993" xr:uid="{00000000-0005-0000-0000-000049560000}"/>
    <cellStyle name="Normal 2 10 2 7 6" xfId="14610" xr:uid="{00000000-0005-0000-0000-00004A560000}"/>
    <cellStyle name="Normal 2 10 2 7 6 2" xfId="49828" xr:uid="{00000000-0005-0000-0000-00004B560000}"/>
    <cellStyle name="Normal 2 10 2 7 7" xfId="39007" xr:uid="{00000000-0005-0000-0000-00004C560000}"/>
    <cellStyle name="Normal 2 10 2 7 8" xfId="27217" xr:uid="{00000000-0005-0000-0000-00004D560000}"/>
    <cellStyle name="Normal 2 10 2 8" xfId="4060" xr:uid="{00000000-0005-0000-0000-00004E560000}"/>
    <cellStyle name="Normal 2 10 2 8 2" xfId="16710" xr:uid="{00000000-0005-0000-0000-00004F560000}"/>
    <cellStyle name="Normal 2 10 2 8 2 2" xfId="51926" xr:uid="{00000000-0005-0000-0000-000050560000}"/>
    <cellStyle name="Normal 2 10 2 8 2 3" xfId="29315" xr:uid="{00000000-0005-0000-0000-000051560000}"/>
    <cellStyle name="Normal 2 10 2 8 3" xfId="13156" xr:uid="{00000000-0005-0000-0000-000052560000}"/>
    <cellStyle name="Normal 2 10 2 8 3 2" xfId="48374" xr:uid="{00000000-0005-0000-0000-000053560000}"/>
    <cellStyle name="Normal 2 10 2 8 4" xfId="39329" xr:uid="{00000000-0005-0000-0000-000054560000}"/>
    <cellStyle name="Normal 2 10 2 8 5" xfId="25763" xr:uid="{00000000-0005-0000-0000-000055560000}"/>
    <cellStyle name="Normal 2 10 2 9" xfId="5533" xr:uid="{00000000-0005-0000-0000-000056560000}"/>
    <cellStyle name="Normal 2 10 2 9 2" xfId="18164" xr:uid="{00000000-0005-0000-0000-000057560000}"/>
    <cellStyle name="Normal 2 10 2 9 2 2" xfId="53380" xr:uid="{00000000-0005-0000-0000-000058560000}"/>
    <cellStyle name="Normal 2 10 2 9 3" xfId="40783" xr:uid="{00000000-0005-0000-0000-000059560000}"/>
    <cellStyle name="Normal 2 10 2 9 4" xfId="30769" xr:uid="{00000000-0005-0000-0000-00005A560000}"/>
    <cellStyle name="Normal 2 10 3" xfId="2298" xr:uid="{00000000-0005-0000-0000-00005B560000}"/>
    <cellStyle name="Normal 2 10 3 10" xfId="10566" xr:uid="{00000000-0005-0000-0000-00005C560000}"/>
    <cellStyle name="Normal 2 10 3 10 2" xfId="23177" xr:uid="{00000000-0005-0000-0000-00005D560000}"/>
    <cellStyle name="Normal 2 10 3 10 2 2" xfId="58393" xr:uid="{00000000-0005-0000-0000-00005E560000}"/>
    <cellStyle name="Normal 2 10 3 10 3" xfId="45796" xr:uid="{00000000-0005-0000-0000-00005F560000}"/>
    <cellStyle name="Normal 2 10 3 10 4" xfId="35782" xr:uid="{00000000-0005-0000-0000-000060560000}"/>
    <cellStyle name="Normal 2 10 3 11" xfId="15014" xr:uid="{00000000-0005-0000-0000-000061560000}"/>
    <cellStyle name="Normal 2 10 3 11 2" xfId="50230" xr:uid="{00000000-0005-0000-0000-000062560000}"/>
    <cellStyle name="Normal 2 10 3 11 3" xfId="27619" xr:uid="{00000000-0005-0000-0000-000063560000}"/>
    <cellStyle name="Normal 2 10 3 12" xfId="12427" xr:uid="{00000000-0005-0000-0000-000064560000}"/>
    <cellStyle name="Normal 2 10 3 12 2" xfId="47645" xr:uid="{00000000-0005-0000-0000-000065560000}"/>
    <cellStyle name="Normal 2 10 3 13" xfId="37633" xr:uid="{00000000-0005-0000-0000-000066560000}"/>
    <cellStyle name="Normal 2 10 3 14" xfId="25034" xr:uid="{00000000-0005-0000-0000-000067560000}"/>
    <cellStyle name="Normal 2 10 3 15" xfId="60247" xr:uid="{00000000-0005-0000-0000-000068560000}"/>
    <cellStyle name="Normal 2 10 3 2" xfId="3149" xr:uid="{00000000-0005-0000-0000-000069560000}"/>
    <cellStyle name="Normal 2 10 3 2 10" xfId="25518" xr:uid="{00000000-0005-0000-0000-00006A560000}"/>
    <cellStyle name="Normal 2 10 3 2 11" xfId="61053" xr:uid="{00000000-0005-0000-0000-00006B560000}"/>
    <cellStyle name="Normal 2 10 3 2 2" xfId="4949" xr:uid="{00000000-0005-0000-0000-00006C560000}"/>
    <cellStyle name="Normal 2 10 3 2 2 2" xfId="17596" xr:uid="{00000000-0005-0000-0000-00006D560000}"/>
    <cellStyle name="Normal 2 10 3 2 2 2 2" xfId="52812" xr:uid="{00000000-0005-0000-0000-00006E560000}"/>
    <cellStyle name="Normal 2 10 3 2 2 2 3" xfId="30201" xr:uid="{00000000-0005-0000-0000-00006F560000}"/>
    <cellStyle name="Normal 2 10 3 2 2 3" xfId="14042" xr:uid="{00000000-0005-0000-0000-000070560000}"/>
    <cellStyle name="Normal 2 10 3 2 2 3 2" xfId="49260" xr:uid="{00000000-0005-0000-0000-000071560000}"/>
    <cellStyle name="Normal 2 10 3 2 2 4" xfId="40215" xr:uid="{00000000-0005-0000-0000-000072560000}"/>
    <cellStyle name="Normal 2 10 3 2 2 5" xfId="26649" xr:uid="{00000000-0005-0000-0000-000073560000}"/>
    <cellStyle name="Normal 2 10 3 2 3" xfId="6419" xr:uid="{00000000-0005-0000-0000-000074560000}"/>
    <cellStyle name="Normal 2 10 3 2 3 2" xfId="19050" xr:uid="{00000000-0005-0000-0000-000075560000}"/>
    <cellStyle name="Normal 2 10 3 2 3 2 2" xfId="54266" xr:uid="{00000000-0005-0000-0000-000076560000}"/>
    <cellStyle name="Normal 2 10 3 2 3 3" xfId="41669" xr:uid="{00000000-0005-0000-0000-000077560000}"/>
    <cellStyle name="Normal 2 10 3 2 3 4" xfId="31655" xr:uid="{00000000-0005-0000-0000-000078560000}"/>
    <cellStyle name="Normal 2 10 3 2 4" xfId="7878" xr:uid="{00000000-0005-0000-0000-000079560000}"/>
    <cellStyle name="Normal 2 10 3 2 4 2" xfId="20504" xr:uid="{00000000-0005-0000-0000-00007A560000}"/>
    <cellStyle name="Normal 2 10 3 2 4 2 2" xfId="55720" xr:uid="{00000000-0005-0000-0000-00007B560000}"/>
    <cellStyle name="Normal 2 10 3 2 4 3" xfId="43123" xr:uid="{00000000-0005-0000-0000-00007C560000}"/>
    <cellStyle name="Normal 2 10 3 2 4 4" xfId="33109" xr:uid="{00000000-0005-0000-0000-00007D560000}"/>
    <cellStyle name="Normal 2 10 3 2 5" xfId="9659" xr:uid="{00000000-0005-0000-0000-00007E560000}"/>
    <cellStyle name="Normal 2 10 3 2 5 2" xfId="22280" xr:uid="{00000000-0005-0000-0000-00007F560000}"/>
    <cellStyle name="Normal 2 10 3 2 5 2 2" xfId="57496" xr:uid="{00000000-0005-0000-0000-000080560000}"/>
    <cellStyle name="Normal 2 10 3 2 5 3" xfId="44899" xr:uid="{00000000-0005-0000-0000-000081560000}"/>
    <cellStyle name="Normal 2 10 3 2 5 4" xfId="34885" xr:uid="{00000000-0005-0000-0000-000082560000}"/>
    <cellStyle name="Normal 2 10 3 2 6" xfId="11453" xr:uid="{00000000-0005-0000-0000-000083560000}"/>
    <cellStyle name="Normal 2 10 3 2 6 2" xfId="24056" xr:uid="{00000000-0005-0000-0000-000084560000}"/>
    <cellStyle name="Normal 2 10 3 2 6 2 2" xfId="59272" xr:uid="{00000000-0005-0000-0000-000085560000}"/>
    <cellStyle name="Normal 2 10 3 2 6 3" xfId="46675" xr:uid="{00000000-0005-0000-0000-000086560000}"/>
    <cellStyle name="Normal 2 10 3 2 6 4" xfId="36661" xr:uid="{00000000-0005-0000-0000-000087560000}"/>
    <cellStyle name="Normal 2 10 3 2 7" xfId="15820" xr:uid="{00000000-0005-0000-0000-000088560000}"/>
    <cellStyle name="Normal 2 10 3 2 7 2" xfId="51036" xr:uid="{00000000-0005-0000-0000-000089560000}"/>
    <cellStyle name="Normal 2 10 3 2 7 3" xfId="28425" xr:uid="{00000000-0005-0000-0000-00008A560000}"/>
    <cellStyle name="Normal 2 10 3 2 8" xfId="12911" xr:uid="{00000000-0005-0000-0000-00008B560000}"/>
    <cellStyle name="Normal 2 10 3 2 8 2" xfId="48129" xr:uid="{00000000-0005-0000-0000-00008C560000}"/>
    <cellStyle name="Normal 2 10 3 2 9" xfId="38439" xr:uid="{00000000-0005-0000-0000-00008D560000}"/>
    <cellStyle name="Normal 2 10 3 3" xfId="3478" xr:uid="{00000000-0005-0000-0000-00008E560000}"/>
    <cellStyle name="Normal 2 10 3 3 10" xfId="26974" xr:uid="{00000000-0005-0000-0000-00008F560000}"/>
    <cellStyle name="Normal 2 10 3 3 11" xfId="61378" xr:uid="{00000000-0005-0000-0000-000090560000}"/>
    <cellStyle name="Normal 2 10 3 3 2" xfId="5274" xr:uid="{00000000-0005-0000-0000-000091560000}"/>
    <cellStyle name="Normal 2 10 3 3 2 2" xfId="17921" xr:uid="{00000000-0005-0000-0000-000092560000}"/>
    <cellStyle name="Normal 2 10 3 3 2 2 2" xfId="53137" xr:uid="{00000000-0005-0000-0000-000093560000}"/>
    <cellStyle name="Normal 2 10 3 3 2 3" xfId="40540" xr:uid="{00000000-0005-0000-0000-000094560000}"/>
    <cellStyle name="Normal 2 10 3 3 2 4" xfId="30526" xr:uid="{00000000-0005-0000-0000-000095560000}"/>
    <cellStyle name="Normal 2 10 3 3 3" xfId="6744" xr:uid="{00000000-0005-0000-0000-000096560000}"/>
    <cellStyle name="Normal 2 10 3 3 3 2" xfId="19375" xr:uid="{00000000-0005-0000-0000-000097560000}"/>
    <cellStyle name="Normal 2 10 3 3 3 2 2" xfId="54591" xr:uid="{00000000-0005-0000-0000-000098560000}"/>
    <cellStyle name="Normal 2 10 3 3 3 3" xfId="41994" xr:uid="{00000000-0005-0000-0000-000099560000}"/>
    <cellStyle name="Normal 2 10 3 3 3 4" xfId="31980" xr:uid="{00000000-0005-0000-0000-00009A560000}"/>
    <cellStyle name="Normal 2 10 3 3 4" xfId="8203" xr:uid="{00000000-0005-0000-0000-00009B560000}"/>
    <cellStyle name="Normal 2 10 3 3 4 2" xfId="20829" xr:uid="{00000000-0005-0000-0000-00009C560000}"/>
    <cellStyle name="Normal 2 10 3 3 4 2 2" xfId="56045" xr:uid="{00000000-0005-0000-0000-00009D560000}"/>
    <cellStyle name="Normal 2 10 3 3 4 3" xfId="43448" xr:uid="{00000000-0005-0000-0000-00009E560000}"/>
    <cellStyle name="Normal 2 10 3 3 4 4" xfId="33434" xr:uid="{00000000-0005-0000-0000-00009F560000}"/>
    <cellStyle name="Normal 2 10 3 3 5" xfId="9984" xr:uid="{00000000-0005-0000-0000-0000A0560000}"/>
    <cellStyle name="Normal 2 10 3 3 5 2" xfId="22605" xr:uid="{00000000-0005-0000-0000-0000A1560000}"/>
    <cellStyle name="Normal 2 10 3 3 5 2 2" xfId="57821" xr:uid="{00000000-0005-0000-0000-0000A2560000}"/>
    <cellStyle name="Normal 2 10 3 3 5 3" xfId="45224" xr:uid="{00000000-0005-0000-0000-0000A3560000}"/>
    <cellStyle name="Normal 2 10 3 3 5 4" xfId="35210" xr:uid="{00000000-0005-0000-0000-0000A4560000}"/>
    <cellStyle name="Normal 2 10 3 3 6" xfId="11778" xr:uid="{00000000-0005-0000-0000-0000A5560000}"/>
    <cellStyle name="Normal 2 10 3 3 6 2" xfId="24381" xr:uid="{00000000-0005-0000-0000-0000A6560000}"/>
    <cellStyle name="Normal 2 10 3 3 6 2 2" xfId="59597" xr:uid="{00000000-0005-0000-0000-0000A7560000}"/>
    <cellStyle name="Normal 2 10 3 3 6 3" xfId="47000" xr:uid="{00000000-0005-0000-0000-0000A8560000}"/>
    <cellStyle name="Normal 2 10 3 3 6 4" xfId="36986" xr:uid="{00000000-0005-0000-0000-0000A9560000}"/>
    <cellStyle name="Normal 2 10 3 3 7" xfId="16145" xr:uid="{00000000-0005-0000-0000-0000AA560000}"/>
    <cellStyle name="Normal 2 10 3 3 7 2" xfId="51361" xr:uid="{00000000-0005-0000-0000-0000AB560000}"/>
    <cellStyle name="Normal 2 10 3 3 7 3" xfId="28750" xr:uid="{00000000-0005-0000-0000-0000AC560000}"/>
    <cellStyle name="Normal 2 10 3 3 8" xfId="14367" xr:uid="{00000000-0005-0000-0000-0000AD560000}"/>
    <cellStyle name="Normal 2 10 3 3 8 2" xfId="49585" xr:uid="{00000000-0005-0000-0000-0000AE560000}"/>
    <cellStyle name="Normal 2 10 3 3 9" xfId="38764" xr:uid="{00000000-0005-0000-0000-0000AF560000}"/>
    <cellStyle name="Normal 2 10 3 4" xfId="2639" xr:uid="{00000000-0005-0000-0000-0000B0560000}"/>
    <cellStyle name="Normal 2 10 3 4 10" xfId="26165" xr:uid="{00000000-0005-0000-0000-0000B1560000}"/>
    <cellStyle name="Normal 2 10 3 4 11" xfId="60569" xr:uid="{00000000-0005-0000-0000-0000B2560000}"/>
    <cellStyle name="Normal 2 10 3 4 2" xfId="4465" xr:uid="{00000000-0005-0000-0000-0000B3560000}"/>
    <cellStyle name="Normal 2 10 3 4 2 2" xfId="17112" xr:uid="{00000000-0005-0000-0000-0000B4560000}"/>
    <cellStyle name="Normal 2 10 3 4 2 2 2" xfId="52328" xr:uid="{00000000-0005-0000-0000-0000B5560000}"/>
    <cellStyle name="Normal 2 10 3 4 2 3" xfId="39731" xr:uid="{00000000-0005-0000-0000-0000B6560000}"/>
    <cellStyle name="Normal 2 10 3 4 2 4" xfId="29717" xr:uid="{00000000-0005-0000-0000-0000B7560000}"/>
    <cellStyle name="Normal 2 10 3 4 3" xfId="5935" xr:uid="{00000000-0005-0000-0000-0000B8560000}"/>
    <cellStyle name="Normal 2 10 3 4 3 2" xfId="18566" xr:uid="{00000000-0005-0000-0000-0000B9560000}"/>
    <cellStyle name="Normal 2 10 3 4 3 2 2" xfId="53782" xr:uid="{00000000-0005-0000-0000-0000BA560000}"/>
    <cellStyle name="Normal 2 10 3 4 3 3" xfId="41185" xr:uid="{00000000-0005-0000-0000-0000BB560000}"/>
    <cellStyle name="Normal 2 10 3 4 3 4" xfId="31171" xr:uid="{00000000-0005-0000-0000-0000BC560000}"/>
    <cellStyle name="Normal 2 10 3 4 4" xfId="7394" xr:uid="{00000000-0005-0000-0000-0000BD560000}"/>
    <cellStyle name="Normal 2 10 3 4 4 2" xfId="20020" xr:uid="{00000000-0005-0000-0000-0000BE560000}"/>
    <cellStyle name="Normal 2 10 3 4 4 2 2" xfId="55236" xr:uid="{00000000-0005-0000-0000-0000BF560000}"/>
    <cellStyle name="Normal 2 10 3 4 4 3" xfId="42639" xr:uid="{00000000-0005-0000-0000-0000C0560000}"/>
    <cellStyle name="Normal 2 10 3 4 4 4" xfId="32625" xr:uid="{00000000-0005-0000-0000-0000C1560000}"/>
    <cellStyle name="Normal 2 10 3 4 5" xfId="9175" xr:uid="{00000000-0005-0000-0000-0000C2560000}"/>
    <cellStyle name="Normal 2 10 3 4 5 2" xfId="21796" xr:uid="{00000000-0005-0000-0000-0000C3560000}"/>
    <cellStyle name="Normal 2 10 3 4 5 2 2" xfId="57012" xr:uid="{00000000-0005-0000-0000-0000C4560000}"/>
    <cellStyle name="Normal 2 10 3 4 5 3" xfId="44415" xr:uid="{00000000-0005-0000-0000-0000C5560000}"/>
    <cellStyle name="Normal 2 10 3 4 5 4" xfId="34401" xr:uid="{00000000-0005-0000-0000-0000C6560000}"/>
    <cellStyle name="Normal 2 10 3 4 6" xfId="10969" xr:uid="{00000000-0005-0000-0000-0000C7560000}"/>
    <cellStyle name="Normal 2 10 3 4 6 2" xfId="23572" xr:uid="{00000000-0005-0000-0000-0000C8560000}"/>
    <cellStyle name="Normal 2 10 3 4 6 2 2" xfId="58788" xr:uid="{00000000-0005-0000-0000-0000C9560000}"/>
    <cellStyle name="Normal 2 10 3 4 6 3" xfId="46191" xr:uid="{00000000-0005-0000-0000-0000CA560000}"/>
    <cellStyle name="Normal 2 10 3 4 6 4" xfId="36177" xr:uid="{00000000-0005-0000-0000-0000CB560000}"/>
    <cellStyle name="Normal 2 10 3 4 7" xfId="15336" xr:uid="{00000000-0005-0000-0000-0000CC560000}"/>
    <cellStyle name="Normal 2 10 3 4 7 2" xfId="50552" xr:uid="{00000000-0005-0000-0000-0000CD560000}"/>
    <cellStyle name="Normal 2 10 3 4 7 3" xfId="27941" xr:uid="{00000000-0005-0000-0000-0000CE560000}"/>
    <cellStyle name="Normal 2 10 3 4 8" xfId="13558" xr:uid="{00000000-0005-0000-0000-0000CF560000}"/>
    <cellStyle name="Normal 2 10 3 4 8 2" xfId="48776" xr:uid="{00000000-0005-0000-0000-0000D0560000}"/>
    <cellStyle name="Normal 2 10 3 4 9" xfId="37955" xr:uid="{00000000-0005-0000-0000-0000D1560000}"/>
    <cellStyle name="Normal 2 10 3 5" xfId="3803" xr:uid="{00000000-0005-0000-0000-0000D2560000}"/>
    <cellStyle name="Normal 2 10 3 5 2" xfId="8526" xr:uid="{00000000-0005-0000-0000-0000D3560000}"/>
    <cellStyle name="Normal 2 10 3 5 2 2" xfId="21152" xr:uid="{00000000-0005-0000-0000-0000D4560000}"/>
    <cellStyle name="Normal 2 10 3 5 2 2 2" xfId="56368" xr:uid="{00000000-0005-0000-0000-0000D5560000}"/>
    <cellStyle name="Normal 2 10 3 5 2 3" xfId="43771" xr:uid="{00000000-0005-0000-0000-0000D6560000}"/>
    <cellStyle name="Normal 2 10 3 5 2 4" xfId="33757" xr:uid="{00000000-0005-0000-0000-0000D7560000}"/>
    <cellStyle name="Normal 2 10 3 5 3" xfId="10307" xr:uid="{00000000-0005-0000-0000-0000D8560000}"/>
    <cellStyle name="Normal 2 10 3 5 3 2" xfId="22928" xr:uid="{00000000-0005-0000-0000-0000D9560000}"/>
    <cellStyle name="Normal 2 10 3 5 3 2 2" xfId="58144" xr:uid="{00000000-0005-0000-0000-0000DA560000}"/>
    <cellStyle name="Normal 2 10 3 5 3 3" xfId="45547" xr:uid="{00000000-0005-0000-0000-0000DB560000}"/>
    <cellStyle name="Normal 2 10 3 5 3 4" xfId="35533" xr:uid="{00000000-0005-0000-0000-0000DC560000}"/>
    <cellStyle name="Normal 2 10 3 5 4" xfId="12103" xr:uid="{00000000-0005-0000-0000-0000DD560000}"/>
    <cellStyle name="Normal 2 10 3 5 4 2" xfId="24704" xr:uid="{00000000-0005-0000-0000-0000DE560000}"/>
    <cellStyle name="Normal 2 10 3 5 4 2 2" xfId="59920" xr:uid="{00000000-0005-0000-0000-0000DF560000}"/>
    <cellStyle name="Normal 2 10 3 5 4 3" xfId="47323" xr:uid="{00000000-0005-0000-0000-0000E0560000}"/>
    <cellStyle name="Normal 2 10 3 5 4 4" xfId="37309" xr:uid="{00000000-0005-0000-0000-0000E1560000}"/>
    <cellStyle name="Normal 2 10 3 5 5" xfId="16468" xr:uid="{00000000-0005-0000-0000-0000E2560000}"/>
    <cellStyle name="Normal 2 10 3 5 5 2" xfId="51684" xr:uid="{00000000-0005-0000-0000-0000E3560000}"/>
    <cellStyle name="Normal 2 10 3 5 5 3" xfId="29073" xr:uid="{00000000-0005-0000-0000-0000E4560000}"/>
    <cellStyle name="Normal 2 10 3 5 6" xfId="14690" xr:uid="{00000000-0005-0000-0000-0000E5560000}"/>
    <cellStyle name="Normal 2 10 3 5 6 2" xfId="49908" xr:uid="{00000000-0005-0000-0000-0000E6560000}"/>
    <cellStyle name="Normal 2 10 3 5 7" xfId="39087" xr:uid="{00000000-0005-0000-0000-0000E7560000}"/>
    <cellStyle name="Normal 2 10 3 5 8" xfId="27297" xr:uid="{00000000-0005-0000-0000-0000E8560000}"/>
    <cellStyle name="Normal 2 10 3 6" xfId="4143" xr:uid="{00000000-0005-0000-0000-0000E9560000}"/>
    <cellStyle name="Normal 2 10 3 6 2" xfId="16790" xr:uid="{00000000-0005-0000-0000-0000EA560000}"/>
    <cellStyle name="Normal 2 10 3 6 2 2" xfId="52006" xr:uid="{00000000-0005-0000-0000-0000EB560000}"/>
    <cellStyle name="Normal 2 10 3 6 2 3" xfId="29395" xr:uid="{00000000-0005-0000-0000-0000EC560000}"/>
    <cellStyle name="Normal 2 10 3 6 3" xfId="13236" xr:uid="{00000000-0005-0000-0000-0000ED560000}"/>
    <cellStyle name="Normal 2 10 3 6 3 2" xfId="48454" xr:uid="{00000000-0005-0000-0000-0000EE560000}"/>
    <cellStyle name="Normal 2 10 3 6 4" xfId="39409" xr:uid="{00000000-0005-0000-0000-0000EF560000}"/>
    <cellStyle name="Normal 2 10 3 6 5" xfId="25843" xr:uid="{00000000-0005-0000-0000-0000F0560000}"/>
    <cellStyle name="Normal 2 10 3 7" xfId="5613" xr:uid="{00000000-0005-0000-0000-0000F1560000}"/>
    <cellStyle name="Normal 2 10 3 7 2" xfId="18244" xr:uid="{00000000-0005-0000-0000-0000F2560000}"/>
    <cellStyle name="Normal 2 10 3 7 2 2" xfId="53460" xr:uid="{00000000-0005-0000-0000-0000F3560000}"/>
    <cellStyle name="Normal 2 10 3 7 3" xfId="40863" xr:uid="{00000000-0005-0000-0000-0000F4560000}"/>
    <cellStyle name="Normal 2 10 3 7 4" xfId="30849" xr:uid="{00000000-0005-0000-0000-0000F5560000}"/>
    <cellStyle name="Normal 2 10 3 8" xfId="7072" xr:uid="{00000000-0005-0000-0000-0000F6560000}"/>
    <cellStyle name="Normal 2 10 3 8 2" xfId="19698" xr:uid="{00000000-0005-0000-0000-0000F7560000}"/>
    <cellStyle name="Normal 2 10 3 8 2 2" xfId="54914" xr:uid="{00000000-0005-0000-0000-0000F8560000}"/>
    <cellStyle name="Normal 2 10 3 8 3" xfId="42317" xr:uid="{00000000-0005-0000-0000-0000F9560000}"/>
    <cellStyle name="Normal 2 10 3 8 4" xfId="32303" xr:uid="{00000000-0005-0000-0000-0000FA560000}"/>
    <cellStyle name="Normal 2 10 3 9" xfId="8853" xr:uid="{00000000-0005-0000-0000-0000FB560000}"/>
    <cellStyle name="Normal 2 10 3 9 2" xfId="21474" xr:uid="{00000000-0005-0000-0000-0000FC560000}"/>
    <cellStyle name="Normal 2 10 3 9 2 2" xfId="56690" xr:uid="{00000000-0005-0000-0000-0000FD560000}"/>
    <cellStyle name="Normal 2 10 3 9 3" xfId="44093" xr:uid="{00000000-0005-0000-0000-0000FE560000}"/>
    <cellStyle name="Normal 2 10 3 9 4" xfId="34079" xr:uid="{00000000-0005-0000-0000-0000FF560000}"/>
    <cellStyle name="Normal 2 10 4" xfId="2979" xr:uid="{00000000-0005-0000-0000-000000570000}"/>
    <cellStyle name="Normal 2 10 4 10" xfId="25359" xr:uid="{00000000-0005-0000-0000-000001570000}"/>
    <cellStyle name="Normal 2 10 4 11" xfId="60894" xr:uid="{00000000-0005-0000-0000-000002570000}"/>
    <cellStyle name="Normal 2 10 4 2" xfId="4790" xr:uid="{00000000-0005-0000-0000-000003570000}"/>
    <cellStyle name="Normal 2 10 4 2 2" xfId="17437" xr:uid="{00000000-0005-0000-0000-000004570000}"/>
    <cellStyle name="Normal 2 10 4 2 2 2" xfId="52653" xr:uid="{00000000-0005-0000-0000-000005570000}"/>
    <cellStyle name="Normal 2 10 4 2 2 3" xfId="30042" xr:uid="{00000000-0005-0000-0000-000006570000}"/>
    <cellStyle name="Normal 2 10 4 2 3" xfId="13883" xr:uid="{00000000-0005-0000-0000-000007570000}"/>
    <cellStyle name="Normal 2 10 4 2 3 2" xfId="49101" xr:uid="{00000000-0005-0000-0000-000008570000}"/>
    <cellStyle name="Normal 2 10 4 2 4" xfId="40056" xr:uid="{00000000-0005-0000-0000-000009570000}"/>
    <cellStyle name="Normal 2 10 4 2 5" xfId="26490" xr:uid="{00000000-0005-0000-0000-00000A570000}"/>
    <cellStyle name="Normal 2 10 4 3" xfId="6260" xr:uid="{00000000-0005-0000-0000-00000B570000}"/>
    <cellStyle name="Normal 2 10 4 3 2" xfId="18891" xr:uid="{00000000-0005-0000-0000-00000C570000}"/>
    <cellStyle name="Normal 2 10 4 3 2 2" xfId="54107" xr:uid="{00000000-0005-0000-0000-00000D570000}"/>
    <cellStyle name="Normal 2 10 4 3 3" xfId="41510" xr:uid="{00000000-0005-0000-0000-00000E570000}"/>
    <cellStyle name="Normal 2 10 4 3 4" xfId="31496" xr:uid="{00000000-0005-0000-0000-00000F570000}"/>
    <cellStyle name="Normal 2 10 4 4" xfId="7719" xr:uid="{00000000-0005-0000-0000-000010570000}"/>
    <cellStyle name="Normal 2 10 4 4 2" xfId="20345" xr:uid="{00000000-0005-0000-0000-000011570000}"/>
    <cellStyle name="Normal 2 10 4 4 2 2" xfId="55561" xr:uid="{00000000-0005-0000-0000-000012570000}"/>
    <cellStyle name="Normal 2 10 4 4 3" xfId="42964" xr:uid="{00000000-0005-0000-0000-000013570000}"/>
    <cellStyle name="Normal 2 10 4 4 4" xfId="32950" xr:uid="{00000000-0005-0000-0000-000014570000}"/>
    <cellStyle name="Normal 2 10 4 5" xfId="9500" xr:uid="{00000000-0005-0000-0000-000015570000}"/>
    <cellStyle name="Normal 2 10 4 5 2" xfId="22121" xr:uid="{00000000-0005-0000-0000-000016570000}"/>
    <cellStyle name="Normal 2 10 4 5 2 2" xfId="57337" xr:uid="{00000000-0005-0000-0000-000017570000}"/>
    <cellStyle name="Normal 2 10 4 5 3" xfId="44740" xr:uid="{00000000-0005-0000-0000-000018570000}"/>
    <cellStyle name="Normal 2 10 4 5 4" xfId="34726" xr:uid="{00000000-0005-0000-0000-000019570000}"/>
    <cellStyle name="Normal 2 10 4 6" xfId="11294" xr:uid="{00000000-0005-0000-0000-00001A570000}"/>
    <cellStyle name="Normal 2 10 4 6 2" xfId="23897" xr:uid="{00000000-0005-0000-0000-00001B570000}"/>
    <cellStyle name="Normal 2 10 4 6 2 2" xfId="59113" xr:uid="{00000000-0005-0000-0000-00001C570000}"/>
    <cellStyle name="Normal 2 10 4 6 3" xfId="46516" xr:uid="{00000000-0005-0000-0000-00001D570000}"/>
    <cellStyle name="Normal 2 10 4 6 4" xfId="36502" xr:uid="{00000000-0005-0000-0000-00001E570000}"/>
    <cellStyle name="Normal 2 10 4 7" xfId="15661" xr:uid="{00000000-0005-0000-0000-00001F570000}"/>
    <cellStyle name="Normal 2 10 4 7 2" xfId="50877" xr:uid="{00000000-0005-0000-0000-000020570000}"/>
    <cellStyle name="Normal 2 10 4 7 3" xfId="28266" xr:uid="{00000000-0005-0000-0000-000021570000}"/>
    <cellStyle name="Normal 2 10 4 8" xfId="12752" xr:uid="{00000000-0005-0000-0000-000022570000}"/>
    <cellStyle name="Normal 2 10 4 8 2" xfId="47970" xr:uid="{00000000-0005-0000-0000-000023570000}"/>
    <cellStyle name="Normal 2 10 4 9" xfId="38280" xr:uid="{00000000-0005-0000-0000-000024570000}"/>
    <cellStyle name="Normal 2 10 5" xfId="2812" xr:uid="{00000000-0005-0000-0000-000025570000}"/>
    <cellStyle name="Normal 2 10 5 10" xfId="25204" xr:uid="{00000000-0005-0000-0000-000026570000}"/>
    <cellStyle name="Normal 2 10 5 11" xfId="60739" xr:uid="{00000000-0005-0000-0000-000027570000}"/>
    <cellStyle name="Normal 2 10 5 2" xfId="4635" xr:uid="{00000000-0005-0000-0000-000028570000}"/>
    <cellStyle name="Normal 2 10 5 2 2" xfId="17282" xr:uid="{00000000-0005-0000-0000-000029570000}"/>
    <cellStyle name="Normal 2 10 5 2 2 2" xfId="52498" xr:uid="{00000000-0005-0000-0000-00002A570000}"/>
    <cellStyle name="Normal 2 10 5 2 2 3" xfId="29887" xr:uid="{00000000-0005-0000-0000-00002B570000}"/>
    <cellStyle name="Normal 2 10 5 2 3" xfId="13728" xr:uid="{00000000-0005-0000-0000-00002C570000}"/>
    <cellStyle name="Normal 2 10 5 2 3 2" xfId="48946" xr:uid="{00000000-0005-0000-0000-00002D570000}"/>
    <cellStyle name="Normal 2 10 5 2 4" xfId="39901" xr:uid="{00000000-0005-0000-0000-00002E570000}"/>
    <cellStyle name="Normal 2 10 5 2 5" xfId="26335" xr:uid="{00000000-0005-0000-0000-00002F570000}"/>
    <cellStyle name="Normal 2 10 5 3" xfId="6105" xr:uid="{00000000-0005-0000-0000-000030570000}"/>
    <cellStyle name="Normal 2 10 5 3 2" xfId="18736" xr:uid="{00000000-0005-0000-0000-000031570000}"/>
    <cellStyle name="Normal 2 10 5 3 2 2" xfId="53952" xr:uid="{00000000-0005-0000-0000-000032570000}"/>
    <cellStyle name="Normal 2 10 5 3 3" xfId="41355" xr:uid="{00000000-0005-0000-0000-000033570000}"/>
    <cellStyle name="Normal 2 10 5 3 4" xfId="31341" xr:uid="{00000000-0005-0000-0000-000034570000}"/>
    <cellStyle name="Normal 2 10 5 4" xfId="7564" xr:uid="{00000000-0005-0000-0000-000035570000}"/>
    <cellStyle name="Normal 2 10 5 4 2" xfId="20190" xr:uid="{00000000-0005-0000-0000-000036570000}"/>
    <cellStyle name="Normal 2 10 5 4 2 2" xfId="55406" xr:uid="{00000000-0005-0000-0000-000037570000}"/>
    <cellStyle name="Normal 2 10 5 4 3" xfId="42809" xr:uid="{00000000-0005-0000-0000-000038570000}"/>
    <cellStyle name="Normal 2 10 5 4 4" xfId="32795" xr:uid="{00000000-0005-0000-0000-000039570000}"/>
    <cellStyle name="Normal 2 10 5 5" xfId="9345" xr:uid="{00000000-0005-0000-0000-00003A570000}"/>
    <cellStyle name="Normal 2 10 5 5 2" xfId="21966" xr:uid="{00000000-0005-0000-0000-00003B570000}"/>
    <cellStyle name="Normal 2 10 5 5 2 2" xfId="57182" xr:uid="{00000000-0005-0000-0000-00003C570000}"/>
    <cellStyle name="Normal 2 10 5 5 3" xfId="44585" xr:uid="{00000000-0005-0000-0000-00003D570000}"/>
    <cellStyle name="Normal 2 10 5 5 4" xfId="34571" xr:uid="{00000000-0005-0000-0000-00003E570000}"/>
    <cellStyle name="Normal 2 10 5 6" xfId="11139" xr:uid="{00000000-0005-0000-0000-00003F570000}"/>
    <cellStyle name="Normal 2 10 5 6 2" xfId="23742" xr:uid="{00000000-0005-0000-0000-000040570000}"/>
    <cellStyle name="Normal 2 10 5 6 2 2" xfId="58958" xr:uid="{00000000-0005-0000-0000-000041570000}"/>
    <cellStyle name="Normal 2 10 5 6 3" xfId="46361" xr:uid="{00000000-0005-0000-0000-000042570000}"/>
    <cellStyle name="Normal 2 10 5 6 4" xfId="36347" xr:uid="{00000000-0005-0000-0000-000043570000}"/>
    <cellStyle name="Normal 2 10 5 7" xfId="15506" xr:uid="{00000000-0005-0000-0000-000044570000}"/>
    <cellStyle name="Normal 2 10 5 7 2" xfId="50722" xr:uid="{00000000-0005-0000-0000-000045570000}"/>
    <cellStyle name="Normal 2 10 5 7 3" xfId="28111" xr:uid="{00000000-0005-0000-0000-000046570000}"/>
    <cellStyle name="Normal 2 10 5 8" xfId="12597" xr:uid="{00000000-0005-0000-0000-000047570000}"/>
    <cellStyle name="Normal 2 10 5 8 2" xfId="47815" xr:uid="{00000000-0005-0000-0000-000048570000}"/>
    <cellStyle name="Normal 2 10 5 9" xfId="38125" xr:uid="{00000000-0005-0000-0000-000049570000}"/>
    <cellStyle name="Normal 2 10 6" xfId="3326" xr:uid="{00000000-0005-0000-0000-00004A570000}"/>
    <cellStyle name="Normal 2 10 6 10" xfId="26822" xr:uid="{00000000-0005-0000-0000-00004B570000}"/>
    <cellStyle name="Normal 2 10 6 11" xfId="61226" xr:uid="{00000000-0005-0000-0000-00004C570000}"/>
    <cellStyle name="Normal 2 10 6 2" xfId="5122" xr:uid="{00000000-0005-0000-0000-00004D570000}"/>
    <cellStyle name="Normal 2 10 6 2 2" xfId="17769" xr:uid="{00000000-0005-0000-0000-00004E570000}"/>
    <cellStyle name="Normal 2 10 6 2 2 2" xfId="52985" xr:uid="{00000000-0005-0000-0000-00004F570000}"/>
    <cellStyle name="Normal 2 10 6 2 3" xfId="40388" xr:uid="{00000000-0005-0000-0000-000050570000}"/>
    <cellStyle name="Normal 2 10 6 2 4" xfId="30374" xr:uid="{00000000-0005-0000-0000-000051570000}"/>
    <cellStyle name="Normal 2 10 6 3" xfId="6592" xr:uid="{00000000-0005-0000-0000-000052570000}"/>
    <cellStyle name="Normal 2 10 6 3 2" xfId="19223" xr:uid="{00000000-0005-0000-0000-000053570000}"/>
    <cellStyle name="Normal 2 10 6 3 2 2" xfId="54439" xr:uid="{00000000-0005-0000-0000-000054570000}"/>
    <cellStyle name="Normal 2 10 6 3 3" xfId="41842" xr:uid="{00000000-0005-0000-0000-000055570000}"/>
    <cellStyle name="Normal 2 10 6 3 4" xfId="31828" xr:uid="{00000000-0005-0000-0000-000056570000}"/>
    <cellStyle name="Normal 2 10 6 4" xfId="8051" xr:uid="{00000000-0005-0000-0000-000057570000}"/>
    <cellStyle name="Normal 2 10 6 4 2" xfId="20677" xr:uid="{00000000-0005-0000-0000-000058570000}"/>
    <cellStyle name="Normal 2 10 6 4 2 2" xfId="55893" xr:uid="{00000000-0005-0000-0000-000059570000}"/>
    <cellStyle name="Normal 2 10 6 4 3" xfId="43296" xr:uid="{00000000-0005-0000-0000-00005A570000}"/>
    <cellStyle name="Normal 2 10 6 4 4" xfId="33282" xr:uid="{00000000-0005-0000-0000-00005B570000}"/>
    <cellStyle name="Normal 2 10 6 5" xfId="9832" xr:uid="{00000000-0005-0000-0000-00005C570000}"/>
    <cellStyle name="Normal 2 10 6 5 2" xfId="22453" xr:uid="{00000000-0005-0000-0000-00005D570000}"/>
    <cellStyle name="Normal 2 10 6 5 2 2" xfId="57669" xr:uid="{00000000-0005-0000-0000-00005E570000}"/>
    <cellStyle name="Normal 2 10 6 5 3" xfId="45072" xr:uid="{00000000-0005-0000-0000-00005F570000}"/>
    <cellStyle name="Normal 2 10 6 5 4" xfId="35058" xr:uid="{00000000-0005-0000-0000-000060570000}"/>
    <cellStyle name="Normal 2 10 6 6" xfId="11626" xr:uid="{00000000-0005-0000-0000-000061570000}"/>
    <cellStyle name="Normal 2 10 6 6 2" xfId="24229" xr:uid="{00000000-0005-0000-0000-000062570000}"/>
    <cellStyle name="Normal 2 10 6 6 2 2" xfId="59445" xr:uid="{00000000-0005-0000-0000-000063570000}"/>
    <cellStyle name="Normal 2 10 6 6 3" xfId="46848" xr:uid="{00000000-0005-0000-0000-000064570000}"/>
    <cellStyle name="Normal 2 10 6 6 4" xfId="36834" xr:uid="{00000000-0005-0000-0000-000065570000}"/>
    <cellStyle name="Normal 2 10 6 7" xfId="15993" xr:uid="{00000000-0005-0000-0000-000066570000}"/>
    <cellStyle name="Normal 2 10 6 7 2" xfId="51209" xr:uid="{00000000-0005-0000-0000-000067570000}"/>
    <cellStyle name="Normal 2 10 6 7 3" xfId="28598" xr:uid="{00000000-0005-0000-0000-000068570000}"/>
    <cellStyle name="Normal 2 10 6 8" xfId="14215" xr:uid="{00000000-0005-0000-0000-000069570000}"/>
    <cellStyle name="Normal 2 10 6 8 2" xfId="49433" xr:uid="{00000000-0005-0000-0000-00006A570000}"/>
    <cellStyle name="Normal 2 10 6 9" xfId="38612" xr:uid="{00000000-0005-0000-0000-00006B570000}"/>
    <cellStyle name="Normal 2 10 7" xfId="2482" xr:uid="{00000000-0005-0000-0000-00006C570000}"/>
    <cellStyle name="Normal 2 10 7 10" xfId="26013" xr:uid="{00000000-0005-0000-0000-00006D570000}"/>
    <cellStyle name="Normal 2 10 7 11" xfId="60417" xr:uid="{00000000-0005-0000-0000-00006E570000}"/>
    <cellStyle name="Normal 2 10 7 2" xfId="4313" xr:uid="{00000000-0005-0000-0000-00006F570000}"/>
    <cellStyle name="Normal 2 10 7 2 2" xfId="16960" xr:uid="{00000000-0005-0000-0000-000070570000}"/>
    <cellStyle name="Normal 2 10 7 2 2 2" xfId="52176" xr:uid="{00000000-0005-0000-0000-000071570000}"/>
    <cellStyle name="Normal 2 10 7 2 3" xfId="39579" xr:uid="{00000000-0005-0000-0000-000072570000}"/>
    <cellStyle name="Normal 2 10 7 2 4" xfId="29565" xr:uid="{00000000-0005-0000-0000-000073570000}"/>
    <cellStyle name="Normal 2 10 7 3" xfId="5783" xr:uid="{00000000-0005-0000-0000-000074570000}"/>
    <cellStyle name="Normal 2 10 7 3 2" xfId="18414" xr:uid="{00000000-0005-0000-0000-000075570000}"/>
    <cellStyle name="Normal 2 10 7 3 2 2" xfId="53630" xr:uid="{00000000-0005-0000-0000-000076570000}"/>
    <cellStyle name="Normal 2 10 7 3 3" xfId="41033" xr:uid="{00000000-0005-0000-0000-000077570000}"/>
    <cellStyle name="Normal 2 10 7 3 4" xfId="31019" xr:uid="{00000000-0005-0000-0000-000078570000}"/>
    <cellStyle name="Normal 2 10 7 4" xfId="7242" xr:uid="{00000000-0005-0000-0000-000079570000}"/>
    <cellStyle name="Normal 2 10 7 4 2" xfId="19868" xr:uid="{00000000-0005-0000-0000-00007A570000}"/>
    <cellStyle name="Normal 2 10 7 4 2 2" xfId="55084" xr:uid="{00000000-0005-0000-0000-00007B570000}"/>
    <cellStyle name="Normal 2 10 7 4 3" xfId="42487" xr:uid="{00000000-0005-0000-0000-00007C570000}"/>
    <cellStyle name="Normal 2 10 7 4 4" xfId="32473" xr:uid="{00000000-0005-0000-0000-00007D570000}"/>
    <cellStyle name="Normal 2 10 7 5" xfId="9023" xr:uid="{00000000-0005-0000-0000-00007E570000}"/>
    <cellStyle name="Normal 2 10 7 5 2" xfId="21644" xr:uid="{00000000-0005-0000-0000-00007F570000}"/>
    <cellStyle name="Normal 2 10 7 5 2 2" xfId="56860" xr:uid="{00000000-0005-0000-0000-000080570000}"/>
    <cellStyle name="Normal 2 10 7 5 3" xfId="44263" xr:uid="{00000000-0005-0000-0000-000081570000}"/>
    <cellStyle name="Normal 2 10 7 5 4" xfId="34249" xr:uid="{00000000-0005-0000-0000-000082570000}"/>
    <cellStyle name="Normal 2 10 7 6" xfId="10817" xr:uid="{00000000-0005-0000-0000-000083570000}"/>
    <cellStyle name="Normal 2 10 7 6 2" xfId="23420" xr:uid="{00000000-0005-0000-0000-000084570000}"/>
    <cellStyle name="Normal 2 10 7 6 2 2" xfId="58636" xr:uid="{00000000-0005-0000-0000-000085570000}"/>
    <cellStyle name="Normal 2 10 7 6 3" xfId="46039" xr:uid="{00000000-0005-0000-0000-000086570000}"/>
    <cellStyle name="Normal 2 10 7 6 4" xfId="36025" xr:uid="{00000000-0005-0000-0000-000087570000}"/>
    <cellStyle name="Normal 2 10 7 7" xfId="15184" xr:uid="{00000000-0005-0000-0000-000088570000}"/>
    <cellStyle name="Normal 2 10 7 7 2" xfId="50400" xr:uid="{00000000-0005-0000-0000-000089570000}"/>
    <cellStyle name="Normal 2 10 7 7 3" xfId="27789" xr:uid="{00000000-0005-0000-0000-00008A570000}"/>
    <cellStyle name="Normal 2 10 7 8" xfId="13406" xr:uid="{00000000-0005-0000-0000-00008B570000}"/>
    <cellStyle name="Normal 2 10 7 8 2" xfId="48624" xr:uid="{00000000-0005-0000-0000-00008C570000}"/>
    <cellStyle name="Normal 2 10 7 9" xfId="37803" xr:uid="{00000000-0005-0000-0000-00008D570000}"/>
    <cellStyle name="Normal 2 10 8" xfId="3650" xr:uid="{00000000-0005-0000-0000-00008E570000}"/>
    <cellStyle name="Normal 2 10 8 2" xfId="8374" xr:uid="{00000000-0005-0000-0000-00008F570000}"/>
    <cellStyle name="Normal 2 10 8 2 2" xfId="21000" xr:uid="{00000000-0005-0000-0000-000090570000}"/>
    <cellStyle name="Normal 2 10 8 2 2 2" xfId="56216" xr:uid="{00000000-0005-0000-0000-000091570000}"/>
    <cellStyle name="Normal 2 10 8 2 3" xfId="43619" xr:uid="{00000000-0005-0000-0000-000092570000}"/>
    <cellStyle name="Normal 2 10 8 2 4" xfId="33605" xr:uid="{00000000-0005-0000-0000-000093570000}"/>
    <cellStyle name="Normal 2 10 8 3" xfId="10155" xr:uid="{00000000-0005-0000-0000-000094570000}"/>
    <cellStyle name="Normal 2 10 8 3 2" xfId="22776" xr:uid="{00000000-0005-0000-0000-000095570000}"/>
    <cellStyle name="Normal 2 10 8 3 2 2" xfId="57992" xr:uid="{00000000-0005-0000-0000-000096570000}"/>
    <cellStyle name="Normal 2 10 8 3 3" xfId="45395" xr:uid="{00000000-0005-0000-0000-000097570000}"/>
    <cellStyle name="Normal 2 10 8 3 4" xfId="35381" xr:uid="{00000000-0005-0000-0000-000098570000}"/>
    <cellStyle name="Normal 2 10 8 4" xfId="11951" xr:uid="{00000000-0005-0000-0000-000099570000}"/>
    <cellStyle name="Normal 2 10 8 4 2" xfId="24552" xr:uid="{00000000-0005-0000-0000-00009A570000}"/>
    <cellStyle name="Normal 2 10 8 4 2 2" xfId="59768" xr:uid="{00000000-0005-0000-0000-00009B570000}"/>
    <cellStyle name="Normal 2 10 8 4 3" xfId="47171" xr:uid="{00000000-0005-0000-0000-00009C570000}"/>
    <cellStyle name="Normal 2 10 8 4 4" xfId="37157" xr:uid="{00000000-0005-0000-0000-00009D570000}"/>
    <cellStyle name="Normal 2 10 8 5" xfId="16316" xr:uid="{00000000-0005-0000-0000-00009E570000}"/>
    <cellStyle name="Normal 2 10 8 5 2" xfId="51532" xr:uid="{00000000-0005-0000-0000-00009F570000}"/>
    <cellStyle name="Normal 2 10 8 5 3" xfId="28921" xr:uid="{00000000-0005-0000-0000-0000A0570000}"/>
    <cellStyle name="Normal 2 10 8 6" xfId="14538" xr:uid="{00000000-0005-0000-0000-0000A1570000}"/>
    <cellStyle name="Normal 2 10 8 6 2" xfId="49756" xr:uid="{00000000-0005-0000-0000-0000A2570000}"/>
    <cellStyle name="Normal 2 10 8 7" xfId="38935" xr:uid="{00000000-0005-0000-0000-0000A3570000}"/>
    <cellStyle name="Normal 2 10 8 8" xfId="27145" xr:uid="{00000000-0005-0000-0000-0000A4570000}"/>
    <cellStyle name="Normal 2 10 9" xfId="3980" xr:uid="{00000000-0005-0000-0000-0000A5570000}"/>
    <cellStyle name="Normal 2 10 9 2" xfId="16638" xr:uid="{00000000-0005-0000-0000-0000A6570000}"/>
    <cellStyle name="Normal 2 10 9 2 2" xfId="51854" xr:uid="{00000000-0005-0000-0000-0000A7570000}"/>
    <cellStyle name="Normal 2 10 9 2 3" xfId="29243" xr:uid="{00000000-0005-0000-0000-0000A8570000}"/>
    <cellStyle name="Normal 2 10 9 3" xfId="13084" xr:uid="{00000000-0005-0000-0000-0000A9570000}"/>
    <cellStyle name="Normal 2 10 9 3 2" xfId="48302" xr:uid="{00000000-0005-0000-0000-0000AA570000}"/>
    <cellStyle name="Normal 2 10 9 4" xfId="39257" xr:uid="{00000000-0005-0000-0000-0000AB570000}"/>
    <cellStyle name="Normal 2 10 9 5" xfId="25691" xr:uid="{00000000-0005-0000-0000-0000AC570000}"/>
    <cellStyle name="Normal 2 10_District Target Attainment" xfId="1116" xr:uid="{00000000-0005-0000-0000-0000AD570000}"/>
    <cellStyle name="Normal 2 11" xfId="1280" xr:uid="{00000000-0005-0000-0000-0000AE570000}"/>
    <cellStyle name="Normal 2 12" xfId="1890" xr:uid="{00000000-0005-0000-0000-0000AF570000}"/>
    <cellStyle name="Normal 2 13" xfId="2255" xr:uid="{00000000-0005-0000-0000-0000B0570000}"/>
    <cellStyle name="Normal 2 14" xfId="2266" xr:uid="{00000000-0005-0000-0000-0000B1570000}"/>
    <cellStyle name="Normal 2 15" xfId="2418" xr:uid="{00000000-0005-0000-0000-0000B2570000}"/>
    <cellStyle name="Normal 2 16" xfId="2943" xr:uid="{00000000-0005-0000-0000-0000B3570000}"/>
    <cellStyle name="Normal 2 17" xfId="3103" xr:uid="{00000000-0005-0000-0000-0000B4570000}"/>
    <cellStyle name="Normal 2 18" xfId="2983" xr:uid="{00000000-0005-0000-0000-0000B5570000}"/>
    <cellStyle name="Normal 2 19" xfId="3284" xr:uid="{00000000-0005-0000-0000-0000B6570000}"/>
    <cellStyle name="Normal 2 2" xfId="28" xr:uid="{00000000-0005-0000-0000-0000B7570000}"/>
    <cellStyle name="Normal 2 2 10" xfId="2944" xr:uid="{00000000-0005-0000-0000-0000B8570000}"/>
    <cellStyle name="Normal 2 2 11" xfId="2781" xr:uid="{00000000-0005-0000-0000-0000B9570000}"/>
    <cellStyle name="Normal 2 2 12" xfId="2451" xr:uid="{00000000-0005-0000-0000-0000BA570000}"/>
    <cellStyle name="Normal 2 2 2" xfId="29" xr:uid="{00000000-0005-0000-0000-0000BB570000}"/>
    <cellStyle name="Normal 2 2 2 2" xfId="567" xr:uid="{00000000-0005-0000-0000-0000BC570000}"/>
    <cellStyle name="Normal 2 2 2 2 2" xfId="1750" xr:uid="{00000000-0005-0000-0000-0000BD570000}"/>
    <cellStyle name="Normal 2 2 2 2_District Target Attainment" xfId="1119" xr:uid="{00000000-0005-0000-0000-0000BE570000}"/>
    <cellStyle name="Normal 2 2 2 3" xfId="568" xr:uid="{00000000-0005-0000-0000-0000BF570000}"/>
    <cellStyle name="Normal 2 2 2 3 10" xfId="2959" xr:uid="{00000000-0005-0000-0000-0000C0570000}"/>
    <cellStyle name="Normal 2 2 2 3 10 10" xfId="25339" xr:uid="{00000000-0005-0000-0000-0000C1570000}"/>
    <cellStyle name="Normal 2 2 2 3 10 11" xfId="60874" xr:uid="{00000000-0005-0000-0000-0000C2570000}"/>
    <cellStyle name="Normal 2 2 2 3 10 2" xfId="4770" xr:uid="{00000000-0005-0000-0000-0000C3570000}"/>
    <cellStyle name="Normal 2 2 2 3 10 2 2" xfId="17417" xr:uid="{00000000-0005-0000-0000-0000C4570000}"/>
    <cellStyle name="Normal 2 2 2 3 10 2 2 2" xfId="52633" xr:uid="{00000000-0005-0000-0000-0000C5570000}"/>
    <cellStyle name="Normal 2 2 2 3 10 2 2 3" xfId="30022" xr:uid="{00000000-0005-0000-0000-0000C6570000}"/>
    <cellStyle name="Normal 2 2 2 3 10 2 3" xfId="13863" xr:uid="{00000000-0005-0000-0000-0000C7570000}"/>
    <cellStyle name="Normal 2 2 2 3 10 2 3 2" xfId="49081" xr:uid="{00000000-0005-0000-0000-0000C8570000}"/>
    <cellStyle name="Normal 2 2 2 3 10 2 4" xfId="40036" xr:uid="{00000000-0005-0000-0000-0000C9570000}"/>
    <cellStyle name="Normal 2 2 2 3 10 2 5" xfId="26470" xr:uid="{00000000-0005-0000-0000-0000CA570000}"/>
    <cellStyle name="Normal 2 2 2 3 10 3" xfId="6240" xr:uid="{00000000-0005-0000-0000-0000CB570000}"/>
    <cellStyle name="Normal 2 2 2 3 10 3 2" xfId="18871" xr:uid="{00000000-0005-0000-0000-0000CC570000}"/>
    <cellStyle name="Normal 2 2 2 3 10 3 2 2" xfId="54087" xr:uid="{00000000-0005-0000-0000-0000CD570000}"/>
    <cellStyle name="Normal 2 2 2 3 10 3 3" xfId="41490" xr:uid="{00000000-0005-0000-0000-0000CE570000}"/>
    <cellStyle name="Normal 2 2 2 3 10 3 4" xfId="31476" xr:uid="{00000000-0005-0000-0000-0000CF570000}"/>
    <cellStyle name="Normal 2 2 2 3 10 4" xfId="7699" xr:uid="{00000000-0005-0000-0000-0000D0570000}"/>
    <cellStyle name="Normal 2 2 2 3 10 4 2" xfId="20325" xr:uid="{00000000-0005-0000-0000-0000D1570000}"/>
    <cellStyle name="Normal 2 2 2 3 10 4 2 2" xfId="55541" xr:uid="{00000000-0005-0000-0000-0000D2570000}"/>
    <cellStyle name="Normal 2 2 2 3 10 4 3" xfId="42944" xr:uid="{00000000-0005-0000-0000-0000D3570000}"/>
    <cellStyle name="Normal 2 2 2 3 10 4 4" xfId="32930" xr:uid="{00000000-0005-0000-0000-0000D4570000}"/>
    <cellStyle name="Normal 2 2 2 3 10 5" xfId="9480" xr:uid="{00000000-0005-0000-0000-0000D5570000}"/>
    <cellStyle name="Normal 2 2 2 3 10 5 2" xfId="22101" xr:uid="{00000000-0005-0000-0000-0000D6570000}"/>
    <cellStyle name="Normal 2 2 2 3 10 5 2 2" xfId="57317" xr:uid="{00000000-0005-0000-0000-0000D7570000}"/>
    <cellStyle name="Normal 2 2 2 3 10 5 3" xfId="44720" xr:uid="{00000000-0005-0000-0000-0000D8570000}"/>
    <cellStyle name="Normal 2 2 2 3 10 5 4" xfId="34706" xr:uid="{00000000-0005-0000-0000-0000D9570000}"/>
    <cellStyle name="Normal 2 2 2 3 10 6" xfId="11274" xr:uid="{00000000-0005-0000-0000-0000DA570000}"/>
    <cellStyle name="Normal 2 2 2 3 10 6 2" xfId="23877" xr:uid="{00000000-0005-0000-0000-0000DB570000}"/>
    <cellStyle name="Normal 2 2 2 3 10 6 2 2" xfId="59093" xr:uid="{00000000-0005-0000-0000-0000DC570000}"/>
    <cellStyle name="Normal 2 2 2 3 10 6 3" xfId="46496" xr:uid="{00000000-0005-0000-0000-0000DD570000}"/>
    <cellStyle name="Normal 2 2 2 3 10 6 4" xfId="36482" xr:uid="{00000000-0005-0000-0000-0000DE570000}"/>
    <cellStyle name="Normal 2 2 2 3 10 7" xfId="15641" xr:uid="{00000000-0005-0000-0000-0000DF570000}"/>
    <cellStyle name="Normal 2 2 2 3 10 7 2" xfId="50857" xr:uid="{00000000-0005-0000-0000-0000E0570000}"/>
    <cellStyle name="Normal 2 2 2 3 10 7 3" xfId="28246" xr:uid="{00000000-0005-0000-0000-0000E1570000}"/>
    <cellStyle name="Normal 2 2 2 3 10 8" xfId="12732" xr:uid="{00000000-0005-0000-0000-0000E2570000}"/>
    <cellStyle name="Normal 2 2 2 3 10 8 2" xfId="47950" xr:uid="{00000000-0005-0000-0000-0000E3570000}"/>
    <cellStyle name="Normal 2 2 2 3 10 9" xfId="38260" xr:uid="{00000000-0005-0000-0000-0000E4570000}"/>
    <cellStyle name="Normal 2 2 2 3 11" xfId="2813" xr:uid="{00000000-0005-0000-0000-0000E5570000}"/>
    <cellStyle name="Normal 2 2 2 3 11 10" xfId="25205" xr:uid="{00000000-0005-0000-0000-0000E6570000}"/>
    <cellStyle name="Normal 2 2 2 3 11 11" xfId="60740" xr:uid="{00000000-0005-0000-0000-0000E7570000}"/>
    <cellStyle name="Normal 2 2 2 3 11 2" xfId="4636" xr:uid="{00000000-0005-0000-0000-0000E8570000}"/>
    <cellStyle name="Normal 2 2 2 3 11 2 2" xfId="17283" xr:uid="{00000000-0005-0000-0000-0000E9570000}"/>
    <cellStyle name="Normal 2 2 2 3 11 2 2 2" xfId="52499" xr:uid="{00000000-0005-0000-0000-0000EA570000}"/>
    <cellStyle name="Normal 2 2 2 3 11 2 2 3" xfId="29888" xr:uid="{00000000-0005-0000-0000-0000EB570000}"/>
    <cellStyle name="Normal 2 2 2 3 11 2 3" xfId="13729" xr:uid="{00000000-0005-0000-0000-0000EC570000}"/>
    <cellStyle name="Normal 2 2 2 3 11 2 3 2" xfId="48947" xr:uid="{00000000-0005-0000-0000-0000ED570000}"/>
    <cellStyle name="Normal 2 2 2 3 11 2 4" xfId="39902" xr:uid="{00000000-0005-0000-0000-0000EE570000}"/>
    <cellStyle name="Normal 2 2 2 3 11 2 5" xfId="26336" xr:uid="{00000000-0005-0000-0000-0000EF570000}"/>
    <cellStyle name="Normal 2 2 2 3 11 3" xfId="6106" xr:uid="{00000000-0005-0000-0000-0000F0570000}"/>
    <cellStyle name="Normal 2 2 2 3 11 3 2" xfId="18737" xr:uid="{00000000-0005-0000-0000-0000F1570000}"/>
    <cellStyle name="Normal 2 2 2 3 11 3 2 2" xfId="53953" xr:uid="{00000000-0005-0000-0000-0000F2570000}"/>
    <cellStyle name="Normal 2 2 2 3 11 3 3" xfId="41356" xr:uid="{00000000-0005-0000-0000-0000F3570000}"/>
    <cellStyle name="Normal 2 2 2 3 11 3 4" xfId="31342" xr:uid="{00000000-0005-0000-0000-0000F4570000}"/>
    <cellStyle name="Normal 2 2 2 3 11 4" xfId="7565" xr:uid="{00000000-0005-0000-0000-0000F5570000}"/>
    <cellStyle name="Normal 2 2 2 3 11 4 2" xfId="20191" xr:uid="{00000000-0005-0000-0000-0000F6570000}"/>
    <cellStyle name="Normal 2 2 2 3 11 4 2 2" xfId="55407" xr:uid="{00000000-0005-0000-0000-0000F7570000}"/>
    <cellStyle name="Normal 2 2 2 3 11 4 3" xfId="42810" xr:uid="{00000000-0005-0000-0000-0000F8570000}"/>
    <cellStyle name="Normal 2 2 2 3 11 4 4" xfId="32796" xr:uid="{00000000-0005-0000-0000-0000F9570000}"/>
    <cellStyle name="Normal 2 2 2 3 11 5" xfId="9346" xr:uid="{00000000-0005-0000-0000-0000FA570000}"/>
    <cellStyle name="Normal 2 2 2 3 11 5 2" xfId="21967" xr:uid="{00000000-0005-0000-0000-0000FB570000}"/>
    <cellStyle name="Normal 2 2 2 3 11 5 2 2" xfId="57183" xr:uid="{00000000-0005-0000-0000-0000FC570000}"/>
    <cellStyle name="Normal 2 2 2 3 11 5 3" xfId="44586" xr:uid="{00000000-0005-0000-0000-0000FD570000}"/>
    <cellStyle name="Normal 2 2 2 3 11 5 4" xfId="34572" xr:uid="{00000000-0005-0000-0000-0000FE570000}"/>
    <cellStyle name="Normal 2 2 2 3 11 6" xfId="11140" xr:uid="{00000000-0005-0000-0000-0000FF570000}"/>
    <cellStyle name="Normal 2 2 2 3 11 6 2" xfId="23743" xr:uid="{00000000-0005-0000-0000-000000580000}"/>
    <cellStyle name="Normal 2 2 2 3 11 6 2 2" xfId="58959" xr:uid="{00000000-0005-0000-0000-000001580000}"/>
    <cellStyle name="Normal 2 2 2 3 11 6 3" xfId="46362" xr:uid="{00000000-0005-0000-0000-000002580000}"/>
    <cellStyle name="Normal 2 2 2 3 11 6 4" xfId="36348" xr:uid="{00000000-0005-0000-0000-000003580000}"/>
    <cellStyle name="Normal 2 2 2 3 11 7" xfId="15507" xr:uid="{00000000-0005-0000-0000-000004580000}"/>
    <cellStyle name="Normal 2 2 2 3 11 7 2" xfId="50723" xr:uid="{00000000-0005-0000-0000-000005580000}"/>
    <cellStyle name="Normal 2 2 2 3 11 7 3" xfId="28112" xr:uid="{00000000-0005-0000-0000-000006580000}"/>
    <cellStyle name="Normal 2 2 2 3 11 8" xfId="12598" xr:uid="{00000000-0005-0000-0000-000007580000}"/>
    <cellStyle name="Normal 2 2 2 3 11 8 2" xfId="47816" xr:uid="{00000000-0005-0000-0000-000008580000}"/>
    <cellStyle name="Normal 2 2 2 3 11 9" xfId="38126" xr:uid="{00000000-0005-0000-0000-000009580000}"/>
    <cellStyle name="Normal 2 2 2 3 12" xfId="3327" xr:uid="{00000000-0005-0000-0000-00000A580000}"/>
    <cellStyle name="Normal 2 2 2 3 12 10" xfId="26823" xr:uid="{00000000-0005-0000-0000-00000B580000}"/>
    <cellStyle name="Normal 2 2 2 3 12 11" xfId="61227" xr:uid="{00000000-0005-0000-0000-00000C580000}"/>
    <cellStyle name="Normal 2 2 2 3 12 2" xfId="5123" xr:uid="{00000000-0005-0000-0000-00000D580000}"/>
    <cellStyle name="Normal 2 2 2 3 12 2 2" xfId="17770" xr:uid="{00000000-0005-0000-0000-00000E580000}"/>
    <cellStyle name="Normal 2 2 2 3 12 2 2 2" xfId="52986" xr:uid="{00000000-0005-0000-0000-00000F580000}"/>
    <cellStyle name="Normal 2 2 2 3 12 2 3" xfId="40389" xr:uid="{00000000-0005-0000-0000-000010580000}"/>
    <cellStyle name="Normal 2 2 2 3 12 2 4" xfId="30375" xr:uid="{00000000-0005-0000-0000-000011580000}"/>
    <cellStyle name="Normal 2 2 2 3 12 3" xfId="6593" xr:uid="{00000000-0005-0000-0000-000012580000}"/>
    <cellStyle name="Normal 2 2 2 3 12 3 2" xfId="19224" xr:uid="{00000000-0005-0000-0000-000013580000}"/>
    <cellStyle name="Normal 2 2 2 3 12 3 2 2" xfId="54440" xr:uid="{00000000-0005-0000-0000-000014580000}"/>
    <cellStyle name="Normal 2 2 2 3 12 3 3" xfId="41843" xr:uid="{00000000-0005-0000-0000-000015580000}"/>
    <cellStyle name="Normal 2 2 2 3 12 3 4" xfId="31829" xr:uid="{00000000-0005-0000-0000-000016580000}"/>
    <cellStyle name="Normal 2 2 2 3 12 4" xfId="8052" xr:uid="{00000000-0005-0000-0000-000017580000}"/>
    <cellStyle name="Normal 2 2 2 3 12 4 2" xfId="20678" xr:uid="{00000000-0005-0000-0000-000018580000}"/>
    <cellStyle name="Normal 2 2 2 3 12 4 2 2" xfId="55894" xr:uid="{00000000-0005-0000-0000-000019580000}"/>
    <cellStyle name="Normal 2 2 2 3 12 4 3" xfId="43297" xr:uid="{00000000-0005-0000-0000-00001A580000}"/>
    <cellStyle name="Normal 2 2 2 3 12 4 4" xfId="33283" xr:uid="{00000000-0005-0000-0000-00001B580000}"/>
    <cellStyle name="Normal 2 2 2 3 12 5" xfId="9833" xr:uid="{00000000-0005-0000-0000-00001C580000}"/>
    <cellStyle name="Normal 2 2 2 3 12 5 2" xfId="22454" xr:uid="{00000000-0005-0000-0000-00001D580000}"/>
    <cellStyle name="Normal 2 2 2 3 12 5 2 2" xfId="57670" xr:uid="{00000000-0005-0000-0000-00001E580000}"/>
    <cellStyle name="Normal 2 2 2 3 12 5 3" xfId="45073" xr:uid="{00000000-0005-0000-0000-00001F580000}"/>
    <cellStyle name="Normal 2 2 2 3 12 5 4" xfId="35059" xr:uid="{00000000-0005-0000-0000-000020580000}"/>
    <cellStyle name="Normal 2 2 2 3 12 6" xfId="11627" xr:uid="{00000000-0005-0000-0000-000021580000}"/>
    <cellStyle name="Normal 2 2 2 3 12 6 2" xfId="24230" xr:uid="{00000000-0005-0000-0000-000022580000}"/>
    <cellStyle name="Normal 2 2 2 3 12 6 2 2" xfId="59446" xr:uid="{00000000-0005-0000-0000-000023580000}"/>
    <cellStyle name="Normal 2 2 2 3 12 6 3" xfId="46849" xr:uid="{00000000-0005-0000-0000-000024580000}"/>
    <cellStyle name="Normal 2 2 2 3 12 6 4" xfId="36835" xr:uid="{00000000-0005-0000-0000-000025580000}"/>
    <cellStyle name="Normal 2 2 2 3 12 7" xfId="15994" xr:uid="{00000000-0005-0000-0000-000026580000}"/>
    <cellStyle name="Normal 2 2 2 3 12 7 2" xfId="51210" xr:uid="{00000000-0005-0000-0000-000027580000}"/>
    <cellStyle name="Normal 2 2 2 3 12 7 3" xfId="28599" xr:uid="{00000000-0005-0000-0000-000028580000}"/>
    <cellStyle name="Normal 2 2 2 3 12 8" xfId="14216" xr:uid="{00000000-0005-0000-0000-000029580000}"/>
    <cellStyle name="Normal 2 2 2 3 12 8 2" xfId="49434" xr:uid="{00000000-0005-0000-0000-00002A580000}"/>
    <cellStyle name="Normal 2 2 2 3 12 9" xfId="38613" xr:uid="{00000000-0005-0000-0000-00002B580000}"/>
    <cellStyle name="Normal 2 2 2 3 13" xfId="2483" xr:uid="{00000000-0005-0000-0000-00002C580000}"/>
    <cellStyle name="Normal 2 2 2 3 13 10" xfId="26014" xr:uid="{00000000-0005-0000-0000-00002D580000}"/>
    <cellStyle name="Normal 2 2 2 3 13 11" xfId="60418" xr:uid="{00000000-0005-0000-0000-00002E580000}"/>
    <cellStyle name="Normal 2 2 2 3 13 2" xfId="4314" xr:uid="{00000000-0005-0000-0000-00002F580000}"/>
    <cellStyle name="Normal 2 2 2 3 13 2 2" xfId="16961" xr:uid="{00000000-0005-0000-0000-000030580000}"/>
    <cellStyle name="Normal 2 2 2 3 13 2 2 2" xfId="52177" xr:uid="{00000000-0005-0000-0000-000031580000}"/>
    <cellStyle name="Normal 2 2 2 3 13 2 3" xfId="39580" xr:uid="{00000000-0005-0000-0000-000032580000}"/>
    <cellStyle name="Normal 2 2 2 3 13 2 4" xfId="29566" xr:uid="{00000000-0005-0000-0000-000033580000}"/>
    <cellStyle name="Normal 2 2 2 3 13 3" xfId="5784" xr:uid="{00000000-0005-0000-0000-000034580000}"/>
    <cellStyle name="Normal 2 2 2 3 13 3 2" xfId="18415" xr:uid="{00000000-0005-0000-0000-000035580000}"/>
    <cellStyle name="Normal 2 2 2 3 13 3 2 2" xfId="53631" xr:uid="{00000000-0005-0000-0000-000036580000}"/>
    <cellStyle name="Normal 2 2 2 3 13 3 3" xfId="41034" xr:uid="{00000000-0005-0000-0000-000037580000}"/>
    <cellStyle name="Normal 2 2 2 3 13 3 4" xfId="31020" xr:uid="{00000000-0005-0000-0000-000038580000}"/>
    <cellStyle name="Normal 2 2 2 3 13 4" xfId="7243" xr:uid="{00000000-0005-0000-0000-000039580000}"/>
    <cellStyle name="Normal 2 2 2 3 13 4 2" xfId="19869" xr:uid="{00000000-0005-0000-0000-00003A580000}"/>
    <cellStyle name="Normal 2 2 2 3 13 4 2 2" xfId="55085" xr:uid="{00000000-0005-0000-0000-00003B580000}"/>
    <cellStyle name="Normal 2 2 2 3 13 4 3" xfId="42488" xr:uid="{00000000-0005-0000-0000-00003C580000}"/>
    <cellStyle name="Normal 2 2 2 3 13 4 4" xfId="32474" xr:uid="{00000000-0005-0000-0000-00003D580000}"/>
    <cellStyle name="Normal 2 2 2 3 13 5" xfId="9024" xr:uid="{00000000-0005-0000-0000-00003E580000}"/>
    <cellStyle name="Normal 2 2 2 3 13 5 2" xfId="21645" xr:uid="{00000000-0005-0000-0000-00003F580000}"/>
    <cellStyle name="Normal 2 2 2 3 13 5 2 2" xfId="56861" xr:uid="{00000000-0005-0000-0000-000040580000}"/>
    <cellStyle name="Normal 2 2 2 3 13 5 3" xfId="44264" xr:uid="{00000000-0005-0000-0000-000041580000}"/>
    <cellStyle name="Normal 2 2 2 3 13 5 4" xfId="34250" xr:uid="{00000000-0005-0000-0000-000042580000}"/>
    <cellStyle name="Normal 2 2 2 3 13 6" xfId="10818" xr:uid="{00000000-0005-0000-0000-000043580000}"/>
    <cellStyle name="Normal 2 2 2 3 13 6 2" xfId="23421" xr:uid="{00000000-0005-0000-0000-000044580000}"/>
    <cellStyle name="Normal 2 2 2 3 13 6 2 2" xfId="58637" xr:uid="{00000000-0005-0000-0000-000045580000}"/>
    <cellStyle name="Normal 2 2 2 3 13 6 3" xfId="46040" xr:uid="{00000000-0005-0000-0000-000046580000}"/>
    <cellStyle name="Normal 2 2 2 3 13 6 4" xfId="36026" xr:uid="{00000000-0005-0000-0000-000047580000}"/>
    <cellStyle name="Normal 2 2 2 3 13 7" xfId="15185" xr:uid="{00000000-0005-0000-0000-000048580000}"/>
    <cellStyle name="Normal 2 2 2 3 13 7 2" xfId="50401" xr:uid="{00000000-0005-0000-0000-000049580000}"/>
    <cellStyle name="Normal 2 2 2 3 13 7 3" xfId="27790" xr:uid="{00000000-0005-0000-0000-00004A580000}"/>
    <cellStyle name="Normal 2 2 2 3 13 8" xfId="13407" xr:uid="{00000000-0005-0000-0000-00004B580000}"/>
    <cellStyle name="Normal 2 2 2 3 13 8 2" xfId="48625" xr:uid="{00000000-0005-0000-0000-00004C580000}"/>
    <cellStyle name="Normal 2 2 2 3 13 9" xfId="37804" xr:uid="{00000000-0005-0000-0000-00004D580000}"/>
    <cellStyle name="Normal 2 2 2 3 14" xfId="3651" xr:uid="{00000000-0005-0000-0000-00004E580000}"/>
    <cellStyle name="Normal 2 2 2 3 14 2" xfId="8375" xr:uid="{00000000-0005-0000-0000-00004F580000}"/>
    <cellStyle name="Normal 2 2 2 3 14 2 2" xfId="21001" xr:uid="{00000000-0005-0000-0000-000050580000}"/>
    <cellStyle name="Normal 2 2 2 3 14 2 2 2" xfId="56217" xr:uid="{00000000-0005-0000-0000-000051580000}"/>
    <cellStyle name="Normal 2 2 2 3 14 2 3" xfId="43620" xr:uid="{00000000-0005-0000-0000-000052580000}"/>
    <cellStyle name="Normal 2 2 2 3 14 2 4" xfId="33606" xr:uid="{00000000-0005-0000-0000-000053580000}"/>
    <cellStyle name="Normal 2 2 2 3 14 3" xfId="10156" xr:uid="{00000000-0005-0000-0000-000054580000}"/>
    <cellStyle name="Normal 2 2 2 3 14 3 2" xfId="22777" xr:uid="{00000000-0005-0000-0000-000055580000}"/>
    <cellStyle name="Normal 2 2 2 3 14 3 2 2" xfId="57993" xr:uid="{00000000-0005-0000-0000-000056580000}"/>
    <cellStyle name="Normal 2 2 2 3 14 3 3" xfId="45396" xr:uid="{00000000-0005-0000-0000-000057580000}"/>
    <cellStyle name="Normal 2 2 2 3 14 3 4" xfId="35382" xr:uid="{00000000-0005-0000-0000-000058580000}"/>
    <cellStyle name="Normal 2 2 2 3 14 4" xfId="11952" xr:uid="{00000000-0005-0000-0000-000059580000}"/>
    <cellStyle name="Normal 2 2 2 3 14 4 2" xfId="24553" xr:uid="{00000000-0005-0000-0000-00005A580000}"/>
    <cellStyle name="Normal 2 2 2 3 14 4 2 2" xfId="59769" xr:uid="{00000000-0005-0000-0000-00005B580000}"/>
    <cellStyle name="Normal 2 2 2 3 14 4 3" xfId="47172" xr:uid="{00000000-0005-0000-0000-00005C580000}"/>
    <cellStyle name="Normal 2 2 2 3 14 4 4" xfId="37158" xr:uid="{00000000-0005-0000-0000-00005D580000}"/>
    <cellStyle name="Normal 2 2 2 3 14 5" xfId="16317" xr:uid="{00000000-0005-0000-0000-00005E580000}"/>
    <cellStyle name="Normal 2 2 2 3 14 5 2" xfId="51533" xr:uid="{00000000-0005-0000-0000-00005F580000}"/>
    <cellStyle name="Normal 2 2 2 3 14 5 3" xfId="28922" xr:uid="{00000000-0005-0000-0000-000060580000}"/>
    <cellStyle name="Normal 2 2 2 3 14 6" xfId="14539" xr:uid="{00000000-0005-0000-0000-000061580000}"/>
    <cellStyle name="Normal 2 2 2 3 14 6 2" xfId="49757" xr:uid="{00000000-0005-0000-0000-000062580000}"/>
    <cellStyle name="Normal 2 2 2 3 14 7" xfId="38936" xr:uid="{00000000-0005-0000-0000-000063580000}"/>
    <cellStyle name="Normal 2 2 2 3 14 8" xfId="27146" xr:uid="{00000000-0005-0000-0000-000064580000}"/>
    <cellStyle name="Normal 2 2 2 3 15" xfId="3981" xr:uid="{00000000-0005-0000-0000-000065580000}"/>
    <cellStyle name="Normal 2 2 2 3 15 2" xfId="16639" xr:uid="{00000000-0005-0000-0000-000066580000}"/>
    <cellStyle name="Normal 2 2 2 3 15 2 2" xfId="51855" xr:uid="{00000000-0005-0000-0000-000067580000}"/>
    <cellStyle name="Normal 2 2 2 3 15 2 3" xfId="29244" xr:uid="{00000000-0005-0000-0000-000068580000}"/>
    <cellStyle name="Normal 2 2 2 3 15 3" xfId="13085" xr:uid="{00000000-0005-0000-0000-000069580000}"/>
    <cellStyle name="Normal 2 2 2 3 15 3 2" xfId="48303" xr:uid="{00000000-0005-0000-0000-00006A580000}"/>
    <cellStyle name="Normal 2 2 2 3 15 4" xfId="39258" xr:uid="{00000000-0005-0000-0000-00006B580000}"/>
    <cellStyle name="Normal 2 2 2 3 15 5" xfId="25692" xr:uid="{00000000-0005-0000-0000-00006C580000}"/>
    <cellStyle name="Normal 2 2 2 3 16" xfId="5462" xr:uid="{00000000-0005-0000-0000-00006D580000}"/>
    <cellStyle name="Normal 2 2 2 3 16 2" xfId="18093" xr:uid="{00000000-0005-0000-0000-00006E580000}"/>
    <cellStyle name="Normal 2 2 2 3 16 2 2" xfId="53309" xr:uid="{00000000-0005-0000-0000-00006F580000}"/>
    <cellStyle name="Normal 2 2 2 3 16 3" xfId="40712" xr:uid="{00000000-0005-0000-0000-000070580000}"/>
    <cellStyle name="Normal 2 2 2 3 16 4" xfId="30698" xr:uid="{00000000-0005-0000-0000-000071580000}"/>
    <cellStyle name="Normal 2 2 2 3 17" xfId="6918" xr:uid="{00000000-0005-0000-0000-000072580000}"/>
    <cellStyle name="Normal 2 2 2 3 17 2" xfId="19547" xr:uid="{00000000-0005-0000-0000-000073580000}"/>
    <cellStyle name="Normal 2 2 2 3 17 2 2" xfId="54763" xr:uid="{00000000-0005-0000-0000-000074580000}"/>
    <cellStyle name="Normal 2 2 2 3 17 3" xfId="42166" xr:uid="{00000000-0005-0000-0000-000075580000}"/>
    <cellStyle name="Normal 2 2 2 3 17 4" xfId="32152" xr:uid="{00000000-0005-0000-0000-000076580000}"/>
    <cellStyle name="Normal 2 2 2 3 18" xfId="8700" xr:uid="{00000000-0005-0000-0000-000077580000}"/>
    <cellStyle name="Normal 2 2 2 3 18 2" xfId="21323" xr:uid="{00000000-0005-0000-0000-000078580000}"/>
    <cellStyle name="Normal 2 2 2 3 18 2 2" xfId="56539" xr:uid="{00000000-0005-0000-0000-000079580000}"/>
    <cellStyle name="Normal 2 2 2 3 18 3" xfId="43942" xr:uid="{00000000-0005-0000-0000-00007A580000}"/>
    <cellStyle name="Normal 2 2 2 3 18 4" xfId="33928" xr:uid="{00000000-0005-0000-0000-00007B580000}"/>
    <cellStyle name="Normal 2 2 2 3 19" xfId="10567" xr:uid="{00000000-0005-0000-0000-00007C580000}"/>
    <cellStyle name="Normal 2 2 2 3 19 2" xfId="23178" xr:uid="{00000000-0005-0000-0000-00007D580000}"/>
    <cellStyle name="Normal 2 2 2 3 19 2 2" xfId="58394" xr:uid="{00000000-0005-0000-0000-00007E580000}"/>
    <cellStyle name="Normal 2 2 2 3 19 3" xfId="45797" xr:uid="{00000000-0005-0000-0000-00007F580000}"/>
    <cellStyle name="Normal 2 2 2 3 19 4" xfId="35783" xr:uid="{00000000-0005-0000-0000-000080580000}"/>
    <cellStyle name="Normal 2 2 2 3 2" xfId="569" xr:uid="{00000000-0005-0000-0000-000081580000}"/>
    <cellStyle name="Normal 2 2 2 3 2 2" xfId="1752" xr:uid="{00000000-0005-0000-0000-000082580000}"/>
    <cellStyle name="Normal 2 2 2 3 2_District Target Attainment" xfId="1121" xr:uid="{00000000-0005-0000-0000-000083580000}"/>
    <cellStyle name="Normal 2 2 2 3 20" xfId="14862" xr:uid="{00000000-0005-0000-0000-000084580000}"/>
    <cellStyle name="Normal 2 2 2 3 20 2" xfId="50079" xr:uid="{00000000-0005-0000-0000-000085580000}"/>
    <cellStyle name="Normal 2 2 2 3 20 3" xfId="27468" xr:uid="{00000000-0005-0000-0000-000086580000}"/>
    <cellStyle name="Normal 2 2 2 3 21" xfId="12276" xr:uid="{00000000-0005-0000-0000-000087580000}"/>
    <cellStyle name="Normal 2 2 2 3 21 2" xfId="47494" xr:uid="{00000000-0005-0000-0000-000088580000}"/>
    <cellStyle name="Normal 2 2 2 3 22" xfId="37481" xr:uid="{00000000-0005-0000-0000-000089580000}"/>
    <cellStyle name="Normal 2 2 2 3 23" xfId="24883" xr:uid="{00000000-0005-0000-0000-00008A580000}"/>
    <cellStyle name="Normal 2 2 2 3 24" xfId="60096" xr:uid="{00000000-0005-0000-0000-00008B580000}"/>
    <cellStyle name="Normal 2 2 2 3 3" xfId="1751" xr:uid="{00000000-0005-0000-0000-00008C580000}"/>
    <cellStyle name="Normal 2 2 2 3 3 10" xfId="6992" xr:uid="{00000000-0005-0000-0000-00008D580000}"/>
    <cellStyle name="Normal 2 2 2 3 3 10 2" xfId="19619" xr:uid="{00000000-0005-0000-0000-00008E580000}"/>
    <cellStyle name="Normal 2 2 2 3 3 10 2 2" xfId="54835" xr:uid="{00000000-0005-0000-0000-00008F580000}"/>
    <cellStyle name="Normal 2 2 2 3 3 10 3" xfId="42238" xr:uid="{00000000-0005-0000-0000-000090580000}"/>
    <cellStyle name="Normal 2 2 2 3 3 10 4" xfId="32224" xr:uid="{00000000-0005-0000-0000-000091580000}"/>
    <cellStyle name="Normal 2 2 2 3 3 11" xfId="8773" xr:uid="{00000000-0005-0000-0000-000092580000}"/>
    <cellStyle name="Normal 2 2 2 3 3 11 2" xfId="21395" xr:uid="{00000000-0005-0000-0000-000093580000}"/>
    <cellStyle name="Normal 2 2 2 3 3 11 2 2" xfId="56611" xr:uid="{00000000-0005-0000-0000-000094580000}"/>
    <cellStyle name="Normal 2 2 2 3 3 11 3" xfId="44014" xr:uid="{00000000-0005-0000-0000-000095580000}"/>
    <cellStyle name="Normal 2 2 2 3 3 11 4" xfId="34000" xr:uid="{00000000-0005-0000-0000-000096580000}"/>
    <cellStyle name="Normal 2 2 2 3 3 12" xfId="10568" xr:uid="{00000000-0005-0000-0000-000097580000}"/>
    <cellStyle name="Normal 2 2 2 3 3 12 2" xfId="23179" xr:uid="{00000000-0005-0000-0000-000098580000}"/>
    <cellStyle name="Normal 2 2 2 3 3 12 2 2" xfId="58395" xr:uid="{00000000-0005-0000-0000-000099580000}"/>
    <cellStyle name="Normal 2 2 2 3 3 12 3" xfId="45798" xr:uid="{00000000-0005-0000-0000-00009A580000}"/>
    <cellStyle name="Normal 2 2 2 3 3 12 4" xfId="35784" xr:uid="{00000000-0005-0000-0000-00009B580000}"/>
    <cellStyle name="Normal 2 2 2 3 3 13" xfId="14934" xr:uid="{00000000-0005-0000-0000-00009C580000}"/>
    <cellStyle name="Normal 2 2 2 3 3 13 2" xfId="50151" xr:uid="{00000000-0005-0000-0000-00009D580000}"/>
    <cellStyle name="Normal 2 2 2 3 3 13 3" xfId="27540" xr:uid="{00000000-0005-0000-0000-00009E580000}"/>
    <cellStyle name="Normal 2 2 2 3 3 14" xfId="12348" xr:uid="{00000000-0005-0000-0000-00009F580000}"/>
    <cellStyle name="Normal 2 2 2 3 3 14 2" xfId="47566" xr:uid="{00000000-0005-0000-0000-0000A0580000}"/>
    <cellStyle name="Normal 2 2 2 3 3 15" xfId="37553" xr:uid="{00000000-0005-0000-0000-0000A1580000}"/>
    <cellStyle name="Normal 2 2 2 3 3 16" xfId="24955" xr:uid="{00000000-0005-0000-0000-0000A2580000}"/>
    <cellStyle name="Normal 2 2 2 3 3 17" xfId="60168" xr:uid="{00000000-0005-0000-0000-0000A3580000}"/>
    <cellStyle name="Normal 2 2 2 3 3 2" xfId="2378" xr:uid="{00000000-0005-0000-0000-0000A4580000}"/>
    <cellStyle name="Normal 2 2 2 3 3 2 10" xfId="10569" xr:uid="{00000000-0005-0000-0000-0000A5580000}"/>
    <cellStyle name="Normal 2 2 2 3 3 2 10 2" xfId="23180" xr:uid="{00000000-0005-0000-0000-0000A6580000}"/>
    <cellStyle name="Normal 2 2 2 3 3 2 10 2 2" xfId="58396" xr:uid="{00000000-0005-0000-0000-0000A7580000}"/>
    <cellStyle name="Normal 2 2 2 3 3 2 10 3" xfId="45799" xr:uid="{00000000-0005-0000-0000-0000A8580000}"/>
    <cellStyle name="Normal 2 2 2 3 3 2 10 4" xfId="35785" xr:uid="{00000000-0005-0000-0000-0000A9580000}"/>
    <cellStyle name="Normal 2 2 2 3 3 2 11" xfId="15089" xr:uid="{00000000-0005-0000-0000-0000AA580000}"/>
    <cellStyle name="Normal 2 2 2 3 3 2 11 2" xfId="50305" xr:uid="{00000000-0005-0000-0000-0000AB580000}"/>
    <cellStyle name="Normal 2 2 2 3 3 2 11 3" xfId="27694" xr:uid="{00000000-0005-0000-0000-0000AC580000}"/>
    <cellStyle name="Normal 2 2 2 3 3 2 12" xfId="12502" xr:uid="{00000000-0005-0000-0000-0000AD580000}"/>
    <cellStyle name="Normal 2 2 2 3 3 2 12 2" xfId="47720" xr:uid="{00000000-0005-0000-0000-0000AE580000}"/>
    <cellStyle name="Normal 2 2 2 3 3 2 13" xfId="37708" xr:uid="{00000000-0005-0000-0000-0000AF580000}"/>
    <cellStyle name="Normal 2 2 2 3 3 2 14" xfId="25109" xr:uid="{00000000-0005-0000-0000-0000B0580000}"/>
    <cellStyle name="Normal 2 2 2 3 3 2 15" xfId="60322" xr:uid="{00000000-0005-0000-0000-0000B1580000}"/>
    <cellStyle name="Normal 2 2 2 3 3 2 2" xfId="3224" xr:uid="{00000000-0005-0000-0000-0000B2580000}"/>
    <cellStyle name="Normal 2 2 2 3 3 2 2 10" xfId="25593" xr:uid="{00000000-0005-0000-0000-0000B3580000}"/>
    <cellStyle name="Normal 2 2 2 3 3 2 2 11" xfId="61128" xr:uid="{00000000-0005-0000-0000-0000B4580000}"/>
    <cellStyle name="Normal 2 2 2 3 3 2 2 2" xfId="5024" xr:uid="{00000000-0005-0000-0000-0000B5580000}"/>
    <cellStyle name="Normal 2 2 2 3 3 2 2 2 2" xfId="17671" xr:uid="{00000000-0005-0000-0000-0000B6580000}"/>
    <cellStyle name="Normal 2 2 2 3 3 2 2 2 2 2" xfId="52887" xr:uid="{00000000-0005-0000-0000-0000B7580000}"/>
    <cellStyle name="Normal 2 2 2 3 3 2 2 2 2 3" xfId="30276" xr:uid="{00000000-0005-0000-0000-0000B8580000}"/>
    <cellStyle name="Normal 2 2 2 3 3 2 2 2 3" xfId="14117" xr:uid="{00000000-0005-0000-0000-0000B9580000}"/>
    <cellStyle name="Normal 2 2 2 3 3 2 2 2 3 2" xfId="49335" xr:uid="{00000000-0005-0000-0000-0000BA580000}"/>
    <cellStyle name="Normal 2 2 2 3 3 2 2 2 4" xfId="40290" xr:uid="{00000000-0005-0000-0000-0000BB580000}"/>
    <cellStyle name="Normal 2 2 2 3 3 2 2 2 5" xfId="26724" xr:uid="{00000000-0005-0000-0000-0000BC580000}"/>
    <cellStyle name="Normal 2 2 2 3 3 2 2 3" xfId="6494" xr:uid="{00000000-0005-0000-0000-0000BD580000}"/>
    <cellStyle name="Normal 2 2 2 3 3 2 2 3 2" xfId="19125" xr:uid="{00000000-0005-0000-0000-0000BE580000}"/>
    <cellStyle name="Normal 2 2 2 3 3 2 2 3 2 2" xfId="54341" xr:uid="{00000000-0005-0000-0000-0000BF580000}"/>
    <cellStyle name="Normal 2 2 2 3 3 2 2 3 3" xfId="41744" xr:uid="{00000000-0005-0000-0000-0000C0580000}"/>
    <cellStyle name="Normal 2 2 2 3 3 2 2 3 4" xfId="31730" xr:uid="{00000000-0005-0000-0000-0000C1580000}"/>
    <cellStyle name="Normal 2 2 2 3 3 2 2 4" xfId="7953" xr:uid="{00000000-0005-0000-0000-0000C2580000}"/>
    <cellStyle name="Normal 2 2 2 3 3 2 2 4 2" xfId="20579" xr:uid="{00000000-0005-0000-0000-0000C3580000}"/>
    <cellStyle name="Normal 2 2 2 3 3 2 2 4 2 2" xfId="55795" xr:uid="{00000000-0005-0000-0000-0000C4580000}"/>
    <cellStyle name="Normal 2 2 2 3 3 2 2 4 3" xfId="43198" xr:uid="{00000000-0005-0000-0000-0000C5580000}"/>
    <cellStyle name="Normal 2 2 2 3 3 2 2 4 4" xfId="33184" xr:uid="{00000000-0005-0000-0000-0000C6580000}"/>
    <cellStyle name="Normal 2 2 2 3 3 2 2 5" xfId="9734" xr:uid="{00000000-0005-0000-0000-0000C7580000}"/>
    <cellStyle name="Normal 2 2 2 3 3 2 2 5 2" xfId="22355" xr:uid="{00000000-0005-0000-0000-0000C8580000}"/>
    <cellStyle name="Normal 2 2 2 3 3 2 2 5 2 2" xfId="57571" xr:uid="{00000000-0005-0000-0000-0000C9580000}"/>
    <cellStyle name="Normal 2 2 2 3 3 2 2 5 3" xfId="44974" xr:uid="{00000000-0005-0000-0000-0000CA580000}"/>
    <cellStyle name="Normal 2 2 2 3 3 2 2 5 4" xfId="34960" xr:uid="{00000000-0005-0000-0000-0000CB580000}"/>
    <cellStyle name="Normal 2 2 2 3 3 2 2 6" xfId="11528" xr:uid="{00000000-0005-0000-0000-0000CC580000}"/>
    <cellStyle name="Normal 2 2 2 3 3 2 2 6 2" xfId="24131" xr:uid="{00000000-0005-0000-0000-0000CD580000}"/>
    <cellStyle name="Normal 2 2 2 3 3 2 2 6 2 2" xfId="59347" xr:uid="{00000000-0005-0000-0000-0000CE580000}"/>
    <cellStyle name="Normal 2 2 2 3 3 2 2 6 3" xfId="46750" xr:uid="{00000000-0005-0000-0000-0000CF580000}"/>
    <cellStyle name="Normal 2 2 2 3 3 2 2 6 4" xfId="36736" xr:uid="{00000000-0005-0000-0000-0000D0580000}"/>
    <cellStyle name="Normal 2 2 2 3 3 2 2 7" xfId="15895" xr:uid="{00000000-0005-0000-0000-0000D1580000}"/>
    <cellStyle name="Normal 2 2 2 3 3 2 2 7 2" xfId="51111" xr:uid="{00000000-0005-0000-0000-0000D2580000}"/>
    <cellStyle name="Normal 2 2 2 3 3 2 2 7 3" xfId="28500" xr:uid="{00000000-0005-0000-0000-0000D3580000}"/>
    <cellStyle name="Normal 2 2 2 3 3 2 2 8" xfId="12986" xr:uid="{00000000-0005-0000-0000-0000D4580000}"/>
    <cellStyle name="Normal 2 2 2 3 3 2 2 8 2" xfId="48204" xr:uid="{00000000-0005-0000-0000-0000D5580000}"/>
    <cellStyle name="Normal 2 2 2 3 3 2 2 9" xfId="38514" xr:uid="{00000000-0005-0000-0000-0000D6580000}"/>
    <cellStyle name="Normal 2 2 2 3 3 2 3" xfId="3553" xr:uid="{00000000-0005-0000-0000-0000D7580000}"/>
    <cellStyle name="Normal 2 2 2 3 3 2 3 10" xfId="27049" xr:uid="{00000000-0005-0000-0000-0000D8580000}"/>
    <cellStyle name="Normal 2 2 2 3 3 2 3 11" xfId="61453" xr:uid="{00000000-0005-0000-0000-0000D9580000}"/>
    <cellStyle name="Normal 2 2 2 3 3 2 3 2" xfId="5349" xr:uid="{00000000-0005-0000-0000-0000DA580000}"/>
    <cellStyle name="Normal 2 2 2 3 3 2 3 2 2" xfId="17996" xr:uid="{00000000-0005-0000-0000-0000DB580000}"/>
    <cellStyle name="Normal 2 2 2 3 3 2 3 2 2 2" xfId="53212" xr:uid="{00000000-0005-0000-0000-0000DC580000}"/>
    <cellStyle name="Normal 2 2 2 3 3 2 3 2 3" xfId="40615" xr:uid="{00000000-0005-0000-0000-0000DD580000}"/>
    <cellStyle name="Normal 2 2 2 3 3 2 3 2 4" xfId="30601" xr:uid="{00000000-0005-0000-0000-0000DE580000}"/>
    <cellStyle name="Normal 2 2 2 3 3 2 3 3" xfId="6819" xr:uid="{00000000-0005-0000-0000-0000DF580000}"/>
    <cellStyle name="Normal 2 2 2 3 3 2 3 3 2" xfId="19450" xr:uid="{00000000-0005-0000-0000-0000E0580000}"/>
    <cellStyle name="Normal 2 2 2 3 3 2 3 3 2 2" xfId="54666" xr:uid="{00000000-0005-0000-0000-0000E1580000}"/>
    <cellStyle name="Normal 2 2 2 3 3 2 3 3 3" xfId="42069" xr:uid="{00000000-0005-0000-0000-0000E2580000}"/>
    <cellStyle name="Normal 2 2 2 3 3 2 3 3 4" xfId="32055" xr:uid="{00000000-0005-0000-0000-0000E3580000}"/>
    <cellStyle name="Normal 2 2 2 3 3 2 3 4" xfId="8278" xr:uid="{00000000-0005-0000-0000-0000E4580000}"/>
    <cellStyle name="Normal 2 2 2 3 3 2 3 4 2" xfId="20904" xr:uid="{00000000-0005-0000-0000-0000E5580000}"/>
    <cellStyle name="Normal 2 2 2 3 3 2 3 4 2 2" xfId="56120" xr:uid="{00000000-0005-0000-0000-0000E6580000}"/>
    <cellStyle name="Normal 2 2 2 3 3 2 3 4 3" xfId="43523" xr:uid="{00000000-0005-0000-0000-0000E7580000}"/>
    <cellStyle name="Normal 2 2 2 3 3 2 3 4 4" xfId="33509" xr:uid="{00000000-0005-0000-0000-0000E8580000}"/>
    <cellStyle name="Normal 2 2 2 3 3 2 3 5" xfId="10059" xr:uid="{00000000-0005-0000-0000-0000E9580000}"/>
    <cellStyle name="Normal 2 2 2 3 3 2 3 5 2" xfId="22680" xr:uid="{00000000-0005-0000-0000-0000EA580000}"/>
    <cellStyle name="Normal 2 2 2 3 3 2 3 5 2 2" xfId="57896" xr:uid="{00000000-0005-0000-0000-0000EB580000}"/>
    <cellStyle name="Normal 2 2 2 3 3 2 3 5 3" xfId="45299" xr:uid="{00000000-0005-0000-0000-0000EC580000}"/>
    <cellStyle name="Normal 2 2 2 3 3 2 3 5 4" xfId="35285" xr:uid="{00000000-0005-0000-0000-0000ED580000}"/>
    <cellStyle name="Normal 2 2 2 3 3 2 3 6" xfId="11853" xr:uid="{00000000-0005-0000-0000-0000EE580000}"/>
    <cellStyle name="Normal 2 2 2 3 3 2 3 6 2" xfId="24456" xr:uid="{00000000-0005-0000-0000-0000EF580000}"/>
    <cellStyle name="Normal 2 2 2 3 3 2 3 6 2 2" xfId="59672" xr:uid="{00000000-0005-0000-0000-0000F0580000}"/>
    <cellStyle name="Normal 2 2 2 3 3 2 3 6 3" xfId="47075" xr:uid="{00000000-0005-0000-0000-0000F1580000}"/>
    <cellStyle name="Normal 2 2 2 3 3 2 3 6 4" xfId="37061" xr:uid="{00000000-0005-0000-0000-0000F2580000}"/>
    <cellStyle name="Normal 2 2 2 3 3 2 3 7" xfId="16220" xr:uid="{00000000-0005-0000-0000-0000F3580000}"/>
    <cellStyle name="Normal 2 2 2 3 3 2 3 7 2" xfId="51436" xr:uid="{00000000-0005-0000-0000-0000F4580000}"/>
    <cellStyle name="Normal 2 2 2 3 3 2 3 7 3" xfId="28825" xr:uid="{00000000-0005-0000-0000-0000F5580000}"/>
    <cellStyle name="Normal 2 2 2 3 3 2 3 8" xfId="14442" xr:uid="{00000000-0005-0000-0000-0000F6580000}"/>
    <cellStyle name="Normal 2 2 2 3 3 2 3 8 2" xfId="49660" xr:uid="{00000000-0005-0000-0000-0000F7580000}"/>
    <cellStyle name="Normal 2 2 2 3 3 2 3 9" xfId="38839" xr:uid="{00000000-0005-0000-0000-0000F8580000}"/>
    <cellStyle name="Normal 2 2 2 3 3 2 4" xfId="2714" xr:uid="{00000000-0005-0000-0000-0000F9580000}"/>
    <cellStyle name="Normal 2 2 2 3 3 2 4 10" xfId="26240" xr:uid="{00000000-0005-0000-0000-0000FA580000}"/>
    <cellStyle name="Normal 2 2 2 3 3 2 4 11" xfId="60644" xr:uid="{00000000-0005-0000-0000-0000FB580000}"/>
    <cellStyle name="Normal 2 2 2 3 3 2 4 2" xfId="4540" xr:uid="{00000000-0005-0000-0000-0000FC580000}"/>
    <cellStyle name="Normal 2 2 2 3 3 2 4 2 2" xfId="17187" xr:uid="{00000000-0005-0000-0000-0000FD580000}"/>
    <cellStyle name="Normal 2 2 2 3 3 2 4 2 2 2" xfId="52403" xr:uid="{00000000-0005-0000-0000-0000FE580000}"/>
    <cellStyle name="Normal 2 2 2 3 3 2 4 2 3" xfId="39806" xr:uid="{00000000-0005-0000-0000-0000FF580000}"/>
    <cellStyle name="Normal 2 2 2 3 3 2 4 2 4" xfId="29792" xr:uid="{00000000-0005-0000-0000-000000590000}"/>
    <cellStyle name="Normal 2 2 2 3 3 2 4 3" xfId="6010" xr:uid="{00000000-0005-0000-0000-000001590000}"/>
    <cellStyle name="Normal 2 2 2 3 3 2 4 3 2" xfId="18641" xr:uid="{00000000-0005-0000-0000-000002590000}"/>
    <cellStyle name="Normal 2 2 2 3 3 2 4 3 2 2" xfId="53857" xr:uid="{00000000-0005-0000-0000-000003590000}"/>
    <cellStyle name="Normal 2 2 2 3 3 2 4 3 3" xfId="41260" xr:uid="{00000000-0005-0000-0000-000004590000}"/>
    <cellStyle name="Normal 2 2 2 3 3 2 4 3 4" xfId="31246" xr:uid="{00000000-0005-0000-0000-000005590000}"/>
    <cellStyle name="Normal 2 2 2 3 3 2 4 4" xfId="7469" xr:uid="{00000000-0005-0000-0000-000006590000}"/>
    <cellStyle name="Normal 2 2 2 3 3 2 4 4 2" xfId="20095" xr:uid="{00000000-0005-0000-0000-000007590000}"/>
    <cellStyle name="Normal 2 2 2 3 3 2 4 4 2 2" xfId="55311" xr:uid="{00000000-0005-0000-0000-000008590000}"/>
    <cellStyle name="Normal 2 2 2 3 3 2 4 4 3" xfId="42714" xr:uid="{00000000-0005-0000-0000-000009590000}"/>
    <cellStyle name="Normal 2 2 2 3 3 2 4 4 4" xfId="32700" xr:uid="{00000000-0005-0000-0000-00000A590000}"/>
    <cellStyle name="Normal 2 2 2 3 3 2 4 5" xfId="9250" xr:uid="{00000000-0005-0000-0000-00000B590000}"/>
    <cellStyle name="Normal 2 2 2 3 3 2 4 5 2" xfId="21871" xr:uid="{00000000-0005-0000-0000-00000C590000}"/>
    <cellStyle name="Normal 2 2 2 3 3 2 4 5 2 2" xfId="57087" xr:uid="{00000000-0005-0000-0000-00000D590000}"/>
    <cellStyle name="Normal 2 2 2 3 3 2 4 5 3" xfId="44490" xr:uid="{00000000-0005-0000-0000-00000E590000}"/>
    <cellStyle name="Normal 2 2 2 3 3 2 4 5 4" xfId="34476" xr:uid="{00000000-0005-0000-0000-00000F590000}"/>
    <cellStyle name="Normal 2 2 2 3 3 2 4 6" xfId="11044" xr:uid="{00000000-0005-0000-0000-000010590000}"/>
    <cellStyle name="Normal 2 2 2 3 3 2 4 6 2" xfId="23647" xr:uid="{00000000-0005-0000-0000-000011590000}"/>
    <cellStyle name="Normal 2 2 2 3 3 2 4 6 2 2" xfId="58863" xr:uid="{00000000-0005-0000-0000-000012590000}"/>
    <cellStyle name="Normal 2 2 2 3 3 2 4 6 3" xfId="46266" xr:uid="{00000000-0005-0000-0000-000013590000}"/>
    <cellStyle name="Normal 2 2 2 3 3 2 4 6 4" xfId="36252" xr:uid="{00000000-0005-0000-0000-000014590000}"/>
    <cellStyle name="Normal 2 2 2 3 3 2 4 7" xfId="15411" xr:uid="{00000000-0005-0000-0000-000015590000}"/>
    <cellStyle name="Normal 2 2 2 3 3 2 4 7 2" xfId="50627" xr:uid="{00000000-0005-0000-0000-000016590000}"/>
    <cellStyle name="Normal 2 2 2 3 3 2 4 7 3" xfId="28016" xr:uid="{00000000-0005-0000-0000-000017590000}"/>
    <cellStyle name="Normal 2 2 2 3 3 2 4 8" xfId="13633" xr:uid="{00000000-0005-0000-0000-000018590000}"/>
    <cellStyle name="Normal 2 2 2 3 3 2 4 8 2" xfId="48851" xr:uid="{00000000-0005-0000-0000-000019590000}"/>
    <cellStyle name="Normal 2 2 2 3 3 2 4 9" xfId="38030" xr:uid="{00000000-0005-0000-0000-00001A590000}"/>
    <cellStyle name="Normal 2 2 2 3 3 2 5" xfId="3878" xr:uid="{00000000-0005-0000-0000-00001B590000}"/>
    <cellStyle name="Normal 2 2 2 3 3 2 5 2" xfId="8601" xr:uid="{00000000-0005-0000-0000-00001C590000}"/>
    <cellStyle name="Normal 2 2 2 3 3 2 5 2 2" xfId="21227" xr:uid="{00000000-0005-0000-0000-00001D590000}"/>
    <cellStyle name="Normal 2 2 2 3 3 2 5 2 2 2" xfId="56443" xr:uid="{00000000-0005-0000-0000-00001E590000}"/>
    <cellStyle name="Normal 2 2 2 3 3 2 5 2 3" xfId="43846" xr:uid="{00000000-0005-0000-0000-00001F590000}"/>
    <cellStyle name="Normal 2 2 2 3 3 2 5 2 4" xfId="33832" xr:uid="{00000000-0005-0000-0000-000020590000}"/>
    <cellStyle name="Normal 2 2 2 3 3 2 5 3" xfId="10382" xr:uid="{00000000-0005-0000-0000-000021590000}"/>
    <cellStyle name="Normal 2 2 2 3 3 2 5 3 2" xfId="23003" xr:uid="{00000000-0005-0000-0000-000022590000}"/>
    <cellStyle name="Normal 2 2 2 3 3 2 5 3 2 2" xfId="58219" xr:uid="{00000000-0005-0000-0000-000023590000}"/>
    <cellStyle name="Normal 2 2 2 3 3 2 5 3 3" xfId="45622" xr:uid="{00000000-0005-0000-0000-000024590000}"/>
    <cellStyle name="Normal 2 2 2 3 3 2 5 3 4" xfId="35608" xr:uid="{00000000-0005-0000-0000-000025590000}"/>
    <cellStyle name="Normal 2 2 2 3 3 2 5 4" xfId="12178" xr:uid="{00000000-0005-0000-0000-000026590000}"/>
    <cellStyle name="Normal 2 2 2 3 3 2 5 4 2" xfId="24779" xr:uid="{00000000-0005-0000-0000-000027590000}"/>
    <cellStyle name="Normal 2 2 2 3 3 2 5 4 2 2" xfId="59995" xr:uid="{00000000-0005-0000-0000-000028590000}"/>
    <cellStyle name="Normal 2 2 2 3 3 2 5 4 3" xfId="47398" xr:uid="{00000000-0005-0000-0000-000029590000}"/>
    <cellStyle name="Normal 2 2 2 3 3 2 5 4 4" xfId="37384" xr:uid="{00000000-0005-0000-0000-00002A590000}"/>
    <cellStyle name="Normal 2 2 2 3 3 2 5 5" xfId="16543" xr:uid="{00000000-0005-0000-0000-00002B590000}"/>
    <cellStyle name="Normal 2 2 2 3 3 2 5 5 2" xfId="51759" xr:uid="{00000000-0005-0000-0000-00002C590000}"/>
    <cellStyle name="Normal 2 2 2 3 3 2 5 5 3" xfId="29148" xr:uid="{00000000-0005-0000-0000-00002D590000}"/>
    <cellStyle name="Normal 2 2 2 3 3 2 5 6" xfId="14765" xr:uid="{00000000-0005-0000-0000-00002E590000}"/>
    <cellStyle name="Normal 2 2 2 3 3 2 5 6 2" xfId="49983" xr:uid="{00000000-0005-0000-0000-00002F590000}"/>
    <cellStyle name="Normal 2 2 2 3 3 2 5 7" xfId="39162" xr:uid="{00000000-0005-0000-0000-000030590000}"/>
    <cellStyle name="Normal 2 2 2 3 3 2 5 8" xfId="27372" xr:uid="{00000000-0005-0000-0000-000031590000}"/>
    <cellStyle name="Normal 2 2 2 3 3 2 6" xfId="4218" xr:uid="{00000000-0005-0000-0000-000032590000}"/>
    <cellStyle name="Normal 2 2 2 3 3 2 6 2" xfId="16865" xr:uid="{00000000-0005-0000-0000-000033590000}"/>
    <cellStyle name="Normal 2 2 2 3 3 2 6 2 2" xfId="52081" xr:uid="{00000000-0005-0000-0000-000034590000}"/>
    <cellStyle name="Normal 2 2 2 3 3 2 6 2 3" xfId="29470" xr:uid="{00000000-0005-0000-0000-000035590000}"/>
    <cellStyle name="Normal 2 2 2 3 3 2 6 3" xfId="13311" xr:uid="{00000000-0005-0000-0000-000036590000}"/>
    <cellStyle name="Normal 2 2 2 3 3 2 6 3 2" xfId="48529" xr:uid="{00000000-0005-0000-0000-000037590000}"/>
    <cellStyle name="Normal 2 2 2 3 3 2 6 4" xfId="39484" xr:uid="{00000000-0005-0000-0000-000038590000}"/>
    <cellStyle name="Normal 2 2 2 3 3 2 6 5" xfId="25918" xr:uid="{00000000-0005-0000-0000-000039590000}"/>
    <cellStyle name="Normal 2 2 2 3 3 2 7" xfId="5688" xr:uid="{00000000-0005-0000-0000-00003A590000}"/>
    <cellStyle name="Normal 2 2 2 3 3 2 7 2" xfId="18319" xr:uid="{00000000-0005-0000-0000-00003B590000}"/>
    <cellStyle name="Normal 2 2 2 3 3 2 7 2 2" xfId="53535" xr:uid="{00000000-0005-0000-0000-00003C590000}"/>
    <cellStyle name="Normal 2 2 2 3 3 2 7 3" xfId="40938" xr:uid="{00000000-0005-0000-0000-00003D590000}"/>
    <cellStyle name="Normal 2 2 2 3 3 2 7 4" xfId="30924" xr:uid="{00000000-0005-0000-0000-00003E590000}"/>
    <cellStyle name="Normal 2 2 2 3 3 2 8" xfId="7147" xr:uid="{00000000-0005-0000-0000-00003F590000}"/>
    <cellStyle name="Normal 2 2 2 3 3 2 8 2" xfId="19773" xr:uid="{00000000-0005-0000-0000-000040590000}"/>
    <cellStyle name="Normal 2 2 2 3 3 2 8 2 2" xfId="54989" xr:uid="{00000000-0005-0000-0000-000041590000}"/>
    <cellStyle name="Normal 2 2 2 3 3 2 8 3" xfId="42392" xr:uid="{00000000-0005-0000-0000-000042590000}"/>
    <cellStyle name="Normal 2 2 2 3 3 2 8 4" xfId="32378" xr:uid="{00000000-0005-0000-0000-000043590000}"/>
    <cellStyle name="Normal 2 2 2 3 3 2 9" xfId="8928" xr:uid="{00000000-0005-0000-0000-000044590000}"/>
    <cellStyle name="Normal 2 2 2 3 3 2 9 2" xfId="21549" xr:uid="{00000000-0005-0000-0000-000045590000}"/>
    <cellStyle name="Normal 2 2 2 3 3 2 9 2 2" xfId="56765" xr:uid="{00000000-0005-0000-0000-000046590000}"/>
    <cellStyle name="Normal 2 2 2 3 3 2 9 3" xfId="44168" xr:uid="{00000000-0005-0000-0000-000047590000}"/>
    <cellStyle name="Normal 2 2 2 3 3 2 9 4" xfId="34154" xr:uid="{00000000-0005-0000-0000-000048590000}"/>
    <cellStyle name="Normal 2 2 2 3 3 3" xfId="3064" xr:uid="{00000000-0005-0000-0000-000049590000}"/>
    <cellStyle name="Normal 2 2 2 3 3 3 10" xfId="25436" xr:uid="{00000000-0005-0000-0000-00004A590000}"/>
    <cellStyle name="Normal 2 2 2 3 3 3 11" xfId="60971" xr:uid="{00000000-0005-0000-0000-00004B590000}"/>
    <cellStyle name="Normal 2 2 2 3 3 3 2" xfId="4867" xr:uid="{00000000-0005-0000-0000-00004C590000}"/>
    <cellStyle name="Normal 2 2 2 3 3 3 2 2" xfId="17514" xr:uid="{00000000-0005-0000-0000-00004D590000}"/>
    <cellStyle name="Normal 2 2 2 3 3 3 2 2 2" xfId="52730" xr:uid="{00000000-0005-0000-0000-00004E590000}"/>
    <cellStyle name="Normal 2 2 2 3 3 3 2 2 3" xfId="30119" xr:uid="{00000000-0005-0000-0000-00004F590000}"/>
    <cellStyle name="Normal 2 2 2 3 3 3 2 3" xfId="13960" xr:uid="{00000000-0005-0000-0000-000050590000}"/>
    <cellStyle name="Normal 2 2 2 3 3 3 2 3 2" xfId="49178" xr:uid="{00000000-0005-0000-0000-000051590000}"/>
    <cellStyle name="Normal 2 2 2 3 3 3 2 4" xfId="40133" xr:uid="{00000000-0005-0000-0000-000052590000}"/>
    <cellStyle name="Normal 2 2 2 3 3 3 2 5" xfId="26567" xr:uid="{00000000-0005-0000-0000-000053590000}"/>
    <cellStyle name="Normal 2 2 2 3 3 3 3" xfId="6337" xr:uid="{00000000-0005-0000-0000-000054590000}"/>
    <cellStyle name="Normal 2 2 2 3 3 3 3 2" xfId="18968" xr:uid="{00000000-0005-0000-0000-000055590000}"/>
    <cellStyle name="Normal 2 2 2 3 3 3 3 2 2" xfId="54184" xr:uid="{00000000-0005-0000-0000-000056590000}"/>
    <cellStyle name="Normal 2 2 2 3 3 3 3 3" xfId="41587" xr:uid="{00000000-0005-0000-0000-000057590000}"/>
    <cellStyle name="Normal 2 2 2 3 3 3 3 4" xfId="31573" xr:uid="{00000000-0005-0000-0000-000058590000}"/>
    <cellStyle name="Normal 2 2 2 3 3 3 4" xfId="7796" xr:uid="{00000000-0005-0000-0000-000059590000}"/>
    <cellStyle name="Normal 2 2 2 3 3 3 4 2" xfId="20422" xr:uid="{00000000-0005-0000-0000-00005A590000}"/>
    <cellStyle name="Normal 2 2 2 3 3 3 4 2 2" xfId="55638" xr:uid="{00000000-0005-0000-0000-00005B590000}"/>
    <cellStyle name="Normal 2 2 2 3 3 3 4 3" xfId="43041" xr:uid="{00000000-0005-0000-0000-00005C590000}"/>
    <cellStyle name="Normal 2 2 2 3 3 3 4 4" xfId="33027" xr:uid="{00000000-0005-0000-0000-00005D590000}"/>
    <cellStyle name="Normal 2 2 2 3 3 3 5" xfId="9577" xr:uid="{00000000-0005-0000-0000-00005E590000}"/>
    <cellStyle name="Normal 2 2 2 3 3 3 5 2" xfId="22198" xr:uid="{00000000-0005-0000-0000-00005F590000}"/>
    <cellStyle name="Normal 2 2 2 3 3 3 5 2 2" xfId="57414" xr:uid="{00000000-0005-0000-0000-000060590000}"/>
    <cellStyle name="Normal 2 2 2 3 3 3 5 3" xfId="44817" xr:uid="{00000000-0005-0000-0000-000061590000}"/>
    <cellStyle name="Normal 2 2 2 3 3 3 5 4" xfId="34803" xr:uid="{00000000-0005-0000-0000-000062590000}"/>
    <cellStyle name="Normal 2 2 2 3 3 3 6" xfId="11371" xr:uid="{00000000-0005-0000-0000-000063590000}"/>
    <cellStyle name="Normal 2 2 2 3 3 3 6 2" xfId="23974" xr:uid="{00000000-0005-0000-0000-000064590000}"/>
    <cellStyle name="Normal 2 2 2 3 3 3 6 2 2" xfId="59190" xr:uid="{00000000-0005-0000-0000-000065590000}"/>
    <cellStyle name="Normal 2 2 2 3 3 3 6 3" xfId="46593" xr:uid="{00000000-0005-0000-0000-000066590000}"/>
    <cellStyle name="Normal 2 2 2 3 3 3 6 4" xfId="36579" xr:uid="{00000000-0005-0000-0000-000067590000}"/>
    <cellStyle name="Normal 2 2 2 3 3 3 7" xfId="15738" xr:uid="{00000000-0005-0000-0000-000068590000}"/>
    <cellStyle name="Normal 2 2 2 3 3 3 7 2" xfId="50954" xr:uid="{00000000-0005-0000-0000-000069590000}"/>
    <cellStyle name="Normal 2 2 2 3 3 3 7 3" xfId="28343" xr:uid="{00000000-0005-0000-0000-00006A590000}"/>
    <cellStyle name="Normal 2 2 2 3 3 3 8" xfId="12829" xr:uid="{00000000-0005-0000-0000-00006B590000}"/>
    <cellStyle name="Normal 2 2 2 3 3 3 8 2" xfId="48047" xr:uid="{00000000-0005-0000-0000-00006C590000}"/>
    <cellStyle name="Normal 2 2 2 3 3 3 9" xfId="38357" xr:uid="{00000000-0005-0000-0000-00006D590000}"/>
    <cellStyle name="Normal 2 2 2 3 3 4" xfId="2890" xr:uid="{00000000-0005-0000-0000-00006E590000}"/>
    <cellStyle name="Normal 2 2 2 3 3 4 10" xfId="25277" xr:uid="{00000000-0005-0000-0000-00006F590000}"/>
    <cellStyle name="Normal 2 2 2 3 3 4 11" xfId="60812" xr:uid="{00000000-0005-0000-0000-000070590000}"/>
    <cellStyle name="Normal 2 2 2 3 3 4 2" xfId="4708" xr:uid="{00000000-0005-0000-0000-000071590000}"/>
    <cellStyle name="Normal 2 2 2 3 3 4 2 2" xfId="17355" xr:uid="{00000000-0005-0000-0000-000072590000}"/>
    <cellStyle name="Normal 2 2 2 3 3 4 2 2 2" xfId="52571" xr:uid="{00000000-0005-0000-0000-000073590000}"/>
    <cellStyle name="Normal 2 2 2 3 3 4 2 2 3" xfId="29960" xr:uid="{00000000-0005-0000-0000-000074590000}"/>
    <cellStyle name="Normal 2 2 2 3 3 4 2 3" xfId="13801" xr:uid="{00000000-0005-0000-0000-000075590000}"/>
    <cellStyle name="Normal 2 2 2 3 3 4 2 3 2" xfId="49019" xr:uid="{00000000-0005-0000-0000-000076590000}"/>
    <cellStyle name="Normal 2 2 2 3 3 4 2 4" xfId="39974" xr:uid="{00000000-0005-0000-0000-000077590000}"/>
    <cellStyle name="Normal 2 2 2 3 3 4 2 5" xfId="26408" xr:uid="{00000000-0005-0000-0000-000078590000}"/>
    <cellStyle name="Normal 2 2 2 3 3 4 3" xfId="6178" xr:uid="{00000000-0005-0000-0000-000079590000}"/>
    <cellStyle name="Normal 2 2 2 3 3 4 3 2" xfId="18809" xr:uid="{00000000-0005-0000-0000-00007A590000}"/>
    <cellStyle name="Normal 2 2 2 3 3 4 3 2 2" xfId="54025" xr:uid="{00000000-0005-0000-0000-00007B590000}"/>
    <cellStyle name="Normal 2 2 2 3 3 4 3 3" xfId="41428" xr:uid="{00000000-0005-0000-0000-00007C590000}"/>
    <cellStyle name="Normal 2 2 2 3 3 4 3 4" xfId="31414" xr:uid="{00000000-0005-0000-0000-00007D590000}"/>
    <cellStyle name="Normal 2 2 2 3 3 4 4" xfId="7637" xr:uid="{00000000-0005-0000-0000-00007E590000}"/>
    <cellStyle name="Normal 2 2 2 3 3 4 4 2" xfId="20263" xr:uid="{00000000-0005-0000-0000-00007F590000}"/>
    <cellStyle name="Normal 2 2 2 3 3 4 4 2 2" xfId="55479" xr:uid="{00000000-0005-0000-0000-000080590000}"/>
    <cellStyle name="Normal 2 2 2 3 3 4 4 3" xfId="42882" xr:uid="{00000000-0005-0000-0000-000081590000}"/>
    <cellStyle name="Normal 2 2 2 3 3 4 4 4" xfId="32868" xr:uid="{00000000-0005-0000-0000-000082590000}"/>
    <cellStyle name="Normal 2 2 2 3 3 4 5" xfId="9418" xr:uid="{00000000-0005-0000-0000-000083590000}"/>
    <cellStyle name="Normal 2 2 2 3 3 4 5 2" xfId="22039" xr:uid="{00000000-0005-0000-0000-000084590000}"/>
    <cellStyle name="Normal 2 2 2 3 3 4 5 2 2" xfId="57255" xr:uid="{00000000-0005-0000-0000-000085590000}"/>
    <cellStyle name="Normal 2 2 2 3 3 4 5 3" xfId="44658" xr:uid="{00000000-0005-0000-0000-000086590000}"/>
    <cellStyle name="Normal 2 2 2 3 3 4 5 4" xfId="34644" xr:uid="{00000000-0005-0000-0000-000087590000}"/>
    <cellStyle name="Normal 2 2 2 3 3 4 6" xfId="11212" xr:uid="{00000000-0005-0000-0000-000088590000}"/>
    <cellStyle name="Normal 2 2 2 3 3 4 6 2" xfId="23815" xr:uid="{00000000-0005-0000-0000-000089590000}"/>
    <cellStyle name="Normal 2 2 2 3 3 4 6 2 2" xfId="59031" xr:uid="{00000000-0005-0000-0000-00008A590000}"/>
    <cellStyle name="Normal 2 2 2 3 3 4 6 3" xfId="46434" xr:uid="{00000000-0005-0000-0000-00008B590000}"/>
    <cellStyle name="Normal 2 2 2 3 3 4 6 4" xfId="36420" xr:uid="{00000000-0005-0000-0000-00008C590000}"/>
    <cellStyle name="Normal 2 2 2 3 3 4 7" xfId="15579" xr:uid="{00000000-0005-0000-0000-00008D590000}"/>
    <cellStyle name="Normal 2 2 2 3 3 4 7 2" xfId="50795" xr:uid="{00000000-0005-0000-0000-00008E590000}"/>
    <cellStyle name="Normal 2 2 2 3 3 4 7 3" xfId="28184" xr:uid="{00000000-0005-0000-0000-00008F590000}"/>
    <cellStyle name="Normal 2 2 2 3 3 4 8" xfId="12670" xr:uid="{00000000-0005-0000-0000-000090590000}"/>
    <cellStyle name="Normal 2 2 2 3 3 4 8 2" xfId="47888" xr:uid="{00000000-0005-0000-0000-000091590000}"/>
    <cellStyle name="Normal 2 2 2 3 3 4 9" xfId="38198" xr:uid="{00000000-0005-0000-0000-000092590000}"/>
    <cellStyle name="Normal 2 2 2 3 3 5" xfId="3399" xr:uid="{00000000-0005-0000-0000-000093590000}"/>
    <cellStyle name="Normal 2 2 2 3 3 5 10" xfId="26895" xr:uid="{00000000-0005-0000-0000-000094590000}"/>
    <cellStyle name="Normal 2 2 2 3 3 5 11" xfId="61299" xr:uid="{00000000-0005-0000-0000-000095590000}"/>
    <cellStyle name="Normal 2 2 2 3 3 5 2" xfId="5195" xr:uid="{00000000-0005-0000-0000-000096590000}"/>
    <cellStyle name="Normal 2 2 2 3 3 5 2 2" xfId="17842" xr:uid="{00000000-0005-0000-0000-000097590000}"/>
    <cellStyle name="Normal 2 2 2 3 3 5 2 2 2" xfId="53058" xr:uid="{00000000-0005-0000-0000-000098590000}"/>
    <cellStyle name="Normal 2 2 2 3 3 5 2 3" xfId="40461" xr:uid="{00000000-0005-0000-0000-000099590000}"/>
    <cellStyle name="Normal 2 2 2 3 3 5 2 4" xfId="30447" xr:uid="{00000000-0005-0000-0000-00009A590000}"/>
    <cellStyle name="Normal 2 2 2 3 3 5 3" xfId="6665" xr:uid="{00000000-0005-0000-0000-00009B590000}"/>
    <cellStyle name="Normal 2 2 2 3 3 5 3 2" xfId="19296" xr:uid="{00000000-0005-0000-0000-00009C590000}"/>
    <cellStyle name="Normal 2 2 2 3 3 5 3 2 2" xfId="54512" xr:uid="{00000000-0005-0000-0000-00009D590000}"/>
    <cellStyle name="Normal 2 2 2 3 3 5 3 3" xfId="41915" xr:uid="{00000000-0005-0000-0000-00009E590000}"/>
    <cellStyle name="Normal 2 2 2 3 3 5 3 4" xfId="31901" xr:uid="{00000000-0005-0000-0000-00009F590000}"/>
    <cellStyle name="Normal 2 2 2 3 3 5 4" xfId="8124" xr:uid="{00000000-0005-0000-0000-0000A0590000}"/>
    <cellStyle name="Normal 2 2 2 3 3 5 4 2" xfId="20750" xr:uid="{00000000-0005-0000-0000-0000A1590000}"/>
    <cellStyle name="Normal 2 2 2 3 3 5 4 2 2" xfId="55966" xr:uid="{00000000-0005-0000-0000-0000A2590000}"/>
    <cellStyle name="Normal 2 2 2 3 3 5 4 3" xfId="43369" xr:uid="{00000000-0005-0000-0000-0000A3590000}"/>
    <cellStyle name="Normal 2 2 2 3 3 5 4 4" xfId="33355" xr:uid="{00000000-0005-0000-0000-0000A4590000}"/>
    <cellStyle name="Normal 2 2 2 3 3 5 5" xfId="9905" xr:uid="{00000000-0005-0000-0000-0000A5590000}"/>
    <cellStyle name="Normal 2 2 2 3 3 5 5 2" xfId="22526" xr:uid="{00000000-0005-0000-0000-0000A6590000}"/>
    <cellStyle name="Normal 2 2 2 3 3 5 5 2 2" xfId="57742" xr:uid="{00000000-0005-0000-0000-0000A7590000}"/>
    <cellStyle name="Normal 2 2 2 3 3 5 5 3" xfId="45145" xr:uid="{00000000-0005-0000-0000-0000A8590000}"/>
    <cellStyle name="Normal 2 2 2 3 3 5 5 4" xfId="35131" xr:uid="{00000000-0005-0000-0000-0000A9590000}"/>
    <cellStyle name="Normal 2 2 2 3 3 5 6" xfId="11699" xr:uid="{00000000-0005-0000-0000-0000AA590000}"/>
    <cellStyle name="Normal 2 2 2 3 3 5 6 2" xfId="24302" xr:uid="{00000000-0005-0000-0000-0000AB590000}"/>
    <cellStyle name="Normal 2 2 2 3 3 5 6 2 2" xfId="59518" xr:uid="{00000000-0005-0000-0000-0000AC590000}"/>
    <cellStyle name="Normal 2 2 2 3 3 5 6 3" xfId="46921" xr:uid="{00000000-0005-0000-0000-0000AD590000}"/>
    <cellStyle name="Normal 2 2 2 3 3 5 6 4" xfId="36907" xr:uid="{00000000-0005-0000-0000-0000AE590000}"/>
    <cellStyle name="Normal 2 2 2 3 3 5 7" xfId="16066" xr:uid="{00000000-0005-0000-0000-0000AF590000}"/>
    <cellStyle name="Normal 2 2 2 3 3 5 7 2" xfId="51282" xr:uid="{00000000-0005-0000-0000-0000B0590000}"/>
    <cellStyle name="Normal 2 2 2 3 3 5 7 3" xfId="28671" xr:uid="{00000000-0005-0000-0000-0000B1590000}"/>
    <cellStyle name="Normal 2 2 2 3 3 5 8" xfId="14288" xr:uid="{00000000-0005-0000-0000-0000B2590000}"/>
    <cellStyle name="Normal 2 2 2 3 3 5 8 2" xfId="49506" xr:uid="{00000000-0005-0000-0000-0000B3590000}"/>
    <cellStyle name="Normal 2 2 2 3 3 5 9" xfId="38685" xr:uid="{00000000-0005-0000-0000-0000B4590000}"/>
    <cellStyle name="Normal 2 2 2 3 3 6" xfId="2559" xr:uid="{00000000-0005-0000-0000-0000B5590000}"/>
    <cellStyle name="Normal 2 2 2 3 3 6 10" xfId="26086" xr:uid="{00000000-0005-0000-0000-0000B6590000}"/>
    <cellStyle name="Normal 2 2 2 3 3 6 11" xfId="60490" xr:uid="{00000000-0005-0000-0000-0000B7590000}"/>
    <cellStyle name="Normal 2 2 2 3 3 6 2" xfId="4386" xr:uid="{00000000-0005-0000-0000-0000B8590000}"/>
    <cellStyle name="Normal 2 2 2 3 3 6 2 2" xfId="17033" xr:uid="{00000000-0005-0000-0000-0000B9590000}"/>
    <cellStyle name="Normal 2 2 2 3 3 6 2 2 2" xfId="52249" xr:uid="{00000000-0005-0000-0000-0000BA590000}"/>
    <cellStyle name="Normal 2 2 2 3 3 6 2 3" xfId="39652" xr:uid="{00000000-0005-0000-0000-0000BB590000}"/>
    <cellStyle name="Normal 2 2 2 3 3 6 2 4" xfId="29638" xr:uid="{00000000-0005-0000-0000-0000BC590000}"/>
    <cellStyle name="Normal 2 2 2 3 3 6 3" xfId="5856" xr:uid="{00000000-0005-0000-0000-0000BD590000}"/>
    <cellStyle name="Normal 2 2 2 3 3 6 3 2" xfId="18487" xr:uid="{00000000-0005-0000-0000-0000BE590000}"/>
    <cellStyle name="Normal 2 2 2 3 3 6 3 2 2" xfId="53703" xr:uid="{00000000-0005-0000-0000-0000BF590000}"/>
    <cellStyle name="Normal 2 2 2 3 3 6 3 3" xfId="41106" xr:uid="{00000000-0005-0000-0000-0000C0590000}"/>
    <cellStyle name="Normal 2 2 2 3 3 6 3 4" xfId="31092" xr:uid="{00000000-0005-0000-0000-0000C1590000}"/>
    <cellStyle name="Normal 2 2 2 3 3 6 4" xfId="7315" xr:uid="{00000000-0005-0000-0000-0000C2590000}"/>
    <cellStyle name="Normal 2 2 2 3 3 6 4 2" xfId="19941" xr:uid="{00000000-0005-0000-0000-0000C3590000}"/>
    <cellStyle name="Normal 2 2 2 3 3 6 4 2 2" xfId="55157" xr:uid="{00000000-0005-0000-0000-0000C4590000}"/>
    <cellStyle name="Normal 2 2 2 3 3 6 4 3" xfId="42560" xr:uid="{00000000-0005-0000-0000-0000C5590000}"/>
    <cellStyle name="Normal 2 2 2 3 3 6 4 4" xfId="32546" xr:uid="{00000000-0005-0000-0000-0000C6590000}"/>
    <cellStyle name="Normal 2 2 2 3 3 6 5" xfId="9096" xr:uid="{00000000-0005-0000-0000-0000C7590000}"/>
    <cellStyle name="Normal 2 2 2 3 3 6 5 2" xfId="21717" xr:uid="{00000000-0005-0000-0000-0000C8590000}"/>
    <cellStyle name="Normal 2 2 2 3 3 6 5 2 2" xfId="56933" xr:uid="{00000000-0005-0000-0000-0000C9590000}"/>
    <cellStyle name="Normal 2 2 2 3 3 6 5 3" xfId="44336" xr:uid="{00000000-0005-0000-0000-0000CA590000}"/>
    <cellStyle name="Normal 2 2 2 3 3 6 5 4" xfId="34322" xr:uid="{00000000-0005-0000-0000-0000CB590000}"/>
    <cellStyle name="Normal 2 2 2 3 3 6 6" xfId="10890" xr:uid="{00000000-0005-0000-0000-0000CC590000}"/>
    <cellStyle name="Normal 2 2 2 3 3 6 6 2" xfId="23493" xr:uid="{00000000-0005-0000-0000-0000CD590000}"/>
    <cellStyle name="Normal 2 2 2 3 3 6 6 2 2" xfId="58709" xr:uid="{00000000-0005-0000-0000-0000CE590000}"/>
    <cellStyle name="Normal 2 2 2 3 3 6 6 3" xfId="46112" xr:uid="{00000000-0005-0000-0000-0000CF590000}"/>
    <cellStyle name="Normal 2 2 2 3 3 6 6 4" xfId="36098" xr:uid="{00000000-0005-0000-0000-0000D0590000}"/>
    <cellStyle name="Normal 2 2 2 3 3 6 7" xfId="15257" xr:uid="{00000000-0005-0000-0000-0000D1590000}"/>
    <cellStyle name="Normal 2 2 2 3 3 6 7 2" xfId="50473" xr:uid="{00000000-0005-0000-0000-0000D2590000}"/>
    <cellStyle name="Normal 2 2 2 3 3 6 7 3" xfId="27862" xr:uid="{00000000-0005-0000-0000-0000D3590000}"/>
    <cellStyle name="Normal 2 2 2 3 3 6 8" xfId="13479" xr:uid="{00000000-0005-0000-0000-0000D4590000}"/>
    <cellStyle name="Normal 2 2 2 3 3 6 8 2" xfId="48697" xr:uid="{00000000-0005-0000-0000-0000D5590000}"/>
    <cellStyle name="Normal 2 2 2 3 3 6 9" xfId="37876" xr:uid="{00000000-0005-0000-0000-0000D6590000}"/>
    <cellStyle name="Normal 2 2 2 3 3 7" xfId="3723" xr:uid="{00000000-0005-0000-0000-0000D7590000}"/>
    <cellStyle name="Normal 2 2 2 3 3 7 2" xfId="8447" xr:uid="{00000000-0005-0000-0000-0000D8590000}"/>
    <cellStyle name="Normal 2 2 2 3 3 7 2 2" xfId="21073" xr:uid="{00000000-0005-0000-0000-0000D9590000}"/>
    <cellStyle name="Normal 2 2 2 3 3 7 2 2 2" xfId="56289" xr:uid="{00000000-0005-0000-0000-0000DA590000}"/>
    <cellStyle name="Normal 2 2 2 3 3 7 2 3" xfId="43692" xr:uid="{00000000-0005-0000-0000-0000DB590000}"/>
    <cellStyle name="Normal 2 2 2 3 3 7 2 4" xfId="33678" xr:uid="{00000000-0005-0000-0000-0000DC590000}"/>
    <cellStyle name="Normal 2 2 2 3 3 7 3" xfId="10228" xr:uid="{00000000-0005-0000-0000-0000DD590000}"/>
    <cellStyle name="Normal 2 2 2 3 3 7 3 2" xfId="22849" xr:uid="{00000000-0005-0000-0000-0000DE590000}"/>
    <cellStyle name="Normal 2 2 2 3 3 7 3 2 2" xfId="58065" xr:uid="{00000000-0005-0000-0000-0000DF590000}"/>
    <cellStyle name="Normal 2 2 2 3 3 7 3 3" xfId="45468" xr:uid="{00000000-0005-0000-0000-0000E0590000}"/>
    <cellStyle name="Normal 2 2 2 3 3 7 3 4" xfId="35454" xr:uid="{00000000-0005-0000-0000-0000E1590000}"/>
    <cellStyle name="Normal 2 2 2 3 3 7 4" xfId="12024" xr:uid="{00000000-0005-0000-0000-0000E2590000}"/>
    <cellStyle name="Normal 2 2 2 3 3 7 4 2" xfId="24625" xr:uid="{00000000-0005-0000-0000-0000E3590000}"/>
    <cellStyle name="Normal 2 2 2 3 3 7 4 2 2" xfId="59841" xr:uid="{00000000-0005-0000-0000-0000E4590000}"/>
    <cellStyle name="Normal 2 2 2 3 3 7 4 3" xfId="47244" xr:uid="{00000000-0005-0000-0000-0000E5590000}"/>
    <cellStyle name="Normal 2 2 2 3 3 7 4 4" xfId="37230" xr:uid="{00000000-0005-0000-0000-0000E6590000}"/>
    <cellStyle name="Normal 2 2 2 3 3 7 5" xfId="16389" xr:uid="{00000000-0005-0000-0000-0000E7590000}"/>
    <cellStyle name="Normal 2 2 2 3 3 7 5 2" xfId="51605" xr:uid="{00000000-0005-0000-0000-0000E8590000}"/>
    <cellStyle name="Normal 2 2 2 3 3 7 5 3" xfId="28994" xr:uid="{00000000-0005-0000-0000-0000E9590000}"/>
    <cellStyle name="Normal 2 2 2 3 3 7 6" xfId="14611" xr:uid="{00000000-0005-0000-0000-0000EA590000}"/>
    <cellStyle name="Normal 2 2 2 3 3 7 6 2" xfId="49829" xr:uid="{00000000-0005-0000-0000-0000EB590000}"/>
    <cellStyle name="Normal 2 2 2 3 3 7 7" xfId="39008" xr:uid="{00000000-0005-0000-0000-0000EC590000}"/>
    <cellStyle name="Normal 2 2 2 3 3 7 8" xfId="27218" xr:uid="{00000000-0005-0000-0000-0000ED590000}"/>
    <cellStyle name="Normal 2 2 2 3 3 8" xfId="4061" xr:uid="{00000000-0005-0000-0000-0000EE590000}"/>
    <cellStyle name="Normal 2 2 2 3 3 8 2" xfId="16711" xr:uid="{00000000-0005-0000-0000-0000EF590000}"/>
    <cellStyle name="Normal 2 2 2 3 3 8 2 2" xfId="51927" xr:uid="{00000000-0005-0000-0000-0000F0590000}"/>
    <cellStyle name="Normal 2 2 2 3 3 8 2 3" xfId="29316" xr:uid="{00000000-0005-0000-0000-0000F1590000}"/>
    <cellStyle name="Normal 2 2 2 3 3 8 3" xfId="13157" xr:uid="{00000000-0005-0000-0000-0000F2590000}"/>
    <cellStyle name="Normal 2 2 2 3 3 8 3 2" xfId="48375" xr:uid="{00000000-0005-0000-0000-0000F3590000}"/>
    <cellStyle name="Normal 2 2 2 3 3 8 4" xfId="39330" xr:uid="{00000000-0005-0000-0000-0000F4590000}"/>
    <cellStyle name="Normal 2 2 2 3 3 8 5" xfId="25764" xr:uid="{00000000-0005-0000-0000-0000F5590000}"/>
    <cellStyle name="Normal 2 2 2 3 3 9" xfId="5534" xr:uid="{00000000-0005-0000-0000-0000F6590000}"/>
    <cellStyle name="Normal 2 2 2 3 3 9 2" xfId="18165" xr:uid="{00000000-0005-0000-0000-0000F7590000}"/>
    <cellStyle name="Normal 2 2 2 3 3 9 2 2" xfId="53381" xr:uid="{00000000-0005-0000-0000-0000F8590000}"/>
    <cellStyle name="Normal 2 2 2 3 3 9 3" xfId="40784" xr:uid="{00000000-0005-0000-0000-0000F9590000}"/>
    <cellStyle name="Normal 2 2 2 3 3 9 4" xfId="30770" xr:uid="{00000000-0005-0000-0000-0000FA590000}"/>
    <cellStyle name="Normal 2 2 2 3 4" xfId="2244" xr:uid="{00000000-0005-0000-0000-0000FB590000}"/>
    <cellStyle name="Normal 2 2 2 3 4 10" xfId="7027" xr:uid="{00000000-0005-0000-0000-0000FC590000}"/>
    <cellStyle name="Normal 2 2 2 3 4 10 2" xfId="19653" xr:uid="{00000000-0005-0000-0000-0000FD590000}"/>
    <cellStyle name="Normal 2 2 2 3 4 10 2 2" xfId="54869" xr:uid="{00000000-0005-0000-0000-0000FE590000}"/>
    <cellStyle name="Normal 2 2 2 3 4 10 3" xfId="42272" xr:uid="{00000000-0005-0000-0000-0000FF590000}"/>
    <cellStyle name="Normal 2 2 2 3 4 10 4" xfId="32258" xr:uid="{00000000-0005-0000-0000-0000005A0000}"/>
    <cellStyle name="Normal 2 2 2 3 4 11" xfId="8808" xr:uid="{00000000-0005-0000-0000-0000015A0000}"/>
    <cellStyle name="Normal 2 2 2 3 4 11 2" xfId="21429" xr:uid="{00000000-0005-0000-0000-0000025A0000}"/>
    <cellStyle name="Normal 2 2 2 3 4 11 2 2" xfId="56645" xr:uid="{00000000-0005-0000-0000-0000035A0000}"/>
    <cellStyle name="Normal 2 2 2 3 4 11 3" xfId="44048" xr:uid="{00000000-0005-0000-0000-0000045A0000}"/>
    <cellStyle name="Normal 2 2 2 3 4 11 4" xfId="34034" xr:uid="{00000000-0005-0000-0000-0000055A0000}"/>
    <cellStyle name="Normal 2 2 2 3 4 12" xfId="10570" xr:uid="{00000000-0005-0000-0000-0000065A0000}"/>
    <cellStyle name="Normal 2 2 2 3 4 12 2" xfId="23181" xr:uid="{00000000-0005-0000-0000-0000075A0000}"/>
    <cellStyle name="Normal 2 2 2 3 4 12 2 2" xfId="58397" xr:uid="{00000000-0005-0000-0000-0000085A0000}"/>
    <cellStyle name="Normal 2 2 2 3 4 12 3" xfId="45800" xr:uid="{00000000-0005-0000-0000-0000095A0000}"/>
    <cellStyle name="Normal 2 2 2 3 4 12 4" xfId="35786" xr:uid="{00000000-0005-0000-0000-00000A5A0000}"/>
    <cellStyle name="Normal 2 2 2 3 4 13" xfId="14969" xr:uid="{00000000-0005-0000-0000-00000B5A0000}"/>
    <cellStyle name="Normal 2 2 2 3 4 13 2" xfId="50185" xr:uid="{00000000-0005-0000-0000-00000C5A0000}"/>
    <cellStyle name="Normal 2 2 2 3 4 13 3" xfId="27574" xr:uid="{00000000-0005-0000-0000-00000D5A0000}"/>
    <cellStyle name="Normal 2 2 2 3 4 14" xfId="12382" xr:uid="{00000000-0005-0000-0000-00000E5A0000}"/>
    <cellStyle name="Normal 2 2 2 3 4 14 2" xfId="47600" xr:uid="{00000000-0005-0000-0000-00000F5A0000}"/>
    <cellStyle name="Normal 2 2 2 3 4 15" xfId="37588" xr:uid="{00000000-0005-0000-0000-0000105A0000}"/>
    <cellStyle name="Normal 2 2 2 3 4 16" xfId="24989" xr:uid="{00000000-0005-0000-0000-0000115A0000}"/>
    <cellStyle name="Normal 2 2 2 3 4 17" xfId="60202" xr:uid="{00000000-0005-0000-0000-0000125A0000}"/>
    <cellStyle name="Normal 2 2 2 3 4 2" xfId="2421" xr:uid="{00000000-0005-0000-0000-0000135A0000}"/>
    <cellStyle name="Normal 2 2 2 3 4 2 10" xfId="10571" xr:uid="{00000000-0005-0000-0000-0000145A0000}"/>
    <cellStyle name="Normal 2 2 2 3 4 2 10 2" xfId="23182" xr:uid="{00000000-0005-0000-0000-0000155A0000}"/>
    <cellStyle name="Normal 2 2 2 3 4 2 10 2 2" xfId="58398" xr:uid="{00000000-0005-0000-0000-0000165A0000}"/>
    <cellStyle name="Normal 2 2 2 3 4 2 10 3" xfId="45801" xr:uid="{00000000-0005-0000-0000-0000175A0000}"/>
    <cellStyle name="Normal 2 2 2 3 4 2 10 4" xfId="35787" xr:uid="{00000000-0005-0000-0000-0000185A0000}"/>
    <cellStyle name="Normal 2 2 2 3 4 2 11" xfId="15126" xr:uid="{00000000-0005-0000-0000-0000195A0000}"/>
    <cellStyle name="Normal 2 2 2 3 4 2 11 2" xfId="50342" xr:uid="{00000000-0005-0000-0000-00001A5A0000}"/>
    <cellStyle name="Normal 2 2 2 3 4 2 11 3" xfId="27731" xr:uid="{00000000-0005-0000-0000-00001B5A0000}"/>
    <cellStyle name="Normal 2 2 2 3 4 2 12" xfId="12539" xr:uid="{00000000-0005-0000-0000-00001C5A0000}"/>
    <cellStyle name="Normal 2 2 2 3 4 2 12 2" xfId="47757" xr:uid="{00000000-0005-0000-0000-00001D5A0000}"/>
    <cellStyle name="Normal 2 2 2 3 4 2 13" xfId="37745" xr:uid="{00000000-0005-0000-0000-00001E5A0000}"/>
    <cellStyle name="Normal 2 2 2 3 4 2 14" xfId="25146" xr:uid="{00000000-0005-0000-0000-00001F5A0000}"/>
    <cellStyle name="Normal 2 2 2 3 4 2 15" xfId="60359" xr:uid="{00000000-0005-0000-0000-0000205A0000}"/>
    <cellStyle name="Normal 2 2 2 3 4 2 2" xfId="3261" xr:uid="{00000000-0005-0000-0000-0000215A0000}"/>
    <cellStyle name="Normal 2 2 2 3 4 2 2 10" xfId="25630" xr:uid="{00000000-0005-0000-0000-0000225A0000}"/>
    <cellStyle name="Normal 2 2 2 3 4 2 2 11" xfId="61165" xr:uid="{00000000-0005-0000-0000-0000235A0000}"/>
    <cellStyle name="Normal 2 2 2 3 4 2 2 2" xfId="5061" xr:uid="{00000000-0005-0000-0000-0000245A0000}"/>
    <cellStyle name="Normal 2 2 2 3 4 2 2 2 2" xfId="17708" xr:uid="{00000000-0005-0000-0000-0000255A0000}"/>
    <cellStyle name="Normal 2 2 2 3 4 2 2 2 2 2" xfId="52924" xr:uid="{00000000-0005-0000-0000-0000265A0000}"/>
    <cellStyle name="Normal 2 2 2 3 4 2 2 2 2 3" xfId="30313" xr:uid="{00000000-0005-0000-0000-0000275A0000}"/>
    <cellStyle name="Normal 2 2 2 3 4 2 2 2 3" xfId="14154" xr:uid="{00000000-0005-0000-0000-0000285A0000}"/>
    <cellStyle name="Normal 2 2 2 3 4 2 2 2 3 2" xfId="49372" xr:uid="{00000000-0005-0000-0000-0000295A0000}"/>
    <cellStyle name="Normal 2 2 2 3 4 2 2 2 4" xfId="40327" xr:uid="{00000000-0005-0000-0000-00002A5A0000}"/>
    <cellStyle name="Normal 2 2 2 3 4 2 2 2 5" xfId="26761" xr:uid="{00000000-0005-0000-0000-00002B5A0000}"/>
    <cellStyle name="Normal 2 2 2 3 4 2 2 3" xfId="6531" xr:uid="{00000000-0005-0000-0000-00002C5A0000}"/>
    <cellStyle name="Normal 2 2 2 3 4 2 2 3 2" xfId="19162" xr:uid="{00000000-0005-0000-0000-00002D5A0000}"/>
    <cellStyle name="Normal 2 2 2 3 4 2 2 3 2 2" xfId="54378" xr:uid="{00000000-0005-0000-0000-00002E5A0000}"/>
    <cellStyle name="Normal 2 2 2 3 4 2 2 3 3" xfId="41781" xr:uid="{00000000-0005-0000-0000-00002F5A0000}"/>
    <cellStyle name="Normal 2 2 2 3 4 2 2 3 4" xfId="31767" xr:uid="{00000000-0005-0000-0000-0000305A0000}"/>
    <cellStyle name="Normal 2 2 2 3 4 2 2 4" xfId="7990" xr:uid="{00000000-0005-0000-0000-0000315A0000}"/>
    <cellStyle name="Normal 2 2 2 3 4 2 2 4 2" xfId="20616" xr:uid="{00000000-0005-0000-0000-0000325A0000}"/>
    <cellStyle name="Normal 2 2 2 3 4 2 2 4 2 2" xfId="55832" xr:uid="{00000000-0005-0000-0000-0000335A0000}"/>
    <cellStyle name="Normal 2 2 2 3 4 2 2 4 3" xfId="43235" xr:uid="{00000000-0005-0000-0000-0000345A0000}"/>
    <cellStyle name="Normal 2 2 2 3 4 2 2 4 4" xfId="33221" xr:uid="{00000000-0005-0000-0000-0000355A0000}"/>
    <cellStyle name="Normal 2 2 2 3 4 2 2 5" xfId="9771" xr:uid="{00000000-0005-0000-0000-0000365A0000}"/>
    <cellStyle name="Normal 2 2 2 3 4 2 2 5 2" xfId="22392" xr:uid="{00000000-0005-0000-0000-0000375A0000}"/>
    <cellStyle name="Normal 2 2 2 3 4 2 2 5 2 2" xfId="57608" xr:uid="{00000000-0005-0000-0000-0000385A0000}"/>
    <cellStyle name="Normal 2 2 2 3 4 2 2 5 3" xfId="45011" xr:uid="{00000000-0005-0000-0000-0000395A0000}"/>
    <cellStyle name="Normal 2 2 2 3 4 2 2 5 4" xfId="34997" xr:uid="{00000000-0005-0000-0000-00003A5A0000}"/>
    <cellStyle name="Normal 2 2 2 3 4 2 2 6" xfId="11565" xr:uid="{00000000-0005-0000-0000-00003B5A0000}"/>
    <cellStyle name="Normal 2 2 2 3 4 2 2 6 2" xfId="24168" xr:uid="{00000000-0005-0000-0000-00003C5A0000}"/>
    <cellStyle name="Normal 2 2 2 3 4 2 2 6 2 2" xfId="59384" xr:uid="{00000000-0005-0000-0000-00003D5A0000}"/>
    <cellStyle name="Normal 2 2 2 3 4 2 2 6 3" xfId="46787" xr:uid="{00000000-0005-0000-0000-00003E5A0000}"/>
    <cellStyle name="Normal 2 2 2 3 4 2 2 6 4" xfId="36773" xr:uid="{00000000-0005-0000-0000-00003F5A0000}"/>
    <cellStyle name="Normal 2 2 2 3 4 2 2 7" xfId="15932" xr:uid="{00000000-0005-0000-0000-0000405A0000}"/>
    <cellStyle name="Normal 2 2 2 3 4 2 2 7 2" xfId="51148" xr:uid="{00000000-0005-0000-0000-0000415A0000}"/>
    <cellStyle name="Normal 2 2 2 3 4 2 2 7 3" xfId="28537" xr:uid="{00000000-0005-0000-0000-0000425A0000}"/>
    <cellStyle name="Normal 2 2 2 3 4 2 2 8" xfId="13023" xr:uid="{00000000-0005-0000-0000-0000435A0000}"/>
    <cellStyle name="Normal 2 2 2 3 4 2 2 8 2" xfId="48241" xr:uid="{00000000-0005-0000-0000-0000445A0000}"/>
    <cellStyle name="Normal 2 2 2 3 4 2 2 9" xfId="38551" xr:uid="{00000000-0005-0000-0000-0000455A0000}"/>
    <cellStyle name="Normal 2 2 2 3 4 2 3" xfId="3590" xr:uid="{00000000-0005-0000-0000-0000465A0000}"/>
    <cellStyle name="Normal 2 2 2 3 4 2 3 10" xfId="27086" xr:uid="{00000000-0005-0000-0000-0000475A0000}"/>
    <cellStyle name="Normal 2 2 2 3 4 2 3 11" xfId="61490" xr:uid="{00000000-0005-0000-0000-0000485A0000}"/>
    <cellStyle name="Normal 2 2 2 3 4 2 3 2" xfId="5386" xr:uid="{00000000-0005-0000-0000-0000495A0000}"/>
    <cellStyle name="Normal 2 2 2 3 4 2 3 2 2" xfId="18033" xr:uid="{00000000-0005-0000-0000-00004A5A0000}"/>
    <cellStyle name="Normal 2 2 2 3 4 2 3 2 2 2" xfId="53249" xr:uid="{00000000-0005-0000-0000-00004B5A0000}"/>
    <cellStyle name="Normal 2 2 2 3 4 2 3 2 3" xfId="40652" xr:uid="{00000000-0005-0000-0000-00004C5A0000}"/>
    <cellStyle name="Normal 2 2 2 3 4 2 3 2 4" xfId="30638" xr:uid="{00000000-0005-0000-0000-00004D5A0000}"/>
    <cellStyle name="Normal 2 2 2 3 4 2 3 3" xfId="6856" xr:uid="{00000000-0005-0000-0000-00004E5A0000}"/>
    <cellStyle name="Normal 2 2 2 3 4 2 3 3 2" xfId="19487" xr:uid="{00000000-0005-0000-0000-00004F5A0000}"/>
    <cellStyle name="Normal 2 2 2 3 4 2 3 3 2 2" xfId="54703" xr:uid="{00000000-0005-0000-0000-0000505A0000}"/>
    <cellStyle name="Normal 2 2 2 3 4 2 3 3 3" xfId="42106" xr:uid="{00000000-0005-0000-0000-0000515A0000}"/>
    <cellStyle name="Normal 2 2 2 3 4 2 3 3 4" xfId="32092" xr:uid="{00000000-0005-0000-0000-0000525A0000}"/>
    <cellStyle name="Normal 2 2 2 3 4 2 3 4" xfId="8315" xr:uid="{00000000-0005-0000-0000-0000535A0000}"/>
    <cellStyle name="Normal 2 2 2 3 4 2 3 4 2" xfId="20941" xr:uid="{00000000-0005-0000-0000-0000545A0000}"/>
    <cellStyle name="Normal 2 2 2 3 4 2 3 4 2 2" xfId="56157" xr:uid="{00000000-0005-0000-0000-0000555A0000}"/>
    <cellStyle name="Normal 2 2 2 3 4 2 3 4 3" xfId="43560" xr:uid="{00000000-0005-0000-0000-0000565A0000}"/>
    <cellStyle name="Normal 2 2 2 3 4 2 3 4 4" xfId="33546" xr:uid="{00000000-0005-0000-0000-0000575A0000}"/>
    <cellStyle name="Normal 2 2 2 3 4 2 3 5" xfId="10096" xr:uid="{00000000-0005-0000-0000-0000585A0000}"/>
    <cellStyle name="Normal 2 2 2 3 4 2 3 5 2" xfId="22717" xr:uid="{00000000-0005-0000-0000-0000595A0000}"/>
    <cellStyle name="Normal 2 2 2 3 4 2 3 5 2 2" xfId="57933" xr:uid="{00000000-0005-0000-0000-00005A5A0000}"/>
    <cellStyle name="Normal 2 2 2 3 4 2 3 5 3" xfId="45336" xr:uid="{00000000-0005-0000-0000-00005B5A0000}"/>
    <cellStyle name="Normal 2 2 2 3 4 2 3 5 4" xfId="35322" xr:uid="{00000000-0005-0000-0000-00005C5A0000}"/>
    <cellStyle name="Normal 2 2 2 3 4 2 3 6" xfId="11890" xr:uid="{00000000-0005-0000-0000-00005D5A0000}"/>
    <cellStyle name="Normal 2 2 2 3 4 2 3 6 2" xfId="24493" xr:uid="{00000000-0005-0000-0000-00005E5A0000}"/>
    <cellStyle name="Normal 2 2 2 3 4 2 3 6 2 2" xfId="59709" xr:uid="{00000000-0005-0000-0000-00005F5A0000}"/>
    <cellStyle name="Normal 2 2 2 3 4 2 3 6 3" xfId="47112" xr:uid="{00000000-0005-0000-0000-0000605A0000}"/>
    <cellStyle name="Normal 2 2 2 3 4 2 3 6 4" xfId="37098" xr:uid="{00000000-0005-0000-0000-0000615A0000}"/>
    <cellStyle name="Normal 2 2 2 3 4 2 3 7" xfId="16257" xr:uid="{00000000-0005-0000-0000-0000625A0000}"/>
    <cellStyle name="Normal 2 2 2 3 4 2 3 7 2" xfId="51473" xr:uid="{00000000-0005-0000-0000-0000635A0000}"/>
    <cellStyle name="Normal 2 2 2 3 4 2 3 7 3" xfId="28862" xr:uid="{00000000-0005-0000-0000-0000645A0000}"/>
    <cellStyle name="Normal 2 2 2 3 4 2 3 8" xfId="14479" xr:uid="{00000000-0005-0000-0000-0000655A0000}"/>
    <cellStyle name="Normal 2 2 2 3 4 2 3 8 2" xfId="49697" xr:uid="{00000000-0005-0000-0000-0000665A0000}"/>
    <cellStyle name="Normal 2 2 2 3 4 2 3 9" xfId="38876" xr:uid="{00000000-0005-0000-0000-0000675A0000}"/>
    <cellStyle name="Normal 2 2 2 3 4 2 4" xfId="2751" xr:uid="{00000000-0005-0000-0000-0000685A0000}"/>
    <cellStyle name="Normal 2 2 2 3 4 2 4 10" xfId="26277" xr:uid="{00000000-0005-0000-0000-0000695A0000}"/>
    <cellStyle name="Normal 2 2 2 3 4 2 4 11" xfId="60681" xr:uid="{00000000-0005-0000-0000-00006A5A0000}"/>
    <cellStyle name="Normal 2 2 2 3 4 2 4 2" xfId="4577" xr:uid="{00000000-0005-0000-0000-00006B5A0000}"/>
    <cellStyle name="Normal 2 2 2 3 4 2 4 2 2" xfId="17224" xr:uid="{00000000-0005-0000-0000-00006C5A0000}"/>
    <cellStyle name="Normal 2 2 2 3 4 2 4 2 2 2" xfId="52440" xr:uid="{00000000-0005-0000-0000-00006D5A0000}"/>
    <cellStyle name="Normal 2 2 2 3 4 2 4 2 3" xfId="39843" xr:uid="{00000000-0005-0000-0000-00006E5A0000}"/>
    <cellStyle name="Normal 2 2 2 3 4 2 4 2 4" xfId="29829" xr:uid="{00000000-0005-0000-0000-00006F5A0000}"/>
    <cellStyle name="Normal 2 2 2 3 4 2 4 3" xfId="6047" xr:uid="{00000000-0005-0000-0000-0000705A0000}"/>
    <cellStyle name="Normal 2 2 2 3 4 2 4 3 2" xfId="18678" xr:uid="{00000000-0005-0000-0000-0000715A0000}"/>
    <cellStyle name="Normal 2 2 2 3 4 2 4 3 2 2" xfId="53894" xr:uid="{00000000-0005-0000-0000-0000725A0000}"/>
    <cellStyle name="Normal 2 2 2 3 4 2 4 3 3" xfId="41297" xr:uid="{00000000-0005-0000-0000-0000735A0000}"/>
    <cellStyle name="Normal 2 2 2 3 4 2 4 3 4" xfId="31283" xr:uid="{00000000-0005-0000-0000-0000745A0000}"/>
    <cellStyle name="Normal 2 2 2 3 4 2 4 4" xfId="7506" xr:uid="{00000000-0005-0000-0000-0000755A0000}"/>
    <cellStyle name="Normal 2 2 2 3 4 2 4 4 2" xfId="20132" xr:uid="{00000000-0005-0000-0000-0000765A0000}"/>
    <cellStyle name="Normal 2 2 2 3 4 2 4 4 2 2" xfId="55348" xr:uid="{00000000-0005-0000-0000-0000775A0000}"/>
    <cellStyle name="Normal 2 2 2 3 4 2 4 4 3" xfId="42751" xr:uid="{00000000-0005-0000-0000-0000785A0000}"/>
    <cellStyle name="Normal 2 2 2 3 4 2 4 4 4" xfId="32737" xr:uid="{00000000-0005-0000-0000-0000795A0000}"/>
    <cellStyle name="Normal 2 2 2 3 4 2 4 5" xfId="9287" xr:uid="{00000000-0005-0000-0000-00007A5A0000}"/>
    <cellStyle name="Normal 2 2 2 3 4 2 4 5 2" xfId="21908" xr:uid="{00000000-0005-0000-0000-00007B5A0000}"/>
    <cellStyle name="Normal 2 2 2 3 4 2 4 5 2 2" xfId="57124" xr:uid="{00000000-0005-0000-0000-00007C5A0000}"/>
    <cellStyle name="Normal 2 2 2 3 4 2 4 5 3" xfId="44527" xr:uid="{00000000-0005-0000-0000-00007D5A0000}"/>
    <cellStyle name="Normal 2 2 2 3 4 2 4 5 4" xfId="34513" xr:uid="{00000000-0005-0000-0000-00007E5A0000}"/>
    <cellStyle name="Normal 2 2 2 3 4 2 4 6" xfId="11081" xr:uid="{00000000-0005-0000-0000-00007F5A0000}"/>
    <cellStyle name="Normal 2 2 2 3 4 2 4 6 2" xfId="23684" xr:uid="{00000000-0005-0000-0000-0000805A0000}"/>
    <cellStyle name="Normal 2 2 2 3 4 2 4 6 2 2" xfId="58900" xr:uid="{00000000-0005-0000-0000-0000815A0000}"/>
    <cellStyle name="Normal 2 2 2 3 4 2 4 6 3" xfId="46303" xr:uid="{00000000-0005-0000-0000-0000825A0000}"/>
    <cellStyle name="Normal 2 2 2 3 4 2 4 6 4" xfId="36289" xr:uid="{00000000-0005-0000-0000-0000835A0000}"/>
    <cellStyle name="Normal 2 2 2 3 4 2 4 7" xfId="15448" xr:uid="{00000000-0005-0000-0000-0000845A0000}"/>
    <cellStyle name="Normal 2 2 2 3 4 2 4 7 2" xfId="50664" xr:uid="{00000000-0005-0000-0000-0000855A0000}"/>
    <cellStyle name="Normal 2 2 2 3 4 2 4 7 3" xfId="28053" xr:uid="{00000000-0005-0000-0000-0000865A0000}"/>
    <cellStyle name="Normal 2 2 2 3 4 2 4 8" xfId="13670" xr:uid="{00000000-0005-0000-0000-0000875A0000}"/>
    <cellStyle name="Normal 2 2 2 3 4 2 4 8 2" xfId="48888" xr:uid="{00000000-0005-0000-0000-0000885A0000}"/>
    <cellStyle name="Normal 2 2 2 3 4 2 4 9" xfId="38067" xr:uid="{00000000-0005-0000-0000-0000895A0000}"/>
    <cellStyle name="Normal 2 2 2 3 4 2 5" xfId="3915" xr:uid="{00000000-0005-0000-0000-00008A5A0000}"/>
    <cellStyle name="Normal 2 2 2 3 4 2 5 2" xfId="8638" xr:uid="{00000000-0005-0000-0000-00008B5A0000}"/>
    <cellStyle name="Normal 2 2 2 3 4 2 5 2 2" xfId="21264" xr:uid="{00000000-0005-0000-0000-00008C5A0000}"/>
    <cellStyle name="Normal 2 2 2 3 4 2 5 2 2 2" xfId="56480" xr:uid="{00000000-0005-0000-0000-00008D5A0000}"/>
    <cellStyle name="Normal 2 2 2 3 4 2 5 2 3" xfId="43883" xr:uid="{00000000-0005-0000-0000-00008E5A0000}"/>
    <cellStyle name="Normal 2 2 2 3 4 2 5 2 4" xfId="33869" xr:uid="{00000000-0005-0000-0000-00008F5A0000}"/>
    <cellStyle name="Normal 2 2 2 3 4 2 5 3" xfId="10419" xr:uid="{00000000-0005-0000-0000-0000905A0000}"/>
    <cellStyle name="Normal 2 2 2 3 4 2 5 3 2" xfId="23040" xr:uid="{00000000-0005-0000-0000-0000915A0000}"/>
    <cellStyle name="Normal 2 2 2 3 4 2 5 3 2 2" xfId="58256" xr:uid="{00000000-0005-0000-0000-0000925A0000}"/>
    <cellStyle name="Normal 2 2 2 3 4 2 5 3 3" xfId="45659" xr:uid="{00000000-0005-0000-0000-0000935A0000}"/>
    <cellStyle name="Normal 2 2 2 3 4 2 5 3 4" xfId="35645" xr:uid="{00000000-0005-0000-0000-0000945A0000}"/>
    <cellStyle name="Normal 2 2 2 3 4 2 5 4" xfId="12215" xr:uid="{00000000-0005-0000-0000-0000955A0000}"/>
    <cellStyle name="Normal 2 2 2 3 4 2 5 4 2" xfId="24816" xr:uid="{00000000-0005-0000-0000-0000965A0000}"/>
    <cellStyle name="Normal 2 2 2 3 4 2 5 4 2 2" xfId="60032" xr:uid="{00000000-0005-0000-0000-0000975A0000}"/>
    <cellStyle name="Normal 2 2 2 3 4 2 5 4 3" xfId="47435" xr:uid="{00000000-0005-0000-0000-0000985A0000}"/>
    <cellStyle name="Normal 2 2 2 3 4 2 5 4 4" xfId="37421" xr:uid="{00000000-0005-0000-0000-0000995A0000}"/>
    <cellStyle name="Normal 2 2 2 3 4 2 5 5" xfId="16580" xr:uid="{00000000-0005-0000-0000-00009A5A0000}"/>
    <cellStyle name="Normal 2 2 2 3 4 2 5 5 2" xfId="51796" xr:uid="{00000000-0005-0000-0000-00009B5A0000}"/>
    <cellStyle name="Normal 2 2 2 3 4 2 5 5 3" xfId="29185" xr:uid="{00000000-0005-0000-0000-00009C5A0000}"/>
    <cellStyle name="Normal 2 2 2 3 4 2 5 6" xfId="14802" xr:uid="{00000000-0005-0000-0000-00009D5A0000}"/>
    <cellStyle name="Normal 2 2 2 3 4 2 5 6 2" xfId="50020" xr:uid="{00000000-0005-0000-0000-00009E5A0000}"/>
    <cellStyle name="Normal 2 2 2 3 4 2 5 7" xfId="39199" xr:uid="{00000000-0005-0000-0000-00009F5A0000}"/>
    <cellStyle name="Normal 2 2 2 3 4 2 5 8" xfId="27409" xr:uid="{00000000-0005-0000-0000-0000A05A0000}"/>
    <cellStyle name="Normal 2 2 2 3 4 2 6" xfId="4255" xr:uid="{00000000-0005-0000-0000-0000A15A0000}"/>
    <cellStyle name="Normal 2 2 2 3 4 2 6 2" xfId="16902" xr:uid="{00000000-0005-0000-0000-0000A25A0000}"/>
    <cellStyle name="Normal 2 2 2 3 4 2 6 2 2" xfId="52118" xr:uid="{00000000-0005-0000-0000-0000A35A0000}"/>
    <cellStyle name="Normal 2 2 2 3 4 2 6 2 3" xfId="29507" xr:uid="{00000000-0005-0000-0000-0000A45A0000}"/>
    <cellStyle name="Normal 2 2 2 3 4 2 6 3" xfId="13348" xr:uid="{00000000-0005-0000-0000-0000A55A0000}"/>
    <cellStyle name="Normal 2 2 2 3 4 2 6 3 2" xfId="48566" xr:uid="{00000000-0005-0000-0000-0000A65A0000}"/>
    <cellStyle name="Normal 2 2 2 3 4 2 6 4" xfId="39521" xr:uid="{00000000-0005-0000-0000-0000A75A0000}"/>
    <cellStyle name="Normal 2 2 2 3 4 2 6 5" xfId="25955" xr:uid="{00000000-0005-0000-0000-0000A85A0000}"/>
    <cellStyle name="Normal 2 2 2 3 4 2 7" xfId="5725" xr:uid="{00000000-0005-0000-0000-0000A95A0000}"/>
    <cellStyle name="Normal 2 2 2 3 4 2 7 2" xfId="18356" xr:uid="{00000000-0005-0000-0000-0000AA5A0000}"/>
    <cellStyle name="Normal 2 2 2 3 4 2 7 2 2" xfId="53572" xr:uid="{00000000-0005-0000-0000-0000AB5A0000}"/>
    <cellStyle name="Normal 2 2 2 3 4 2 7 3" xfId="40975" xr:uid="{00000000-0005-0000-0000-0000AC5A0000}"/>
    <cellStyle name="Normal 2 2 2 3 4 2 7 4" xfId="30961" xr:uid="{00000000-0005-0000-0000-0000AD5A0000}"/>
    <cellStyle name="Normal 2 2 2 3 4 2 8" xfId="7184" xr:uid="{00000000-0005-0000-0000-0000AE5A0000}"/>
    <cellStyle name="Normal 2 2 2 3 4 2 8 2" xfId="19810" xr:uid="{00000000-0005-0000-0000-0000AF5A0000}"/>
    <cellStyle name="Normal 2 2 2 3 4 2 8 2 2" xfId="55026" xr:uid="{00000000-0005-0000-0000-0000B05A0000}"/>
    <cellStyle name="Normal 2 2 2 3 4 2 8 3" xfId="42429" xr:uid="{00000000-0005-0000-0000-0000B15A0000}"/>
    <cellStyle name="Normal 2 2 2 3 4 2 8 4" xfId="32415" xr:uid="{00000000-0005-0000-0000-0000B25A0000}"/>
    <cellStyle name="Normal 2 2 2 3 4 2 9" xfId="8965" xr:uid="{00000000-0005-0000-0000-0000B35A0000}"/>
    <cellStyle name="Normal 2 2 2 3 4 2 9 2" xfId="21586" xr:uid="{00000000-0005-0000-0000-0000B45A0000}"/>
    <cellStyle name="Normal 2 2 2 3 4 2 9 2 2" xfId="56802" xr:uid="{00000000-0005-0000-0000-0000B55A0000}"/>
    <cellStyle name="Normal 2 2 2 3 4 2 9 3" xfId="44205" xr:uid="{00000000-0005-0000-0000-0000B65A0000}"/>
    <cellStyle name="Normal 2 2 2 3 4 2 9 4" xfId="34191" xr:uid="{00000000-0005-0000-0000-0000B75A0000}"/>
    <cellStyle name="Normal 2 2 2 3 4 3" xfId="3104" xr:uid="{00000000-0005-0000-0000-0000B85A0000}"/>
    <cellStyle name="Normal 2 2 2 3 4 3 10" xfId="25473" xr:uid="{00000000-0005-0000-0000-0000B95A0000}"/>
    <cellStyle name="Normal 2 2 2 3 4 3 11" xfId="61008" xr:uid="{00000000-0005-0000-0000-0000BA5A0000}"/>
    <cellStyle name="Normal 2 2 2 3 4 3 2" xfId="4904" xr:uid="{00000000-0005-0000-0000-0000BB5A0000}"/>
    <cellStyle name="Normal 2 2 2 3 4 3 2 2" xfId="17551" xr:uid="{00000000-0005-0000-0000-0000BC5A0000}"/>
    <cellStyle name="Normal 2 2 2 3 4 3 2 2 2" xfId="52767" xr:uid="{00000000-0005-0000-0000-0000BD5A0000}"/>
    <cellStyle name="Normal 2 2 2 3 4 3 2 2 3" xfId="30156" xr:uid="{00000000-0005-0000-0000-0000BE5A0000}"/>
    <cellStyle name="Normal 2 2 2 3 4 3 2 3" xfId="13997" xr:uid="{00000000-0005-0000-0000-0000BF5A0000}"/>
    <cellStyle name="Normal 2 2 2 3 4 3 2 3 2" xfId="49215" xr:uid="{00000000-0005-0000-0000-0000C05A0000}"/>
    <cellStyle name="Normal 2 2 2 3 4 3 2 4" xfId="40170" xr:uid="{00000000-0005-0000-0000-0000C15A0000}"/>
    <cellStyle name="Normal 2 2 2 3 4 3 2 5" xfId="26604" xr:uid="{00000000-0005-0000-0000-0000C25A0000}"/>
    <cellStyle name="Normal 2 2 2 3 4 3 3" xfId="6374" xr:uid="{00000000-0005-0000-0000-0000C35A0000}"/>
    <cellStyle name="Normal 2 2 2 3 4 3 3 2" xfId="19005" xr:uid="{00000000-0005-0000-0000-0000C45A0000}"/>
    <cellStyle name="Normal 2 2 2 3 4 3 3 2 2" xfId="54221" xr:uid="{00000000-0005-0000-0000-0000C55A0000}"/>
    <cellStyle name="Normal 2 2 2 3 4 3 3 3" xfId="41624" xr:uid="{00000000-0005-0000-0000-0000C65A0000}"/>
    <cellStyle name="Normal 2 2 2 3 4 3 3 4" xfId="31610" xr:uid="{00000000-0005-0000-0000-0000C75A0000}"/>
    <cellStyle name="Normal 2 2 2 3 4 3 4" xfId="7833" xr:uid="{00000000-0005-0000-0000-0000C85A0000}"/>
    <cellStyle name="Normal 2 2 2 3 4 3 4 2" xfId="20459" xr:uid="{00000000-0005-0000-0000-0000C95A0000}"/>
    <cellStyle name="Normal 2 2 2 3 4 3 4 2 2" xfId="55675" xr:uid="{00000000-0005-0000-0000-0000CA5A0000}"/>
    <cellStyle name="Normal 2 2 2 3 4 3 4 3" xfId="43078" xr:uid="{00000000-0005-0000-0000-0000CB5A0000}"/>
    <cellStyle name="Normal 2 2 2 3 4 3 4 4" xfId="33064" xr:uid="{00000000-0005-0000-0000-0000CC5A0000}"/>
    <cellStyle name="Normal 2 2 2 3 4 3 5" xfId="9614" xr:uid="{00000000-0005-0000-0000-0000CD5A0000}"/>
    <cellStyle name="Normal 2 2 2 3 4 3 5 2" xfId="22235" xr:uid="{00000000-0005-0000-0000-0000CE5A0000}"/>
    <cellStyle name="Normal 2 2 2 3 4 3 5 2 2" xfId="57451" xr:uid="{00000000-0005-0000-0000-0000CF5A0000}"/>
    <cellStyle name="Normal 2 2 2 3 4 3 5 3" xfId="44854" xr:uid="{00000000-0005-0000-0000-0000D05A0000}"/>
    <cellStyle name="Normal 2 2 2 3 4 3 5 4" xfId="34840" xr:uid="{00000000-0005-0000-0000-0000D15A0000}"/>
    <cellStyle name="Normal 2 2 2 3 4 3 6" xfId="11408" xr:uid="{00000000-0005-0000-0000-0000D25A0000}"/>
    <cellStyle name="Normal 2 2 2 3 4 3 6 2" xfId="24011" xr:uid="{00000000-0005-0000-0000-0000D35A0000}"/>
    <cellStyle name="Normal 2 2 2 3 4 3 6 2 2" xfId="59227" xr:uid="{00000000-0005-0000-0000-0000D45A0000}"/>
    <cellStyle name="Normal 2 2 2 3 4 3 6 3" xfId="46630" xr:uid="{00000000-0005-0000-0000-0000D55A0000}"/>
    <cellStyle name="Normal 2 2 2 3 4 3 6 4" xfId="36616" xr:uid="{00000000-0005-0000-0000-0000D65A0000}"/>
    <cellStyle name="Normal 2 2 2 3 4 3 7" xfId="15775" xr:uid="{00000000-0005-0000-0000-0000D75A0000}"/>
    <cellStyle name="Normal 2 2 2 3 4 3 7 2" xfId="50991" xr:uid="{00000000-0005-0000-0000-0000D85A0000}"/>
    <cellStyle name="Normal 2 2 2 3 4 3 7 3" xfId="28380" xr:uid="{00000000-0005-0000-0000-0000D95A0000}"/>
    <cellStyle name="Normal 2 2 2 3 4 3 8" xfId="12866" xr:uid="{00000000-0005-0000-0000-0000DA5A0000}"/>
    <cellStyle name="Normal 2 2 2 3 4 3 8 2" xfId="48084" xr:uid="{00000000-0005-0000-0000-0000DB5A0000}"/>
    <cellStyle name="Normal 2 2 2 3 4 3 9" xfId="38394" xr:uid="{00000000-0005-0000-0000-0000DC5A0000}"/>
    <cellStyle name="Normal 2 2 2 3 4 4" xfId="2925" xr:uid="{00000000-0005-0000-0000-0000DD5A0000}"/>
    <cellStyle name="Normal 2 2 2 3 4 4 10" xfId="25311" xr:uid="{00000000-0005-0000-0000-0000DE5A0000}"/>
    <cellStyle name="Normal 2 2 2 3 4 4 11" xfId="60846" xr:uid="{00000000-0005-0000-0000-0000DF5A0000}"/>
    <cellStyle name="Normal 2 2 2 3 4 4 2" xfId="4742" xr:uid="{00000000-0005-0000-0000-0000E05A0000}"/>
    <cellStyle name="Normal 2 2 2 3 4 4 2 2" xfId="17389" xr:uid="{00000000-0005-0000-0000-0000E15A0000}"/>
    <cellStyle name="Normal 2 2 2 3 4 4 2 2 2" xfId="52605" xr:uid="{00000000-0005-0000-0000-0000E25A0000}"/>
    <cellStyle name="Normal 2 2 2 3 4 4 2 2 3" xfId="29994" xr:uid="{00000000-0005-0000-0000-0000E35A0000}"/>
    <cellStyle name="Normal 2 2 2 3 4 4 2 3" xfId="13835" xr:uid="{00000000-0005-0000-0000-0000E45A0000}"/>
    <cellStyle name="Normal 2 2 2 3 4 4 2 3 2" xfId="49053" xr:uid="{00000000-0005-0000-0000-0000E55A0000}"/>
    <cellStyle name="Normal 2 2 2 3 4 4 2 4" xfId="40008" xr:uid="{00000000-0005-0000-0000-0000E65A0000}"/>
    <cellStyle name="Normal 2 2 2 3 4 4 2 5" xfId="26442" xr:uid="{00000000-0005-0000-0000-0000E75A0000}"/>
    <cellStyle name="Normal 2 2 2 3 4 4 3" xfId="6212" xr:uid="{00000000-0005-0000-0000-0000E85A0000}"/>
    <cellStyle name="Normal 2 2 2 3 4 4 3 2" xfId="18843" xr:uid="{00000000-0005-0000-0000-0000E95A0000}"/>
    <cellStyle name="Normal 2 2 2 3 4 4 3 2 2" xfId="54059" xr:uid="{00000000-0005-0000-0000-0000EA5A0000}"/>
    <cellStyle name="Normal 2 2 2 3 4 4 3 3" xfId="41462" xr:uid="{00000000-0005-0000-0000-0000EB5A0000}"/>
    <cellStyle name="Normal 2 2 2 3 4 4 3 4" xfId="31448" xr:uid="{00000000-0005-0000-0000-0000EC5A0000}"/>
    <cellStyle name="Normal 2 2 2 3 4 4 4" xfId="7671" xr:uid="{00000000-0005-0000-0000-0000ED5A0000}"/>
    <cellStyle name="Normal 2 2 2 3 4 4 4 2" xfId="20297" xr:uid="{00000000-0005-0000-0000-0000EE5A0000}"/>
    <cellStyle name="Normal 2 2 2 3 4 4 4 2 2" xfId="55513" xr:uid="{00000000-0005-0000-0000-0000EF5A0000}"/>
    <cellStyle name="Normal 2 2 2 3 4 4 4 3" xfId="42916" xr:uid="{00000000-0005-0000-0000-0000F05A0000}"/>
    <cellStyle name="Normal 2 2 2 3 4 4 4 4" xfId="32902" xr:uid="{00000000-0005-0000-0000-0000F15A0000}"/>
    <cellStyle name="Normal 2 2 2 3 4 4 5" xfId="9452" xr:uid="{00000000-0005-0000-0000-0000F25A0000}"/>
    <cellStyle name="Normal 2 2 2 3 4 4 5 2" xfId="22073" xr:uid="{00000000-0005-0000-0000-0000F35A0000}"/>
    <cellStyle name="Normal 2 2 2 3 4 4 5 2 2" xfId="57289" xr:uid="{00000000-0005-0000-0000-0000F45A0000}"/>
    <cellStyle name="Normal 2 2 2 3 4 4 5 3" xfId="44692" xr:uid="{00000000-0005-0000-0000-0000F55A0000}"/>
    <cellStyle name="Normal 2 2 2 3 4 4 5 4" xfId="34678" xr:uid="{00000000-0005-0000-0000-0000F65A0000}"/>
    <cellStyle name="Normal 2 2 2 3 4 4 6" xfId="11246" xr:uid="{00000000-0005-0000-0000-0000F75A0000}"/>
    <cellStyle name="Normal 2 2 2 3 4 4 6 2" xfId="23849" xr:uid="{00000000-0005-0000-0000-0000F85A0000}"/>
    <cellStyle name="Normal 2 2 2 3 4 4 6 2 2" xfId="59065" xr:uid="{00000000-0005-0000-0000-0000F95A0000}"/>
    <cellStyle name="Normal 2 2 2 3 4 4 6 3" xfId="46468" xr:uid="{00000000-0005-0000-0000-0000FA5A0000}"/>
    <cellStyle name="Normal 2 2 2 3 4 4 6 4" xfId="36454" xr:uid="{00000000-0005-0000-0000-0000FB5A0000}"/>
    <cellStyle name="Normal 2 2 2 3 4 4 7" xfId="15613" xr:uid="{00000000-0005-0000-0000-0000FC5A0000}"/>
    <cellStyle name="Normal 2 2 2 3 4 4 7 2" xfId="50829" xr:uid="{00000000-0005-0000-0000-0000FD5A0000}"/>
    <cellStyle name="Normal 2 2 2 3 4 4 7 3" xfId="28218" xr:uid="{00000000-0005-0000-0000-0000FE5A0000}"/>
    <cellStyle name="Normal 2 2 2 3 4 4 8" xfId="12704" xr:uid="{00000000-0005-0000-0000-0000FF5A0000}"/>
    <cellStyle name="Normal 2 2 2 3 4 4 8 2" xfId="47922" xr:uid="{00000000-0005-0000-0000-0000005B0000}"/>
    <cellStyle name="Normal 2 2 2 3 4 4 9" xfId="38232" xr:uid="{00000000-0005-0000-0000-0000015B0000}"/>
    <cellStyle name="Normal 2 2 2 3 4 5" xfId="3433" xr:uid="{00000000-0005-0000-0000-0000025B0000}"/>
    <cellStyle name="Normal 2 2 2 3 4 5 10" xfId="26929" xr:uid="{00000000-0005-0000-0000-0000035B0000}"/>
    <cellStyle name="Normal 2 2 2 3 4 5 11" xfId="61333" xr:uid="{00000000-0005-0000-0000-0000045B0000}"/>
    <cellStyle name="Normal 2 2 2 3 4 5 2" xfId="5229" xr:uid="{00000000-0005-0000-0000-0000055B0000}"/>
    <cellStyle name="Normal 2 2 2 3 4 5 2 2" xfId="17876" xr:uid="{00000000-0005-0000-0000-0000065B0000}"/>
    <cellStyle name="Normal 2 2 2 3 4 5 2 2 2" xfId="53092" xr:uid="{00000000-0005-0000-0000-0000075B0000}"/>
    <cellStyle name="Normal 2 2 2 3 4 5 2 3" xfId="40495" xr:uid="{00000000-0005-0000-0000-0000085B0000}"/>
    <cellStyle name="Normal 2 2 2 3 4 5 2 4" xfId="30481" xr:uid="{00000000-0005-0000-0000-0000095B0000}"/>
    <cellStyle name="Normal 2 2 2 3 4 5 3" xfId="6699" xr:uid="{00000000-0005-0000-0000-00000A5B0000}"/>
    <cellStyle name="Normal 2 2 2 3 4 5 3 2" xfId="19330" xr:uid="{00000000-0005-0000-0000-00000B5B0000}"/>
    <cellStyle name="Normal 2 2 2 3 4 5 3 2 2" xfId="54546" xr:uid="{00000000-0005-0000-0000-00000C5B0000}"/>
    <cellStyle name="Normal 2 2 2 3 4 5 3 3" xfId="41949" xr:uid="{00000000-0005-0000-0000-00000D5B0000}"/>
    <cellStyle name="Normal 2 2 2 3 4 5 3 4" xfId="31935" xr:uid="{00000000-0005-0000-0000-00000E5B0000}"/>
    <cellStyle name="Normal 2 2 2 3 4 5 4" xfId="8158" xr:uid="{00000000-0005-0000-0000-00000F5B0000}"/>
    <cellStyle name="Normal 2 2 2 3 4 5 4 2" xfId="20784" xr:uid="{00000000-0005-0000-0000-0000105B0000}"/>
    <cellStyle name="Normal 2 2 2 3 4 5 4 2 2" xfId="56000" xr:uid="{00000000-0005-0000-0000-0000115B0000}"/>
    <cellStyle name="Normal 2 2 2 3 4 5 4 3" xfId="43403" xr:uid="{00000000-0005-0000-0000-0000125B0000}"/>
    <cellStyle name="Normal 2 2 2 3 4 5 4 4" xfId="33389" xr:uid="{00000000-0005-0000-0000-0000135B0000}"/>
    <cellStyle name="Normal 2 2 2 3 4 5 5" xfId="9939" xr:uid="{00000000-0005-0000-0000-0000145B0000}"/>
    <cellStyle name="Normal 2 2 2 3 4 5 5 2" xfId="22560" xr:uid="{00000000-0005-0000-0000-0000155B0000}"/>
    <cellStyle name="Normal 2 2 2 3 4 5 5 2 2" xfId="57776" xr:uid="{00000000-0005-0000-0000-0000165B0000}"/>
    <cellStyle name="Normal 2 2 2 3 4 5 5 3" xfId="45179" xr:uid="{00000000-0005-0000-0000-0000175B0000}"/>
    <cellStyle name="Normal 2 2 2 3 4 5 5 4" xfId="35165" xr:uid="{00000000-0005-0000-0000-0000185B0000}"/>
    <cellStyle name="Normal 2 2 2 3 4 5 6" xfId="11733" xr:uid="{00000000-0005-0000-0000-0000195B0000}"/>
    <cellStyle name="Normal 2 2 2 3 4 5 6 2" xfId="24336" xr:uid="{00000000-0005-0000-0000-00001A5B0000}"/>
    <cellStyle name="Normal 2 2 2 3 4 5 6 2 2" xfId="59552" xr:uid="{00000000-0005-0000-0000-00001B5B0000}"/>
    <cellStyle name="Normal 2 2 2 3 4 5 6 3" xfId="46955" xr:uid="{00000000-0005-0000-0000-00001C5B0000}"/>
    <cellStyle name="Normal 2 2 2 3 4 5 6 4" xfId="36941" xr:uid="{00000000-0005-0000-0000-00001D5B0000}"/>
    <cellStyle name="Normal 2 2 2 3 4 5 7" xfId="16100" xr:uid="{00000000-0005-0000-0000-00001E5B0000}"/>
    <cellStyle name="Normal 2 2 2 3 4 5 7 2" xfId="51316" xr:uid="{00000000-0005-0000-0000-00001F5B0000}"/>
    <cellStyle name="Normal 2 2 2 3 4 5 7 3" xfId="28705" xr:uid="{00000000-0005-0000-0000-0000205B0000}"/>
    <cellStyle name="Normal 2 2 2 3 4 5 8" xfId="14322" xr:uid="{00000000-0005-0000-0000-0000215B0000}"/>
    <cellStyle name="Normal 2 2 2 3 4 5 8 2" xfId="49540" xr:uid="{00000000-0005-0000-0000-0000225B0000}"/>
    <cellStyle name="Normal 2 2 2 3 4 5 9" xfId="38719" xr:uid="{00000000-0005-0000-0000-0000235B0000}"/>
    <cellStyle name="Normal 2 2 2 3 4 6" xfId="2594" xr:uid="{00000000-0005-0000-0000-0000245B0000}"/>
    <cellStyle name="Normal 2 2 2 3 4 6 10" xfId="26120" xr:uid="{00000000-0005-0000-0000-0000255B0000}"/>
    <cellStyle name="Normal 2 2 2 3 4 6 11" xfId="60524" xr:uid="{00000000-0005-0000-0000-0000265B0000}"/>
    <cellStyle name="Normal 2 2 2 3 4 6 2" xfId="4420" xr:uid="{00000000-0005-0000-0000-0000275B0000}"/>
    <cellStyle name="Normal 2 2 2 3 4 6 2 2" xfId="17067" xr:uid="{00000000-0005-0000-0000-0000285B0000}"/>
    <cellStyle name="Normal 2 2 2 3 4 6 2 2 2" xfId="52283" xr:uid="{00000000-0005-0000-0000-0000295B0000}"/>
    <cellStyle name="Normal 2 2 2 3 4 6 2 3" xfId="39686" xr:uid="{00000000-0005-0000-0000-00002A5B0000}"/>
    <cellStyle name="Normal 2 2 2 3 4 6 2 4" xfId="29672" xr:uid="{00000000-0005-0000-0000-00002B5B0000}"/>
    <cellStyle name="Normal 2 2 2 3 4 6 3" xfId="5890" xr:uid="{00000000-0005-0000-0000-00002C5B0000}"/>
    <cellStyle name="Normal 2 2 2 3 4 6 3 2" xfId="18521" xr:uid="{00000000-0005-0000-0000-00002D5B0000}"/>
    <cellStyle name="Normal 2 2 2 3 4 6 3 2 2" xfId="53737" xr:uid="{00000000-0005-0000-0000-00002E5B0000}"/>
    <cellStyle name="Normal 2 2 2 3 4 6 3 3" xfId="41140" xr:uid="{00000000-0005-0000-0000-00002F5B0000}"/>
    <cellStyle name="Normal 2 2 2 3 4 6 3 4" xfId="31126" xr:uid="{00000000-0005-0000-0000-0000305B0000}"/>
    <cellStyle name="Normal 2 2 2 3 4 6 4" xfId="7349" xr:uid="{00000000-0005-0000-0000-0000315B0000}"/>
    <cellStyle name="Normal 2 2 2 3 4 6 4 2" xfId="19975" xr:uid="{00000000-0005-0000-0000-0000325B0000}"/>
    <cellStyle name="Normal 2 2 2 3 4 6 4 2 2" xfId="55191" xr:uid="{00000000-0005-0000-0000-0000335B0000}"/>
    <cellStyle name="Normal 2 2 2 3 4 6 4 3" xfId="42594" xr:uid="{00000000-0005-0000-0000-0000345B0000}"/>
    <cellStyle name="Normal 2 2 2 3 4 6 4 4" xfId="32580" xr:uid="{00000000-0005-0000-0000-0000355B0000}"/>
    <cellStyle name="Normal 2 2 2 3 4 6 5" xfId="9130" xr:uid="{00000000-0005-0000-0000-0000365B0000}"/>
    <cellStyle name="Normal 2 2 2 3 4 6 5 2" xfId="21751" xr:uid="{00000000-0005-0000-0000-0000375B0000}"/>
    <cellStyle name="Normal 2 2 2 3 4 6 5 2 2" xfId="56967" xr:uid="{00000000-0005-0000-0000-0000385B0000}"/>
    <cellStyle name="Normal 2 2 2 3 4 6 5 3" xfId="44370" xr:uid="{00000000-0005-0000-0000-0000395B0000}"/>
    <cellStyle name="Normal 2 2 2 3 4 6 5 4" xfId="34356" xr:uid="{00000000-0005-0000-0000-00003A5B0000}"/>
    <cellStyle name="Normal 2 2 2 3 4 6 6" xfId="10924" xr:uid="{00000000-0005-0000-0000-00003B5B0000}"/>
    <cellStyle name="Normal 2 2 2 3 4 6 6 2" xfId="23527" xr:uid="{00000000-0005-0000-0000-00003C5B0000}"/>
    <cellStyle name="Normal 2 2 2 3 4 6 6 2 2" xfId="58743" xr:uid="{00000000-0005-0000-0000-00003D5B0000}"/>
    <cellStyle name="Normal 2 2 2 3 4 6 6 3" xfId="46146" xr:uid="{00000000-0005-0000-0000-00003E5B0000}"/>
    <cellStyle name="Normal 2 2 2 3 4 6 6 4" xfId="36132" xr:uid="{00000000-0005-0000-0000-00003F5B0000}"/>
    <cellStyle name="Normal 2 2 2 3 4 6 7" xfId="15291" xr:uid="{00000000-0005-0000-0000-0000405B0000}"/>
    <cellStyle name="Normal 2 2 2 3 4 6 7 2" xfId="50507" xr:uid="{00000000-0005-0000-0000-0000415B0000}"/>
    <cellStyle name="Normal 2 2 2 3 4 6 7 3" xfId="27896" xr:uid="{00000000-0005-0000-0000-0000425B0000}"/>
    <cellStyle name="Normal 2 2 2 3 4 6 8" xfId="13513" xr:uid="{00000000-0005-0000-0000-0000435B0000}"/>
    <cellStyle name="Normal 2 2 2 3 4 6 8 2" xfId="48731" xr:uid="{00000000-0005-0000-0000-0000445B0000}"/>
    <cellStyle name="Normal 2 2 2 3 4 6 9" xfId="37910" xr:uid="{00000000-0005-0000-0000-0000455B0000}"/>
    <cellStyle name="Normal 2 2 2 3 4 7" xfId="3758" xr:uid="{00000000-0005-0000-0000-0000465B0000}"/>
    <cellStyle name="Normal 2 2 2 3 4 7 2" xfId="8481" xr:uid="{00000000-0005-0000-0000-0000475B0000}"/>
    <cellStyle name="Normal 2 2 2 3 4 7 2 2" xfId="21107" xr:uid="{00000000-0005-0000-0000-0000485B0000}"/>
    <cellStyle name="Normal 2 2 2 3 4 7 2 2 2" xfId="56323" xr:uid="{00000000-0005-0000-0000-0000495B0000}"/>
    <cellStyle name="Normal 2 2 2 3 4 7 2 3" xfId="43726" xr:uid="{00000000-0005-0000-0000-00004A5B0000}"/>
    <cellStyle name="Normal 2 2 2 3 4 7 2 4" xfId="33712" xr:uid="{00000000-0005-0000-0000-00004B5B0000}"/>
    <cellStyle name="Normal 2 2 2 3 4 7 3" xfId="10262" xr:uid="{00000000-0005-0000-0000-00004C5B0000}"/>
    <cellStyle name="Normal 2 2 2 3 4 7 3 2" xfId="22883" xr:uid="{00000000-0005-0000-0000-00004D5B0000}"/>
    <cellStyle name="Normal 2 2 2 3 4 7 3 2 2" xfId="58099" xr:uid="{00000000-0005-0000-0000-00004E5B0000}"/>
    <cellStyle name="Normal 2 2 2 3 4 7 3 3" xfId="45502" xr:uid="{00000000-0005-0000-0000-00004F5B0000}"/>
    <cellStyle name="Normal 2 2 2 3 4 7 3 4" xfId="35488" xr:uid="{00000000-0005-0000-0000-0000505B0000}"/>
    <cellStyle name="Normal 2 2 2 3 4 7 4" xfId="12058" xr:uid="{00000000-0005-0000-0000-0000515B0000}"/>
    <cellStyle name="Normal 2 2 2 3 4 7 4 2" xfId="24659" xr:uid="{00000000-0005-0000-0000-0000525B0000}"/>
    <cellStyle name="Normal 2 2 2 3 4 7 4 2 2" xfId="59875" xr:uid="{00000000-0005-0000-0000-0000535B0000}"/>
    <cellStyle name="Normal 2 2 2 3 4 7 4 3" xfId="47278" xr:uid="{00000000-0005-0000-0000-0000545B0000}"/>
    <cellStyle name="Normal 2 2 2 3 4 7 4 4" xfId="37264" xr:uid="{00000000-0005-0000-0000-0000555B0000}"/>
    <cellStyle name="Normal 2 2 2 3 4 7 5" xfId="16423" xr:uid="{00000000-0005-0000-0000-0000565B0000}"/>
    <cellStyle name="Normal 2 2 2 3 4 7 5 2" xfId="51639" xr:uid="{00000000-0005-0000-0000-0000575B0000}"/>
    <cellStyle name="Normal 2 2 2 3 4 7 5 3" xfId="29028" xr:uid="{00000000-0005-0000-0000-0000585B0000}"/>
    <cellStyle name="Normal 2 2 2 3 4 7 6" xfId="14645" xr:uid="{00000000-0005-0000-0000-0000595B0000}"/>
    <cellStyle name="Normal 2 2 2 3 4 7 6 2" xfId="49863" xr:uid="{00000000-0005-0000-0000-00005A5B0000}"/>
    <cellStyle name="Normal 2 2 2 3 4 7 7" xfId="39042" xr:uid="{00000000-0005-0000-0000-00005B5B0000}"/>
    <cellStyle name="Normal 2 2 2 3 4 7 8" xfId="27252" xr:uid="{00000000-0005-0000-0000-00005C5B0000}"/>
    <cellStyle name="Normal 2 2 2 3 4 8" xfId="4098" xr:uid="{00000000-0005-0000-0000-00005D5B0000}"/>
    <cellStyle name="Normal 2 2 2 3 4 8 2" xfId="16745" xr:uid="{00000000-0005-0000-0000-00005E5B0000}"/>
    <cellStyle name="Normal 2 2 2 3 4 8 2 2" xfId="51961" xr:uid="{00000000-0005-0000-0000-00005F5B0000}"/>
    <cellStyle name="Normal 2 2 2 3 4 8 2 3" xfId="29350" xr:uid="{00000000-0005-0000-0000-0000605B0000}"/>
    <cellStyle name="Normal 2 2 2 3 4 8 3" xfId="13191" xr:uid="{00000000-0005-0000-0000-0000615B0000}"/>
    <cellStyle name="Normal 2 2 2 3 4 8 3 2" xfId="48409" xr:uid="{00000000-0005-0000-0000-0000625B0000}"/>
    <cellStyle name="Normal 2 2 2 3 4 8 4" xfId="39364" xr:uid="{00000000-0005-0000-0000-0000635B0000}"/>
    <cellStyle name="Normal 2 2 2 3 4 8 5" xfId="25798" xr:uid="{00000000-0005-0000-0000-0000645B0000}"/>
    <cellStyle name="Normal 2 2 2 3 4 9" xfId="5568" xr:uid="{00000000-0005-0000-0000-0000655B0000}"/>
    <cellStyle name="Normal 2 2 2 3 4 9 2" xfId="18199" xr:uid="{00000000-0005-0000-0000-0000665B0000}"/>
    <cellStyle name="Normal 2 2 2 3 4 9 2 2" xfId="53415" xr:uid="{00000000-0005-0000-0000-0000675B0000}"/>
    <cellStyle name="Normal 2 2 2 3 4 9 3" xfId="40818" xr:uid="{00000000-0005-0000-0000-0000685B0000}"/>
    <cellStyle name="Normal 2 2 2 3 4 9 4" xfId="30804" xr:uid="{00000000-0005-0000-0000-0000695B0000}"/>
    <cellStyle name="Normal 2 2 2 3 5" xfId="2299" xr:uid="{00000000-0005-0000-0000-00006A5B0000}"/>
    <cellStyle name="Normal 2 2 2 3 5 10" xfId="10572" xr:uid="{00000000-0005-0000-0000-00006B5B0000}"/>
    <cellStyle name="Normal 2 2 2 3 5 10 2" xfId="23183" xr:uid="{00000000-0005-0000-0000-00006C5B0000}"/>
    <cellStyle name="Normal 2 2 2 3 5 10 2 2" xfId="58399" xr:uid="{00000000-0005-0000-0000-00006D5B0000}"/>
    <cellStyle name="Normal 2 2 2 3 5 10 3" xfId="45802" xr:uid="{00000000-0005-0000-0000-00006E5B0000}"/>
    <cellStyle name="Normal 2 2 2 3 5 10 4" xfId="35788" xr:uid="{00000000-0005-0000-0000-00006F5B0000}"/>
    <cellStyle name="Normal 2 2 2 3 5 11" xfId="15015" xr:uid="{00000000-0005-0000-0000-0000705B0000}"/>
    <cellStyle name="Normal 2 2 2 3 5 11 2" xfId="50231" xr:uid="{00000000-0005-0000-0000-0000715B0000}"/>
    <cellStyle name="Normal 2 2 2 3 5 11 3" xfId="27620" xr:uid="{00000000-0005-0000-0000-0000725B0000}"/>
    <cellStyle name="Normal 2 2 2 3 5 12" xfId="12428" xr:uid="{00000000-0005-0000-0000-0000735B0000}"/>
    <cellStyle name="Normal 2 2 2 3 5 12 2" xfId="47646" xr:uid="{00000000-0005-0000-0000-0000745B0000}"/>
    <cellStyle name="Normal 2 2 2 3 5 13" xfId="37634" xr:uid="{00000000-0005-0000-0000-0000755B0000}"/>
    <cellStyle name="Normal 2 2 2 3 5 14" xfId="25035" xr:uid="{00000000-0005-0000-0000-0000765B0000}"/>
    <cellStyle name="Normal 2 2 2 3 5 15" xfId="60248" xr:uid="{00000000-0005-0000-0000-0000775B0000}"/>
    <cellStyle name="Normal 2 2 2 3 5 2" xfId="3150" xr:uid="{00000000-0005-0000-0000-0000785B0000}"/>
    <cellStyle name="Normal 2 2 2 3 5 2 10" xfId="25519" xr:uid="{00000000-0005-0000-0000-0000795B0000}"/>
    <cellStyle name="Normal 2 2 2 3 5 2 11" xfId="61054" xr:uid="{00000000-0005-0000-0000-00007A5B0000}"/>
    <cellStyle name="Normal 2 2 2 3 5 2 2" xfId="4950" xr:uid="{00000000-0005-0000-0000-00007B5B0000}"/>
    <cellStyle name="Normal 2 2 2 3 5 2 2 2" xfId="17597" xr:uid="{00000000-0005-0000-0000-00007C5B0000}"/>
    <cellStyle name="Normal 2 2 2 3 5 2 2 2 2" xfId="52813" xr:uid="{00000000-0005-0000-0000-00007D5B0000}"/>
    <cellStyle name="Normal 2 2 2 3 5 2 2 2 3" xfId="30202" xr:uid="{00000000-0005-0000-0000-00007E5B0000}"/>
    <cellStyle name="Normal 2 2 2 3 5 2 2 3" xfId="14043" xr:uid="{00000000-0005-0000-0000-00007F5B0000}"/>
    <cellStyle name="Normal 2 2 2 3 5 2 2 3 2" xfId="49261" xr:uid="{00000000-0005-0000-0000-0000805B0000}"/>
    <cellStyle name="Normal 2 2 2 3 5 2 2 4" xfId="40216" xr:uid="{00000000-0005-0000-0000-0000815B0000}"/>
    <cellStyle name="Normal 2 2 2 3 5 2 2 5" xfId="26650" xr:uid="{00000000-0005-0000-0000-0000825B0000}"/>
    <cellStyle name="Normal 2 2 2 3 5 2 3" xfId="6420" xr:uid="{00000000-0005-0000-0000-0000835B0000}"/>
    <cellStyle name="Normal 2 2 2 3 5 2 3 2" xfId="19051" xr:uid="{00000000-0005-0000-0000-0000845B0000}"/>
    <cellStyle name="Normal 2 2 2 3 5 2 3 2 2" xfId="54267" xr:uid="{00000000-0005-0000-0000-0000855B0000}"/>
    <cellStyle name="Normal 2 2 2 3 5 2 3 3" xfId="41670" xr:uid="{00000000-0005-0000-0000-0000865B0000}"/>
    <cellStyle name="Normal 2 2 2 3 5 2 3 4" xfId="31656" xr:uid="{00000000-0005-0000-0000-0000875B0000}"/>
    <cellStyle name="Normal 2 2 2 3 5 2 4" xfId="7879" xr:uid="{00000000-0005-0000-0000-0000885B0000}"/>
    <cellStyle name="Normal 2 2 2 3 5 2 4 2" xfId="20505" xr:uid="{00000000-0005-0000-0000-0000895B0000}"/>
    <cellStyle name="Normal 2 2 2 3 5 2 4 2 2" xfId="55721" xr:uid="{00000000-0005-0000-0000-00008A5B0000}"/>
    <cellStyle name="Normal 2 2 2 3 5 2 4 3" xfId="43124" xr:uid="{00000000-0005-0000-0000-00008B5B0000}"/>
    <cellStyle name="Normal 2 2 2 3 5 2 4 4" xfId="33110" xr:uid="{00000000-0005-0000-0000-00008C5B0000}"/>
    <cellStyle name="Normal 2 2 2 3 5 2 5" xfId="9660" xr:uid="{00000000-0005-0000-0000-00008D5B0000}"/>
    <cellStyle name="Normal 2 2 2 3 5 2 5 2" xfId="22281" xr:uid="{00000000-0005-0000-0000-00008E5B0000}"/>
    <cellStyle name="Normal 2 2 2 3 5 2 5 2 2" xfId="57497" xr:uid="{00000000-0005-0000-0000-00008F5B0000}"/>
    <cellStyle name="Normal 2 2 2 3 5 2 5 3" xfId="44900" xr:uid="{00000000-0005-0000-0000-0000905B0000}"/>
    <cellStyle name="Normal 2 2 2 3 5 2 5 4" xfId="34886" xr:uid="{00000000-0005-0000-0000-0000915B0000}"/>
    <cellStyle name="Normal 2 2 2 3 5 2 6" xfId="11454" xr:uid="{00000000-0005-0000-0000-0000925B0000}"/>
    <cellStyle name="Normal 2 2 2 3 5 2 6 2" xfId="24057" xr:uid="{00000000-0005-0000-0000-0000935B0000}"/>
    <cellStyle name="Normal 2 2 2 3 5 2 6 2 2" xfId="59273" xr:uid="{00000000-0005-0000-0000-0000945B0000}"/>
    <cellStyle name="Normal 2 2 2 3 5 2 6 3" xfId="46676" xr:uid="{00000000-0005-0000-0000-0000955B0000}"/>
    <cellStyle name="Normal 2 2 2 3 5 2 6 4" xfId="36662" xr:uid="{00000000-0005-0000-0000-0000965B0000}"/>
    <cellStyle name="Normal 2 2 2 3 5 2 7" xfId="15821" xr:uid="{00000000-0005-0000-0000-0000975B0000}"/>
    <cellStyle name="Normal 2 2 2 3 5 2 7 2" xfId="51037" xr:uid="{00000000-0005-0000-0000-0000985B0000}"/>
    <cellStyle name="Normal 2 2 2 3 5 2 7 3" xfId="28426" xr:uid="{00000000-0005-0000-0000-0000995B0000}"/>
    <cellStyle name="Normal 2 2 2 3 5 2 8" xfId="12912" xr:uid="{00000000-0005-0000-0000-00009A5B0000}"/>
    <cellStyle name="Normal 2 2 2 3 5 2 8 2" xfId="48130" xr:uid="{00000000-0005-0000-0000-00009B5B0000}"/>
    <cellStyle name="Normal 2 2 2 3 5 2 9" xfId="38440" xr:uid="{00000000-0005-0000-0000-00009C5B0000}"/>
    <cellStyle name="Normal 2 2 2 3 5 3" xfId="3479" xr:uid="{00000000-0005-0000-0000-00009D5B0000}"/>
    <cellStyle name="Normal 2 2 2 3 5 3 10" xfId="26975" xr:uid="{00000000-0005-0000-0000-00009E5B0000}"/>
    <cellStyle name="Normal 2 2 2 3 5 3 11" xfId="61379" xr:uid="{00000000-0005-0000-0000-00009F5B0000}"/>
    <cellStyle name="Normal 2 2 2 3 5 3 2" xfId="5275" xr:uid="{00000000-0005-0000-0000-0000A05B0000}"/>
    <cellStyle name="Normal 2 2 2 3 5 3 2 2" xfId="17922" xr:uid="{00000000-0005-0000-0000-0000A15B0000}"/>
    <cellStyle name="Normal 2 2 2 3 5 3 2 2 2" xfId="53138" xr:uid="{00000000-0005-0000-0000-0000A25B0000}"/>
    <cellStyle name="Normal 2 2 2 3 5 3 2 3" xfId="40541" xr:uid="{00000000-0005-0000-0000-0000A35B0000}"/>
    <cellStyle name="Normal 2 2 2 3 5 3 2 4" xfId="30527" xr:uid="{00000000-0005-0000-0000-0000A45B0000}"/>
    <cellStyle name="Normal 2 2 2 3 5 3 3" xfId="6745" xr:uid="{00000000-0005-0000-0000-0000A55B0000}"/>
    <cellStyle name="Normal 2 2 2 3 5 3 3 2" xfId="19376" xr:uid="{00000000-0005-0000-0000-0000A65B0000}"/>
    <cellStyle name="Normal 2 2 2 3 5 3 3 2 2" xfId="54592" xr:uid="{00000000-0005-0000-0000-0000A75B0000}"/>
    <cellStyle name="Normal 2 2 2 3 5 3 3 3" xfId="41995" xr:uid="{00000000-0005-0000-0000-0000A85B0000}"/>
    <cellStyle name="Normal 2 2 2 3 5 3 3 4" xfId="31981" xr:uid="{00000000-0005-0000-0000-0000A95B0000}"/>
    <cellStyle name="Normal 2 2 2 3 5 3 4" xfId="8204" xr:uid="{00000000-0005-0000-0000-0000AA5B0000}"/>
    <cellStyle name="Normal 2 2 2 3 5 3 4 2" xfId="20830" xr:uid="{00000000-0005-0000-0000-0000AB5B0000}"/>
    <cellStyle name="Normal 2 2 2 3 5 3 4 2 2" xfId="56046" xr:uid="{00000000-0005-0000-0000-0000AC5B0000}"/>
    <cellStyle name="Normal 2 2 2 3 5 3 4 3" xfId="43449" xr:uid="{00000000-0005-0000-0000-0000AD5B0000}"/>
    <cellStyle name="Normal 2 2 2 3 5 3 4 4" xfId="33435" xr:uid="{00000000-0005-0000-0000-0000AE5B0000}"/>
    <cellStyle name="Normal 2 2 2 3 5 3 5" xfId="9985" xr:uid="{00000000-0005-0000-0000-0000AF5B0000}"/>
    <cellStyle name="Normal 2 2 2 3 5 3 5 2" xfId="22606" xr:uid="{00000000-0005-0000-0000-0000B05B0000}"/>
    <cellStyle name="Normal 2 2 2 3 5 3 5 2 2" xfId="57822" xr:uid="{00000000-0005-0000-0000-0000B15B0000}"/>
    <cellStyle name="Normal 2 2 2 3 5 3 5 3" xfId="45225" xr:uid="{00000000-0005-0000-0000-0000B25B0000}"/>
    <cellStyle name="Normal 2 2 2 3 5 3 5 4" xfId="35211" xr:uid="{00000000-0005-0000-0000-0000B35B0000}"/>
    <cellStyle name="Normal 2 2 2 3 5 3 6" xfId="11779" xr:uid="{00000000-0005-0000-0000-0000B45B0000}"/>
    <cellStyle name="Normal 2 2 2 3 5 3 6 2" xfId="24382" xr:uid="{00000000-0005-0000-0000-0000B55B0000}"/>
    <cellStyle name="Normal 2 2 2 3 5 3 6 2 2" xfId="59598" xr:uid="{00000000-0005-0000-0000-0000B65B0000}"/>
    <cellStyle name="Normal 2 2 2 3 5 3 6 3" xfId="47001" xr:uid="{00000000-0005-0000-0000-0000B75B0000}"/>
    <cellStyle name="Normal 2 2 2 3 5 3 6 4" xfId="36987" xr:uid="{00000000-0005-0000-0000-0000B85B0000}"/>
    <cellStyle name="Normal 2 2 2 3 5 3 7" xfId="16146" xr:uid="{00000000-0005-0000-0000-0000B95B0000}"/>
    <cellStyle name="Normal 2 2 2 3 5 3 7 2" xfId="51362" xr:uid="{00000000-0005-0000-0000-0000BA5B0000}"/>
    <cellStyle name="Normal 2 2 2 3 5 3 7 3" xfId="28751" xr:uid="{00000000-0005-0000-0000-0000BB5B0000}"/>
    <cellStyle name="Normal 2 2 2 3 5 3 8" xfId="14368" xr:uid="{00000000-0005-0000-0000-0000BC5B0000}"/>
    <cellStyle name="Normal 2 2 2 3 5 3 8 2" xfId="49586" xr:uid="{00000000-0005-0000-0000-0000BD5B0000}"/>
    <cellStyle name="Normal 2 2 2 3 5 3 9" xfId="38765" xr:uid="{00000000-0005-0000-0000-0000BE5B0000}"/>
    <cellStyle name="Normal 2 2 2 3 5 4" xfId="2640" xr:uid="{00000000-0005-0000-0000-0000BF5B0000}"/>
    <cellStyle name="Normal 2 2 2 3 5 4 10" xfId="26166" xr:uid="{00000000-0005-0000-0000-0000C05B0000}"/>
    <cellStyle name="Normal 2 2 2 3 5 4 11" xfId="60570" xr:uid="{00000000-0005-0000-0000-0000C15B0000}"/>
    <cellStyle name="Normal 2 2 2 3 5 4 2" xfId="4466" xr:uid="{00000000-0005-0000-0000-0000C25B0000}"/>
    <cellStyle name="Normal 2 2 2 3 5 4 2 2" xfId="17113" xr:uid="{00000000-0005-0000-0000-0000C35B0000}"/>
    <cellStyle name="Normal 2 2 2 3 5 4 2 2 2" xfId="52329" xr:uid="{00000000-0005-0000-0000-0000C45B0000}"/>
    <cellStyle name="Normal 2 2 2 3 5 4 2 3" xfId="39732" xr:uid="{00000000-0005-0000-0000-0000C55B0000}"/>
    <cellStyle name="Normal 2 2 2 3 5 4 2 4" xfId="29718" xr:uid="{00000000-0005-0000-0000-0000C65B0000}"/>
    <cellStyle name="Normal 2 2 2 3 5 4 3" xfId="5936" xr:uid="{00000000-0005-0000-0000-0000C75B0000}"/>
    <cellStyle name="Normal 2 2 2 3 5 4 3 2" xfId="18567" xr:uid="{00000000-0005-0000-0000-0000C85B0000}"/>
    <cellStyle name="Normal 2 2 2 3 5 4 3 2 2" xfId="53783" xr:uid="{00000000-0005-0000-0000-0000C95B0000}"/>
    <cellStyle name="Normal 2 2 2 3 5 4 3 3" xfId="41186" xr:uid="{00000000-0005-0000-0000-0000CA5B0000}"/>
    <cellStyle name="Normal 2 2 2 3 5 4 3 4" xfId="31172" xr:uid="{00000000-0005-0000-0000-0000CB5B0000}"/>
    <cellStyle name="Normal 2 2 2 3 5 4 4" xfId="7395" xr:uid="{00000000-0005-0000-0000-0000CC5B0000}"/>
    <cellStyle name="Normal 2 2 2 3 5 4 4 2" xfId="20021" xr:uid="{00000000-0005-0000-0000-0000CD5B0000}"/>
    <cellStyle name="Normal 2 2 2 3 5 4 4 2 2" xfId="55237" xr:uid="{00000000-0005-0000-0000-0000CE5B0000}"/>
    <cellStyle name="Normal 2 2 2 3 5 4 4 3" xfId="42640" xr:uid="{00000000-0005-0000-0000-0000CF5B0000}"/>
    <cellStyle name="Normal 2 2 2 3 5 4 4 4" xfId="32626" xr:uid="{00000000-0005-0000-0000-0000D05B0000}"/>
    <cellStyle name="Normal 2 2 2 3 5 4 5" xfId="9176" xr:uid="{00000000-0005-0000-0000-0000D15B0000}"/>
    <cellStyle name="Normal 2 2 2 3 5 4 5 2" xfId="21797" xr:uid="{00000000-0005-0000-0000-0000D25B0000}"/>
    <cellStyle name="Normal 2 2 2 3 5 4 5 2 2" xfId="57013" xr:uid="{00000000-0005-0000-0000-0000D35B0000}"/>
    <cellStyle name="Normal 2 2 2 3 5 4 5 3" xfId="44416" xr:uid="{00000000-0005-0000-0000-0000D45B0000}"/>
    <cellStyle name="Normal 2 2 2 3 5 4 5 4" xfId="34402" xr:uid="{00000000-0005-0000-0000-0000D55B0000}"/>
    <cellStyle name="Normal 2 2 2 3 5 4 6" xfId="10970" xr:uid="{00000000-0005-0000-0000-0000D65B0000}"/>
    <cellStyle name="Normal 2 2 2 3 5 4 6 2" xfId="23573" xr:uid="{00000000-0005-0000-0000-0000D75B0000}"/>
    <cellStyle name="Normal 2 2 2 3 5 4 6 2 2" xfId="58789" xr:uid="{00000000-0005-0000-0000-0000D85B0000}"/>
    <cellStyle name="Normal 2 2 2 3 5 4 6 3" xfId="46192" xr:uid="{00000000-0005-0000-0000-0000D95B0000}"/>
    <cellStyle name="Normal 2 2 2 3 5 4 6 4" xfId="36178" xr:uid="{00000000-0005-0000-0000-0000DA5B0000}"/>
    <cellStyle name="Normal 2 2 2 3 5 4 7" xfId="15337" xr:uid="{00000000-0005-0000-0000-0000DB5B0000}"/>
    <cellStyle name="Normal 2 2 2 3 5 4 7 2" xfId="50553" xr:uid="{00000000-0005-0000-0000-0000DC5B0000}"/>
    <cellStyle name="Normal 2 2 2 3 5 4 7 3" xfId="27942" xr:uid="{00000000-0005-0000-0000-0000DD5B0000}"/>
    <cellStyle name="Normal 2 2 2 3 5 4 8" xfId="13559" xr:uid="{00000000-0005-0000-0000-0000DE5B0000}"/>
    <cellStyle name="Normal 2 2 2 3 5 4 8 2" xfId="48777" xr:uid="{00000000-0005-0000-0000-0000DF5B0000}"/>
    <cellStyle name="Normal 2 2 2 3 5 4 9" xfId="37956" xr:uid="{00000000-0005-0000-0000-0000E05B0000}"/>
    <cellStyle name="Normal 2 2 2 3 5 5" xfId="3804" xr:uid="{00000000-0005-0000-0000-0000E15B0000}"/>
    <cellStyle name="Normal 2 2 2 3 5 5 2" xfId="8527" xr:uid="{00000000-0005-0000-0000-0000E25B0000}"/>
    <cellStyle name="Normal 2 2 2 3 5 5 2 2" xfId="21153" xr:uid="{00000000-0005-0000-0000-0000E35B0000}"/>
    <cellStyle name="Normal 2 2 2 3 5 5 2 2 2" xfId="56369" xr:uid="{00000000-0005-0000-0000-0000E45B0000}"/>
    <cellStyle name="Normal 2 2 2 3 5 5 2 3" xfId="43772" xr:uid="{00000000-0005-0000-0000-0000E55B0000}"/>
    <cellStyle name="Normal 2 2 2 3 5 5 2 4" xfId="33758" xr:uid="{00000000-0005-0000-0000-0000E65B0000}"/>
    <cellStyle name="Normal 2 2 2 3 5 5 3" xfId="10308" xr:uid="{00000000-0005-0000-0000-0000E75B0000}"/>
    <cellStyle name="Normal 2 2 2 3 5 5 3 2" xfId="22929" xr:uid="{00000000-0005-0000-0000-0000E85B0000}"/>
    <cellStyle name="Normal 2 2 2 3 5 5 3 2 2" xfId="58145" xr:uid="{00000000-0005-0000-0000-0000E95B0000}"/>
    <cellStyle name="Normal 2 2 2 3 5 5 3 3" xfId="45548" xr:uid="{00000000-0005-0000-0000-0000EA5B0000}"/>
    <cellStyle name="Normal 2 2 2 3 5 5 3 4" xfId="35534" xr:uid="{00000000-0005-0000-0000-0000EB5B0000}"/>
    <cellStyle name="Normal 2 2 2 3 5 5 4" xfId="12104" xr:uid="{00000000-0005-0000-0000-0000EC5B0000}"/>
    <cellStyle name="Normal 2 2 2 3 5 5 4 2" xfId="24705" xr:uid="{00000000-0005-0000-0000-0000ED5B0000}"/>
    <cellStyle name="Normal 2 2 2 3 5 5 4 2 2" xfId="59921" xr:uid="{00000000-0005-0000-0000-0000EE5B0000}"/>
    <cellStyle name="Normal 2 2 2 3 5 5 4 3" xfId="47324" xr:uid="{00000000-0005-0000-0000-0000EF5B0000}"/>
    <cellStyle name="Normal 2 2 2 3 5 5 4 4" xfId="37310" xr:uid="{00000000-0005-0000-0000-0000F05B0000}"/>
    <cellStyle name="Normal 2 2 2 3 5 5 5" xfId="16469" xr:uid="{00000000-0005-0000-0000-0000F15B0000}"/>
    <cellStyle name="Normal 2 2 2 3 5 5 5 2" xfId="51685" xr:uid="{00000000-0005-0000-0000-0000F25B0000}"/>
    <cellStyle name="Normal 2 2 2 3 5 5 5 3" xfId="29074" xr:uid="{00000000-0005-0000-0000-0000F35B0000}"/>
    <cellStyle name="Normal 2 2 2 3 5 5 6" xfId="14691" xr:uid="{00000000-0005-0000-0000-0000F45B0000}"/>
    <cellStyle name="Normal 2 2 2 3 5 5 6 2" xfId="49909" xr:uid="{00000000-0005-0000-0000-0000F55B0000}"/>
    <cellStyle name="Normal 2 2 2 3 5 5 7" xfId="39088" xr:uid="{00000000-0005-0000-0000-0000F65B0000}"/>
    <cellStyle name="Normal 2 2 2 3 5 5 8" xfId="27298" xr:uid="{00000000-0005-0000-0000-0000F75B0000}"/>
    <cellStyle name="Normal 2 2 2 3 5 6" xfId="4144" xr:uid="{00000000-0005-0000-0000-0000F85B0000}"/>
    <cellStyle name="Normal 2 2 2 3 5 6 2" xfId="16791" xr:uid="{00000000-0005-0000-0000-0000F95B0000}"/>
    <cellStyle name="Normal 2 2 2 3 5 6 2 2" xfId="52007" xr:uid="{00000000-0005-0000-0000-0000FA5B0000}"/>
    <cellStyle name="Normal 2 2 2 3 5 6 2 3" xfId="29396" xr:uid="{00000000-0005-0000-0000-0000FB5B0000}"/>
    <cellStyle name="Normal 2 2 2 3 5 6 3" xfId="13237" xr:uid="{00000000-0005-0000-0000-0000FC5B0000}"/>
    <cellStyle name="Normal 2 2 2 3 5 6 3 2" xfId="48455" xr:uid="{00000000-0005-0000-0000-0000FD5B0000}"/>
    <cellStyle name="Normal 2 2 2 3 5 6 4" xfId="39410" xr:uid="{00000000-0005-0000-0000-0000FE5B0000}"/>
    <cellStyle name="Normal 2 2 2 3 5 6 5" xfId="25844" xr:uid="{00000000-0005-0000-0000-0000FF5B0000}"/>
    <cellStyle name="Normal 2 2 2 3 5 7" xfId="5614" xr:uid="{00000000-0005-0000-0000-0000005C0000}"/>
    <cellStyle name="Normal 2 2 2 3 5 7 2" xfId="18245" xr:uid="{00000000-0005-0000-0000-0000015C0000}"/>
    <cellStyle name="Normal 2 2 2 3 5 7 2 2" xfId="53461" xr:uid="{00000000-0005-0000-0000-0000025C0000}"/>
    <cellStyle name="Normal 2 2 2 3 5 7 3" xfId="40864" xr:uid="{00000000-0005-0000-0000-0000035C0000}"/>
    <cellStyle name="Normal 2 2 2 3 5 7 4" xfId="30850" xr:uid="{00000000-0005-0000-0000-0000045C0000}"/>
    <cellStyle name="Normal 2 2 2 3 5 8" xfId="7073" xr:uid="{00000000-0005-0000-0000-0000055C0000}"/>
    <cellStyle name="Normal 2 2 2 3 5 8 2" xfId="19699" xr:uid="{00000000-0005-0000-0000-0000065C0000}"/>
    <cellStyle name="Normal 2 2 2 3 5 8 2 2" xfId="54915" xr:uid="{00000000-0005-0000-0000-0000075C0000}"/>
    <cellStyle name="Normal 2 2 2 3 5 8 3" xfId="42318" xr:uid="{00000000-0005-0000-0000-0000085C0000}"/>
    <cellStyle name="Normal 2 2 2 3 5 8 4" xfId="32304" xr:uid="{00000000-0005-0000-0000-0000095C0000}"/>
    <cellStyle name="Normal 2 2 2 3 5 9" xfId="8854" xr:uid="{00000000-0005-0000-0000-00000A5C0000}"/>
    <cellStyle name="Normal 2 2 2 3 5 9 2" xfId="21475" xr:uid="{00000000-0005-0000-0000-00000B5C0000}"/>
    <cellStyle name="Normal 2 2 2 3 5 9 2 2" xfId="56691" xr:uid="{00000000-0005-0000-0000-00000C5C0000}"/>
    <cellStyle name="Normal 2 2 2 3 5 9 3" xfId="44094" xr:uid="{00000000-0005-0000-0000-00000D5C0000}"/>
    <cellStyle name="Normal 2 2 2 3 5 9 4" xfId="34080" xr:uid="{00000000-0005-0000-0000-00000E5C0000}"/>
    <cellStyle name="Normal 2 2 2 3 6" xfId="2416" xr:uid="{00000000-0005-0000-0000-00000F5C0000}"/>
    <cellStyle name="Normal 2 2 2 3 6 10" xfId="10573" xr:uid="{00000000-0005-0000-0000-0000105C0000}"/>
    <cellStyle name="Normal 2 2 2 3 6 10 2" xfId="23184" xr:uid="{00000000-0005-0000-0000-0000115C0000}"/>
    <cellStyle name="Normal 2 2 2 3 6 10 2 2" xfId="58400" xr:uid="{00000000-0005-0000-0000-0000125C0000}"/>
    <cellStyle name="Normal 2 2 2 3 6 10 3" xfId="45803" xr:uid="{00000000-0005-0000-0000-0000135C0000}"/>
    <cellStyle name="Normal 2 2 2 3 6 10 4" xfId="35789" xr:uid="{00000000-0005-0000-0000-0000145C0000}"/>
    <cellStyle name="Normal 2 2 2 3 6 11" xfId="15124" xr:uid="{00000000-0005-0000-0000-0000155C0000}"/>
    <cellStyle name="Normal 2 2 2 3 6 11 2" xfId="50340" xr:uid="{00000000-0005-0000-0000-0000165C0000}"/>
    <cellStyle name="Normal 2 2 2 3 6 11 3" xfId="27729" xr:uid="{00000000-0005-0000-0000-0000175C0000}"/>
    <cellStyle name="Normal 2 2 2 3 6 12" xfId="12537" xr:uid="{00000000-0005-0000-0000-0000185C0000}"/>
    <cellStyle name="Normal 2 2 2 3 6 12 2" xfId="47755" xr:uid="{00000000-0005-0000-0000-0000195C0000}"/>
    <cellStyle name="Normal 2 2 2 3 6 13" xfId="37743" xr:uid="{00000000-0005-0000-0000-00001A5C0000}"/>
    <cellStyle name="Normal 2 2 2 3 6 14" xfId="25144" xr:uid="{00000000-0005-0000-0000-00001B5C0000}"/>
    <cellStyle name="Normal 2 2 2 3 6 15" xfId="60357" xr:uid="{00000000-0005-0000-0000-00001C5C0000}"/>
    <cellStyle name="Normal 2 2 2 3 6 2" xfId="3259" xr:uid="{00000000-0005-0000-0000-00001D5C0000}"/>
    <cellStyle name="Normal 2 2 2 3 6 2 10" xfId="25628" xr:uid="{00000000-0005-0000-0000-00001E5C0000}"/>
    <cellStyle name="Normal 2 2 2 3 6 2 11" xfId="61163" xr:uid="{00000000-0005-0000-0000-00001F5C0000}"/>
    <cellStyle name="Normal 2 2 2 3 6 2 2" xfId="5059" xr:uid="{00000000-0005-0000-0000-0000205C0000}"/>
    <cellStyle name="Normal 2 2 2 3 6 2 2 2" xfId="17706" xr:uid="{00000000-0005-0000-0000-0000215C0000}"/>
    <cellStyle name="Normal 2 2 2 3 6 2 2 2 2" xfId="52922" xr:uid="{00000000-0005-0000-0000-0000225C0000}"/>
    <cellStyle name="Normal 2 2 2 3 6 2 2 2 3" xfId="30311" xr:uid="{00000000-0005-0000-0000-0000235C0000}"/>
    <cellStyle name="Normal 2 2 2 3 6 2 2 3" xfId="14152" xr:uid="{00000000-0005-0000-0000-0000245C0000}"/>
    <cellStyle name="Normal 2 2 2 3 6 2 2 3 2" xfId="49370" xr:uid="{00000000-0005-0000-0000-0000255C0000}"/>
    <cellStyle name="Normal 2 2 2 3 6 2 2 4" xfId="40325" xr:uid="{00000000-0005-0000-0000-0000265C0000}"/>
    <cellStyle name="Normal 2 2 2 3 6 2 2 5" xfId="26759" xr:uid="{00000000-0005-0000-0000-0000275C0000}"/>
    <cellStyle name="Normal 2 2 2 3 6 2 3" xfId="6529" xr:uid="{00000000-0005-0000-0000-0000285C0000}"/>
    <cellStyle name="Normal 2 2 2 3 6 2 3 2" xfId="19160" xr:uid="{00000000-0005-0000-0000-0000295C0000}"/>
    <cellStyle name="Normal 2 2 2 3 6 2 3 2 2" xfId="54376" xr:uid="{00000000-0005-0000-0000-00002A5C0000}"/>
    <cellStyle name="Normal 2 2 2 3 6 2 3 3" xfId="41779" xr:uid="{00000000-0005-0000-0000-00002B5C0000}"/>
    <cellStyle name="Normal 2 2 2 3 6 2 3 4" xfId="31765" xr:uid="{00000000-0005-0000-0000-00002C5C0000}"/>
    <cellStyle name="Normal 2 2 2 3 6 2 4" xfId="7988" xr:uid="{00000000-0005-0000-0000-00002D5C0000}"/>
    <cellStyle name="Normal 2 2 2 3 6 2 4 2" xfId="20614" xr:uid="{00000000-0005-0000-0000-00002E5C0000}"/>
    <cellStyle name="Normal 2 2 2 3 6 2 4 2 2" xfId="55830" xr:uid="{00000000-0005-0000-0000-00002F5C0000}"/>
    <cellStyle name="Normal 2 2 2 3 6 2 4 3" xfId="43233" xr:uid="{00000000-0005-0000-0000-0000305C0000}"/>
    <cellStyle name="Normal 2 2 2 3 6 2 4 4" xfId="33219" xr:uid="{00000000-0005-0000-0000-0000315C0000}"/>
    <cellStyle name="Normal 2 2 2 3 6 2 5" xfId="9769" xr:uid="{00000000-0005-0000-0000-0000325C0000}"/>
    <cellStyle name="Normal 2 2 2 3 6 2 5 2" xfId="22390" xr:uid="{00000000-0005-0000-0000-0000335C0000}"/>
    <cellStyle name="Normal 2 2 2 3 6 2 5 2 2" xfId="57606" xr:uid="{00000000-0005-0000-0000-0000345C0000}"/>
    <cellStyle name="Normal 2 2 2 3 6 2 5 3" xfId="45009" xr:uid="{00000000-0005-0000-0000-0000355C0000}"/>
    <cellStyle name="Normal 2 2 2 3 6 2 5 4" xfId="34995" xr:uid="{00000000-0005-0000-0000-0000365C0000}"/>
    <cellStyle name="Normal 2 2 2 3 6 2 6" xfId="11563" xr:uid="{00000000-0005-0000-0000-0000375C0000}"/>
    <cellStyle name="Normal 2 2 2 3 6 2 6 2" xfId="24166" xr:uid="{00000000-0005-0000-0000-0000385C0000}"/>
    <cellStyle name="Normal 2 2 2 3 6 2 6 2 2" xfId="59382" xr:uid="{00000000-0005-0000-0000-0000395C0000}"/>
    <cellStyle name="Normal 2 2 2 3 6 2 6 3" xfId="46785" xr:uid="{00000000-0005-0000-0000-00003A5C0000}"/>
    <cellStyle name="Normal 2 2 2 3 6 2 6 4" xfId="36771" xr:uid="{00000000-0005-0000-0000-00003B5C0000}"/>
    <cellStyle name="Normal 2 2 2 3 6 2 7" xfId="15930" xr:uid="{00000000-0005-0000-0000-00003C5C0000}"/>
    <cellStyle name="Normal 2 2 2 3 6 2 7 2" xfId="51146" xr:uid="{00000000-0005-0000-0000-00003D5C0000}"/>
    <cellStyle name="Normal 2 2 2 3 6 2 7 3" xfId="28535" xr:uid="{00000000-0005-0000-0000-00003E5C0000}"/>
    <cellStyle name="Normal 2 2 2 3 6 2 8" xfId="13021" xr:uid="{00000000-0005-0000-0000-00003F5C0000}"/>
    <cellStyle name="Normal 2 2 2 3 6 2 8 2" xfId="48239" xr:uid="{00000000-0005-0000-0000-0000405C0000}"/>
    <cellStyle name="Normal 2 2 2 3 6 2 9" xfId="38549" xr:uid="{00000000-0005-0000-0000-0000415C0000}"/>
    <cellStyle name="Normal 2 2 2 3 6 3" xfId="3588" xr:uid="{00000000-0005-0000-0000-0000425C0000}"/>
    <cellStyle name="Normal 2 2 2 3 6 3 10" xfId="27084" xr:uid="{00000000-0005-0000-0000-0000435C0000}"/>
    <cellStyle name="Normal 2 2 2 3 6 3 11" xfId="61488" xr:uid="{00000000-0005-0000-0000-0000445C0000}"/>
    <cellStyle name="Normal 2 2 2 3 6 3 2" xfId="5384" xr:uid="{00000000-0005-0000-0000-0000455C0000}"/>
    <cellStyle name="Normal 2 2 2 3 6 3 2 2" xfId="18031" xr:uid="{00000000-0005-0000-0000-0000465C0000}"/>
    <cellStyle name="Normal 2 2 2 3 6 3 2 2 2" xfId="53247" xr:uid="{00000000-0005-0000-0000-0000475C0000}"/>
    <cellStyle name="Normal 2 2 2 3 6 3 2 3" xfId="40650" xr:uid="{00000000-0005-0000-0000-0000485C0000}"/>
    <cellStyle name="Normal 2 2 2 3 6 3 2 4" xfId="30636" xr:uid="{00000000-0005-0000-0000-0000495C0000}"/>
    <cellStyle name="Normal 2 2 2 3 6 3 3" xfId="6854" xr:uid="{00000000-0005-0000-0000-00004A5C0000}"/>
    <cellStyle name="Normal 2 2 2 3 6 3 3 2" xfId="19485" xr:uid="{00000000-0005-0000-0000-00004B5C0000}"/>
    <cellStyle name="Normal 2 2 2 3 6 3 3 2 2" xfId="54701" xr:uid="{00000000-0005-0000-0000-00004C5C0000}"/>
    <cellStyle name="Normal 2 2 2 3 6 3 3 3" xfId="42104" xr:uid="{00000000-0005-0000-0000-00004D5C0000}"/>
    <cellStyle name="Normal 2 2 2 3 6 3 3 4" xfId="32090" xr:uid="{00000000-0005-0000-0000-00004E5C0000}"/>
    <cellStyle name="Normal 2 2 2 3 6 3 4" xfId="8313" xr:uid="{00000000-0005-0000-0000-00004F5C0000}"/>
    <cellStyle name="Normal 2 2 2 3 6 3 4 2" xfId="20939" xr:uid="{00000000-0005-0000-0000-0000505C0000}"/>
    <cellStyle name="Normal 2 2 2 3 6 3 4 2 2" xfId="56155" xr:uid="{00000000-0005-0000-0000-0000515C0000}"/>
    <cellStyle name="Normal 2 2 2 3 6 3 4 3" xfId="43558" xr:uid="{00000000-0005-0000-0000-0000525C0000}"/>
    <cellStyle name="Normal 2 2 2 3 6 3 4 4" xfId="33544" xr:uid="{00000000-0005-0000-0000-0000535C0000}"/>
    <cellStyle name="Normal 2 2 2 3 6 3 5" xfId="10094" xr:uid="{00000000-0005-0000-0000-0000545C0000}"/>
    <cellStyle name="Normal 2 2 2 3 6 3 5 2" xfId="22715" xr:uid="{00000000-0005-0000-0000-0000555C0000}"/>
    <cellStyle name="Normal 2 2 2 3 6 3 5 2 2" xfId="57931" xr:uid="{00000000-0005-0000-0000-0000565C0000}"/>
    <cellStyle name="Normal 2 2 2 3 6 3 5 3" xfId="45334" xr:uid="{00000000-0005-0000-0000-0000575C0000}"/>
    <cellStyle name="Normal 2 2 2 3 6 3 5 4" xfId="35320" xr:uid="{00000000-0005-0000-0000-0000585C0000}"/>
    <cellStyle name="Normal 2 2 2 3 6 3 6" xfId="11888" xr:uid="{00000000-0005-0000-0000-0000595C0000}"/>
    <cellStyle name="Normal 2 2 2 3 6 3 6 2" xfId="24491" xr:uid="{00000000-0005-0000-0000-00005A5C0000}"/>
    <cellStyle name="Normal 2 2 2 3 6 3 6 2 2" xfId="59707" xr:uid="{00000000-0005-0000-0000-00005B5C0000}"/>
    <cellStyle name="Normal 2 2 2 3 6 3 6 3" xfId="47110" xr:uid="{00000000-0005-0000-0000-00005C5C0000}"/>
    <cellStyle name="Normal 2 2 2 3 6 3 6 4" xfId="37096" xr:uid="{00000000-0005-0000-0000-00005D5C0000}"/>
    <cellStyle name="Normal 2 2 2 3 6 3 7" xfId="16255" xr:uid="{00000000-0005-0000-0000-00005E5C0000}"/>
    <cellStyle name="Normal 2 2 2 3 6 3 7 2" xfId="51471" xr:uid="{00000000-0005-0000-0000-00005F5C0000}"/>
    <cellStyle name="Normal 2 2 2 3 6 3 7 3" xfId="28860" xr:uid="{00000000-0005-0000-0000-0000605C0000}"/>
    <cellStyle name="Normal 2 2 2 3 6 3 8" xfId="14477" xr:uid="{00000000-0005-0000-0000-0000615C0000}"/>
    <cellStyle name="Normal 2 2 2 3 6 3 8 2" xfId="49695" xr:uid="{00000000-0005-0000-0000-0000625C0000}"/>
    <cellStyle name="Normal 2 2 2 3 6 3 9" xfId="38874" xr:uid="{00000000-0005-0000-0000-0000635C0000}"/>
    <cellStyle name="Normal 2 2 2 3 6 4" xfId="2749" xr:uid="{00000000-0005-0000-0000-0000645C0000}"/>
    <cellStyle name="Normal 2 2 2 3 6 4 10" xfId="26275" xr:uid="{00000000-0005-0000-0000-0000655C0000}"/>
    <cellStyle name="Normal 2 2 2 3 6 4 11" xfId="60679" xr:uid="{00000000-0005-0000-0000-0000665C0000}"/>
    <cellStyle name="Normal 2 2 2 3 6 4 2" xfId="4575" xr:uid="{00000000-0005-0000-0000-0000675C0000}"/>
    <cellStyle name="Normal 2 2 2 3 6 4 2 2" xfId="17222" xr:uid="{00000000-0005-0000-0000-0000685C0000}"/>
    <cellStyle name="Normal 2 2 2 3 6 4 2 2 2" xfId="52438" xr:uid="{00000000-0005-0000-0000-0000695C0000}"/>
    <cellStyle name="Normal 2 2 2 3 6 4 2 3" xfId="39841" xr:uid="{00000000-0005-0000-0000-00006A5C0000}"/>
    <cellStyle name="Normal 2 2 2 3 6 4 2 4" xfId="29827" xr:uid="{00000000-0005-0000-0000-00006B5C0000}"/>
    <cellStyle name="Normal 2 2 2 3 6 4 3" xfId="6045" xr:uid="{00000000-0005-0000-0000-00006C5C0000}"/>
    <cellStyle name="Normal 2 2 2 3 6 4 3 2" xfId="18676" xr:uid="{00000000-0005-0000-0000-00006D5C0000}"/>
    <cellStyle name="Normal 2 2 2 3 6 4 3 2 2" xfId="53892" xr:uid="{00000000-0005-0000-0000-00006E5C0000}"/>
    <cellStyle name="Normal 2 2 2 3 6 4 3 3" xfId="41295" xr:uid="{00000000-0005-0000-0000-00006F5C0000}"/>
    <cellStyle name="Normal 2 2 2 3 6 4 3 4" xfId="31281" xr:uid="{00000000-0005-0000-0000-0000705C0000}"/>
    <cellStyle name="Normal 2 2 2 3 6 4 4" xfId="7504" xr:uid="{00000000-0005-0000-0000-0000715C0000}"/>
    <cellStyle name="Normal 2 2 2 3 6 4 4 2" xfId="20130" xr:uid="{00000000-0005-0000-0000-0000725C0000}"/>
    <cellStyle name="Normal 2 2 2 3 6 4 4 2 2" xfId="55346" xr:uid="{00000000-0005-0000-0000-0000735C0000}"/>
    <cellStyle name="Normal 2 2 2 3 6 4 4 3" xfId="42749" xr:uid="{00000000-0005-0000-0000-0000745C0000}"/>
    <cellStyle name="Normal 2 2 2 3 6 4 4 4" xfId="32735" xr:uid="{00000000-0005-0000-0000-0000755C0000}"/>
    <cellStyle name="Normal 2 2 2 3 6 4 5" xfId="9285" xr:uid="{00000000-0005-0000-0000-0000765C0000}"/>
    <cellStyle name="Normal 2 2 2 3 6 4 5 2" xfId="21906" xr:uid="{00000000-0005-0000-0000-0000775C0000}"/>
    <cellStyle name="Normal 2 2 2 3 6 4 5 2 2" xfId="57122" xr:uid="{00000000-0005-0000-0000-0000785C0000}"/>
    <cellStyle name="Normal 2 2 2 3 6 4 5 3" xfId="44525" xr:uid="{00000000-0005-0000-0000-0000795C0000}"/>
    <cellStyle name="Normal 2 2 2 3 6 4 5 4" xfId="34511" xr:uid="{00000000-0005-0000-0000-00007A5C0000}"/>
    <cellStyle name="Normal 2 2 2 3 6 4 6" xfId="11079" xr:uid="{00000000-0005-0000-0000-00007B5C0000}"/>
    <cellStyle name="Normal 2 2 2 3 6 4 6 2" xfId="23682" xr:uid="{00000000-0005-0000-0000-00007C5C0000}"/>
    <cellStyle name="Normal 2 2 2 3 6 4 6 2 2" xfId="58898" xr:uid="{00000000-0005-0000-0000-00007D5C0000}"/>
    <cellStyle name="Normal 2 2 2 3 6 4 6 3" xfId="46301" xr:uid="{00000000-0005-0000-0000-00007E5C0000}"/>
    <cellStyle name="Normal 2 2 2 3 6 4 6 4" xfId="36287" xr:uid="{00000000-0005-0000-0000-00007F5C0000}"/>
    <cellStyle name="Normal 2 2 2 3 6 4 7" xfId="15446" xr:uid="{00000000-0005-0000-0000-0000805C0000}"/>
    <cellStyle name="Normal 2 2 2 3 6 4 7 2" xfId="50662" xr:uid="{00000000-0005-0000-0000-0000815C0000}"/>
    <cellStyle name="Normal 2 2 2 3 6 4 7 3" xfId="28051" xr:uid="{00000000-0005-0000-0000-0000825C0000}"/>
    <cellStyle name="Normal 2 2 2 3 6 4 8" xfId="13668" xr:uid="{00000000-0005-0000-0000-0000835C0000}"/>
    <cellStyle name="Normal 2 2 2 3 6 4 8 2" xfId="48886" xr:uid="{00000000-0005-0000-0000-0000845C0000}"/>
    <cellStyle name="Normal 2 2 2 3 6 4 9" xfId="38065" xr:uid="{00000000-0005-0000-0000-0000855C0000}"/>
    <cellStyle name="Normal 2 2 2 3 6 5" xfId="3913" xr:uid="{00000000-0005-0000-0000-0000865C0000}"/>
    <cellStyle name="Normal 2 2 2 3 6 5 2" xfId="8636" xr:uid="{00000000-0005-0000-0000-0000875C0000}"/>
    <cellStyle name="Normal 2 2 2 3 6 5 2 2" xfId="21262" xr:uid="{00000000-0005-0000-0000-0000885C0000}"/>
    <cellStyle name="Normal 2 2 2 3 6 5 2 2 2" xfId="56478" xr:uid="{00000000-0005-0000-0000-0000895C0000}"/>
    <cellStyle name="Normal 2 2 2 3 6 5 2 3" xfId="43881" xr:uid="{00000000-0005-0000-0000-00008A5C0000}"/>
    <cellStyle name="Normal 2 2 2 3 6 5 2 4" xfId="33867" xr:uid="{00000000-0005-0000-0000-00008B5C0000}"/>
    <cellStyle name="Normal 2 2 2 3 6 5 3" xfId="10417" xr:uid="{00000000-0005-0000-0000-00008C5C0000}"/>
    <cellStyle name="Normal 2 2 2 3 6 5 3 2" xfId="23038" xr:uid="{00000000-0005-0000-0000-00008D5C0000}"/>
    <cellStyle name="Normal 2 2 2 3 6 5 3 2 2" xfId="58254" xr:uid="{00000000-0005-0000-0000-00008E5C0000}"/>
    <cellStyle name="Normal 2 2 2 3 6 5 3 3" xfId="45657" xr:uid="{00000000-0005-0000-0000-00008F5C0000}"/>
    <cellStyle name="Normal 2 2 2 3 6 5 3 4" xfId="35643" xr:uid="{00000000-0005-0000-0000-0000905C0000}"/>
    <cellStyle name="Normal 2 2 2 3 6 5 4" xfId="12213" xr:uid="{00000000-0005-0000-0000-0000915C0000}"/>
    <cellStyle name="Normal 2 2 2 3 6 5 4 2" xfId="24814" xr:uid="{00000000-0005-0000-0000-0000925C0000}"/>
    <cellStyle name="Normal 2 2 2 3 6 5 4 2 2" xfId="60030" xr:uid="{00000000-0005-0000-0000-0000935C0000}"/>
    <cellStyle name="Normal 2 2 2 3 6 5 4 3" xfId="47433" xr:uid="{00000000-0005-0000-0000-0000945C0000}"/>
    <cellStyle name="Normal 2 2 2 3 6 5 4 4" xfId="37419" xr:uid="{00000000-0005-0000-0000-0000955C0000}"/>
    <cellStyle name="Normal 2 2 2 3 6 5 5" xfId="16578" xr:uid="{00000000-0005-0000-0000-0000965C0000}"/>
    <cellStyle name="Normal 2 2 2 3 6 5 5 2" xfId="51794" xr:uid="{00000000-0005-0000-0000-0000975C0000}"/>
    <cellStyle name="Normal 2 2 2 3 6 5 5 3" xfId="29183" xr:uid="{00000000-0005-0000-0000-0000985C0000}"/>
    <cellStyle name="Normal 2 2 2 3 6 5 6" xfId="14800" xr:uid="{00000000-0005-0000-0000-0000995C0000}"/>
    <cellStyle name="Normal 2 2 2 3 6 5 6 2" xfId="50018" xr:uid="{00000000-0005-0000-0000-00009A5C0000}"/>
    <cellStyle name="Normal 2 2 2 3 6 5 7" xfId="39197" xr:uid="{00000000-0005-0000-0000-00009B5C0000}"/>
    <cellStyle name="Normal 2 2 2 3 6 5 8" xfId="27407" xr:uid="{00000000-0005-0000-0000-00009C5C0000}"/>
    <cellStyle name="Normal 2 2 2 3 6 6" xfId="4253" xr:uid="{00000000-0005-0000-0000-00009D5C0000}"/>
    <cellStyle name="Normal 2 2 2 3 6 6 2" xfId="16900" xr:uid="{00000000-0005-0000-0000-00009E5C0000}"/>
    <cellStyle name="Normal 2 2 2 3 6 6 2 2" xfId="52116" xr:uid="{00000000-0005-0000-0000-00009F5C0000}"/>
    <cellStyle name="Normal 2 2 2 3 6 6 2 3" xfId="29505" xr:uid="{00000000-0005-0000-0000-0000A05C0000}"/>
    <cellStyle name="Normal 2 2 2 3 6 6 3" xfId="13346" xr:uid="{00000000-0005-0000-0000-0000A15C0000}"/>
    <cellStyle name="Normal 2 2 2 3 6 6 3 2" xfId="48564" xr:uid="{00000000-0005-0000-0000-0000A25C0000}"/>
    <cellStyle name="Normal 2 2 2 3 6 6 4" xfId="39519" xr:uid="{00000000-0005-0000-0000-0000A35C0000}"/>
    <cellStyle name="Normal 2 2 2 3 6 6 5" xfId="25953" xr:uid="{00000000-0005-0000-0000-0000A45C0000}"/>
    <cellStyle name="Normal 2 2 2 3 6 7" xfId="5723" xr:uid="{00000000-0005-0000-0000-0000A55C0000}"/>
    <cellStyle name="Normal 2 2 2 3 6 7 2" xfId="18354" xr:uid="{00000000-0005-0000-0000-0000A65C0000}"/>
    <cellStyle name="Normal 2 2 2 3 6 7 2 2" xfId="53570" xr:uid="{00000000-0005-0000-0000-0000A75C0000}"/>
    <cellStyle name="Normal 2 2 2 3 6 7 3" xfId="40973" xr:uid="{00000000-0005-0000-0000-0000A85C0000}"/>
    <cellStyle name="Normal 2 2 2 3 6 7 4" xfId="30959" xr:uid="{00000000-0005-0000-0000-0000A95C0000}"/>
    <cellStyle name="Normal 2 2 2 3 6 8" xfId="7182" xr:uid="{00000000-0005-0000-0000-0000AA5C0000}"/>
    <cellStyle name="Normal 2 2 2 3 6 8 2" xfId="19808" xr:uid="{00000000-0005-0000-0000-0000AB5C0000}"/>
    <cellStyle name="Normal 2 2 2 3 6 8 2 2" xfId="55024" xr:uid="{00000000-0005-0000-0000-0000AC5C0000}"/>
    <cellStyle name="Normal 2 2 2 3 6 8 3" xfId="42427" xr:uid="{00000000-0005-0000-0000-0000AD5C0000}"/>
    <cellStyle name="Normal 2 2 2 3 6 8 4" xfId="32413" xr:uid="{00000000-0005-0000-0000-0000AE5C0000}"/>
    <cellStyle name="Normal 2 2 2 3 6 9" xfId="8963" xr:uid="{00000000-0005-0000-0000-0000AF5C0000}"/>
    <cellStyle name="Normal 2 2 2 3 6 9 2" xfId="21584" xr:uid="{00000000-0005-0000-0000-0000B05C0000}"/>
    <cellStyle name="Normal 2 2 2 3 6 9 2 2" xfId="56800" xr:uid="{00000000-0005-0000-0000-0000B15C0000}"/>
    <cellStyle name="Normal 2 2 2 3 6 9 3" xfId="44203" xr:uid="{00000000-0005-0000-0000-0000B25C0000}"/>
    <cellStyle name="Normal 2 2 2 3 6 9 4" xfId="34189" xr:uid="{00000000-0005-0000-0000-0000B35C0000}"/>
    <cellStyle name="Normal 2 2 2 3 7" xfId="2980" xr:uid="{00000000-0005-0000-0000-0000B45C0000}"/>
    <cellStyle name="Normal 2 2 2 3 7 10" xfId="25360" xr:uid="{00000000-0005-0000-0000-0000B55C0000}"/>
    <cellStyle name="Normal 2 2 2 3 7 11" xfId="60895" xr:uid="{00000000-0005-0000-0000-0000B65C0000}"/>
    <cellStyle name="Normal 2 2 2 3 7 2" xfId="4791" xr:uid="{00000000-0005-0000-0000-0000B75C0000}"/>
    <cellStyle name="Normal 2 2 2 3 7 2 2" xfId="17438" xr:uid="{00000000-0005-0000-0000-0000B85C0000}"/>
    <cellStyle name="Normal 2 2 2 3 7 2 2 2" xfId="52654" xr:uid="{00000000-0005-0000-0000-0000B95C0000}"/>
    <cellStyle name="Normal 2 2 2 3 7 2 2 3" xfId="30043" xr:uid="{00000000-0005-0000-0000-0000BA5C0000}"/>
    <cellStyle name="Normal 2 2 2 3 7 2 3" xfId="13884" xr:uid="{00000000-0005-0000-0000-0000BB5C0000}"/>
    <cellStyle name="Normal 2 2 2 3 7 2 3 2" xfId="49102" xr:uid="{00000000-0005-0000-0000-0000BC5C0000}"/>
    <cellStyle name="Normal 2 2 2 3 7 2 4" xfId="40057" xr:uid="{00000000-0005-0000-0000-0000BD5C0000}"/>
    <cellStyle name="Normal 2 2 2 3 7 2 5" xfId="26491" xr:uid="{00000000-0005-0000-0000-0000BE5C0000}"/>
    <cellStyle name="Normal 2 2 2 3 7 3" xfId="6261" xr:uid="{00000000-0005-0000-0000-0000BF5C0000}"/>
    <cellStyle name="Normal 2 2 2 3 7 3 2" xfId="18892" xr:uid="{00000000-0005-0000-0000-0000C05C0000}"/>
    <cellStyle name="Normal 2 2 2 3 7 3 2 2" xfId="54108" xr:uid="{00000000-0005-0000-0000-0000C15C0000}"/>
    <cellStyle name="Normal 2 2 2 3 7 3 3" xfId="41511" xr:uid="{00000000-0005-0000-0000-0000C25C0000}"/>
    <cellStyle name="Normal 2 2 2 3 7 3 4" xfId="31497" xr:uid="{00000000-0005-0000-0000-0000C35C0000}"/>
    <cellStyle name="Normal 2 2 2 3 7 4" xfId="7720" xr:uid="{00000000-0005-0000-0000-0000C45C0000}"/>
    <cellStyle name="Normal 2 2 2 3 7 4 2" xfId="20346" xr:uid="{00000000-0005-0000-0000-0000C55C0000}"/>
    <cellStyle name="Normal 2 2 2 3 7 4 2 2" xfId="55562" xr:uid="{00000000-0005-0000-0000-0000C65C0000}"/>
    <cellStyle name="Normal 2 2 2 3 7 4 3" xfId="42965" xr:uid="{00000000-0005-0000-0000-0000C75C0000}"/>
    <cellStyle name="Normal 2 2 2 3 7 4 4" xfId="32951" xr:uid="{00000000-0005-0000-0000-0000C85C0000}"/>
    <cellStyle name="Normal 2 2 2 3 7 5" xfId="9501" xr:uid="{00000000-0005-0000-0000-0000C95C0000}"/>
    <cellStyle name="Normal 2 2 2 3 7 5 2" xfId="22122" xr:uid="{00000000-0005-0000-0000-0000CA5C0000}"/>
    <cellStyle name="Normal 2 2 2 3 7 5 2 2" xfId="57338" xr:uid="{00000000-0005-0000-0000-0000CB5C0000}"/>
    <cellStyle name="Normal 2 2 2 3 7 5 3" xfId="44741" xr:uid="{00000000-0005-0000-0000-0000CC5C0000}"/>
    <cellStyle name="Normal 2 2 2 3 7 5 4" xfId="34727" xr:uid="{00000000-0005-0000-0000-0000CD5C0000}"/>
    <cellStyle name="Normal 2 2 2 3 7 6" xfId="11295" xr:uid="{00000000-0005-0000-0000-0000CE5C0000}"/>
    <cellStyle name="Normal 2 2 2 3 7 6 2" xfId="23898" xr:uid="{00000000-0005-0000-0000-0000CF5C0000}"/>
    <cellStyle name="Normal 2 2 2 3 7 6 2 2" xfId="59114" xr:uid="{00000000-0005-0000-0000-0000D05C0000}"/>
    <cellStyle name="Normal 2 2 2 3 7 6 3" xfId="46517" xr:uid="{00000000-0005-0000-0000-0000D15C0000}"/>
    <cellStyle name="Normal 2 2 2 3 7 6 4" xfId="36503" xr:uid="{00000000-0005-0000-0000-0000D25C0000}"/>
    <cellStyle name="Normal 2 2 2 3 7 7" xfId="15662" xr:uid="{00000000-0005-0000-0000-0000D35C0000}"/>
    <cellStyle name="Normal 2 2 2 3 7 7 2" xfId="50878" xr:uid="{00000000-0005-0000-0000-0000D45C0000}"/>
    <cellStyle name="Normal 2 2 2 3 7 7 3" xfId="28267" xr:uid="{00000000-0005-0000-0000-0000D55C0000}"/>
    <cellStyle name="Normal 2 2 2 3 7 8" xfId="12753" xr:uid="{00000000-0005-0000-0000-0000D65C0000}"/>
    <cellStyle name="Normal 2 2 2 3 7 8 2" xfId="47971" xr:uid="{00000000-0005-0000-0000-0000D75C0000}"/>
    <cellStyle name="Normal 2 2 2 3 7 9" xfId="38281" xr:uid="{00000000-0005-0000-0000-0000D85C0000}"/>
    <cellStyle name="Normal 2 2 2 3 8" xfId="3022" xr:uid="{00000000-0005-0000-0000-0000D95C0000}"/>
    <cellStyle name="Normal 2 2 2 3 8 10" xfId="25396" xr:uid="{00000000-0005-0000-0000-0000DA5C0000}"/>
    <cellStyle name="Normal 2 2 2 3 8 11" xfId="60931" xr:uid="{00000000-0005-0000-0000-0000DB5C0000}"/>
    <cellStyle name="Normal 2 2 2 3 8 2" xfId="4827" xr:uid="{00000000-0005-0000-0000-0000DC5C0000}"/>
    <cellStyle name="Normal 2 2 2 3 8 2 2" xfId="17474" xr:uid="{00000000-0005-0000-0000-0000DD5C0000}"/>
    <cellStyle name="Normal 2 2 2 3 8 2 2 2" xfId="52690" xr:uid="{00000000-0005-0000-0000-0000DE5C0000}"/>
    <cellStyle name="Normal 2 2 2 3 8 2 2 3" xfId="30079" xr:uid="{00000000-0005-0000-0000-0000DF5C0000}"/>
    <cellStyle name="Normal 2 2 2 3 8 2 3" xfId="13920" xr:uid="{00000000-0005-0000-0000-0000E05C0000}"/>
    <cellStyle name="Normal 2 2 2 3 8 2 3 2" xfId="49138" xr:uid="{00000000-0005-0000-0000-0000E15C0000}"/>
    <cellStyle name="Normal 2 2 2 3 8 2 4" xfId="40093" xr:uid="{00000000-0005-0000-0000-0000E25C0000}"/>
    <cellStyle name="Normal 2 2 2 3 8 2 5" xfId="26527" xr:uid="{00000000-0005-0000-0000-0000E35C0000}"/>
    <cellStyle name="Normal 2 2 2 3 8 3" xfId="6297" xr:uid="{00000000-0005-0000-0000-0000E45C0000}"/>
    <cellStyle name="Normal 2 2 2 3 8 3 2" xfId="18928" xr:uid="{00000000-0005-0000-0000-0000E55C0000}"/>
    <cellStyle name="Normal 2 2 2 3 8 3 2 2" xfId="54144" xr:uid="{00000000-0005-0000-0000-0000E65C0000}"/>
    <cellStyle name="Normal 2 2 2 3 8 3 3" xfId="41547" xr:uid="{00000000-0005-0000-0000-0000E75C0000}"/>
    <cellStyle name="Normal 2 2 2 3 8 3 4" xfId="31533" xr:uid="{00000000-0005-0000-0000-0000E85C0000}"/>
    <cellStyle name="Normal 2 2 2 3 8 4" xfId="7756" xr:uid="{00000000-0005-0000-0000-0000E95C0000}"/>
    <cellStyle name="Normal 2 2 2 3 8 4 2" xfId="20382" xr:uid="{00000000-0005-0000-0000-0000EA5C0000}"/>
    <cellStyle name="Normal 2 2 2 3 8 4 2 2" xfId="55598" xr:uid="{00000000-0005-0000-0000-0000EB5C0000}"/>
    <cellStyle name="Normal 2 2 2 3 8 4 3" xfId="43001" xr:uid="{00000000-0005-0000-0000-0000EC5C0000}"/>
    <cellStyle name="Normal 2 2 2 3 8 4 4" xfId="32987" xr:uid="{00000000-0005-0000-0000-0000ED5C0000}"/>
    <cellStyle name="Normal 2 2 2 3 8 5" xfId="9537" xr:uid="{00000000-0005-0000-0000-0000EE5C0000}"/>
    <cellStyle name="Normal 2 2 2 3 8 5 2" xfId="22158" xr:uid="{00000000-0005-0000-0000-0000EF5C0000}"/>
    <cellStyle name="Normal 2 2 2 3 8 5 2 2" xfId="57374" xr:uid="{00000000-0005-0000-0000-0000F05C0000}"/>
    <cellStyle name="Normal 2 2 2 3 8 5 3" xfId="44777" xr:uid="{00000000-0005-0000-0000-0000F15C0000}"/>
    <cellStyle name="Normal 2 2 2 3 8 5 4" xfId="34763" xr:uid="{00000000-0005-0000-0000-0000F25C0000}"/>
    <cellStyle name="Normal 2 2 2 3 8 6" xfId="11331" xr:uid="{00000000-0005-0000-0000-0000F35C0000}"/>
    <cellStyle name="Normal 2 2 2 3 8 6 2" xfId="23934" xr:uid="{00000000-0005-0000-0000-0000F45C0000}"/>
    <cellStyle name="Normal 2 2 2 3 8 6 2 2" xfId="59150" xr:uid="{00000000-0005-0000-0000-0000F55C0000}"/>
    <cellStyle name="Normal 2 2 2 3 8 6 3" xfId="46553" xr:uid="{00000000-0005-0000-0000-0000F65C0000}"/>
    <cellStyle name="Normal 2 2 2 3 8 6 4" xfId="36539" xr:uid="{00000000-0005-0000-0000-0000F75C0000}"/>
    <cellStyle name="Normal 2 2 2 3 8 7" xfId="15698" xr:uid="{00000000-0005-0000-0000-0000F85C0000}"/>
    <cellStyle name="Normal 2 2 2 3 8 7 2" xfId="50914" xr:uid="{00000000-0005-0000-0000-0000F95C0000}"/>
    <cellStyle name="Normal 2 2 2 3 8 7 3" xfId="28303" xr:uid="{00000000-0005-0000-0000-0000FA5C0000}"/>
    <cellStyle name="Normal 2 2 2 3 8 8" xfId="12789" xr:uid="{00000000-0005-0000-0000-0000FB5C0000}"/>
    <cellStyle name="Normal 2 2 2 3 8 8 2" xfId="48007" xr:uid="{00000000-0005-0000-0000-0000FC5C0000}"/>
    <cellStyle name="Normal 2 2 2 3 8 9" xfId="38317" xr:uid="{00000000-0005-0000-0000-0000FD5C0000}"/>
    <cellStyle name="Normal 2 2 2 3 9" xfId="3014" xr:uid="{00000000-0005-0000-0000-0000FE5C0000}"/>
    <cellStyle name="Normal 2 2 2 3 9 10" xfId="25389" xr:uid="{00000000-0005-0000-0000-0000FF5C0000}"/>
    <cellStyle name="Normal 2 2 2 3 9 11" xfId="60924" xr:uid="{00000000-0005-0000-0000-0000005D0000}"/>
    <cellStyle name="Normal 2 2 2 3 9 2" xfId="4820" xr:uid="{00000000-0005-0000-0000-0000015D0000}"/>
    <cellStyle name="Normal 2 2 2 3 9 2 2" xfId="17467" xr:uid="{00000000-0005-0000-0000-0000025D0000}"/>
    <cellStyle name="Normal 2 2 2 3 9 2 2 2" xfId="52683" xr:uid="{00000000-0005-0000-0000-0000035D0000}"/>
    <cellStyle name="Normal 2 2 2 3 9 2 2 3" xfId="30072" xr:uid="{00000000-0005-0000-0000-0000045D0000}"/>
    <cellStyle name="Normal 2 2 2 3 9 2 3" xfId="13913" xr:uid="{00000000-0005-0000-0000-0000055D0000}"/>
    <cellStyle name="Normal 2 2 2 3 9 2 3 2" xfId="49131" xr:uid="{00000000-0005-0000-0000-0000065D0000}"/>
    <cellStyle name="Normal 2 2 2 3 9 2 4" xfId="40086" xr:uid="{00000000-0005-0000-0000-0000075D0000}"/>
    <cellStyle name="Normal 2 2 2 3 9 2 5" xfId="26520" xr:uid="{00000000-0005-0000-0000-0000085D0000}"/>
    <cellStyle name="Normal 2 2 2 3 9 3" xfId="6290" xr:uid="{00000000-0005-0000-0000-0000095D0000}"/>
    <cellStyle name="Normal 2 2 2 3 9 3 2" xfId="18921" xr:uid="{00000000-0005-0000-0000-00000A5D0000}"/>
    <cellStyle name="Normal 2 2 2 3 9 3 2 2" xfId="54137" xr:uid="{00000000-0005-0000-0000-00000B5D0000}"/>
    <cellStyle name="Normal 2 2 2 3 9 3 3" xfId="41540" xr:uid="{00000000-0005-0000-0000-00000C5D0000}"/>
    <cellStyle name="Normal 2 2 2 3 9 3 4" xfId="31526" xr:uid="{00000000-0005-0000-0000-00000D5D0000}"/>
    <cellStyle name="Normal 2 2 2 3 9 4" xfId="7749" xr:uid="{00000000-0005-0000-0000-00000E5D0000}"/>
    <cellStyle name="Normal 2 2 2 3 9 4 2" xfId="20375" xr:uid="{00000000-0005-0000-0000-00000F5D0000}"/>
    <cellStyle name="Normal 2 2 2 3 9 4 2 2" xfId="55591" xr:uid="{00000000-0005-0000-0000-0000105D0000}"/>
    <cellStyle name="Normal 2 2 2 3 9 4 3" xfId="42994" xr:uid="{00000000-0005-0000-0000-0000115D0000}"/>
    <cellStyle name="Normal 2 2 2 3 9 4 4" xfId="32980" xr:uid="{00000000-0005-0000-0000-0000125D0000}"/>
    <cellStyle name="Normal 2 2 2 3 9 5" xfId="9530" xr:uid="{00000000-0005-0000-0000-0000135D0000}"/>
    <cellStyle name="Normal 2 2 2 3 9 5 2" xfId="22151" xr:uid="{00000000-0005-0000-0000-0000145D0000}"/>
    <cellStyle name="Normal 2 2 2 3 9 5 2 2" xfId="57367" xr:uid="{00000000-0005-0000-0000-0000155D0000}"/>
    <cellStyle name="Normal 2 2 2 3 9 5 3" xfId="44770" xr:uid="{00000000-0005-0000-0000-0000165D0000}"/>
    <cellStyle name="Normal 2 2 2 3 9 5 4" xfId="34756" xr:uid="{00000000-0005-0000-0000-0000175D0000}"/>
    <cellStyle name="Normal 2 2 2 3 9 6" xfId="11324" xr:uid="{00000000-0005-0000-0000-0000185D0000}"/>
    <cellStyle name="Normal 2 2 2 3 9 6 2" xfId="23927" xr:uid="{00000000-0005-0000-0000-0000195D0000}"/>
    <cellStyle name="Normal 2 2 2 3 9 6 2 2" xfId="59143" xr:uid="{00000000-0005-0000-0000-00001A5D0000}"/>
    <cellStyle name="Normal 2 2 2 3 9 6 3" xfId="46546" xr:uid="{00000000-0005-0000-0000-00001B5D0000}"/>
    <cellStyle name="Normal 2 2 2 3 9 6 4" xfId="36532" xr:uid="{00000000-0005-0000-0000-00001C5D0000}"/>
    <cellStyle name="Normal 2 2 2 3 9 7" xfId="15691" xr:uid="{00000000-0005-0000-0000-00001D5D0000}"/>
    <cellStyle name="Normal 2 2 2 3 9 7 2" xfId="50907" xr:uid="{00000000-0005-0000-0000-00001E5D0000}"/>
    <cellStyle name="Normal 2 2 2 3 9 7 3" xfId="28296" xr:uid="{00000000-0005-0000-0000-00001F5D0000}"/>
    <cellStyle name="Normal 2 2 2 3 9 8" xfId="12782" xr:uid="{00000000-0005-0000-0000-0000205D0000}"/>
    <cellStyle name="Normal 2 2 2 3 9 8 2" xfId="48000" xr:uid="{00000000-0005-0000-0000-0000215D0000}"/>
    <cellStyle name="Normal 2 2 2 3 9 9" xfId="38310" xr:uid="{00000000-0005-0000-0000-0000225D0000}"/>
    <cellStyle name="Normal 2 2 2 3_District Target Attainment" xfId="1120" xr:uid="{00000000-0005-0000-0000-0000235D0000}"/>
    <cellStyle name="Normal 2 2 2 4" xfId="1282" xr:uid="{00000000-0005-0000-0000-0000245D0000}"/>
    <cellStyle name="Normal 2 2 2_District Target Attainment" xfId="1118" xr:uid="{00000000-0005-0000-0000-0000255D0000}"/>
    <cellStyle name="Normal 2 2 3" xfId="570" xr:uid="{00000000-0005-0000-0000-0000265D0000}"/>
    <cellStyle name="Normal 2 2 3 10" xfId="2955" xr:uid="{00000000-0005-0000-0000-0000275D0000}"/>
    <cellStyle name="Normal 2 2 3 11" xfId="2814" xr:uid="{00000000-0005-0000-0000-0000285D0000}"/>
    <cellStyle name="Normal 2 2 3 12" xfId="2484" xr:uid="{00000000-0005-0000-0000-0000295D0000}"/>
    <cellStyle name="Normal 2 2 3 2" xfId="571" xr:uid="{00000000-0005-0000-0000-00002A5D0000}"/>
    <cellStyle name="Normal 2 2 3 2 10" xfId="5463" xr:uid="{00000000-0005-0000-0000-00002B5D0000}"/>
    <cellStyle name="Normal 2 2 3 2 10 2" xfId="18094" xr:uid="{00000000-0005-0000-0000-00002C5D0000}"/>
    <cellStyle name="Normal 2 2 3 2 10 2 2" xfId="53310" xr:uid="{00000000-0005-0000-0000-00002D5D0000}"/>
    <cellStyle name="Normal 2 2 3 2 10 3" xfId="40713" xr:uid="{00000000-0005-0000-0000-00002E5D0000}"/>
    <cellStyle name="Normal 2 2 3 2 10 4" xfId="30699" xr:uid="{00000000-0005-0000-0000-00002F5D0000}"/>
    <cellStyle name="Normal 2 2 3 2 11" xfId="6919" xr:uid="{00000000-0005-0000-0000-0000305D0000}"/>
    <cellStyle name="Normal 2 2 3 2 11 2" xfId="19548" xr:uid="{00000000-0005-0000-0000-0000315D0000}"/>
    <cellStyle name="Normal 2 2 3 2 11 2 2" xfId="54764" xr:uid="{00000000-0005-0000-0000-0000325D0000}"/>
    <cellStyle name="Normal 2 2 3 2 11 3" xfId="42167" xr:uid="{00000000-0005-0000-0000-0000335D0000}"/>
    <cellStyle name="Normal 2 2 3 2 11 4" xfId="32153" xr:uid="{00000000-0005-0000-0000-0000345D0000}"/>
    <cellStyle name="Normal 2 2 3 2 12" xfId="8701" xr:uid="{00000000-0005-0000-0000-0000355D0000}"/>
    <cellStyle name="Normal 2 2 3 2 12 2" xfId="21324" xr:uid="{00000000-0005-0000-0000-0000365D0000}"/>
    <cellStyle name="Normal 2 2 3 2 12 2 2" xfId="56540" xr:uid="{00000000-0005-0000-0000-0000375D0000}"/>
    <cellStyle name="Normal 2 2 3 2 12 3" xfId="43943" xr:uid="{00000000-0005-0000-0000-0000385D0000}"/>
    <cellStyle name="Normal 2 2 3 2 12 4" xfId="33929" xr:uid="{00000000-0005-0000-0000-0000395D0000}"/>
    <cellStyle name="Normal 2 2 3 2 13" xfId="10574" xr:uid="{00000000-0005-0000-0000-00003A5D0000}"/>
    <cellStyle name="Normal 2 2 3 2 13 2" xfId="23185" xr:uid="{00000000-0005-0000-0000-00003B5D0000}"/>
    <cellStyle name="Normal 2 2 3 2 13 2 2" xfId="58401" xr:uid="{00000000-0005-0000-0000-00003C5D0000}"/>
    <cellStyle name="Normal 2 2 3 2 13 3" xfId="45804" xr:uid="{00000000-0005-0000-0000-00003D5D0000}"/>
    <cellStyle name="Normal 2 2 3 2 13 4" xfId="35790" xr:uid="{00000000-0005-0000-0000-00003E5D0000}"/>
    <cellStyle name="Normal 2 2 3 2 14" xfId="14863" xr:uid="{00000000-0005-0000-0000-00003F5D0000}"/>
    <cellStyle name="Normal 2 2 3 2 14 2" xfId="50080" xr:uid="{00000000-0005-0000-0000-0000405D0000}"/>
    <cellStyle name="Normal 2 2 3 2 14 3" xfId="27469" xr:uid="{00000000-0005-0000-0000-0000415D0000}"/>
    <cellStyle name="Normal 2 2 3 2 15" xfId="12277" xr:uid="{00000000-0005-0000-0000-0000425D0000}"/>
    <cellStyle name="Normal 2 2 3 2 15 2" xfId="47495" xr:uid="{00000000-0005-0000-0000-0000435D0000}"/>
    <cellStyle name="Normal 2 2 3 2 16" xfId="37482" xr:uid="{00000000-0005-0000-0000-0000445D0000}"/>
    <cellStyle name="Normal 2 2 3 2 17" xfId="24884" xr:uid="{00000000-0005-0000-0000-0000455D0000}"/>
    <cellStyle name="Normal 2 2 3 2 18" xfId="60097" xr:uid="{00000000-0005-0000-0000-0000465D0000}"/>
    <cellStyle name="Normal 2 2 3 2 2" xfId="1754" xr:uid="{00000000-0005-0000-0000-0000475D0000}"/>
    <cellStyle name="Normal 2 2 3 2 2 10" xfId="6993" xr:uid="{00000000-0005-0000-0000-0000485D0000}"/>
    <cellStyle name="Normal 2 2 3 2 2 10 2" xfId="19620" xr:uid="{00000000-0005-0000-0000-0000495D0000}"/>
    <cellStyle name="Normal 2 2 3 2 2 10 2 2" xfId="54836" xr:uid="{00000000-0005-0000-0000-00004A5D0000}"/>
    <cellStyle name="Normal 2 2 3 2 2 10 3" xfId="42239" xr:uid="{00000000-0005-0000-0000-00004B5D0000}"/>
    <cellStyle name="Normal 2 2 3 2 2 10 4" xfId="32225" xr:uid="{00000000-0005-0000-0000-00004C5D0000}"/>
    <cellStyle name="Normal 2 2 3 2 2 11" xfId="8774" xr:uid="{00000000-0005-0000-0000-00004D5D0000}"/>
    <cellStyle name="Normal 2 2 3 2 2 11 2" xfId="21396" xr:uid="{00000000-0005-0000-0000-00004E5D0000}"/>
    <cellStyle name="Normal 2 2 3 2 2 11 2 2" xfId="56612" xr:uid="{00000000-0005-0000-0000-00004F5D0000}"/>
    <cellStyle name="Normal 2 2 3 2 2 11 3" xfId="44015" xr:uid="{00000000-0005-0000-0000-0000505D0000}"/>
    <cellStyle name="Normal 2 2 3 2 2 11 4" xfId="34001" xr:uid="{00000000-0005-0000-0000-0000515D0000}"/>
    <cellStyle name="Normal 2 2 3 2 2 12" xfId="10575" xr:uid="{00000000-0005-0000-0000-0000525D0000}"/>
    <cellStyle name="Normal 2 2 3 2 2 12 2" xfId="23186" xr:uid="{00000000-0005-0000-0000-0000535D0000}"/>
    <cellStyle name="Normal 2 2 3 2 2 12 2 2" xfId="58402" xr:uid="{00000000-0005-0000-0000-0000545D0000}"/>
    <cellStyle name="Normal 2 2 3 2 2 12 3" xfId="45805" xr:uid="{00000000-0005-0000-0000-0000555D0000}"/>
    <cellStyle name="Normal 2 2 3 2 2 12 4" xfId="35791" xr:uid="{00000000-0005-0000-0000-0000565D0000}"/>
    <cellStyle name="Normal 2 2 3 2 2 13" xfId="14935" xr:uid="{00000000-0005-0000-0000-0000575D0000}"/>
    <cellStyle name="Normal 2 2 3 2 2 13 2" xfId="50152" xr:uid="{00000000-0005-0000-0000-0000585D0000}"/>
    <cellStyle name="Normal 2 2 3 2 2 13 3" xfId="27541" xr:uid="{00000000-0005-0000-0000-0000595D0000}"/>
    <cellStyle name="Normal 2 2 3 2 2 14" xfId="12349" xr:uid="{00000000-0005-0000-0000-00005A5D0000}"/>
    <cellStyle name="Normal 2 2 3 2 2 14 2" xfId="47567" xr:uid="{00000000-0005-0000-0000-00005B5D0000}"/>
    <cellStyle name="Normal 2 2 3 2 2 15" xfId="37554" xr:uid="{00000000-0005-0000-0000-00005C5D0000}"/>
    <cellStyle name="Normal 2 2 3 2 2 16" xfId="24956" xr:uid="{00000000-0005-0000-0000-00005D5D0000}"/>
    <cellStyle name="Normal 2 2 3 2 2 17" xfId="60169" xr:uid="{00000000-0005-0000-0000-00005E5D0000}"/>
    <cellStyle name="Normal 2 2 3 2 2 2" xfId="2379" xr:uid="{00000000-0005-0000-0000-00005F5D0000}"/>
    <cellStyle name="Normal 2 2 3 2 2 2 10" xfId="10576" xr:uid="{00000000-0005-0000-0000-0000605D0000}"/>
    <cellStyle name="Normal 2 2 3 2 2 2 10 2" xfId="23187" xr:uid="{00000000-0005-0000-0000-0000615D0000}"/>
    <cellStyle name="Normal 2 2 3 2 2 2 10 2 2" xfId="58403" xr:uid="{00000000-0005-0000-0000-0000625D0000}"/>
    <cellStyle name="Normal 2 2 3 2 2 2 10 3" xfId="45806" xr:uid="{00000000-0005-0000-0000-0000635D0000}"/>
    <cellStyle name="Normal 2 2 3 2 2 2 10 4" xfId="35792" xr:uid="{00000000-0005-0000-0000-0000645D0000}"/>
    <cellStyle name="Normal 2 2 3 2 2 2 11" xfId="15090" xr:uid="{00000000-0005-0000-0000-0000655D0000}"/>
    <cellStyle name="Normal 2 2 3 2 2 2 11 2" xfId="50306" xr:uid="{00000000-0005-0000-0000-0000665D0000}"/>
    <cellStyle name="Normal 2 2 3 2 2 2 11 3" xfId="27695" xr:uid="{00000000-0005-0000-0000-0000675D0000}"/>
    <cellStyle name="Normal 2 2 3 2 2 2 12" xfId="12503" xr:uid="{00000000-0005-0000-0000-0000685D0000}"/>
    <cellStyle name="Normal 2 2 3 2 2 2 12 2" xfId="47721" xr:uid="{00000000-0005-0000-0000-0000695D0000}"/>
    <cellStyle name="Normal 2 2 3 2 2 2 13" xfId="37709" xr:uid="{00000000-0005-0000-0000-00006A5D0000}"/>
    <cellStyle name="Normal 2 2 3 2 2 2 14" xfId="25110" xr:uid="{00000000-0005-0000-0000-00006B5D0000}"/>
    <cellStyle name="Normal 2 2 3 2 2 2 15" xfId="60323" xr:uid="{00000000-0005-0000-0000-00006C5D0000}"/>
    <cellStyle name="Normal 2 2 3 2 2 2 2" xfId="3225" xr:uid="{00000000-0005-0000-0000-00006D5D0000}"/>
    <cellStyle name="Normal 2 2 3 2 2 2 2 10" xfId="25594" xr:uid="{00000000-0005-0000-0000-00006E5D0000}"/>
    <cellStyle name="Normal 2 2 3 2 2 2 2 11" xfId="61129" xr:uid="{00000000-0005-0000-0000-00006F5D0000}"/>
    <cellStyle name="Normal 2 2 3 2 2 2 2 2" xfId="5025" xr:uid="{00000000-0005-0000-0000-0000705D0000}"/>
    <cellStyle name="Normal 2 2 3 2 2 2 2 2 2" xfId="17672" xr:uid="{00000000-0005-0000-0000-0000715D0000}"/>
    <cellStyle name="Normal 2 2 3 2 2 2 2 2 2 2" xfId="52888" xr:uid="{00000000-0005-0000-0000-0000725D0000}"/>
    <cellStyle name="Normal 2 2 3 2 2 2 2 2 2 3" xfId="30277" xr:uid="{00000000-0005-0000-0000-0000735D0000}"/>
    <cellStyle name="Normal 2 2 3 2 2 2 2 2 3" xfId="14118" xr:uid="{00000000-0005-0000-0000-0000745D0000}"/>
    <cellStyle name="Normal 2 2 3 2 2 2 2 2 3 2" xfId="49336" xr:uid="{00000000-0005-0000-0000-0000755D0000}"/>
    <cellStyle name="Normal 2 2 3 2 2 2 2 2 4" xfId="40291" xr:uid="{00000000-0005-0000-0000-0000765D0000}"/>
    <cellStyle name="Normal 2 2 3 2 2 2 2 2 5" xfId="26725" xr:uid="{00000000-0005-0000-0000-0000775D0000}"/>
    <cellStyle name="Normal 2 2 3 2 2 2 2 3" xfId="6495" xr:uid="{00000000-0005-0000-0000-0000785D0000}"/>
    <cellStyle name="Normal 2 2 3 2 2 2 2 3 2" xfId="19126" xr:uid="{00000000-0005-0000-0000-0000795D0000}"/>
    <cellStyle name="Normal 2 2 3 2 2 2 2 3 2 2" xfId="54342" xr:uid="{00000000-0005-0000-0000-00007A5D0000}"/>
    <cellStyle name="Normal 2 2 3 2 2 2 2 3 3" xfId="41745" xr:uid="{00000000-0005-0000-0000-00007B5D0000}"/>
    <cellStyle name="Normal 2 2 3 2 2 2 2 3 4" xfId="31731" xr:uid="{00000000-0005-0000-0000-00007C5D0000}"/>
    <cellStyle name="Normal 2 2 3 2 2 2 2 4" xfId="7954" xr:uid="{00000000-0005-0000-0000-00007D5D0000}"/>
    <cellStyle name="Normal 2 2 3 2 2 2 2 4 2" xfId="20580" xr:uid="{00000000-0005-0000-0000-00007E5D0000}"/>
    <cellStyle name="Normal 2 2 3 2 2 2 2 4 2 2" xfId="55796" xr:uid="{00000000-0005-0000-0000-00007F5D0000}"/>
    <cellStyle name="Normal 2 2 3 2 2 2 2 4 3" xfId="43199" xr:uid="{00000000-0005-0000-0000-0000805D0000}"/>
    <cellStyle name="Normal 2 2 3 2 2 2 2 4 4" xfId="33185" xr:uid="{00000000-0005-0000-0000-0000815D0000}"/>
    <cellStyle name="Normal 2 2 3 2 2 2 2 5" xfId="9735" xr:uid="{00000000-0005-0000-0000-0000825D0000}"/>
    <cellStyle name="Normal 2 2 3 2 2 2 2 5 2" xfId="22356" xr:uid="{00000000-0005-0000-0000-0000835D0000}"/>
    <cellStyle name="Normal 2 2 3 2 2 2 2 5 2 2" xfId="57572" xr:uid="{00000000-0005-0000-0000-0000845D0000}"/>
    <cellStyle name="Normal 2 2 3 2 2 2 2 5 3" xfId="44975" xr:uid="{00000000-0005-0000-0000-0000855D0000}"/>
    <cellStyle name="Normal 2 2 3 2 2 2 2 5 4" xfId="34961" xr:uid="{00000000-0005-0000-0000-0000865D0000}"/>
    <cellStyle name="Normal 2 2 3 2 2 2 2 6" xfId="11529" xr:uid="{00000000-0005-0000-0000-0000875D0000}"/>
    <cellStyle name="Normal 2 2 3 2 2 2 2 6 2" xfId="24132" xr:uid="{00000000-0005-0000-0000-0000885D0000}"/>
    <cellStyle name="Normal 2 2 3 2 2 2 2 6 2 2" xfId="59348" xr:uid="{00000000-0005-0000-0000-0000895D0000}"/>
    <cellStyle name="Normal 2 2 3 2 2 2 2 6 3" xfId="46751" xr:uid="{00000000-0005-0000-0000-00008A5D0000}"/>
    <cellStyle name="Normal 2 2 3 2 2 2 2 6 4" xfId="36737" xr:uid="{00000000-0005-0000-0000-00008B5D0000}"/>
    <cellStyle name="Normal 2 2 3 2 2 2 2 7" xfId="15896" xr:uid="{00000000-0005-0000-0000-00008C5D0000}"/>
    <cellStyle name="Normal 2 2 3 2 2 2 2 7 2" xfId="51112" xr:uid="{00000000-0005-0000-0000-00008D5D0000}"/>
    <cellStyle name="Normal 2 2 3 2 2 2 2 7 3" xfId="28501" xr:uid="{00000000-0005-0000-0000-00008E5D0000}"/>
    <cellStyle name="Normal 2 2 3 2 2 2 2 8" xfId="12987" xr:uid="{00000000-0005-0000-0000-00008F5D0000}"/>
    <cellStyle name="Normal 2 2 3 2 2 2 2 8 2" xfId="48205" xr:uid="{00000000-0005-0000-0000-0000905D0000}"/>
    <cellStyle name="Normal 2 2 3 2 2 2 2 9" xfId="38515" xr:uid="{00000000-0005-0000-0000-0000915D0000}"/>
    <cellStyle name="Normal 2 2 3 2 2 2 3" xfId="3554" xr:uid="{00000000-0005-0000-0000-0000925D0000}"/>
    <cellStyle name="Normal 2 2 3 2 2 2 3 10" xfId="27050" xr:uid="{00000000-0005-0000-0000-0000935D0000}"/>
    <cellStyle name="Normal 2 2 3 2 2 2 3 11" xfId="61454" xr:uid="{00000000-0005-0000-0000-0000945D0000}"/>
    <cellStyle name="Normal 2 2 3 2 2 2 3 2" xfId="5350" xr:uid="{00000000-0005-0000-0000-0000955D0000}"/>
    <cellStyle name="Normal 2 2 3 2 2 2 3 2 2" xfId="17997" xr:uid="{00000000-0005-0000-0000-0000965D0000}"/>
    <cellStyle name="Normal 2 2 3 2 2 2 3 2 2 2" xfId="53213" xr:uid="{00000000-0005-0000-0000-0000975D0000}"/>
    <cellStyle name="Normal 2 2 3 2 2 2 3 2 3" xfId="40616" xr:uid="{00000000-0005-0000-0000-0000985D0000}"/>
    <cellStyle name="Normal 2 2 3 2 2 2 3 2 4" xfId="30602" xr:uid="{00000000-0005-0000-0000-0000995D0000}"/>
    <cellStyle name="Normal 2 2 3 2 2 2 3 3" xfId="6820" xr:uid="{00000000-0005-0000-0000-00009A5D0000}"/>
    <cellStyle name="Normal 2 2 3 2 2 2 3 3 2" xfId="19451" xr:uid="{00000000-0005-0000-0000-00009B5D0000}"/>
    <cellStyle name="Normal 2 2 3 2 2 2 3 3 2 2" xfId="54667" xr:uid="{00000000-0005-0000-0000-00009C5D0000}"/>
    <cellStyle name="Normal 2 2 3 2 2 2 3 3 3" xfId="42070" xr:uid="{00000000-0005-0000-0000-00009D5D0000}"/>
    <cellStyle name="Normal 2 2 3 2 2 2 3 3 4" xfId="32056" xr:uid="{00000000-0005-0000-0000-00009E5D0000}"/>
    <cellStyle name="Normal 2 2 3 2 2 2 3 4" xfId="8279" xr:uid="{00000000-0005-0000-0000-00009F5D0000}"/>
    <cellStyle name="Normal 2 2 3 2 2 2 3 4 2" xfId="20905" xr:uid="{00000000-0005-0000-0000-0000A05D0000}"/>
    <cellStyle name="Normal 2 2 3 2 2 2 3 4 2 2" xfId="56121" xr:uid="{00000000-0005-0000-0000-0000A15D0000}"/>
    <cellStyle name="Normal 2 2 3 2 2 2 3 4 3" xfId="43524" xr:uid="{00000000-0005-0000-0000-0000A25D0000}"/>
    <cellStyle name="Normal 2 2 3 2 2 2 3 4 4" xfId="33510" xr:uid="{00000000-0005-0000-0000-0000A35D0000}"/>
    <cellStyle name="Normal 2 2 3 2 2 2 3 5" xfId="10060" xr:uid="{00000000-0005-0000-0000-0000A45D0000}"/>
    <cellStyle name="Normal 2 2 3 2 2 2 3 5 2" xfId="22681" xr:uid="{00000000-0005-0000-0000-0000A55D0000}"/>
    <cellStyle name="Normal 2 2 3 2 2 2 3 5 2 2" xfId="57897" xr:uid="{00000000-0005-0000-0000-0000A65D0000}"/>
    <cellStyle name="Normal 2 2 3 2 2 2 3 5 3" xfId="45300" xr:uid="{00000000-0005-0000-0000-0000A75D0000}"/>
    <cellStyle name="Normal 2 2 3 2 2 2 3 5 4" xfId="35286" xr:uid="{00000000-0005-0000-0000-0000A85D0000}"/>
    <cellStyle name="Normal 2 2 3 2 2 2 3 6" xfId="11854" xr:uid="{00000000-0005-0000-0000-0000A95D0000}"/>
    <cellStyle name="Normal 2 2 3 2 2 2 3 6 2" xfId="24457" xr:uid="{00000000-0005-0000-0000-0000AA5D0000}"/>
    <cellStyle name="Normal 2 2 3 2 2 2 3 6 2 2" xfId="59673" xr:uid="{00000000-0005-0000-0000-0000AB5D0000}"/>
    <cellStyle name="Normal 2 2 3 2 2 2 3 6 3" xfId="47076" xr:uid="{00000000-0005-0000-0000-0000AC5D0000}"/>
    <cellStyle name="Normal 2 2 3 2 2 2 3 6 4" xfId="37062" xr:uid="{00000000-0005-0000-0000-0000AD5D0000}"/>
    <cellStyle name="Normal 2 2 3 2 2 2 3 7" xfId="16221" xr:uid="{00000000-0005-0000-0000-0000AE5D0000}"/>
    <cellStyle name="Normal 2 2 3 2 2 2 3 7 2" xfId="51437" xr:uid="{00000000-0005-0000-0000-0000AF5D0000}"/>
    <cellStyle name="Normal 2 2 3 2 2 2 3 7 3" xfId="28826" xr:uid="{00000000-0005-0000-0000-0000B05D0000}"/>
    <cellStyle name="Normal 2 2 3 2 2 2 3 8" xfId="14443" xr:uid="{00000000-0005-0000-0000-0000B15D0000}"/>
    <cellStyle name="Normal 2 2 3 2 2 2 3 8 2" xfId="49661" xr:uid="{00000000-0005-0000-0000-0000B25D0000}"/>
    <cellStyle name="Normal 2 2 3 2 2 2 3 9" xfId="38840" xr:uid="{00000000-0005-0000-0000-0000B35D0000}"/>
    <cellStyle name="Normal 2 2 3 2 2 2 4" xfId="2715" xr:uid="{00000000-0005-0000-0000-0000B45D0000}"/>
    <cellStyle name="Normal 2 2 3 2 2 2 4 10" xfId="26241" xr:uid="{00000000-0005-0000-0000-0000B55D0000}"/>
    <cellStyle name="Normal 2 2 3 2 2 2 4 11" xfId="60645" xr:uid="{00000000-0005-0000-0000-0000B65D0000}"/>
    <cellStyle name="Normal 2 2 3 2 2 2 4 2" xfId="4541" xr:uid="{00000000-0005-0000-0000-0000B75D0000}"/>
    <cellStyle name="Normal 2 2 3 2 2 2 4 2 2" xfId="17188" xr:uid="{00000000-0005-0000-0000-0000B85D0000}"/>
    <cellStyle name="Normal 2 2 3 2 2 2 4 2 2 2" xfId="52404" xr:uid="{00000000-0005-0000-0000-0000B95D0000}"/>
    <cellStyle name="Normal 2 2 3 2 2 2 4 2 3" xfId="39807" xr:uid="{00000000-0005-0000-0000-0000BA5D0000}"/>
    <cellStyle name="Normal 2 2 3 2 2 2 4 2 4" xfId="29793" xr:uid="{00000000-0005-0000-0000-0000BB5D0000}"/>
    <cellStyle name="Normal 2 2 3 2 2 2 4 3" xfId="6011" xr:uid="{00000000-0005-0000-0000-0000BC5D0000}"/>
    <cellStyle name="Normal 2 2 3 2 2 2 4 3 2" xfId="18642" xr:uid="{00000000-0005-0000-0000-0000BD5D0000}"/>
    <cellStyle name="Normal 2 2 3 2 2 2 4 3 2 2" xfId="53858" xr:uid="{00000000-0005-0000-0000-0000BE5D0000}"/>
    <cellStyle name="Normal 2 2 3 2 2 2 4 3 3" xfId="41261" xr:uid="{00000000-0005-0000-0000-0000BF5D0000}"/>
    <cellStyle name="Normal 2 2 3 2 2 2 4 3 4" xfId="31247" xr:uid="{00000000-0005-0000-0000-0000C05D0000}"/>
    <cellStyle name="Normal 2 2 3 2 2 2 4 4" xfId="7470" xr:uid="{00000000-0005-0000-0000-0000C15D0000}"/>
    <cellStyle name="Normal 2 2 3 2 2 2 4 4 2" xfId="20096" xr:uid="{00000000-0005-0000-0000-0000C25D0000}"/>
    <cellStyle name="Normal 2 2 3 2 2 2 4 4 2 2" xfId="55312" xr:uid="{00000000-0005-0000-0000-0000C35D0000}"/>
    <cellStyle name="Normal 2 2 3 2 2 2 4 4 3" xfId="42715" xr:uid="{00000000-0005-0000-0000-0000C45D0000}"/>
    <cellStyle name="Normal 2 2 3 2 2 2 4 4 4" xfId="32701" xr:uid="{00000000-0005-0000-0000-0000C55D0000}"/>
    <cellStyle name="Normal 2 2 3 2 2 2 4 5" xfId="9251" xr:uid="{00000000-0005-0000-0000-0000C65D0000}"/>
    <cellStyle name="Normal 2 2 3 2 2 2 4 5 2" xfId="21872" xr:uid="{00000000-0005-0000-0000-0000C75D0000}"/>
    <cellStyle name="Normal 2 2 3 2 2 2 4 5 2 2" xfId="57088" xr:uid="{00000000-0005-0000-0000-0000C85D0000}"/>
    <cellStyle name="Normal 2 2 3 2 2 2 4 5 3" xfId="44491" xr:uid="{00000000-0005-0000-0000-0000C95D0000}"/>
    <cellStyle name="Normal 2 2 3 2 2 2 4 5 4" xfId="34477" xr:uid="{00000000-0005-0000-0000-0000CA5D0000}"/>
    <cellStyle name="Normal 2 2 3 2 2 2 4 6" xfId="11045" xr:uid="{00000000-0005-0000-0000-0000CB5D0000}"/>
    <cellStyle name="Normal 2 2 3 2 2 2 4 6 2" xfId="23648" xr:uid="{00000000-0005-0000-0000-0000CC5D0000}"/>
    <cellStyle name="Normal 2 2 3 2 2 2 4 6 2 2" xfId="58864" xr:uid="{00000000-0005-0000-0000-0000CD5D0000}"/>
    <cellStyle name="Normal 2 2 3 2 2 2 4 6 3" xfId="46267" xr:uid="{00000000-0005-0000-0000-0000CE5D0000}"/>
    <cellStyle name="Normal 2 2 3 2 2 2 4 6 4" xfId="36253" xr:uid="{00000000-0005-0000-0000-0000CF5D0000}"/>
    <cellStyle name="Normal 2 2 3 2 2 2 4 7" xfId="15412" xr:uid="{00000000-0005-0000-0000-0000D05D0000}"/>
    <cellStyle name="Normal 2 2 3 2 2 2 4 7 2" xfId="50628" xr:uid="{00000000-0005-0000-0000-0000D15D0000}"/>
    <cellStyle name="Normal 2 2 3 2 2 2 4 7 3" xfId="28017" xr:uid="{00000000-0005-0000-0000-0000D25D0000}"/>
    <cellStyle name="Normal 2 2 3 2 2 2 4 8" xfId="13634" xr:uid="{00000000-0005-0000-0000-0000D35D0000}"/>
    <cellStyle name="Normal 2 2 3 2 2 2 4 8 2" xfId="48852" xr:uid="{00000000-0005-0000-0000-0000D45D0000}"/>
    <cellStyle name="Normal 2 2 3 2 2 2 4 9" xfId="38031" xr:uid="{00000000-0005-0000-0000-0000D55D0000}"/>
    <cellStyle name="Normal 2 2 3 2 2 2 5" xfId="3879" xr:uid="{00000000-0005-0000-0000-0000D65D0000}"/>
    <cellStyle name="Normal 2 2 3 2 2 2 5 2" xfId="8602" xr:uid="{00000000-0005-0000-0000-0000D75D0000}"/>
    <cellStyle name="Normal 2 2 3 2 2 2 5 2 2" xfId="21228" xr:uid="{00000000-0005-0000-0000-0000D85D0000}"/>
    <cellStyle name="Normal 2 2 3 2 2 2 5 2 2 2" xfId="56444" xr:uid="{00000000-0005-0000-0000-0000D95D0000}"/>
    <cellStyle name="Normal 2 2 3 2 2 2 5 2 3" xfId="43847" xr:uid="{00000000-0005-0000-0000-0000DA5D0000}"/>
    <cellStyle name="Normal 2 2 3 2 2 2 5 2 4" xfId="33833" xr:uid="{00000000-0005-0000-0000-0000DB5D0000}"/>
    <cellStyle name="Normal 2 2 3 2 2 2 5 3" xfId="10383" xr:uid="{00000000-0005-0000-0000-0000DC5D0000}"/>
    <cellStyle name="Normal 2 2 3 2 2 2 5 3 2" xfId="23004" xr:uid="{00000000-0005-0000-0000-0000DD5D0000}"/>
    <cellStyle name="Normal 2 2 3 2 2 2 5 3 2 2" xfId="58220" xr:uid="{00000000-0005-0000-0000-0000DE5D0000}"/>
    <cellStyle name="Normal 2 2 3 2 2 2 5 3 3" xfId="45623" xr:uid="{00000000-0005-0000-0000-0000DF5D0000}"/>
    <cellStyle name="Normal 2 2 3 2 2 2 5 3 4" xfId="35609" xr:uid="{00000000-0005-0000-0000-0000E05D0000}"/>
    <cellStyle name="Normal 2 2 3 2 2 2 5 4" xfId="12179" xr:uid="{00000000-0005-0000-0000-0000E15D0000}"/>
    <cellStyle name="Normal 2 2 3 2 2 2 5 4 2" xfId="24780" xr:uid="{00000000-0005-0000-0000-0000E25D0000}"/>
    <cellStyle name="Normal 2 2 3 2 2 2 5 4 2 2" xfId="59996" xr:uid="{00000000-0005-0000-0000-0000E35D0000}"/>
    <cellStyle name="Normal 2 2 3 2 2 2 5 4 3" xfId="47399" xr:uid="{00000000-0005-0000-0000-0000E45D0000}"/>
    <cellStyle name="Normal 2 2 3 2 2 2 5 4 4" xfId="37385" xr:uid="{00000000-0005-0000-0000-0000E55D0000}"/>
    <cellStyle name="Normal 2 2 3 2 2 2 5 5" xfId="16544" xr:uid="{00000000-0005-0000-0000-0000E65D0000}"/>
    <cellStyle name="Normal 2 2 3 2 2 2 5 5 2" xfId="51760" xr:uid="{00000000-0005-0000-0000-0000E75D0000}"/>
    <cellStyle name="Normal 2 2 3 2 2 2 5 5 3" xfId="29149" xr:uid="{00000000-0005-0000-0000-0000E85D0000}"/>
    <cellStyle name="Normal 2 2 3 2 2 2 5 6" xfId="14766" xr:uid="{00000000-0005-0000-0000-0000E95D0000}"/>
    <cellStyle name="Normal 2 2 3 2 2 2 5 6 2" xfId="49984" xr:uid="{00000000-0005-0000-0000-0000EA5D0000}"/>
    <cellStyle name="Normal 2 2 3 2 2 2 5 7" xfId="39163" xr:uid="{00000000-0005-0000-0000-0000EB5D0000}"/>
    <cellStyle name="Normal 2 2 3 2 2 2 5 8" xfId="27373" xr:uid="{00000000-0005-0000-0000-0000EC5D0000}"/>
    <cellStyle name="Normal 2 2 3 2 2 2 6" xfId="4219" xr:uid="{00000000-0005-0000-0000-0000ED5D0000}"/>
    <cellStyle name="Normal 2 2 3 2 2 2 6 2" xfId="16866" xr:uid="{00000000-0005-0000-0000-0000EE5D0000}"/>
    <cellStyle name="Normal 2 2 3 2 2 2 6 2 2" xfId="52082" xr:uid="{00000000-0005-0000-0000-0000EF5D0000}"/>
    <cellStyle name="Normal 2 2 3 2 2 2 6 2 3" xfId="29471" xr:uid="{00000000-0005-0000-0000-0000F05D0000}"/>
    <cellStyle name="Normal 2 2 3 2 2 2 6 3" xfId="13312" xr:uid="{00000000-0005-0000-0000-0000F15D0000}"/>
    <cellStyle name="Normal 2 2 3 2 2 2 6 3 2" xfId="48530" xr:uid="{00000000-0005-0000-0000-0000F25D0000}"/>
    <cellStyle name="Normal 2 2 3 2 2 2 6 4" xfId="39485" xr:uid="{00000000-0005-0000-0000-0000F35D0000}"/>
    <cellStyle name="Normal 2 2 3 2 2 2 6 5" xfId="25919" xr:uid="{00000000-0005-0000-0000-0000F45D0000}"/>
    <cellStyle name="Normal 2 2 3 2 2 2 7" xfId="5689" xr:uid="{00000000-0005-0000-0000-0000F55D0000}"/>
    <cellStyle name="Normal 2 2 3 2 2 2 7 2" xfId="18320" xr:uid="{00000000-0005-0000-0000-0000F65D0000}"/>
    <cellStyle name="Normal 2 2 3 2 2 2 7 2 2" xfId="53536" xr:uid="{00000000-0005-0000-0000-0000F75D0000}"/>
    <cellStyle name="Normal 2 2 3 2 2 2 7 3" xfId="40939" xr:uid="{00000000-0005-0000-0000-0000F85D0000}"/>
    <cellStyle name="Normal 2 2 3 2 2 2 7 4" xfId="30925" xr:uid="{00000000-0005-0000-0000-0000F95D0000}"/>
    <cellStyle name="Normal 2 2 3 2 2 2 8" xfId="7148" xr:uid="{00000000-0005-0000-0000-0000FA5D0000}"/>
    <cellStyle name="Normal 2 2 3 2 2 2 8 2" xfId="19774" xr:uid="{00000000-0005-0000-0000-0000FB5D0000}"/>
    <cellStyle name="Normal 2 2 3 2 2 2 8 2 2" xfId="54990" xr:uid="{00000000-0005-0000-0000-0000FC5D0000}"/>
    <cellStyle name="Normal 2 2 3 2 2 2 8 3" xfId="42393" xr:uid="{00000000-0005-0000-0000-0000FD5D0000}"/>
    <cellStyle name="Normal 2 2 3 2 2 2 8 4" xfId="32379" xr:uid="{00000000-0005-0000-0000-0000FE5D0000}"/>
    <cellStyle name="Normal 2 2 3 2 2 2 9" xfId="8929" xr:uid="{00000000-0005-0000-0000-0000FF5D0000}"/>
    <cellStyle name="Normal 2 2 3 2 2 2 9 2" xfId="21550" xr:uid="{00000000-0005-0000-0000-0000005E0000}"/>
    <cellStyle name="Normal 2 2 3 2 2 2 9 2 2" xfId="56766" xr:uid="{00000000-0005-0000-0000-0000015E0000}"/>
    <cellStyle name="Normal 2 2 3 2 2 2 9 3" xfId="44169" xr:uid="{00000000-0005-0000-0000-0000025E0000}"/>
    <cellStyle name="Normal 2 2 3 2 2 2 9 4" xfId="34155" xr:uid="{00000000-0005-0000-0000-0000035E0000}"/>
    <cellStyle name="Normal 2 2 3 2 2 3" xfId="3065" xr:uid="{00000000-0005-0000-0000-0000045E0000}"/>
    <cellStyle name="Normal 2 2 3 2 2 3 10" xfId="25437" xr:uid="{00000000-0005-0000-0000-0000055E0000}"/>
    <cellStyle name="Normal 2 2 3 2 2 3 11" xfId="60972" xr:uid="{00000000-0005-0000-0000-0000065E0000}"/>
    <cellStyle name="Normal 2 2 3 2 2 3 2" xfId="4868" xr:uid="{00000000-0005-0000-0000-0000075E0000}"/>
    <cellStyle name="Normal 2 2 3 2 2 3 2 2" xfId="17515" xr:uid="{00000000-0005-0000-0000-0000085E0000}"/>
    <cellStyle name="Normal 2 2 3 2 2 3 2 2 2" xfId="52731" xr:uid="{00000000-0005-0000-0000-0000095E0000}"/>
    <cellStyle name="Normal 2 2 3 2 2 3 2 2 3" xfId="30120" xr:uid="{00000000-0005-0000-0000-00000A5E0000}"/>
    <cellStyle name="Normal 2 2 3 2 2 3 2 3" xfId="13961" xr:uid="{00000000-0005-0000-0000-00000B5E0000}"/>
    <cellStyle name="Normal 2 2 3 2 2 3 2 3 2" xfId="49179" xr:uid="{00000000-0005-0000-0000-00000C5E0000}"/>
    <cellStyle name="Normal 2 2 3 2 2 3 2 4" xfId="40134" xr:uid="{00000000-0005-0000-0000-00000D5E0000}"/>
    <cellStyle name="Normal 2 2 3 2 2 3 2 5" xfId="26568" xr:uid="{00000000-0005-0000-0000-00000E5E0000}"/>
    <cellStyle name="Normal 2 2 3 2 2 3 3" xfId="6338" xr:uid="{00000000-0005-0000-0000-00000F5E0000}"/>
    <cellStyle name="Normal 2 2 3 2 2 3 3 2" xfId="18969" xr:uid="{00000000-0005-0000-0000-0000105E0000}"/>
    <cellStyle name="Normal 2 2 3 2 2 3 3 2 2" xfId="54185" xr:uid="{00000000-0005-0000-0000-0000115E0000}"/>
    <cellStyle name="Normal 2 2 3 2 2 3 3 3" xfId="41588" xr:uid="{00000000-0005-0000-0000-0000125E0000}"/>
    <cellStyle name="Normal 2 2 3 2 2 3 3 4" xfId="31574" xr:uid="{00000000-0005-0000-0000-0000135E0000}"/>
    <cellStyle name="Normal 2 2 3 2 2 3 4" xfId="7797" xr:uid="{00000000-0005-0000-0000-0000145E0000}"/>
    <cellStyle name="Normal 2 2 3 2 2 3 4 2" xfId="20423" xr:uid="{00000000-0005-0000-0000-0000155E0000}"/>
    <cellStyle name="Normal 2 2 3 2 2 3 4 2 2" xfId="55639" xr:uid="{00000000-0005-0000-0000-0000165E0000}"/>
    <cellStyle name="Normal 2 2 3 2 2 3 4 3" xfId="43042" xr:uid="{00000000-0005-0000-0000-0000175E0000}"/>
    <cellStyle name="Normal 2 2 3 2 2 3 4 4" xfId="33028" xr:uid="{00000000-0005-0000-0000-0000185E0000}"/>
    <cellStyle name="Normal 2 2 3 2 2 3 5" xfId="9578" xr:uid="{00000000-0005-0000-0000-0000195E0000}"/>
    <cellStyle name="Normal 2 2 3 2 2 3 5 2" xfId="22199" xr:uid="{00000000-0005-0000-0000-00001A5E0000}"/>
    <cellStyle name="Normal 2 2 3 2 2 3 5 2 2" xfId="57415" xr:uid="{00000000-0005-0000-0000-00001B5E0000}"/>
    <cellStyle name="Normal 2 2 3 2 2 3 5 3" xfId="44818" xr:uid="{00000000-0005-0000-0000-00001C5E0000}"/>
    <cellStyle name="Normal 2 2 3 2 2 3 5 4" xfId="34804" xr:uid="{00000000-0005-0000-0000-00001D5E0000}"/>
    <cellStyle name="Normal 2 2 3 2 2 3 6" xfId="11372" xr:uid="{00000000-0005-0000-0000-00001E5E0000}"/>
    <cellStyle name="Normal 2 2 3 2 2 3 6 2" xfId="23975" xr:uid="{00000000-0005-0000-0000-00001F5E0000}"/>
    <cellStyle name="Normal 2 2 3 2 2 3 6 2 2" xfId="59191" xr:uid="{00000000-0005-0000-0000-0000205E0000}"/>
    <cellStyle name="Normal 2 2 3 2 2 3 6 3" xfId="46594" xr:uid="{00000000-0005-0000-0000-0000215E0000}"/>
    <cellStyle name="Normal 2 2 3 2 2 3 6 4" xfId="36580" xr:uid="{00000000-0005-0000-0000-0000225E0000}"/>
    <cellStyle name="Normal 2 2 3 2 2 3 7" xfId="15739" xr:uid="{00000000-0005-0000-0000-0000235E0000}"/>
    <cellStyle name="Normal 2 2 3 2 2 3 7 2" xfId="50955" xr:uid="{00000000-0005-0000-0000-0000245E0000}"/>
    <cellStyle name="Normal 2 2 3 2 2 3 7 3" xfId="28344" xr:uid="{00000000-0005-0000-0000-0000255E0000}"/>
    <cellStyle name="Normal 2 2 3 2 2 3 8" xfId="12830" xr:uid="{00000000-0005-0000-0000-0000265E0000}"/>
    <cellStyle name="Normal 2 2 3 2 2 3 8 2" xfId="48048" xr:uid="{00000000-0005-0000-0000-0000275E0000}"/>
    <cellStyle name="Normal 2 2 3 2 2 3 9" xfId="38358" xr:uid="{00000000-0005-0000-0000-0000285E0000}"/>
    <cellStyle name="Normal 2 2 3 2 2 4" xfId="2891" xr:uid="{00000000-0005-0000-0000-0000295E0000}"/>
    <cellStyle name="Normal 2 2 3 2 2 4 10" xfId="25278" xr:uid="{00000000-0005-0000-0000-00002A5E0000}"/>
    <cellStyle name="Normal 2 2 3 2 2 4 11" xfId="60813" xr:uid="{00000000-0005-0000-0000-00002B5E0000}"/>
    <cellStyle name="Normal 2 2 3 2 2 4 2" xfId="4709" xr:uid="{00000000-0005-0000-0000-00002C5E0000}"/>
    <cellStyle name="Normal 2 2 3 2 2 4 2 2" xfId="17356" xr:uid="{00000000-0005-0000-0000-00002D5E0000}"/>
    <cellStyle name="Normal 2 2 3 2 2 4 2 2 2" xfId="52572" xr:uid="{00000000-0005-0000-0000-00002E5E0000}"/>
    <cellStyle name="Normal 2 2 3 2 2 4 2 2 3" xfId="29961" xr:uid="{00000000-0005-0000-0000-00002F5E0000}"/>
    <cellStyle name="Normal 2 2 3 2 2 4 2 3" xfId="13802" xr:uid="{00000000-0005-0000-0000-0000305E0000}"/>
    <cellStyle name="Normal 2 2 3 2 2 4 2 3 2" xfId="49020" xr:uid="{00000000-0005-0000-0000-0000315E0000}"/>
    <cellStyle name="Normal 2 2 3 2 2 4 2 4" xfId="39975" xr:uid="{00000000-0005-0000-0000-0000325E0000}"/>
    <cellStyle name="Normal 2 2 3 2 2 4 2 5" xfId="26409" xr:uid="{00000000-0005-0000-0000-0000335E0000}"/>
    <cellStyle name="Normal 2 2 3 2 2 4 3" xfId="6179" xr:uid="{00000000-0005-0000-0000-0000345E0000}"/>
    <cellStyle name="Normal 2 2 3 2 2 4 3 2" xfId="18810" xr:uid="{00000000-0005-0000-0000-0000355E0000}"/>
    <cellStyle name="Normal 2 2 3 2 2 4 3 2 2" xfId="54026" xr:uid="{00000000-0005-0000-0000-0000365E0000}"/>
    <cellStyle name="Normal 2 2 3 2 2 4 3 3" xfId="41429" xr:uid="{00000000-0005-0000-0000-0000375E0000}"/>
    <cellStyle name="Normal 2 2 3 2 2 4 3 4" xfId="31415" xr:uid="{00000000-0005-0000-0000-0000385E0000}"/>
    <cellStyle name="Normal 2 2 3 2 2 4 4" xfId="7638" xr:uid="{00000000-0005-0000-0000-0000395E0000}"/>
    <cellStyle name="Normal 2 2 3 2 2 4 4 2" xfId="20264" xr:uid="{00000000-0005-0000-0000-00003A5E0000}"/>
    <cellStyle name="Normal 2 2 3 2 2 4 4 2 2" xfId="55480" xr:uid="{00000000-0005-0000-0000-00003B5E0000}"/>
    <cellStyle name="Normal 2 2 3 2 2 4 4 3" xfId="42883" xr:uid="{00000000-0005-0000-0000-00003C5E0000}"/>
    <cellStyle name="Normal 2 2 3 2 2 4 4 4" xfId="32869" xr:uid="{00000000-0005-0000-0000-00003D5E0000}"/>
    <cellStyle name="Normal 2 2 3 2 2 4 5" xfId="9419" xr:uid="{00000000-0005-0000-0000-00003E5E0000}"/>
    <cellStyle name="Normal 2 2 3 2 2 4 5 2" xfId="22040" xr:uid="{00000000-0005-0000-0000-00003F5E0000}"/>
    <cellStyle name="Normal 2 2 3 2 2 4 5 2 2" xfId="57256" xr:uid="{00000000-0005-0000-0000-0000405E0000}"/>
    <cellStyle name="Normal 2 2 3 2 2 4 5 3" xfId="44659" xr:uid="{00000000-0005-0000-0000-0000415E0000}"/>
    <cellStyle name="Normal 2 2 3 2 2 4 5 4" xfId="34645" xr:uid="{00000000-0005-0000-0000-0000425E0000}"/>
    <cellStyle name="Normal 2 2 3 2 2 4 6" xfId="11213" xr:uid="{00000000-0005-0000-0000-0000435E0000}"/>
    <cellStyle name="Normal 2 2 3 2 2 4 6 2" xfId="23816" xr:uid="{00000000-0005-0000-0000-0000445E0000}"/>
    <cellStyle name="Normal 2 2 3 2 2 4 6 2 2" xfId="59032" xr:uid="{00000000-0005-0000-0000-0000455E0000}"/>
    <cellStyle name="Normal 2 2 3 2 2 4 6 3" xfId="46435" xr:uid="{00000000-0005-0000-0000-0000465E0000}"/>
    <cellStyle name="Normal 2 2 3 2 2 4 6 4" xfId="36421" xr:uid="{00000000-0005-0000-0000-0000475E0000}"/>
    <cellStyle name="Normal 2 2 3 2 2 4 7" xfId="15580" xr:uid="{00000000-0005-0000-0000-0000485E0000}"/>
    <cellStyle name="Normal 2 2 3 2 2 4 7 2" xfId="50796" xr:uid="{00000000-0005-0000-0000-0000495E0000}"/>
    <cellStyle name="Normal 2 2 3 2 2 4 7 3" xfId="28185" xr:uid="{00000000-0005-0000-0000-00004A5E0000}"/>
    <cellStyle name="Normal 2 2 3 2 2 4 8" xfId="12671" xr:uid="{00000000-0005-0000-0000-00004B5E0000}"/>
    <cellStyle name="Normal 2 2 3 2 2 4 8 2" xfId="47889" xr:uid="{00000000-0005-0000-0000-00004C5E0000}"/>
    <cellStyle name="Normal 2 2 3 2 2 4 9" xfId="38199" xr:uid="{00000000-0005-0000-0000-00004D5E0000}"/>
    <cellStyle name="Normal 2 2 3 2 2 5" xfId="3400" xr:uid="{00000000-0005-0000-0000-00004E5E0000}"/>
    <cellStyle name="Normal 2 2 3 2 2 5 10" xfId="26896" xr:uid="{00000000-0005-0000-0000-00004F5E0000}"/>
    <cellStyle name="Normal 2 2 3 2 2 5 11" xfId="61300" xr:uid="{00000000-0005-0000-0000-0000505E0000}"/>
    <cellStyle name="Normal 2 2 3 2 2 5 2" xfId="5196" xr:uid="{00000000-0005-0000-0000-0000515E0000}"/>
    <cellStyle name="Normal 2 2 3 2 2 5 2 2" xfId="17843" xr:uid="{00000000-0005-0000-0000-0000525E0000}"/>
    <cellStyle name="Normal 2 2 3 2 2 5 2 2 2" xfId="53059" xr:uid="{00000000-0005-0000-0000-0000535E0000}"/>
    <cellStyle name="Normal 2 2 3 2 2 5 2 3" xfId="40462" xr:uid="{00000000-0005-0000-0000-0000545E0000}"/>
    <cellStyle name="Normal 2 2 3 2 2 5 2 4" xfId="30448" xr:uid="{00000000-0005-0000-0000-0000555E0000}"/>
    <cellStyle name="Normal 2 2 3 2 2 5 3" xfId="6666" xr:uid="{00000000-0005-0000-0000-0000565E0000}"/>
    <cellStyle name="Normal 2 2 3 2 2 5 3 2" xfId="19297" xr:uid="{00000000-0005-0000-0000-0000575E0000}"/>
    <cellStyle name="Normal 2 2 3 2 2 5 3 2 2" xfId="54513" xr:uid="{00000000-0005-0000-0000-0000585E0000}"/>
    <cellStyle name="Normal 2 2 3 2 2 5 3 3" xfId="41916" xr:uid="{00000000-0005-0000-0000-0000595E0000}"/>
    <cellStyle name="Normal 2 2 3 2 2 5 3 4" xfId="31902" xr:uid="{00000000-0005-0000-0000-00005A5E0000}"/>
    <cellStyle name="Normal 2 2 3 2 2 5 4" xfId="8125" xr:uid="{00000000-0005-0000-0000-00005B5E0000}"/>
    <cellStyle name="Normal 2 2 3 2 2 5 4 2" xfId="20751" xr:uid="{00000000-0005-0000-0000-00005C5E0000}"/>
    <cellStyle name="Normal 2 2 3 2 2 5 4 2 2" xfId="55967" xr:uid="{00000000-0005-0000-0000-00005D5E0000}"/>
    <cellStyle name="Normal 2 2 3 2 2 5 4 3" xfId="43370" xr:uid="{00000000-0005-0000-0000-00005E5E0000}"/>
    <cellStyle name="Normal 2 2 3 2 2 5 4 4" xfId="33356" xr:uid="{00000000-0005-0000-0000-00005F5E0000}"/>
    <cellStyle name="Normal 2 2 3 2 2 5 5" xfId="9906" xr:uid="{00000000-0005-0000-0000-0000605E0000}"/>
    <cellStyle name="Normal 2 2 3 2 2 5 5 2" xfId="22527" xr:uid="{00000000-0005-0000-0000-0000615E0000}"/>
    <cellStyle name="Normal 2 2 3 2 2 5 5 2 2" xfId="57743" xr:uid="{00000000-0005-0000-0000-0000625E0000}"/>
    <cellStyle name="Normal 2 2 3 2 2 5 5 3" xfId="45146" xr:uid="{00000000-0005-0000-0000-0000635E0000}"/>
    <cellStyle name="Normal 2 2 3 2 2 5 5 4" xfId="35132" xr:uid="{00000000-0005-0000-0000-0000645E0000}"/>
    <cellStyle name="Normal 2 2 3 2 2 5 6" xfId="11700" xr:uid="{00000000-0005-0000-0000-0000655E0000}"/>
    <cellStyle name="Normal 2 2 3 2 2 5 6 2" xfId="24303" xr:uid="{00000000-0005-0000-0000-0000665E0000}"/>
    <cellStyle name="Normal 2 2 3 2 2 5 6 2 2" xfId="59519" xr:uid="{00000000-0005-0000-0000-0000675E0000}"/>
    <cellStyle name="Normal 2 2 3 2 2 5 6 3" xfId="46922" xr:uid="{00000000-0005-0000-0000-0000685E0000}"/>
    <cellStyle name="Normal 2 2 3 2 2 5 6 4" xfId="36908" xr:uid="{00000000-0005-0000-0000-0000695E0000}"/>
    <cellStyle name="Normal 2 2 3 2 2 5 7" xfId="16067" xr:uid="{00000000-0005-0000-0000-00006A5E0000}"/>
    <cellStyle name="Normal 2 2 3 2 2 5 7 2" xfId="51283" xr:uid="{00000000-0005-0000-0000-00006B5E0000}"/>
    <cellStyle name="Normal 2 2 3 2 2 5 7 3" xfId="28672" xr:uid="{00000000-0005-0000-0000-00006C5E0000}"/>
    <cellStyle name="Normal 2 2 3 2 2 5 8" xfId="14289" xr:uid="{00000000-0005-0000-0000-00006D5E0000}"/>
    <cellStyle name="Normal 2 2 3 2 2 5 8 2" xfId="49507" xr:uid="{00000000-0005-0000-0000-00006E5E0000}"/>
    <cellStyle name="Normal 2 2 3 2 2 5 9" xfId="38686" xr:uid="{00000000-0005-0000-0000-00006F5E0000}"/>
    <cellStyle name="Normal 2 2 3 2 2 6" xfId="2560" xr:uid="{00000000-0005-0000-0000-0000705E0000}"/>
    <cellStyle name="Normal 2 2 3 2 2 6 10" xfId="26087" xr:uid="{00000000-0005-0000-0000-0000715E0000}"/>
    <cellStyle name="Normal 2 2 3 2 2 6 11" xfId="60491" xr:uid="{00000000-0005-0000-0000-0000725E0000}"/>
    <cellStyle name="Normal 2 2 3 2 2 6 2" xfId="4387" xr:uid="{00000000-0005-0000-0000-0000735E0000}"/>
    <cellStyle name="Normal 2 2 3 2 2 6 2 2" xfId="17034" xr:uid="{00000000-0005-0000-0000-0000745E0000}"/>
    <cellStyle name="Normal 2 2 3 2 2 6 2 2 2" xfId="52250" xr:uid="{00000000-0005-0000-0000-0000755E0000}"/>
    <cellStyle name="Normal 2 2 3 2 2 6 2 3" xfId="39653" xr:uid="{00000000-0005-0000-0000-0000765E0000}"/>
    <cellStyle name="Normal 2 2 3 2 2 6 2 4" xfId="29639" xr:uid="{00000000-0005-0000-0000-0000775E0000}"/>
    <cellStyle name="Normal 2 2 3 2 2 6 3" xfId="5857" xr:uid="{00000000-0005-0000-0000-0000785E0000}"/>
    <cellStyle name="Normal 2 2 3 2 2 6 3 2" xfId="18488" xr:uid="{00000000-0005-0000-0000-0000795E0000}"/>
    <cellStyle name="Normal 2 2 3 2 2 6 3 2 2" xfId="53704" xr:uid="{00000000-0005-0000-0000-00007A5E0000}"/>
    <cellStyle name="Normal 2 2 3 2 2 6 3 3" xfId="41107" xr:uid="{00000000-0005-0000-0000-00007B5E0000}"/>
    <cellStyle name="Normal 2 2 3 2 2 6 3 4" xfId="31093" xr:uid="{00000000-0005-0000-0000-00007C5E0000}"/>
    <cellStyle name="Normal 2 2 3 2 2 6 4" xfId="7316" xr:uid="{00000000-0005-0000-0000-00007D5E0000}"/>
    <cellStyle name="Normal 2 2 3 2 2 6 4 2" xfId="19942" xr:uid="{00000000-0005-0000-0000-00007E5E0000}"/>
    <cellStyle name="Normal 2 2 3 2 2 6 4 2 2" xfId="55158" xr:uid="{00000000-0005-0000-0000-00007F5E0000}"/>
    <cellStyle name="Normal 2 2 3 2 2 6 4 3" xfId="42561" xr:uid="{00000000-0005-0000-0000-0000805E0000}"/>
    <cellStyle name="Normal 2 2 3 2 2 6 4 4" xfId="32547" xr:uid="{00000000-0005-0000-0000-0000815E0000}"/>
    <cellStyle name="Normal 2 2 3 2 2 6 5" xfId="9097" xr:uid="{00000000-0005-0000-0000-0000825E0000}"/>
    <cellStyle name="Normal 2 2 3 2 2 6 5 2" xfId="21718" xr:uid="{00000000-0005-0000-0000-0000835E0000}"/>
    <cellStyle name="Normal 2 2 3 2 2 6 5 2 2" xfId="56934" xr:uid="{00000000-0005-0000-0000-0000845E0000}"/>
    <cellStyle name="Normal 2 2 3 2 2 6 5 3" xfId="44337" xr:uid="{00000000-0005-0000-0000-0000855E0000}"/>
    <cellStyle name="Normal 2 2 3 2 2 6 5 4" xfId="34323" xr:uid="{00000000-0005-0000-0000-0000865E0000}"/>
    <cellStyle name="Normal 2 2 3 2 2 6 6" xfId="10891" xr:uid="{00000000-0005-0000-0000-0000875E0000}"/>
    <cellStyle name="Normal 2 2 3 2 2 6 6 2" xfId="23494" xr:uid="{00000000-0005-0000-0000-0000885E0000}"/>
    <cellStyle name="Normal 2 2 3 2 2 6 6 2 2" xfId="58710" xr:uid="{00000000-0005-0000-0000-0000895E0000}"/>
    <cellStyle name="Normal 2 2 3 2 2 6 6 3" xfId="46113" xr:uid="{00000000-0005-0000-0000-00008A5E0000}"/>
    <cellStyle name="Normal 2 2 3 2 2 6 6 4" xfId="36099" xr:uid="{00000000-0005-0000-0000-00008B5E0000}"/>
    <cellStyle name="Normal 2 2 3 2 2 6 7" xfId="15258" xr:uid="{00000000-0005-0000-0000-00008C5E0000}"/>
    <cellStyle name="Normal 2 2 3 2 2 6 7 2" xfId="50474" xr:uid="{00000000-0005-0000-0000-00008D5E0000}"/>
    <cellStyle name="Normal 2 2 3 2 2 6 7 3" xfId="27863" xr:uid="{00000000-0005-0000-0000-00008E5E0000}"/>
    <cellStyle name="Normal 2 2 3 2 2 6 8" xfId="13480" xr:uid="{00000000-0005-0000-0000-00008F5E0000}"/>
    <cellStyle name="Normal 2 2 3 2 2 6 8 2" xfId="48698" xr:uid="{00000000-0005-0000-0000-0000905E0000}"/>
    <cellStyle name="Normal 2 2 3 2 2 6 9" xfId="37877" xr:uid="{00000000-0005-0000-0000-0000915E0000}"/>
    <cellStyle name="Normal 2 2 3 2 2 7" xfId="3724" xr:uid="{00000000-0005-0000-0000-0000925E0000}"/>
    <cellStyle name="Normal 2 2 3 2 2 7 2" xfId="8448" xr:uid="{00000000-0005-0000-0000-0000935E0000}"/>
    <cellStyle name="Normal 2 2 3 2 2 7 2 2" xfId="21074" xr:uid="{00000000-0005-0000-0000-0000945E0000}"/>
    <cellStyle name="Normal 2 2 3 2 2 7 2 2 2" xfId="56290" xr:uid="{00000000-0005-0000-0000-0000955E0000}"/>
    <cellStyle name="Normal 2 2 3 2 2 7 2 3" xfId="43693" xr:uid="{00000000-0005-0000-0000-0000965E0000}"/>
    <cellStyle name="Normal 2 2 3 2 2 7 2 4" xfId="33679" xr:uid="{00000000-0005-0000-0000-0000975E0000}"/>
    <cellStyle name="Normal 2 2 3 2 2 7 3" xfId="10229" xr:uid="{00000000-0005-0000-0000-0000985E0000}"/>
    <cellStyle name="Normal 2 2 3 2 2 7 3 2" xfId="22850" xr:uid="{00000000-0005-0000-0000-0000995E0000}"/>
    <cellStyle name="Normal 2 2 3 2 2 7 3 2 2" xfId="58066" xr:uid="{00000000-0005-0000-0000-00009A5E0000}"/>
    <cellStyle name="Normal 2 2 3 2 2 7 3 3" xfId="45469" xr:uid="{00000000-0005-0000-0000-00009B5E0000}"/>
    <cellStyle name="Normal 2 2 3 2 2 7 3 4" xfId="35455" xr:uid="{00000000-0005-0000-0000-00009C5E0000}"/>
    <cellStyle name="Normal 2 2 3 2 2 7 4" xfId="12025" xr:uid="{00000000-0005-0000-0000-00009D5E0000}"/>
    <cellStyle name="Normal 2 2 3 2 2 7 4 2" xfId="24626" xr:uid="{00000000-0005-0000-0000-00009E5E0000}"/>
    <cellStyle name="Normal 2 2 3 2 2 7 4 2 2" xfId="59842" xr:uid="{00000000-0005-0000-0000-00009F5E0000}"/>
    <cellStyle name="Normal 2 2 3 2 2 7 4 3" xfId="47245" xr:uid="{00000000-0005-0000-0000-0000A05E0000}"/>
    <cellStyle name="Normal 2 2 3 2 2 7 4 4" xfId="37231" xr:uid="{00000000-0005-0000-0000-0000A15E0000}"/>
    <cellStyle name="Normal 2 2 3 2 2 7 5" xfId="16390" xr:uid="{00000000-0005-0000-0000-0000A25E0000}"/>
    <cellStyle name="Normal 2 2 3 2 2 7 5 2" xfId="51606" xr:uid="{00000000-0005-0000-0000-0000A35E0000}"/>
    <cellStyle name="Normal 2 2 3 2 2 7 5 3" xfId="28995" xr:uid="{00000000-0005-0000-0000-0000A45E0000}"/>
    <cellStyle name="Normal 2 2 3 2 2 7 6" xfId="14612" xr:uid="{00000000-0005-0000-0000-0000A55E0000}"/>
    <cellStyle name="Normal 2 2 3 2 2 7 6 2" xfId="49830" xr:uid="{00000000-0005-0000-0000-0000A65E0000}"/>
    <cellStyle name="Normal 2 2 3 2 2 7 7" xfId="39009" xr:uid="{00000000-0005-0000-0000-0000A75E0000}"/>
    <cellStyle name="Normal 2 2 3 2 2 7 8" xfId="27219" xr:uid="{00000000-0005-0000-0000-0000A85E0000}"/>
    <cellStyle name="Normal 2 2 3 2 2 8" xfId="4062" xr:uid="{00000000-0005-0000-0000-0000A95E0000}"/>
    <cellStyle name="Normal 2 2 3 2 2 8 2" xfId="16712" xr:uid="{00000000-0005-0000-0000-0000AA5E0000}"/>
    <cellStyle name="Normal 2 2 3 2 2 8 2 2" xfId="51928" xr:uid="{00000000-0005-0000-0000-0000AB5E0000}"/>
    <cellStyle name="Normal 2 2 3 2 2 8 2 3" xfId="29317" xr:uid="{00000000-0005-0000-0000-0000AC5E0000}"/>
    <cellStyle name="Normal 2 2 3 2 2 8 3" xfId="13158" xr:uid="{00000000-0005-0000-0000-0000AD5E0000}"/>
    <cellStyle name="Normal 2 2 3 2 2 8 3 2" xfId="48376" xr:uid="{00000000-0005-0000-0000-0000AE5E0000}"/>
    <cellStyle name="Normal 2 2 3 2 2 8 4" xfId="39331" xr:uid="{00000000-0005-0000-0000-0000AF5E0000}"/>
    <cellStyle name="Normal 2 2 3 2 2 8 5" xfId="25765" xr:uid="{00000000-0005-0000-0000-0000B05E0000}"/>
    <cellStyle name="Normal 2 2 3 2 2 9" xfId="5535" xr:uid="{00000000-0005-0000-0000-0000B15E0000}"/>
    <cellStyle name="Normal 2 2 3 2 2 9 2" xfId="18166" xr:uid="{00000000-0005-0000-0000-0000B25E0000}"/>
    <cellStyle name="Normal 2 2 3 2 2 9 2 2" xfId="53382" xr:uid="{00000000-0005-0000-0000-0000B35E0000}"/>
    <cellStyle name="Normal 2 2 3 2 2 9 3" xfId="40785" xr:uid="{00000000-0005-0000-0000-0000B45E0000}"/>
    <cellStyle name="Normal 2 2 3 2 2 9 4" xfId="30771" xr:uid="{00000000-0005-0000-0000-0000B55E0000}"/>
    <cellStyle name="Normal 2 2 3 2 3" xfId="2301" xr:uid="{00000000-0005-0000-0000-0000B65E0000}"/>
    <cellStyle name="Normal 2 2 3 2 3 10" xfId="10577" xr:uid="{00000000-0005-0000-0000-0000B75E0000}"/>
    <cellStyle name="Normal 2 2 3 2 3 10 2" xfId="23188" xr:uid="{00000000-0005-0000-0000-0000B85E0000}"/>
    <cellStyle name="Normal 2 2 3 2 3 10 2 2" xfId="58404" xr:uid="{00000000-0005-0000-0000-0000B95E0000}"/>
    <cellStyle name="Normal 2 2 3 2 3 10 3" xfId="45807" xr:uid="{00000000-0005-0000-0000-0000BA5E0000}"/>
    <cellStyle name="Normal 2 2 3 2 3 10 4" xfId="35793" xr:uid="{00000000-0005-0000-0000-0000BB5E0000}"/>
    <cellStyle name="Normal 2 2 3 2 3 11" xfId="15016" xr:uid="{00000000-0005-0000-0000-0000BC5E0000}"/>
    <cellStyle name="Normal 2 2 3 2 3 11 2" xfId="50232" xr:uid="{00000000-0005-0000-0000-0000BD5E0000}"/>
    <cellStyle name="Normal 2 2 3 2 3 11 3" xfId="27621" xr:uid="{00000000-0005-0000-0000-0000BE5E0000}"/>
    <cellStyle name="Normal 2 2 3 2 3 12" xfId="12429" xr:uid="{00000000-0005-0000-0000-0000BF5E0000}"/>
    <cellStyle name="Normal 2 2 3 2 3 12 2" xfId="47647" xr:uid="{00000000-0005-0000-0000-0000C05E0000}"/>
    <cellStyle name="Normal 2 2 3 2 3 13" xfId="37635" xr:uid="{00000000-0005-0000-0000-0000C15E0000}"/>
    <cellStyle name="Normal 2 2 3 2 3 14" xfId="25036" xr:uid="{00000000-0005-0000-0000-0000C25E0000}"/>
    <cellStyle name="Normal 2 2 3 2 3 15" xfId="60249" xr:uid="{00000000-0005-0000-0000-0000C35E0000}"/>
    <cellStyle name="Normal 2 2 3 2 3 2" xfId="3151" xr:uid="{00000000-0005-0000-0000-0000C45E0000}"/>
    <cellStyle name="Normal 2 2 3 2 3 2 10" xfId="25520" xr:uid="{00000000-0005-0000-0000-0000C55E0000}"/>
    <cellStyle name="Normal 2 2 3 2 3 2 11" xfId="61055" xr:uid="{00000000-0005-0000-0000-0000C65E0000}"/>
    <cellStyle name="Normal 2 2 3 2 3 2 2" xfId="4951" xr:uid="{00000000-0005-0000-0000-0000C75E0000}"/>
    <cellStyle name="Normal 2 2 3 2 3 2 2 2" xfId="17598" xr:uid="{00000000-0005-0000-0000-0000C85E0000}"/>
    <cellStyle name="Normal 2 2 3 2 3 2 2 2 2" xfId="52814" xr:uid="{00000000-0005-0000-0000-0000C95E0000}"/>
    <cellStyle name="Normal 2 2 3 2 3 2 2 2 3" xfId="30203" xr:uid="{00000000-0005-0000-0000-0000CA5E0000}"/>
    <cellStyle name="Normal 2 2 3 2 3 2 2 3" xfId="14044" xr:uid="{00000000-0005-0000-0000-0000CB5E0000}"/>
    <cellStyle name="Normal 2 2 3 2 3 2 2 3 2" xfId="49262" xr:uid="{00000000-0005-0000-0000-0000CC5E0000}"/>
    <cellStyle name="Normal 2 2 3 2 3 2 2 4" xfId="40217" xr:uid="{00000000-0005-0000-0000-0000CD5E0000}"/>
    <cellStyle name="Normal 2 2 3 2 3 2 2 5" xfId="26651" xr:uid="{00000000-0005-0000-0000-0000CE5E0000}"/>
    <cellStyle name="Normal 2 2 3 2 3 2 3" xfId="6421" xr:uid="{00000000-0005-0000-0000-0000CF5E0000}"/>
    <cellStyle name="Normal 2 2 3 2 3 2 3 2" xfId="19052" xr:uid="{00000000-0005-0000-0000-0000D05E0000}"/>
    <cellStyle name="Normal 2 2 3 2 3 2 3 2 2" xfId="54268" xr:uid="{00000000-0005-0000-0000-0000D15E0000}"/>
    <cellStyle name="Normal 2 2 3 2 3 2 3 3" xfId="41671" xr:uid="{00000000-0005-0000-0000-0000D25E0000}"/>
    <cellStyle name="Normal 2 2 3 2 3 2 3 4" xfId="31657" xr:uid="{00000000-0005-0000-0000-0000D35E0000}"/>
    <cellStyle name="Normal 2 2 3 2 3 2 4" xfId="7880" xr:uid="{00000000-0005-0000-0000-0000D45E0000}"/>
    <cellStyle name="Normal 2 2 3 2 3 2 4 2" xfId="20506" xr:uid="{00000000-0005-0000-0000-0000D55E0000}"/>
    <cellStyle name="Normal 2 2 3 2 3 2 4 2 2" xfId="55722" xr:uid="{00000000-0005-0000-0000-0000D65E0000}"/>
    <cellStyle name="Normal 2 2 3 2 3 2 4 3" xfId="43125" xr:uid="{00000000-0005-0000-0000-0000D75E0000}"/>
    <cellStyle name="Normal 2 2 3 2 3 2 4 4" xfId="33111" xr:uid="{00000000-0005-0000-0000-0000D85E0000}"/>
    <cellStyle name="Normal 2 2 3 2 3 2 5" xfId="9661" xr:uid="{00000000-0005-0000-0000-0000D95E0000}"/>
    <cellStyle name="Normal 2 2 3 2 3 2 5 2" xfId="22282" xr:uid="{00000000-0005-0000-0000-0000DA5E0000}"/>
    <cellStyle name="Normal 2 2 3 2 3 2 5 2 2" xfId="57498" xr:uid="{00000000-0005-0000-0000-0000DB5E0000}"/>
    <cellStyle name="Normal 2 2 3 2 3 2 5 3" xfId="44901" xr:uid="{00000000-0005-0000-0000-0000DC5E0000}"/>
    <cellStyle name="Normal 2 2 3 2 3 2 5 4" xfId="34887" xr:uid="{00000000-0005-0000-0000-0000DD5E0000}"/>
    <cellStyle name="Normal 2 2 3 2 3 2 6" xfId="11455" xr:uid="{00000000-0005-0000-0000-0000DE5E0000}"/>
    <cellStyle name="Normal 2 2 3 2 3 2 6 2" xfId="24058" xr:uid="{00000000-0005-0000-0000-0000DF5E0000}"/>
    <cellStyle name="Normal 2 2 3 2 3 2 6 2 2" xfId="59274" xr:uid="{00000000-0005-0000-0000-0000E05E0000}"/>
    <cellStyle name="Normal 2 2 3 2 3 2 6 3" xfId="46677" xr:uid="{00000000-0005-0000-0000-0000E15E0000}"/>
    <cellStyle name="Normal 2 2 3 2 3 2 6 4" xfId="36663" xr:uid="{00000000-0005-0000-0000-0000E25E0000}"/>
    <cellStyle name="Normal 2 2 3 2 3 2 7" xfId="15822" xr:uid="{00000000-0005-0000-0000-0000E35E0000}"/>
    <cellStyle name="Normal 2 2 3 2 3 2 7 2" xfId="51038" xr:uid="{00000000-0005-0000-0000-0000E45E0000}"/>
    <cellStyle name="Normal 2 2 3 2 3 2 7 3" xfId="28427" xr:uid="{00000000-0005-0000-0000-0000E55E0000}"/>
    <cellStyle name="Normal 2 2 3 2 3 2 8" xfId="12913" xr:uid="{00000000-0005-0000-0000-0000E65E0000}"/>
    <cellStyle name="Normal 2 2 3 2 3 2 8 2" xfId="48131" xr:uid="{00000000-0005-0000-0000-0000E75E0000}"/>
    <cellStyle name="Normal 2 2 3 2 3 2 9" xfId="38441" xr:uid="{00000000-0005-0000-0000-0000E85E0000}"/>
    <cellStyle name="Normal 2 2 3 2 3 3" xfId="3480" xr:uid="{00000000-0005-0000-0000-0000E95E0000}"/>
    <cellStyle name="Normal 2 2 3 2 3 3 10" xfId="26976" xr:uid="{00000000-0005-0000-0000-0000EA5E0000}"/>
    <cellStyle name="Normal 2 2 3 2 3 3 11" xfId="61380" xr:uid="{00000000-0005-0000-0000-0000EB5E0000}"/>
    <cellStyle name="Normal 2 2 3 2 3 3 2" xfId="5276" xr:uid="{00000000-0005-0000-0000-0000EC5E0000}"/>
    <cellStyle name="Normal 2 2 3 2 3 3 2 2" xfId="17923" xr:uid="{00000000-0005-0000-0000-0000ED5E0000}"/>
    <cellStyle name="Normal 2 2 3 2 3 3 2 2 2" xfId="53139" xr:uid="{00000000-0005-0000-0000-0000EE5E0000}"/>
    <cellStyle name="Normal 2 2 3 2 3 3 2 3" xfId="40542" xr:uid="{00000000-0005-0000-0000-0000EF5E0000}"/>
    <cellStyle name="Normal 2 2 3 2 3 3 2 4" xfId="30528" xr:uid="{00000000-0005-0000-0000-0000F05E0000}"/>
    <cellStyle name="Normal 2 2 3 2 3 3 3" xfId="6746" xr:uid="{00000000-0005-0000-0000-0000F15E0000}"/>
    <cellStyle name="Normal 2 2 3 2 3 3 3 2" xfId="19377" xr:uid="{00000000-0005-0000-0000-0000F25E0000}"/>
    <cellStyle name="Normal 2 2 3 2 3 3 3 2 2" xfId="54593" xr:uid="{00000000-0005-0000-0000-0000F35E0000}"/>
    <cellStyle name="Normal 2 2 3 2 3 3 3 3" xfId="41996" xr:uid="{00000000-0005-0000-0000-0000F45E0000}"/>
    <cellStyle name="Normal 2 2 3 2 3 3 3 4" xfId="31982" xr:uid="{00000000-0005-0000-0000-0000F55E0000}"/>
    <cellStyle name="Normal 2 2 3 2 3 3 4" xfId="8205" xr:uid="{00000000-0005-0000-0000-0000F65E0000}"/>
    <cellStyle name="Normal 2 2 3 2 3 3 4 2" xfId="20831" xr:uid="{00000000-0005-0000-0000-0000F75E0000}"/>
    <cellStyle name="Normal 2 2 3 2 3 3 4 2 2" xfId="56047" xr:uid="{00000000-0005-0000-0000-0000F85E0000}"/>
    <cellStyle name="Normal 2 2 3 2 3 3 4 3" xfId="43450" xr:uid="{00000000-0005-0000-0000-0000F95E0000}"/>
    <cellStyle name="Normal 2 2 3 2 3 3 4 4" xfId="33436" xr:uid="{00000000-0005-0000-0000-0000FA5E0000}"/>
    <cellStyle name="Normal 2 2 3 2 3 3 5" xfId="9986" xr:uid="{00000000-0005-0000-0000-0000FB5E0000}"/>
    <cellStyle name="Normal 2 2 3 2 3 3 5 2" xfId="22607" xr:uid="{00000000-0005-0000-0000-0000FC5E0000}"/>
    <cellStyle name="Normal 2 2 3 2 3 3 5 2 2" xfId="57823" xr:uid="{00000000-0005-0000-0000-0000FD5E0000}"/>
    <cellStyle name="Normal 2 2 3 2 3 3 5 3" xfId="45226" xr:uid="{00000000-0005-0000-0000-0000FE5E0000}"/>
    <cellStyle name="Normal 2 2 3 2 3 3 5 4" xfId="35212" xr:uid="{00000000-0005-0000-0000-0000FF5E0000}"/>
    <cellStyle name="Normal 2 2 3 2 3 3 6" xfId="11780" xr:uid="{00000000-0005-0000-0000-0000005F0000}"/>
    <cellStyle name="Normal 2 2 3 2 3 3 6 2" xfId="24383" xr:uid="{00000000-0005-0000-0000-0000015F0000}"/>
    <cellStyle name="Normal 2 2 3 2 3 3 6 2 2" xfId="59599" xr:uid="{00000000-0005-0000-0000-0000025F0000}"/>
    <cellStyle name="Normal 2 2 3 2 3 3 6 3" xfId="47002" xr:uid="{00000000-0005-0000-0000-0000035F0000}"/>
    <cellStyle name="Normal 2 2 3 2 3 3 6 4" xfId="36988" xr:uid="{00000000-0005-0000-0000-0000045F0000}"/>
    <cellStyle name="Normal 2 2 3 2 3 3 7" xfId="16147" xr:uid="{00000000-0005-0000-0000-0000055F0000}"/>
    <cellStyle name="Normal 2 2 3 2 3 3 7 2" xfId="51363" xr:uid="{00000000-0005-0000-0000-0000065F0000}"/>
    <cellStyle name="Normal 2 2 3 2 3 3 7 3" xfId="28752" xr:uid="{00000000-0005-0000-0000-0000075F0000}"/>
    <cellStyle name="Normal 2 2 3 2 3 3 8" xfId="14369" xr:uid="{00000000-0005-0000-0000-0000085F0000}"/>
    <cellStyle name="Normal 2 2 3 2 3 3 8 2" xfId="49587" xr:uid="{00000000-0005-0000-0000-0000095F0000}"/>
    <cellStyle name="Normal 2 2 3 2 3 3 9" xfId="38766" xr:uid="{00000000-0005-0000-0000-00000A5F0000}"/>
    <cellStyle name="Normal 2 2 3 2 3 4" xfId="2641" xr:uid="{00000000-0005-0000-0000-00000B5F0000}"/>
    <cellStyle name="Normal 2 2 3 2 3 4 10" xfId="26167" xr:uid="{00000000-0005-0000-0000-00000C5F0000}"/>
    <cellStyle name="Normal 2 2 3 2 3 4 11" xfId="60571" xr:uid="{00000000-0005-0000-0000-00000D5F0000}"/>
    <cellStyle name="Normal 2 2 3 2 3 4 2" xfId="4467" xr:uid="{00000000-0005-0000-0000-00000E5F0000}"/>
    <cellStyle name="Normal 2 2 3 2 3 4 2 2" xfId="17114" xr:uid="{00000000-0005-0000-0000-00000F5F0000}"/>
    <cellStyle name="Normal 2 2 3 2 3 4 2 2 2" xfId="52330" xr:uid="{00000000-0005-0000-0000-0000105F0000}"/>
    <cellStyle name="Normal 2 2 3 2 3 4 2 3" xfId="39733" xr:uid="{00000000-0005-0000-0000-0000115F0000}"/>
    <cellStyle name="Normal 2 2 3 2 3 4 2 4" xfId="29719" xr:uid="{00000000-0005-0000-0000-0000125F0000}"/>
    <cellStyle name="Normal 2 2 3 2 3 4 3" xfId="5937" xr:uid="{00000000-0005-0000-0000-0000135F0000}"/>
    <cellStyle name="Normal 2 2 3 2 3 4 3 2" xfId="18568" xr:uid="{00000000-0005-0000-0000-0000145F0000}"/>
    <cellStyle name="Normal 2 2 3 2 3 4 3 2 2" xfId="53784" xr:uid="{00000000-0005-0000-0000-0000155F0000}"/>
    <cellStyle name="Normal 2 2 3 2 3 4 3 3" xfId="41187" xr:uid="{00000000-0005-0000-0000-0000165F0000}"/>
    <cellStyle name="Normal 2 2 3 2 3 4 3 4" xfId="31173" xr:uid="{00000000-0005-0000-0000-0000175F0000}"/>
    <cellStyle name="Normal 2 2 3 2 3 4 4" xfId="7396" xr:uid="{00000000-0005-0000-0000-0000185F0000}"/>
    <cellStyle name="Normal 2 2 3 2 3 4 4 2" xfId="20022" xr:uid="{00000000-0005-0000-0000-0000195F0000}"/>
    <cellStyle name="Normal 2 2 3 2 3 4 4 2 2" xfId="55238" xr:uid="{00000000-0005-0000-0000-00001A5F0000}"/>
    <cellStyle name="Normal 2 2 3 2 3 4 4 3" xfId="42641" xr:uid="{00000000-0005-0000-0000-00001B5F0000}"/>
    <cellStyle name="Normal 2 2 3 2 3 4 4 4" xfId="32627" xr:uid="{00000000-0005-0000-0000-00001C5F0000}"/>
    <cellStyle name="Normal 2 2 3 2 3 4 5" xfId="9177" xr:uid="{00000000-0005-0000-0000-00001D5F0000}"/>
    <cellStyle name="Normal 2 2 3 2 3 4 5 2" xfId="21798" xr:uid="{00000000-0005-0000-0000-00001E5F0000}"/>
    <cellStyle name="Normal 2 2 3 2 3 4 5 2 2" xfId="57014" xr:uid="{00000000-0005-0000-0000-00001F5F0000}"/>
    <cellStyle name="Normal 2 2 3 2 3 4 5 3" xfId="44417" xr:uid="{00000000-0005-0000-0000-0000205F0000}"/>
    <cellStyle name="Normal 2 2 3 2 3 4 5 4" xfId="34403" xr:uid="{00000000-0005-0000-0000-0000215F0000}"/>
    <cellStyle name="Normal 2 2 3 2 3 4 6" xfId="10971" xr:uid="{00000000-0005-0000-0000-0000225F0000}"/>
    <cellStyle name="Normal 2 2 3 2 3 4 6 2" xfId="23574" xr:uid="{00000000-0005-0000-0000-0000235F0000}"/>
    <cellStyle name="Normal 2 2 3 2 3 4 6 2 2" xfId="58790" xr:uid="{00000000-0005-0000-0000-0000245F0000}"/>
    <cellStyle name="Normal 2 2 3 2 3 4 6 3" xfId="46193" xr:uid="{00000000-0005-0000-0000-0000255F0000}"/>
    <cellStyle name="Normal 2 2 3 2 3 4 6 4" xfId="36179" xr:uid="{00000000-0005-0000-0000-0000265F0000}"/>
    <cellStyle name="Normal 2 2 3 2 3 4 7" xfId="15338" xr:uid="{00000000-0005-0000-0000-0000275F0000}"/>
    <cellStyle name="Normal 2 2 3 2 3 4 7 2" xfId="50554" xr:uid="{00000000-0005-0000-0000-0000285F0000}"/>
    <cellStyle name="Normal 2 2 3 2 3 4 7 3" xfId="27943" xr:uid="{00000000-0005-0000-0000-0000295F0000}"/>
    <cellStyle name="Normal 2 2 3 2 3 4 8" xfId="13560" xr:uid="{00000000-0005-0000-0000-00002A5F0000}"/>
    <cellStyle name="Normal 2 2 3 2 3 4 8 2" xfId="48778" xr:uid="{00000000-0005-0000-0000-00002B5F0000}"/>
    <cellStyle name="Normal 2 2 3 2 3 4 9" xfId="37957" xr:uid="{00000000-0005-0000-0000-00002C5F0000}"/>
    <cellStyle name="Normal 2 2 3 2 3 5" xfId="3805" xr:uid="{00000000-0005-0000-0000-00002D5F0000}"/>
    <cellStyle name="Normal 2 2 3 2 3 5 2" xfId="8528" xr:uid="{00000000-0005-0000-0000-00002E5F0000}"/>
    <cellStyle name="Normal 2 2 3 2 3 5 2 2" xfId="21154" xr:uid="{00000000-0005-0000-0000-00002F5F0000}"/>
    <cellStyle name="Normal 2 2 3 2 3 5 2 2 2" xfId="56370" xr:uid="{00000000-0005-0000-0000-0000305F0000}"/>
    <cellStyle name="Normal 2 2 3 2 3 5 2 3" xfId="43773" xr:uid="{00000000-0005-0000-0000-0000315F0000}"/>
    <cellStyle name="Normal 2 2 3 2 3 5 2 4" xfId="33759" xr:uid="{00000000-0005-0000-0000-0000325F0000}"/>
    <cellStyle name="Normal 2 2 3 2 3 5 3" xfId="10309" xr:uid="{00000000-0005-0000-0000-0000335F0000}"/>
    <cellStyle name="Normal 2 2 3 2 3 5 3 2" xfId="22930" xr:uid="{00000000-0005-0000-0000-0000345F0000}"/>
    <cellStyle name="Normal 2 2 3 2 3 5 3 2 2" xfId="58146" xr:uid="{00000000-0005-0000-0000-0000355F0000}"/>
    <cellStyle name="Normal 2 2 3 2 3 5 3 3" xfId="45549" xr:uid="{00000000-0005-0000-0000-0000365F0000}"/>
    <cellStyle name="Normal 2 2 3 2 3 5 3 4" xfId="35535" xr:uid="{00000000-0005-0000-0000-0000375F0000}"/>
    <cellStyle name="Normal 2 2 3 2 3 5 4" xfId="12105" xr:uid="{00000000-0005-0000-0000-0000385F0000}"/>
    <cellStyle name="Normal 2 2 3 2 3 5 4 2" xfId="24706" xr:uid="{00000000-0005-0000-0000-0000395F0000}"/>
    <cellStyle name="Normal 2 2 3 2 3 5 4 2 2" xfId="59922" xr:uid="{00000000-0005-0000-0000-00003A5F0000}"/>
    <cellStyle name="Normal 2 2 3 2 3 5 4 3" xfId="47325" xr:uid="{00000000-0005-0000-0000-00003B5F0000}"/>
    <cellStyle name="Normal 2 2 3 2 3 5 4 4" xfId="37311" xr:uid="{00000000-0005-0000-0000-00003C5F0000}"/>
    <cellStyle name="Normal 2 2 3 2 3 5 5" xfId="16470" xr:uid="{00000000-0005-0000-0000-00003D5F0000}"/>
    <cellStyle name="Normal 2 2 3 2 3 5 5 2" xfId="51686" xr:uid="{00000000-0005-0000-0000-00003E5F0000}"/>
    <cellStyle name="Normal 2 2 3 2 3 5 5 3" xfId="29075" xr:uid="{00000000-0005-0000-0000-00003F5F0000}"/>
    <cellStyle name="Normal 2 2 3 2 3 5 6" xfId="14692" xr:uid="{00000000-0005-0000-0000-0000405F0000}"/>
    <cellStyle name="Normal 2 2 3 2 3 5 6 2" xfId="49910" xr:uid="{00000000-0005-0000-0000-0000415F0000}"/>
    <cellStyle name="Normal 2 2 3 2 3 5 7" xfId="39089" xr:uid="{00000000-0005-0000-0000-0000425F0000}"/>
    <cellStyle name="Normal 2 2 3 2 3 5 8" xfId="27299" xr:uid="{00000000-0005-0000-0000-0000435F0000}"/>
    <cellStyle name="Normal 2 2 3 2 3 6" xfId="4145" xr:uid="{00000000-0005-0000-0000-0000445F0000}"/>
    <cellStyle name="Normal 2 2 3 2 3 6 2" xfId="16792" xr:uid="{00000000-0005-0000-0000-0000455F0000}"/>
    <cellStyle name="Normal 2 2 3 2 3 6 2 2" xfId="52008" xr:uid="{00000000-0005-0000-0000-0000465F0000}"/>
    <cellStyle name="Normal 2 2 3 2 3 6 2 3" xfId="29397" xr:uid="{00000000-0005-0000-0000-0000475F0000}"/>
    <cellStyle name="Normal 2 2 3 2 3 6 3" xfId="13238" xr:uid="{00000000-0005-0000-0000-0000485F0000}"/>
    <cellStyle name="Normal 2 2 3 2 3 6 3 2" xfId="48456" xr:uid="{00000000-0005-0000-0000-0000495F0000}"/>
    <cellStyle name="Normal 2 2 3 2 3 6 4" xfId="39411" xr:uid="{00000000-0005-0000-0000-00004A5F0000}"/>
    <cellStyle name="Normal 2 2 3 2 3 6 5" xfId="25845" xr:uid="{00000000-0005-0000-0000-00004B5F0000}"/>
    <cellStyle name="Normal 2 2 3 2 3 7" xfId="5615" xr:uid="{00000000-0005-0000-0000-00004C5F0000}"/>
    <cellStyle name="Normal 2 2 3 2 3 7 2" xfId="18246" xr:uid="{00000000-0005-0000-0000-00004D5F0000}"/>
    <cellStyle name="Normal 2 2 3 2 3 7 2 2" xfId="53462" xr:uid="{00000000-0005-0000-0000-00004E5F0000}"/>
    <cellStyle name="Normal 2 2 3 2 3 7 3" xfId="40865" xr:uid="{00000000-0005-0000-0000-00004F5F0000}"/>
    <cellStyle name="Normal 2 2 3 2 3 7 4" xfId="30851" xr:uid="{00000000-0005-0000-0000-0000505F0000}"/>
    <cellStyle name="Normal 2 2 3 2 3 8" xfId="7074" xr:uid="{00000000-0005-0000-0000-0000515F0000}"/>
    <cellStyle name="Normal 2 2 3 2 3 8 2" xfId="19700" xr:uid="{00000000-0005-0000-0000-0000525F0000}"/>
    <cellStyle name="Normal 2 2 3 2 3 8 2 2" xfId="54916" xr:uid="{00000000-0005-0000-0000-0000535F0000}"/>
    <cellStyle name="Normal 2 2 3 2 3 8 3" xfId="42319" xr:uid="{00000000-0005-0000-0000-0000545F0000}"/>
    <cellStyle name="Normal 2 2 3 2 3 8 4" xfId="32305" xr:uid="{00000000-0005-0000-0000-0000555F0000}"/>
    <cellStyle name="Normal 2 2 3 2 3 9" xfId="8855" xr:uid="{00000000-0005-0000-0000-0000565F0000}"/>
    <cellStyle name="Normal 2 2 3 2 3 9 2" xfId="21476" xr:uid="{00000000-0005-0000-0000-0000575F0000}"/>
    <cellStyle name="Normal 2 2 3 2 3 9 2 2" xfId="56692" xr:uid="{00000000-0005-0000-0000-0000585F0000}"/>
    <cellStyle name="Normal 2 2 3 2 3 9 3" xfId="44095" xr:uid="{00000000-0005-0000-0000-0000595F0000}"/>
    <cellStyle name="Normal 2 2 3 2 3 9 4" xfId="34081" xr:uid="{00000000-0005-0000-0000-00005A5F0000}"/>
    <cellStyle name="Normal 2 2 3 2 4" xfId="2982" xr:uid="{00000000-0005-0000-0000-00005B5F0000}"/>
    <cellStyle name="Normal 2 2 3 2 4 10" xfId="25361" xr:uid="{00000000-0005-0000-0000-00005C5F0000}"/>
    <cellStyle name="Normal 2 2 3 2 4 11" xfId="60896" xr:uid="{00000000-0005-0000-0000-00005D5F0000}"/>
    <cellStyle name="Normal 2 2 3 2 4 2" xfId="4792" xr:uid="{00000000-0005-0000-0000-00005E5F0000}"/>
    <cellStyle name="Normal 2 2 3 2 4 2 2" xfId="17439" xr:uid="{00000000-0005-0000-0000-00005F5F0000}"/>
    <cellStyle name="Normal 2 2 3 2 4 2 2 2" xfId="52655" xr:uid="{00000000-0005-0000-0000-0000605F0000}"/>
    <cellStyle name="Normal 2 2 3 2 4 2 2 3" xfId="30044" xr:uid="{00000000-0005-0000-0000-0000615F0000}"/>
    <cellStyle name="Normal 2 2 3 2 4 2 3" xfId="13885" xr:uid="{00000000-0005-0000-0000-0000625F0000}"/>
    <cellStyle name="Normal 2 2 3 2 4 2 3 2" xfId="49103" xr:uid="{00000000-0005-0000-0000-0000635F0000}"/>
    <cellStyle name="Normal 2 2 3 2 4 2 4" xfId="40058" xr:uid="{00000000-0005-0000-0000-0000645F0000}"/>
    <cellStyle name="Normal 2 2 3 2 4 2 5" xfId="26492" xr:uid="{00000000-0005-0000-0000-0000655F0000}"/>
    <cellStyle name="Normal 2 2 3 2 4 3" xfId="6262" xr:uid="{00000000-0005-0000-0000-0000665F0000}"/>
    <cellStyle name="Normal 2 2 3 2 4 3 2" xfId="18893" xr:uid="{00000000-0005-0000-0000-0000675F0000}"/>
    <cellStyle name="Normal 2 2 3 2 4 3 2 2" xfId="54109" xr:uid="{00000000-0005-0000-0000-0000685F0000}"/>
    <cellStyle name="Normal 2 2 3 2 4 3 3" xfId="41512" xr:uid="{00000000-0005-0000-0000-0000695F0000}"/>
    <cellStyle name="Normal 2 2 3 2 4 3 4" xfId="31498" xr:uid="{00000000-0005-0000-0000-00006A5F0000}"/>
    <cellStyle name="Normal 2 2 3 2 4 4" xfId="7721" xr:uid="{00000000-0005-0000-0000-00006B5F0000}"/>
    <cellStyle name="Normal 2 2 3 2 4 4 2" xfId="20347" xr:uid="{00000000-0005-0000-0000-00006C5F0000}"/>
    <cellStyle name="Normal 2 2 3 2 4 4 2 2" xfId="55563" xr:uid="{00000000-0005-0000-0000-00006D5F0000}"/>
    <cellStyle name="Normal 2 2 3 2 4 4 3" xfId="42966" xr:uid="{00000000-0005-0000-0000-00006E5F0000}"/>
    <cellStyle name="Normal 2 2 3 2 4 4 4" xfId="32952" xr:uid="{00000000-0005-0000-0000-00006F5F0000}"/>
    <cellStyle name="Normal 2 2 3 2 4 5" xfId="9502" xr:uid="{00000000-0005-0000-0000-0000705F0000}"/>
    <cellStyle name="Normal 2 2 3 2 4 5 2" xfId="22123" xr:uid="{00000000-0005-0000-0000-0000715F0000}"/>
    <cellStyle name="Normal 2 2 3 2 4 5 2 2" xfId="57339" xr:uid="{00000000-0005-0000-0000-0000725F0000}"/>
    <cellStyle name="Normal 2 2 3 2 4 5 3" xfId="44742" xr:uid="{00000000-0005-0000-0000-0000735F0000}"/>
    <cellStyle name="Normal 2 2 3 2 4 5 4" xfId="34728" xr:uid="{00000000-0005-0000-0000-0000745F0000}"/>
    <cellStyle name="Normal 2 2 3 2 4 6" xfId="11296" xr:uid="{00000000-0005-0000-0000-0000755F0000}"/>
    <cellStyle name="Normal 2 2 3 2 4 6 2" xfId="23899" xr:uid="{00000000-0005-0000-0000-0000765F0000}"/>
    <cellStyle name="Normal 2 2 3 2 4 6 2 2" xfId="59115" xr:uid="{00000000-0005-0000-0000-0000775F0000}"/>
    <cellStyle name="Normal 2 2 3 2 4 6 3" xfId="46518" xr:uid="{00000000-0005-0000-0000-0000785F0000}"/>
    <cellStyle name="Normal 2 2 3 2 4 6 4" xfId="36504" xr:uid="{00000000-0005-0000-0000-0000795F0000}"/>
    <cellStyle name="Normal 2 2 3 2 4 7" xfId="15663" xr:uid="{00000000-0005-0000-0000-00007A5F0000}"/>
    <cellStyle name="Normal 2 2 3 2 4 7 2" xfId="50879" xr:uid="{00000000-0005-0000-0000-00007B5F0000}"/>
    <cellStyle name="Normal 2 2 3 2 4 7 3" xfId="28268" xr:uid="{00000000-0005-0000-0000-00007C5F0000}"/>
    <cellStyle name="Normal 2 2 3 2 4 8" xfId="12754" xr:uid="{00000000-0005-0000-0000-00007D5F0000}"/>
    <cellStyle name="Normal 2 2 3 2 4 8 2" xfId="47972" xr:uid="{00000000-0005-0000-0000-00007E5F0000}"/>
    <cellStyle name="Normal 2 2 3 2 4 9" xfId="38282" xr:uid="{00000000-0005-0000-0000-00007F5F0000}"/>
    <cellStyle name="Normal 2 2 3 2 5" xfId="2815" xr:uid="{00000000-0005-0000-0000-0000805F0000}"/>
    <cellStyle name="Normal 2 2 3 2 5 10" xfId="25206" xr:uid="{00000000-0005-0000-0000-0000815F0000}"/>
    <cellStyle name="Normal 2 2 3 2 5 11" xfId="60741" xr:uid="{00000000-0005-0000-0000-0000825F0000}"/>
    <cellStyle name="Normal 2 2 3 2 5 2" xfId="4637" xr:uid="{00000000-0005-0000-0000-0000835F0000}"/>
    <cellStyle name="Normal 2 2 3 2 5 2 2" xfId="17284" xr:uid="{00000000-0005-0000-0000-0000845F0000}"/>
    <cellStyle name="Normal 2 2 3 2 5 2 2 2" xfId="52500" xr:uid="{00000000-0005-0000-0000-0000855F0000}"/>
    <cellStyle name="Normal 2 2 3 2 5 2 2 3" xfId="29889" xr:uid="{00000000-0005-0000-0000-0000865F0000}"/>
    <cellStyle name="Normal 2 2 3 2 5 2 3" xfId="13730" xr:uid="{00000000-0005-0000-0000-0000875F0000}"/>
    <cellStyle name="Normal 2 2 3 2 5 2 3 2" xfId="48948" xr:uid="{00000000-0005-0000-0000-0000885F0000}"/>
    <cellStyle name="Normal 2 2 3 2 5 2 4" xfId="39903" xr:uid="{00000000-0005-0000-0000-0000895F0000}"/>
    <cellStyle name="Normal 2 2 3 2 5 2 5" xfId="26337" xr:uid="{00000000-0005-0000-0000-00008A5F0000}"/>
    <cellStyle name="Normal 2 2 3 2 5 3" xfId="6107" xr:uid="{00000000-0005-0000-0000-00008B5F0000}"/>
    <cellStyle name="Normal 2 2 3 2 5 3 2" xfId="18738" xr:uid="{00000000-0005-0000-0000-00008C5F0000}"/>
    <cellStyle name="Normal 2 2 3 2 5 3 2 2" xfId="53954" xr:uid="{00000000-0005-0000-0000-00008D5F0000}"/>
    <cellStyle name="Normal 2 2 3 2 5 3 3" xfId="41357" xr:uid="{00000000-0005-0000-0000-00008E5F0000}"/>
    <cellStyle name="Normal 2 2 3 2 5 3 4" xfId="31343" xr:uid="{00000000-0005-0000-0000-00008F5F0000}"/>
    <cellStyle name="Normal 2 2 3 2 5 4" xfId="7566" xr:uid="{00000000-0005-0000-0000-0000905F0000}"/>
    <cellStyle name="Normal 2 2 3 2 5 4 2" xfId="20192" xr:uid="{00000000-0005-0000-0000-0000915F0000}"/>
    <cellStyle name="Normal 2 2 3 2 5 4 2 2" xfId="55408" xr:uid="{00000000-0005-0000-0000-0000925F0000}"/>
    <cellStyle name="Normal 2 2 3 2 5 4 3" xfId="42811" xr:uid="{00000000-0005-0000-0000-0000935F0000}"/>
    <cellStyle name="Normal 2 2 3 2 5 4 4" xfId="32797" xr:uid="{00000000-0005-0000-0000-0000945F0000}"/>
    <cellStyle name="Normal 2 2 3 2 5 5" xfId="9347" xr:uid="{00000000-0005-0000-0000-0000955F0000}"/>
    <cellStyle name="Normal 2 2 3 2 5 5 2" xfId="21968" xr:uid="{00000000-0005-0000-0000-0000965F0000}"/>
    <cellStyle name="Normal 2 2 3 2 5 5 2 2" xfId="57184" xr:uid="{00000000-0005-0000-0000-0000975F0000}"/>
    <cellStyle name="Normal 2 2 3 2 5 5 3" xfId="44587" xr:uid="{00000000-0005-0000-0000-0000985F0000}"/>
    <cellStyle name="Normal 2 2 3 2 5 5 4" xfId="34573" xr:uid="{00000000-0005-0000-0000-0000995F0000}"/>
    <cellStyle name="Normal 2 2 3 2 5 6" xfId="11141" xr:uid="{00000000-0005-0000-0000-00009A5F0000}"/>
    <cellStyle name="Normal 2 2 3 2 5 6 2" xfId="23744" xr:uid="{00000000-0005-0000-0000-00009B5F0000}"/>
    <cellStyle name="Normal 2 2 3 2 5 6 2 2" xfId="58960" xr:uid="{00000000-0005-0000-0000-00009C5F0000}"/>
    <cellStyle name="Normal 2 2 3 2 5 6 3" xfId="46363" xr:uid="{00000000-0005-0000-0000-00009D5F0000}"/>
    <cellStyle name="Normal 2 2 3 2 5 6 4" xfId="36349" xr:uid="{00000000-0005-0000-0000-00009E5F0000}"/>
    <cellStyle name="Normal 2 2 3 2 5 7" xfId="15508" xr:uid="{00000000-0005-0000-0000-00009F5F0000}"/>
    <cellStyle name="Normal 2 2 3 2 5 7 2" xfId="50724" xr:uid="{00000000-0005-0000-0000-0000A05F0000}"/>
    <cellStyle name="Normal 2 2 3 2 5 7 3" xfId="28113" xr:uid="{00000000-0005-0000-0000-0000A15F0000}"/>
    <cellStyle name="Normal 2 2 3 2 5 8" xfId="12599" xr:uid="{00000000-0005-0000-0000-0000A25F0000}"/>
    <cellStyle name="Normal 2 2 3 2 5 8 2" xfId="47817" xr:uid="{00000000-0005-0000-0000-0000A35F0000}"/>
    <cellStyle name="Normal 2 2 3 2 5 9" xfId="38127" xr:uid="{00000000-0005-0000-0000-0000A45F0000}"/>
    <cellStyle name="Normal 2 2 3 2 6" xfId="3328" xr:uid="{00000000-0005-0000-0000-0000A55F0000}"/>
    <cellStyle name="Normal 2 2 3 2 6 10" xfId="26824" xr:uid="{00000000-0005-0000-0000-0000A65F0000}"/>
    <cellStyle name="Normal 2 2 3 2 6 11" xfId="61228" xr:uid="{00000000-0005-0000-0000-0000A75F0000}"/>
    <cellStyle name="Normal 2 2 3 2 6 2" xfId="5124" xr:uid="{00000000-0005-0000-0000-0000A85F0000}"/>
    <cellStyle name="Normal 2 2 3 2 6 2 2" xfId="17771" xr:uid="{00000000-0005-0000-0000-0000A95F0000}"/>
    <cellStyle name="Normal 2 2 3 2 6 2 2 2" xfId="52987" xr:uid="{00000000-0005-0000-0000-0000AA5F0000}"/>
    <cellStyle name="Normal 2 2 3 2 6 2 3" xfId="40390" xr:uid="{00000000-0005-0000-0000-0000AB5F0000}"/>
    <cellStyle name="Normal 2 2 3 2 6 2 4" xfId="30376" xr:uid="{00000000-0005-0000-0000-0000AC5F0000}"/>
    <cellStyle name="Normal 2 2 3 2 6 3" xfId="6594" xr:uid="{00000000-0005-0000-0000-0000AD5F0000}"/>
    <cellStyle name="Normal 2 2 3 2 6 3 2" xfId="19225" xr:uid="{00000000-0005-0000-0000-0000AE5F0000}"/>
    <cellStyle name="Normal 2 2 3 2 6 3 2 2" xfId="54441" xr:uid="{00000000-0005-0000-0000-0000AF5F0000}"/>
    <cellStyle name="Normal 2 2 3 2 6 3 3" xfId="41844" xr:uid="{00000000-0005-0000-0000-0000B05F0000}"/>
    <cellStyle name="Normal 2 2 3 2 6 3 4" xfId="31830" xr:uid="{00000000-0005-0000-0000-0000B15F0000}"/>
    <cellStyle name="Normal 2 2 3 2 6 4" xfId="8053" xr:uid="{00000000-0005-0000-0000-0000B25F0000}"/>
    <cellStyle name="Normal 2 2 3 2 6 4 2" xfId="20679" xr:uid="{00000000-0005-0000-0000-0000B35F0000}"/>
    <cellStyle name="Normal 2 2 3 2 6 4 2 2" xfId="55895" xr:uid="{00000000-0005-0000-0000-0000B45F0000}"/>
    <cellStyle name="Normal 2 2 3 2 6 4 3" xfId="43298" xr:uid="{00000000-0005-0000-0000-0000B55F0000}"/>
    <cellStyle name="Normal 2 2 3 2 6 4 4" xfId="33284" xr:uid="{00000000-0005-0000-0000-0000B65F0000}"/>
    <cellStyle name="Normal 2 2 3 2 6 5" xfId="9834" xr:uid="{00000000-0005-0000-0000-0000B75F0000}"/>
    <cellStyle name="Normal 2 2 3 2 6 5 2" xfId="22455" xr:uid="{00000000-0005-0000-0000-0000B85F0000}"/>
    <cellStyle name="Normal 2 2 3 2 6 5 2 2" xfId="57671" xr:uid="{00000000-0005-0000-0000-0000B95F0000}"/>
    <cellStyle name="Normal 2 2 3 2 6 5 3" xfId="45074" xr:uid="{00000000-0005-0000-0000-0000BA5F0000}"/>
    <cellStyle name="Normal 2 2 3 2 6 5 4" xfId="35060" xr:uid="{00000000-0005-0000-0000-0000BB5F0000}"/>
    <cellStyle name="Normal 2 2 3 2 6 6" xfId="11628" xr:uid="{00000000-0005-0000-0000-0000BC5F0000}"/>
    <cellStyle name="Normal 2 2 3 2 6 6 2" xfId="24231" xr:uid="{00000000-0005-0000-0000-0000BD5F0000}"/>
    <cellStyle name="Normal 2 2 3 2 6 6 2 2" xfId="59447" xr:uid="{00000000-0005-0000-0000-0000BE5F0000}"/>
    <cellStyle name="Normal 2 2 3 2 6 6 3" xfId="46850" xr:uid="{00000000-0005-0000-0000-0000BF5F0000}"/>
    <cellStyle name="Normal 2 2 3 2 6 6 4" xfId="36836" xr:uid="{00000000-0005-0000-0000-0000C05F0000}"/>
    <cellStyle name="Normal 2 2 3 2 6 7" xfId="15995" xr:uid="{00000000-0005-0000-0000-0000C15F0000}"/>
    <cellStyle name="Normal 2 2 3 2 6 7 2" xfId="51211" xr:uid="{00000000-0005-0000-0000-0000C25F0000}"/>
    <cellStyle name="Normal 2 2 3 2 6 7 3" xfId="28600" xr:uid="{00000000-0005-0000-0000-0000C35F0000}"/>
    <cellStyle name="Normal 2 2 3 2 6 8" xfId="14217" xr:uid="{00000000-0005-0000-0000-0000C45F0000}"/>
    <cellStyle name="Normal 2 2 3 2 6 8 2" xfId="49435" xr:uid="{00000000-0005-0000-0000-0000C55F0000}"/>
    <cellStyle name="Normal 2 2 3 2 6 9" xfId="38614" xr:uid="{00000000-0005-0000-0000-0000C65F0000}"/>
    <cellStyle name="Normal 2 2 3 2 7" xfId="2485" xr:uid="{00000000-0005-0000-0000-0000C75F0000}"/>
    <cellStyle name="Normal 2 2 3 2 7 10" xfId="26015" xr:uid="{00000000-0005-0000-0000-0000C85F0000}"/>
    <cellStyle name="Normal 2 2 3 2 7 11" xfId="60419" xr:uid="{00000000-0005-0000-0000-0000C95F0000}"/>
    <cellStyle name="Normal 2 2 3 2 7 2" xfId="4315" xr:uid="{00000000-0005-0000-0000-0000CA5F0000}"/>
    <cellStyle name="Normal 2 2 3 2 7 2 2" xfId="16962" xr:uid="{00000000-0005-0000-0000-0000CB5F0000}"/>
    <cellStyle name="Normal 2 2 3 2 7 2 2 2" xfId="52178" xr:uid="{00000000-0005-0000-0000-0000CC5F0000}"/>
    <cellStyle name="Normal 2 2 3 2 7 2 3" xfId="39581" xr:uid="{00000000-0005-0000-0000-0000CD5F0000}"/>
    <cellStyle name="Normal 2 2 3 2 7 2 4" xfId="29567" xr:uid="{00000000-0005-0000-0000-0000CE5F0000}"/>
    <cellStyle name="Normal 2 2 3 2 7 3" xfId="5785" xr:uid="{00000000-0005-0000-0000-0000CF5F0000}"/>
    <cellStyle name="Normal 2 2 3 2 7 3 2" xfId="18416" xr:uid="{00000000-0005-0000-0000-0000D05F0000}"/>
    <cellStyle name="Normal 2 2 3 2 7 3 2 2" xfId="53632" xr:uid="{00000000-0005-0000-0000-0000D15F0000}"/>
    <cellStyle name="Normal 2 2 3 2 7 3 3" xfId="41035" xr:uid="{00000000-0005-0000-0000-0000D25F0000}"/>
    <cellStyle name="Normal 2 2 3 2 7 3 4" xfId="31021" xr:uid="{00000000-0005-0000-0000-0000D35F0000}"/>
    <cellStyle name="Normal 2 2 3 2 7 4" xfId="7244" xr:uid="{00000000-0005-0000-0000-0000D45F0000}"/>
    <cellStyle name="Normal 2 2 3 2 7 4 2" xfId="19870" xr:uid="{00000000-0005-0000-0000-0000D55F0000}"/>
    <cellStyle name="Normal 2 2 3 2 7 4 2 2" xfId="55086" xr:uid="{00000000-0005-0000-0000-0000D65F0000}"/>
    <cellStyle name="Normal 2 2 3 2 7 4 3" xfId="42489" xr:uid="{00000000-0005-0000-0000-0000D75F0000}"/>
    <cellStyle name="Normal 2 2 3 2 7 4 4" xfId="32475" xr:uid="{00000000-0005-0000-0000-0000D85F0000}"/>
    <cellStyle name="Normal 2 2 3 2 7 5" xfId="9025" xr:uid="{00000000-0005-0000-0000-0000D95F0000}"/>
    <cellStyle name="Normal 2 2 3 2 7 5 2" xfId="21646" xr:uid="{00000000-0005-0000-0000-0000DA5F0000}"/>
    <cellStyle name="Normal 2 2 3 2 7 5 2 2" xfId="56862" xr:uid="{00000000-0005-0000-0000-0000DB5F0000}"/>
    <cellStyle name="Normal 2 2 3 2 7 5 3" xfId="44265" xr:uid="{00000000-0005-0000-0000-0000DC5F0000}"/>
    <cellStyle name="Normal 2 2 3 2 7 5 4" xfId="34251" xr:uid="{00000000-0005-0000-0000-0000DD5F0000}"/>
    <cellStyle name="Normal 2 2 3 2 7 6" xfId="10819" xr:uid="{00000000-0005-0000-0000-0000DE5F0000}"/>
    <cellStyle name="Normal 2 2 3 2 7 6 2" xfId="23422" xr:uid="{00000000-0005-0000-0000-0000DF5F0000}"/>
    <cellStyle name="Normal 2 2 3 2 7 6 2 2" xfId="58638" xr:uid="{00000000-0005-0000-0000-0000E05F0000}"/>
    <cellStyle name="Normal 2 2 3 2 7 6 3" xfId="46041" xr:uid="{00000000-0005-0000-0000-0000E15F0000}"/>
    <cellStyle name="Normal 2 2 3 2 7 6 4" xfId="36027" xr:uid="{00000000-0005-0000-0000-0000E25F0000}"/>
    <cellStyle name="Normal 2 2 3 2 7 7" xfId="15186" xr:uid="{00000000-0005-0000-0000-0000E35F0000}"/>
    <cellStyle name="Normal 2 2 3 2 7 7 2" xfId="50402" xr:uid="{00000000-0005-0000-0000-0000E45F0000}"/>
    <cellStyle name="Normal 2 2 3 2 7 7 3" xfId="27791" xr:uid="{00000000-0005-0000-0000-0000E55F0000}"/>
    <cellStyle name="Normal 2 2 3 2 7 8" xfId="13408" xr:uid="{00000000-0005-0000-0000-0000E65F0000}"/>
    <cellStyle name="Normal 2 2 3 2 7 8 2" xfId="48626" xr:uid="{00000000-0005-0000-0000-0000E75F0000}"/>
    <cellStyle name="Normal 2 2 3 2 7 9" xfId="37805" xr:uid="{00000000-0005-0000-0000-0000E85F0000}"/>
    <cellStyle name="Normal 2 2 3 2 8" xfId="3652" xr:uid="{00000000-0005-0000-0000-0000E95F0000}"/>
    <cellStyle name="Normal 2 2 3 2 8 2" xfId="8376" xr:uid="{00000000-0005-0000-0000-0000EA5F0000}"/>
    <cellStyle name="Normal 2 2 3 2 8 2 2" xfId="21002" xr:uid="{00000000-0005-0000-0000-0000EB5F0000}"/>
    <cellStyle name="Normal 2 2 3 2 8 2 2 2" xfId="56218" xr:uid="{00000000-0005-0000-0000-0000EC5F0000}"/>
    <cellStyle name="Normal 2 2 3 2 8 2 3" xfId="43621" xr:uid="{00000000-0005-0000-0000-0000ED5F0000}"/>
    <cellStyle name="Normal 2 2 3 2 8 2 4" xfId="33607" xr:uid="{00000000-0005-0000-0000-0000EE5F0000}"/>
    <cellStyle name="Normal 2 2 3 2 8 3" xfId="10157" xr:uid="{00000000-0005-0000-0000-0000EF5F0000}"/>
    <cellStyle name="Normal 2 2 3 2 8 3 2" xfId="22778" xr:uid="{00000000-0005-0000-0000-0000F05F0000}"/>
    <cellStyle name="Normal 2 2 3 2 8 3 2 2" xfId="57994" xr:uid="{00000000-0005-0000-0000-0000F15F0000}"/>
    <cellStyle name="Normal 2 2 3 2 8 3 3" xfId="45397" xr:uid="{00000000-0005-0000-0000-0000F25F0000}"/>
    <cellStyle name="Normal 2 2 3 2 8 3 4" xfId="35383" xr:uid="{00000000-0005-0000-0000-0000F35F0000}"/>
    <cellStyle name="Normal 2 2 3 2 8 4" xfId="11953" xr:uid="{00000000-0005-0000-0000-0000F45F0000}"/>
    <cellStyle name="Normal 2 2 3 2 8 4 2" xfId="24554" xr:uid="{00000000-0005-0000-0000-0000F55F0000}"/>
    <cellStyle name="Normal 2 2 3 2 8 4 2 2" xfId="59770" xr:uid="{00000000-0005-0000-0000-0000F65F0000}"/>
    <cellStyle name="Normal 2 2 3 2 8 4 3" xfId="47173" xr:uid="{00000000-0005-0000-0000-0000F75F0000}"/>
    <cellStyle name="Normal 2 2 3 2 8 4 4" xfId="37159" xr:uid="{00000000-0005-0000-0000-0000F85F0000}"/>
    <cellStyle name="Normal 2 2 3 2 8 5" xfId="16318" xr:uid="{00000000-0005-0000-0000-0000F95F0000}"/>
    <cellStyle name="Normal 2 2 3 2 8 5 2" xfId="51534" xr:uid="{00000000-0005-0000-0000-0000FA5F0000}"/>
    <cellStyle name="Normal 2 2 3 2 8 5 3" xfId="28923" xr:uid="{00000000-0005-0000-0000-0000FB5F0000}"/>
    <cellStyle name="Normal 2 2 3 2 8 6" xfId="14540" xr:uid="{00000000-0005-0000-0000-0000FC5F0000}"/>
    <cellStyle name="Normal 2 2 3 2 8 6 2" xfId="49758" xr:uid="{00000000-0005-0000-0000-0000FD5F0000}"/>
    <cellStyle name="Normal 2 2 3 2 8 7" xfId="38937" xr:uid="{00000000-0005-0000-0000-0000FE5F0000}"/>
    <cellStyle name="Normal 2 2 3 2 8 8" xfId="27147" xr:uid="{00000000-0005-0000-0000-0000FF5F0000}"/>
    <cellStyle name="Normal 2 2 3 2 9" xfId="3982" xr:uid="{00000000-0005-0000-0000-000000600000}"/>
    <cellStyle name="Normal 2 2 3 2 9 2" xfId="16640" xr:uid="{00000000-0005-0000-0000-000001600000}"/>
    <cellStyle name="Normal 2 2 3 2 9 2 2" xfId="51856" xr:uid="{00000000-0005-0000-0000-000002600000}"/>
    <cellStyle name="Normal 2 2 3 2 9 2 3" xfId="29245" xr:uid="{00000000-0005-0000-0000-000003600000}"/>
    <cellStyle name="Normal 2 2 3 2 9 3" xfId="13086" xr:uid="{00000000-0005-0000-0000-000004600000}"/>
    <cellStyle name="Normal 2 2 3 2 9 3 2" xfId="48304" xr:uid="{00000000-0005-0000-0000-000005600000}"/>
    <cellStyle name="Normal 2 2 3 2 9 4" xfId="39259" xr:uid="{00000000-0005-0000-0000-000006600000}"/>
    <cellStyle name="Normal 2 2 3 2 9 5" xfId="25693" xr:uid="{00000000-0005-0000-0000-000007600000}"/>
    <cellStyle name="Normal 2 2 3 2_District Target Attainment" xfId="1123" xr:uid="{00000000-0005-0000-0000-000008600000}"/>
    <cellStyle name="Normal 2 2 3 3" xfId="572" xr:uid="{00000000-0005-0000-0000-000009600000}"/>
    <cellStyle name="Normal 2 2 3 3 2" xfId="1755" xr:uid="{00000000-0005-0000-0000-00000A600000}"/>
    <cellStyle name="Normal 2 2 3 3_District Target Attainment" xfId="1124" xr:uid="{00000000-0005-0000-0000-00000B600000}"/>
    <cellStyle name="Normal 2 2 3 4" xfId="1753" xr:uid="{00000000-0005-0000-0000-00000C600000}"/>
    <cellStyle name="Normal 2 2 3 5" xfId="2245" xr:uid="{00000000-0005-0000-0000-00000D600000}"/>
    <cellStyle name="Normal 2 2 3 6" xfId="2300" xr:uid="{00000000-0005-0000-0000-00000E600000}"/>
    <cellStyle name="Normal 2 2 3 7" xfId="2338" xr:uid="{00000000-0005-0000-0000-00000F600000}"/>
    <cellStyle name="Normal 2 2 3 8" xfId="2981" xr:uid="{00000000-0005-0000-0000-000010600000}"/>
    <cellStyle name="Normal 2 2 3 9" xfId="3100" xr:uid="{00000000-0005-0000-0000-000011600000}"/>
    <cellStyle name="Normal 2 2 3_District Target Attainment" xfId="1122" xr:uid="{00000000-0005-0000-0000-000012600000}"/>
    <cellStyle name="Normal 2 2 4" xfId="573" xr:uid="{00000000-0005-0000-0000-000013600000}"/>
    <cellStyle name="Normal 2 2 4 2" xfId="1756" xr:uid="{00000000-0005-0000-0000-000014600000}"/>
    <cellStyle name="Normal 2 2 4_District Target Attainment" xfId="1125" xr:uid="{00000000-0005-0000-0000-000015600000}"/>
    <cellStyle name="Normal 2 2 5" xfId="574" xr:uid="{00000000-0005-0000-0000-000016600000}"/>
    <cellStyle name="Normal 2 2 5 10" xfId="5464" xr:uid="{00000000-0005-0000-0000-000017600000}"/>
    <cellStyle name="Normal 2 2 5 10 2" xfId="18095" xr:uid="{00000000-0005-0000-0000-000018600000}"/>
    <cellStyle name="Normal 2 2 5 10 2 2" xfId="53311" xr:uid="{00000000-0005-0000-0000-000019600000}"/>
    <cellStyle name="Normal 2 2 5 10 3" xfId="40714" xr:uid="{00000000-0005-0000-0000-00001A600000}"/>
    <cellStyle name="Normal 2 2 5 10 4" xfId="30700" xr:uid="{00000000-0005-0000-0000-00001B600000}"/>
    <cellStyle name="Normal 2 2 5 11" xfId="6920" xr:uid="{00000000-0005-0000-0000-00001C600000}"/>
    <cellStyle name="Normal 2 2 5 11 2" xfId="19549" xr:uid="{00000000-0005-0000-0000-00001D600000}"/>
    <cellStyle name="Normal 2 2 5 11 2 2" xfId="54765" xr:uid="{00000000-0005-0000-0000-00001E600000}"/>
    <cellStyle name="Normal 2 2 5 11 3" xfId="42168" xr:uid="{00000000-0005-0000-0000-00001F600000}"/>
    <cellStyle name="Normal 2 2 5 11 4" xfId="32154" xr:uid="{00000000-0005-0000-0000-000020600000}"/>
    <cellStyle name="Normal 2 2 5 12" xfId="8702" xr:uid="{00000000-0005-0000-0000-000021600000}"/>
    <cellStyle name="Normal 2 2 5 12 2" xfId="21325" xr:uid="{00000000-0005-0000-0000-000022600000}"/>
    <cellStyle name="Normal 2 2 5 12 2 2" xfId="56541" xr:uid="{00000000-0005-0000-0000-000023600000}"/>
    <cellStyle name="Normal 2 2 5 12 3" xfId="43944" xr:uid="{00000000-0005-0000-0000-000024600000}"/>
    <cellStyle name="Normal 2 2 5 12 4" xfId="33930" xr:uid="{00000000-0005-0000-0000-000025600000}"/>
    <cellStyle name="Normal 2 2 5 13" xfId="10578" xr:uid="{00000000-0005-0000-0000-000026600000}"/>
    <cellStyle name="Normal 2 2 5 13 2" xfId="23189" xr:uid="{00000000-0005-0000-0000-000027600000}"/>
    <cellStyle name="Normal 2 2 5 13 2 2" xfId="58405" xr:uid="{00000000-0005-0000-0000-000028600000}"/>
    <cellStyle name="Normal 2 2 5 13 3" xfId="45808" xr:uid="{00000000-0005-0000-0000-000029600000}"/>
    <cellStyle name="Normal 2 2 5 13 4" xfId="35794" xr:uid="{00000000-0005-0000-0000-00002A600000}"/>
    <cellStyle name="Normal 2 2 5 14" xfId="14864" xr:uid="{00000000-0005-0000-0000-00002B600000}"/>
    <cellStyle name="Normal 2 2 5 14 2" xfId="50081" xr:uid="{00000000-0005-0000-0000-00002C600000}"/>
    <cellStyle name="Normal 2 2 5 14 3" xfId="27470" xr:uid="{00000000-0005-0000-0000-00002D600000}"/>
    <cellStyle name="Normal 2 2 5 15" xfId="12278" xr:uid="{00000000-0005-0000-0000-00002E600000}"/>
    <cellStyle name="Normal 2 2 5 15 2" xfId="47496" xr:uid="{00000000-0005-0000-0000-00002F600000}"/>
    <cellStyle name="Normal 2 2 5 16" xfId="37483" xr:uid="{00000000-0005-0000-0000-000030600000}"/>
    <cellStyle name="Normal 2 2 5 17" xfId="24885" xr:uid="{00000000-0005-0000-0000-000031600000}"/>
    <cellStyle name="Normal 2 2 5 18" xfId="60098" xr:uid="{00000000-0005-0000-0000-000032600000}"/>
    <cellStyle name="Normal 2 2 5 2" xfId="1757" xr:uid="{00000000-0005-0000-0000-000033600000}"/>
    <cellStyle name="Normal 2 2 5 2 10" xfId="6994" xr:uid="{00000000-0005-0000-0000-000034600000}"/>
    <cellStyle name="Normal 2 2 5 2 10 2" xfId="19621" xr:uid="{00000000-0005-0000-0000-000035600000}"/>
    <cellStyle name="Normal 2 2 5 2 10 2 2" xfId="54837" xr:uid="{00000000-0005-0000-0000-000036600000}"/>
    <cellStyle name="Normal 2 2 5 2 10 3" xfId="42240" xr:uid="{00000000-0005-0000-0000-000037600000}"/>
    <cellStyle name="Normal 2 2 5 2 10 4" xfId="32226" xr:uid="{00000000-0005-0000-0000-000038600000}"/>
    <cellStyle name="Normal 2 2 5 2 11" xfId="8775" xr:uid="{00000000-0005-0000-0000-000039600000}"/>
    <cellStyle name="Normal 2 2 5 2 11 2" xfId="21397" xr:uid="{00000000-0005-0000-0000-00003A600000}"/>
    <cellStyle name="Normal 2 2 5 2 11 2 2" xfId="56613" xr:uid="{00000000-0005-0000-0000-00003B600000}"/>
    <cellStyle name="Normal 2 2 5 2 11 3" xfId="44016" xr:uid="{00000000-0005-0000-0000-00003C600000}"/>
    <cellStyle name="Normal 2 2 5 2 11 4" xfId="34002" xr:uid="{00000000-0005-0000-0000-00003D600000}"/>
    <cellStyle name="Normal 2 2 5 2 12" xfId="10579" xr:uid="{00000000-0005-0000-0000-00003E600000}"/>
    <cellStyle name="Normal 2 2 5 2 12 2" xfId="23190" xr:uid="{00000000-0005-0000-0000-00003F600000}"/>
    <cellStyle name="Normal 2 2 5 2 12 2 2" xfId="58406" xr:uid="{00000000-0005-0000-0000-000040600000}"/>
    <cellStyle name="Normal 2 2 5 2 12 3" xfId="45809" xr:uid="{00000000-0005-0000-0000-000041600000}"/>
    <cellStyle name="Normal 2 2 5 2 12 4" xfId="35795" xr:uid="{00000000-0005-0000-0000-000042600000}"/>
    <cellStyle name="Normal 2 2 5 2 13" xfId="14936" xr:uid="{00000000-0005-0000-0000-000043600000}"/>
    <cellStyle name="Normal 2 2 5 2 13 2" xfId="50153" xr:uid="{00000000-0005-0000-0000-000044600000}"/>
    <cellStyle name="Normal 2 2 5 2 13 3" xfId="27542" xr:uid="{00000000-0005-0000-0000-000045600000}"/>
    <cellStyle name="Normal 2 2 5 2 14" xfId="12350" xr:uid="{00000000-0005-0000-0000-000046600000}"/>
    <cellStyle name="Normal 2 2 5 2 14 2" xfId="47568" xr:uid="{00000000-0005-0000-0000-000047600000}"/>
    <cellStyle name="Normal 2 2 5 2 15" xfId="37555" xr:uid="{00000000-0005-0000-0000-000048600000}"/>
    <cellStyle name="Normal 2 2 5 2 16" xfId="24957" xr:uid="{00000000-0005-0000-0000-000049600000}"/>
    <cellStyle name="Normal 2 2 5 2 17" xfId="60170" xr:uid="{00000000-0005-0000-0000-00004A600000}"/>
    <cellStyle name="Normal 2 2 5 2 2" xfId="2380" xr:uid="{00000000-0005-0000-0000-00004B600000}"/>
    <cellStyle name="Normal 2 2 5 2 2 10" xfId="10580" xr:uid="{00000000-0005-0000-0000-00004C600000}"/>
    <cellStyle name="Normal 2 2 5 2 2 10 2" xfId="23191" xr:uid="{00000000-0005-0000-0000-00004D600000}"/>
    <cellStyle name="Normal 2 2 5 2 2 10 2 2" xfId="58407" xr:uid="{00000000-0005-0000-0000-00004E600000}"/>
    <cellStyle name="Normal 2 2 5 2 2 10 3" xfId="45810" xr:uid="{00000000-0005-0000-0000-00004F600000}"/>
    <cellStyle name="Normal 2 2 5 2 2 10 4" xfId="35796" xr:uid="{00000000-0005-0000-0000-000050600000}"/>
    <cellStyle name="Normal 2 2 5 2 2 11" xfId="15091" xr:uid="{00000000-0005-0000-0000-000051600000}"/>
    <cellStyle name="Normal 2 2 5 2 2 11 2" xfId="50307" xr:uid="{00000000-0005-0000-0000-000052600000}"/>
    <cellStyle name="Normal 2 2 5 2 2 11 3" xfId="27696" xr:uid="{00000000-0005-0000-0000-000053600000}"/>
    <cellStyle name="Normal 2 2 5 2 2 12" xfId="12504" xr:uid="{00000000-0005-0000-0000-000054600000}"/>
    <cellStyle name="Normal 2 2 5 2 2 12 2" xfId="47722" xr:uid="{00000000-0005-0000-0000-000055600000}"/>
    <cellStyle name="Normal 2 2 5 2 2 13" xfId="37710" xr:uid="{00000000-0005-0000-0000-000056600000}"/>
    <cellStyle name="Normal 2 2 5 2 2 14" xfId="25111" xr:uid="{00000000-0005-0000-0000-000057600000}"/>
    <cellStyle name="Normal 2 2 5 2 2 15" xfId="60324" xr:uid="{00000000-0005-0000-0000-000058600000}"/>
    <cellStyle name="Normal 2 2 5 2 2 2" xfId="3226" xr:uid="{00000000-0005-0000-0000-000059600000}"/>
    <cellStyle name="Normal 2 2 5 2 2 2 10" xfId="25595" xr:uid="{00000000-0005-0000-0000-00005A600000}"/>
    <cellStyle name="Normal 2 2 5 2 2 2 11" xfId="61130" xr:uid="{00000000-0005-0000-0000-00005B600000}"/>
    <cellStyle name="Normal 2 2 5 2 2 2 2" xfId="5026" xr:uid="{00000000-0005-0000-0000-00005C600000}"/>
    <cellStyle name="Normal 2 2 5 2 2 2 2 2" xfId="17673" xr:uid="{00000000-0005-0000-0000-00005D600000}"/>
    <cellStyle name="Normal 2 2 5 2 2 2 2 2 2" xfId="52889" xr:uid="{00000000-0005-0000-0000-00005E600000}"/>
    <cellStyle name="Normal 2 2 5 2 2 2 2 2 3" xfId="30278" xr:uid="{00000000-0005-0000-0000-00005F600000}"/>
    <cellStyle name="Normal 2 2 5 2 2 2 2 3" xfId="14119" xr:uid="{00000000-0005-0000-0000-000060600000}"/>
    <cellStyle name="Normal 2 2 5 2 2 2 2 3 2" xfId="49337" xr:uid="{00000000-0005-0000-0000-000061600000}"/>
    <cellStyle name="Normal 2 2 5 2 2 2 2 4" xfId="40292" xr:uid="{00000000-0005-0000-0000-000062600000}"/>
    <cellStyle name="Normal 2 2 5 2 2 2 2 5" xfId="26726" xr:uid="{00000000-0005-0000-0000-000063600000}"/>
    <cellStyle name="Normal 2 2 5 2 2 2 3" xfId="6496" xr:uid="{00000000-0005-0000-0000-000064600000}"/>
    <cellStyle name="Normal 2 2 5 2 2 2 3 2" xfId="19127" xr:uid="{00000000-0005-0000-0000-000065600000}"/>
    <cellStyle name="Normal 2 2 5 2 2 2 3 2 2" xfId="54343" xr:uid="{00000000-0005-0000-0000-000066600000}"/>
    <cellStyle name="Normal 2 2 5 2 2 2 3 3" xfId="41746" xr:uid="{00000000-0005-0000-0000-000067600000}"/>
    <cellStyle name="Normal 2 2 5 2 2 2 3 4" xfId="31732" xr:uid="{00000000-0005-0000-0000-000068600000}"/>
    <cellStyle name="Normal 2 2 5 2 2 2 4" xfId="7955" xr:uid="{00000000-0005-0000-0000-000069600000}"/>
    <cellStyle name="Normal 2 2 5 2 2 2 4 2" xfId="20581" xr:uid="{00000000-0005-0000-0000-00006A600000}"/>
    <cellStyle name="Normal 2 2 5 2 2 2 4 2 2" xfId="55797" xr:uid="{00000000-0005-0000-0000-00006B600000}"/>
    <cellStyle name="Normal 2 2 5 2 2 2 4 3" xfId="43200" xr:uid="{00000000-0005-0000-0000-00006C600000}"/>
    <cellStyle name="Normal 2 2 5 2 2 2 4 4" xfId="33186" xr:uid="{00000000-0005-0000-0000-00006D600000}"/>
    <cellStyle name="Normal 2 2 5 2 2 2 5" xfId="9736" xr:uid="{00000000-0005-0000-0000-00006E600000}"/>
    <cellStyle name="Normal 2 2 5 2 2 2 5 2" xfId="22357" xr:uid="{00000000-0005-0000-0000-00006F600000}"/>
    <cellStyle name="Normal 2 2 5 2 2 2 5 2 2" xfId="57573" xr:uid="{00000000-0005-0000-0000-000070600000}"/>
    <cellStyle name="Normal 2 2 5 2 2 2 5 3" xfId="44976" xr:uid="{00000000-0005-0000-0000-000071600000}"/>
    <cellStyle name="Normal 2 2 5 2 2 2 5 4" xfId="34962" xr:uid="{00000000-0005-0000-0000-000072600000}"/>
    <cellStyle name="Normal 2 2 5 2 2 2 6" xfId="11530" xr:uid="{00000000-0005-0000-0000-000073600000}"/>
    <cellStyle name="Normal 2 2 5 2 2 2 6 2" xfId="24133" xr:uid="{00000000-0005-0000-0000-000074600000}"/>
    <cellStyle name="Normal 2 2 5 2 2 2 6 2 2" xfId="59349" xr:uid="{00000000-0005-0000-0000-000075600000}"/>
    <cellStyle name="Normal 2 2 5 2 2 2 6 3" xfId="46752" xr:uid="{00000000-0005-0000-0000-000076600000}"/>
    <cellStyle name="Normal 2 2 5 2 2 2 6 4" xfId="36738" xr:uid="{00000000-0005-0000-0000-000077600000}"/>
    <cellStyle name="Normal 2 2 5 2 2 2 7" xfId="15897" xr:uid="{00000000-0005-0000-0000-000078600000}"/>
    <cellStyle name="Normal 2 2 5 2 2 2 7 2" xfId="51113" xr:uid="{00000000-0005-0000-0000-000079600000}"/>
    <cellStyle name="Normal 2 2 5 2 2 2 7 3" xfId="28502" xr:uid="{00000000-0005-0000-0000-00007A600000}"/>
    <cellStyle name="Normal 2 2 5 2 2 2 8" xfId="12988" xr:uid="{00000000-0005-0000-0000-00007B600000}"/>
    <cellStyle name="Normal 2 2 5 2 2 2 8 2" xfId="48206" xr:uid="{00000000-0005-0000-0000-00007C600000}"/>
    <cellStyle name="Normal 2 2 5 2 2 2 9" xfId="38516" xr:uid="{00000000-0005-0000-0000-00007D600000}"/>
    <cellStyle name="Normal 2 2 5 2 2 3" xfId="3555" xr:uid="{00000000-0005-0000-0000-00007E600000}"/>
    <cellStyle name="Normal 2 2 5 2 2 3 10" xfId="27051" xr:uid="{00000000-0005-0000-0000-00007F600000}"/>
    <cellStyle name="Normal 2 2 5 2 2 3 11" xfId="61455" xr:uid="{00000000-0005-0000-0000-000080600000}"/>
    <cellStyle name="Normal 2 2 5 2 2 3 2" xfId="5351" xr:uid="{00000000-0005-0000-0000-000081600000}"/>
    <cellStyle name="Normal 2 2 5 2 2 3 2 2" xfId="17998" xr:uid="{00000000-0005-0000-0000-000082600000}"/>
    <cellStyle name="Normal 2 2 5 2 2 3 2 2 2" xfId="53214" xr:uid="{00000000-0005-0000-0000-000083600000}"/>
    <cellStyle name="Normal 2 2 5 2 2 3 2 3" xfId="40617" xr:uid="{00000000-0005-0000-0000-000084600000}"/>
    <cellStyle name="Normal 2 2 5 2 2 3 2 4" xfId="30603" xr:uid="{00000000-0005-0000-0000-000085600000}"/>
    <cellStyle name="Normal 2 2 5 2 2 3 3" xfId="6821" xr:uid="{00000000-0005-0000-0000-000086600000}"/>
    <cellStyle name="Normal 2 2 5 2 2 3 3 2" xfId="19452" xr:uid="{00000000-0005-0000-0000-000087600000}"/>
    <cellStyle name="Normal 2 2 5 2 2 3 3 2 2" xfId="54668" xr:uid="{00000000-0005-0000-0000-000088600000}"/>
    <cellStyle name="Normal 2 2 5 2 2 3 3 3" xfId="42071" xr:uid="{00000000-0005-0000-0000-000089600000}"/>
    <cellStyle name="Normal 2 2 5 2 2 3 3 4" xfId="32057" xr:uid="{00000000-0005-0000-0000-00008A600000}"/>
    <cellStyle name="Normal 2 2 5 2 2 3 4" xfId="8280" xr:uid="{00000000-0005-0000-0000-00008B600000}"/>
    <cellStyle name="Normal 2 2 5 2 2 3 4 2" xfId="20906" xr:uid="{00000000-0005-0000-0000-00008C600000}"/>
    <cellStyle name="Normal 2 2 5 2 2 3 4 2 2" xfId="56122" xr:uid="{00000000-0005-0000-0000-00008D600000}"/>
    <cellStyle name="Normal 2 2 5 2 2 3 4 3" xfId="43525" xr:uid="{00000000-0005-0000-0000-00008E600000}"/>
    <cellStyle name="Normal 2 2 5 2 2 3 4 4" xfId="33511" xr:uid="{00000000-0005-0000-0000-00008F600000}"/>
    <cellStyle name="Normal 2 2 5 2 2 3 5" xfId="10061" xr:uid="{00000000-0005-0000-0000-000090600000}"/>
    <cellStyle name="Normal 2 2 5 2 2 3 5 2" xfId="22682" xr:uid="{00000000-0005-0000-0000-000091600000}"/>
    <cellStyle name="Normal 2 2 5 2 2 3 5 2 2" xfId="57898" xr:uid="{00000000-0005-0000-0000-000092600000}"/>
    <cellStyle name="Normal 2 2 5 2 2 3 5 3" xfId="45301" xr:uid="{00000000-0005-0000-0000-000093600000}"/>
    <cellStyle name="Normal 2 2 5 2 2 3 5 4" xfId="35287" xr:uid="{00000000-0005-0000-0000-000094600000}"/>
    <cellStyle name="Normal 2 2 5 2 2 3 6" xfId="11855" xr:uid="{00000000-0005-0000-0000-000095600000}"/>
    <cellStyle name="Normal 2 2 5 2 2 3 6 2" xfId="24458" xr:uid="{00000000-0005-0000-0000-000096600000}"/>
    <cellStyle name="Normal 2 2 5 2 2 3 6 2 2" xfId="59674" xr:uid="{00000000-0005-0000-0000-000097600000}"/>
    <cellStyle name="Normal 2 2 5 2 2 3 6 3" xfId="47077" xr:uid="{00000000-0005-0000-0000-000098600000}"/>
    <cellStyle name="Normal 2 2 5 2 2 3 6 4" xfId="37063" xr:uid="{00000000-0005-0000-0000-000099600000}"/>
    <cellStyle name="Normal 2 2 5 2 2 3 7" xfId="16222" xr:uid="{00000000-0005-0000-0000-00009A600000}"/>
    <cellStyle name="Normal 2 2 5 2 2 3 7 2" xfId="51438" xr:uid="{00000000-0005-0000-0000-00009B600000}"/>
    <cellStyle name="Normal 2 2 5 2 2 3 7 3" xfId="28827" xr:uid="{00000000-0005-0000-0000-00009C600000}"/>
    <cellStyle name="Normal 2 2 5 2 2 3 8" xfId="14444" xr:uid="{00000000-0005-0000-0000-00009D600000}"/>
    <cellStyle name="Normal 2 2 5 2 2 3 8 2" xfId="49662" xr:uid="{00000000-0005-0000-0000-00009E600000}"/>
    <cellStyle name="Normal 2 2 5 2 2 3 9" xfId="38841" xr:uid="{00000000-0005-0000-0000-00009F600000}"/>
    <cellStyle name="Normal 2 2 5 2 2 4" xfId="2716" xr:uid="{00000000-0005-0000-0000-0000A0600000}"/>
    <cellStyle name="Normal 2 2 5 2 2 4 10" xfId="26242" xr:uid="{00000000-0005-0000-0000-0000A1600000}"/>
    <cellStyle name="Normal 2 2 5 2 2 4 11" xfId="60646" xr:uid="{00000000-0005-0000-0000-0000A2600000}"/>
    <cellStyle name="Normal 2 2 5 2 2 4 2" xfId="4542" xr:uid="{00000000-0005-0000-0000-0000A3600000}"/>
    <cellStyle name="Normal 2 2 5 2 2 4 2 2" xfId="17189" xr:uid="{00000000-0005-0000-0000-0000A4600000}"/>
    <cellStyle name="Normal 2 2 5 2 2 4 2 2 2" xfId="52405" xr:uid="{00000000-0005-0000-0000-0000A5600000}"/>
    <cellStyle name="Normal 2 2 5 2 2 4 2 3" xfId="39808" xr:uid="{00000000-0005-0000-0000-0000A6600000}"/>
    <cellStyle name="Normal 2 2 5 2 2 4 2 4" xfId="29794" xr:uid="{00000000-0005-0000-0000-0000A7600000}"/>
    <cellStyle name="Normal 2 2 5 2 2 4 3" xfId="6012" xr:uid="{00000000-0005-0000-0000-0000A8600000}"/>
    <cellStyle name="Normal 2 2 5 2 2 4 3 2" xfId="18643" xr:uid="{00000000-0005-0000-0000-0000A9600000}"/>
    <cellStyle name="Normal 2 2 5 2 2 4 3 2 2" xfId="53859" xr:uid="{00000000-0005-0000-0000-0000AA600000}"/>
    <cellStyle name="Normal 2 2 5 2 2 4 3 3" xfId="41262" xr:uid="{00000000-0005-0000-0000-0000AB600000}"/>
    <cellStyle name="Normal 2 2 5 2 2 4 3 4" xfId="31248" xr:uid="{00000000-0005-0000-0000-0000AC600000}"/>
    <cellStyle name="Normal 2 2 5 2 2 4 4" xfId="7471" xr:uid="{00000000-0005-0000-0000-0000AD600000}"/>
    <cellStyle name="Normal 2 2 5 2 2 4 4 2" xfId="20097" xr:uid="{00000000-0005-0000-0000-0000AE600000}"/>
    <cellStyle name="Normal 2 2 5 2 2 4 4 2 2" xfId="55313" xr:uid="{00000000-0005-0000-0000-0000AF600000}"/>
    <cellStyle name="Normal 2 2 5 2 2 4 4 3" xfId="42716" xr:uid="{00000000-0005-0000-0000-0000B0600000}"/>
    <cellStyle name="Normal 2 2 5 2 2 4 4 4" xfId="32702" xr:uid="{00000000-0005-0000-0000-0000B1600000}"/>
    <cellStyle name="Normal 2 2 5 2 2 4 5" xfId="9252" xr:uid="{00000000-0005-0000-0000-0000B2600000}"/>
    <cellStyle name="Normal 2 2 5 2 2 4 5 2" xfId="21873" xr:uid="{00000000-0005-0000-0000-0000B3600000}"/>
    <cellStyle name="Normal 2 2 5 2 2 4 5 2 2" xfId="57089" xr:uid="{00000000-0005-0000-0000-0000B4600000}"/>
    <cellStyle name="Normal 2 2 5 2 2 4 5 3" xfId="44492" xr:uid="{00000000-0005-0000-0000-0000B5600000}"/>
    <cellStyle name="Normal 2 2 5 2 2 4 5 4" xfId="34478" xr:uid="{00000000-0005-0000-0000-0000B6600000}"/>
    <cellStyle name="Normal 2 2 5 2 2 4 6" xfId="11046" xr:uid="{00000000-0005-0000-0000-0000B7600000}"/>
    <cellStyle name="Normal 2 2 5 2 2 4 6 2" xfId="23649" xr:uid="{00000000-0005-0000-0000-0000B8600000}"/>
    <cellStyle name="Normal 2 2 5 2 2 4 6 2 2" xfId="58865" xr:uid="{00000000-0005-0000-0000-0000B9600000}"/>
    <cellStyle name="Normal 2 2 5 2 2 4 6 3" xfId="46268" xr:uid="{00000000-0005-0000-0000-0000BA600000}"/>
    <cellStyle name="Normal 2 2 5 2 2 4 6 4" xfId="36254" xr:uid="{00000000-0005-0000-0000-0000BB600000}"/>
    <cellStyle name="Normal 2 2 5 2 2 4 7" xfId="15413" xr:uid="{00000000-0005-0000-0000-0000BC600000}"/>
    <cellStyle name="Normal 2 2 5 2 2 4 7 2" xfId="50629" xr:uid="{00000000-0005-0000-0000-0000BD600000}"/>
    <cellStyle name="Normal 2 2 5 2 2 4 7 3" xfId="28018" xr:uid="{00000000-0005-0000-0000-0000BE600000}"/>
    <cellStyle name="Normal 2 2 5 2 2 4 8" xfId="13635" xr:uid="{00000000-0005-0000-0000-0000BF600000}"/>
    <cellStyle name="Normal 2 2 5 2 2 4 8 2" xfId="48853" xr:uid="{00000000-0005-0000-0000-0000C0600000}"/>
    <cellStyle name="Normal 2 2 5 2 2 4 9" xfId="38032" xr:uid="{00000000-0005-0000-0000-0000C1600000}"/>
    <cellStyle name="Normal 2 2 5 2 2 5" xfId="3880" xr:uid="{00000000-0005-0000-0000-0000C2600000}"/>
    <cellStyle name="Normal 2 2 5 2 2 5 2" xfId="8603" xr:uid="{00000000-0005-0000-0000-0000C3600000}"/>
    <cellStyle name="Normal 2 2 5 2 2 5 2 2" xfId="21229" xr:uid="{00000000-0005-0000-0000-0000C4600000}"/>
    <cellStyle name="Normal 2 2 5 2 2 5 2 2 2" xfId="56445" xr:uid="{00000000-0005-0000-0000-0000C5600000}"/>
    <cellStyle name="Normal 2 2 5 2 2 5 2 3" xfId="43848" xr:uid="{00000000-0005-0000-0000-0000C6600000}"/>
    <cellStyle name="Normal 2 2 5 2 2 5 2 4" xfId="33834" xr:uid="{00000000-0005-0000-0000-0000C7600000}"/>
    <cellStyle name="Normal 2 2 5 2 2 5 3" xfId="10384" xr:uid="{00000000-0005-0000-0000-0000C8600000}"/>
    <cellStyle name="Normal 2 2 5 2 2 5 3 2" xfId="23005" xr:uid="{00000000-0005-0000-0000-0000C9600000}"/>
    <cellStyle name="Normal 2 2 5 2 2 5 3 2 2" xfId="58221" xr:uid="{00000000-0005-0000-0000-0000CA600000}"/>
    <cellStyle name="Normal 2 2 5 2 2 5 3 3" xfId="45624" xr:uid="{00000000-0005-0000-0000-0000CB600000}"/>
    <cellStyle name="Normal 2 2 5 2 2 5 3 4" xfId="35610" xr:uid="{00000000-0005-0000-0000-0000CC600000}"/>
    <cellStyle name="Normal 2 2 5 2 2 5 4" xfId="12180" xr:uid="{00000000-0005-0000-0000-0000CD600000}"/>
    <cellStyle name="Normal 2 2 5 2 2 5 4 2" xfId="24781" xr:uid="{00000000-0005-0000-0000-0000CE600000}"/>
    <cellStyle name="Normal 2 2 5 2 2 5 4 2 2" xfId="59997" xr:uid="{00000000-0005-0000-0000-0000CF600000}"/>
    <cellStyle name="Normal 2 2 5 2 2 5 4 3" xfId="47400" xr:uid="{00000000-0005-0000-0000-0000D0600000}"/>
    <cellStyle name="Normal 2 2 5 2 2 5 4 4" xfId="37386" xr:uid="{00000000-0005-0000-0000-0000D1600000}"/>
    <cellStyle name="Normal 2 2 5 2 2 5 5" xfId="16545" xr:uid="{00000000-0005-0000-0000-0000D2600000}"/>
    <cellStyle name="Normal 2 2 5 2 2 5 5 2" xfId="51761" xr:uid="{00000000-0005-0000-0000-0000D3600000}"/>
    <cellStyle name="Normal 2 2 5 2 2 5 5 3" xfId="29150" xr:uid="{00000000-0005-0000-0000-0000D4600000}"/>
    <cellStyle name="Normal 2 2 5 2 2 5 6" xfId="14767" xr:uid="{00000000-0005-0000-0000-0000D5600000}"/>
    <cellStyle name="Normal 2 2 5 2 2 5 6 2" xfId="49985" xr:uid="{00000000-0005-0000-0000-0000D6600000}"/>
    <cellStyle name="Normal 2 2 5 2 2 5 7" xfId="39164" xr:uid="{00000000-0005-0000-0000-0000D7600000}"/>
    <cellStyle name="Normal 2 2 5 2 2 5 8" xfId="27374" xr:uid="{00000000-0005-0000-0000-0000D8600000}"/>
    <cellStyle name="Normal 2 2 5 2 2 6" xfId="4220" xr:uid="{00000000-0005-0000-0000-0000D9600000}"/>
    <cellStyle name="Normal 2 2 5 2 2 6 2" xfId="16867" xr:uid="{00000000-0005-0000-0000-0000DA600000}"/>
    <cellStyle name="Normal 2 2 5 2 2 6 2 2" xfId="52083" xr:uid="{00000000-0005-0000-0000-0000DB600000}"/>
    <cellStyle name="Normal 2 2 5 2 2 6 2 3" xfId="29472" xr:uid="{00000000-0005-0000-0000-0000DC600000}"/>
    <cellStyle name="Normal 2 2 5 2 2 6 3" xfId="13313" xr:uid="{00000000-0005-0000-0000-0000DD600000}"/>
    <cellStyle name="Normal 2 2 5 2 2 6 3 2" xfId="48531" xr:uid="{00000000-0005-0000-0000-0000DE600000}"/>
    <cellStyle name="Normal 2 2 5 2 2 6 4" xfId="39486" xr:uid="{00000000-0005-0000-0000-0000DF600000}"/>
    <cellStyle name="Normal 2 2 5 2 2 6 5" xfId="25920" xr:uid="{00000000-0005-0000-0000-0000E0600000}"/>
    <cellStyle name="Normal 2 2 5 2 2 7" xfId="5690" xr:uid="{00000000-0005-0000-0000-0000E1600000}"/>
    <cellStyle name="Normal 2 2 5 2 2 7 2" xfId="18321" xr:uid="{00000000-0005-0000-0000-0000E2600000}"/>
    <cellStyle name="Normal 2 2 5 2 2 7 2 2" xfId="53537" xr:uid="{00000000-0005-0000-0000-0000E3600000}"/>
    <cellStyle name="Normal 2 2 5 2 2 7 3" xfId="40940" xr:uid="{00000000-0005-0000-0000-0000E4600000}"/>
    <cellStyle name="Normal 2 2 5 2 2 7 4" xfId="30926" xr:uid="{00000000-0005-0000-0000-0000E5600000}"/>
    <cellStyle name="Normal 2 2 5 2 2 8" xfId="7149" xr:uid="{00000000-0005-0000-0000-0000E6600000}"/>
    <cellStyle name="Normal 2 2 5 2 2 8 2" xfId="19775" xr:uid="{00000000-0005-0000-0000-0000E7600000}"/>
    <cellStyle name="Normal 2 2 5 2 2 8 2 2" xfId="54991" xr:uid="{00000000-0005-0000-0000-0000E8600000}"/>
    <cellStyle name="Normal 2 2 5 2 2 8 3" xfId="42394" xr:uid="{00000000-0005-0000-0000-0000E9600000}"/>
    <cellStyle name="Normal 2 2 5 2 2 8 4" xfId="32380" xr:uid="{00000000-0005-0000-0000-0000EA600000}"/>
    <cellStyle name="Normal 2 2 5 2 2 9" xfId="8930" xr:uid="{00000000-0005-0000-0000-0000EB600000}"/>
    <cellStyle name="Normal 2 2 5 2 2 9 2" xfId="21551" xr:uid="{00000000-0005-0000-0000-0000EC600000}"/>
    <cellStyle name="Normal 2 2 5 2 2 9 2 2" xfId="56767" xr:uid="{00000000-0005-0000-0000-0000ED600000}"/>
    <cellStyle name="Normal 2 2 5 2 2 9 3" xfId="44170" xr:uid="{00000000-0005-0000-0000-0000EE600000}"/>
    <cellStyle name="Normal 2 2 5 2 2 9 4" xfId="34156" xr:uid="{00000000-0005-0000-0000-0000EF600000}"/>
    <cellStyle name="Normal 2 2 5 2 3" xfId="3066" xr:uid="{00000000-0005-0000-0000-0000F0600000}"/>
    <cellStyle name="Normal 2 2 5 2 3 10" xfId="25438" xr:uid="{00000000-0005-0000-0000-0000F1600000}"/>
    <cellStyle name="Normal 2 2 5 2 3 11" xfId="60973" xr:uid="{00000000-0005-0000-0000-0000F2600000}"/>
    <cellStyle name="Normal 2 2 5 2 3 2" xfId="4869" xr:uid="{00000000-0005-0000-0000-0000F3600000}"/>
    <cellStyle name="Normal 2 2 5 2 3 2 2" xfId="17516" xr:uid="{00000000-0005-0000-0000-0000F4600000}"/>
    <cellStyle name="Normal 2 2 5 2 3 2 2 2" xfId="52732" xr:uid="{00000000-0005-0000-0000-0000F5600000}"/>
    <cellStyle name="Normal 2 2 5 2 3 2 2 3" xfId="30121" xr:uid="{00000000-0005-0000-0000-0000F6600000}"/>
    <cellStyle name="Normal 2 2 5 2 3 2 3" xfId="13962" xr:uid="{00000000-0005-0000-0000-0000F7600000}"/>
    <cellStyle name="Normal 2 2 5 2 3 2 3 2" xfId="49180" xr:uid="{00000000-0005-0000-0000-0000F8600000}"/>
    <cellStyle name="Normal 2 2 5 2 3 2 4" xfId="40135" xr:uid="{00000000-0005-0000-0000-0000F9600000}"/>
    <cellStyle name="Normal 2 2 5 2 3 2 5" xfId="26569" xr:uid="{00000000-0005-0000-0000-0000FA600000}"/>
    <cellStyle name="Normal 2 2 5 2 3 3" xfId="6339" xr:uid="{00000000-0005-0000-0000-0000FB600000}"/>
    <cellStyle name="Normal 2 2 5 2 3 3 2" xfId="18970" xr:uid="{00000000-0005-0000-0000-0000FC600000}"/>
    <cellStyle name="Normal 2 2 5 2 3 3 2 2" xfId="54186" xr:uid="{00000000-0005-0000-0000-0000FD600000}"/>
    <cellStyle name="Normal 2 2 5 2 3 3 3" xfId="41589" xr:uid="{00000000-0005-0000-0000-0000FE600000}"/>
    <cellStyle name="Normal 2 2 5 2 3 3 4" xfId="31575" xr:uid="{00000000-0005-0000-0000-0000FF600000}"/>
    <cellStyle name="Normal 2 2 5 2 3 4" xfId="7798" xr:uid="{00000000-0005-0000-0000-000000610000}"/>
    <cellStyle name="Normal 2 2 5 2 3 4 2" xfId="20424" xr:uid="{00000000-0005-0000-0000-000001610000}"/>
    <cellStyle name="Normal 2 2 5 2 3 4 2 2" xfId="55640" xr:uid="{00000000-0005-0000-0000-000002610000}"/>
    <cellStyle name="Normal 2 2 5 2 3 4 3" xfId="43043" xr:uid="{00000000-0005-0000-0000-000003610000}"/>
    <cellStyle name="Normal 2 2 5 2 3 4 4" xfId="33029" xr:uid="{00000000-0005-0000-0000-000004610000}"/>
    <cellStyle name="Normal 2 2 5 2 3 5" xfId="9579" xr:uid="{00000000-0005-0000-0000-000005610000}"/>
    <cellStyle name="Normal 2 2 5 2 3 5 2" xfId="22200" xr:uid="{00000000-0005-0000-0000-000006610000}"/>
    <cellStyle name="Normal 2 2 5 2 3 5 2 2" xfId="57416" xr:uid="{00000000-0005-0000-0000-000007610000}"/>
    <cellStyle name="Normal 2 2 5 2 3 5 3" xfId="44819" xr:uid="{00000000-0005-0000-0000-000008610000}"/>
    <cellStyle name="Normal 2 2 5 2 3 5 4" xfId="34805" xr:uid="{00000000-0005-0000-0000-000009610000}"/>
    <cellStyle name="Normal 2 2 5 2 3 6" xfId="11373" xr:uid="{00000000-0005-0000-0000-00000A610000}"/>
    <cellStyle name="Normal 2 2 5 2 3 6 2" xfId="23976" xr:uid="{00000000-0005-0000-0000-00000B610000}"/>
    <cellStyle name="Normal 2 2 5 2 3 6 2 2" xfId="59192" xr:uid="{00000000-0005-0000-0000-00000C610000}"/>
    <cellStyle name="Normal 2 2 5 2 3 6 3" xfId="46595" xr:uid="{00000000-0005-0000-0000-00000D610000}"/>
    <cellStyle name="Normal 2 2 5 2 3 6 4" xfId="36581" xr:uid="{00000000-0005-0000-0000-00000E610000}"/>
    <cellStyle name="Normal 2 2 5 2 3 7" xfId="15740" xr:uid="{00000000-0005-0000-0000-00000F610000}"/>
    <cellStyle name="Normal 2 2 5 2 3 7 2" xfId="50956" xr:uid="{00000000-0005-0000-0000-000010610000}"/>
    <cellStyle name="Normal 2 2 5 2 3 7 3" xfId="28345" xr:uid="{00000000-0005-0000-0000-000011610000}"/>
    <cellStyle name="Normal 2 2 5 2 3 8" xfId="12831" xr:uid="{00000000-0005-0000-0000-000012610000}"/>
    <cellStyle name="Normal 2 2 5 2 3 8 2" xfId="48049" xr:uid="{00000000-0005-0000-0000-000013610000}"/>
    <cellStyle name="Normal 2 2 5 2 3 9" xfId="38359" xr:uid="{00000000-0005-0000-0000-000014610000}"/>
    <cellStyle name="Normal 2 2 5 2 4" xfId="2892" xr:uid="{00000000-0005-0000-0000-000015610000}"/>
    <cellStyle name="Normal 2 2 5 2 4 10" xfId="25279" xr:uid="{00000000-0005-0000-0000-000016610000}"/>
    <cellStyle name="Normal 2 2 5 2 4 11" xfId="60814" xr:uid="{00000000-0005-0000-0000-000017610000}"/>
    <cellStyle name="Normal 2 2 5 2 4 2" xfId="4710" xr:uid="{00000000-0005-0000-0000-000018610000}"/>
    <cellStyle name="Normal 2 2 5 2 4 2 2" xfId="17357" xr:uid="{00000000-0005-0000-0000-000019610000}"/>
    <cellStyle name="Normal 2 2 5 2 4 2 2 2" xfId="52573" xr:uid="{00000000-0005-0000-0000-00001A610000}"/>
    <cellStyle name="Normal 2 2 5 2 4 2 2 3" xfId="29962" xr:uid="{00000000-0005-0000-0000-00001B610000}"/>
    <cellStyle name="Normal 2 2 5 2 4 2 3" xfId="13803" xr:uid="{00000000-0005-0000-0000-00001C610000}"/>
    <cellStyle name="Normal 2 2 5 2 4 2 3 2" xfId="49021" xr:uid="{00000000-0005-0000-0000-00001D610000}"/>
    <cellStyle name="Normal 2 2 5 2 4 2 4" xfId="39976" xr:uid="{00000000-0005-0000-0000-00001E610000}"/>
    <cellStyle name="Normal 2 2 5 2 4 2 5" xfId="26410" xr:uid="{00000000-0005-0000-0000-00001F610000}"/>
    <cellStyle name="Normal 2 2 5 2 4 3" xfId="6180" xr:uid="{00000000-0005-0000-0000-000020610000}"/>
    <cellStyle name="Normal 2 2 5 2 4 3 2" xfId="18811" xr:uid="{00000000-0005-0000-0000-000021610000}"/>
    <cellStyle name="Normal 2 2 5 2 4 3 2 2" xfId="54027" xr:uid="{00000000-0005-0000-0000-000022610000}"/>
    <cellStyle name="Normal 2 2 5 2 4 3 3" xfId="41430" xr:uid="{00000000-0005-0000-0000-000023610000}"/>
    <cellStyle name="Normal 2 2 5 2 4 3 4" xfId="31416" xr:uid="{00000000-0005-0000-0000-000024610000}"/>
    <cellStyle name="Normal 2 2 5 2 4 4" xfId="7639" xr:uid="{00000000-0005-0000-0000-000025610000}"/>
    <cellStyle name="Normal 2 2 5 2 4 4 2" xfId="20265" xr:uid="{00000000-0005-0000-0000-000026610000}"/>
    <cellStyle name="Normal 2 2 5 2 4 4 2 2" xfId="55481" xr:uid="{00000000-0005-0000-0000-000027610000}"/>
    <cellStyle name="Normal 2 2 5 2 4 4 3" xfId="42884" xr:uid="{00000000-0005-0000-0000-000028610000}"/>
    <cellStyle name="Normal 2 2 5 2 4 4 4" xfId="32870" xr:uid="{00000000-0005-0000-0000-000029610000}"/>
    <cellStyle name="Normal 2 2 5 2 4 5" xfId="9420" xr:uid="{00000000-0005-0000-0000-00002A610000}"/>
    <cellStyle name="Normal 2 2 5 2 4 5 2" xfId="22041" xr:uid="{00000000-0005-0000-0000-00002B610000}"/>
    <cellStyle name="Normal 2 2 5 2 4 5 2 2" xfId="57257" xr:uid="{00000000-0005-0000-0000-00002C610000}"/>
    <cellStyle name="Normal 2 2 5 2 4 5 3" xfId="44660" xr:uid="{00000000-0005-0000-0000-00002D610000}"/>
    <cellStyle name="Normal 2 2 5 2 4 5 4" xfId="34646" xr:uid="{00000000-0005-0000-0000-00002E610000}"/>
    <cellStyle name="Normal 2 2 5 2 4 6" xfId="11214" xr:uid="{00000000-0005-0000-0000-00002F610000}"/>
    <cellStyle name="Normal 2 2 5 2 4 6 2" xfId="23817" xr:uid="{00000000-0005-0000-0000-000030610000}"/>
    <cellStyle name="Normal 2 2 5 2 4 6 2 2" xfId="59033" xr:uid="{00000000-0005-0000-0000-000031610000}"/>
    <cellStyle name="Normal 2 2 5 2 4 6 3" xfId="46436" xr:uid="{00000000-0005-0000-0000-000032610000}"/>
    <cellStyle name="Normal 2 2 5 2 4 6 4" xfId="36422" xr:uid="{00000000-0005-0000-0000-000033610000}"/>
    <cellStyle name="Normal 2 2 5 2 4 7" xfId="15581" xr:uid="{00000000-0005-0000-0000-000034610000}"/>
    <cellStyle name="Normal 2 2 5 2 4 7 2" xfId="50797" xr:uid="{00000000-0005-0000-0000-000035610000}"/>
    <cellStyle name="Normal 2 2 5 2 4 7 3" xfId="28186" xr:uid="{00000000-0005-0000-0000-000036610000}"/>
    <cellStyle name="Normal 2 2 5 2 4 8" xfId="12672" xr:uid="{00000000-0005-0000-0000-000037610000}"/>
    <cellStyle name="Normal 2 2 5 2 4 8 2" xfId="47890" xr:uid="{00000000-0005-0000-0000-000038610000}"/>
    <cellStyle name="Normal 2 2 5 2 4 9" xfId="38200" xr:uid="{00000000-0005-0000-0000-000039610000}"/>
    <cellStyle name="Normal 2 2 5 2 5" xfId="3401" xr:uid="{00000000-0005-0000-0000-00003A610000}"/>
    <cellStyle name="Normal 2 2 5 2 5 10" xfId="26897" xr:uid="{00000000-0005-0000-0000-00003B610000}"/>
    <cellStyle name="Normal 2 2 5 2 5 11" xfId="61301" xr:uid="{00000000-0005-0000-0000-00003C610000}"/>
    <cellStyle name="Normal 2 2 5 2 5 2" xfId="5197" xr:uid="{00000000-0005-0000-0000-00003D610000}"/>
    <cellStyle name="Normal 2 2 5 2 5 2 2" xfId="17844" xr:uid="{00000000-0005-0000-0000-00003E610000}"/>
    <cellStyle name="Normal 2 2 5 2 5 2 2 2" xfId="53060" xr:uid="{00000000-0005-0000-0000-00003F610000}"/>
    <cellStyle name="Normal 2 2 5 2 5 2 3" xfId="40463" xr:uid="{00000000-0005-0000-0000-000040610000}"/>
    <cellStyle name="Normal 2 2 5 2 5 2 4" xfId="30449" xr:uid="{00000000-0005-0000-0000-000041610000}"/>
    <cellStyle name="Normal 2 2 5 2 5 3" xfId="6667" xr:uid="{00000000-0005-0000-0000-000042610000}"/>
    <cellStyle name="Normal 2 2 5 2 5 3 2" xfId="19298" xr:uid="{00000000-0005-0000-0000-000043610000}"/>
    <cellStyle name="Normal 2 2 5 2 5 3 2 2" xfId="54514" xr:uid="{00000000-0005-0000-0000-000044610000}"/>
    <cellStyle name="Normal 2 2 5 2 5 3 3" xfId="41917" xr:uid="{00000000-0005-0000-0000-000045610000}"/>
    <cellStyle name="Normal 2 2 5 2 5 3 4" xfId="31903" xr:uid="{00000000-0005-0000-0000-000046610000}"/>
    <cellStyle name="Normal 2 2 5 2 5 4" xfId="8126" xr:uid="{00000000-0005-0000-0000-000047610000}"/>
    <cellStyle name="Normal 2 2 5 2 5 4 2" xfId="20752" xr:uid="{00000000-0005-0000-0000-000048610000}"/>
    <cellStyle name="Normal 2 2 5 2 5 4 2 2" xfId="55968" xr:uid="{00000000-0005-0000-0000-000049610000}"/>
    <cellStyle name="Normal 2 2 5 2 5 4 3" xfId="43371" xr:uid="{00000000-0005-0000-0000-00004A610000}"/>
    <cellStyle name="Normal 2 2 5 2 5 4 4" xfId="33357" xr:uid="{00000000-0005-0000-0000-00004B610000}"/>
    <cellStyle name="Normal 2 2 5 2 5 5" xfId="9907" xr:uid="{00000000-0005-0000-0000-00004C610000}"/>
    <cellStyle name="Normal 2 2 5 2 5 5 2" xfId="22528" xr:uid="{00000000-0005-0000-0000-00004D610000}"/>
    <cellStyle name="Normal 2 2 5 2 5 5 2 2" xfId="57744" xr:uid="{00000000-0005-0000-0000-00004E610000}"/>
    <cellStyle name="Normal 2 2 5 2 5 5 3" xfId="45147" xr:uid="{00000000-0005-0000-0000-00004F610000}"/>
    <cellStyle name="Normal 2 2 5 2 5 5 4" xfId="35133" xr:uid="{00000000-0005-0000-0000-000050610000}"/>
    <cellStyle name="Normal 2 2 5 2 5 6" xfId="11701" xr:uid="{00000000-0005-0000-0000-000051610000}"/>
    <cellStyle name="Normal 2 2 5 2 5 6 2" xfId="24304" xr:uid="{00000000-0005-0000-0000-000052610000}"/>
    <cellStyle name="Normal 2 2 5 2 5 6 2 2" xfId="59520" xr:uid="{00000000-0005-0000-0000-000053610000}"/>
    <cellStyle name="Normal 2 2 5 2 5 6 3" xfId="46923" xr:uid="{00000000-0005-0000-0000-000054610000}"/>
    <cellStyle name="Normal 2 2 5 2 5 6 4" xfId="36909" xr:uid="{00000000-0005-0000-0000-000055610000}"/>
    <cellStyle name="Normal 2 2 5 2 5 7" xfId="16068" xr:uid="{00000000-0005-0000-0000-000056610000}"/>
    <cellStyle name="Normal 2 2 5 2 5 7 2" xfId="51284" xr:uid="{00000000-0005-0000-0000-000057610000}"/>
    <cellStyle name="Normal 2 2 5 2 5 7 3" xfId="28673" xr:uid="{00000000-0005-0000-0000-000058610000}"/>
    <cellStyle name="Normal 2 2 5 2 5 8" xfId="14290" xr:uid="{00000000-0005-0000-0000-000059610000}"/>
    <cellStyle name="Normal 2 2 5 2 5 8 2" xfId="49508" xr:uid="{00000000-0005-0000-0000-00005A610000}"/>
    <cellStyle name="Normal 2 2 5 2 5 9" xfId="38687" xr:uid="{00000000-0005-0000-0000-00005B610000}"/>
    <cellStyle name="Normal 2 2 5 2 6" xfId="2561" xr:uid="{00000000-0005-0000-0000-00005C610000}"/>
    <cellStyle name="Normal 2 2 5 2 6 10" xfId="26088" xr:uid="{00000000-0005-0000-0000-00005D610000}"/>
    <cellStyle name="Normal 2 2 5 2 6 11" xfId="60492" xr:uid="{00000000-0005-0000-0000-00005E610000}"/>
    <cellStyle name="Normal 2 2 5 2 6 2" xfId="4388" xr:uid="{00000000-0005-0000-0000-00005F610000}"/>
    <cellStyle name="Normal 2 2 5 2 6 2 2" xfId="17035" xr:uid="{00000000-0005-0000-0000-000060610000}"/>
    <cellStyle name="Normal 2 2 5 2 6 2 2 2" xfId="52251" xr:uid="{00000000-0005-0000-0000-000061610000}"/>
    <cellStyle name="Normal 2 2 5 2 6 2 3" xfId="39654" xr:uid="{00000000-0005-0000-0000-000062610000}"/>
    <cellStyle name="Normal 2 2 5 2 6 2 4" xfId="29640" xr:uid="{00000000-0005-0000-0000-000063610000}"/>
    <cellStyle name="Normal 2 2 5 2 6 3" xfId="5858" xr:uid="{00000000-0005-0000-0000-000064610000}"/>
    <cellStyle name="Normal 2 2 5 2 6 3 2" xfId="18489" xr:uid="{00000000-0005-0000-0000-000065610000}"/>
    <cellStyle name="Normal 2 2 5 2 6 3 2 2" xfId="53705" xr:uid="{00000000-0005-0000-0000-000066610000}"/>
    <cellStyle name="Normal 2 2 5 2 6 3 3" xfId="41108" xr:uid="{00000000-0005-0000-0000-000067610000}"/>
    <cellStyle name="Normal 2 2 5 2 6 3 4" xfId="31094" xr:uid="{00000000-0005-0000-0000-000068610000}"/>
    <cellStyle name="Normal 2 2 5 2 6 4" xfId="7317" xr:uid="{00000000-0005-0000-0000-000069610000}"/>
    <cellStyle name="Normal 2 2 5 2 6 4 2" xfId="19943" xr:uid="{00000000-0005-0000-0000-00006A610000}"/>
    <cellStyle name="Normal 2 2 5 2 6 4 2 2" xfId="55159" xr:uid="{00000000-0005-0000-0000-00006B610000}"/>
    <cellStyle name="Normal 2 2 5 2 6 4 3" xfId="42562" xr:uid="{00000000-0005-0000-0000-00006C610000}"/>
    <cellStyle name="Normal 2 2 5 2 6 4 4" xfId="32548" xr:uid="{00000000-0005-0000-0000-00006D610000}"/>
    <cellStyle name="Normal 2 2 5 2 6 5" xfId="9098" xr:uid="{00000000-0005-0000-0000-00006E610000}"/>
    <cellStyle name="Normal 2 2 5 2 6 5 2" xfId="21719" xr:uid="{00000000-0005-0000-0000-00006F610000}"/>
    <cellStyle name="Normal 2 2 5 2 6 5 2 2" xfId="56935" xr:uid="{00000000-0005-0000-0000-000070610000}"/>
    <cellStyle name="Normal 2 2 5 2 6 5 3" xfId="44338" xr:uid="{00000000-0005-0000-0000-000071610000}"/>
    <cellStyle name="Normal 2 2 5 2 6 5 4" xfId="34324" xr:uid="{00000000-0005-0000-0000-000072610000}"/>
    <cellStyle name="Normal 2 2 5 2 6 6" xfId="10892" xr:uid="{00000000-0005-0000-0000-000073610000}"/>
    <cellStyle name="Normal 2 2 5 2 6 6 2" xfId="23495" xr:uid="{00000000-0005-0000-0000-000074610000}"/>
    <cellStyle name="Normal 2 2 5 2 6 6 2 2" xfId="58711" xr:uid="{00000000-0005-0000-0000-000075610000}"/>
    <cellStyle name="Normal 2 2 5 2 6 6 3" xfId="46114" xr:uid="{00000000-0005-0000-0000-000076610000}"/>
    <cellStyle name="Normal 2 2 5 2 6 6 4" xfId="36100" xr:uid="{00000000-0005-0000-0000-000077610000}"/>
    <cellStyle name="Normal 2 2 5 2 6 7" xfId="15259" xr:uid="{00000000-0005-0000-0000-000078610000}"/>
    <cellStyle name="Normal 2 2 5 2 6 7 2" xfId="50475" xr:uid="{00000000-0005-0000-0000-000079610000}"/>
    <cellStyle name="Normal 2 2 5 2 6 7 3" xfId="27864" xr:uid="{00000000-0005-0000-0000-00007A610000}"/>
    <cellStyle name="Normal 2 2 5 2 6 8" xfId="13481" xr:uid="{00000000-0005-0000-0000-00007B610000}"/>
    <cellStyle name="Normal 2 2 5 2 6 8 2" xfId="48699" xr:uid="{00000000-0005-0000-0000-00007C610000}"/>
    <cellStyle name="Normal 2 2 5 2 6 9" xfId="37878" xr:uid="{00000000-0005-0000-0000-00007D610000}"/>
    <cellStyle name="Normal 2 2 5 2 7" xfId="3725" xr:uid="{00000000-0005-0000-0000-00007E610000}"/>
    <cellStyle name="Normal 2 2 5 2 7 2" xfId="8449" xr:uid="{00000000-0005-0000-0000-00007F610000}"/>
    <cellStyle name="Normal 2 2 5 2 7 2 2" xfId="21075" xr:uid="{00000000-0005-0000-0000-000080610000}"/>
    <cellStyle name="Normal 2 2 5 2 7 2 2 2" xfId="56291" xr:uid="{00000000-0005-0000-0000-000081610000}"/>
    <cellStyle name="Normal 2 2 5 2 7 2 3" xfId="43694" xr:uid="{00000000-0005-0000-0000-000082610000}"/>
    <cellStyle name="Normal 2 2 5 2 7 2 4" xfId="33680" xr:uid="{00000000-0005-0000-0000-000083610000}"/>
    <cellStyle name="Normal 2 2 5 2 7 3" xfId="10230" xr:uid="{00000000-0005-0000-0000-000084610000}"/>
    <cellStyle name="Normal 2 2 5 2 7 3 2" xfId="22851" xr:uid="{00000000-0005-0000-0000-000085610000}"/>
    <cellStyle name="Normal 2 2 5 2 7 3 2 2" xfId="58067" xr:uid="{00000000-0005-0000-0000-000086610000}"/>
    <cellStyle name="Normal 2 2 5 2 7 3 3" xfId="45470" xr:uid="{00000000-0005-0000-0000-000087610000}"/>
    <cellStyle name="Normal 2 2 5 2 7 3 4" xfId="35456" xr:uid="{00000000-0005-0000-0000-000088610000}"/>
    <cellStyle name="Normal 2 2 5 2 7 4" xfId="12026" xr:uid="{00000000-0005-0000-0000-000089610000}"/>
    <cellStyle name="Normal 2 2 5 2 7 4 2" xfId="24627" xr:uid="{00000000-0005-0000-0000-00008A610000}"/>
    <cellStyle name="Normal 2 2 5 2 7 4 2 2" xfId="59843" xr:uid="{00000000-0005-0000-0000-00008B610000}"/>
    <cellStyle name="Normal 2 2 5 2 7 4 3" xfId="47246" xr:uid="{00000000-0005-0000-0000-00008C610000}"/>
    <cellStyle name="Normal 2 2 5 2 7 4 4" xfId="37232" xr:uid="{00000000-0005-0000-0000-00008D610000}"/>
    <cellStyle name="Normal 2 2 5 2 7 5" xfId="16391" xr:uid="{00000000-0005-0000-0000-00008E610000}"/>
    <cellStyle name="Normal 2 2 5 2 7 5 2" xfId="51607" xr:uid="{00000000-0005-0000-0000-00008F610000}"/>
    <cellStyle name="Normal 2 2 5 2 7 5 3" xfId="28996" xr:uid="{00000000-0005-0000-0000-000090610000}"/>
    <cellStyle name="Normal 2 2 5 2 7 6" xfId="14613" xr:uid="{00000000-0005-0000-0000-000091610000}"/>
    <cellStyle name="Normal 2 2 5 2 7 6 2" xfId="49831" xr:uid="{00000000-0005-0000-0000-000092610000}"/>
    <cellStyle name="Normal 2 2 5 2 7 7" xfId="39010" xr:uid="{00000000-0005-0000-0000-000093610000}"/>
    <cellStyle name="Normal 2 2 5 2 7 8" xfId="27220" xr:uid="{00000000-0005-0000-0000-000094610000}"/>
    <cellStyle name="Normal 2 2 5 2 8" xfId="4063" xr:uid="{00000000-0005-0000-0000-000095610000}"/>
    <cellStyle name="Normal 2 2 5 2 8 2" xfId="16713" xr:uid="{00000000-0005-0000-0000-000096610000}"/>
    <cellStyle name="Normal 2 2 5 2 8 2 2" xfId="51929" xr:uid="{00000000-0005-0000-0000-000097610000}"/>
    <cellStyle name="Normal 2 2 5 2 8 2 3" xfId="29318" xr:uid="{00000000-0005-0000-0000-000098610000}"/>
    <cellStyle name="Normal 2 2 5 2 8 3" xfId="13159" xr:uid="{00000000-0005-0000-0000-000099610000}"/>
    <cellStyle name="Normal 2 2 5 2 8 3 2" xfId="48377" xr:uid="{00000000-0005-0000-0000-00009A610000}"/>
    <cellStyle name="Normal 2 2 5 2 8 4" xfId="39332" xr:uid="{00000000-0005-0000-0000-00009B610000}"/>
    <cellStyle name="Normal 2 2 5 2 8 5" xfId="25766" xr:uid="{00000000-0005-0000-0000-00009C610000}"/>
    <cellStyle name="Normal 2 2 5 2 9" xfId="5536" xr:uid="{00000000-0005-0000-0000-00009D610000}"/>
    <cellStyle name="Normal 2 2 5 2 9 2" xfId="18167" xr:uid="{00000000-0005-0000-0000-00009E610000}"/>
    <cellStyle name="Normal 2 2 5 2 9 2 2" xfId="53383" xr:uid="{00000000-0005-0000-0000-00009F610000}"/>
    <cellStyle name="Normal 2 2 5 2 9 3" xfId="40786" xr:uid="{00000000-0005-0000-0000-0000A0610000}"/>
    <cellStyle name="Normal 2 2 5 2 9 4" xfId="30772" xr:uid="{00000000-0005-0000-0000-0000A1610000}"/>
    <cellStyle name="Normal 2 2 5 3" xfId="2302" xr:uid="{00000000-0005-0000-0000-0000A2610000}"/>
    <cellStyle name="Normal 2 2 5 3 10" xfId="10581" xr:uid="{00000000-0005-0000-0000-0000A3610000}"/>
    <cellStyle name="Normal 2 2 5 3 10 2" xfId="23192" xr:uid="{00000000-0005-0000-0000-0000A4610000}"/>
    <cellStyle name="Normal 2 2 5 3 10 2 2" xfId="58408" xr:uid="{00000000-0005-0000-0000-0000A5610000}"/>
    <cellStyle name="Normal 2 2 5 3 10 3" xfId="45811" xr:uid="{00000000-0005-0000-0000-0000A6610000}"/>
    <cellStyle name="Normal 2 2 5 3 10 4" xfId="35797" xr:uid="{00000000-0005-0000-0000-0000A7610000}"/>
    <cellStyle name="Normal 2 2 5 3 11" xfId="15017" xr:uid="{00000000-0005-0000-0000-0000A8610000}"/>
    <cellStyle name="Normal 2 2 5 3 11 2" xfId="50233" xr:uid="{00000000-0005-0000-0000-0000A9610000}"/>
    <cellStyle name="Normal 2 2 5 3 11 3" xfId="27622" xr:uid="{00000000-0005-0000-0000-0000AA610000}"/>
    <cellStyle name="Normal 2 2 5 3 12" xfId="12430" xr:uid="{00000000-0005-0000-0000-0000AB610000}"/>
    <cellStyle name="Normal 2 2 5 3 12 2" xfId="47648" xr:uid="{00000000-0005-0000-0000-0000AC610000}"/>
    <cellStyle name="Normal 2 2 5 3 13" xfId="37636" xr:uid="{00000000-0005-0000-0000-0000AD610000}"/>
    <cellStyle name="Normal 2 2 5 3 14" xfId="25037" xr:uid="{00000000-0005-0000-0000-0000AE610000}"/>
    <cellStyle name="Normal 2 2 5 3 15" xfId="60250" xr:uid="{00000000-0005-0000-0000-0000AF610000}"/>
    <cellStyle name="Normal 2 2 5 3 2" xfId="3152" xr:uid="{00000000-0005-0000-0000-0000B0610000}"/>
    <cellStyle name="Normal 2 2 5 3 2 10" xfId="25521" xr:uid="{00000000-0005-0000-0000-0000B1610000}"/>
    <cellStyle name="Normal 2 2 5 3 2 11" xfId="61056" xr:uid="{00000000-0005-0000-0000-0000B2610000}"/>
    <cellStyle name="Normal 2 2 5 3 2 2" xfId="4952" xr:uid="{00000000-0005-0000-0000-0000B3610000}"/>
    <cellStyle name="Normal 2 2 5 3 2 2 2" xfId="17599" xr:uid="{00000000-0005-0000-0000-0000B4610000}"/>
    <cellStyle name="Normal 2 2 5 3 2 2 2 2" xfId="52815" xr:uid="{00000000-0005-0000-0000-0000B5610000}"/>
    <cellStyle name="Normal 2 2 5 3 2 2 2 3" xfId="30204" xr:uid="{00000000-0005-0000-0000-0000B6610000}"/>
    <cellStyle name="Normal 2 2 5 3 2 2 3" xfId="14045" xr:uid="{00000000-0005-0000-0000-0000B7610000}"/>
    <cellStyle name="Normal 2 2 5 3 2 2 3 2" xfId="49263" xr:uid="{00000000-0005-0000-0000-0000B8610000}"/>
    <cellStyle name="Normal 2 2 5 3 2 2 4" xfId="40218" xr:uid="{00000000-0005-0000-0000-0000B9610000}"/>
    <cellStyle name="Normal 2 2 5 3 2 2 5" xfId="26652" xr:uid="{00000000-0005-0000-0000-0000BA610000}"/>
    <cellStyle name="Normal 2 2 5 3 2 3" xfId="6422" xr:uid="{00000000-0005-0000-0000-0000BB610000}"/>
    <cellStyle name="Normal 2 2 5 3 2 3 2" xfId="19053" xr:uid="{00000000-0005-0000-0000-0000BC610000}"/>
    <cellStyle name="Normal 2 2 5 3 2 3 2 2" xfId="54269" xr:uid="{00000000-0005-0000-0000-0000BD610000}"/>
    <cellStyle name="Normal 2 2 5 3 2 3 3" xfId="41672" xr:uid="{00000000-0005-0000-0000-0000BE610000}"/>
    <cellStyle name="Normal 2 2 5 3 2 3 4" xfId="31658" xr:uid="{00000000-0005-0000-0000-0000BF610000}"/>
    <cellStyle name="Normal 2 2 5 3 2 4" xfId="7881" xr:uid="{00000000-0005-0000-0000-0000C0610000}"/>
    <cellStyle name="Normal 2 2 5 3 2 4 2" xfId="20507" xr:uid="{00000000-0005-0000-0000-0000C1610000}"/>
    <cellStyle name="Normal 2 2 5 3 2 4 2 2" xfId="55723" xr:uid="{00000000-0005-0000-0000-0000C2610000}"/>
    <cellStyle name="Normal 2 2 5 3 2 4 3" xfId="43126" xr:uid="{00000000-0005-0000-0000-0000C3610000}"/>
    <cellStyle name="Normal 2 2 5 3 2 4 4" xfId="33112" xr:uid="{00000000-0005-0000-0000-0000C4610000}"/>
    <cellStyle name="Normal 2 2 5 3 2 5" xfId="9662" xr:uid="{00000000-0005-0000-0000-0000C5610000}"/>
    <cellStyle name="Normal 2 2 5 3 2 5 2" xfId="22283" xr:uid="{00000000-0005-0000-0000-0000C6610000}"/>
    <cellStyle name="Normal 2 2 5 3 2 5 2 2" xfId="57499" xr:uid="{00000000-0005-0000-0000-0000C7610000}"/>
    <cellStyle name="Normal 2 2 5 3 2 5 3" xfId="44902" xr:uid="{00000000-0005-0000-0000-0000C8610000}"/>
    <cellStyle name="Normal 2 2 5 3 2 5 4" xfId="34888" xr:uid="{00000000-0005-0000-0000-0000C9610000}"/>
    <cellStyle name="Normal 2 2 5 3 2 6" xfId="11456" xr:uid="{00000000-0005-0000-0000-0000CA610000}"/>
    <cellStyle name="Normal 2 2 5 3 2 6 2" xfId="24059" xr:uid="{00000000-0005-0000-0000-0000CB610000}"/>
    <cellStyle name="Normal 2 2 5 3 2 6 2 2" xfId="59275" xr:uid="{00000000-0005-0000-0000-0000CC610000}"/>
    <cellStyle name="Normal 2 2 5 3 2 6 3" xfId="46678" xr:uid="{00000000-0005-0000-0000-0000CD610000}"/>
    <cellStyle name="Normal 2 2 5 3 2 6 4" xfId="36664" xr:uid="{00000000-0005-0000-0000-0000CE610000}"/>
    <cellStyle name="Normal 2 2 5 3 2 7" xfId="15823" xr:uid="{00000000-0005-0000-0000-0000CF610000}"/>
    <cellStyle name="Normal 2 2 5 3 2 7 2" xfId="51039" xr:uid="{00000000-0005-0000-0000-0000D0610000}"/>
    <cellStyle name="Normal 2 2 5 3 2 7 3" xfId="28428" xr:uid="{00000000-0005-0000-0000-0000D1610000}"/>
    <cellStyle name="Normal 2 2 5 3 2 8" xfId="12914" xr:uid="{00000000-0005-0000-0000-0000D2610000}"/>
    <cellStyle name="Normal 2 2 5 3 2 8 2" xfId="48132" xr:uid="{00000000-0005-0000-0000-0000D3610000}"/>
    <cellStyle name="Normal 2 2 5 3 2 9" xfId="38442" xr:uid="{00000000-0005-0000-0000-0000D4610000}"/>
    <cellStyle name="Normal 2 2 5 3 3" xfId="3481" xr:uid="{00000000-0005-0000-0000-0000D5610000}"/>
    <cellStyle name="Normal 2 2 5 3 3 10" xfId="26977" xr:uid="{00000000-0005-0000-0000-0000D6610000}"/>
    <cellStyle name="Normal 2 2 5 3 3 11" xfId="61381" xr:uid="{00000000-0005-0000-0000-0000D7610000}"/>
    <cellStyle name="Normal 2 2 5 3 3 2" xfId="5277" xr:uid="{00000000-0005-0000-0000-0000D8610000}"/>
    <cellStyle name="Normal 2 2 5 3 3 2 2" xfId="17924" xr:uid="{00000000-0005-0000-0000-0000D9610000}"/>
    <cellStyle name="Normal 2 2 5 3 3 2 2 2" xfId="53140" xr:uid="{00000000-0005-0000-0000-0000DA610000}"/>
    <cellStyle name="Normal 2 2 5 3 3 2 3" xfId="40543" xr:uid="{00000000-0005-0000-0000-0000DB610000}"/>
    <cellStyle name="Normal 2 2 5 3 3 2 4" xfId="30529" xr:uid="{00000000-0005-0000-0000-0000DC610000}"/>
    <cellStyle name="Normal 2 2 5 3 3 3" xfId="6747" xr:uid="{00000000-0005-0000-0000-0000DD610000}"/>
    <cellStyle name="Normal 2 2 5 3 3 3 2" xfId="19378" xr:uid="{00000000-0005-0000-0000-0000DE610000}"/>
    <cellStyle name="Normal 2 2 5 3 3 3 2 2" xfId="54594" xr:uid="{00000000-0005-0000-0000-0000DF610000}"/>
    <cellStyle name="Normal 2 2 5 3 3 3 3" xfId="41997" xr:uid="{00000000-0005-0000-0000-0000E0610000}"/>
    <cellStyle name="Normal 2 2 5 3 3 3 4" xfId="31983" xr:uid="{00000000-0005-0000-0000-0000E1610000}"/>
    <cellStyle name="Normal 2 2 5 3 3 4" xfId="8206" xr:uid="{00000000-0005-0000-0000-0000E2610000}"/>
    <cellStyle name="Normal 2 2 5 3 3 4 2" xfId="20832" xr:uid="{00000000-0005-0000-0000-0000E3610000}"/>
    <cellStyle name="Normal 2 2 5 3 3 4 2 2" xfId="56048" xr:uid="{00000000-0005-0000-0000-0000E4610000}"/>
    <cellStyle name="Normal 2 2 5 3 3 4 3" xfId="43451" xr:uid="{00000000-0005-0000-0000-0000E5610000}"/>
    <cellStyle name="Normal 2 2 5 3 3 4 4" xfId="33437" xr:uid="{00000000-0005-0000-0000-0000E6610000}"/>
    <cellStyle name="Normal 2 2 5 3 3 5" xfId="9987" xr:uid="{00000000-0005-0000-0000-0000E7610000}"/>
    <cellStyle name="Normal 2 2 5 3 3 5 2" xfId="22608" xr:uid="{00000000-0005-0000-0000-0000E8610000}"/>
    <cellStyle name="Normal 2 2 5 3 3 5 2 2" xfId="57824" xr:uid="{00000000-0005-0000-0000-0000E9610000}"/>
    <cellStyle name="Normal 2 2 5 3 3 5 3" xfId="45227" xr:uid="{00000000-0005-0000-0000-0000EA610000}"/>
    <cellStyle name="Normal 2 2 5 3 3 5 4" xfId="35213" xr:uid="{00000000-0005-0000-0000-0000EB610000}"/>
    <cellStyle name="Normal 2 2 5 3 3 6" xfId="11781" xr:uid="{00000000-0005-0000-0000-0000EC610000}"/>
    <cellStyle name="Normal 2 2 5 3 3 6 2" xfId="24384" xr:uid="{00000000-0005-0000-0000-0000ED610000}"/>
    <cellStyle name="Normal 2 2 5 3 3 6 2 2" xfId="59600" xr:uid="{00000000-0005-0000-0000-0000EE610000}"/>
    <cellStyle name="Normal 2 2 5 3 3 6 3" xfId="47003" xr:uid="{00000000-0005-0000-0000-0000EF610000}"/>
    <cellStyle name="Normal 2 2 5 3 3 6 4" xfId="36989" xr:uid="{00000000-0005-0000-0000-0000F0610000}"/>
    <cellStyle name="Normal 2 2 5 3 3 7" xfId="16148" xr:uid="{00000000-0005-0000-0000-0000F1610000}"/>
    <cellStyle name="Normal 2 2 5 3 3 7 2" xfId="51364" xr:uid="{00000000-0005-0000-0000-0000F2610000}"/>
    <cellStyle name="Normal 2 2 5 3 3 7 3" xfId="28753" xr:uid="{00000000-0005-0000-0000-0000F3610000}"/>
    <cellStyle name="Normal 2 2 5 3 3 8" xfId="14370" xr:uid="{00000000-0005-0000-0000-0000F4610000}"/>
    <cellStyle name="Normal 2 2 5 3 3 8 2" xfId="49588" xr:uid="{00000000-0005-0000-0000-0000F5610000}"/>
    <cellStyle name="Normal 2 2 5 3 3 9" xfId="38767" xr:uid="{00000000-0005-0000-0000-0000F6610000}"/>
    <cellStyle name="Normal 2 2 5 3 4" xfId="2642" xr:uid="{00000000-0005-0000-0000-0000F7610000}"/>
    <cellStyle name="Normal 2 2 5 3 4 10" xfId="26168" xr:uid="{00000000-0005-0000-0000-0000F8610000}"/>
    <cellStyle name="Normal 2 2 5 3 4 11" xfId="60572" xr:uid="{00000000-0005-0000-0000-0000F9610000}"/>
    <cellStyle name="Normal 2 2 5 3 4 2" xfId="4468" xr:uid="{00000000-0005-0000-0000-0000FA610000}"/>
    <cellStyle name="Normal 2 2 5 3 4 2 2" xfId="17115" xr:uid="{00000000-0005-0000-0000-0000FB610000}"/>
    <cellStyle name="Normal 2 2 5 3 4 2 2 2" xfId="52331" xr:uid="{00000000-0005-0000-0000-0000FC610000}"/>
    <cellStyle name="Normal 2 2 5 3 4 2 3" xfId="39734" xr:uid="{00000000-0005-0000-0000-0000FD610000}"/>
    <cellStyle name="Normal 2 2 5 3 4 2 4" xfId="29720" xr:uid="{00000000-0005-0000-0000-0000FE610000}"/>
    <cellStyle name="Normal 2 2 5 3 4 3" xfId="5938" xr:uid="{00000000-0005-0000-0000-0000FF610000}"/>
    <cellStyle name="Normal 2 2 5 3 4 3 2" xfId="18569" xr:uid="{00000000-0005-0000-0000-000000620000}"/>
    <cellStyle name="Normal 2 2 5 3 4 3 2 2" xfId="53785" xr:uid="{00000000-0005-0000-0000-000001620000}"/>
    <cellStyle name="Normal 2 2 5 3 4 3 3" xfId="41188" xr:uid="{00000000-0005-0000-0000-000002620000}"/>
    <cellStyle name="Normal 2 2 5 3 4 3 4" xfId="31174" xr:uid="{00000000-0005-0000-0000-000003620000}"/>
    <cellStyle name="Normal 2 2 5 3 4 4" xfId="7397" xr:uid="{00000000-0005-0000-0000-000004620000}"/>
    <cellStyle name="Normal 2 2 5 3 4 4 2" xfId="20023" xr:uid="{00000000-0005-0000-0000-000005620000}"/>
    <cellStyle name="Normal 2 2 5 3 4 4 2 2" xfId="55239" xr:uid="{00000000-0005-0000-0000-000006620000}"/>
    <cellStyle name="Normal 2 2 5 3 4 4 3" xfId="42642" xr:uid="{00000000-0005-0000-0000-000007620000}"/>
    <cellStyle name="Normal 2 2 5 3 4 4 4" xfId="32628" xr:uid="{00000000-0005-0000-0000-000008620000}"/>
    <cellStyle name="Normal 2 2 5 3 4 5" xfId="9178" xr:uid="{00000000-0005-0000-0000-000009620000}"/>
    <cellStyle name="Normal 2 2 5 3 4 5 2" xfId="21799" xr:uid="{00000000-0005-0000-0000-00000A620000}"/>
    <cellStyle name="Normal 2 2 5 3 4 5 2 2" xfId="57015" xr:uid="{00000000-0005-0000-0000-00000B620000}"/>
    <cellStyle name="Normal 2 2 5 3 4 5 3" xfId="44418" xr:uid="{00000000-0005-0000-0000-00000C620000}"/>
    <cellStyle name="Normal 2 2 5 3 4 5 4" xfId="34404" xr:uid="{00000000-0005-0000-0000-00000D620000}"/>
    <cellStyle name="Normal 2 2 5 3 4 6" xfId="10972" xr:uid="{00000000-0005-0000-0000-00000E620000}"/>
    <cellStyle name="Normal 2 2 5 3 4 6 2" xfId="23575" xr:uid="{00000000-0005-0000-0000-00000F620000}"/>
    <cellStyle name="Normal 2 2 5 3 4 6 2 2" xfId="58791" xr:uid="{00000000-0005-0000-0000-000010620000}"/>
    <cellStyle name="Normal 2 2 5 3 4 6 3" xfId="46194" xr:uid="{00000000-0005-0000-0000-000011620000}"/>
    <cellStyle name="Normal 2 2 5 3 4 6 4" xfId="36180" xr:uid="{00000000-0005-0000-0000-000012620000}"/>
    <cellStyle name="Normal 2 2 5 3 4 7" xfId="15339" xr:uid="{00000000-0005-0000-0000-000013620000}"/>
    <cellStyle name="Normal 2 2 5 3 4 7 2" xfId="50555" xr:uid="{00000000-0005-0000-0000-000014620000}"/>
    <cellStyle name="Normal 2 2 5 3 4 7 3" xfId="27944" xr:uid="{00000000-0005-0000-0000-000015620000}"/>
    <cellStyle name="Normal 2 2 5 3 4 8" xfId="13561" xr:uid="{00000000-0005-0000-0000-000016620000}"/>
    <cellStyle name="Normal 2 2 5 3 4 8 2" xfId="48779" xr:uid="{00000000-0005-0000-0000-000017620000}"/>
    <cellStyle name="Normal 2 2 5 3 4 9" xfId="37958" xr:uid="{00000000-0005-0000-0000-000018620000}"/>
    <cellStyle name="Normal 2 2 5 3 5" xfId="3806" xr:uid="{00000000-0005-0000-0000-000019620000}"/>
    <cellStyle name="Normal 2 2 5 3 5 2" xfId="8529" xr:uid="{00000000-0005-0000-0000-00001A620000}"/>
    <cellStyle name="Normal 2 2 5 3 5 2 2" xfId="21155" xr:uid="{00000000-0005-0000-0000-00001B620000}"/>
    <cellStyle name="Normal 2 2 5 3 5 2 2 2" xfId="56371" xr:uid="{00000000-0005-0000-0000-00001C620000}"/>
    <cellStyle name="Normal 2 2 5 3 5 2 3" xfId="43774" xr:uid="{00000000-0005-0000-0000-00001D620000}"/>
    <cellStyle name="Normal 2 2 5 3 5 2 4" xfId="33760" xr:uid="{00000000-0005-0000-0000-00001E620000}"/>
    <cellStyle name="Normal 2 2 5 3 5 3" xfId="10310" xr:uid="{00000000-0005-0000-0000-00001F620000}"/>
    <cellStyle name="Normal 2 2 5 3 5 3 2" xfId="22931" xr:uid="{00000000-0005-0000-0000-000020620000}"/>
    <cellStyle name="Normal 2 2 5 3 5 3 2 2" xfId="58147" xr:uid="{00000000-0005-0000-0000-000021620000}"/>
    <cellStyle name="Normal 2 2 5 3 5 3 3" xfId="45550" xr:uid="{00000000-0005-0000-0000-000022620000}"/>
    <cellStyle name="Normal 2 2 5 3 5 3 4" xfId="35536" xr:uid="{00000000-0005-0000-0000-000023620000}"/>
    <cellStyle name="Normal 2 2 5 3 5 4" xfId="12106" xr:uid="{00000000-0005-0000-0000-000024620000}"/>
    <cellStyle name="Normal 2 2 5 3 5 4 2" xfId="24707" xr:uid="{00000000-0005-0000-0000-000025620000}"/>
    <cellStyle name="Normal 2 2 5 3 5 4 2 2" xfId="59923" xr:uid="{00000000-0005-0000-0000-000026620000}"/>
    <cellStyle name="Normal 2 2 5 3 5 4 3" xfId="47326" xr:uid="{00000000-0005-0000-0000-000027620000}"/>
    <cellStyle name="Normal 2 2 5 3 5 4 4" xfId="37312" xr:uid="{00000000-0005-0000-0000-000028620000}"/>
    <cellStyle name="Normal 2 2 5 3 5 5" xfId="16471" xr:uid="{00000000-0005-0000-0000-000029620000}"/>
    <cellStyle name="Normal 2 2 5 3 5 5 2" xfId="51687" xr:uid="{00000000-0005-0000-0000-00002A620000}"/>
    <cellStyle name="Normal 2 2 5 3 5 5 3" xfId="29076" xr:uid="{00000000-0005-0000-0000-00002B620000}"/>
    <cellStyle name="Normal 2 2 5 3 5 6" xfId="14693" xr:uid="{00000000-0005-0000-0000-00002C620000}"/>
    <cellStyle name="Normal 2 2 5 3 5 6 2" xfId="49911" xr:uid="{00000000-0005-0000-0000-00002D620000}"/>
    <cellStyle name="Normal 2 2 5 3 5 7" xfId="39090" xr:uid="{00000000-0005-0000-0000-00002E620000}"/>
    <cellStyle name="Normal 2 2 5 3 5 8" xfId="27300" xr:uid="{00000000-0005-0000-0000-00002F620000}"/>
    <cellStyle name="Normal 2 2 5 3 6" xfId="4146" xr:uid="{00000000-0005-0000-0000-000030620000}"/>
    <cellStyle name="Normal 2 2 5 3 6 2" xfId="16793" xr:uid="{00000000-0005-0000-0000-000031620000}"/>
    <cellStyle name="Normal 2 2 5 3 6 2 2" xfId="52009" xr:uid="{00000000-0005-0000-0000-000032620000}"/>
    <cellStyle name="Normal 2 2 5 3 6 2 3" xfId="29398" xr:uid="{00000000-0005-0000-0000-000033620000}"/>
    <cellStyle name="Normal 2 2 5 3 6 3" xfId="13239" xr:uid="{00000000-0005-0000-0000-000034620000}"/>
    <cellStyle name="Normal 2 2 5 3 6 3 2" xfId="48457" xr:uid="{00000000-0005-0000-0000-000035620000}"/>
    <cellStyle name="Normal 2 2 5 3 6 4" xfId="39412" xr:uid="{00000000-0005-0000-0000-000036620000}"/>
    <cellStyle name="Normal 2 2 5 3 6 5" xfId="25846" xr:uid="{00000000-0005-0000-0000-000037620000}"/>
    <cellStyle name="Normal 2 2 5 3 7" xfId="5616" xr:uid="{00000000-0005-0000-0000-000038620000}"/>
    <cellStyle name="Normal 2 2 5 3 7 2" xfId="18247" xr:uid="{00000000-0005-0000-0000-000039620000}"/>
    <cellStyle name="Normal 2 2 5 3 7 2 2" xfId="53463" xr:uid="{00000000-0005-0000-0000-00003A620000}"/>
    <cellStyle name="Normal 2 2 5 3 7 3" xfId="40866" xr:uid="{00000000-0005-0000-0000-00003B620000}"/>
    <cellStyle name="Normal 2 2 5 3 7 4" xfId="30852" xr:uid="{00000000-0005-0000-0000-00003C620000}"/>
    <cellStyle name="Normal 2 2 5 3 8" xfId="7075" xr:uid="{00000000-0005-0000-0000-00003D620000}"/>
    <cellStyle name="Normal 2 2 5 3 8 2" xfId="19701" xr:uid="{00000000-0005-0000-0000-00003E620000}"/>
    <cellStyle name="Normal 2 2 5 3 8 2 2" xfId="54917" xr:uid="{00000000-0005-0000-0000-00003F620000}"/>
    <cellStyle name="Normal 2 2 5 3 8 3" xfId="42320" xr:uid="{00000000-0005-0000-0000-000040620000}"/>
    <cellStyle name="Normal 2 2 5 3 8 4" xfId="32306" xr:uid="{00000000-0005-0000-0000-000041620000}"/>
    <cellStyle name="Normal 2 2 5 3 9" xfId="8856" xr:uid="{00000000-0005-0000-0000-000042620000}"/>
    <cellStyle name="Normal 2 2 5 3 9 2" xfId="21477" xr:uid="{00000000-0005-0000-0000-000043620000}"/>
    <cellStyle name="Normal 2 2 5 3 9 2 2" xfId="56693" xr:uid="{00000000-0005-0000-0000-000044620000}"/>
    <cellStyle name="Normal 2 2 5 3 9 3" xfId="44096" xr:uid="{00000000-0005-0000-0000-000045620000}"/>
    <cellStyle name="Normal 2 2 5 3 9 4" xfId="34082" xr:uid="{00000000-0005-0000-0000-000046620000}"/>
    <cellStyle name="Normal 2 2 5 4" xfId="2984" xr:uid="{00000000-0005-0000-0000-000047620000}"/>
    <cellStyle name="Normal 2 2 5 4 10" xfId="25362" xr:uid="{00000000-0005-0000-0000-000048620000}"/>
    <cellStyle name="Normal 2 2 5 4 11" xfId="60897" xr:uid="{00000000-0005-0000-0000-000049620000}"/>
    <cellStyle name="Normal 2 2 5 4 2" xfId="4793" xr:uid="{00000000-0005-0000-0000-00004A620000}"/>
    <cellStyle name="Normal 2 2 5 4 2 2" xfId="17440" xr:uid="{00000000-0005-0000-0000-00004B620000}"/>
    <cellStyle name="Normal 2 2 5 4 2 2 2" xfId="52656" xr:uid="{00000000-0005-0000-0000-00004C620000}"/>
    <cellStyle name="Normal 2 2 5 4 2 2 3" xfId="30045" xr:uid="{00000000-0005-0000-0000-00004D620000}"/>
    <cellStyle name="Normal 2 2 5 4 2 3" xfId="13886" xr:uid="{00000000-0005-0000-0000-00004E620000}"/>
    <cellStyle name="Normal 2 2 5 4 2 3 2" xfId="49104" xr:uid="{00000000-0005-0000-0000-00004F620000}"/>
    <cellStyle name="Normal 2 2 5 4 2 4" xfId="40059" xr:uid="{00000000-0005-0000-0000-000050620000}"/>
    <cellStyle name="Normal 2 2 5 4 2 5" xfId="26493" xr:uid="{00000000-0005-0000-0000-000051620000}"/>
    <cellStyle name="Normal 2 2 5 4 3" xfId="6263" xr:uid="{00000000-0005-0000-0000-000052620000}"/>
    <cellStyle name="Normal 2 2 5 4 3 2" xfId="18894" xr:uid="{00000000-0005-0000-0000-000053620000}"/>
    <cellStyle name="Normal 2 2 5 4 3 2 2" xfId="54110" xr:uid="{00000000-0005-0000-0000-000054620000}"/>
    <cellStyle name="Normal 2 2 5 4 3 3" xfId="41513" xr:uid="{00000000-0005-0000-0000-000055620000}"/>
    <cellStyle name="Normal 2 2 5 4 3 4" xfId="31499" xr:uid="{00000000-0005-0000-0000-000056620000}"/>
    <cellStyle name="Normal 2 2 5 4 4" xfId="7722" xr:uid="{00000000-0005-0000-0000-000057620000}"/>
    <cellStyle name="Normal 2 2 5 4 4 2" xfId="20348" xr:uid="{00000000-0005-0000-0000-000058620000}"/>
    <cellStyle name="Normal 2 2 5 4 4 2 2" xfId="55564" xr:uid="{00000000-0005-0000-0000-000059620000}"/>
    <cellStyle name="Normal 2 2 5 4 4 3" xfId="42967" xr:uid="{00000000-0005-0000-0000-00005A620000}"/>
    <cellStyle name="Normal 2 2 5 4 4 4" xfId="32953" xr:uid="{00000000-0005-0000-0000-00005B620000}"/>
    <cellStyle name="Normal 2 2 5 4 5" xfId="9503" xr:uid="{00000000-0005-0000-0000-00005C620000}"/>
    <cellStyle name="Normal 2 2 5 4 5 2" xfId="22124" xr:uid="{00000000-0005-0000-0000-00005D620000}"/>
    <cellStyle name="Normal 2 2 5 4 5 2 2" xfId="57340" xr:uid="{00000000-0005-0000-0000-00005E620000}"/>
    <cellStyle name="Normal 2 2 5 4 5 3" xfId="44743" xr:uid="{00000000-0005-0000-0000-00005F620000}"/>
    <cellStyle name="Normal 2 2 5 4 5 4" xfId="34729" xr:uid="{00000000-0005-0000-0000-000060620000}"/>
    <cellStyle name="Normal 2 2 5 4 6" xfId="11297" xr:uid="{00000000-0005-0000-0000-000061620000}"/>
    <cellStyle name="Normal 2 2 5 4 6 2" xfId="23900" xr:uid="{00000000-0005-0000-0000-000062620000}"/>
    <cellStyle name="Normal 2 2 5 4 6 2 2" xfId="59116" xr:uid="{00000000-0005-0000-0000-000063620000}"/>
    <cellStyle name="Normal 2 2 5 4 6 3" xfId="46519" xr:uid="{00000000-0005-0000-0000-000064620000}"/>
    <cellStyle name="Normal 2 2 5 4 6 4" xfId="36505" xr:uid="{00000000-0005-0000-0000-000065620000}"/>
    <cellStyle name="Normal 2 2 5 4 7" xfId="15664" xr:uid="{00000000-0005-0000-0000-000066620000}"/>
    <cellStyle name="Normal 2 2 5 4 7 2" xfId="50880" xr:uid="{00000000-0005-0000-0000-000067620000}"/>
    <cellStyle name="Normal 2 2 5 4 7 3" xfId="28269" xr:uid="{00000000-0005-0000-0000-000068620000}"/>
    <cellStyle name="Normal 2 2 5 4 8" xfId="12755" xr:uid="{00000000-0005-0000-0000-000069620000}"/>
    <cellStyle name="Normal 2 2 5 4 8 2" xfId="47973" xr:uid="{00000000-0005-0000-0000-00006A620000}"/>
    <cellStyle name="Normal 2 2 5 4 9" xfId="38283" xr:uid="{00000000-0005-0000-0000-00006B620000}"/>
    <cellStyle name="Normal 2 2 5 5" xfId="2816" xr:uid="{00000000-0005-0000-0000-00006C620000}"/>
    <cellStyle name="Normal 2 2 5 5 10" xfId="25207" xr:uid="{00000000-0005-0000-0000-00006D620000}"/>
    <cellStyle name="Normal 2 2 5 5 11" xfId="60742" xr:uid="{00000000-0005-0000-0000-00006E620000}"/>
    <cellStyle name="Normal 2 2 5 5 2" xfId="4638" xr:uid="{00000000-0005-0000-0000-00006F620000}"/>
    <cellStyle name="Normal 2 2 5 5 2 2" xfId="17285" xr:uid="{00000000-0005-0000-0000-000070620000}"/>
    <cellStyle name="Normal 2 2 5 5 2 2 2" xfId="52501" xr:uid="{00000000-0005-0000-0000-000071620000}"/>
    <cellStyle name="Normal 2 2 5 5 2 2 3" xfId="29890" xr:uid="{00000000-0005-0000-0000-000072620000}"/>
    <cellStyle name="Normal 2 2 5 5 2 3" xfId="13731" xr:uid="{00000000-0005-0000-0000-000073620000}"/>
    <cellStyle name="Normal 2 2 5 5 2 3 2" xfId="48949" xr:uid="{00000000-0005-0000-0000-000074620000}"/>
    <cellStyle name="Normal 2 2 5 5 2 4" xfId="39904" xr:uid="{00000000-0005-0000-0000-000075620000}"/>
    <cellStyle name="Normal 2 2 5 5 2 5" xfId="26338" xr:uid="{00000000-0005-0000-0000-000076620000}"/>
    <cellStyle name="Normal 2 2 5 5 3" xfId="6108" xr:uid="{00000000-0005-0000-0000-000077620000}"/>
    <cellStyle name="Normal 2 2 5 5 3 2" xfId="18739" xr:uid="{00000000-0005-0000-0000-000078620000}"/>
    <cellStyle name="Normal 2 2 5 5 3 2 2" xfId="53955" xr:uid="{00000000-0005-0000-0000-000079620000}"/>
    <cellStyle name="Normal 2 2 5 5 3 3" xfId="41358" xr:uid="{00000000-0005-0000-0000-00007A620000}"/>
    <cellStyle name="Normal 2 2 5 5 3 4" xfId="31344" xr:uid="{00000000-0005-0000-0000-00007B620000}"/>
    <cellStyle name="Normal 2 2 5 5 4" xfId="7567" xr:uid="{00000000-0005-0000-0000-00007C620000}"/>
    <cellStyle name="Normal 2 2 5 5 4 2" xfId="20193" xr:uid="{00000000-0005-0000-0000-00007D620000}"/>
    <cellStyle name="Normal 2 2 5 5 4 2 2" xfId="55409" xr:uid="{00000000-0005-0000-0000-00007E620000}"/>
    <cellStyle name="Normal 2 2 5 5 4 3" xfId="42812" xr:uid="{00000000-0005-0000-0000-00007F620000}"/>
    <cellStyle name="Normal 2 2 5 5 4 4" xfId="32798" xr:uid="{00000000-0005-0000-0000-000080620000}"/>
    <cellStyle name="Normal 2 2 5 5 5" xfId="9348" xr:uid="{00000000-0005-0000-0000-000081620000}"/>
    <cellStyle name="Normal 2 2 5 5 5 2" xfId="21969" xr:uid="{00000000-0005-0000-0000-000082620000}"/>
    <cellStyle name="Normal 2 2 5 5 5 2 2" xfId="57185" xr:uid="{00000000-0005-0000-0000-000083620000}"/>
    <cellStyle name="Normal 2 2 5 5 5 3" xfId="44588" xr:uid="{00000000-0005-0000-0000-000084620000}"/>
    <cellStyle name="Normal 2 2 5 5 5 4" xfId="34574" xr:uid="{00000000-0005-0000-0000-000085620000}"/>
    <cellStyle name="Normal 2 2 5 5 6" xfId="11142" xr:uid="{00000000-0005-0000-0000-000086620000}"/>
    <cellStyle name="Normal 2 2 5 5 6 2" xfId="23745" xr:uid="{00000000-0005-0000-0000-000087620000}"/>
    <cellStyle name="Normal 2 2 5 5 6 2 2" xfId="58961" xr:uid="{00000000-0005-0000-0000-000088620000}"/>
    <cellStyle name="Normal 2 2 5 5 6 3" xfId="46364" xr:uid="{00000000-0005-0000-0000-000089620000}"/>
    <cellStyle name="Normal 2 2 5 5 6 4" xfId="36350" xr:uid="{00000000-0005-0000-0000-00008A620000}"/>
    <cellStyle name="Normal 2 2 5 5 7" xfId="15509" xr:uid="{00000000-0005-0000-0000-00008B620000}"/>
    <cellStyle name="Normal 2 2 5 5 7 2" xfId="50725" xr:uid="{00000000-0005-0000-0000-00008C620000}"/>
    <cellStyle name="Normal 2 2 5 5 7 3" xfId="28114" xr:uid="{00000000-0005-0000-0000-00008D620000}"/>
    <cellStyle name="Normal 2 2 5 5 8" xfId="12600" xr:uid="{00000000-0005-0000-0000-00008E620000}"/>
    <cellStyle name="Normal 2 2 5 5 8 2" xfId="47818" xr:uid="{00000000-0005-0000-0000-00008F620000}"/>
    <cellStyle name="Normal 2 2 5 5 9" xfId="38128" xr:uid="{00000000-0005-0000-0000-000090620000}"/>
    <cellStyle name="Normal 2 2 5 6" xfId="3329" xr:uid="{00000000-0005-0000-0000-000091620000}"/>
    <cellStyle name="Normal 2 2 5 6 10" xfId="26825" xr:uid="{00000000-0005-0000-0000-000092620000}"/>
    <cellStyle name="Normal 2 2 5 6 11" xfId="61229" xr:uid="{00000000-0005-0000-0000-000093620000}"/>
    <cellStyle name="Normal 2 2 5 6 2" xfId="5125" xr:uid="{00000000-0005-0000-0000-000094620000}"/>
    <cellStyle name="Normal 2 2 5 6 2 2" xfId="17772" xr:uid="{00000000-0005-0000-0000-000095620000}"/>
    <cellStyle name="Normal 2 2 5 6 2 2 2" xfId="52988" xr:uid="{00000000-0005-0000-0000-000096620000}"/>
    <cellStyle name="Normal 2 2 5 6 2 3" xfId="40391" xr:uid="{00000000-0005-0000-0000-000097620000}"/>
    <cellStyle name="Normal 2 2 5 6 2 4" xfId="30377" xr:uid="{00000000-0005-0000-0000-000098620000}"/>
    <cellStyle name="Normal 2 2 5 6 3" xfId="6595" xr:uid="{00000000-0005-0000-0000-000099620000}"/>
    <cellStyle name="Normal 2 2 5 6 3 2" xfId="19226" xr:uid="{00000000-0005-0000-0000-00009A620000}"/>
    <cellStyle name="Normal 2 2 5 6 3 2 2" xfId="54442" xr:uid="{00000000-0005-0000-0000-00009B620000}"/>
    <cellStyle name="Normal 2 2 5 6 3 3" xfId="41845" xr:uid="{00000000-0005-0000-0000-00009C620000}"/>
    <cellStyle name="Normal 2 2 5 6 3 4" xfId="31831" xr:uid="{00000000-0005-0000-0000-00009D620000}"/>
    <cellStyle name="Normal 2 2 5 6 4" xfId="8054" xr:uid="{00000000-0005-0000-0000-00009E620000}"/>
    <cellStyle name="Normal 2 2 5 6 4 2" xfId="20680" xr:uid="{00000000-0005-0000-0000-00009F620000}"/>
    <cellStyle name="Normal 2 2 5 6 4 2 2" xfId="55896" xr:uid="{00000000-0005-0000-0000-0000A0620000}"/>
    <cellStyle name="Normal 2 2 5 6 4 3" xfId="43299" xr:uid="{00000000-0005-0000-0000-0000A1620000}"/>
    <cellStyle name="Normal 2 2 5 6 4 4" xfId="33285" xr:uid="{00000000-0005-0000-0000-0000A2620000}"/>
    <cellStyle name="Normal 2 2 5 6 5" xfId="9835" xr:uid="{00000000-0005-0000-0000-0000A3620000}"/>
    <cellStyle name="Normal 2 2 5 6 5 2" xfId="22456" xr:uid="{00000000-0005-0000-0000-0000A4620000}"/>
    <cellStyle name="Normal 2 2 5 6 5 2 2" xfId="57672" xr:uid="{00000000-0005-0000-0000-0000A5620000}"/>
    <cellStyle name="Normal 2 2 5 6 5 3" xfId="45075" xr:uid="{00000000-0005-0000-0000-0000A6620000}"/>
    <cellStyle name="Normal 2 2 5 6 5 4" xfId="35061" xr:uid="{00000000-0005-0000-0000-0000A7620000}"/>
    <cellStyle name="Normal 2 2 5 6 6" xfId="11629" xr:uid="{00000000-0005-0000-0000-0000A8620000}"/>
    <cellStyle name="Normal 2 2 5 6 6 2" xfId="24232" xr:uid="{00000000-0005-0000-0000-0000A9620000}"/>
    <cellStyle name="Normal 2 2 5 6 6 2 2" xfId="59448" xr:uid="{00000000-0005-0000-0000-0000AA620000}"/>
    <cellStyle name="Normal 2 2 5 6 6 3" xfId="46851" xr:uid="{00000000-0005-0000-0000-0000AB620000}"/>
    <cellStyle name="Normal 2 2 5 6 6 4" xfId="36837" xr:uid="{00000000-0005-0000-0000-0000AC620000}"/>
    <cellStyle name="Normal 2 2 5 6 7" xfId="15996" xr:uid="{00000000-0005-0000-0000-0000AD620000}"/>
    <cellStyle name="Normal 2 2 5 6 7 2" xfId="51212" xr:uid="{00000000-0005-0000-0000-0000AE620000}"/>
    <cellStyle name="Normal 2 2 5 6 7 3" xfId="28601" xr:uid="{00000000-0005-0000-0000-0000AF620000}"/>
    <cellStyle name="Normal 2 2 5 6 8" xfId="14218" xr:uid="{00000000-0005-0000-0000-0000B0620000}"/>
    <cellStyle name="Normal 2 2 5 6 8 2" xfId="49436" xr:uid="{00000000-0005-0000-0000-0000B1620000}"/>
    <cellStyle name="Normal 2 2 5 6 9" xfId="38615" xr:uid="{00000000-0005-0000-0000-0000B2620000}"/>
    <cellStyle name="Normal 2 2 5 7" xfId="2486" xr:uid="{00000000-0005-0000-0000-0000B3620000}"/>
    <cellStyle name="Normal 2 2 5 7 10" xfId="26016" xr:uid="{00000000-0005-0000-0000-0000B4620000}"/>
    <cellStyle name="Normal 2 2 5 7 11" xfId="60420" xr:uid="{00000000-0005-0000-0000-0000B5620000}"/>
    <cellStyle name="Normal 2 2 5 7 2" xfId="4316" xr:uid="{00000000-0005-0000-0000-0000B6620000}"/>
    <cellStyle name="Normal 2 2 5 7 2 2" xfId="16963" xr:uid="{00000000-0005-0000-0000-0000B7620000}"/>
    <cellStyle name="Normal 2 2 5 7 2 2 2" xfId="52179" xr:uid="{00000000-0005-0000-0000-0000B8620000}"/>
    <cellStyle name="Normal 2 2 5 7 2 3" xfId="39582" xr:uid="{00000000-0005-0000-0000-0000B9620000}"/>
    <cellStyle name="Normal 2 2 5 7 2 4" xfId="29568" xr:uid="{00000000-0005-0000-0000-0000BA620000}"/>
    <cellStyle name="Normal 2 2 5 7 3" xfId="5786" xr:uid="{00000000-0005-0000-0000-0000BB620000}"/>
    <cellStyle name="Normal 2 2 5 7 3 2" xfId="18417" xr:uid="{00000000-0005-0000-0000-0000BC620000}"/>
    <cellStyle name="Normal 2 2 5 7 3 2 2" xfId="53633" xr:uid="{00000000-0005-0000-0000-0000BD620000}"/>
    <cellStyle name="Normal 2 2 5 7 3 3" xfId="41036" xr:uid="{00000000-0005-0000-0000-0000BE620000}"/>
    <cellStyle name="Normal 2 2 5 7 3 4" xfId="31022" xr:uid="{00000000-0005-0000-0000-0000BF620000}"/>
    <cellStyle name="Normal 2 2 5 7 4" xfId="7245" xr:uid="{00000000-0005-0000-0000-0000C0620000}"/>
    <cellStyle name="Normal 2 2 5 7 4 2" xfId="19871" xr:uid="{00000000-0005-0000-0000-0000C1620000}"/>
    <cellStyle name="Normal 2 2 5 7 4 2 2" xfId="55087" xr:uid="{00000000-0005-0000-0000-0000C2620000}"/>
    <cellStyle name="Normal 2 2 5 7 4 3" xfId="42490" xr:uid="{00000000-0005-0000-0000-0000C3620000}"/>
    <cellStyle name="Normal 2 2 5 7 4 4" xfId="32476" xr:uid="{00000000-0005-0000-0000-0000C4620000}"/>
    <cellStyle name="Normal 2 2 5 7 5" xfId="9026" xr:uid="{00000000-0005-0000-0000-0000C5620000}"/>
    <cellStyle name="Normal 2 2 5 7 5 2" xfId="21647" xr:uid="{00000000-0005-0000-0000-0000C6620000}"/>
    <cellStyle name="Normal 2 2 5 7 5 2 2" xfId="56863" xr:uid="{00000000-0005-0000-0000-0000C7620000}"/>
    <cellStyle name="Normal 2 2 5 7 5 3" xfId="44266" xr:uid="{00000000-0005-0000-0000-0000C8620000}"/>
    <cellStyle name="Normal 2 2 5 7 5 4" xfId="34252" xr:uid="{00000000-0005-0000-0000-0000C9620000}"/>
    <cellStyle name="Normal 2 2 5 7 6" xfId="10820" xr:uid="{00000000-0005-0000-0000-0000CA620000}"/>
    <cellStyle name="Normal 2 2 5 7 6 2" xfId="23423" xr:uid="{00000000-0005-0000-0000-0000CB620000}"/>
    <cellStyle name="Normal 2 2 5 7 6 2 2" xfId="58639" xr:uid="{00000000-0005-0000-0000-0000CC620000}"/>
    <cellStyle name="Normal 2 2 5 7 6 3" xfId="46042" xr:uid="{00000000-0005-0000-0000-0000CD620000}"/>
    <cellStyle name="Normal 2 2 5 7 6 4" xfId="36028" xr:uid="{00000000-0005-0000-0000-0000CE620000}"/>
    <cellStyle name="Normal 2 2 5 7 7" xfId="15187" xr:uid="{00000000-0005-0000-0000-0000CF620000}"/>
    <cellStyle name="Normal 2 2 5 7 7 2" xfId="50403" xr:uid="{00000000-0005-0000-0000-0000D0620000}"/>
    <cellStyle name="Normal 2 2 5 7 7 3" xfId="27792" xr:uid="{00000000-0005-0000-0000-0000D1620000}"/>
    <cellStyle name="Normal 2 2 5 7 8" xfId="13409" xr:uid="{00000000-0005-0000-0000-0000D2620000}"/>
    <cellStyle name="Normal 2 2 5 7 8 2" xfId="48627" xr:uid="{00000000-0005-0000-0000-0000D3620000}"/>
    <cellStyle name="Normal 2 2 5 7 9" xfId="37806" xr:uid="{00000000-0005-0000-0000-0000D4620000}"/>
    <cellStyle name="Normal 2 2 5 8" xfId="3653" xr:uid="{00000000-0005-0000-0000-0000D5620000}"/>
    <cellStyle name="Normal 2 2 5 8 2" xfId="8377" xr:uid="{00000000-0005-0000-0000-0000D6620000}"/>
    <cellStyle name="Normal 2 2 5 8 2 2" xfId="21003" xr:uid="{00000000-0005-0000-0000-0000D7620000}"/>
    <cellStyle name="Normal 2 2 5 8 2 2 2" xfId="56219" xr:uid="{00000000-0005-0000-0000-0000D8620000}"/>
    <cellStyle name="Normal 2 2 5 8 2 3" xfId="43622" xr:uid="{00000000-0005-0000-0000-0000D9620000}"/>
    <cellStyle name="Normal 2 2 5 8 2 4" xfId="33608" xr:uid="{00000000-0005-0000-0000-0000DA620000}"/>
    <cellStyle name="Normal 2 2 5 8 3" xfId="10158" xr:uid="{00000000-0005-0000-0000-0000DB620000}"/>
    <cellStyle name="Normal 2 2 5 8 3 2" xfId="22779" xr:uid="{00000000-0005-0000-0000-0000DC620000}"/>
    <cellStyle name="Normal 2 2 5 8 3 2 2" xfId="57995" xr:uid="{00000000-0005-0000-0000-0000DD620000}"/>
    <cellStyle name="Normal 2 2 5 8 3 3" xfId="45398" xr:uid="{00000000-0005-0000-0000-0000DE620000}"/>
    <cellStyle name="Normal 2 2 5 8 3 4" xfId="35384" xr:uid="{00000000-0005-0000-0000-0000DF620000}"/>
    <cellStyle name="Normal 2 2 5 8 4" xfId="11954" xr:uid="{00000000-0005-0000-0000-0000E0620000}"/>
    <cellStyle name="Normal 2 2 5 8 4 2" xfId="24555" xr:uid="{00000000-0005-0000-0000-0000E1620000}"/>
    <cellStyle name="Normal 2 2 5 8 4 2 2" xfId="59771" xr:uid="{00000000-0005-0000-0000-0000E2620000}"/>
    <cellStyle name="Normal 2 2 5 8 4 3" xfId="47174" xr:uid="{00000000-0005-0000-0000-0000E3620000}"/>
    <cellStyle name="Normal 2 2 5 8 4 4" xfId="37160" xr:uid="{00000000-0005-0000-0000-0000E4620000}"/>
    <cellStyle name="Normal 2 2 5 8 5" xfId="16319" xr:uid="{00000000-0005-0000-0000-0000E5620000}"/>
    <cellStyle name="Normal 2 2 5 8 5 2" xfId="51535" xr:uid="{00000000-0005-0000-0000-0000E6620000}"/>
    <cellStyle name="Normal 2 2 5 8 5 3" xfId="28924" xr:uid="{00000000-0005-0000-0000-0000E7620000}"/>
    <cellStyle name="Normal 2 2 5 8 6" xfId="14541" xr:uid="{00000000-0005-0000-0000-0000E8620000}"/>
    <cellStyle name="Normal 2 2 5 8 6 2" xfId="49759" xr:uid="{00000000-0005-0000-0000-0000E9620000}"/>
    <cellStyle name="Normal 2 2 5 8 7" xfId="38938" xr:uid="{00000000-0005-0000-0000-0000EA620000}"/>
    <cellStyle name="Normal 2 2 5 8 8" xfId="27148" xr:uid="{00000000-0005-0000-0000-0000EB620000}"/>
    <cellStyle name="Normal 2 2 5 9" xfId="3983" xr:uid="{00000000-0005-0000-0000-0000EC620000}"/>
    <cellStyle name="Normal 2 2 5 9 2" xfId="16641" xr:uid="{00000000-0005-0000-0000-0000ED620000}"/>
    <cellStyle name="Normal 2 2 5 9 2 2" xfId="51857" xr:uid="{00000000-0005-0000-0000-0000EE620000}"/>
    <cellStyle name="Normal 2 2 5 9 2 3" xfId="29246" xr:uid="{00000000-0005-0000-0000-0000EF620000}"/>
    <cellStyle name="Normal 2 2 5 9 3" xfId="13087" xr:uid="{00000000-0005-0000-0000-0000F0620000}"/>
    <cellStyle name="Normal 2 2 5 9 3 2" xfId="48305" xr:uid="{00000000-0005-0000-0000-0000F1620000}"/>
    <cellStyle name="Normal 2 2 5 9 4" xfId="39260" xr:uid="{00000000-0005-0000-0000-0000F2620000}"/>
    <cellStyle name="Normal 2 2 5 9 5" xfId="25694" xr:uid="{00000000-0005-0000-0000-0000F3620000}"/>
    <cellStyle name="Normal 2 2 5_District Target Attainment" xfId="1126" xr:uid="{00000000-0005-0000-0000-0000F4620000}"/>
    <cellStyle name="Normal 2 2 6" xfId="1281" xr:uid="{00000000-0005-0000-0000-0000F5620000}"/>
    <cellStyle name="Normal 2 2 7" xfId="1891" xr:uid="{00000000-0005-0000-0000-0000F6620000}"/>
    <cellStyle name="Normal 2 2 8" xfId="2267" xr:uid="{00000000-0005-0000-0000-0000F7620000}"/>
    <cellStyle name="Normal 2 2 9" xfId="2420" xr:uid="{00000000-0005-0000-0000-0000F8620000}"/>
    <cellStyle name="Normal 2 2_District Target Attainment" xfId="1117" xr:uid="{00000000-0005-0000-0000-0000F9620000}"/>
    <cellStyle name="Normal 2 20" xfId="3047" xr:uid="{00000000-0005-0000-0000-0000FA620000}"/>
    <cellStyle name="Normal 2 21" xfId="2780" xr:uid="{00000000-0005-0000-0000-0000FB620000}"/>
    <cellStyle name="Normal 2 22" xfId="2924" xr:uid="{00000000-0005-0000-0000-0000FC620000}"/>
    <cellStyle name="Normal 2 23" xfId="3286" xr:uid="{00000000-0005-0000-0000-0000FD620000}"/>
    <cellStyle name="Normal 2 24" xfId="3296" xr:uid="{00000000-0005-0000-0000-0000FE620000}"/>
    <cellStyle name="Normal 2 25" xfId="2450" xr:uid="{00000000-0005-0000-0000-0000FF620000}"/>
    <cellStyle name="Normal 2 26" xfId="2593" xr:uid="{00000000-0005-0000-0000-000000630000}"/>
    <cellStyle name="Normal 2 27" xfId="3620" xr:uid="{00000000-0005-0000-0000-000001630000}"/>
    <cellStyle name="Normal 2 28" xfId="3757" xr:uid="{00000000-0005-0000-0000-000002630000}"/>
    <cellStyle name="Normal 2 29" xfId="3945" xr:uid="{00000000-0005-0000-0000-000003630000}"/>
    <cellStyle name="Normal 2 3" xfId="575" xr:uid="{00000000-0005-0000-0000-000004630000}"/>
    <cellStyle name="Normal 2 3 10" xfId="2985" xr:uid="{00000000-0005-0000-0000-000005630000}"/>
    <cellStyle name="Normal 2 3 11" xfId="2817" xr:uid="{00000000-0005-0000-0000-000006630000}"/>
    <cellStyle name="Normal 2 3 12" xfId="2487" xr:uid="{00000000-0005-0000-0000-000007630000}"/>
    <cellStyle name="Normal 2 3 2" xfId="576" xr:uid="{00000000-0005-0000-0000-000008630000}"/>
    <cellStyle name="Normal 2 3 2 10" xfId="2986" xr:uid="{00000000-0005-0000-0000-000009630000}"/>
    <cellStyle name="Normal 2 3 2 11" xfId="2818" xr:uid="{00000000-0005-0000-0000-00000A630000}"/>
    <cellStyle name="Normal 2 3 2 12" xfId="2488" xr:uid="{00000000-0005-0000-0000-00000B630000}"/>
    <cellStyle name="Normal 2 3 2 2" xfId="577" xr:uid="{00000000-0005-0000-0000-00000C630000}"/>
    <cellStyle name="Normal 2 3 2 2 10" xfId="5465" xr:uid="{00000000-0005-0000-0000-00000D630000}"/>
    <cellStyle name="Normal 2 3 2 2 10 2" xfId="18096" xr:uid="{00000000-0005-0000-0000-00000E630000}"/>
    <cellStyle name="Normal 2 3 2 2 10 2 2" xfId="53312" xr:uid="{00000000-0005-0000-0000-00000F630000}"/>
    <cellStyle name="Normal 2 3 2 2 10 3" xfId="40715" xr:uid="{00000000-0005-0000-0000-000010630000}"/>
    <cellStyle name="Normal 2 3 2 2 10 4" xfId="30701" xr:uid="{00000000-0005-0000-0000-000011630000}"/>
    <cellStyle name="Normal 2 3 2 2 11" xfId="6921" xr:uid="{00000000-0005-0000-0000-000012630000}"/>
    <cellStyle name="Normal 2 3 2 2 11 2" xfId="19550" xr:uid="{00000000-0005-0000-0000-000013630000}"/>
    <cellStyle name="Normal 2 3 2 2 11 2 2" xfId="54766" xr:uid="{00000000-0005-0000-0000-000014630000}"/>
    <cellStyle name="Normal 2 3 2 2 11 3" xfId="42169" xr:uid="{00000000-0005-0000-0000-000015630000}"/>
    <cellStyle name="Normal 2 3 2 2 11 4" xfId="32155" xr:uid="{00000000-0005-0000-0000-000016630000}"/>
    <cellStyle name="Normal 2 3 2 2 12" xfId="8703" xr:uid="{00000000-0005-0000-0000-000017630000}"/>
    <cellStyle name="Normal 2 3 2 2 12 2" xfId="21326" xr:uid="{00000000-0005-0000-0000-000018630000}"/>
    <cellStyle name="Normal 2 3 2 2 12 2 2" xfId="56542" xr:uid="{00000000-0005-0000-0000-000019630000}"/>
    <cellStyle name="Normal 2 3 2 2 12 3" xfId="43945" xr:uid="{00000000-0005-0000-0000-00001A630000}"/>
    <cellStyle name="Normal 2 3 2 2 12 4" xfId="33931" xr:uid="{00000000-0005-0000-0000-00001B630000}"/>
    <cellStyle name="Normal 2 3 2 2 13" xfId="10582" xr:uid="{00000000-0005-0000-0000-00001C630000}"/>
    <cellStyle name="Normal 2 3 2 2 13 2" xfId="23193" xr:uid="{00000000-0005-0000-0000-00001D630000}"/>
    <cellStyle name="Normal 2 3 2 2 13 2 2" xfId="58409" xr:uid="{00000000-0005-0000-0000-00001E630000}"/>
    <cellStyle name="Normal 2 3 2 2 13 3" xfId="45812" xr:uid="{00000000-0005-0000-0000-00001F630000}"/>
    <cellStyle name="Normal 2 3 2 2 13 4" xfId="35798" xr:uid="{00000000-0005-0000-0000-000020630000}"/>
    <cellStyle name="Normal 2 3 2 2 14" xfId="14865" xr:uid="{00000000-0005-0000-0000-000021630000}"/>
    <cellStyle name="Normal 2 3 2 2 14 2" xfId="50082" xr:uid="{00000000-0005-0000-0000-000022630000}"/>
    <cellStyle name="Normal 2 3 2 2 14 3" xfId="27471" xr:uid="{00000000-0005-0000-0000-000023630000}"/>
    <cellStyle name="Normal 2 3 2 2 15" xfId="12279" xr:uid="{00000000-0005-0000-0000-000024630000}"/>
    <cellStyle name="Normal 2 3 2 2 15 2" xfId="47497" xr:uid="{00000000-0005-0000-0000-000025630000}"/>
    <cellStyle name="Normal 2 3 2 2 16" xfId="37484" xr:uid="{00000000-0005-0000-0000-000026630000}"/>
    <cellStyle name="Normal 2 3 2 2 17" xfId="24886" xr:uid="{00000000-0005-0000-0000-000027630000}"/>
    <cellStyle name="Normal 2 3 2 2 18" xfId="60099" xr:uid="{00000000-0005-0000-0000-000028630000}"/>
    <cellStyle name="Normal 2 3 2 2 2" xfId="1760" xr:uid="{00000000-0005-0000-0000-000029630000}"/>
    <cellStyle name="Normal 2 3 2 2 2 10" xfId="6995" xr:uid="{00000000-0005-0000-0000-00002A630000}"/>
    <cellStyle name="Normal 2 3 2 2 2 10 2" xfId="19622" xr:uid="{00000000-0005-0000-0000-00002B630000}"/>
    <cellStyle name="Normal 2 3 2 2 2 10 2 2" xfId="54838" xr:uid="{00000000-0005-0000-0000-00002C630000}"/>
    <cellStyle name="Normal 2 3 2 2 2 10 3" xfId="42241" xr:uid="{00000000-0005-0000-0000-00002D630000}"/>
    <cellStyle name="Normal 2 3 2 2 2 10 4" xfId="32227" xr:uid="{00000000-0005-0000-0000-00002E630000}"/>
    <cellStyle name="Normal 2 3 2 2 2 11" xfId="8776" xr:uid="{00000000-0005-0000-0000-00002F630000}"/>
    <cellStyle name="Normal 2 3 2 2 2 11 2" xfId="21398" xr:uid="{00000000-0005-0000-0000-000030630000}"/>
    <cellStyle name="Normal 2 3 2 2 2 11 2 2" xfId="56614" xr:uid="{00000000-0005-0000-0000-000031630000}"/>
    <cellStyle name="Normal 2 3 2 2 2 11 3" xfId="44017" xr:uid="{00000000-0005-0000-0000-000032630000}"/>
    <cellStyle name="Normal 2 3 2 2 2 11 4" xfId="34003" xr:uid="{00000000-0005-0000-0000-000033630000}"/>
    <cellStyle name="Normal 2 3 2 2 2 12" xfId="10583" xr:uid="{00000000-0005-0000-0000-000034630000}"/>
    <cellStyle name="Normal 2 3 2 2 2 12 2" xfId="23194" xr:uid="{00000000-0005-0000-0000-000035630000}"/>
    <cellStyle name="Normal 2 3 2 2 2 12 2 2" xfId="58410" xr:uid="{00000000-0005-0000-0000-000036630000}"/>
    <cellStyle name="Normal 2 3 2 2 2 12 3" xfId="45813" xr:uid="{00000000-0005-0000-0000-000037630000}"/>
    <cellStyle name="Normal 2 3 2 2 2 12 4" xfId="35799" xr:uid="{00000000-0005-0000-0000-000038630000}"/>
    <cellStyle name="Normal 2 3 2 2 2 13" xfId="14937" xr:uid="{00000000-0005-0000-0000-000039630000}"/>
    <cellStyle name="Normal 2 3 2 2 2 13 2" xfId="50154" xr:uid="{00000000-0005-0000-0000-00003A630000}"/>
    <cellStyle name="Normal 2 3 2 2 2 13 3" xfId="27543" xr:uid="{00000000-0005-0000-0000-00003B630000}"/>
    <cellStyle name="Normal 2 3 2 2 2 14" xfId="12351" xr:uid="{00000000-0005-0000-0000-00003C630000}"/>
    <cellStyle name="Normal 2 3 2 2 2 14 2" xfId="47569" xr:uid="{00000000-0005-0000-0000-00003D630000}"/>
    <cellStyle name="Normal 2 3 2 2 2 15" xfId="37556" xr:uid="{00000000-0005-0000-0000-00003E630000}"/>
    <cellStyle name="Normal 2 3 2 2 2 16" xfId="24958" xr:uid="{00000000-0005-0000-0000-00003F630000}"/>
    <cellStyle name="Normal 2 3 2 2 2 17" xfId="60171" xr:uid="{00000000-0005-0000-0000-000040630000}"/>
    <cellStyle name="Normal 2 3 2 2 2 2" xfId="2381" xr:uid="{00000000-0005-0000-0000-000041630000}"/>
    <cellStyle name="Normal 2 3 2 2 2 2 10" xfId="10584" xr:uid="{00000000-0005-0000-0000-000042630000}"/>
    <cellStyle name="Normal 2 3 2 2 2 2 10 2" xfId="23195" xr:uid="{00000000-0005-0000-0000-000043630000}"/>
    <cellStyle name="Normal 2 3 2 2 2 2 10 2 2" xfId="58411" xr:uid="{00000000-0005-0000-0000-000044630000}"/>
    <cellStyle name="Normal 2 3 2 2 2 2 10 3" xfId="45814" xr:uid="{00000000-0005-0000-0000-000045630000}"/>
    <cellStyle name="Normal 2 3 2 2 2 2 10 4" xfId="35800" xr:uid="{00000000-0005-0000-0000-000046630000}"/>
    <cellStyle name="Normal 2 3 2 2 2 2 11" xfId="15092" xr:uid="{00000000-0005-0000-0000-000047630000}"/>
    <cellStyle name="Normal 2 3 2 2 2 2 11 2" xfId="50308" xr:uid="{00000000-0005-0000-0000-000048630000}"/>
    <cellStyle name="Normal 2 3 2 2 2 2 11 3" xfId="27697" xr:uid="{00000000-0005-0000-0000-000049630000}"/>
    <cellStyle name="Normal 2 3 2 2 2 2 12" xfId="12505" xr:uid="{00000000-0005-0000-0000-00004A630000}"/>
    <cellStyle name="Normal 2 3 2 2 2 2 12 2" xfId="47723" xr:uid="{00000000-0005-0000-0000-00004B630000}"/>
    <cellStyle name="Normal 2 3 2 2 2 2 13" xfId="37711" xr:uid="{00000000-0005-0000-0000-00004C630000}"/>
    <cellStyle name="Normal 2 3 2 2 2 2 14" xfId="25112" xr:uid="{00000000-0005-0000-0000-00004D630000}"/>
    <cellStyle name="Normal 2 3 2 2 2 2 15" xfId="60325" xr:uid="{00000000-0005-0000-0000-00004E630000}"/>
    <cellStyle name="Normal 2 3 2 2 2 2 2" xfId="3227" xr:uid="{00000000-0005-0000-0000-00004F630000}"/>
    <cellStyle name="Normal 2 3 2 2 2 2 2 10" xfId="25596" xr:uid="{00000000-0005-0000-0000-000050630000}"/>
    <cellStyle name="Normal 2 3 2 2 2 2 2 11" xfId="61131" xr:uid="{00000000-0005-0000-0000-000051630000}"/>
    <cellStyle name="Normal 2 3 2 2 2 2 2 2" xfId="5027" xr:uid="{00000000-0005-0000-0000-000052630000}"/>
    <cellStyle name="Normal 2 3 2 2 2 2 2 2 2" xfId="17674" xr:uid="{00000000-0005-0000-0000-000053630000}"/>
    <cellStyle name="Normal 2 3 2 2 2 2 2 2 2 2" xfId="52890" xr:uid="{00000000-0005-0000-0000-000054630000}"/>
    <cellStyle name="Normal 2 3 2 2 2 2 2 2 2 3" xfId="30279" xr:uid="{00000000-0005-0000-0000-000055630000}"/>
    <cellStyle name="Normal 2 3 2 2 2 2 2 2 3" xfId="14120" xr:uid="{00000000-0005-0000-0000-000056630000}"/>
    <cellStyle name="Normal 2 3 2 2 2 2 2 2 3 2" xfId="49338" xr:uid="{00000000-0005-0000-0000-000057630000}"/>
    <cellStyle name="Normal 2 3 2 2 2 2 2 2 4" xfId="40293" xr:uid="{00000000-0005-0000-0000-000058630000}"/>
    <cellStyle name="Normal 2 3 2 2 2 2 2 2 5" xfId="26727" xr:uid="{00000000-0005-0000-0000-000059630000}"/>
    <cellStyle name="Normal 2 3 2 2 2 2 2 3" xfId="6497" xr:uid="{00000000-0005-0000-0000-00005A630000}"/>
    <cellStyle name="Normal 2 3 2 2 2 2 2 3 2" xfId="19128" xr:uid="{00000000-0005-0000-0000-00005B630000}"/>
    <cellStyle name="Normal 2 3 2 2 2 2 2 3 2 2" xfId="54344" xr:uid="{00000000-0005-0000-0000-00005C630000}"/>
    <cellStyle name="Normal 2 3 2 2 2 2 2 3 3" xfId="41747" xr:uid="{00000000-0005-0000-0000-00005D630000}"/>
    <cellStyle name="Normal 2 3 2 2 2 2 2 3 4" xfId="31733" xr:uid="{00000000-0005-0000-0000-00005E630000}"/>
    <cellStyle name="Normal 2 3 2 2 2 2 2 4" xfId="7956" xr:uid="{00000000-0005-0000-0000-00005F630000}"/>
    <cellStyle name="Normal 2 3 2 2 2 2 2 4 2" xfId="20582" xr:uid="{00000000-0005-0000-0000-000060630000}"/>
    <cellStyle name="Normal 2 3 2 2 2 2 2 4 2 2" xfId="55798" xr:uid="{00000000-0005-0000-0000-000061630000}"/>
    <cellStyle name="Normal 2 3 2 2 2 2 2 4 3" xfId="43201" xr:uid="{00000000-0005-0000-0000-000062630000}"/>
    <cellStyle name="Normal 2 3 2 2 2 2 2 4 4" xfId="33187" xr:uid="{00000000-0005-0000-0000-000063630000}"/>
    <cellStyle name="Normal 2 3 2 2 2 2 2 5" xfId="9737" xr:uid="{00000000-0005-0000-0000-000064630000}"/>
    <cellStyle name="Normal 2 3 2 2 2 2 2 5 2" xfId="22358" xr:uid="{00000000-0005-0000-0000-000065630000}"/>
    <cellStyle name="Normal 2 3 2 2 2 2 2 5 2 2" xfId="57574" xr:uid="{00000000-0005-0000-0000-000066630000}"/>
    <cellStyle name="Normal 2 3 2 2 2 2 2 5 3" xfId="44977" xr:uid="{00000000-0005-0000-0000-000067630000}"/>
    <cellStyle name="Normal 2 3 2 2 2 2 2 5 4" xfId="34963" xr:uid="{00000000-0005-0000-0000-000068630000}"/>
    <cellStyle name="Normal 2 3 2 2 2 2 2 6" xfId="11531" xr:uid="{00000000-0005-0000-0000-000069630000}"/>
    <cellStyle name="Normal 2 3 2 2 2 2 2 6 2" xfId="24134" xr:uid="{00000000-0005-0000-0000-00006A630000}"/>
    <cellStyle name="Normal 2 3 2 2 2 2 2 6 2 2" xfId="59350" xr:uid="{00000000-0005-0000-0000-00006B630000}"/>
    <cellStyle name="Normal 2 3 2 2 2 2 2 6 3" xfId="46753" xr:uid="{00000000-0005-0000-0000-00006C630000}"/>
    <cellStyle name="Normal 2 3 2 2 2 2 2 6 4" xfId="36739" xr:uid="{00000000-0005-0000-0000-00006D630000}"/>
    <cellStyle name="Normal 2 3 2 2 2 2 2 7" xfId="15898" xr:uid="{00000000-0005-0000-0000-00006E630000}"/>
    <cellStyle name="Normal 2 3 2 2 2 2 2 7 2" xfId="51114" xr:uid="{00000000-0005-0000-0000-00006F630000}"/>
    <cellStyle name="Normal 2 3 2 2 2 2 2 7 3" xfId="28503" xr:uid="{00000000-0005-0000-0000-000070630000}"/>
    <cellStyle name="Normal 2 3 2 2 2 2 2 8" xfId="12989" xr:uid="{00000000-0005-0000-0000-000071630000}"/>
    <cellStyle name="Normal 2 3 2 2 2 2 2 8 2" xfId="48207" xr:uid="{00000000-0005-0000-0000-000072630000}"/>
    <cellStyle name="Normal 2 3 2 2 2 2 2 9" xfId="38517" xr:uid="{00000000-0005-0000-0000-000073630000}"/>
    <cellStyle name="Normal 2 3 2 2 2 2 3" xfId="3556" xr:uid="{00000000-0005-0000-0000-000074630000}"/>
    <cellStyle name="Normal 2 3 2 2 2 2 3 10" xfId="27052" xr:uid="{00000000-0005-0000-0000-000075630000}"/>
    <cellStyle name="Normal 2 3 2 2 2 2 3 11" xfId="61456" xr:uid="{00000000-0005-0000-0000-000076630000}"/>
    <cellStyle name="Normal 2 3 2 2 2 2 3 2" xfId="5352" xr:uid="{00000000-0005-0000-0000-000077630000}"/>
    <cellStyle name="Normal 2 3 2 2 2 2 3 2 2" xfId="17999" xr:uid="{00000000-0005-0000-0000-000078630000}"/>
    <cellStyle name="Normal 2 3 2 2 2 2 3 2 2 2" xfId="53215" xr:uid="{00000000-0005-0000-0000-000079630000}"/>
    <cellStyle name="Normal 2 3 2 2 2 2 3 2 3" xfId="40618" xr:uid="{00000000-0005-0000-0000-00007A630000}"/>
    <cellStyle name="Normal 2 3 2 2 2 2 3 2 4" xfId="30604" xr:uid="{00000000-0005-0000-0000-00007B630000}"/>
    <cellStyle name="Normal 2 3 2 2 2 2 3 3" xfId="6822" xr:uid="{00000000-0005-0000-0000-00007C630000}"/>
    <cellStyle name="Normal 2 3 2 2 2 2 3 3 2" xfId="19453" xr:uid="{00000000-0005-0000-0000-00007D630000}"/>
    <cellStyle name="Normal 2 3 2 2 2 2 3 3 2 2" xfId="54669" xr:uid="{00000000-0005-0000-0000-00007E630000}"/>
    <cellStyle name="Normal 2 3 2 2 2 2 3 3 3" xfId="42072" xr:uid="{00000000-0005-0000-0000-00007F630000}"/>
    <cellStyle name="Normal 2 3 2 2 2 2 3 3 4" xfId="32058" xr:uid="{00000000-0005-0000-0000-000080630000}"/>
    <cellStyle name="Normal 2 3 2 2 2 2 3 4" xfId="8281" xr:uid="{00000000-0005-0000-0000-000081630000}"/>
    <cellStyle name="Normal 2 3 2 2 2 2 3 4 2" xfId="20907" xr:uid="{00000000-0005-0000-0000-000082630000}"/>
    <cellStyle name="Normal 2 3 2 2 2 2 3 4 2 2" xfId="56123" xr:uid="{00000000-0005-0000-0000-000083630000}"/>
    <cellStyle name="Normal 2 3 2 2 2 2 3 4 3" xfId="43526" xr:uid="{00000000-0005-0000-0000-000084630000}"/>
    <cellStyle name="Normal 2 3 2 2 2 2 3 4 4" xfId="33512" xr:uid="{00000000-0005-0000-0000-000085630000}"/>
    <cellStyle name="Normal 2 3 2 2 2 2 3 5" xfId="10062" xr:uid="{00000000-0005-0000-0000-000086630000}"/>
    <cellStyle name="Normal 2 3 2 2 2 2 3 5 2" xfId="22683" xr:uid="{00000000-0005-0000-0000-000087630000}"/>
    <cellStyle name="Normal 2 3 2 2 2 2 3 5 2 2" xfId="57899" xr:uid="{00000000-0005-0000-0000-000088630000}"/>
    <cellStyle name="Normal 2 3 2 2 2 2 3 5 3" xfId="45302" xr:uid="{00000000-0005-0000-0000-000089630000}"/>
    <cellStyle name="Normal 2 3 2 2 2 2 3 5 4" xfId="35288" xr:uid="{00000000-0005-0000-0000-00008A630000}"/>
    <cellStyle name="Normal 2 3 2 2 2 2 3 6" xfId="11856" xr:uid="{00000000-0005-0000-0000-00008B630000}"/>
    <cellStyle name="Normal 2 3 2 2 2 2 3 6 2" xfId="24459" xr:uid="{00000000-0005-0000-0000-00008C630000}"/>
    <cellStyle name="Normal 2 3 2 2 2 2 3 6 2 2" xfId="59675" xr:uid="{00000000-0005-0000-0000-00008D630000}"/>
    <cellStyle name="Normal 2 3 2 2 2 2 3 6 3" xfId="47078" xr:uid="{00000000-0005-0000-0000-00008E630000}"/>
    <cellStyle name="Normal 2 3 2 2 2 2 3 6 4" xfId="37064" xr:uid="{00000000-0005-0000-0000-00008F630000}"/>
    <cellStyle name="Normal 2 3 2 2 2 2 3 7" xfId="16223" xr:uid="{00000000-0005-0000-0000-000090630000}"/>
    <cellStyle name="Normal 2 3 2 2 2 2 3 7 2" xfId="51439" xr:uid="{00000000-0005-0000-0000-000091630000}"/>
    <cellStyle name="Normal 2 3 2 2 2 2 3 7 3" xfId="28828" xr:uid="{00000000-0005-0000-0000-000092630000}"/>
    <cellStyle name="Normal 2 3 2 2 2 2 3 8" xfId="14445" xr:uid="{00000000-0005-0000-0000-000093630000}"/>
    <cellStyle name="Normal 2 3 2 2 2 2 3 8 2" xfId="49663" xr:uid="{00000000-0005-0000-0000-000094630000}"/>
    <cellStyle name="Normal 2 3 2 2 2 2 3 9" xfId="38842" xr:uid="{00000000-0005-0000-0000-000095630000}"/>
    <cellStyle name="Normal 2 3 2 2 2 2 4" xfId="2717" xr:uid="{00000000-0005-0000-0000-000096630000}"/>
    <cellStyle name="Normal 2 3 2 2 2 2 4 10" xfId="26243" xr:uid="{00000000-0005-0000-0000-000097630000}"/>
    <cellStyle name="Normal 2 3 2 2 2 2 4 11" xfId="60647" xr:uid="{00000000-0005-0000-0000-000098630000}"/>
    <cellStyle name="Normal 2 3 2 2 2 2 4 2" xfId="4543" xr:uid="{00000000-0005-0000-0000-000099630000}"/>
    <cellStyle name="Normal 2 3 2 2 2 2 4 2 2" xfId="17190" xr:uid="{00000000-0005-0000-0000-00009A630000}"/>
    <cellStyle name="Normal 2 3 2 2 2 2 4 2 2 2" xfId="52406" xr:uid="{00000000-0005-0000-0000-00009B630000}"/>
    <cellStyle name="Normal 2 3 2 2 2 2 4 2 3" xfId="39809" xr:uid="{00000000-0005-0000-0000-00009C630000}"/>
    <cellStyle name="Normal 2 3 2 2 2 2 4 2 4" xfId="29795" xr:uid="{00000000-0005-0000-0000-00009D630000}"/>
    <cellStyle name="Normal 2 3 2 2 2 2 4 3" xfId="6013" xr:uid="{00000000-0005-0000-0000-00009E630000}"/>
    <cellStyle name="Normal 2 3 2 2 2 2 4 3 2" xfId="18644" xr:uid="{00000000-0005-0000-0000-00009F630000}"/>
    <cellStyle name="Normal 2 3 2 2 2 2 4 3 2 2" xfId="53860" xr:uid="{00000000-0005-0000-0000-0000A0630000}"/>
    <cellStyle name="Normal 2 3 2 2 2 2 4 3 3" xfId="41263" xr:uid="{00000000-0005-0000-0000-0000A1630000}"/>
    <cellStyle name="Normal 2 3 2 2 2 2 4 3 4" xfId="31249" xr:uid="{00000000-0005-0000-0000-0000A2630000}"/>
    <cellStyle name="Normal 2 3 2 2 2 2 4 4" xfId="7472" xr:uid="{00000000-0005-0000-0000-0000A3630000}"/>
    <cellStyle name="Normal 2 3 2 2 2 2 4 4 2" xfId="20098" xr:uid="{00000000-0005-0000-0000-0000A4630000}"/>
    <cellStyle name="Normal 2 3 2 2 2 2 4 4 2 2" xfId="55314" xr:uid="{00000000-0005-0000-0000-0000A5630000}"/>
    <cellStyle name="Normal 2 3 2 2 2 2 4 4 3" xfId="42717" xr:uid="{00000000-0005-0000-0000-0000A6630000}"/>
    <cellStyle name="Normal 2 3 2 2 2 2 4 4 4" xfId="32703" xr:uid="{00000000-0005-0000-0000-0000A7630000}"/>
    <cellStyle name="Normal 2 3 2 2 2 2 4 5" xfId="9253" xr:uid="{00000000-0005-0000-0000-0000A8630000}"/>
    <cellStyle name="Normal 2 3 2 2 2 2 4 5 2" xfId="21874" xr:uid="{00000000-0005-0000-0000-0000A9630000}"/>
    <cellStyle name="Normal 2 3 2 2 2 2 4 5 2 2" xfId="57090" xr:uid="{00000000-0005-0000-0000-0000AA630000}"/>
    <cellStyle name="Normal 2 3 2 2 2 2 4 5 3" xfId="44493" xr:uid="{00000000-0005-0000-0000-0000AB630000}"/>
    <cellStyle name="Normal 2 3 2 2 2 2 4 5 4" xfId="34479" xr:uid="{00000000-0005-0000-0000-0000AC630000}"/>
    <cellStyle name="Normal 2 3 2 2 2 2 4 6" xfId="11047" xr:uid="{00000000-0005-0000-0000-0000AD630000}"/>
    <cellStyle name="Normal 2 3 2 2 2 2 4 6 2" xfId="23650" xr:uid="{00000000-0005-0000-0000-0000AE630000}"/>
    <cellStyle name="Normal 2 3 2 2 2 2 4 6 2 2" xfId="58866" xr:uid="{00000000-0005-0000-0000-0000AF630000}"/>
    <cellStyle name="Normal 2 3 2 2 2 2 4 6 3" xfId="46269" xr:uid="{00000000-0005-0000-0000-0000B0630000}"/>
    <cellStyle name="Normal 2 3 2 2 2 2 4 6 4" xfId="36255" xr:uid="{00000000-0005-0000-0000-0000B1630000}"/>
    <cellStyle name="Normal 2 3 2 2 2 2 4 7" xfId="15414" xr:uid="{00000000-0005-0000-0000-0000B2630000}"/>
    <cellStyle name="Normal 2 3 2 2 2 2 4 7 2" xfId="50630" xr:uid="{00000000-0005-0000-0000-0000B3630000}"/>
    <cellStyle name="Normal 2 3 2 2 2 2 4 7 3" xfId="28019" xr:uid="{00000000-0005-0000-0000-0000B4630000}"/>
    <cellStyle name="Normal 2 3 2 2 2 2 4 8" xfId="13636" xr:uid="{00000000-0005-0000-0000-0000B5630000}"/>
    <cellStyle name="Normal 2 3 2 2 2 2 4 8 2" xfId="48854" xr:uid="{00000000-0005-0000-0000-0000B6630000}"/>
    <cellStyle name="Normal 2 3 2 2 2 2 4 9" xfId="38033" xr:uid="{00000000-0005-0000-0000-0000B7630000}"/>
    <cellStyle name="Normal 2 3 2 2 2 2 5" xfId="3881" xr:uid="{00000000-0005-0000-0000-0000B8630000}"/>
    <cellStyle name="Normal 2 3 2 2 2 2 5 2" xfId="8604" xr:uid="{00000000-0005-0000-0000-0000B9630000}"/>
    <cellStyle name="Normal 2 3 2 2 2 2 5 2 2" xfId="21230" xr:uid="{00000000-0005-0000-0000-0000BA630000}"/>
    <cellStyle name="Normal 2 3 2 2 2 2 5 2 2 2" xfId="56446" xr:uid="{00000000-0005-0000-0000-0000BB630000}"/>
    <cellStyle name="Normal 2 3 2 2 2 2 5 2 3" xfId="43849" xr:uid="{00000000-0005-0000-0000-0000BC630000}"/>
    <cellStyle name="Normal 2 3 2 2 2 2 5 2 4" xfId="33835" xr:uid="{00000000-0005-0000-0000-0000BD630000}"/>
    <cellStyle name="Normal 2 3 2 2 2 2 5 3" xfId="10385" xr:uid="{00000000-0005-0000-0000-0000BE630000}"/>
    <cellStyle name="Normal 2 3 2 2 2 2 5 3 2" xfId="23006" xr:uid="{00000000-0005-0000-0000-0000BF630000}"/>
    <cellStyle name="Normal 2 3 2 2 2 2 5 3 2 2" xfId="58222" xr:uid="{00000000-0005-0000-0000-0000C0630000}"/>
    <cellStyle name="Normal 2 3 2 2 2 2 5 3 3" xfId="45625" xr:uid="{00000000-0005-0000-0000-0000C1630000}"/>
    <cellStyle name="Normal 2 3 2 2 2 2 5 3 4" xfId="35611" xr:uid="{00000000-0005-0000-0000-0000C2630000}"/>
    <cellStyle name="Normal 2 3 2 2 2 2 5 4" xfId="12181" xr:uid="{00000000-0005-0000-0000-0000C3630000}"/>
    <cellStyle name="Normal 2 3 2 2 2 2 5 4 2" xfId="24782" xr:uid="{00000000-0005-0000-0000-0000C4630000}"/>
    <cellStyle name="Normal 2 3 2 2 2 2 5 4 2 2" xfId="59998" xr:uid="{00000000-0005-0000-0000-0000C5630000}"/>
    <cellStyle name="Normal 2 3 2 2 2 2 5 4 3" xfId="47401" xr:uid="{00000000-0005-0000-0000-0000C6630000}"/>
    <cellStyle name="Normal 2 3 2 2 2 2 5 4 4" xfId="37387" xr:uid="{00000000-0005-0000-0000-0000C7630000}"/>
    <cellStyle name="Normal 2 3 2 2 2 2 5 5" xfId="16546" xr:uid="{00000000-0005-0000-0000-0000C8630000}"/>
    <cellStyle name="Normal 2 3 2 2 2 2 5 5 2" xfId="51762" xr:uid="{00000000-0005-0000-0000-0000C9630000}"/>
    <cellStyle name="Normal 2 3 2 2 2 2 5 5 3" xfId="29151" xr:uid="{00000000-0005-0000-0000-0000CA630000}"/>
    <cellStyle name="Normal 2 3 2 2 2 2 5 6" xfId="14768" xr:uid="{00000000-0005-0000-0000-0000CB630000}"/>
    <cellStyle name="Normal 2 3 2 2 2 2 5 6 2" xfId="49986" xr:uid="{00000000-0005-0000-0000-0000CC630000}"/>
    <cellStyle name="Normal 2 3 2 2 2 2 5 7" xfId="39165" xr:uid="{00000000-0005-0000-0000-0000CD630000}"/>
    <cellStyle name="Normal 2 3 2 2 2 2 5 8" xfId="27375" xr:uid="{00000000-0005-0000-0000-0000CE630000}"/>
    <cellStyle name="Normal 2 3 2 2 2 2 6" xfId="4221" xr:uid="{00000000-0005-0000-0000-0000CF630000}"/>
    <cellStyle name="Normal 2 3 2 2 2 2 6 2" xfId="16868" xr:uid="{00000000-0005-0000-0000-0000D0630000}"/>
    <cellStyle name="Normal 2 3 2 2 2 2 6 2 2" xfId="52084" xr:uid="{00000000-0005-0000-0000-0000D1630000}"/>
    <cellStyle name="Normal 2 3 2 2 2 2 6 2 3" xfId="29473" xr:uid="{00000000-0005-0000-0000-0000D2630000}"/>
    <cellStyle name="Normal 2 3 2 2 2 2 6 3" xfId="13314" xr:uid="{00000000-0005-0000-0000-0000D3630000}"/>
    <cellStyle name="Normal 2 3 2 2 2 2 6 3 2" xfId="48532" xr:uid="{00000000-0005-0000-0000-0000D4630000}"/>
    <cellStyle name="Normal 2 3 2 2 2 2 6 4" xfId="39487" xr:uid="{00000000-0005-0000-0000-0000D5630000}"/>
    <cellStyle name="Normal 2 3 2 2 2 2 6 5" xfId="25921" xr:uid="{00000000-0005-0000-0000-0000D6630000}"/>
    <cellStyle name="Normal 2 3 2 2 2 2 7" xfId="5691" xr:uid="{00000000-0005-0000-0000-0000D7630000}"/>
    <cellStyle name="Normal 2 3 2 2 2 2 7 2" xfId="18322" xr:uid="{00000000-0005-0000-0000-0000D8630000}"/>
    <cellStyle name="Normal 2 3 2 2 2 2 7 2 2" xfId="53538" xr:uid="{00000000-0005-0000-0000-0000D9630000}"/>
    <cellStyle name="Normal 2 3 2 2 2 2 7 3" xfId="40941" xr:uid="{00000000-0005-0000-0000-0000DA630000}"/>
    <cellStyle name="Normal 2 3 2 2 2 2 7 4" xfId="30927" xr:uid="{00000000-0005-0000-0000-0000DB630000}"/>
    <cellStyle name="Normal 2 3 2 2 2 2 8" xfId="7150" xr:uid="{00000000-0005-0000-0000-0000DC630000}"/>
    <cellStyle name="Normal 2 3 2 2 2 2 8 2" xfId="19776" xr:uid="{00000000-0005-0000-0000-0000DD630000}"/>
    <cellStyle name="Normal 2 3 2 2 2 2 8 2 2" xfId="54992" xr:uid="{00000000-0005-0000-0000-0000DE630000}"/>
    <cellStyle name="Normal 2 3 2 2 2 2 8 3" xfId="42395" xr:uid="{00000000-0005-0000-0000-0000DF630000}"/>
    <cellStyle name="Normal 2 3 2 2 2 2 8 4" xfId="32381" xr:uid="{00000000-0005-0000-0000-0000E0630000}"/>
    <cellStyle name="Normal 2 3 2 2 2 2 9" xfId="8931" xr:uid="{00000000-0005-0000-0000-0000E1630000}"/>
    <cellStyle name="Normal 2 3 2 2 2 2 9 2" xfId="21552" xr:uid="{00000000-0005-0000-0000-0000E2630000}"/>
    <cellStyle name="Normal 2 3 2 2 2 2 9 2 2" xfId="56768" xr:uid="{00000000-0005-0000-0000-0000E3630000}"/>
    <cellStyle name="Normal 2 3 2 2 2 2 9 3" xfId="44171" xr:uid="{00000000-0005-0000-0000-0000E4630000}"/>
    <cellStyle name="Normal 2 3 2 2 2 2 9 4" xfId="34157" xr:uid="{00000000-0005-0000-0000-0000E5630000}"/>
    <cellStyle name="Normal 2 3 2 2 2 3" xfId="3067" xr:uid="{00000000-0005-0000-0000-0000E6630000}"/>
    <cellStyle name="Normal 2 3 2 2 2 3 10" xfId="25439" xr:uid="{00000000-0005-0000-0000-0000E7630000}"/>
    <cellStyle name="Normal 2 3 2 2 2 3 11" xfId="60974" xr:uid="{00000000-0005-0000-0000-0000E8630000}"/>
    <cellStyle name="Normal 2 3 2 2 2 3 2" xfId="4870" xr:uid="{00000000-0005-0000-0000-0000E9630000}"/>
    <cellStyle name="Normal 2 3 2 2 2 3 2 2" xfId="17517" xr:uid="{00000000-0005-0000-0000-0000EA630000}"/>
    <cellStyle name="Normal 2 3 2 2 2 3 2 2 2" xfId="52733" xr:uid="{00000000-0005-0000-0000-0000EB630000}"/>
    <cellStyle name="Normal 2 3 2 2 2 3 2 2 3" xfId="30122" xr:uid="{00000000-0005-0000-0000-0000EC630000}"/>
    <cellStyle name="Normal 2 3 2 2 2 3 2 3" xfId="13963" xr:uid="{00000000-0005-0000-0000-0000ED630000}"/>
    <cellStyle name="Normal 2 3 2 2 2 3 2 3 2" xfId="49181" xr:uid="{00000000-0005-0000-0000-0000EE630000}"/>
    <cellStyle name="Normal 2 3 2 2 2 3 2 4" xfId="40136" xr:uid="{00000000-0005-0000-0000-0000EF630000}"/>
    <cellStyle name="Normal 2 3 2 2 2 3 2 5" xfId="26570" xr:uid="{00000000-0005-0000-0000-0000F0630000}"/>
    <cellStyle name="Normal 2 3 2 2 2 3 3" xfId="6340" xr:uid="{00000000-0005-0000-0000-0000F1630000}"/>
    <cellStyle name="Normal 2 3 2 2 2 3 3 2" xfId="18971" xr:uid="{00000000-0005-0000-0000-0000F2630000}"/>
    <cellStyle name="Normal 2 3 2 2 2 3 3 2 2" xfId="54187" xr:uid="{00000000-0005-0000-0000-0000F3630000}"/>
    <cellStyle name="Normal 2 3 2 2 2 3 3 3" xfId="41590" xr:uid="{00000000-0005-0000-0000-0000F4630000}"/>
    <cellStyle name="Normal 2 3 2 2 2 3 3 4" xfId="31576" xr:uid="{00000000-0005-0000-0000-0000F5630000}"/>
    <cellStyle name="Normal 2 3 2 2 2 3 4" xfId="7799" xr:uid="{00000000-0005-0000-0000-0000F6630000}"/>
    <cellStyle name="Normal 2 3 2 2 2 3 4 2" xfId="20425" xr:uid="{00000000-0005-0000-0000-0000F7630000}"/>
    <cellStyle name="Normal 2 3 2 2 2 3 4 2 2" xfId="55641" xr:uid="{00000000-0005-0000-0000-0000F8630000}"/>
    <cellStyle name="Normal 2 3 2 2 2 3 4 3" xfId="43044" xr:uid="{00000000-0005-0000-0000-0000F9630000}"/>
    <cellStyle name="Normal 2 3 2 2 2 3 4 4" xfId="33030" xr:uid="{00000000-0005-0000-0000-0000FA630000}"/>
    <cellStyle name="Normal 2 3 2 2 2 3 5" xfId="9580" xr:uid="{00000000-0005-0000-0000-0000FB630000}"/>
    <cellStyle name="Normal 2 3 2 2 2 3 5 2" xfId="22201" xr:uid="{00000000-0005-0000-0000-0000FC630000}"/>
    <cellStyle name="Normal 2 3 2 2 2 3 5 2 2" xfId="57417" xr:uid="{00000000-0005-0000-0000-0000FD630000}"/>
    <cellStyle name="Normal 2 3 2 2 2 3 5 3" xfId="44820" xr:uid="{00000000-0005-0000-0000-0000FE630000}"/>
    <cellStyle name="Normal 2 3 2 2 2 3 5 4" xfId="34806" xr:uid="{00000000-0005-0000-0000-0000FF630000}"/>
    <cellStyle name="Normal 2 3 2 2 2 3 6" xfId="11374" xr:uid="{00000000-0005-0000-0000-000000640000}"/>
    <cellStyle name="Normal 2 3 2 2 2 3 6 2" xfId="23977" xr:uid="{00000000-0005-0000-0000-000001640000}"/>
    <cellStyle name="Normal 2 3 2 2 2 3 6 2 2" xfId="59193" xr:uid="{00000000-0005-0000-0000-000002640000}"/>
    <cellStyle name="Normal 2 3 2 2 2 3 6 3" xfId="46596" xr:uid="{00000000-0005-0000-0000-000003640000}"/>
    <cellStyle name="Normal 2 3 2 2 2 3 6 4" xfId="36582" xr:uid="{00000000-0005-0000-0000-000004640000}"/>
    <cellStyle name="Normal 2 3 2 2 2 3 7" xfId="15741" xr:uid="{00000000-0005-0000-0000-000005640000}"/>
    <cellStyle name="Normal 2 3 2 2 2 3 7 2" xfId="50957" xr:uid="{00000000-0005-0000-0000-000006640000}"/>
    <cellStyle name="Normal 2 3 2 2 2 3 7 3" xfId="28346" xr:uid="{00000000-0005-0000-0000-000007640000}"/>
    <cellStyle name="Normal 2 3 2 2 2 3 8" xfId="12832" xr:uid="{00000000-0005-0000-0000-000008640000}"/>
    <cellStyle name="Normal 2 3 2 2 2 3 8 2" xfId="48050" xr:uid="{00000000-0005-0000-0000-000009640000}"/>
    <cellStyle name="Normal 2 3 2 2 2 3 9" xfId="38360" xr:uid="{00000000-0005-0000-0000-00000A640000}"/>
    <cellStyle name="Normal 2 3 2 2 2 4" xfId="2893" xr:uid="{00000000-0005-0000-0000-00000B640000}"/>
    <cellStyle name="Normal 2 3 2 2 2 4 10" xfId="25280" xr:uid="{00000000-0005-0000-0000-00000C640000}"/>
    <cellStyle name="Normal 2 3 2 2 2 4 11" xfId="60815" xr:uid="{00000000-0005-0000-0000-00000D640000}"/>
    <cellStyle name="Normal 2 3 2 2 2 4 2" xfId="4711" xr:uid="{00000000-0005-0000-0000-00000E640000}"/>
    <cellStyle name="Normal 2 3 2 2 2 4 2 2" xfId="17358" xr:uid="{00000000-0005-0000-0000-00000F640000}"/>
    <cellStyle name="Normal 2 3 2 2 2 4 2 2 2" xfId="52574" xr:uid="{00000000-0005-0000-0000-000010640000}"/>
    <cellStyle name="Normal 2 3 2 2 2 4 2 2 3" xfId="29963" xr:uid="{00000000-0005-0000-0000-000011640000}"/>
    <cellStyle name="Normal 2 3 2 2 2 4 2 3" xfId="13804" xr:uid="{00000000-0005-0000-0000-000012640000}"/>
    <cellStyle name="Normal 2 3 2 2 2 4 2 3 2" xfId="49022" xr:uid="{00000000-0005-0000-0000-000013640000}"/>
    <cellStyle name="Normal 2 3 2 2 2 4 2 4" xfId="39977" xr:uid="{00000000-0005-0000-0000-000014640000}"/>
    <cellStyle name="Normal 2 3 2 2 2 4 2 5" xfId="26411" xr:uid="{00000000-0005-0000-0000-000015640000}"/>
    <cellStyle name="Normal 2 3 2 2 2 4 3" xfId="6181" xr:uid="{00000000-0005-0000-0000-000016640000}"/>
    <cellStyle name="Normal 2 3 2 2 2 4 3 2" xfId="18812" xr:uid="{00000000-0005-0000-0000-000017640000}"/>
    <cellStyle name="Normal 2 3 2 2 2 4 3 2 2" xfId="54028" xr:uid="{00000000-0005-0000-0000-000018640000}"/>
    <cellStyle name="Normal 2 3 2 2 2 4 3 3" xfId="41431" xr:uid="{00000000-0005-0000-0000-000019640000}"/>
    <cellStyle name="Normal 2 3 2 2 2 4 3 4" xfId="31417" xr:uid="{00000000-0005-0000-0000-00001A640000}"/>
    <cellStyle name="Normal 2 3 2 2 2 4 4" xfId="7640" xr:uid="{00000000-0005-0000-0000-00001B640000}"/>
    <cellStyle name="Normal 2 3 2 2 2 4 4 2" xfId="20266" xr:uid="{00000000-0005-0000-0000-00001C640000}"/>
    <cellStyle name="Normal 2 3 2 2 2 4 4 2 2" xfId="55482" xr:uid="{00000000-0005-0000-0000-00001D640000}"/>
    <cellStyle name="Normal 2 3 2 2 2 4 4 3" xfId="42885" xr:uid="{00000000-0005-0000-0000-00001E640000}"/>
    <cellStyle name="Normal 2 3 2 2 2 4 4 4" xfId="32871" xr:uid="{00000000-0005-0000-0000-00001F640000}"/>
    <cellStyle name="Normal 2 3 2 2 2 4 5" xfId="9421" xr:uid="{00000000-0005-0000-0000-000020640000}"/>
    <cellStyle name="Normal 2 3 2 2 2 4 5 2" xfId="22042" xr:uid="{00000000-0005-0000-0000-000021640000}"/>
    <cellStyle name="Normal 2 3 2 2 2 4 5 2 2" xfId="57258" xr:uid="{00000000-0005-0000-0000-000022640000}"/>
    <cellStyle name="Normal 2 3 2 2 2 4 5 3" xfId="44661" xr:uid="{00000000-0005-0000-0000-000023640000}"/>
    <cellStyle name="Normal 2 3 2 2 2 4 5 4" xfId="34647" xr:uid="{00000000-0005-0000-0000-000024640000}"/>
    <cellStyle name="Normal 2 3 2 2 2 4 6" xfId="11215" xr:uid="{00000000-0005-0000-0000-000025640000}"/>
    <cellStyle name="Normal 2 3 2 2 2 4 6 2" xfId="23818" xr:uid="{00000000-0005-0000-0000-000026640000}"/>
    <cellStyle name="Normal 2 3 2 2 2 4 6 2 2" xfId="59034" xr:uid="{00000000-0005-0000-0000-000027640000}"/>
    <cellStyle name="Normal 2 3 2 2 2 4 6 3" xfId="46437" xr:uid="{00000000-0005-0000-0000-000028640000}"/>
    <cellStyle name="Normal 2 3 2 2 2 4 6 4" xfId="36423" xr:uid="{00000000-0005-0000-0000-000029640000}"/>
    <cellStyle name="Normal 2 3 2 2 2 4 7" xfId="15582" xr:uid="{00000000-0005-0000-0000-00002A640000}"/>
    <cellStyle name="Normal 2 3 2 2 2 4 7 2" xfId="50798" xr:uid="{00000000-0005-0000-0000-00002B640000}"/>
    <cellStyle name="Normal 2 3 2 2 2 4 7 3" xfId="28187" xr:uid="{00000000-0005-0000-0000-00002C640000}"/>
    <cellStyle name="Normal 2 3 2 2 2 4 8" xfId="12673" xr:uid="{00000000-0005-0000-0000-00002D640000}"/>
    <cellStyle name="Normal 2 3 2 2 2 4 8 2" xfId="47891" xr:uid="{00000000-0005-0000-0000-00002E640000}"/>
    <cellStyle name="Normal 2 3 2 2 2 4 9" xfId="38201" xr:uid="{00000000-0005-0000-0000-00002F640000}"/>
    <cellStyle name="Normal 2 3 2 2 2 5" xfId="3402" xr:uid="{00000000-0005-0000-0000-000030640000}"/>
    <cellStyle name="Normal 2 3 2 2 2 5 10" xfId="26898" xr:uid="{00000000-0005-0000-0000-000031640000}"/>
    <cellStyle name="Normal 2 3 2 2 2 5 11" xfId="61302" xr:uid="{00000000-0005-0000-0000-000032640000}"/>
    <cellStyle name="Normal 2 3 2 2 2 5 2" xfId="5198" xr:uid="{00000000-0005-0000-0000-000033640000}"/>
    <cellStyle name="Normal 2 3 2 2 2 5 2 2" xfId="17845" xr:uid="{00000000-0005-0000-0000-000034640000}"/>
    <cellStyle name="Normal 2 3 2 2 2 5 2 2 2" xfId="53061" xr:uid="{00000000-0005-0000-0000-000035640000}"/>
    <cellStyle name="Normal 2 3 2 2 2 5 2 3" xfId="40464" xr:uid="{00000000-0005-0000-0000-000036640000}"/>
    <cellStyle name="Normal 2 3 2 2 2 5 2 4" xfId="30450" xr:uid="{00000000-0005-0000-0000-000037640000}"/>
    <cellStyle name="Normal 2 3 2 2 2 5 3" xfId="6668" xr:uid="{00000000-0005-0000-0000-000038640000}"/>
    <cellStyle name="Normal 2 3 2 2 2 5 3 2" xfId="19299" xr:uid="{00000000-0005-0000-0000-000039640000}"/>
    <cellStyle name="Normal 2 3 2 2 2 5 3 2 2" xfId="54515" xr:uid="{00000000-0005-0000-0000-00003A640000}"/>
    <cellStyle name="Normal 2 3 2 2 2 5 3 3" xfId="41918" xr:uid="{00000000-0005-0000-0000-00003B640000}"/>
    <cellStyle name="Normal 2 3 2 2 2 5 3 4" xfId="31904" xr:uid="{00000000-0005-0000-0000-00003C640000}"/>
    <cellStyle name="Normal 2 3 2 2 2 5 4" xfId="8127" xr:uid="{00000000-0005-0000-0000-00003D640000}"/>
    <cellStyle name="Normal 2 3 2 2 2 5 4 2" xfId="20753" xr:uid="{00000000-0005-0000-0000-00003E640000}"/>
    <cellStyle name="Normal 2 3 2 2 2 5 4 2 2" xfId="55969" xr:uid="{00000000-0005-0000-0000-00003F640000}"/>
    <cellStyle name="Normal 2 3 2 2 2 5 4 3" xfId="43372" xr:uid="{00000000-0005-0000-0000-000040640000}"/>
    <cellStyle name="Normal 2 3 2 2 2 5 4 4" xfId="33358" xr:uid="{00000000-0005-0000-0000-000041640000}"/>
    <cellStyle name="Normal 2 3 2 2 2 5 5" xfId="9908" xr:uid="{00000000-0005-0000-0000-000042640000}"/>
    <cellStyle name="Normal 2 3 2 2 2 5 5 2" xfId="22529" xr:uid="{00000000-0005-0000-0000-000043640000}"/>
    <cellStyle name="Normal 2 3 2 2 2 5 5 2 2" xfId="57745" xr:uid="{00000000-0005-0000-0000-000044640000}"/>
    <cellStyle name="Normal 2 3 2 2 2 5 5 3" xfId="45148" xr:uid="{00000000-0005-0000-0000-000045640000}"/>
    <cellStyle name="Normal 2 3 2 2 2 5 5 4" xfId="35134" xr:uid="{00000000-0005-0000-0000-000046640000}"/>
    <cellStyle name="Normal 2 3 2 2 2 5 6" xfId="11702" xr:uid="{00000000-0005-0000-0000-000047640000}"/>
    <cellStyle name="Normal 2 3 2 2 2 5 6 2" xfId="24305" xr:uid="{00000000-0005-0000-0000-000048640000}"/>
    <cellStyle name="Normal 2 3 2 2 2 5 6 2 2" xfId="59521" xr:uid="{00000000-0005-0000-0000-000049640000}"/>
    <cellStyle name="Normal 2 3 2 2 2 5 6 3" xfId="46924" xr:uid="{00000000-0005-0000-0000-00004A640000}"/>
    <cellStyle name="Normal 2 3 2 2 2 5 6 4" xfId="36910" xr:uid="{00000000-0005-0000-0000-00004B640000}"/>
    <cellStyle name="Normal 2 3 2 2 2 5 7" xfId="16069" xr:uid="{00000000-0005-0000-0000-00004C640000}"/>
    <cellStyle name="Normal 2 3 2 2 2 5 7 2" xfId="51285" xr:uid="{00000000-0005-0000-0000-00004D640000}"/>
    <cellStyle name="Normal 2 3 2 2 2 5 7 3" xfId="28674" xr:uid="{00000000-0005-0000-0000-00004E640000}"/>
    <cellStyle name="Normal 2 3 2 2 2 5 8" xfId="14291" xr:uid="{00000000-0005-0000-0000-00004F640000}"/>
    <cellStyle name="Normal 2 3 2 2 2 5 8 2" xfId="49509" xr:uid="{00000000-0005-0000-0000-000050640000}"/>
    <cellStyle name="Normal 2 3 2 2 2 5 9" xfId="38688" xr:uid="{00000000-0005-0000-0000-000051640000}"/>
    <cellStyle name="Normal 2 3 2 2 2 6" xfId="2562" xr:uid="{00000000-0005-0000-0000-000052640000}"/>
    <cellStyle name="Normal 2 3 2 2 2 6 10" xfId="26089" xr:uid="{00000000-0005-0000-0000-000053640000}"/>
    <cellStyle name="Normal 2 3 2 2 2 6 11" xfId="60493" xr:uid="{00000000-0005-0000-0000-000054640000}"/>
    <cellStyle name="Normal 2 3 2 2 2 6 2" xfId="4389" xr:uid="{00000000-0005-0000-0000-000055640000}"/>
    <cellStyle name="Normal 2 3 2 2 2 6 2 2" xfId="17036" xr:uid="{00000000-0005-0000-0000-000056640000}"/>
    <cellStyle name="Normal 2 3 2 2 2 6 2 2 2" xfId="52252" xr:uid="{00000000-0005-0000-0000-000057640000}"/>
    <cellStyle name="Normal 2 3 2 2 2 6 2 3" xfId="39655" xr:uid="{00000000-0005-0000-0000-000058640000}"/>
    <cellStyle name="Normal 2 3 2 2 2 6 2 4" xfId="29641" xr:uid="{00000000-0005-0000-0000-000059640000}"/>
    <cellStyle name="Normal 2 3 2 2 2 6 3" xfId="5859" xr:uid="{00000000-0005-0000-0000-00005A640000}"/>
    <cellStyle name="Normal 2 3 2 2 2 6 3 2" xfId="18490" xr:uid="{00000000-0005-0000-0000-00005B640000}"/>
    <cellStyle name="Normal 2 3 2 2 2 6 3 2 2" xfId="53706" xr:uid="{00000000-0005-0000-0000-00005C640000}"/>
    <cellStyle name="Normal 2 3 2 2 2 6 3 3" xfId="41109" xr:uid="{00000000-0005-0000-0000-00005D640000}"/>
    <cellStyle name="Normal 2 3 2 2 2 6 3 4" xfId="31095" xr:uid="{00000000-0005-0000-0000-00005E640000}"/>
    <cellStyle name="Normal 2 3 2 2 2 6 4" xfId="7318" xr:uid="{00000000-0005-0000-0000-00005F640000}"/>
    <cellStyle name="Normal 2 3 2 2 2 6 4 2" xfId="19944" xr:uid="{00000000-0005-0000-0000-000060640000}"/>
    <cellStyle name="Normal 2 3 2 2 2 6 4 2 2" xfId="55160" xr:uid="{00000000-0005-0000-0000-000061640000}"/>
    <cellStyle name="Normal 2 3 2 2 2 6 4 3" xfId="42563" xr:uid="{00000000-0005-0000-0000-000062640000}"/>
    <cellStyle name="Normal 2 3 2 2 2 6 4 4" xfId="32549" xr:uid="{00000000-0005-0000-0000-000063640000}"/>
    <cellStyle name="Normal 2 3 2 2 2 6 5" xfId="9099" xr:uid="{00000000-0005-0000-0000-000064640000}"/>
    <cellStyle name="Normal 2 3 2 2 2 6 5 2" xfId="21720" xr:uid="{00000000-0005-0000-0000-000065640000}"/>
    <cellStyle name="Normal 2 3 2 2 2 6 5 2 2" xfId="56936" xr:uid="{00000000-0005-0000-0000-000066640000}"/>
    <cellStyle name="Normal 2 3 2 2 2 6 5 3" xfId="44339" xr:uid="{00000000-0005-0000-0000-000067640000}"/>
    <cellStyle name="Normal 2 3 2 2 2 6 5 4" xfId="34325" xr:uid="{00000000-0005-0000-0000-000068640000}"/>
    <cellStyle name="Normal 2 3 2 2 2 6 6" xfId="10893" xr:uid="{00000000-0005-0000-0000-000069640000}"/>
    <cellStyle name="Normal 2 3 2 2 2 6 6 2" xfId="23496" xr:uid="{00000000-0005-0000-0000-00006A640000}"/>
    <cellStyle name="Normal 2 3 2 2 2 6 6 2 2" xfId="58712" xr:uid="{00000000-0005-0000-0000-00006B640000}"/>
    <cellStyle name="Normal 2 3 2 2 2 6 6 3" xfId="46115" xr:uid="{00000000-0005-0000-0000-00006C640000}"/>
    <cellStyle name="Normal 2 3 2 2 2 6 6 4" xfId="36101" xr:uid="{00000000-0005-0000-0000-00006D640000}"/>
    <cellStyle name="Normal 2 3 2 2 2 6 7" xfId="15260" xr:uid="{00000000-0005-0000-0000-00006E640000}"/>
    <cellStyle name="Normal 2 3 2 2 2 6 7 2" xfId="50476" xr:uid="{00000000-0005-0000-0000-00006F640000}"/>
    <cellStyle name="Normal 2 3 2 2 2 6 7 3" xfId="27865" xr:uid="{00000000-0005-0000-0000-000070640000}"/>
    <cellStyle name="Normal 2 3 2 2 2 6 8" xfId="13482" xr:uid="{00000000-0005-0000-0000-000071640000}"/>
    <cellStyle name="Normal 2 3 2 2 2 6 8 2" xfId="48700" xr:uid="{00000000-0005-0000-0000-000072640000}"/>
    <cellStyle name="Normal 2 3 2 2 2 6 9" xfId="37879" xr:uid="{00000000-0005-0000-0000-000073640000}"/>
    <cellStyle name="Normal 2 3 2 2 2 7" xfId="3726" xr:uid="{00000000-0005-0000-0000-000074640000}"/>
    <cellStyle name="Normal 2 3 2 2 2 7 2" xfId="8450" xr:uid="{00000000-0005-0000-0000-000075640000}"/>
    <cellStyle name="Normal 2 3 2 2 2 7 2 2" xfId="21076" xr:uid="{00000000-0005-0000-0000-000076640000}"/>
    <cellStyle name="Normal 2 3 2 2 2 7 2 2 2" xfId="56292" xr:uid="{00000000-0005-0000-0000-000077640000}"/>
    <cellStyle name="Normal 2 3 2 2 2 7 2 3" xfId="43695" xr:uid="{00000000-0005-0000-0000-000078640000}"/>
    <cellStyle name="Normal 2 3 2 2 2 7 2 4" xfId="33681" xr:uid="{00000000-0005-0000-0000-000079640000}"/>
    <cellStyle name="Normal 2 3 2 2 2 7 3" xfId="10231" xr:uid="{00000000-0005-0000-0000-00007A640000}"/>
    <cellStyle name="Normal 2 3 2 2 2 7 3 2" xfId="22852" xr:uid="{00000000-0005-0000-0000-00007B640000}"/>
    <cellStyle name="Normal 2 3 2 2 2 7 3 2 2" xfId="58068" xr:uid="{00000000-0005-0000-0000-00007C640000}"/>
    <cellStyle name="Normal 2 3 2 2 2 7 3 3" xfId="45471" xr:uid="{00000000-0005-0000-0000-00007D640000}"/>
    <cellStyle name="Normal 2 3 2 2 2 7 3 4" xfId="35457" xr:uid="{00000000-0005-0000-0000-00007E640000}"/>
    <cellStyle name="Normal 2 3 2 2 2 7 4" xfId="12027" xr:uid="{00000000-0005-0000-0000-00007F640000}"/>
    <cellStyle name="Normal 2 3 2 2 2 7 4 2" xfId="24628" xr:uid="{00000000-0005-0000-0000-000080640000}"/>
    <cellStyle name="Normal 2 3 2 2 2 7 4 2 2" xfId="59844" xr:uid="{00000000-0005-0000-0000-000081640000}"/>
    <cellStyle name="Normal 2 3 2 2 2 7 4 3" xfId="47247" xr:uid="{00000000-0005-0000-0000-000082640000}"/>
    <cellStyle name="Normal 2 3 2 2 2 7 4 4" xfId="37233" xr:uid="{00000000-0005-0000-0000-000083640000}"/>
    <cellStyle name="Normal 2 3 2 2 2 7 5" xfId="16392" xr:uid="{00000000-0005-0000-0000-000084640000}"/>
    <cellStyle name="Normal 2 3 2 2 2 7 5 2" xfId="51608" xr:uid="{00000000-0005-0000-0000-000085640000}"/>
    <cellStyle name="Normal 2 3 2 2 2 7 5 3" xfId="28997" xr:uid="{00000000-0005-0000-0000-000086640000}"/>
    <cellStyle name="Normal 2 3 2 2 2 7 6" xfId="14614" xr:uid="{00000000-0005-0000-0000-000087640000}"/>
    <cellStyle name="Normal 2 3 2 2 2 7 6 2" xfId="49832" xr:uid="{00000000-0005-0000-0000-000088640000}"/>
    <cellStyle name="Normal 2 3 2 2 2 7 7" xfId="39011" xr:uid="{00000000-0005-0000-0000-000089640000}"/>
    <cellStyle name="Normal 2 3 2 2 2 7 8" xfId="27221" xr:uid="{00000000-0005-0000-0000-00008A640000}"/>
    <cellStyle name="Normal 2 3 2 2 2 8" xfId="4064" xr:uid="{00000000-0005-0000-0000-00008B640000}"/>
    <cellStyle name="Normal 2 3 2 2 2 8 2" xfId="16714" xr:uid="{00000000-0005-0000-0000-00008C640000}"/>
    <cellStyle name="Normal 2 3 2 2 2 8 2 2" xfId="51930" xr:uid="{00000000-0005-0000-0000-00008D640000}"/>
    <cellStyle name="Normal 2 3 2 2 2 8 2 3" xfId="29319" xr:uid="{00000000-0005-0000-0000-00008E640000}"/>
    <cellStyle name="Normal 2 3 2 2 2 8 3" xfId="13160" xr:uid="{00000000-0005-0000-0000-00008F640000}"/>
    <cellStyle name="Normal 2 3 2 2 2 8 3 2" xfId="48378" xr:uid="{00000000-0005-0000-0000-000090640000}"/>
    <cellStyle name="Normal 2 3 2 2 2 8 4" xfId="39333" xr:uid="{00000000-0005-0000-0000-000091640000}"/>
    <cellStyle name="Normal 2 3 2 2 2 8 5" xfId="25767" xr:uid="{00000000-0005-0000-0000-000092640000}"/>
    <cellStyle name="Normal 2 3 2 2 2 9" xfId="5537" xr:uid="{00000000-0005-0000-0000-000093640000}"/>
    <cellStyle name="Normal 2 3 2 2 2 9 2" xfId="18168" xr:uid="{00000000-0005-0000-0000-000094640000}"/>
    <cellStyle name="Normal 2 3 2 2 2 9 2 2" xfId="53384" xr:uid="{00000000-0005-0000-0000-000095640000}"/>
    <cellStyle name="Normal 2 3 2 2 2 9 3" xfId="40787" xr:uid="{00000000-0005-0000-0000-000096640000}"/>
    <cellStyle name="Normal 2 3 2 2 2 9 4" xfId="30773" xr:uid="{00000000-0005-0000-0000-000097640000}"/>
    <cellStyle name="Normal 2 3 2 2 3" xfId="2305" xr:uid="{00000000-0005-0000-0000-000098640000}"/>
    <cellStyle name="Normal 2 3 2 2 3 10" xfId="10585" xr:uid="{00000000-0005-0000-0000-000099640000}"/>
    <cellStyle name="Normal 2 3 2 2 3 10 2" xfId="23196" xr:uid="{00000000-0005-0000-0000-00009A640000}"/>
    <cellStyle name="Normal 2 3 2 2 3 10 2 2" xfId="58412" xr:uid="{00000000-0005-0000-0000-00009B640000}"/>
    <cellStyle name="Normal 2 3 2 2 3 10 3" xfId="45815" xr:uid="{00000000-0005-0000-0000-00009C640000}"/>
    <cellStyle name="Normal 2 3 2 2 3 10 4" xfId="35801" xr:uid="{00000000-0005-0000-0000-00009D640000}"/>
    <cellStyle name="Normal 2 3 2 2 3 11" xfId="15018" xr:uid="{00000000-0005-0000-0000-00009E640000}"/>
    <cellStyle name="Normal 2 3 2 2 3 11 2" xfId="50234" xr:uid="{00000000-0005-0000-0000-00009F640000}"/>
    <cellStyle name="Normal 2 3 2 2 3 11 3" xfId="27623" xr:uid="{00000000-0005-0000-0000-0000A0640000}"/>
    <cellStyle name="Normal 2 3 2 2 3 12" xfId="12431" xr:uid="{00000000-0005-0000-0000-0000A1640000}"/>
    <cellStyle name="Normal 2 3 2 2 3 12 2" xfId="47649" xr:uid="{00000000-0005-0000-0000-0000A2640000}"/>
    <cellStyle name="Normal 2 3 2 2 3 13" xfId="37637" xr:uid="{00000000-0005-0000-0000-0000A3640000}"/>
    <cellStyle name="Normal 2 3 2 2 3 14" xfId="25038" xr:uid="{00000000-0005-0000-0000-0000A4640000}"/>
    <cellStyle name="Normal 2 3 2 2 3 15" xfId="60251" xr:uid="{00000000-0005-0000-0000-0000A5640000}"/>
    <cellStyle name="Normal 2 3 2 2 3 2" xfId="3153" xr:uid="{00000000-0005-0000-0000-0000A6640000}"/>
    <cellStyle name="Normal 2 3 2 2 3 2 10" xfId="25522" xr:uid="{00000000-0005-0000-0000-0000A7640000}"/>
    <cellStyle name="Normal 2 3 2 2 3 2 11" xfId="61057" xr:uid="{00000000-0005-0000-0000-0000A8640000}"/>
    <cellStyle name="Normal 2 3 2 2 3 2 2" xfId="4953" xr:uid="{00000000-0005-0000-0000-0000A9640000}"/>
    <cellStyle name="Normal 2 3 2 2 3 2 2 2" xfId="17600" xr:uid="{00000000-0005-0000-0000-0000AA640000}"/>
    <cellStyle name="Normal 2 3 2 2 3 2 2 2 2" xfId="52816" xr:uid="{00000000-0005-0000-0000-0000AB640000}"/>
    <cellStyle name="Normal 2 3 2 2 3 2 2 2 3" xfId="30205" xr:uid="{00000000-0005-0000-0000-0000AC640000}"/>
    <cellStyle name="Normal 2 3 2 2 3 2 2 3" xfId="14046" xr:uid="{00000000-0005-0000-0000-0000AD640000}"/>
    <cellStyle name="Normal 2 3 2 2 3 2 2 3 2" xfId="49264" xr:uid="{00000000-0005-0000-0000-0000AE640000}"/>
    <cellStyle name="Normal 2 3 2 2 3 2 2 4" xfId="40219" xr:uid="{00000000-0005-0000-0000-0000AF640000}"/>
    <cellStyle name="Normal 2 3 2 2 3 2 2 5" xfId="26653" xr:uid="{00000000-0005-0000-0000-0000B0640000}"/>
    <cellStyle name="Normal 2 3 2 2 3 2 3" xfId="6423" xr:uid="{00000000-0005-0000-0000-0000B1640000}"/>
    <cellStyle name="Normal 2 3 2 2 3 2 3 2" xfId="19054" xr:uid="{00000000-0005-0000-0000-0000B2640000}"/>
    <cellStyle name="Normal 2 3 2 2 3 2 3 2 2" xfId="54270" xr:uid="{00000000-0005-0000-0000-0000B3640000}"/>
    <cellStyle name="Normal 2 3 2 2 3 2 3 3" xfId="41673" xr:uid="{00000000-0005-0000-0000-0000B4640000}"/>
    <cellStyle name="Normal 2 3 2 2 3 2 3 4" xfId="31659" xr:uid="{00000000-0005-0000-0000-0000B5640000}"/>
    <cellStyle name="Normal 2 3 2 2 3 2 4" xfId="7882" xr:uid="{00000000-0005-0000-0000-0000B6640000}"/>
    <cellStyle name="Normal 2 3 2 2 3 2 4 2" xfId="20508" xr:uid="{00000000-0005-0000-0000-0000B7640000}"/>
    <cellStyle name="Normal 2 3 2 2 3 2 4 2 2" xfId="55724" xr:uid="{00000000-0005-0000-0000-0000B8640000}"/>
    <cellStyle name="Normal 2 3 2 2 3 2 4 3" xfId="43127" xr:uid="{00000000-0005-0000-0000-0000B9640000}"/>
    <cellStyle name="Normal 2 3 2 2 3 2 4 4" xfId="33113" xr:uid="{00000000-0005-0000-0000-0000BA640000}"/>
    <cellStyle name="Normal 2 3 2 2 3 2 5" xfId="9663" xr:uid="{00000000-0005-0000-0000-0000BB640000}"/>
    <cellStyle name="Normal 2 3 2 2 3 2 5 2" xfId="22284" xr:uid="{00000000-0005-0000-0000-0000BC640000}"/>
    <cellStyle name="Normal 2 3 2 2 3 2 5 2 2" xfId="57500" xr:uid="{00000000-0005-0000-0000-0000BD640000}"/>
    <cellStyle name="Normal 2 3 2 2 3 2 5 3" xfId="44903" xr:uid="{00000000-0005-0000-0000-0000BE640000}"/>
    <cellStyle name="Normal 2 3 2 2 3 2 5 4" xfId="34889" xr:uid="{00000000-0005-0000-0000-0000BF640000}"/>
    <cellStyle name="Normal 2 3 2 2 3 2 6" xfId="11457" xr:uid="{00000000-0005-0000-0000-0000C0640000}"/>
    <cellStyle name="Normal 2 3 2 2 3 2 6 2" xfId="24060" xr:uid="{00000000-0005-0000-0000-0000C1640000}"/>
    <cellStyle name="Normal 2 3 2 2 3 2 6 2 2" xfId="59276" xr:uid="{00000000-0005-0000-0000-0000C2640000}"/>
    <cellStyle name="Normal 2 3 2 2 3 2 6 3" xfId="46679" xr:uid="{00000000-0005-0000-0000-0000C3640000}"/>
    <cellStyle name="Normal 2 3 2 2 3 2 6 4" xfId="36665" xr:uid="{00000000-0005-0000-0000-0000C4640000}"/>
    <cellStyle name="Normal 2 3 2 2 3 2 7" xfId="15824" xr:uid="{00000000-0005-0000-0000-0000C5640000}"/>
    <cellStyle name="Normal 2 3 2 2 3 2 7 2" xfId="51040" xr:uid="{00000000-0005-0000-0000-0000C6640000}"/>
    <cellStyle name="Normal 2 3 2 2 3 2 7 3" xfId="28429" xr:uid="{00000000-0005-0000-0000-0000C7640000}"/>
    <cellStyle name="Normal 2 3 2 2 3 2 8" xfId="12915" xr:uid="{00000000-0005-0000-0000-0000C8640000}"/>
    <cellStyle name="Normal 2 3 2 2 3 2 8 2" xfId="48133" xr:uid="{00000000-0005-0000-0000-0000C9640000}"/>
    <cellStyle name="Normal 2 3 2 2 3 2 9" xfId="38443" xr:uid="{00000000-0005-0000-0000-0000CA640000}"/>
    <cellStyle name="Normal 2 3 2 2 3 3" xfId="3482" xr:uid="{00000000-0005-0000-0000-0000CB640000}"/>
    <cellStyle name="Normal 2 3 2 2 3 3 10" xfId="26978" xr:uid="{00000000-0005-0000-0000-0000CC640000}"/>
    <cellStyle name="Normal 2 3 2 2 3 3 11" xfId="61382" xr:uid="{00000000-0005-0000-0000-0000CD640000}"/>
    <cellStyle name="Normal 2 3 2 2 3 3 2" xfId="5278" xr:uid="{00000000-0005-0000-0000-0000CE640000}"/>
    <cellStyle name="Normal 2 3 2 2 3 3 2 2" xfId="17925" xr:uid="{00000000-0005-0000-0000-0000CF640000}"/>
    <cellStyle name="Normal 2 3 2 2 3 3 2 2 2" xfId="53141" xr:uid="{00000000-0005-0000-0000-0000D0640000}"/>
    <cellStyle name="Normal 2 3 2 2 3 3 2 3" xfId="40544" xr:uid="{00000000-0005-0000-0000-0000D1640000}"/>
    <cellStyle name="Normal 2 3 2 2 3 3 2 4" xfId="30530" xr:uid="{00000000-0005-0000-0000-0000D2640000}"/>
    <cellStyle name="Normal 2 3 2 2 3 3 3" xfId="6748" xr:uid="{00000000-0005-0000-0000-0000D3640000}"/>
    <cellStyle name="Normal 2 3 2 2 3 3 3 2" xfId="19379" xr:uid="{00000000-0005-0000-0000-0000D4640000}"/>
    <cellStyle name="Normal 2 3 2 2 3 3 3 2 2" xfId="54595" xr:uid="{00000000-0005-0000-0000-0000D5640000}"/>
    <cellStyle name="Normal 2 3 2 2 3 3 3 3" xfId="41998" xr:uid="{00000000-0005-0000-0000-0000D6640000}"/>
    <cellStyle name="Normal 2 3 2 2 3 3 3 4" xfId="31984" xr:uid="{00000000-0005-0000-0000-0000D7640000}"/>
    <cellStyle name="Normal 2 3 2 2 3 3 4" xfId="8207" xr:uid="{00000000-0005-0000-0000-0000D8640000}"/>
    <cellStyle name="Normal 2 3 2 2 3 3 4 2" xfId="20833" xr:uid="{00000000-0005-0000-0000-0000D9640000}"/>
    <cellStyle name="Normal 2 3 2 2 3 3 4 2 2" xfId="56049" xr:uid="{00000000-0005-0000-0000-0000DA640000}"/>
    <cellStyle name="Normal 2 3 2 2 3 3 4 3" xfId="43452" xr:uid="{00000000-0005-0000-0000-0000DB640000}"/>
    <cellStyle name="Normal 2 3 2 2 3 3 4 4" xfId="33438" xr:uid="{00000000-0005-0000-0000-0000DC640000}"/>
    <cellStyle name="Normal 2 3 2 2 3 3 5" xfId="9988" xr:uid="{00000000-0005-0000-0000-0000DD640000}"/>
    <cellStyle name="Normal 2 3 2 2 3 3 5 2" xfId="22609" xr:uid="{00000000-0005-0000-0000-0000DE640000}"/>
    <cellStyle name="Normal 2 3 2 2 3 3 5 2 2" xfId="57825" xr:uid="{00000000-0005-0000-0000-0000DF640000}"/>
    <cellStyle name="Normal 2 3 2 2 3 3 5 3" xfId="45228" xr:uid="{00000000-0005-0000-0000-0000E0640000}"/>
    <cellStyle name="Normal 2 3 2 2 3 3 5 4" xfId="35214" xr:uid="{00000000-0005-0000-0000-0000E1640000}"/>
    <cellStyle name="Normal 2 3 2 2 3 3 6" xfId="11782" xr:uid="{00000000-0005-0000-0000-0000E2640000}"/>
    <cellStyle name="Normal 2 3 2 2 3 3 6 2" xfId="24385" xr:uid="{00000000-0005-0000-0000-0000E3640000}"/>
    <cellStyle name="Normal 2 3 2 2 3 3 6 2 2" xfId="59601" xr:uid="{00000000-0005-0000-0000-0000E4640000}"/>
    <cellStyle name="Normal 2 3 2 2 3 3 6 3" xfId="47004" xr:uid="{00000000-0005-0000-0000-0000E5640000}"/>
    <cellStyle name="Normal 2 3 2 2 3 3 6 4" xfId="36990" xr:uid="{00000000-0005-0000-0000-0000E6640000}"/>
    <cellStyle name="Normal 2 3 2 2 3 3 7" xfId="16149" xr:uid="{00000000-0005-0000-0000-0000E7640000}"/>
    <cellStyle name="Normal 2 3 2 2 3 3 7 2" xfId="51365" xr:uid="{00000000-0005-0000-0000-0000E8640000}"/>
    <cellStyle name="Normal 2 3 2 2 3 3 7 3" xfId="28754" xr:uid="{00000000-0005-0000-0000-0000E9640000}"/>
    <cellStyle name="Normal 2 3 2 2 3 3 8" xfId="14371" xr:uid="{00000000-0005-0000-0000-0000EA640000}"/>
    <cellStyle name="Normal 2 3 2 2 3 3 8 2" xfId="49589" xr:uid="{00000000-0005-0000-0000-0000EB640000}"/>
    <cellStyle name="Normal 2 3 2 2 3 3 9" xfId="38768" xr:uid="{00000000-0005-0000-0000-0000EC640000}"/>
    <cellStyle name="Normal 2 3 2 2 3 4" xfId="2643" xr:uid="{00000000-0005-0000-0000-0000ED640000}"/>
    <cellStyle name="Normal 2 3 2 2 3 4 10" xfId="26169" xr:uid="{00000000-0005-0000-0000-0000EE640000}"/>
    <cellStyle name="Normal 2 3 2 2 3 4 11" xfId="60573" xr:uid="{00000000-0005-0000-0000-0000EF640000}"/>
    <cellStyle name="Normal 2 3 2 2 3 4 2" xfId="4469" xr:uid="{00000000-0005-0000-0000-0000F0640000}"/>
    <cellStyle name="Normal 2 3 2 2 3 4 2 2" xfId="17116" xr:uid="{00000000-0005-0000-0000-0000F1640000}"/>
    <cellStyle name="Normal 2 3 2 2 3 4 2 2 2" xfId="52332" xr:uid="{00000000-0005-0000-0000-0000F2640000}"/>
    <cellStyle name="Normal 2 3 2 2 3 4 2 3" xfId="39735" xr:uid="{00000000-0005-0000-0000-0000F3640000}"/>
    <cellStyle name="Normal 2 3 2 2 3 4 2 4" xfId="29721" xr:uid="{00000000-0005-0000-0000-0000F4640000}"/>
    <cellStyle name="Normal 2 3 2 2 3 4 3" xfId="5939" xr:uid="{00000000-0005-0000-0000-0000F5640000}"/>
    <cellStyle name="Normal 2 3 2 2 3 4 3 2" xfId="18570" xr:uid="{00000000-0005-0000-0000-0000F6640000}"/>
    <cellStyle name="Normal 2 3 2 2 3 4 3 2 2" xfId="53786" xr:uid="{00000000-0005-0000-0000-0000F7640000}"/>
    <cellStyle name="Normal 2 3 2 2 3 4 3 3" xfId="41189" xr:uid="{00000000-0005-0000-0000-0000F8640000}"/>
    <cellStyle name="Normal 2 3 2 2 3 4 3 4" xfId="31175" xr:uid="{00000000-0005-0000-0000-0000F9640000}"/>
    <cellStyle name="Normal 2 3 2 2 3 4 4" xfId="7398" xr:uid="{00000000-0005-0000-0000-0000FA640000}"/>
    <cellStyle name="Normal 2 3 2 2 3 4 4 2" xfId="20024" xr:uid="{00000000-0005-0000-0000-0000FB640000}"/>
    <cellStyle name="Normal 2 3 2 2 3 4 4 2 2" xfId="55240" xr:uid="{00000000-0005-0000-0000-0000FC640000}"/>
    <cellStyle name="Normal 2 3 2 2 3 4 4 3" xfId="42643" xr:uid="{00000000-0005-0000-0000-0000FD640000}"/>
    <cellStyle name="Normal 2 3 2 2 3 4 4 4" xfId="32629" xr:uid="{00000000-0005-0000-0000-0000FE640000}"/>
    <cellStyle name="Normal 2 3 2 2 3 4 5" xfId="9179" xr:uid="{00000000-0005-0000-0000-0000FF640000}"/>
    <cellStyle name="Normal 2 3 2 2 3 4 5 2" xfId="21800" xr:uid="{00000000-0005-0000-0000-000000650000}"/>
    <cellStyle name="Normal 2 3 2 2 3 4 5 2 2" xfId="57016" xr:uid="{00000000-0005-0000-0000-000001650000}"/>
    <cellStyle name="Normal 2 3 2 2 3 4 5 3" xfId="44419" xr:uid="{00000000-0005-0000-0000-000002650000}"/>
    <cellStyle name="Normal 2 3 2 2 3 4 5 4" xfId="34405" xr:uid="{00000000-0005-0000-0000-000003650000}"/>
    <cellStyle name="Normal 2 3 2 2 3 4 6" xfId="10973" xr:uid="{00000000-0005-0000-0000-000004650000}"/>
    <cellStyle name="Normal 2 3 2 2 3 4 6 2" xfId="23576" xr:uid="{00000000-0005-0000-0000-000005650000}"/>
    <cellStyle name="Normal 2 3 2 2 3 4 6 2 2" xfId="58792" xr:uid="{00000000-0005-0000-0000-000006650000}"/>
    <cellStyle name="Normal 2 3 2 2 3 4 6 3" xfId="46195" xr:uid="{00000000-0005-0000-0000-000007650000}"/>
    <cellStyle name="Normal 2 3 2 2 3 4 6 4" xfId="36181" xr:uid="{00000000-0005-0000-0000-000008650000}"/>
    <cellStyle name="Normal 2 3 2 2 3 4 7" xfId="15340" xr:uid="{00000000-0005-0000-0000-000009650000}"/>
    <cellStyle name="Normal 2 3 2 2 3 4 7 2" xfId="50556" xr:uid="{00000000-0005-0000-0000-00000A650000}"/>
    <cellStyle name="Normal 2 3 2 2 3 4 7 3" xfId="27945" xr:uid="{00000000-0005-0000-0000-00000B650000}"/>
    <cellStyle name="Normal 2 3 2 2 3 4 8" xfId="13562" xr:uid="{00000000-0005-0000-0000-00000C650000}"/>
    <cellStyle name="Normal 2 3 2 2 3 4 8 2" xfId="48780" xr:uid="{00000000-0005-0000-0000-00000D650000}"/>
    <cellStyle name="Normal 2 3 2 2 3 4 9" xfId="37959" xr:uid="{00000000-0005-0000-0000-00000E650000}"/>
    <cellStyle name="Normal 2 3 2 2 3 5" xfId="3807" xr:uid="{00000000-0005-0000-0000-00000F650000}"/>
    <cellStyle name="Normal 2 3 2 2 3 5 2" xfId="8530" xr:uid="{00000000-0005-0000-0000-000010650000}"/>
    <cellStyle name="Normal 2 3 2 2 3 5 2 2" xfId="21156" xr:uid="{00000000-0005-0000-0000-000011650000}"/>
    <cellStyle name="Normal 2 3 2 2 3 5 2 2 2" xfId="56372" xr:uid="{00000000-0005-0000-0000-000012650000}"/>
    <cellStyle name="Normal 2 3 2 2 3 5 2 3" xfId="43775" xr:uid="{00000000-0005-0000-0000-000013650000}"/>
    <cellStyle name="Normal 2 3 2 2 3 5 2 4" xfId="33761" xr:uid="{00000000-0005-0000-0000-000014650000}"/>
    <cellStyle name="Normal 2 3 2 2 3 5 3" xfId="10311" xr:uid="{00000000-0005-0000-0000-000015650000}"/>
    <cellStyle name="Normal 2 3 2 2 3 5 3 2" xfId="22932" xr:uid="{00000000-0005-0000-0000-000016650000}"/>
    <cellStyle name="Normal 2 3 2 2 3 5 3 2 2" xfId="58148" xr:uid="{00000000-0005-0000-0000-000017650000}"/>
    <cellStyle name="Normal 2 3 2 2 3 5 3 3" xfId="45551" xr:uid="{00000000-0005-0000-0000-000018650000}"/>
    <cellStyle name="Normal 2 3 2 2 3 5 3 4" xfId="35537" xr:uid="{00000000-0005-0000-0000-000019650000}"/>
    <cellStyle name="Normal 2 3 2 2 3 5 4" xfId="12107" xr:uid="{00000000-0005-0000-0000-00001A650000}"/>
    <cellStyle name="Normal 2 3 2 2 3 5 4 2" xfId="24708" xr:uid="{00000000-0005-0000-0000-00001B650000}"/>
    <cellStyle name="Normal 2 3 2 2 3 5 4 2 2" xfId="59924" xr:uid="{00000000-0005-0000-0000-00001C650000}"/>
    <cellStyle name="Normal 2 3 2 2 3 5 4 3" xfId="47327" xr:uid="{00000000-0005-0000-0000-00001D650000}"/>
    <cellStyle name="Normal 2 3 2 2 3 5 4 4" xfId="37313" xr:uid="{00000000-0005-0000-0000-00001E650000}"/>
    <cellStyle name="Normal 2 3 2 2 3 5 5" xfId="16472" xr:uid="{00000000-0005-0000-0000-00001F650000}"/>
    <cellStyle name="Normal 2 3 2 2 3 5 5 2" xfId="51688" xr:uid="{00000000-0005-0000-0000-000020650000}"/>
    <cellStyle name="Normal 2 3 2 2 3 5 5 3" xfId="29077" xr:uid="{00000000-0005-0000-0000-000021650000}"/>
    <cellStyle name="Normal 2 3 2 2 3 5 6" xfId="14694" xr:uid="{00000000-0005-0000-0000-000022650000}"/>
    <cellStyle name="Normal 2 3 2 2 3 5 6 2" xfId="49912" xr:uid="{00000000-0005-0000-0000-000023650000}"/>
    <cellStyle name="Normal 2 3 2 2 3 5 7" xfId="39091" xr:uid="{00000000-0005-0000-0000-000024650000}"/>
    <cellStyle name="Normal 2 3 2 2 3 5 8" xfId="27301" xr:uid="{00000000-0005-0000-0000-000025650000}"/>
    <cellStyle name="Normal 2 3 2 2 3 6" xfId="4147" xr:uid="{00000000-0005-0000-0000-000026650000}"/>
    <cellStyle name="Normal 2 3 2 2 3 6 2" xfId="16794" xr:uid="{00000000-0005-0000-0000-000027650000}"/>
    <cellStyle name="Normal 2 3 2 2 3 6 2 2" xfId="52010" xr:uid="{00000000-0005-0000-0000-000028650000}"/>
    <cellStyle name="Normal 2 3 2 2 3 6 2 3" xfId="29399" xr:uid="{00000000-0005-0000-0000-000029650000}"/>
    <cellStyle name="Normal 2 3 2 2 3 6 3" xfId="13240" xr:uid="{00000000-0005-0000-0000-00002A650000}"/>
    <cellStyle name="Normal 2 3 2 2 3 6 3 2" xfId="48458" xr:uid="{00000000-0005-0000-0000-00002B650000}"/>
    <cellStyle name="Normal 2 3 2 2 3 6 4" xfId="39413" xr:uid="{00000000-0005-0000-0000-00002C650000}"/>
    <cellStyle name="Normal 2 3 2 2 3 6 5" xfId="25847" xr:uid="{00000000-0005-0000-0000-00002D650000}"/>
    <cellStyle name="Normal 2 3 2 2 3 7" xfId="5617" xr:uid="{00000000-0005-0000-0000-00002E650000}"/>
    <cellStyle name="Normal 2 3 2 2 3 7 2" xfId="18248" xr:uid="{00000000-0005-0000-0000-00002F650000}"/>
    <cellStyle name="Normal 2 3 2 2 3 7 2 2" xfId="53464" xr:uid="{00000000-0005-0000-0000-000030650000}"/>
    <cellStyle name="Normal 2 3 2 2 3 7 3" xfId="40867" xr:uid="{00000000-0005-0000-0000-000031650000}"/>
    <cellStyle name="Normal 2 3 2 2 3 7 4" xfId="30853" xr:uid="{00000000-0005-0000-0000-000032650000}"/>
    <cellStyle name="Normal 2 3 2 2 3 8" xfId="7076" xr:uid="{00000000-0005-0000-0000-000033650000}"/>
    <cellStyle name="Normal 2 3 2 2 3 8 2" xfId="19702" xr:uid="{00000000-0005-0000-0000-000034650000}"/>
    <cellStyle name="Normal 2 3 2 2 3 8 2 2" xfId="54918" xr:uid="{00000000-0005-0000-0000-000035650000}"/>
    <cellStyle name="Normal 2 3 2 2 3 8 3" xfId="42321" xr:uid="{00000000-0005-0000-0000-000036650000}"/>
    <cellStyle name="Normal 2 3 2 2 3 8 4" xfId="32307" xr:uid="{00000000-0005-0000-0000-000037650000}"/>
    <cellStyle name="Normal 2 3 2 2 3 9" xfId="8857" xr:uid="{00000000-0005-0000-0000-000038650000}"/>
    <cellStyle name="Normal 2 3 2 2 3 9 2" xfId="21478" xr:uid="{00000000-0005-0000-0000-000039650000}"/>
    <cellStyle name="Normal 2 3 2 2 3 9 2 2" xfId="56694" xr:uid="{00000000-0005-0000-0000-00003A650000}"/>
    <cellStyle name="Normal 2 3 2 2 3 9 3" xfId="44097" xr:uid="{00000000-0005-0000-0000-00003B650000}"/>
    <cellStyle name="Normal 2 3 2 2 3 9 4" xfId="34083" xr:uid="{00000000-0005-0000-0000-00003C650000}"/>
    <cellStyle name="Normal 2 3 2 2 4" xfId="2987" xr:uid="{00000000-0005-0000-0000-00003D650000}"/>
    <cellStyle name="Normal 2 3 2 2 4 10" xfId="25363" xr:uid="{00000000-0005-0000-0000-00003E650000}"/>
    <cellStyle name="Normal 2 3 2 2 4 11" xfId="60898" xr:uid="{00000000-0005-0000-0000-00003F650000}"/>
    <cellStyle name="Normal 2 3 2 2 4 2" xfId="4794" xr:uid="{00000000-0005-0000-0000-000040650000}"/>
    <cellStyle name="Normal 2 3 2 2 4 2 2" xfId="17441" xr:uid="{00000000-0005-0000-0000-000041650000}"/>
    <cellStyle name="Normal 2 3 2 2 4 2 2 2" xfId="52657" xr:uid="{00000000-0005-0000-0000-000042650000}"/>
    <cellStyle name="Normal 2 3 2 2 4 2 2 3" xfId="30046" xr:uid="{00000000-0005-0000-0000-000043650000}"/>
    <cellStyle name="Normal 2 3 2 2 4 2 3" xfId="13887" xr:uid="{00000000-0005-0000-0000-000044650000}"/>
    <cellStyle name="Normal 2 3 2 2 4 2 3 2" xfId="49105" xr:uid="{00000000-0005-0000-0000-000045650000}"/>
    <cellStyle name="Normal 2 3 2 2 4 2 4" xfId="40060" xr:uid="{00000000-0005-0000-0000-000046650000}"/>
    <cellStyle name="Normal 2 3 2 2 4 2 5" xfId="26494" xr:uid="{00000000-0005-0000-0000-000047650000}"/>
    <cellStyle name="Normal 2 3 2 2 4 3" xfId="6264" xr:uid="{00000000-0005-0000-0000-000048650000}"/>
    <cellStyle name="Normal 2 3 2 2 4 3 2" xfId="18895" xr:uid="{00000000-0005-0000-0000-000049650000}"/>
    <cellStyle name="Normal 2 3 2 2 4 3 2 2" xfId="54111" xr:uid="{00000000-0005-0000-0000-00004A650000}"/>
    <cellStyle name="Normal 2 3 2 2 4 3 3" xfId="41514" xr:uid="{00000000-0005-0000-0000-00004B650000}"/>
    <cellStyle name="Normal 2 3 2 2 4 3 4" xfId="31500" xr:uid="{00000000-0005-0000-0000-00004C650000}"/>
    <cellStyle name="Normal 2 3 2 2 4 4" xfId="7723" xr:uid="{00000000-0005-0000-0000-00004D650000}"/>
    <cellStyle name="Normal 2 3 2 2 4 4 2" xfId="20349" xr:uid="{00000000-0005-0000-0000-00004E650000}"/>
    <cellStyle name="Normal 2 3 2 2 4 4 2 2" xfId="55565" xr:uid="{00000000-0005-0000-0000-00004F650000}"/>
    <cellStyle name="Normal 2 3 2 2 4 4 3" xfId="42968" xr:uid="{00000000-0005-0000-0000-000050650000}"/>
    <cellStyle name="Normal 2 3 2 2 4 4 4" xfId="32954" xr:uid="{00000000-0005-0000-0000-000051650000}"/>
    <cellStyle name="Normal 2 3 2 2 4 5" xfId="9504" xr:uid="{00000000-0005-0000-0000-000052650000}"/>
    <cellStyle name="Normal 2 3 2 2 4 5 2" xfId="22125" xr:uid="{00000000-0005-0000-0000-000053650000}"/>
    <cellStyle name="Normal 2 3 2 2 4 5 2 2" xfId="57341" xr:uid="{00000000-0005-0000-0000-000054650000}"/>
    <cellStyle name="Normal 2 3 2 2 4 5 3" xfId="44744" xr:uid="{00000000-0005-0000-0000-000055650000}"/>
    <cellStyle name="Normal 2 3 2 2 4 5 4" xfId="34730" xr:uid="{00000000-0005-0000-0000-000056650000}"/>
    <cellStyle name="Normal 2 3 2 2 4 6" xfId="11298" xr:uid="{00000000-0005-0000-0000-000057650000}"/>
    <cellStyle name="Normal 2 3 2 2 4 6 2" xfId="23901" xr:uid="{00000000-0005-0000-0000-000058650000}"/>
    <cellStyle name="Normal 2 3 2 2 4 6 2 2" xfId="59117" xr:uid="{00000000-0005-0000-0000-000059650000}"/>
    <cellStyle name="Normal 2 3 2 2 4 6 3" xfId="46520" xr:uid="{00000000-0005-0000-0000-00005A650000}"/>
    <cellStyle name="Normal 2 3 2 2 4 6 4" xfId="36506" xr:uid="{00000000-0005-0000-0000-00005B650000}"/>
    <cellStyle name="Normal 2 3 2 2 4 7" xfId="15665" xr:uid="{00000000-0005-0000-0000-00005C650000}"/>
    <cellStyle name="Normal 2 3 2 2 4 7 2" xfId="50881" xr:uid="{00000000-0005-0000-0000-00005D650000}"/>
    <cellStyle name="Normal 2 3 2 2 4 7 3" xfId="28270" xr:uid="{00000000-0005-0000-0000-00005E650000}"/>
    <cellStyle name="Normal 2 3 2 2 4 8" xfId="12756" xr:uid="{00000000-0005-0000-0000-00005F650000}"/>
    <cellStyle name="Normal 2 3 2 2 4 8 2" xfId="47974" xr:uid="{00000000-0005-0000-0000-000060650000}"/>
    <cellStyle name="Normal 2 3 2 2 4 9" xfId="38284" xr:uid="{00000000-0005-0000-0000-000061650000}"/>
    <cellStyle name="Normal 2 3 2 2 5" xfId="2819" xr:uid="{00000000-0005-0000-0000-000062650000}"/>
    <cellStyle name="Normal 2 3 2 2 5 10" xfId="25208" xr:uid="{00000000-0005-0000-0000-000063650000}"/>
    <cellStyle name="Normal 2 3 2 2 5 11" xfId="60743" xr:uid="{00000000-0005-0000-0000-000064650000}"/>
    <cellStyle name="Normal 2 3 2 2 5 2" xfId="4639" xr:uid="{00000000-0005-0000-0000-000065650000}"/>
    <cellStyle name="Normal 2 3 2 2 5 2 2" xfId="17286" xr:uid="{00000000-0005-0000-0000-000066650000}"/>
    <cellStyle name="Normal 2 3 2 2 5 2 2 2" xfId="52502" xr:uid="{00000000-0005-0000-0000-000067650000}"/>
    <cellStyle name="Normal 2 3 2 2 5 2 2 3" xfId="29891" xr:uid="{00000000-0005-0000-0000-000068650000}"/>
    <cellStyle name="Normal 2 3 2 2 5 2 3" xfId="13732" xr:uid="{00000000-0005-0000-0000-000069650000}"/>
    <cellStyle name="Normal 2 3 2 2 5 2 3 2" xfId="48950" xr:uid="{00000000-0005-0000-0000-00006A650000}"/>
    <cellStyle name="Normal 2 3 2 2 5 2 4" xfId="39905" xr:uid="{00000000-0005-0000-0000-00006B650000}"/>
    <cellStyle name="Normal 2 3 2 2 5 2 5" xfId="26339" xr:uid="{00000000-0005-0000-0000-00006C650000}"/>
    <cellStyle name="Normal 2 3 2 2 5 3" xfId="6109" xr:uid="{00000000-0005-0000-0000-00006D650000}"/>
    <cellStyle name="Normal 2 3 2 2 5 3 2" xfId="18740" xr:uid="{00000000-0005-0000-0000-00006E650000}"/>
    <cellStyle name="Normal 2 3 2 2 5 3 2 2" xfId="53956" xr:uid="{00000000-0005-0000-0000-00006F650000}"/>
    <cellStyle name="Normal 2 3 2 2 5 3 3" xfId="41359" xr:uid="{00000000-0005-0000-0000-000070650000}"/>
    <cellStyle name="Normal 2 3 2 2 5 3 4" xfId="31345" xr:uid="{00000000-0005-0000-0000-000071650000}"/>
    <cellStyle name="Normal 2 3 2 2 5 4" xfId="7568" xr:uid="{00000000-0005-0000-0000-000072650000}"/>
    <cellStyle name="Normal 2 3 2 2 5 4 2" xfId="20194" xr:uid="{00000000-0005-0000-0000-000073650000}"/>
    <cellStyle name="Normal 2 3 2 2 5 4 2 2" xfId="55410" xr:uid="{00000000-0005-0000-0000-000074650000}"/>
    <cellStyle name="Normal 2 3 2 2 5 4 3" xfId="42813" xr:uid="{00000000-0005-0000-0000-000075650000}"/>
    <cellStyle name="Normal 2 3 2 2 5 4 4" xfId="32799" xr:uid="{00000000-0005-0000-0000-000076650000}"/>
    <cellStyle name="Normal 2 3 2 2 5 5" xfId="9349" xr:uid="{00000000-0005-0000-0000-000077650000}"/>
    <cellStyle name="Normal 2 3 2 2 5 5 2" xfId="21970" xr:uid="{00000000-0005-0000-0000-000078650000}"/>
    <cellStyle name="Normal 2 3 2 2 5 5 2 2" xfId="57186" xr:uid="{00000000-0005-0000-0000-000079650000}"/>
    <cellStyle name="Normal 2 3 2 2 5 5 3" xfId="44589" xr:uid="{00000000-0005-0000-0000-00007A650000}"/>
    <cellStyle name="Normal 2 3 2 2 5 5 4" xfId="34575" xr:uid="{00000000-0005-0000-0000-00007B650000}"/>
    <cellStyle name="Normal 2 3 2 2 5 6" xfId="11143" xr:uid="{00000000-0005-0000-0000-00007C650000}"/>
    <cellStyle name="Normal 2 3 2 2 5 6 2" xfId="23746" xr:uid="{00000000-0005-0000-0000-00007D650000}"/>
    <cellStyle name="Normal 2 3 2 2 5 6 2 2" xfId="58962" xr:uid="{00000000-0005-0000-0000-00007E650000}"/>
    <cellStyle name="Normal 2 3 2 2 5 6 3" xfId="46365" xr:uid="{00000000-0005-0000-0000-00007F650000}"/>
    <cellStyle name="Normal 2 3 2 2 5 6 4" xfId="36351" xr:uid="{00000000-0005-0000-0000-000080650000}"/>
    <cellStyle name="Normal 2 3 2 2 5 7" xfId="15510" xr:uid="{00000000-0005-0000-0000-000081650000}"/>
    <cellStyle name="Normal 2 3 2 2 5 7 2" xfId="50726" xr:uid="{00000000-0005-0000-0000-000082650000}"/>
    <cellStyle name="Normal 2 3 2 2 5 7 3" xfId="28115" xr:uid="{00000000-0005-0000-0000-000083650000}"/>
    <cellStyle name="Normal 2 3 2 2 5 8" xfId="12601" xr:uid="{00000000-0005-0000-0000-000084650000}"/>
    <cellStyle name="Normal 2 3 2 2 5 8 2" xfId="47819" xr:uid="{00000000-0005-0000-0000-000085650000}"/>
    <cellStyle name="Normal 2 3 2 2 5 9" xfId="38129" xr:uid="{00000000-0005-0000-0000-000086650000}"/>
    <cellStyle name="Normal 2 3 2 2 6" xfId="3330" xr:uid="{00000000-0005-0000-0000-000087650000}"/>
    <cellStyle name="Normal 2 3 2 2 6 10" xfId="26826" xr:uid="{00000000-0005-0000-0000-000088650000}"/>
    <cellStyle name="Normal 2 3 2 2 6 11" xfId="61230" xr:uid="{00000000-0005-0000-0000-000089650000}"/>
    <cellStyle name="Normal 2 3 2 2 6 2" xfId="5126" xr:uid="{00000000-0005-0000-0000-00008A650000}"/>
    <cellStyle name="Normal 2 3 2 2 6 2 2" xfId="17773" xr:uid="{00000000-0005-0000-0000-00008B650000}"/>
    <cellStyle name="Normal 2 3 2 2 6 2 2 2" xfId="52989" xr:uid="{00000000-0005-0000-0000-00008C650000}"/>
    <cellStyle name="Normal 2 3 2 2 6 2 3" xfId="40392" xr:uid="{00000000-0005-0000-0000-00008D650000}"/>
    <cellStyle name="Normal 2 3 2 2 6 2 4" xfId="30378" xr:uid="{00000000-0005-0000-0000-00008E650000}"/>
    <cellStyle name="Normal 2 3 2 2 6 3" xfId="6596" xr:uid="{00000000-0005-0000-0000-00008F650000}"/>
    <cellStyle name="Normal 2 3 2 2 6 3 2" xfId="19227" xr:uid="{00000000-0005-0000-0000-000090650000}"/>
    <cellStyle name="Normal 2 3 2 2 6 3 2 2" xfId="54443" xr:uid="{00000000-0005-0000-0000-000091650000}"/>
    <cellStyle name="Normal 2 3 2 2 6 3 3" xfId="41846" xr:uid="{00000000-0005-0000-0000-000092650000}"/>
    <cellStyle name="Normal 2 3 2 2 6 3 4" xfId="31832" xr:uid="{00000000-0005-0000-0000-000093650000}"/>
    <cellStyle name="Normal 2 3 2 2 6 4" xfId="8055" xr:uid="{00000000-0005-0000-0000-000094650000}"/>
    <cellStyle name="Normal 2 3 2 2 6 4 2" xfId="20681" xr:uid="{00000000-0005-0000-0000-000095650000}"/>
    <cellStyle name="Normal 2 3 2 2 6 4 2 2" xfId="55897" xr:uid="{00000000-0005-0000-0000-000096650000}"/>
    <cellStyle name="Normal 2 3 2 2 6 4 3" xfId="43300" xr:uid="{00000000-0005-0000-0000-000097650000}"/>
    <cellStyle name="Normal 2 3 2 2 6 4 4" xfId="33286" xr:uid="{00000000-0005-0000-0000-000098650000}"/>
    <cellStyle name="Normal 2 3 2 2 6 5" xfId="9836" xr:uid="{00000000-0005-0000-0000-000099650000}"/>
    <cellStyle name="Normal 2 3 2 2 6 5 2" xfId="22457" xr:uid="{00000000-0005-0000-0000-00009A650000}"/>
    <cellStyle name="Normal 2 3 2 2 6 5 2 2" xfId="57673" xr:uid="{00000000-0005-0000-0000-00009B650000}"/>
    <cellStyle name="Normal 2 3 2 2 6 5 3" xfId="45076" xr:uid="{00000000-0005-0000-0000-00009C650000}"/>
    <cellStyle name="Normal 2 3 2 2 6 5 4" xfId="35062" xr:uid="{00000000-0005-0000-0000-00009D650000}"/>
    <cellStyle name="Normal 2 3 2 2 6 6" xfId="11630" xr:uid="{00000000-0005-0000-0000-00009E650000}"/>
    <cellStyle name="Normal 2 3 2 2 6 6 2" xfId="24233" xr:uid="{00000000-0005-0000-0000-00009F650000}"/>
    <cellStyle name="Normal 2 3 2 2 6 6 2 2" xfId="59449" xr:uid="{00000000-0005-0000-0000-0000A0650000}"/>
    <cellStyle name="Normal 2 3 2 2 6 6 3" xfId="46852" xr:uid="{00000000-0005-0000-0000-0000A1650000}"/>
    <cellStyle name="Normal 2 3 2 2 6 6 4" xfId="36838" xr:uid="{00000000-0005-0000-0000-0000A2650000}"/>
    <cellStyle name="Normal 2 3 2 2 6 7" xfId="15997" xr:uid="{00000000-0005-0000-0000-0000A3650000}"/>
    <cellStyle name="Normal 2 3 2 2 6 7 2" xfId="51213" xr:uid="{00000000-0005-0000-0000-0000A4650000}"/>
    <cellStyle name="Normal 2 3 2 2 6 7 3" xfId="28602" xr:uid="{00000000-0005-0000-0000-0000A5650000}"/>
    <cellStyle name="Normal 2 3 2 2 6 8" xfId="14219" xr:uid="{00000000-0005-0000-0000-0000A6650000}"/>
    <cellStyle name="Normal 2 3 2 2 6 8 2" xfId="49437" xr:uid="{00000000-0005-0000-0000-0000A7650000}"/>
    <cellStyle name="Normal 2 3 2 2 6 9" xfId="38616" xr:uid="{00000000-0005-0000-0000-0000A8650000}"/>
    <cellStyle name="Normal 2 3 2 2 7" xfId="2489" xr:uid="{00000000-0005-0000-0000-0000A9650000}"/>
    <cellStyle name="Normal 2 3 2 2 7 10" xfId="26017" xr:uid="{00000000-0005-0000-0000-0000AA650000}"/>
    <cellStyle name="Normal 2 3 2 2 7 11" xfId="60421" xr:uid="{00000000-0005-0000-0000-0000AB650000}"/>
    <cellStyle name="Normal 2 3 2 2 7 2" xfId="4317" xr:uid="{00000000-0005-0000-0000-0000AC650000}"/>
    <cellStyle name="Normal 2 3 2 2 7 2 2" xfId="16964" xr:uid="{00000000-0005-0000-0000-0000AD650000}"/>
    <cellStyle name="Normal 2 3 2 2 7 2 2 2" xfId="52180" xr:uid="{00000000-0005-0000-0000-0000AE650000}"/>
    <cellStyle name="Normal 2 3 2 2 7 2 3" xfId="39583" xr:uid="{00000000-0005-0000-0000-0000AF650000}"/>
    <cellStyle name="Normal 2 3 2 2 7 2 4" xfId="29569" xr:uid="{00000000-0005-0000-0000-0000B0650000}"/>
    <cellStyle name="Normal 2 3 2 2 7 3" xfId="5787" xr:uid="{00000000-0005-0000-0000-0000B1650000}"/>
    <cellStyle name="Normal 2 3 2 2 7 3 2" xfId="18418" xr:uid="{00000000-0005-0000-0000-0000B2650000}"/>
    <cellStyle name="Normal 2 3 2 2 7 3 2 2" xfId="53634" xr:uid="{00000000-0005-0000-0000-0000B3650000}"/>
    <cellStyle name="Normal 2 3 2 2 7 3 3" xfId="41037" xr:uid="{00000000-0005-0000-0000-0000B4650000}"/>
    <cellStyle name="Normal 2 3 2 2 7 3 4" xfId="31023" xr:uid="{00000000-0005-0000-0000-0000B5650000}"/>
    <cellStyle name="Normal 2 3 2 2 7 4" xfId="7246" xr:uid="{00000000-0005-0000-0000-0000B6650000}"/>
    <cellStyle name="Normal 2 3 2 2 7 4 2" xfId="19872" xr:uid="{00000000-0005-0000-0000-0000B7650000}"/>
    <cellStyle name="Normal 2 3 2 2 7 4 2 2" xfId="55088" xr:uid="{00000000-0005-0000-0000-0000B8650000}"/>
    <cellStyle name="Normal 2 3 2 2 7 4 3" xfId="42491" xr:uid="{00000000-0005-0000-0000-0000B9650000}"/>
    <cellStyle name="Normal 2 3 2 2 7 4 4" xfId="32477" xr:uid="{00000000-0005-0000-0000-0000BA650000}"/>
    <cellStyle name="Normal 2 3 2 2 7 5" xfId="9027" xr:uid="{00000000-0005-0000-0000-0000BB650000}"/>
    <cellStyle name="Normal 2 3 2 2 7 5 2" xfId="21648" xr:uid="{00000000-0005-0000-0000-0000BC650000}"/>
    <cellStyle name="Normal 2 3 2 2 7 5 2 2" xfId="56864" xr:uid="{00000000-0005-0000-0000-0000BD650000}"/>
    <cellStyle name="Normal 2 3 2 2 7 5 3" xfId="44267" xr:uid="{00000000-0005-0000-0000-0000BE650000}"/>
    <cellStyle name="Normal 2 3 2 2 7 5 4" xfId="34253" xr:uid="{00000000-0005-0000-0000-0000BF650000}"/>
    <cellStyle name="Normal 2 3 2 2 7 6" xfId="10821" xr:uid="{00000000-0005-0000-0000-0000C0650000}"/>
    <cellStyle name="Normal 2 3 2 2 7 6 2" xfId="23424" xr:uid="{00000000-0005-0000-0000-0000C1650000}"/>
    <cellStyle name="Normal 2 3 2 2 7 6 2 2" xfId="58640" xr:uid="{00000000-0005-0000-0000-0000C2650000}"/>
    <cellStyle name="Normal 2 3 2 2 7 6 3" xfId="46043" xr:uid="{00000000-0005-0000-0000-0000C3650000}"/>
    <cellStyle name="Normal 2 3 2 2 7 6 4" xfId="36029" xr:uid="{00000000-0005-0000-0000-0000C4650000}"/>
    <cellStyle name="Normal 2 3 2 2 7 7" xfId="15188" xr:uid="{00000000-0005-0000-0000-0000C5650000}"/>
    <cellStyle name="Normal 2 3 2 2 7 7 2" xfId="50404" xr:uid="{00000000-0005-0000-0000-0000C6650000}"/>
    <cellStyle name="Normal 2 3 2 2 7 7 3" xfId="27793" xr:uid="{00000000-0005-0000-0000-0000C7650000}"/>
    <cellStyle name="Normal 2 3 2 2 7 8" xfId="13410" xr:uid="{00000000-0005-0000-0000-0000C8650000}"/>
    <cellStyle name="Normal 2 3 2 2 7 8 2" xfId="48628" xr:uid="{00000000-0005-0000-0000-0000C9650000}"/>
    <cellStyle name="Normal 2 3 2 2 7 9" xfId="37807" xr:uid="{00000000-0005-0000-0000-0000CA650000}"/>
    <cellStyle name="Normal 2 3 2 2 8" xfId="3654" xr:uid="{00000000-0005-0000-0000-0000CB650000}"/>
    <cellStyle name="Normal 2 3 2 2 8 2" xfId="8378" xr:uid="{00000000-0005-0000-0000-0000CC650000}"/>
    <cellStyle name="Normal 2 3 2 2 8 2 2" xfId="21004" xr:uid="{00000000-0005-0000-0000-0000CD650000}"/>
    <cellStyle name="Normal 2 3 2 2 8 2 2 2" xfId="56220" xr:uid="{00000000-0005-0000-0000-0000CE650000}"/>
    <cellStyle name="Normal 2 3 2 2 8 2 3" xfId="43623" xr:uid="{00000000-0005-0000-0000-0000CF650000}"/>
    <cellStyle name="Normal 2 3 2 2 8 2 4" xfId="33609" xr:uid="{00000000-0005-0000-0000-0000D0650000}"/>
    <cellStyle name="Normal 2 3 2 2 8 3" xfId="10159" xr:uid="{00000000-0005-0000-0000-0000D1650000}"/>
    <cellStyle name="Normal 2 3 2 2 8 3 2" xfId="22780" xr:uid="{00000000-0005-0000-0000-0000D2650000}"/>
    <cellStyle name="Normal 2 3 2 2 8 3 2 2" xfId="57996" xr:uid="{00000000-0005-0000-0000-0000D3650000}"/>
    <cellStyle name="Normal 2 3 2 2 8 3 3" xfId="45399" xr:uid="{00000000-0005-0000-0000-0000D4650000}"/>
    <cellStyle name="Normal 2 3 2 2 8 3 4" xfId="35385" xr:uid="{00000000-0005-0000-0000-0000D5650000}"/>
    <cellStyle name="Normal 2 3 2 2 8 4" xfId="11955" xr:uid="{00000000-0005-0000-0000-0000D6650000}"/>
    <cellStyle name="Normal 2 3 2 2 8 4 2" xfId="24556" xr:uid="{00000000-0005-0000-0000-0000D7650000}"/>
    <cellStyle name="Normal 2 3 2 2 8 4 2 2" xfId="59772" xr:uid="{00000000-0005-0000-0000-0000D8650000}"/>
    <cellStyle name="Normal 2 3 2 2 8 4 3" xfId="47175" xr:uid="{00000000-0005-0000-0000-0000D9650000}"/>
    <cellStyle name="Normal 2 3 2 2 8 4 4" xfId="37161" xr:uid="{00000000-0005-0000-0000-0000DA650000}"/>
    <cellStyle name="Normal 2 3 2 2 8 5" xfId="16320" xr:uid="{00000000-0005-0000-0000-0000DB650000}"/>
    <cellStyle name="Normal 2 3 2 2 8 5 2" xfId="51536" xr:uid="{00000000-0005-0000-0000-0000DC650000}"/>
    <cellStyle name="Normal 2 3 2 2 8 5 3" xfId="28925" xr:uid="{00000000-0005-0000-0000-0000DD650000}"/>
    <cellStyle name="Normal 2 3 2 2 8 6" xfId="14542" xr:uid="{00000000-0005-0000-0000-0000DE650000}"/>
    <cellStyle name="Normal 2 3 2 2 8 6 2" xfId="49760" xr:uid="{00000000-0005-0000-0000-0000DF650000}"/>
    <cellStyle name="Normal 2 3 2 2 8 7" xfId="38939" xr:uid="{00000000-0005-0000-0000-0000E0650000}"/>
    <cellStyle name="Normal 2 3 2 2 8 8" xfId="27149" xr:uid="{00000000-0005-0000-0000-0000E1650000}"/>
    <cellStyle name="Normal 2 3 2 2 9" xfId="3984" xr:uid="{00000000-0005-0000-0000-0000E2650000}"/>
    <cellStyle name="Normal 2 3 2 2 9 2" xfId="16642" xr:uid="{00000000-0005-0000-0000-0000E3650000}"/>
    <cellStyle name="Normal 2 3 2 2 9 2 2" xfId="51858" xr:uid="{00000000-0005-0000-0000-0000E4650000}"/>
    <cellStyle name="Normal 2 3 2 2 9 2 3" xfId="29247" xr:uid="{00000000-0005-0000-0000-0000E5650000}"/>
    <cellStyle name="Normal 2 3 2 2 9 3" xfId="13088" xr:uid="{00000000-0005-0000-0000-0000E6650000}"/>
    <cellStyle name="Normal 2 3 2 2 9 3 2" xfId="48306" xr:uid="{00000000-0005-0000-0000-0000E7650000}"/>
    <cellStyle name="Normal 2 3 2 2 9 4" xfId="39261" xr:uid="{00000000-0005-0000-0000-0000E8650000}"/>
    <cellStyle name="Normal 2 3 2 2 9 5" xfId="25695" xr:uid="{00000000-0005-0000-0000-0000E9650000}"/>
    <cellStyle name="Normal 2 3 2 2_District Target Attainment" xfId="1129" xr:uid="{00000000-0005-0000-0000-0000EA650000}"/>
    <cellStyle name="Normal 2 3 2 3" xfId="578" xr:uid="{00000000-0005-0000-0000-0000EB650000}"/>
    <cellStyle name="Normal 2 3 2 3 2" xfId="1761" xr:uid="{00000000-0005-0000-0000-0000EC650000}"/>
    <cellStyle name="Normal 2 3 2 3_District Target Attainment" xfId="1130" xr:uid="{00000000-0005-0000-0000-0000ED650000}"/>
    <cellStyle name="Normal 2 3 2 4" xfId="579" xr:uid="{00000000-0005-0000-0000-0000EE650000}"/>
    <cellStyle name="Normal 2 3 2 4 2" xfId="1762" xr:uid="{00000000-0005-0000-0000-0000EF650000}"/>
    <cellStyle name="Normal 2 3 2 4_District Target Attainment" xfId="1131" xr:uid="{00000000-0005-0000-0000-0000F0650000}"/>
    <cellStyle name="Normal 2 3 2 5" xfId="580" xr:uid="{00000000-0005-0000-0000-0000F1650000}"/>
    <cellStyle name="Normal 2 3 2 5 2" xfId="1763" xr:uid="{00000000-0005-0000-0000-0000F2650000}"/>
    <cellStyle name="Normal 2 3 2 5_District Target Attainment" xfId="1132" xr:uid="{00000000-0005-0000-0000-0000F3650000}"/>
    <cellStyle name="Normal 2 3 2 6" xfId="1759" xr:uid="{00000000-0005-0000-0000-0000F4650000}"/>
    <cellStyle name="Normal 2 3 2 7" xfId="2247" xr:uid="{00000000-0005-0000-0000-0000F5650000}"/>
    <cellStyle name="Normal 2 3 2 8" xfId="2304" xr:uid="{00000000-0005-0000-0000-0000F6650000}"/>
    <cellStyle name="Normal 2 3 2 9" xfId="2415" xr:uid="{00000000-0005-0000-0000-0000F7650000}"/>
    <cellStyle name="Normal 2 3 2_District Target Attainment" xfId="1128" xr:uid="{00000000-0005-0000-0000-0000F8650000}"/>
    <cellStyle name="Normal 2 3 3" xfId="581" xr:uid="{00000000-0005-0000-0000-0000F9650000}"/>
    <cellStyle name="Normal 2 3 3 10" xfId="3655" xr:uid="{00000000-0005-0000-0000-0000FA650000}"/>
    <cellStyle name="Normal 2 3 3 10 2" xfId="8379" xr:uid="{00000000-0005-0000-0000-0000FB650000}"/>
    <cellStyle name="Normal 2 3 3 10 2 2" xfId="21005" xr:uid="{00000000-0005-0000-0000-0000FC650000}"/>
    <cellStyle name="Normal 2 3 3 10 2 2 2" xfId="56221" xr:uid="{00000000-0005-0000-0000-0000FD650000}"/>
    <cellStyle name="Normal 2 3 3 10 2 3" xfId="43624" xr:uid="{00000000-0005-0000-0000-0000FE650000}"/>
    <cellStyle name="Normal 2 3 3 10 2 4" xfId="33610" xr:uid="{00000000-0005-0000-0000-0000FF650000}"/>
    <cellStyle name="Normal 2 3 3 10 3" xfId="10160" xr:uid="{00000000-0005-0000-0000-000000660000}"/>
    <cellStyle name="Normal 2 3 3 10 3 2" xfId="22781" xr:uid="{00000000-0005-0000-0000-000001660000}"/>
    <cellStyle name="Normal 2 3 3 10 3 2 2" xfId="57997" xr:uid="{00000000-0005-0000-0000-000002660000}"/>
    <cellStyle name="Normal 2 3 3 10 3 3" xfId="45400" xr:uid="{00000000-0005-0000-0000-000003660000}"/>
    <cellStyle name="Normal 2 3 3 10 3 4" xfId="35386" xr:uid="{00000000-0005-0000-0000-000004660000}"/>
    <cellStyle name="Normal 2 3 3 10 4" xfId="11956" xr:uid="{00000000-0005-0000-0000-000005660000}"/>
    <cellStyle name="Normal 2 3 3 10 4 2" xfId="24557" xr:uid="{00000000-0005-0000-0000-000006660000}"/>
    <cellStyle name="Normal 2 3 3 10 4 2 2" xfId="59773" xr:uid="{00000000-0005-0000-0000-000007660000}"/>
    <cellStyle name="Normal 2 3 3 10 4 3" xfId="47176" xr:uid="{00000000-0005-0000-0000-000008660000}"/>
    <cellStyle name="Normal 2 3 3 10 4 4" xfId="37162" xr:uid="{00000000-0005-0000-0000-000009660000}"/>
    <cellStyle name="Normal 2 3 3 10 5" xfId="16321" xr:uid="{00000000-0005-0000-0000-00000A660000}"/>
    <cellStyle name="Normal 2 3 3 10 5 2" xfId="51537" xr:uid="{00000000-0005-0000-0000-00000B660000}"/>
    <cellStyle name="Normal 2 3 3 10 5 3" xfId="28926" xr:uid="{00000000-0005-0000-0000-00000C660000}"/>
    <cellStyle name="Normal 2 3 3 10 6" xfId="14543" xr:uid="{00000000-0005-0000-0000-00000D660000}"/>
    <cellStyle name="Normal 2 3 3 10 6 2" xfId="49761" xr:uid="{00000000-0005-0000-0000-00000E660000}"/>
    <cellStyle name="Normal 2 3 3 10 7" xfId="38940" xr:uid="{00000000-0005-0000-0000-00000F660000}"/>
    <cellStyle name="Normal 2 3 3 10 8" xfId="27150" xr:uid="{00000000-0005-0000-0000-000010660000}"/>
    <cellStyle name="Normal 2 3 3 11" xfId="3987" xr:uid="{00000000-0005-0000-0000-000011660000}"/>
    <cellStyle name="Normal 2 3 3 11 2" xfId="16643" xr:uid="{00000000-0005-0000-0000-000012660000}"/>
    <cellStyle name="Normal 2 3 3 11 2 2" xfId="51859" xr:uid="{00000000-0005-0000-0000-000013660000}"/>
    <cellStyle name="Normal 2 3 3 11 2 3" xfId="29248" xr:uid="{00000000-0005-0000-0000-000014660000}"/>
    <cellStyle name="Normal 2 3 3 11 3" xfId="13089" xr:uid="{00000000-0005-0000-0000-000015660000}"/>
    <cellStyle name="Normal 2 3 3 11 3 2" xfId="48307" xr:uid="{00000000-0005-0000-0000-000016660000}"/>
    <cellStyle name="Normal 2 3 3 11 4" xfId="39262" xr:uid="{00000000-0005-0000-0000-000017660000}"/>
    <cellStyle name="Normal 2 3 3 11 5" xfId="25696" xr:uid="{00000000-0005-0000-0000-000018660000}"/>
    <cellStyle name="Normal 2 3 3 12" xfId="5466" xr:uid="{00000000-0005-0000-0000-000019660000}"/>
    <cellStyle name="Normal 2 3 3 12 2" xfId="18097" xr:uid="{00000000-0005-0000-0000-00001A660000}"/>
    <cellStyle name="Normal 2 3 3 12 2 2" xfId="53313" xr:uid="{00000000-0005-0000-0000-00001B660000}"/>
    <cellStyle name="Normal 2 3 3 12 3" xfId="40716" xr:uid="{00000000-0005-0000-0000-00001C660000}"/>
    <cellStyle name="Normal 2 3 3 12 4" xfId="30702" xr:uid="{00000000-0005-0000-0000-00001D660000}"/>
    <cellStyle name="Normal 2 3 3 13" xfId="6922" xr:uid="{00000000-0005-0000-0000-00001E660000}"/>
    <cellStyle name="Normal 2 3 3 13 2" xfId="19551" xr:uid="{00000000-0005-0000-0000-00001F660000}"/>
    <cellStyle name="Normal 2 3 3 13 2 2" xfId="54767" xr:uid="{00000000-0005-0000-0000-000020660000}"/>
    <cellStyle name="Normal 2 3 3 13 3" xfId="42170" xr:uid="{00000000-0005-0000-0000-000021660000}"/>
    <cellStyle name="Normal 2 3 3 13 4" xfId="32156" xr:uid="{00000000-0005-0000-0000-000022660000}"/>
    <cellStyle name="Normal 2 3 3 14" xfId="8704" xr:uid="{00000000-0005-0000-0000-000023660000}"/>
    <cellStyle name="Normal 2 3 3 14 2" xfId="21327" xr:uid="{00000000-0005-0000-0000-000024660000}"/>
    <cellStyle name="Normal 2 3 3 14 2 2" xfId="56543" xr:uid="{00000000-0005-0000-0000-000025660000}"/>
    <cellStyle name="Normal 2 3 3 14 3" xfId="43946" xr:uid="{00000000-0005-0000-0000-000026660000}"/>
    <cellStyle name="Normal 2 3 3 14 4" xfId="33932" xr:uid="{00000000-0005-0000-0000-000027660000}"/>
    <cellStyle name="Normal 2 3 3 15" xfId="10586" xr:uid="{00000000-0005-0000-0000-000028660000}"/>
    <cellStyle name="Normal 2 3 3 15 2" xfId="23197" xr:uid="{00000000-0005-0000-0000-000029660000}"/>
    <cellStyle name="Normal 2 3 3 15 2 2" xfId="58413" xr:uid="{00000000-0005-0000-0000-00002A660000}"/>
    <cellStyle name="Normal 2 3 3 15 3" xfId="45816" xr:uid="{00000000-0005-0000-0000-00002B660000}"/>
    <cellStyle name="Normal 2 3 3 15 4" xfId="35802" xr:uid="{00000000-0005-0000-0000-00002C660000}"/>
    <cellStyle name="Normal 2 3 3 16" xfId="14866" xr:uid="{00000000-0005-0000-0000-00002D660000}"/>
    <cellStyle name="Normal 2 3 3 16 2" xfId="50083" xr:uid="{00000000-0005-0000-0000-00002E660000}"/>
    <cellStyle name="Normal 2 3 3 16 3" xfId="27472" xr:uid="{00000000-0005-0000-0000-00002F660000}"/>
    <cellStyle name="Normal 2 3 3 17" xfId="12280" xr:uid="{00000000-0005-0000-0000-000030660000}"/>
    <cellStyle name="Normal 2 3 3 17 2" xfId="47498" xr:uid="{00000000-0005-0000-0000-000031660000}"/>
    <cellStyle name="Normal 2 3 3 18" xfId="37485" xr:uid="{00000000-0005-0000-0000-000032660000}"/>
    <cellStyle name="Normal 2 3 3 19" xfId="24887" xr:uid="{00000000-0005-0000-0000-000033660000}"/>
    <cellStyle name="Normal 2 3 3 2" xfId="582" xr:uid="{00000000-0005-0000-0000-000034660000}"/>
    <cellStyle name="Normal 2 3 3 2 10" xfId="5467" xr:uid="{00000000-0005-0000-0000-000035660000}"/>
    <cellStyle name="Normal 2 3 3 2 10 2" xfId="18098" xr:uid="{00000000-0005-0000-0000-000036660000}"/>
    <cellStyle name="Normal 2 3 3 2 10 2 2" xfId="53314" xr:uid="{00000000-0005-0000-0000-000037660000}"/>
    <cellStyle name="Normal 2 3 3 2 10 3" xfId="40717" xr:uid="{00000000-0005-0000-0000-000038660000}"/>
    <cellStyle name="Normal 2 3 3 2 10 4" xfId="30703" xr:uid="{00000000-0005-0000-0000-000039660000}"/>
    <cellStyle name="Normal 2 3 3 2 11" xfId="6923" xr:uid="{00000000-0005-0000-0000-00003A660000}"/>
    <cellStyle name="Normal 2 3 3 2 11 2" xfId="19552" xr:uid="{00000000-0005-0000-0000-00003B660000}"/>
    <cellStyle name="Normal 2 3 3 2 11 2 2" xfId="54768" xr:uid="{00000000-0005-0000-0000-00003C660000}"/>
    <cellStyle name="Normal 2 3 3 2 11 3" xfId="42171" xr:uid="{00000000-0005-0000-0000-00003D660000}"/>
    <cellStyle name="Normal 2 3 3 2 11 4" xfId="32157" xr:uid="{00000000-0005-0000-0000-00003E660000}"/>
    <cellStyle name="Normal 2 3 3 2 12" xfId="8705" xr:uid="{00000000-0005-0000-0000-00003F660000}"/>
    <cellStyle name="Normal 2 3 3 2 12 2" xfId="21328" xr:uid="{00000000-0005-0000-0000-000040660000}"/>
    <cellStyle name="Normal 2 3 3 2 12 2 2" xfId="56544" xr:uid="{00000000-0005-0000-0000-000041660000}"/>
    <cellStyle name="Normal 2 3 3 2 12 3" xfId="43947" xr:uid="{00000000-0005-0000-0000-000042660000}"/>
    <cellStyle name="Normal 2 3 3 2 12 4" xfId="33933" xr:uid="{00000000-0005-0000-0000-000043660000}"/>
    <cellStyle name="Normal 2 3 3 2 13" xfId="10587" xr:uid="{00000000-0005-0000-0000-000044660000}"/>
    <cellStyle name="Normal 2 3 3 2 13 2" xfId="23198" xr:uid="{00000000-0005-0000-0000-000045660000}"/>
    <cellStyle name="Normal 2 3 3 2 13 2 2" xfId="58414" xr:uid="{00000000-0005-0000-0000-000046660000}"/>
    <cellStyle name="Normal 2 3 3 2 13 3" xfId="45817" xr:uid="{00000000-0005-0000-0000-000047660000}"/>
    <cellStyle name="Normal 2 3 3 2 13 4" xfId="35803" xr:uid="{00000000-0005-0000-0000-000048660000}"/>
    <cellStyle name="Normal 2 3 3 2 14" xfId="14867" xr:uid="{00000000-0005-0000-0000-000049660000}"/>
    <cellStyle name="Normal 2 3 3 2 14 2" xfId="50084" xr:uid="{00000000-0005-0000-0000-00004A660000}"/>
    <cellStyle name="Normal 2 3 3 2 14 3" xfId="27473" xr:uid="{00000000-0005-0000-0000-00004B660000}"/>
    <cellStyle name="Normal 2 3 3 2 15" xfId="12281" xr:uid="{00000000-0005-0000-0000-00004C660000}"/>
    <cellStyle name="Normal 2 3 3 2 15 2" xfId="47499" xr:uid="{00000000-0005-0000-0000-00004D660000}"/>
    <cellStyle name="Normal 2 3 3 2 16" xfId="37486" xr:uid="{00000000-0005-0000-0000-00004E660000}"/>
    <cellStyle name="Normal 2 3 3 2 17" xfId="24888" xr:uid="{00000000-0005-0000-0000-00004F660000}"/>
    <cellStyle name="Normal 2 3 3 2 18" xfId="60101" xr:uid="{00000000-0005-0000-0000-000050660000}"/>
    <cellStyle name="Normal 2 3 3 2 2" xfId="1765" xr:uid="{00000000-0005-0000-0000-000051660000}"/>
    <cellStyle name="Normal 2 3 3 2 2 10" xfId="6997" xr:uid="{00000000-0005-0000-0000-000052660000}"/>
    <cellStyle name="Normal 2 3 3 2 2 10 2" xfId="19624" xr:uid="{00000000-0005-0000-0000-000053660000}"/>
    <cellStyle name="Normal 2 3 3 2 2 10 2 2" xfId="54840" xr:uid="{00000000-0005-0000-0000-000054660000}"/>
    <cellStyle name="Normal 2 3 3 2 2 10 3" xfId="42243" xr:uid="{00000000-0005-0000-0000-000055660000}"/>
    <cellStyle name="Normal 2 3 3 2 2 10 4" xfId="32229" xr:uid="{00000000-0005-0000-0000-000056660000}"/>
    <cellStyle name="Normal 2 3 3 2 2 11" xfId="8778" xr:uid="{00000000-0005-0000-0000-000057660000}"/>
    <cellStyle name="Normal 2 3 3 2 2 11 2" xfId="21400" xr:uid="{00000000-0005-0000-0000-000058660000}"/>
    <cellStyle name="Normal 2 3 3 2 2 11 2 2" xfId="56616" xr:uid="{00000000-0005-0000-0000-000059660000}"/>
    <cellStyle name="Normal 2 3 3 2 2 11 3" xfId="44019" xr:uid="{00000000-0005-0000-0000-00005A660000}"/>
    <cellStyle name="Normal 2 3 3 2 2 11 4" xfId="34005" xr:uid="{00000000-0005-0000-0000-00005B660000}"/>
    <cellStyle name="Normal 2 3 3 2 2 12" xfId="10588" xr:uid="{00000000-0005-0000-0000-00005C660000}"/>
    <cellStyle name="Normal 2 3 3 2 2 12 2" xfId="23199" xr:uid="{00000000-0005-0000-0000-00005D660000}"/>
    <cellStyle name="Normal 2 3 3 2 2 12 2 2" xfId="58415" xr:uid="{00000000-0005-0000-0000-00005E660000}"/>
    <cellStyle name="Normal 2 3 3 2 2 12 3" xfId="45818" xr:uid="{00000000-0005-0000-0000-00005F660000}"/>
    <cellStyle name="Normal 2 3 3 2 2 12 4" xfId="35804" xr:uid="{00000000-0005-0000-0000-000060660000}"/>
    <cellStyle name="Normal 2 3 3 2 2 13" xfId="14939" xr:uid="{00000000-0005-0000-0000-000061660000}"/>
    <cellStyle name="Normal 2 3 3 2 2 13 2" xfId="50156" xr:uid="{00000000-0005-0000-0000-000062660000}"/>
    <cellStyle name="Normal 2 3 3 2 2 13 3" xfId="27545" xr:uid="{00000000-0005-0000-0000-000063660000}"/>
    <cellStyle name="Normal 2 3 3 2 2 14" xfId="12353" xr:uid="{00000000-0005-0000-0000-000064660000}"/>
    <cellStyle name="Normal 2 3 3 2 2 14 2" xfId="47571" xr:uid="{00000000-0005-0000-0000-000065660000}"/>
    <cellStyle name="Normal 2 3 3 2 2 15" xfId="37558" xr:uid="{00000000-0005-0000-0000-000066660000}"/>
    <cellStyle name="Normal 2 3 3 2 2 16" xfId="24960" xr:uid="{00000000-0005-0000-0000-000067660000}"/>
    <cellStyle name="Normal 2 3 3 2 2 17" xfId="60173" xr:uid="{00000000-0005-0000-0000-000068660000}"/>
    <cellStyle name="Normal 2 3 3 2 2 2" xfId="2383" xr:uid="{00000000-0005-0000-0000-000069660000}"/>
    <cellStyle name="Normal 2 3 3 2 2 2 10" xfId="10589" xr:uid="{00000000-0005-0000-0000-00006A660000}"/>
    <cellStyle name="Normal 2 3 3 2 2 2 10 2" xfId="23200" xr:uid="{00000000-0005-0000-0000-00006B660000}"/>
    <cellStyle name="Normal 2 3 3 2 2 2 10 2 2" xfId="58416" xr:uid="{00000000-0005-0000-0000-00006C660000}"/>
    <cellStyle name="Normal 2 3 3 2 2 2 10 3" xfId="45819" xr:uid="{00000000-0005-0000-0000-00006D660000}"/>
    <cellStyle name="Normal 2 3 3 2 2 2 10 4" xfId="35805" xr:uid="{00000000-0005-0000-0000-00006E660000}"/>
    <cellStyle name="Normal 2 3 3 2 2 2 11" xfId="15094" xr:uid="{00000000-0005-0000-0000-00006F660000}"/>
    <cellStyle name="Normal 2 3 3 2 2 2 11 2" xfId="50310" xr:uid="{00000000-0005-0000-0000-000070660000}"/>
    <cellStyle name="Normal 2 3 3 2 2 2 11 3" xfId="27699" xr:uid="{00000000-0005-0000-0000-000071660000}"/>
    <cellStyle name="Normal 2 3 3 2 2 2 12" xfId="12507" xr:uid="{00000000-0005-0000-0000-000072660000}"/>
    <cellStyle name="Normal 2 3 3 2 2 2 12 2" xfId="47725" xr:uid="{00000000-0005-0000-0000-000073660000}"/>
    <cellStyle name="Normal 2 3 3 2 2 2 13" xfId="37713" xr:uid="{00000000-0005-0000-0000-000074660000}"/>
    <cellStyle name="Normal 2 3 3 2 2 2 14" xfId="25114" xr:uid="{00000000-0005-0000-0000-000075660000}"/>
    <cellStyle name="Normal 2 3 3 2 2 2 15" xfId="60327" xr:uid="{00000000-0005-0000-0000-000076660000}"/>
    <cellStyle name="Normal 2 3 3 2 2 2 2" xfId="3229" xr:uid="{00000000-0005-0000-0000-000077660000}"/>
    <cellStyle name="Normal 2 3 3 2 2 2 2 10" xfId="25598" xr:uid="{00000000-0005-0000-0000-000078660000}"/>
    <cellStyle name="Normal 2 3 3 2 2 2 2 11" xfId="61133" xr:uid="{00000000-0005-0000-0000-000079660000}"/>
    <cellStyle name="Normal 2 3 3 2 2 2 2 2" xfId="5029" xr:uid="{00000000-0005-0000-0000-00007A660000}"/>
    <cellStyle name="Normal 2 3 3 2 2 2 2 2 2" xfId="17676" xr:uid="{00000000-0005-0000-0000-00007B660000}"/>
    <cellStyle name="Normal 2 3 3 2 2 2 2 2 2 2" xfId="52892" xr:uid="{00000000-0005-0000-0000-00007C660000}"/>
    <cellStyle name="Normal 2 3 3 2 2 2 2 2 2 3" xfId="30281" xr:uid="{00000000-0005-0000-0000-00007D660000}"/>
    <cellStyle name="Normal 2 3 3 2 2 2 2 2 3" xfId="14122" xr:uid="{00000000-0005-0000-0000-00007E660000}"/>
    <cellStyle name="Normal 2 3 3 2 2 2 2 2 3 2" xfId="49340" xr:uid="{00000000-0005-0000-0000-00007F660000}"/>
    <cellStyle name="Normal 2 3 3 2 2 2 2 2 4" xfId="40295" xr:uid="{00000000-0005-0000-0000-000080660000}"/>
    <cellStyle name="Normal 2 3 3 2 2 2 2 2 5" xfId="26729" xr:uid="{00000000-0005-0000-0000-000081660000}"/>
    <cellStyle name="Normal 2 3 3 2 2 2 2 3" xfId="6499" xr:uid="{00000000-0005-0000-0000-000082660000}"/>
    <cellStyle name="Normal 2 3 3 2 2 2 2 3 2" xfId="19130" xr:uid="{00000000-0005-0000-0000-000083660000}"/>
    <cellStyle name="Normal 2 3 3 2 2 2 2 3 2 2" xfId="54346" xr:uid="{00000000-0005-0000-0000-000084660000}"/>
    <cellStyle name="Normal 2 3 3 2 2 2 2 3 3" xfId="41749" xr:uid="{00000000-0005-0000-0000-000085660000}"/>
    <cellStyle name="Normal 2 3 3 2 2 2 2 3 4" xfId="31735" xr:uid="{00000000-0005-0000-0000-000086660000}"/>
    <cellStyle name="Normal 2 3 3 2 2 2 2 4" xfId="7958" xr:uid="{00000000-0005-0000-0000-000087660000}"/>
    <cellStyle name="Normal 2 3 3 2 2 2 2 4 2" xfId="20584" xr:uid="{00000000-0005-0000-0000-000088660000}"/>
    <cellStyle name="Normal 2 3 3 2 2 2 2 4 2 2" xfId="55800" xr:uid="{00000000-0005-0000-0000-000089660000}"/>
    <cellStyle name="Normal 2 3 3 2 2 2 2 4 3" xfId="43203" xr:uid="{00000000-0005-0000-0000-00008A660000}"/>
    <cellStyle name="Normal 2 3 3 2 2 2 2 4 4" xfId="33189" xr:uid="{00000000-0005-0000-0000-00008B660000}"/>
    <cellStyle name="Normal 2 3 3 2 2 2 2 5" xfId="9739" xr:uid="{00000000-0005-0000-0000-00008C660000}"/>
    <cellStyle name="Normal 2 3 3 2 2 2 2 5 2" xfId="22360" xr:uid="{00000000-0005-0000-0000-00008D660000}"/>
    <cellStyle name="Normal 2 3 3 2 2 2 2 5 2 2" xfId="57576" xr:uid="{00000000-0005-0000-0000-00008E660000}"/>
    <cellStyle name="Normal 2 3 3 2 2 2 2 5 3" xfId="44979" xr:uid="{00000000-0005-0000-0000-00008F660000}"/>
    <cellStyle name="Normal 2 3 3 2 2 2 2 5 4" xfId="34965" xr:uid="{00000000-0005-0000-0000-000090660000}"/>
    <cellStyle name="Normal 2 3 3 2 2 2 2 6" xfId="11533" xr:uid="{00000000-0005-0000-0000-000091660000}"/>
    <cellStyle name="Normal 2 3 3 2 2 2 2 6 2" xfId="24136" xr:uid="{00000000-0005-0000-0000-000092660000}"/>
    <cellStyle name="Normal 2 3 3 2 2 2 2 6 2 2" xfId="59352" xr:uid="{00000000-0005-0000-0000-000093660000}"/>
    <cellStyle name="Normal 2 3 3 2 2 2 2 6 3" xfId="46755" xr:uid="{00000000-0005-0000-0000-000094660000}"/>
    <cellStyle name="Normal 2 3 3 2 2 2 2 6 4" xfId="36741" xr:uid="{00000000-0005-0000-0000-000095660000}"/>
    <cellStyle name="Normal 2 3 3 2 2 2 2 7" xfId="15900" xr:uid="{00000000-0005-0000-0000-000096660000}"/>
    <cellStyle name="Normal 2 3 3 2 2 2 2 7 2" xfId="51116" xr:uid="{00000000-0005-0000-0000-000097660000}"/>
    <cellStyle name="Normal 2 3 3 2 2 2 2 7 3" xfId="28505" xr:uid="{00000000-0005-0000-0000-000098660000}"/>
    <cellStyle name="Normal 2 3 3 2 2 2 2 8" xfId="12991" xr:uid="{00000000-0005-0000-0000-000099660000}"/>
    <cellStyle name="Normal 2 3 3 2 2 2 2 8 2" xfId="48209" xr:uid="{00000000-0005-0000-0000-00009A660000}"/>
    <cellStyle name="Normal 2 3 3 2 2 2 2 9" xfId="38519" xr:uid="{00000000-0005-0000-0000-00009B660000}"/>
    <cellStyle name="Normal 2 3 3 2 2 2 3" xfId="3558" xr:uid="{00000000-0005-0000-0000-00009C660000}"/>
    <cellStyle name="Normal 2 3 3 2 2 2 3 10" xfId="27054" xr:uid="{00000000-0005-0000-0000-00009D660000}"/>
    <cellStyle name="Normal 2 3 3 2 2 2 3 11" xfId="61458" xr:uid="{00000000-0005-0000-0000-00009E660000}"/>
    <cellStyle name="Normal 2 3 3 2 2 2 3 2" xfId="5354" xr:uid="{00000000-0005-0000-0000-00009F660000}"/>
    <cellStyle name="Normal 2 3 3 2 2 2 3 2 2" xfId="18001" xr:uid="{00000000-0005-0000-0000-0000A0660000}"/>
    <cellStyle name="Normal 2 3 3 2 2 2 3 2 2 2" xfId="53217" xr:uid="{00000000-0005-0000-0000-0000A1660000}"/>
    <cellStyle name="Normal 2 3 3 2 2 2 3 2 3" xfId="40620" xr:uid="{00000000-0005-0000-0000-0000A2660000}"/>
    <cellStyle name="Normal 2 3 3 2 2 2 3 2 4" xfId="30606" xr:uid="{00000000-0005-0000-0000-0000A3660000}"/>
    <cellStyle name="Normal 2 3 3 2 2 2 3 3" xfId="6824" xr:uid="{00000000-0005-0000-0000-0000A4660000}"/>
    <cellStyle name="Normal 2 3 3 2 2 2 3 3 2" xfId="19455" xr:uid="{00000000-0005-0000-0000-0000A5660000}"/>
    <cellStyle name="Normal 2 3 3 2 2 2 3 3 2 2" xfId="54671" xr:uid="{00000000-0005-0000-0000-0000A6660000}"/>
    <cellStyle name="Normal 2 3 3 2 2 2 3 3 3" xfId="42074" xr:uid="{00000000-0005-0000-0000-0000A7660000}"/>
    <cellStyle name="Normal 2 3 3 2 2 2 3 3 4" xfId="32060" xr:uid="{00000000-0005-0000-0000-0000A8660000}"/>
    <cellStyle name="Normal 2 3 3 2 2 2 3 4" xfId="8283" xr:uid="{00000000-0005-0000-0000-0000A9660000}"/>
    <cellStyle name="Normal 2 3 3 2 2 2 3 4 2" xfId="20909" xr:uid="{00000000-0005-0000-0000-0000AA660000}"/>
    <cellStyle name="Normal 2 3 3 2 2 2 3 4 2 2" xfId="56125" xr:uid="{00000000-0005-0000-0000-0000AB660000}"/>
    <cellStyle name="Normal 2 3 3 2 2 2 3 4 3" xfId="43528" xr:uid="{00000000-0005-0000-0000-0000AC660000}"/>
    <cellStyle name="Normal 2 3 3 2 2 2 3 4 4" xfId="33514" xr:uid="{00000000-0005-0000-0000-0000AD660000}"/>
    <cellStyle name="Normal 2 3 3 2 2 2 3 5" xfId="10064" xr:uid="{00000000-0005-0000-0000-0000AE660000}"/>
    <cellStyle name="Normal 2 3 3 2 2 2 3 5 2" xfId="22685" xr:uid="{00000000-0005-0000-0000-0000AF660000}"/>
    <cellStyle name="Normal 2 3 3 2 2 2 3 5 2 2" xfId="57901" xr:uid="{00000000-0005-0000-0000-0000B0660000}"/>
    <cellStyle name="Normal 2 3 3 2 2 2 3 5 3" xfId="45304" xr:uid="{00000000-0005-0000-0000-0000B1660000}"/>
    <cellStyle name="Normal 2 3 3 2 2 2 3 5 4" xfId="35290" xr:uid="{00000000-0005-0000-0000-0000B2660000}"/>
    <cellStyle name="Normal 2 3 3 2 2 2 3 6" xfId="11858" xr:uid="{00000000-0005-0000-0000-0000B3660000}"/>
    <cellStyle name="Normal 2 3 3 2 2 2 3 6 2" xfId="24461" xr:uid="{00000000-0005-0000-0000-0000B4660000}"/>
    <cellStyle name="Normal 2 3 3 2 2 2 3 6 2 2" xfId="59677" xr:uid="{00000000-0005-0000-0000-0000B5660000}"/>
    <cellStyle name="Normal 2 3 3 2 2 2 3 6 3" xfId="47080" xr:uid="{00000000-0005-0000-0000-0000B6660000}"/>
    <cellStyle name="Normal 2 3 3 2 2 2 3 6 4" xfId="37066" xr:uid="{00000000-0005-0000-0000-0000B7660000}"/>
    <cellStyle name="Normal 2 3 3 2 2 2 3 7" xfId="16225" xr:uid="{00000000-0005-0000-0000-0000B8660000}"/>
    <cellStyle name="Normal 2 3 3 2 2 2 3 7 2" xfId="51441" xr:uid="{00000000-0005-0000-0000-0000B9660000}"/>
    <cellStyle name="Normal 2 3 3 2 2 2 3 7 3" xfId="28830" xr:uid="{00000000-0005-0000-0000-0000BA660000}"/>
    <cellStyle name="Normal 2 3 3 2 2 2 3 8" xfId="14447" xr:uid="{00000000-0005-0000-0000-0000BB660000}"/>
    <cellStyle name="Normal 2 3 3 2 2 2 3 8 2" xfId="49665" xr:uid="{00000000-0005-0000-0000-0000BC660000}"/>
    <cellStyle name="Normal 2 3 3 2 2 2 3 9" xfId="38844" xr:uid="{00000000-0005-0000-0000-0000BD660000}"/>
    <cellStyle name="Normal 2 3 3 2 2 2 4" xfId="2719" xr:uid="{00000000-0005-0000-0000-0000BE660000}"/>
    <cellStyle name="Normal 2 3 3 2 2 2 4 10" xfId="26245" xr:uid="{00000000-0005-0000-0000-0000BF660000}"/>
    <cellStyle name="Normal 2 3 3 2 2 2 4 11" xfId="60649" xr:uid="{00000000-0005-0000-0000-0000C0660000}"/>
    <cellStyle name="Normal 2 3 3 2 2 2 4 2" xfId="4545" xr:uid="{00000000-0005-0000-0000-0000C1660000}"/>
    <cellStyle name="Normal 2 3 3 2 2 2 4 2 2" xfId="17192" xr:uid="{00000000-0005-0000-0000-0000C2660000}"/>
    <cellStyle name="Normal 2 3 3 2 2 2 4 2 2 2" xfId="52408" xr:uid="{00000000-0005-0000-0000-0000C3660000}"/>
    <cellStyle name="Normal 2 3 3 2 2 2 4 2 3" xfId="39811" xr:uid="{00000000-0005-0000-0000-0000C4660000}"/>
    <cellStyle name="Normal 2 3 3 2 2 2 4 2 4" xfId="29797" xr:uid="{00000000-0005-0000-0000-0000C5660000}"/>
    <cellStyle name="Normal 2 3 3 2 2 2 4 3" xfId="6015" xr:uid="{00000000-0005-0000-0000-0000C6660000}"/>
    <cellStyle name="Normal 2 3 3 2 2 2 4 3 2" xfId="18646" xr:uid="{00000000-0005-0000-0000-0000C7660000}"/>
    <cellStyle name="Normal 2 3 3 2 2 2 4 3 2 2" xfId="53862" xr:uid="{00000000-0005-0000-0000-0000C8660000}"/>
    <cellStyle name="Normal 2 3 3 2 2 2 4 3 3" xfId="41265" xr:uid="{00000000-0005-0000-0000-0000C9660000}"/>
    <cellStyle name="Normal 2 3 3 2 2 2 4 3 4" xfId="31251" xr:uid="{00000000-0005-0000-0000-0000CA660000}"/>
    <cellStyle name="Normal 2 3 3 2 2 2 4 4" xfId="7474" xr:uid="{00000000-0005-0000-0000-0000CB660000}"/>
    <cellStyle name="Normal 2 3 3 2 2 2 4 4 2" xfId="20100" xr:uid="{00000000-0005-0000-0000-0000CC660000}"/>
    <cellStyle name="Normal 2 3 3 2 2 2 4 4 2 2" xfId="55316" xr:uid="{00000000-0005-0000-0000-0000CD660000}"/>
    <cellStyle name="Normal 2 3 3 2 2 2 4 4 3" xfId="42719" xr:uid="{00000000-0005-0000-0000-0000CE660000}"/>
    <cellStyle name="Normal 2 3 3 2 2 2 4 4 4" xfId="32705" xr:uid="{00000000-0005-0000-0000-0000CF660000}"/>
    <cellStyle name="Normal 2 3 3 2 2 2 4 5" xfId="9255" xr:uid="{00000000-0005-0000-0000-0000D0660000}"/>
    <cellStyle name="Normal 2 3 3 2 2 2 4 5 2" xfId="21876" xr:uid="{00000000-0005-0000-0000-0000D1660000}"/>
    <cellStyle name="Normal 2 3 3 2 2 2 4 5 2 2" xfId="57092" xr:uid="{00000000-0005-0000-0000-0000D2660000}"/>
    <cellStyle name="Normal 2 3 3 2 2 2 4 5 3" xfId="44495" xr:uid="{00000000-0005-0000-0000-0000D3660000}"/>
    <cellStyle name="Normal 2 3 3 2 2 2 4 5 4" xfId="34481" xr:uid="{00000000-0005-0000-0000-0000D4660000}"/>
    <cellStyle name="Normal 2 3 3 2 2 2 4 6" xfId="11049" xr:uid="{00000000-0005-0000-0000-0000D5660000}"/>
    <cellStyle name="Normal 2 3 3 2 2 2 4 6 2" xfId="23652" xr:uid="{00000000-0005-0000-0000-0000D6660000}"/>
    <cellStyle name="Normal 2 3 3 2 2 2 4 6 2 2" xfId="58868" xr:uid="{00000000-0005-0000-0000-0000D7660000}"/>
    <cellStyle name="Normal 2 3 3 2 2 2 4 6 3" xfId="46271" xr:uid="{00000000-0005-0000-0000-0000D8660000}"/>
    <cellStyle name="Normal 2 3 3 2 2 2 4 6 4" xfId="36257" xr:uid="{00000000-0005-0000-0000-0000D9660000}"/>
    <cellStyle name="Normal 2 3 3 2 2 2 4 7" xfId="15416" xr:uid="{00000000-0005-0000-0000-0000DA660000}"/>
    <cellStyle name="Normal 2 3 3 2 2 2 4 7 2" xfId="50632" xr:uid="{00000000-0005-0000-0000-0000DB660000}"/>
    <cellStyle name="Normal 2 3 3 2 2 2 4 7 3" xfId="28021" xr:uid="{00000000-0005-0000-0000-0000DC660000}"/>
    <cellStyle name="Normal 2 3 3 2 2 2 4 8" xfId="13638" xr:uid="{00000000-0005-0000-0000-0000DD660000}"/>
    <cellStyle name="Normal 2 3 3 2 2 2 4 8 2" xfId="48856" xr:uid="{00000000-0005-0000-0000-0000DE660000}"/>
    <cellStyle name="Normal 2 3 3 2 2 2 4 9" xfId="38035" xr:uid="{00000000-0005-0000-0000-0000DF660000}"/>
    <cellStyle name="Normal 2 3 3 2 2 2 5" xfId="3883" xr:uid="{00000000-0005-0000-0000-0000E0660000}"/>
    <cellStyle name="Normal 2 3 3 2 2 2 5 2" xfId="8606" xr:uid="{00000000-0005-0000-0000-0000E1660000}"/>
    <cellStyle name="Normal 2 3 3 2 2 2 5 2 2" xfId="21232" xr:uid="{00000000-0005-0000-0000-0000E2660000}"/>
    <cellStyle name="Normal 2 3 3 2 2 2 5 2 2 2" xfId="56448" xr:uid="{00000000-0005-0000-0000-0000E3660000}"/>
    <cellStyle name="Normal 2 3 3 2 2 2 5 2 3" xfId="43851" xr:uid="{00000000-0005-0000-0000-0000E4660000}"/>
    <cellStyle name="Normal 2 3 3 2 2 2 5 2 4" xfId="33837" xr:uid="{00000000-0005-0000-0000-0000E5660000}"/>
    <cellStyle name="Normal 2 3 3 2 2 2 5 3" xfId="10387" xr:uid="{00000000-0005-0000-0000-0000E6660000}"/>
    <cellStyle name="Normal 2 3 3 2 2 2 5 3 2" xfId="23008" xr:uid="{00000000-0005-0000-0000-0000E7660000}"/>
    <cellStyle name="Normal 2 3 3 2 2 2 5 3 2 2" xfId="58224" xr:uid="{00000000-0005-0000-0000-0000E8660000}"/>
    <cellStyle name="Normal 2 3 3 2 2 2 5 3 3" xfId="45627" xr:uid="{00000000-0005-0000-0000-0000E9660000}"/>
    <cellStyle name="Normal 2 3 3 2 2 2 5 3 4" xfId="35613" xr:uid="{00000000-0005-0000-0000-0000EA660000}"/>
    <cellStyle name="Normal 2 3 3 2 2 2 5 4" xfId="12183" xr:uid="{00000000-0005-0000-0000-0000EB660000}"/>
    <cellStyle name="Normal 2 3 3 2 2 2 5 4 2" xfId="24784" xr:uid="{00000000-0005-0000-0000-0000EC660000}"/>
    <cellStyle name="Normal 2 3 3 2 2 2 5 4 2 2" xfId="60000" xr:uid="{00000000-0005-0000-0000-0000ED660000}"/>
    <cellStyle name="Normal 2 3 3 2 2 2 5 4 3" xfId="47403" xr:uid="{00000000-0005-0000-0000-0000EE660000}"/>
    <cellStyle name="Normal 2 3 3 2 2 2 5 4 4" xfId="37389" xr:uid="{00000000-0005-0000-0000-0000EF660000}"/>
    <cellStyle name="Normal 2 3 3 2 2 2 5 5" xfId="16548" xr:uid="{00000000-0005-0000-0000-0000F0660000}"/>
    <cellStyle name="Normal 2 3 3 2 2 2 5 5 2" xfId="51764" xr:uid="{00000000-0005-0000-0000-0000F1660000}"/>
    <cellStyle name="Normal 2 3 3 2 2 2 5 5 3" xfId="29153" xr:uid="{00000000-0005-0000-0000-0000F2660000}"/>
    <cellStyle name="Normal 2 3 3 2 2 2 5 6" xfId="14770" xr:uid="{00000000-0005-0000-0000-0000F3660000}"/>
    <cellStyle name="Normal 2 3 3 2 2 2 5 6 2" xfId="49988" xr:uid="{00000000-0005-0000-0000-0000F4660000}"/>
    <cellStyle name="Normal 2 3 3 2 2 2 5 7" xfId="39167" xr:uid="{00000000-0005-0000-0000-0000F5660000}"/>
    <cellStyle name="Normal 2 3 3 2 2 2 5 8" xfId="27377" xr:uid="{00000000-0005-0000-0000-0000F6660000}"/>
    <cellStyle name="Normal 2 3 3 2 2 2 6" xfId="4223" xr:uid="{00000000-0005-0000-0000-0000F7660000}"/>
    <cellStyle name="Normal 2 3 3 2 2 2 6 2" xfId="16870" xr:uid="{00000000-0005-0000-0000-0000F8660000}"/>
    <cellStyle name="Normal 2 3 3 2 2 2 6 2 2" xfId="52086" xr:uid="{00000000-0005-0000-0000-0000F9660000}"/>
    <cellStyle name="Normal 2 3 3 2 2 2 6 2 3" xfId="29475" xr:uid="{00000000-0005-0000-0000-0000FA660000}"/>
    <cellStyle name="Normal 2 3 3 2 2 2 6 3" xfId="13316" xr:uid="{00000000-0005-0000-0000-0000FB660000}"/>
    <cellStyle name="Normal 2 3 3 2 2 2 6 3 2" xfId="48534" xr:uid="{00000000-0005-0000-0000-0000FC660000}"/>
    <cellStyle name="Normal 2 3 3 2 2 2 6 4" xfId="39489" xr:uid="{00000000-0005-0000-0000-0000FD660000}"/>
    <cellStyle name="Normal 2 3 3 2 2 2 6 5" xfId="25923" xr:uid="{00000000-0005-0000-0000-0000FE660000}"/>
    <cellStyle name="Normal 2 3 3 2 2 2 7" xfId="5693" xr:uid="{00000000-0005-0000-0000-0000FF660000}"/>
    <cellStyle name="Normal 2 3 3 2 2 2 7 2" xfId="18324" xr:uid="{00000000-0005-0000-0000-000000670000}"/>
    <cellStyle name="Normal 2 3 3 2 2 2 7 2 2" xfId="53540" xr:uid="{00000000-0005-0000-0000-000001670000}"/>
    <cellStyle name="Normal 2 3 3 2 2 2 7 3" xfId="40943" xr:uid="{00000000-0005-0000-0000-000002670000}"/>
    <cellStyle name="Normal 2 3 3 2 2 2 7 4" xfId="30929" xr:uid="{00000000-0005-0000-0000-000003670000}"/>
    <cellStyle name="Normal 2 3 3 2 2 2 8" xfId="7152" xr:uid="{00000000-0005-0000-0000-000004670000}"/>
    <cellStyle name="Normal 2 3 3 2 2 2 8 2" xfId="19778" xr:uid="{00000000-0005-0000-0000-000005670000}"/>
    <cellStyle name="Normal 2 3 3 2 2 2 8 2 2" xfId="54994" xr:uid="{00000000-0005-0000-0000-000006670000}"/>
    <cellStyle name="Normal 2 3 3 2 2 2 8 3" xfId="42397" xr:uid="{00000000-0005-0000-0000-000007670000}"/>
    <cellStyle name="Normal 2 3 3 2 2 2 8 4" xfId="32383" xr:uid="{00000000-0005-0000-0000-000008670000}"/>
    <cellStyle name="Normal 2 3 3 2 2 2 9" xfId="8933" xr:uid="{00000000-0005-0000-0000-000009670000}"/>
    <cellStyle name="Normal 2 3 3 2 2 2 9 2" xfId="21554" xr:uid="{00000000-0005-0000-0000-00000A670000}"/>
    <cellStyle name="Normal 2 3 3 2 2 2 9 2 2" xfId="56770" xr:uid="{00000000-0005-0000-0000-00000B670000}"/>
    <cellStyle name="Normal 2 3 3 2 2 2 9 3" xfId="44173" xr:uid="{00000000-0005-0000-0000-00000C670000}"/>
    <cellStyle name="Normal 2 3 3 2 2 2 9 4" xfId="34159" xr:uid="{00000000-0005-0000-0000-00000D670000}"/>
    <cellStyle name="Normal 2 3 3 2 2 3" xfId="3069" xr:uid="{00000000-0005-0000-0000-00000E670000}"/>
    <cellStyle name="Normal 2 3 3 2 2 3 10" xfId="25441" xr:uid="{00000000-0005-0000-0000-00000F670000}"/>
    <cellStyle name="Normal 2 3 3 2 2 3 11" xfId="60976" xr:uid="{00000000-0005-0000-0000-000010670000}"/>
    <cellStyle name="Normal 2 3 3 2 2 3 2" xfId="4872" xr:uid="{00000000-0005-0000-0000-000011670000}"/>
    <cellStyle name="Normal 2 3 3 2 2 3 2 2" xfId="17519" xr:uid="{00000000-0005-0000-0000-000012670000}"/>
    <cellStyle name="Normal 2 3 3 2 2 3 2 2 2" xfId="52735" xr:uid="{00000000-0005-0000-0000-000013670000}"/>
    <cellStyle name="Normal 2 3 3 2 2 3 2 2 3" xfId="30124" xr:uid="{00000000-0005-0000-0000-000014670000}"/>
    <cellStyle name="Normal 2 3 3 2 2 3 2 3" xfId="13965" xr:uid="{00000000-0005-0000-0000-000015670000}"/>
    <cellStyle name="Normal 2 3 3 2 2 3 2 3 2" xfId="49183" xr:uid="{00000000-0005-0000-0000-000016670000}"/>
    <cellStyle name="Normal 2 3 3 2 2 3 2 4" xfId="40138" xr:uid="{00000000-0005-0000-0000-000017670000}"/>
    <cellStyle name="Normal 2 3 3 2 2 3 2 5" xfId="26572" xr:uid="{00000000-0005-0000-0000-000018670000}"/>
    <cellStyle name="Normal 2 3 3 2 2 3 3" xfId="6342" xr:uid="{00000000-0005-0000-0000-000019670000}"/>
    <cellStyle name="Normal 2 3 3 2 2 3 3 2" xfId="18973" xr:uid="{00000000-0005-0000-0000-00001A670000}"/>
    <cellStyle name="Normal 2 3 3 2 2 3 3 2 2" xfId="54189" xr:uid="{00000000-0005-0000-0000-00001B670000}"/>
    <cellStyle name="Normal 2 3 3 2 2 3 3 3" xfId="41592" xr:uid="{00000000-0005-0000-0000-00001C670000}"/>
    <cellStyle name="Normal 2 3 3 2 2 3 3 4" xfId="31578" xr:uid="{00000000-0005-0000-0000-00001D670000}"/>
    <cellStyle name="Normal 2 3 3 2 2 3 4" xfId="7801" xr:uid="{00000000-0005-0000-0000-00001E670000}"/>
    <cellStyle name="Normal 2 3 3 2 2 3 4 2" xfId="20427" xr:uid="{00000000-0005-0000-0000-00001F670000}"/>
    <cellStyle name="Normal 2 3 3 2 2 3 4 2 2" xfId="55643" xr:uid="{00000000-0005-0000-0000-000020670000}"/>
    <cellStyle name="Normal 2 3 3 2 2 3 4 3" xfId="43046" xr:uid="{00000000-0005-0000-0000-000021670000}"/>
    <cellStyle name="Normal 2 3 3 2 2 3 4 4" xfId="33032" xr:uid="{00000000-0005-0000-0000-000022670000}"/>
    <cellStyle name="Normal 2 3 3 2 2 3 5" xfId="9582" xr:uid="{00000000-0005-0000-0000-000023670000}"/>
    <cellStyle name="Normal 2 3 3 2 2 3 5 2" xfId="22203" xr:uid="{00000000-0005-0000-0000-000024670000}"/>
    <cellStyle name="Normal 2 3 3 2 2 3 5 2 2" xfId="57419" xr:uid="{00000000-0005-0000-0000-000025670000}"/>
    <cellStyle name="Normal 2 3 3 2 2 3 5 3" xfId="44822" xr:uid="{00000000-0005-0000-0000-000026670000}"/>
    <cellStyle name="Normal 2 3 3 2 2 3 5 4" xfId="34808" xr:uid="{00000000-0005-0000-0000-000027670000}"/>
    <cellStyle name="Normal 2 3 3 2 2 3 6" xfId="11376" xr:uid="{00000000-0005-0000-0000-000028670000}"/>
    <cellStyle name="Normal 2 3 3 2 2 3 6 2" xfId="23979" xr:uid="{00000000-0005-0000-0000-000029670000}"/>
    <cellStyle name="Normal 2 3 3 2 2 3 6 2 2" xfId="59195" xr:uid="{00000000-0005-0000-0000-00002A670000}"/>
    <cellStyle name="Normal 2 3 3 2 2 3 6 3" xfId="46598" xr:uid="{00000000-0005-0000-0000-00002B670000}"/>
    <cellStyle name="Normal 2 3 3 2 2 3 6 4" xfId="36584" xr:uid="{00000000-0005-0000-0000-00002C670000}"/>
    <cellStyle name="Normal 2 3 3 2 2 3 7" xfId="15743" xr:uid="{00000000-0005-0000-0000-00002D670000}"/>
    <cellStyle name="Normal 2 3 3 2 2 3 7 2" xfId="50959" xr:uid="{00000000-0005-0000-0000-00002E670000}"/>
    <cellStyle name="Normal 2 3 3 2 2 3 7 3" xfId="28348" xr:uid="{00000000-0005-0000-0000-00002F670000}"/>
    <cellStyle name="Normal 2 3 3 2 2 3 8" xfId="12834" xr:uid="{00000000-0005-0000-0000-000030670000}"/>
    <cellStyle name="Normal 2 3 3 2 2 3 8 2" xfId="48052" xr:uid="{00000000-0005-0000-0000-000031670000}"/>
    <cellStyle name="Normal 2 3 3 2 2 3 9" xfId="38362" xr:uid="{00000000-0005-0000-0000-000032670000}"/>
    <cellStyle name="Normal 2 3 3 2 2 4" xfId="2895" xr:uid="{00000000-0005-0000-0000-000033670000}"/>
    <cellStyle name="Normal 2 3 3 2 2 4 10" xfId="25282" xr:uid="{00000000-0005-0000-0000-000034670000}"/>
    <cellStyle name="Normal 2 3 3 2 2 4 11" xfId="60817" xr:uid="{00000000-0005-0000-0000-000035670000}"/>
    <cellStyle name="Normal 2 3 3 2 2 4 2" xfId="4713" xr:uid="{00000000-0005-0000-0000-000036670000}"/>
    <cellStyle name="Normal 2 3 3 2 2 4 2 2" xfId="17360" xr:uid="{00000000-0005-0000-0000-000037670000}"/>
    <cellStyle name="Normal 2 3 3 2 2 4 2 2 2" xfId="52576" xr:uid="{00000000-0005-0000-0000-000038670000}"/>
    <cellStyle name="Normal 2 3 3 2 2 4 2 2 3" xfId="29965" xr:uid="{00000000-0005-0000-0000-000039670000}"/>
    <cellStyle name="Normal 2 3 3 2 2 4 2 3" xfId="13806" xr:uid="{00000000-0005-0000-0000-00003A670000}"/>
    <cellStyle name="Normal 2 3 3 2 2 4 2 3 2" xfId="49024" xr:uid="{00000000-0005-0000-0000-00003B670000}"/>
    <cellStyle name="Normal 2 3 3 2 2 4 2 4" xfId="39979" xr:uid="{00000000-0005-0000-0000-00003C670000}"/>
    <cellStyle name="Normal 2 3 3 2 2 4 2 5" xfId="26413" xr:uid="{00000000-0005-0000-0000-00003D670000}"/>
    <cellStyle name="Normal 2 3 3 2 2 4 3" xfId="6183" xr:uid="{00000000-0005-0000-0000-00003E670000}"/>
    <cellStyle name="Normal 2 3 3 2 2 4 3 2" xfId="18814" xr:uid="{00000000-0005-0000-0000-00003F670000}"/>
    <cellStyle name="Normal 2 3 3 2 2 4 3 2 2" xfId="54030" xr:uid="{00000000-0005-0000-0000-000040670000}"/>
    <cellStyle name="Normal 2 3 3 2 2 4 3 3" xfId="41433" xr:uid="{00000000-0005-0000-0000-000041670000}"/>
    <cellStyle name="Normal 2 3 3 2 2 4 3 4" xfId="31419" xr:uid="{00000000-0005-0000-0000-000042670000}"/>
    <cellStyle name="Normal 2 3 3 2 2 4 4" xfId="7642" xr:uid="{00000000-0005-0000-0000-000043670000}"/>
    <cellStyle name="Normal 2 3 3 2 2 4 4 2" xfId="20268" xr:uid="{00000000-0005-0000-0000-000044670000}"/>
    <cellStyle name="Normal 2 3 3 2 2 4 4 2 2" xfId="55484" xr:uid="{00000000-0005-0000-0000-000045670000}"/>
    <cellStyle name="Normal 2 3 3 2 2 4 4 3" xfId="42887" xr:uid="{00000000-0005-0000-0000-000046670000}"/>
    <cellStyle name="Normal 2 3 3 2 2 4 4 4" xfId="32873" xr:uid="{00000000-0005-0000-0000-000047670000}"/>
    <cellStyle name="Normal 2 3 3 2 2 4 5" xfId="9423" xr:uid="{00000000-0005-0000-0000-000048670000}"/>
    <cellStyle name="Normal 2 3 3 2 2 4 5 2" xfId="22044" xr:uid="{00000000-0005-0000-0000-000049670000}"/>
    <cellStyle name="Normal 2 3 3 2 2 4 5 2 2" xfId="57260" xr:uid="{00000000-0005-0000-0000-00004A670000}"/>
    <cellStyle name="Normal 2 3 3 2 2 4 5 3" xfId="44663" xr:uid="{00000000-0005-0000-0000-00004B670000}"/>
    <cellStyle name="Normal 2 3 3 2 2 4 5 4" xfId="34649" xr:uid="{00000000-0005-0000-0000-00004C670000}"/>
    <cellStyle name="Normal 2 3 3 2 2 4 6" xfId="11217" xr:uid="{00000000-0005-0000-0000-00004D670000}"/>
    <cellStyle name="Normal 2 3 3 2 2 4 6 2" xfId="23820" xr:uid="{00000000-0005-0000-0000-00004E670000}"/>
    <cellStyle name="Normal 2 3 3 2 2 4 6 2 2" xfId="59036" xr:uid="{00000000-0005-0000-0000-00004F670000}"/>
    <cellStyle name="Normal 2 3 3 2 2 4 6 3" xfId="46439" xr:uid="{00000000-0005-0000-0000-000050670000}"/>
    <cellStyle name="Normal 2 3 3 2 2 4 6 4" xfId="36425" xr:uid="{00000000-0005-0000-0000-000051670000}"/>
    <cellStyle name="Normal 2 3 3 2 2 4 7" xfId="15584" xr:uid="{00000000-0005-0000-0000-000052670000}"/>
    <cellStyle name="Normal 2 3 3 2 2 4 7 2" xfId="50800" xr:uid="{00000000-0005-0000-0000-000053670000}"/>
    <cellStyle name="Normal 2 3 3 2 2 4 7 3" xfId="28189" xr:uid="{00000000-0005-0000-0000-000054670000}"/>
    <cellStyle name="Normal 2 3 3 2 2 4 8" xfId="12675" xr:uid="{00000000-0005-0000-0000-000055670000}"/>
    <cellStyle name="Normal 2 3 3 2 2 4 8 2" xfId="47893" xr:uid="{00000000-0005-0000-0000-000056670000}"/>
    <cellStyle name="Normal 2 3 3 2 2 4 9" xfId="38203" xr:uid="{00000000-0005-0000-0000-000057670000}"/>
    <cellStyle name="Normal 2 3 3 2 2 5" xfId="3404" xr:uid="{00000000-0005-0000-0000-000058670000}"/>
    <cellStyle name="Normal 2 3 3 2 2 5 10" xfId="26900" xr:uid="{00000000-0005-0000-0000-000059670000}"/>
    <cellStyle name="Normal 2 3 3 2 2 5 11" xfId="61304" xr:uid="{00000000-0005-0000-0000-00005A670000}"/>
    <cellStyle name="Normal 2 3 3 2 2 5 2" xfId="5200" xr:uid="{00000000-0005-0000-0000-00005B670000}"/>
    <cellStyle name="Normal 2 3 3 2 2 5 2 2" xfId="17847" xr:uid="{00000000-0005-0000-0000-00005C670000}"/>
    <cellStyle name="Normal 2 3 3 2 2 5 2 2 2" xfId="53063" xr:uid="{00000000-0005-0000-0000-00005D670000}"/>
    <cellStyle name="Normal 2 3 3 2 2 5 2 3" xfId="40466" xr:uid="{00000000-0005-0000-0000-00005E670000}"/>
    <cellStyle name="Normal 2 3 3 2 2 5 2 4" xfId="30452" xr:uid="{00000000-0005-0000-0000-00005F670000}"/>
    <cellStyle name="Normal 2 3 3 2 2 5 3" xfId="6670" xr:uid="{00000000-0005-0000-0000-000060670000}"/>
    <cellStyle name="Normal 2 3 3 2 2 5 3 2" xfId="19301" xr:uid="{00000000-0005-0000-0000-000061670000}"/>
    <cellStyle name="Normal 2 3 3 2 2 5 3 2 2" xfId="54517" xr:uid="{00000000-0005-0000-0000-000062670000}"/>
    <cellStyle name="Normal 2 3 3 2 2 5 3 3" xfId="41920" xr:uid="{00000000-0005-0000-0000-000063670000}"/>
    <cellStyle name="Normal 2 3 3 2 2 5 3 4" xfId="31906" xr:uid="{00000000-0005-0000-0000-000064670000}"/>
    <cellStyle name="Normal 2 3 3 2 2 5 4" xfId="8129" xr:uid="{00000000-0005-0000-0000-000065670000}"/>
    <cellStyle name="Normal 2 3 3 2 2 5 4 2" xfId="20755" xr:uid="{00000000-0005-0000-0000-000066670000}"/>
    <cellStyle name="Normal 2 3 3 2 2 5 4 2 2" xfId="55971" xr:uid="{00000000-0005-0000-0000-000067670000}"/>
    <cellStyle name="Normal 2 3 3 2 2 5 4 3" xfId="43374" xr:uid="{00000000-0005-0000-0000-000068670000}"/>
    <cellStyle name="Normal 2 3 3 2 2 5 4 4" xfId="33360" xr:uid="{00000000-0005-0000-0000-000069670000}"/>
    <cellStyle name="Normal 2 3 3 2 2 5 5" xfId="9910" xr:uid="{00000000-0005-0000-0000-00006A670000}"/>
    <cellStyle name="Normal 2 3 3 2 2 5 5 2" xfId="22531" xr:uid="{00000000-0005-0000-0000-00006B670000}"/>
    <cellStyle name="Normal 2 3 3 2 2 5 5 2 2" xfId="57747" xr:uid="{00000000-0005-0000-0000-00006C670000}"/>
    <cellStyle name="Normal 2 3 3 2 2 5 5 3" xfId="45150" xr:uid="{00000000-0005-0000-0000-00006D670000}"/>
    <cellStyle name="Normal 2 3 3 2 2 5 5 4" xfId="35136" xr:uid="{00000000-0005-0000-0000-00006E670000}"/>
    <cellStyle name="Normal 2 3 3 2 2 5 6" xfId="11704" xr:uid="{00000000-0005-0000-0000-00006F670000}"/>
    <cellStyle name="Normal 2 3 3 2 2 5 6 2" xfId="24307" xr:uid="{00000000-0005-0000-0000-000070670000}"/>
    <cellStyle name="Normal 2 3 3 2 2 5 6 2 2" xfId="59523" xr:uid="{00000000-0005-0000-0000-000071670000}"/>
    <cellStyle name="Normal 2 3 3 2 2 5 6 3" xfId="46926" xr:uid="{00000000-0005-0000-0000-000072670000}"/>
    <cellStyle name="Normal 2 3 3 2 2 5 6 4" xfId="36912" xr:uid="{00000000-0005-0000-0000-000073670000}"/>
    <cellStyle name="Normal 2 3 3 2 2 5 7" xfId="16071" xr:uid="{00000000-0005-0000-0000-000074670000}"/>
    <cellStyle name="Normal 2 3 3 2 2 5 7 2" xfId="51287" xr:uid="{00000000-0005-0000-0000-000075670000}"/>
    <cellStyle name="Normal 2 3 3 2 2 5 7 3" xfId="28676" xr:uid="{00000000-0005-0000-0000-000076670000}"/>
    <cellStyle name="Normal 2 3 3 2 2 5 8" xfId="14293" xr:uid="{00000000-0005-0000-0000-000077670000}"/>
    <cellStyle name="Normal 2 3 3 2 2 5 8 2" xfId="49511" xr:uid="{00000000-0005-0000-0000-000078670000}"/>
    <cellStyle name="Normal 2 3 3 2 2 5 9" xfId="38690" xr:uid="{00000000-0005-0000-0000-000079670000}"/>
    <cellStyle name="Normal 2 3 3 2 2 6" xfId="2564" xr:uid="{00000000-0005-0000-0000-00007A670000}"/>
    <cellStyle name="Normal 2 3 3 2 2 6 10" xfId="26091" xr:uid="{00000000-0005-0000-0000-00007B670000}"/>
    <cellStyle name="Normal 2 3 3 2 2 6 11" xfId="60495" xr:uid="{00000000-0005-0000-0000-00007C670000}"/>
    <cellStyle name="Normal 2 3 3 2 2 6 2" xfId="4391" xr:uid="{00000000-0005-0000-0000-00007D670000}"/>
    <cellStyle name="Normal 2 3 3 2 2 6 2 2" xfId="17038" xr:uid="{00000000-0005-0000-0000-00007E670000}"/>
    <cellStyle name="Normal 2 3 3 2 2 6 2 2 2" xfId="52254" xr:uid="{00000000-0005-0000-0000-00007F670000}"/>
    <cellStyle name="Normal 2 3 3 2 2 6 2 3" xfId="39657" xr:uid="{00000000-0005-0000-0000-000080670000}"/>
    <cellStyle name="Normal 2 3 3 2 2 6 2 4" xfId="29643" xr:uid="{00000000-0005-0000-0000-000081670000}"/>
    <cellStyle name="Normal 2 3 3 2 2 6 3" xfId="5861" xr:uid="{00000000-0005-0000-0000-000082670000}"/>
    <cellStyle name="Normal 2 3 3 2 2 6 3 2" xfId="18492" xr:uid="{00000000-0005-0000-0000-000083670000}"/>
    <cellStyle name="Normal 2 3 3 2 2 6 3 2 2" xfId="53708" xr:uid="{00000000-0005-0000-0000-000084670000}"/>
    <cellStyle name="Normal 2 3 3 2 2 6 3 3" xfId="41111" xr:uid="{00000000-0005-0000-0000-000085670000}"/>
    <cellStyle name="Normal 2 3 3 2 2 6 3 4" xfId="31097" xr:uid="{00000000-0005-0000-0000-000086670000}"/>
    <cellStyle name="Normal 2 3 3 2 2 6 4" xfId="7320" xr:uid="{00000000-0005-0000-0000-000087670000}"/>
    <cellStyle name="Normal 2 3 3 2 2 6 4 2" xfId="19946" xr:uid="{00000000-0005-0000-0000-000088670000}"/>
    <cellStyle name="Normal 2 3 3 2 2 6 4 2 2" xfId="55162" xr:uid="{00000000-0005-0000-0000-000089670000}"/>
    <cellStyle name="Normal 2 3 3 2 2 6 4 3" xfId="42565" xr:uid="{00000000-0005-0000-0000-00008A670000}"/>
    <cellStyle name="Normal 2 3 3 2 2 6 4 4" xfId="32551" xr:uid="{00000000-0005-0000-0000-00008B670000}"/>
    <cellStyle name="Normal 2 3 3 2 2 6 5" xfId="9101" xr:uid="{00000000-0005-0000-0000-00008C670000}"/>
    <cellStyle name="Normal 2 3 3 2 2 6 5 2" xfId="21722" xr:uid="{00000000-0005-0000-0000-00008D670000}"/>
    <cellStyle name="Normal 2 3 3 2 2 6 5 2 2" xfId="56938" xr:uid="{00000000-0005-0000-0000-00008E670000}"/>
    <cellStyle name="Normal 2 3 3 2 2 6 5 3" xfId="44341" xr:uid="{00000000-0005-0000-0000-00008F670000}"/>
    <cellStyle name="Normal 2 3 3 2 2 6 5 4" xfId="34327" xr:uid="{00000000-0005-0000-0000-000090670000}"/>
    <cellStyle name="Normal 2 3 3 2 2 6 6" xfId="10895" xr:uid="{00000000-0005-0000-0000-000091670000}"/>
    <cellStyle name="Normal 2 3 3 2 2 6 6 2" xfId="23498" xr:uid="{00000000-0005-0000-0000-000092670000}"/>
    <cellStyle name="Normal 2 3 3 2 2 6 6 2 2" xfId="58714" xr:uid="{00000000-0005-0000-0000-000093670000}"/>
    <cellStyle name="Normal 2 3 3 2 2 6 6 3" xfId="46117" xr:uid="{00000000-0005-0000-0000-000094670000}"/>
    <cellStyle name="Normal 2 3 3 2 2 6 6 4" xfId="36103" xr:uid="{00000000-0005-0000-0000-000095670000}"/>
    <cellStyle name="Normal 2 3 3 2 2 6 7" xfId="15262" xr:uid="{00000000-0005-0000-0000-000096670000}"/>
    <cellStyle name="Normal 2 3 3 2 2 6 7 2" xfId="50478" xr:uid="{00000000-0005-0000-0000-000097670000}"/>
    <cellStyle name="Normal 2 3 3 2 2 6 7 3" xfId="27867" xr:uid="{00000000-0005-0000-0000-000098670000}"/>
    <cellStyle name="Normal 2 3 3 2 2 6 8" xfId="13484" xr:uid="{00000000-0005-0000-0000-000099670000}"/>
    <cellStyle name="Normal 2 3 3 2 2 6 8 2" xfId="48702" xr:uid="{00000000-0005-0000-0000-00009A670000}"/>
    <cellStyle name="Normal 2 3 3 2 2 6 9" xfId="37881" xr:uid="{00000000-0005-0000-0000-00009B670000}"/>
    <cellStyle name="Normal 2 3 3 2 2 7" xfId="3728" xr:uid="{00000000-0005-0000-0000-00009C670000}"/>
    <cellStyle name="Normal 2 3 3 2 2 7 2" xfId="8452" xr:uid="{00000000-0005-0000-0000-00009D670000}"/>
    <cellStyle name="Normal 2 3 3 2 2 7 2 2" xfId="21078" xr:uid="{00000000-0005-0000-0000-00009E670000}"/>
    <cellStyle name="Normal 2 3 3 2 2 7 2 2 2" xfId="56294" xr:uid="{00000000-0005-0000-0000-00009F670000}"/>
    <cellStyle name="Normal 2 3 3 2 2 7 2 3" xfId="43697" xr:uid="{00000000-0005-0000-0000-0000A0670000}"/>
    <cellStyle name="Normal 2 3 3 2 2 7 2 4" xfId="33683" xr:uid="{00000000-0005-0000-0000-0000A1670000}"/>
    <cellStyle name="Normal 2 3 3 2 2 7 3" xfId="10233" xr:uid="{00000000-0005-0000-0000-0000A2670000}"/>
    <cellStyle name="Normal 2 3 3 2 2 7 3 2" xfId="22854" xr:uid="{00000000-0005-0000-0000-0000A3670000}"/>
    <cellStyle name="Normal 2 3 3 2 2 7 3 2 2" xfId="58070" xr:uid="{00000000-0005-0000-0000-0000A4670000}"/>
    <cellStyle name="Normal 2 3 3 2 2 7 3 3" xfId="45473" xr:uid="{00000000-0005-0000-0000-0000A5670000}"/>
    <cellStyle name="Normal 2 3 3 2 2 7 3 4" xfId="35459" xr:uid="{00000000-0005-0000-0000-0000A6670000}"/>
    <cellStyle name="Normal 2 3 3 2 2 7 4" xfId="12029" xr:uid="{00000000-0005-0000-0000-0000A7670000}"/>
    <cellStyle name="Normal 2 3 3 2 2 7 4 2" xfId="24630" xr:uid="{00000000-0005-0000-0000-0000A8670000}"/>
    <cellStyle name="Normal 2 3 3 2 2 7 4 2 2" xfId="59846" xr:uid="{00000000-0005-0000-0000-0000A9670000}"/>
    <cellStyle name="Normal 2 3 3 2 2 7 4 3" xfId="47249" xr:uid="{00000000-0005-0000-0000-0000AA670000}"/>
    <cellStyle name="Normal 2 3 3 2 2 7 4 4" xfId="37235" xr:uid="{00000000-0005-0000-0000-0000AB670000}"/>
    <cellStyle name="Normal 2 3 3 2 2 7 5" xfId="16394" xr:uid="{00000000-0005-0000-0000-0000AC670000}"/>
    <cellStyle name="Normal 2 3 3 2 2 7 5 2" xfId="51610" xr:uid="{00000000-0005-0000-0000-0000AD670000}"/>
    <cellStyle name="Normal 2 3 3 2 2 7 5 3" xfId="28999" xr:uid="{00000000-0005-0000-0000-0000AE670000}"/>
    <cellStyle name="Normal 2 3 3 2 2 7 6" xfId="14616" xr:uid="{00000000-0005-0000-0000-0000AF670000}"/>
    <cellStyle name="Normal 2 3 3 2 2 7 6 2" xfId="49834" xr:uid="{00000000-0005-0000-0000-0000B0670000}"/>
    <cellStyle name="Normal 2 3 3 2 2 7 7" xfId="39013" xr:uid="{00000000-0005-0000-0000-0000B1670000}"/>
    <cellStyle name="Normal 2 3 3 2 2 7 8" xfId="27223" xr:uid="{00000000-0005-0000-0000-0000B2670000}"/>
    <cellStyle name="Normal 2 3 3 2 2 8" xfId="4066" xr:uid="{00000000-0005-0000-0000-0000B3670000}"/>
    <cellStyle name="Normal 2 3 3 2 2 8 2" xfId="16716" xr:uid="{00000000-0005-0000-0000-0000B4670000}"/>
    <cellStyle name="Normal 2 3 3 2 2 8 2 2" xfId="51932" xr:uid="{00000000-0005-0000-0000-0000B5670000}"/>
    <cellStyle name="Normal 2 3 3 2 2 8 2 3" xfId="29321" xr:uid="{00000000-0005-0000-0000-0000B6670000}"/>
    <cellStyle name="Normal 2 3 3 2 2 8 3" xfId="13162" xr:uid="{00000000-0005-0000-0000-0000B7670000}"/>
    <cellStyle name="Normal 2 3 3 2 2 8 3 2" xfId="48380" xr:uid="{00000000-0005-0000-0000-0000B8670000}"/>
    <cellStyle name="Normal 2 3 3 2 2 8 4" xfId="39335" xr:uid="{00000000-0005-0000-0000-0000B9670000}"/>
    <cellStyle name="Normal 2 3 3 2 2 8 5" xfId="25769" xr:uid="{00000000-0005-0000-0000-0000BA670000}"/>
    <cellStyle name="Normal 2 3 3 2 2 9" xfId="5539" xr:uid="{00000000-0005-0000-0000-0000BB670000}"/>
    <cellStyle name="Normal 2 3 3 2 2 9 2" xfId="18170" xr:uid="{00000000-0005-0000-0000-0000BC670000}"/>
    <cellStyle name="Normal 2 3 3 2 2 9 2 2" xfId="53386" xr:uid="{00000000-0005-0000-0000-0000BD670000}"/>
    <cellStyle name="Normal 2 3 3 2 2 9 3" xfId="40789" xr:uid="{00000000-0005-0000-0000-0000BE670000}"/>
    <cellStyle name="Normal 2 3 3 2 2 9 4" xfId="30775" xr:uid="{00000000-0005-0000-0000-0000BF670000}"/>
    <cellStyle name="Normal 2 3 3 2 3" xfId="2307" xr:uid="{00000000-0005-0000-0000-0000C0670000}"/>
    <cellStyle name="Normal 2 3 3 2 3 10" xfId="10590" xr:uid="{00000000-0005-0000-0000-0000C1670000}"/>
    <cellStyle name="Normal 2 3 3 2 3 10 2" xfId="23201" xr:uid="{00000000-0005-0000-0000-0000C2670000}"/>
    <cellStyle name="Normal 2 3 3 2 3 10 2 2" xfId="58417" xr:uid="{00000000-0005-0000-0000-0000C3670000}"/>
    <cellStyle name="Normal 2 3 3 2 3 10 3" xfId="45820" xr:uid="{00000000-0005-0000-0000-0000C4670000}"/>
    <cellStyle name="Normal 2 3 3 2 3 10 4" xfId="35806" xr:uid="{00000000-0005-0000-0000-0000C5670000}"/>
    <cellStyle name="Normal 2 3 3 2 3 11" xfId="15020" xr:uid="{00000000-0005-0000-0000-0000C6670000}"/>
    <cellStyle name="Normal 2 3 3 2 3 11 2" xfId="50236" xr:uid="{00000000-0005-0000-0000-0000C7670000}"/>
    <cellStyle name="Normal 2 3 3 2 3 11 3" xfId="27625" xr:uid="{00000000-0005-0000-0000-0000C8670000}"/>
    <cellStyle name="Normal 2 3 3 2 3 12" xfId="12433" xr:uid="{00000000-0005-0000-0000-0000C9670000}"/>
    <cellStyle name="Normal 2 3 3 2 3 12 2" xfId="47651" xr:uid="{00000000-0005-0000-0000-0000CA670000}"/>
    <cellStyle name="Normal 2 3 3 2 3 13" xfId="37639" xr:uid="{00000000-0005-0000-0000-0000CB670000}"/>
    <cellStyle name="Normal 2 3 3 2 3 14" xfId="25040" xr:uid="{00000000-0005-0000-0000-0000CC670000}"/>
    <cellStyle name="Normal 2 3 3 2 3 15" xfId="60253" xr:uid="{00000000-0005-0000-0000-0000CD670000}"/>
    <cellStyle name="Normal 2 3 3 2 3 2" xfId="3155" xr:uid="{00000000-0005-0000-0000-0000CE670000}"/>
    <cellStyle name="Normal 2 3 3 2 3 2 10" xfId="25524" xr:uid="{00000000-0005-0000-0000-0000CF670000}"/>
    <cellStyle name="Normal 2 3 3 2 3 2 11" xfId="61059" xr:uid="{00000000-0005-0000-0000-0000D0670000}"/>
    <cellStyle name="Normal 2 3 3 2 3 2 2" xfId="4955" xr:uid="{00000000-0005-0000-0000-0000D1670000}"/>
    <cellStyle name="Normal 2 3 3 2 3 2 2 2" xfId="17602" xr:uid="{00000000-0005-0000-0000-0000D2670000}"/>
    <cellStyle name="Normal 2 3 3 2 3 2 2 2 2" xfId="52818" xr:uid="{00000000-0005-0000-0000-0000D3670000}"/>
    <cellStyle name="Normal 2 3 3 2 3 2 2 2 3" xfId="30207" xr:uid="{00000000-0005-0000-0000-0000D4670000}"/>
    <cellStyle name="Normal 2 3 3 2 3 2 2 3" xfId="14048" xr:uid="{00000000-0005-0000-0000-0000D5670000}"/>
    <cellStyle name="Normal 2 3 3 2 3 2 2 3 2" xfId="49266" xr:uid="{00000000-0005-0000-0000-0000D6670000}"/>
    <cellStyle name="Normal 2 3 3 2 3 2 2 4" xfId="40221" xr:uid="{00000000-0005-0000-0000-0000D7670000}"/>
    <cellStyle name="Normal 2 3 3 2 3 2 2 5" xfId="26655" xr:uid="{00000000-0005-0000-0000-0000D8670000}"/>
    <cellStyle name="Normal 2 3 3 2 3 2 3" xfId="6425" xr:uid="{00000000-0005-0000-0000-0000D9670000}"/>
    <cellStyle name="Normal 2 3 3 2 3 2 3 2" xfId="19056" xr:uid="{00000000-0005-0000-0000-0000DA670000}"/>
    <cellStyle name="Normal 2 3 3 2 3 2 3 2 2" xfId="54272" xr:uid="{00000000-0005-0000-0000-0000DB670000}"/>
    <cellStyle name="Normal 2 3 3 2 3 2 3 3" xfId="41675" xr:uid="{00000000-0005-0000-0000-0000DC670000}"/>
    <cellStyle name="Normal 2 3 3 2 3 2 3 4" xfId="31661" xr:uid="{00000000-0005-0000-0000-0000DD670000}"/>
    <cellStyle name="Normal 2 3 3 2 3 2 4" xfId="7884" xr:uid="{00000000-0005-0000-0000-0000DE670000}"/>
    <cellStyle name="Normal 2 3 3 2 3 2 4 2" xfId="20510" xr:uid="{00000000-0005-0000-0000-0000DF670000}"/>
    <cellStyle name="Normal 2 3 3 2 3 2 4 2 2" xfId="55726" xr:uid="{00000000-0005-0000-0000-0000E0670000}"/>
    <cellStyle name="Normal 2 3 3 2 3 2 4 3" xfId="43129" xr:uid="{00000000-0005-0000-0000-0000E1670000}"/>
    <cellStyle name="Normal 2 3 3 2 3 2 4 4" xfId="33115" xr:uid="{00000000-0005-0000-0000-0000E2670000}"/>
    <cellStyle name="Normal 2 3 3 2 3 2 5" xfId="9665" xr:uid="{00000000-0005-0000-0000-0000E3670000}"/>
    <cellStyle name="Normal 2 3 3 2 3 2 5 2" xfId="22286" xr:uid="{00000000-0005-0000-0000-0000E4670000}"/>
    <cellStyle name="Normal 2 3 3 2 3 2 5 2 2" xfId="57502" xr:uid="{00000000-0005-0000-0000-0000E5670000}"/>
    <cellStyle name="Normal 2 3 3 2 3 2 5 3" xfId="44905" xr:uid="{00000000-0005-0000-0000-0000E6670000}"/>
    <cellStyle name="Normal 2 3 3 2 3 2 5 4" xfId="34891" xr:uid="{00000000-0005-0000-0000-0000E7670000}"/>
    <cellStyle name="Normal 2 3 3 2 3 2 6" xfId="11459" xr:uid="{00000000-0005-0000-0000-0000E8670000}"/>
    <cellStyle name="Normal 2 3 3 2 3 2 6 2" xfId="24062" xr:uid="{00000000-0005-0000-0000-0000E9670000}"/>
    <cellStyle name="Normal 2 3 3 2 3 2 6 2 2" xfId="59278" xr:uid="{00000000-0005-0000-0000-0000EA670000}"/>
    <cellStyle name="Normal 2 3 3 2 3 2 6 3" xfId="46681" xr:uid="{00000000-0005-0000-0000-0000EB670000}"/>
    <cellStyle name="Normal 2 3 3 2 3 2 6 4" xfId="36667" xr:uid="{00000000-0005-0000-0000-0000EC670000}"/>
    <cellStyle name="Normal 2 3 3 2 3 2 7" xfId="15826" xr:uid="{00000000-0005-0000-0000-0000ED670000}"/>
    <cellStyle name="Normal 2 3 3 2 3 2 7 2" xfId="51042" xr:uid="{00000000-0005-0000-0000-0000EE670000}"/>
    <cellStyle name="Normal 2 3 3 2 3 2 7 3" xfId="28431" xr:uid="{00000000-0005-0000-0000-0000EF670000}"/>
    <cellStyle name="Normal 2 3 3 2 3 2 8" xfId="12917" xr:uid="{00000000-0005-0000-0000-0000F0670000}"/>
    <cellStyle name="Normal 2 3 3 2 3 2 8 2" xfId="48135" xr:uid="{00000000-0005-0000-0000-0000F1670000}"/>
    <cellStyle name="Normal 2 3 3 2 3 2 9" xfId="38445" xr:uid="{00000000-0005-0000-0000-0000F2670000}"/>
    <cellStyle name="Normal 2 3 3 2 3 3" xfId="3484" xr:uid="{00000000-0005-0000-0000-0000F3670000}"/>
    <cellStyle name="Normal 2 3 3 2 3 3 10" xfId="26980" xr:uid="{00000000-0005-0000-0000-0000F4670000}"/>
    <cellStyle name="Normal 2 3 3 2 3 3 11" xfId="61384" xr:uid="{00000000-0005-0000-0000-0000F5670000}"/>
    <cellStyle name="Normal 2 3 3 2 3 3 2" xfId="5280" xr:uid="{00000000-0005-0000-0000-0000F6670000}"/>
    <cellStyle name="Normal 2 3 3 2 3 3 2 2" xfId="17927" xr:uid="{00000000-0005-0000-0000-0000F7670000}"/>
    <cellStyle name="Normal 2 3 3 2 3 3 2 2 2" xfId="53143" xr:uid="{00000000-0005-0000-0000-0000F8670000}"/>
    <cellStyle name="Normal 2 3 3 2 3 3 2 3" xfId="40546" xr:uid="{00000000-0005-0000-0000-0000F9670000}"/>
    <cellStyle name="Normal 2 3 3 2 3 3 2 4" xfId="30532" xr:uid="{00000000-0005-0000-0000-0000FA670000}"/>
    <cellStyle name="Normal 2 3 3 2 3 3 3" xfId="6750" xr:uid="{00000000-0005-0000-0000-0000FB670000}"/>
    <cellStyle name="Normal 2 3 3 2 3 3 3 2" xfId="19381" xr:uid="{00000000-0005-0000-0000-0000FC670000}"/>
    <cellStyle name="Normal 2 3 3 2 3 3 3 2 2" xfId="54597" xr:uid="{00000000-0005-0000-0000-0000FD670000}"/>
    <cellStyle name="Normal 2 3 3 2 3 3 3 3" xfId="42000" xr:uid="{00000000-0005-0000-0000-0000FE670000}"/>
    <cellStyle name="Normal 2 3 3 2 3 3 3 4" xfId="31986" xr:uid="{00000000-0005-0000-0000-0000FF670000}"/>
    <cellStyle name="Normal 2 3 3 2 3 3 4" xfId="8209" xr:uid="{00000000-0005-0000-0000-000000680000}"/>
    <cellStyle name="Normal 2 3 3 2 3 3 4 2" xfId="20835" xr:uid="{00000000-0005-0000-0000-000001680000}"/>
    <cellStyle name="Normal 2 3 3 2 3 3 4 2 2" xfId="56051" xr:uid="{00000000-0005-0000-0000-000002680000}"/>
    <cellStyle name="Normal 2 3 3 2 3 3 4 3" xfId="43454" xr:uid="{00000000-0005-0000-0000-000003680000}"/>
    <cellStyle name="Normal 2 3 3 2 3 3 4 4" xfId="33440" xr:uid="{00000000-0005-0000-0000-000004680000}"/>
    <cellStyle name="Normal 2 3 3 2 3 3 5" xfId="9990" xr:uid="{00000000-0005-0000-0000-000005680000}"/>
    <cellStyle name="Normal 2 3 3 2 3 3 5 2" xfId="22611" xr:uid="{00000000-0005-0000-0000-000006680000}"/>
    <cellStyle name="Normal 2 3 3 2 3 3 5 2 2" xfId="57827" xr:uid="{00000000-0005-0000-0000-000007680000}"/>
    <cellStyle name="Normal 2 3 3 2 3 3 5 3" xfId="45230" xr:uid="{00000000-0005-0000-0000-000008680000}"/>
    <cellStyle name="Normal 2 3 3 2 3 3 5 4" xfId="35216" xr:uid="{00000000-0005-0000-0000-000009680000}"/>
    <cellStyle name="Normal 2 3 3 2 3 3 6" xfId="11784" xr:uid="{00000000-0005-0000-0000-00000A680000}"/>
    <cellStyle name="Normal 2 3 3 2 3 3 6 2" xfId="24387" xr:uid="{00000000-0005-0000-0000-00000B680000}"/>
    <cellStyle name="Normal 2 3 3 2 3 3 6 2 2" xfId="59603" xr:uid="{00000000-0005-0000-0000-00000C680000}"/>
    <cellStyle name="Normal 2 3 3 2 3 3 6 3" xfId="47006" xr:uid="{00000000-0005-0000-0000-00000D680000}"/>
    <cellStyle name="Normal 2 3 3 2 3 3 6 4" xfId="36992" xr:uid="{00000000-0005-0000-0000-00000E680000}"/>
    <cellStyle name="Normal 2 3 3 2 3 3 7" xfId="16151" xr:uid="{00000000-0005-0000-0000-00000F680000}"/>
    <cellStyle name="Normal 2 3 3 2 3 3 7 2" xfId="51367" xr:uid="{00000000-0005-0000-0000-000010680000}"/>
    <cellStyle name="Normal 2 3 3 2 3 3 7 3" xfId="28756" xr:uid="{00000000-0005-0000-0000-000011680000}"/>
    <cellStyle name="Normal 2 3 3 2 3 3 8" xfId="14373" xr:uid="{00000000-0005-0000-0000-000012680000}"/>
    <cellStyle name="Normal 2 3 3 2 3 3 8 2" xfId="49591" xr:uid="{00000000-0005-0000-0000-000013680000}"/>
    <cellStyle name="Normal 2 3 3 2 3 3 9" xfId="38770" xr:uid="{00000000-0005-0000-0000-000014680000}"/>
    <cellStyle name="Normal 2 3 3 2 3 4" xfId="2645" xr:uid="{00000000-0005-0000-0000-000015680000}"/>
    <cellStyle name="Normal 2 3 3 2 3 4 10" xfId="26171" xr:uid="{00000000-0005-0000-0000-000016680000}"/>
    <cellStyle name="Normal 2 3 3 2 3 4 11" xfId="60575" xr:uid="{00000000-0005-0000-0000-000017680000}"/>
    <cellStyle name="Normal 2 3 3 2 3 4 2" xfId="4471" xr:uid="{00000000-0005-0000-0000-000018680000}"/>
    <cellStyle name="Normal 2 3 3 2 3 4 2 2" xfId="17118" xr:uid="{00000000-0005-0000-0000-000019680000}"/>
    <cellStyle name="Normal 2 3 3 2 3 4 2 2 2" xfId="52334" xr:uid="{00000000-0005-0000-0000-00001A680000}"/>
    <cellStyle name="Normal 2 3 3 2 3 4 2 3" xfId="39737" xr:uid="{00000000-0005-0000-0000-00001B680000}"/>
    <cellStyle name="Normal 2 3 3 2 3 4 2 4" xfId="29723" xr:uid="{00000000-0005-0000-0000-00001C680000}"/>
    <cellStyle name="Normal 2 3 3 2 3 4 3" xfId="5941" xr:uid="{00000000-0005-0000-0000-00001D680000}"/>
    <cellStyle name="Normal 2 3 3 2 3 4 3 2" xfId="18572" xr:uid="{00000000-0005-0000-0000-00001E680000}"/>
    <cellStyle name="Normal 2 3 3 2 3 4 3 2 2" xfId="53788" xr:uid="{00000000-0005-0000-0000-00001F680000}"/>
    <cellStyle name="Normal 2 3 3 2 3 4 3 3" xfId="41191" xr:uid="{00000000-0005-0000-0000-000020680000}"/>
    <cellStyle name="Normal 2 3 3 2 3 4 3 4" xfId="31177" xr:uid="{00000000-0005-0000-0000-000021680000}"/>
    <cellStyle name="Normal 2 3 3 2 3 4 4" xfId="7400" xr:uid="{00000000-0005-0000-0000-000022680000}"/>
    <cellStyle name="Normal 2 3 3 2 3 4 4 2" xfId="20026" xr:uid="{00000000-0005-0000-0000-000023680000}"/>
    <cellStyle name="Normal 2 3 3 2 3 4 4 2 2" xfId="55242" xr:uid="{00000000-0005-0000-0000-000024680000}"/>
    <cellStyle name="Normal 2 3 3 2 3 4 4 3" xfId="42645" xr:uid="{00000000-0005-0000-0000-000025680000}"/>
    <cellStyle name="Normal 2 3 3 2 3 4 4 4" xfId="32631" xr:uid="{00000000-0005-0000-0000-000026680000}"/>
    <cellStyle name="Normal 2 3 3 2 3 4 5" xfId="9181" xr:uid="{00000000-0005-0000-0000-000027680000}"/>
    <cellStyle name="Normal 2 3 3 2 3 4 5 2" xfId="21802" xr:uid="{00000000-0005-0000-0000-000028680000}"/>
    <cellStyle name="Normal 2 3 3 2 3 4 5 2 2" xfId="57018" xr:uid="{00000000-0005-0000-0000-000029680000}"/>
    <cellStyle name="Normal 2 3 3 2 3 4 5 3" xfId="44421" xr:uid="{00000000-0005-0000-0000-00002A680000}"/>
    <cellStyle name="Normal 2 3 3 2 3 4 5 4" xfId="34407" xr:uid="{00000000-0005-0000-0000-00002B680000}"/>
    <cellStyle name="Normal 2 3 3 2 3 4 6" xfId="10975" xr:uid="{00000000-0005-0000-0000-00002C680000}"/>
    <cellStyle name="Normal 2 3 3 2 3 4 6 2" xfId="23578" xr:uid="{00000000-0005-0000-0000-00002D680000}"/>
    <cellStyle name="Normal 2 3 3 2 3 4 6 2 2" xfId="58794" xr:uid="{00000000-0005-0000-0000-00002E680000}"/>
    <cellStyle name="Normal 2 3 3 2 3 4 6 3" xfId="46197" xr:uid="{00000000-0005-0000-0000-00002F680000}"/>
    <cellStyle name="Normal 2 3 3 2 3 4 6 4" xfId="36183" xr:uid="{00000000-0005-0000-0000-000030680000}"/>
    <cellStyle name="Normal 2 3 3 2 3 4 7" xfId="15342" xr:uid="{00000000-0005-0000-0000-000031680000}"/>
    <cellStyle name="Normal 2 3 3 2 3 4 7 2" xfId="50558" xr:uid="{00000000-0005-0000-0000-000032680000}"/>
    <cellStyle name="Normal 2 3 3 2 3 4 7 3" xfId="27947" xr:uid="{00000000-0005-0000-0000-000033680000}"/>
    <cellStyle name="Normal 2 3 3 2 3 4 8" xfId="13564" xr:uid="{00000000-0005-0000-0000-000034680000}"/>
    <cellStyle name="Normal 2 3 3 2 3 4 8 2" xfId="48782" xr:uid="{00000000-0005-0000-0000-000035680000}"/>
    <cellStyle name="Normal 2 3 3 2 3 4 9" xfId="37961" xr:uid="{00000000-0005-0000-0000-000036680000}"/>
    <cellStyle name="Normal 2 3 3 2 3 5" xfId="3809" xr:uid="{00000000-0005-0000-0000-000037680000}"/>
    <cellStyle name="Normal 2 3 3 2 3 5 2" xfId="8532" xr:uid="{00000000-0005-0000-0000-000038680000}"/>
    <cellStyle name="Normal 2 3 3 2 3 5 2 2" xfId="21158" xr:uid="{00000000-0005-0000-0000-000039680000}"/>
    <cellStyle name="Normal 2 3 3 2 3 5 2 2 2" xfId="56374" xr:uid="{00000000-0005-0000-0000-00003A680000}"/>
    <cellStyle name="Normal 2 3 3 2 3 5 2 3" xfId="43777" xr:uid="{00000000-0005-0000-0000-00003B680000}"/>
    <cellStyle name="Normal 2 3 3 2 3 5 2 4" xfId="33763" xr:uid="{00000000-0005-0000-0000-00003C680000}"/>
    <cellStyle name="Normal 2 3 3 2 3 5 3" xfId="10313" xr:uid="{00000000-0005-0000-0000-00003D680000}"/>
    <cellStyle name="Normal 2 3 3 2 3 5 3 2" xfId="22934" xr:uid="{00000000-0005-0000-0000-00003E680000}"/>
    <cellStyle name="Normal 2 3 3 2 3 5 3 2 2" xfId="58150" xr:uid="{00000000-0005-0000-0000-00003F680000}"/>
    <cellStyle name="Normal 2 3 3 2 3 5 3 3" xfId="45553" xr:uid="{00000000-0005-0000-0000-000040680000}"/>
    <cellStyle name="Normal 2 3 3 2 3 5 3 4" xfId="35539" xr:uid="{00000000-0005-0000-0000-000041680000}"/>
    <cellStyle name="Normal 2 3 3 2 3 5 4" xfId="12109" xr:uid="{00000000-0005-0000-0000-000042680000}"/>
    <cellStyle name="Normal 2 3 3 2 3 5 4 2" xfId="24710" xr:uid="{00000000-0005-0000-0000-000043680000}"/>
    <cellStyle name="Normal 2 3 3 2 3 5 4 2 2" xfId="59926" xr:uid="{00000000-0005-0000-0000-000044680000}"/>
    <cellStyle name="Normal 2 3 3 2 3 5 4 3" xfId="47329" xr:uid="{00000000-0005-0000-0000-000045680000}"/>
    <cellStyle name="Normal 2 3 3 2 3 5 4 4" xfId="37315" xr:uid="{00000000-0005-0000-0000-000046680000}"/>
    <cellStyle name="Normal 2 3 3 2 3 5 5" xfId="16474" xr:uid="{00000000-0005-0000-0000-000047680000}"/>
    <cellStyle name="Normal 2 3 3 2 3 5 5 2" xfId="51690" xr:uid="{00000000-0005-0000-0000-000048680000}"/>
    <cellStyle name="Normal 2 3 3 2 3 5 5 3" xfId="29079" xr:uid="{00000000-0005-0000-0000-000049680000}"/>
    <cellStyle name="Normal 2 3 3 2 3 5 6" xfId="14696" xr:uid="{00000000-0005-0000-0000-00004A680000}"/>
    <cellStyle name="Normal 2 3 3 2 3 5 6 2" xfId="49914" xr:uid="{00000000-0005-0000-0000-00004B680000}"/>
    <cellStyle name="Normal 2 3 3 2 3 5 7" xfId="39093" xr:uid="{00000000-0005-0000-0000-00004C680000}"/>
    <cellStyle name="Normal 2 3 3 2 3 5 8" xfId="27303" xr:uid="{00000000-0005-0000-0000-00004D680000}"/>
    <cellStyle name="Normal 2 3 3 2 3 6" xfId="4149" xr:uid="{00000000-0005-0000-0000-00004E680000}"/>
    <cellStyle name="Normal 2 3 3 2 3 6 2" xfId="16796" xr:uid="{00000000-0005-0000-0000-00004F680000}"/>
    <cellStyle name="Normal 2 3 3 2 3 6 2 2" xfId="52012" xr:uid="{00000000-0005-0000-0000-000050680000}"/>
    <cellStyle name="Normal 2 3 3 2 3 6 2 3" xfId="29401" xr:uid="{00000000-0005-0000-0000-000051680000}"/>
    <cellStyle name="Normal 2 3 3 2 3 6 3" xfId="13242" xr:uid="{00000000-0005-0000-0000-000052680000}"/>
    <cellStyle name="Normal 2 3 3 2 3 6 3 2" xfId="48460" xr:uid="{00000000-0005-0000-0000-000053680000}"/>
    <cellStyle name="Normal 2 3 3 2 3 6 4" xfId="39415" xr:uid="{00000000-0005-0000-0000-000054680000}"/>
    <cellStyle name="Normal 2 3 3 2 3 6 5" xfId="25849" xr:uid="{00000000-0005-0000-0000-000055680000}"/>
    <cellStyle name="Normal 2 3 3 2 3 7" xfId="5619" xr:uid="{00000000-0005-0000-0000-000056680000}"/>
    <cellStyle name="Normal 2 3 3 2 3 7 2" xfId="18250" xr:uid="{00000000-0005-0000-0000-000057680000}"/>
    <cellStyle name="Normal 2 3 3 2 3 7 2 2" xfId="53466" xr:uid="{00000000-0005-0000-0000-000058680000}"/>
    <cellStyle name="Normal 2 3 3 2 3 7 3" xfId="40869" xr:uid="{00000000-0005-0000-0000-000059680000}"/>
    <cellStyle name="Normal 2 3 3 2 3 7 4" xfId="30855" xr:uid="{00000000-0005-0000-0000-00005A680000}"/>
    <cellStyle name="Normal 2 3 3 2 3 8" xfId="7078" xr:uid="{00000000-0005-0000-0000-00005B680000}"/>
    <cellStyle name="Normal 2 3 3 2 3 8 2" xfId="19704" xr:uid="{00000000-0005-0000-0000-00005C680000}"/>
    <cellStyle name="Normal 2 3 3 2 3 8 2 2" xfId="54920" xr:uid="{00000000-0005-0000-0000-00005D680000}"/>
    <cellStyle name="Normal 2 3 3 2 3 8 3" xfId="42323" xr:uid="{00000000-0005-0000-0000-00005E680000}"/>
    <cellStyle name="Normal 2 3 3 2 3 8 4" xfId="32309" xr:uid="{00000000-0005-0000-0000-00005F680000}"/>
    <cellStyle name="Normal 2 3 3 2 3 9" xfId="8859" xr:uid="{00000000-0005-0000-0000-000060680000}"/>
    <cellStyle name="Normal 2 3 3 2 3 9 2" xfId="21480" xr:uid="{00000000-0005-0000-0000-000061680000}"/>
    <cellStyle name="Normal 2 3 3 2 3 9 2 2" xfId="56696" xr:uid="{00000000-0005-0000-0000-000062680000}"/>
    <cellStyle name="Normal 2 3 3 2 3 9 3" xfId="44099" xr:uid="{00000000-0005-0000-0000-000063680000}"/>
    <cellStyle name="Normal 2 3 3 2 3 9 4" xfId="34085" xr:uid="{00000000-0005-0000-0000-000064680000}"/>
    <cellStyle name="Normal 2 3 3 2 4" xfId="2989" xr:uid="{00000000-0005-0000-0000-000065680000}"/>
    <cellStyle name="Normal 2 3 3 2 4 10" xfId="25365" xr:uid="{00000000-0005-0000-0000-000066680000}"/>
    <cellStyle name="Normal 2 3 3 2 4 11" xfId="60900" xr:uid="{00000000-0005-0000-0000-000067680000}"/>
    <cellStyle name="Normal 2 3 3 2 4 2" xfId="4796" xr:uid="{00000000-0005-0000-0000-000068680000}"/>
    <cellStyle name="Normal 2 3 3 2 4 2 2" xfId="17443" xr:uid="{00000000-0005-0000-0000-000069680000}"/>
    <cellStyle name="Normal 2 3 3 2 4 2 2 2" xfId="52659" xr:uid="{00000000-0005-0000-0000-00006A680000}"/>
    <cellStyle name="Normal 2 3 3 2 4 2 2 3" xfId="30048" xr:uid="{00000000-0005-0000-0000-00006B680000}"/>
    <cellStyle name="Normal 2 3 3 2 4 2 3" xfId="13889" xr:uid="{00000000-0005-0000-0000-00006C680000}"/>
    <cellStyle name="Normal 2 3 3 2 4 2 3 2" xfId="49107" xr:uid="{00000000-0005-0000-0000-00006D680000}"/>
    <cellStyle name="Normal 2 3 3 2 4 2 4" xfId="40062" xr:uid="{00000000-0005-0000-0000-00006E680000}"/>
    <cellStyle name="Normal 2 3 3 2 4 2 5" xfId="26496" xr:uid="{00000000-0005-0000-0000-00006F680000}"/>
    <cellStyle name="Normal 2 3 3 2 4 3" xfId="6266" xr:uid="{00000000-0005-0000-0000-000070680000}"/>
    <cellStyle name="Normal 2 3 3 2 4 3 2" xfId="18897" xr:uid="{00000000-0005-0000-0000-000071680000}"/>
    <cellStyle name="Normal 2 3 3 2 4 3 2 2" xfId="54113" xr:uid="{00000000-0005-0000-0000-000072680000}"/>
    <cellStyle name="Normal 2 3 3 2 4 3 3" xfId="41516" xr:uid="{00000000-0005-0000-0000-000073680000}"/>
    <cellStyle name="Normal 2 3 3 2 4 3 4" xfId="31502" xr:uid="{00000000-0005-0000-0000-000074680000}"/>
    <cellStyle name="Normal 2 3 3 2 4 4" xfId="7725" xr:uid="{00000000-0005-0000-0000-000075680000}"/>
    <cellStyle name="Normal 2 3 3 2 4 4 2" xfId="20351" xr:uid="{00000000-0005-0000-0000-000076680000}"/>
    <cellStyle name="Normal 2 3 3 2 4 4 2 2" xfId="55567" xr:uid="{00000000-0005-0000-0000-000077680000}"/>
    <cellStyle name="Normal 2 3 3 2 4 4 3" xfId="42970" xr:uid="{00000000-0005-0000-0000-000078680000}"/>
    <cellStyle name="Normal 2 3 3 2 4 4 4" xfId="32956" xr:uid="{00000000-0005-0000-0000-000079680000}"/>
    <cellStyle name="Normal 2 3 3 2 4 5" xfId="9506" xr:uid="{00000000-0005-0000-0000-00007A680000}"/>
    <cellStyle name="Normal 2 3 3 2 4 5 2" xfId="22127" xr:uid="{00000000-0005-0000-0000-00007B680000}"/>
    <cellStyle name="Normal 2 3 3 2 4 5 2 2" xfId="57343" xr:uid="{00000000-0005-0000-0000-00007C680000}"/>
    <cellStyle name="Normal 2 3 3 2 4 5 3" xfId="44746" xr:uid="{00000000-0005-0000-0000-00007D680000}"/>
    <cellStyle name="Normal 2 3 3 2 4 5 4" xfId="34732" xr:uid="{00000000-0005-0000-0000-00007E680000}"/>
    <cellStyle name="Normal 2 3 3 2 4 6" xfId="11300" xr:uid="{00000000-0005-0000-0000-00007F680000}"/>
    <cellStyle name="Normal 2 3 3 2 4 6 2" xfId="23903" xr:uid="{00000000-0005-0000-0000-000080680000}"/>
    <cellStyle name="Normal 2 3 3 2 4 6 2 2" xfId="59119" xr:uid="{00000000-0005-0000-0000-000081680000}"/>
    <cellStyle name="Normal 2 3 3 2 4 6 3" xfId="46522" xr:uid="{00000000-0005-0000-0000-000082680000}"/>
    <cellStyle name="Normal 2 3 3 2 4 6 4" xfId="36508" xr:uid="{00000000-0005-0000-0000-000083680000}"/>
    <cellStyle name="Normal 2 3 3 2 4 7" xfId="15667" xr:uid="{00000000-0005-0000-0000-000084680000}"/>
    <cellStyle name="Normal 2 3 3 2 4 7 2" xfId="50883" xr:uid="{00000000-0005-0000-0000-000085680000}"/>
    <cellStyle name="Normal 2 3 3 2 4 7 3" xfId="28272" xr:uid="{00000000-0005-0000-0000-000086680000}"/>
    <cellStyle name="Normal 2 3 3 2 4 8" xfId="12758" xr:uid="{00000000-0005-0000-0000-000087680000}"/>
    <cellStyle name="Normal 2 3 3 2 4 8 2" xfId="47976" xr:uid="{00000000-0005-0000-0000-000088680000}"/>
    <cellStyle name="Normal 2 3 3 2 4 9" xfId="38286" xr:uid="{00000000-0005-0000-0000-000089680000}"/>
    <cellStyle name="Normal 2 3 3 2 5" xfId="2821" xr:uid="{00000000-0005-0000-0000-00008A680000}"/>
    <cellStyle name="Normal 2 3 3 2 5 10" xfId="25210" xr:uid="{00000000-0005-0000-0000-00008B680000}"/>
    <cellStyle name="Normal 2 3 3 2 5 11" xfId="60745" xr:uid="{00000000-0005-0000-0000-00008C680000}"/>
    <cellStyle name="Normal 2 3 3 2 5 2" xfId="4641" xr:uid="{00000000-0005-0000-0000-00008D680000}"/>
    <cellStyle name="Normal 2 3 3 2 5 2 2" xfId="17288" xr:uid="{00000000-0005-0000-0000-00008E680000}"/>
    <cellStyle name="Normal 2 3 3 2 5 2 2 2" xfId="52504" xr:uid="{00000000-0005-0000-0000-00008F680000}"/>
    <cellStyle name="Normal 2 3 3 2 5 2 2 3" xfId="29893" xr:uid="{00000000-0005-0000-0000-000090680000}"/>
    <cellStyle name="Normal 2 3 3 2 5 2 3" xfId="13734" xr:uid="{00000000-0005-0000-0000-000091680000}"/>
    <cellStyle name="Normal 2 3 3 2 5 2 3 2" xfId="48952" xr:uid="{00000000-0005-0000-0000-000092680000}"/>
    <cellStyle name="Normal 2 3 3 2 5 2 4" xfId="39907" xr:uid="{00000000-0005-0000-0000-000093680000}"/>
    <cellStyle name="Normal 2 3 3 2 5 2 5" xfId="26341" xr:uid="{00000000-0005-0000-0000-000094680000}"/>
    <cellStyle name="Normal 2 3 3 2 5 3" xfId="6111" xr:uid="{00000000-0005-0000-0000-000095680000}"/>
    <cellStyle name="Normal 2 3 3 2 5 3 2" xfId="18742" xr:uid="{00000000-0005-0000-0000-000096680000}"/>
    <cellStyle name="Normal 2 3 3 2 5 3 2 2" xfId="53958" xr:uid="{00000000-0005-0000-0000-000097680000}"/>
    <cellStyle name="Normal 2 3 3 2 5 3 3" xfId="41361" xr:uid="{00000000-0005-0000-0000-000098680000}"/>
    <cellStyle name="Normal 2 3 3 2 5 3 4" xfId="31347" xr:uid="{00000000-0005-0000-0000-000099680000}"/>
    <cellStyle name="Normal 2 3 3 2 5 4" xfId="7570" xr:uid="{00000000-0005-0000-0000-00009A680000}"/>
    <cellStyle name="Normal 2 3 3 2 5 4 2" xfId="20196" xr:uid="{00000000-0005-0000-0000-00009B680000}"/>
    <cellStyle name="Normal 2 3 3 2 5 4 2 2" xfId="55412" xr:uid="{00000000-0005-0000-0000-00009C680000}"/>
    <cellStyle name="Normal 2 3 3 2 5 4 3" xfId="42815" xr:uid="{00000000-0005-0000-0000-00009D680000}"/>
    <cellStyle name="Normal 2 3 3 2 5 4 4" xfId="32801" xr:uid="{00000000-0005-0000-0000-00009E680000}"/>
    <cellStyle name="Normal 2 3 3 2 5 5" xfId="9351" xr:uid="{00000000-0005-0000-0000-00009F680000}"/>
    <cellStyle name="Normal 2 3 3 2 5 5 2" xfId="21972" xr:uid="{00000000-0005-0000-0000-0000A0680000}"/>
    <cellStyle name="Normal 2 3 3 2 5 5 2 2" xfId="57188" xr:uid="{00000000-0005-0000-0000-0000A1680000}"/>
    <cellStyle name="Normal 2 3 3 2 5 5 3" xfId="44591" xr:uid="{00000000-0005-0000-0000-0000A2680000}"/>
    <cellStyle name="Normal 2 3 3 2 5 5 4" xfId="34577" xr:uid="{00000000-0005-0000-0000-0000A3680000}"/>
    <cellStyle name="Normal 2 3 3 2 5 6" xfId="11145" xr:uid="{00000000-0005-0000-0000-0000A4680000}"/>
    <cellStyle name="Normal 2 3 3 2 5 6 2" xfId="23748" xr:uid="{00000000-0005-0000-0000-0000A5680000}"/>
    <cellStyle name="Normal 2 3 3 2 5 6 2 2" xfId="58964" xr:uid="{00000000-0005-0000-0000-0000A6680000}"/>
    <cellStyle name="Normal 2 3 3 2 5 6 3" xfId="46367" xr:uid="{00000000-0005-0000-0000-0000A7680000}"/>
    <cellStyle name="Normal 2 3 3 2 5 6 4" xfId="36353" xr:uid="{00000000-0005-0000-0000-0000A8680000}"/>
    <cellStyle name="Normal 2 3 3 2 5 7" xfId="15512" xr:uid="{00000000-0005-0000-0000-0000A9680000}"/>
    <cellStyle name="Normal 2 3 3 2 5 7 2" xfId="50728" xr:uid="{00000000-0005-0000-0000-0000AA680000}"/>
    <cellStyle name="Normal 2 3 3 2 5 7 3" xfId="28117" xr:uid="{00000000-0005-0000-0000-0000AB680000}"/>
    <cellStyle name="Normal 2 3 3 2 5 8" xfId="12603" xr:uid="{00000000-0005-0000-0000-0000AC680000}"/>
    <cellStyle name="Normal 2 3 3 2 5 8 2" xfId="47821" xr:uid="{00000000-0005-0000-0000-0000AD680000}"/>
    <cellStyle name="Normal 2 3 3 2 5 9" xfId="38131" xr:uid="{00000000-0005-0000-0000-0000AE680000}"/>
    <cellStyle name="Normal 2 3 3 2 6" xfId="3332" xr:uid="{00000000-0005-0000-0000-0000AF680000}"/>
    <cellStyle name="Normal 2 3 3 2 6 10" xfId="26828" xr:uid="{00000000-0005-0000-0000-0000B0680000}"/>
    <cellStyle name="Normal 2 3 3 2 6 11" xfId="61232" xr:uid="{00000000-0005-0000-0000-0000B1680000}"/>
    <cellStyle name="Normal 2 3 3 2 6 2" xfId="5128" xr:uid="{00000000-0005-0000-0000-0000B2680000}"/>
    <cellStyle name="Normal 2 3 3 2 6 2 2" xfId="17775" xr:uid="{00000000-0005-0000-0000-0000B3680000}"/>
    <cellStyle name="Normal 2 3 3 2 6 2 2 2" xfId="52991" xr:uid="{00000000-0005-0000-0000-0000B4680000}"/>
    <cellStyle name="Normal 2 3 3 2 6 2 3" xfId="40394" xr:uid="{00000000-0005-0000-0000-0000B5680000}"/>
    <cellStyle name="Normal 2 3 3 2 6 2 4" xfId="30380" xr:uid="{00000000-0005-0000-0000-0000B6680000}"/>
    <cellStyle name="Normal 2 3 3 2 6 3" xfId="6598" xr:uid="{00000000-0005-0000-0000-0000B7680000}"/>
    <cellStyle name="Normal 2 3 3 2 6 3 2" xfId="19229" xr:uid="{00000000-0005-0000-0000-0000B8680000}"/>
    <cellStyle name="Normal 2 3 3 2 6 3 2 2" xfId="54445" xr:uid="{00000000-0005-0000-0000-0000B9680000}"/>
    <cellStyle name="Normal 2 3 3 2 6 3 3" xfId="41848" xr:uid="{00000000-0005-0000-0000-0000BA680000}"/>
    <cellStyle name="Normal 2 3 3 2 6 3 4" xfId="31834" xr:uid="{00000000-0005-0000-0000-0000BB680000}"/>
    <cellStyle name="Normal 2 3 3 2 6 4" xfId="8057" xr:uid="{00000000-0005-0000-0000-0000BC680000}"/>
    <cellStyle name="Normal 2 3 3 2 6 4 2" xfId="20683" xr:uid="{00000000-0005-0000-0000-0000BD680000}"/>
    <cellStyle name="Normal 2 3 3 2 6 4 2 2" xfId="55899" xr:uid="{00000000-0005-0000-0000-0000BE680000}"/>
    <cellStyle name="Normal 2 3 3 2 6 4 3" xfId="43302" xr:uid="{00000000-0005-0000-0000-0000BF680000}"/>
    <cellStyle name="Normal 2 3 3 2 6 4 4" xfId="33288" xr:uid="{00000000-0005-0000-0000-0000C0680000}"/>
    <cellStyle name="Normal 2 3 3 2 6 5" xfId="9838" xr:uid="{00000000-0005-0000-0000-0000C1680000}"/>
    <cellStyle name="Normal 2 3 3 2 6 5 2" xfId="22459" xr:uid="{00000000-0005-0000-0000-0000C2680000}"/>
    <cellStyle name="Normal 2 3 3 2 6 5 2 2" xfId="57675" xr:uid="{00000000-0005-0000-0000-0000C3680000}"/>
    <cellStyle name="Normal 2 3 3 2 6 5 3" xfId="45078" xr:uid="{00000000-0005-0000-0000-0000C4680000}"/>
    <cellStyle name="Normal 2 3 3 2 6 5 4" xfId="35064" xr:uid="{00000000-0005-0000-0000-0000C5680000}"/>
    <cellStyle name="Normal 2 3 3 2 6 6" xfId="11632" xr:uid="{00000000-0005-0000-0000-0000C6680000}"/>
    <cellStyle name="Normal 2 3 3 2 6 6 2" xfId="24235" xr:uid="{00000000-0005-0000-0000-0000C7680000}"/>
    <cellStyle name="Normal 2 3 3 2 6 6 2 2" xfId="59451" xr:uid="{00000000-0005-0000-0000-0000C8680000}"/>
    <cellStyle name="Normal 2 3 3 2 6 6 3" xfId="46854" xr:uid="{00000000-0005-0000-0000-0000C9680000}"/>
    <cellStyle name="Normal 2 3 3 2 6 6 4" xfId="36840" xr:uid="{00000000-0005-0000-0000-0000CA680000}"/>
    <cellStyle name="Normal 2 3 3 2 6 7" xfId="15999" xr:uid="{00000000-0005-0000-0000-0000CB680000}"/>
    <cellStyle name="Normal 2 3 3 2 6 7 2" xfId="51215" xr:uid="{00000000-0005-0000-0000-0000CC680000}"/>
    <cellStyle name="Normal 2 3 3 2 6 7 3" xfId="28604" xr:uid="{00000000-0005-0000-0000-0000CD680000}"/>
    <cellStyle name="Normal 2 3 3 2 6 8" xfId="14221" xr:uid="{00000000-0005-0000-0000-0000CE680000}"/>
    <cellStyle name="Normal 2 3 3 2 6 8 2" xfId="49439" xr:uid="{00000000-0005-0000-0000-0000CF680000}"/>
    <cellStyle name="Normal 2 3 3 2 6 9" xfId="38618" xr:uid="{00000000-0005-0000-0000-0000D0680000}"/>
    <cellStyle name="Normal 2 3 3 2 7" xfId="2491" xr:uid="{00000000-0005-0000-0000-0000D1680000}"/>
    <cellStyle name="Normal 2 3 3 2 7 10" xfId="26019" xr:uid="{00000000-0005-0000-0000-0000D2680000}"/>
    <cellStyle name="Normal 2 3 3 2 7 11" xfId="60423" xr:uid="{00000000-0005-0000-0000-0000D3680000}"/>
    <cellStyle name="Normal 2 3 3 2 7 2" xfId="4319" xr:uid="{00000000-0005-0000-0000-0000D4680000}"/>
    <cellStyle name="Normal 2 3 3 2 7 2 2" xfId="16966" xr:uid="{00000000-0005-0000-0000-0000D5680000}"/>
    <cellStyle name="Normal 2 3 3 2 7 2 2 2" xfId="52182" xr:uid="{00000000-0005-0000-0000-0000D6680000}"/>
    <cellStyle name="Normal 2 3 3 2 7 2 3" xfId="39585" xr:uid="{00000000-0005-0000-0000-0000D7680000}"/>
    <cellStyle name="Normal 2 3 3 2 7 2 4" xfId="29571" xr:uid="{00000000-0005-0000-0000-0000D8680000}"/>
    <cellStyle name="Normal 2 3 3 2 7 3" xfId="5789" xr:uid="{00000000-0005-0000-0000-0000D9680000}"/>
    <cellStyle name="Normal 2 3 3 2 7 3 2" xfId="18420" xr:uid="{00000000-0005-0000-0000-0000DA680000}"/>
    <cellStyle name="Normal 2 3 3 2 7 3 2 2" xfId="53636" xr:uid="{00000000-0005-0000-0000-0000DB680000}"/>
    <cellStyle name="Normal 2 3 3 2 7 3 3" xfId="41039" xr:uid="{00000000-0005-0000-0000-0000DC680000}"/>
    <cellStyle name="Normal 2 3 3 2 7 3 4" xfId="31025" xr:uid="{00000000-0005-0000-0000-0000DD680000}"/>
    <cellStyle name="Normal 2 3 3 2 7 4" xfId="7248" xr:uid="{00000000-0005-0000-0000-0000DE680000}"/>
    <cellStyle name="Normal 2 3 3 2 7 4 2" xfId="19874" xr:uid="{00000000-0005-0000-0000-0000DF680000}"/>
    <cellStyle name="Normal 2 3 3 2 7 4 2 2" xfId="55090" xr:uid="{00000000-0005-0000-0000-0000E0680000}"/>
    <cellStyle name="Normal 2 3 3 2 7 4 3" xfId="42493" xr:uid="{00000000-0005-0000-0000-0000E1680000}"/>
    <cellStyle name="Normal 2 3 3 2 7 4 4" xfId="32479" xr:uid="{00000000-0005-0000-0000-0000E2680000}"/>
    <cellStyle name="Normal 2 3 3 2 7 5" xfId="9029" xr:uid="{00000000-0005-0000-0000-0000E3680000}"/>
    <cellStyle name="Normal 2 3 3 2 7 5 2" xfId="21650" xr:uid="{00000000-0005-0000-0000-0000E4680000}"/>
    <cellStyle name="Normal 2 3 3 2 7 5 2 2" xfId="56866" xr:uid="{00000000-0005-0000-0000-0000E5680000}"/>
    <cellStyle name="Normal 2 3 3 2 7 5 3" xfId="44269" xr:uid="{00000000-0005-0000-0000-0000E6680000}"/>
    <cellStyle name="Normal 2 3 3 2 7 5 4" xfId="34255" xr:uid="{00000000-0005-0000-0000-0000E7680000}"/>
    <cellStyle name="Normal 2 3 3 2 7 6" xfId="10823" xr:uid="{00000000-0005-0000-0000-0000E8680000}"/>
    <cellStyle name="Normal 2 3 3 2 7 6 2" xfId="23426" xr:uid="{00000000-0005-0000-0000-0000E9680000}"/>
    <cellStyle name="Normal 2 3 3 2 7 6 2 2" xfId="58642" xr:uid="{00000000-0005-0000-0000-0000EA680000}"/>
    <cellStyle name="Normal 2 3 3 2 7 6 3" xfId="46045" xr:uid="{00000000-0005-0000-0000-0000EB680000}"/>
    <cellStyle name="Normal 2 3 3 2 7 6 4" xfId="36031" xr:uid="{00000000-0005-0000-0000-0000EC680000}"/>
    <cellStyle name="Normal 2 3 3 2 7 7" xfId="15190" xr:uid="{00000000-0005-0000-0000-0000ED680000}"/>
    <cellStyle name="Normal 2 3 3 2 7 7 2" xfId="50406" xr:uid="{00000000-0005-0000-0000-0000EE680000}"/>
    <cellStyle name="Normal 2 3 3 2 7 7 3" xfId="27795" xr:uid="{00000000-0005-0000-0000-0000EF680000}"/>
    <cellStyle name="Normal 2 3 3 2 7 8" xfId="13412" xr:uid="{00000000-0005-0000-0000-0000F0680000}"/>
    <cellStyle name="Normal 2 3 3 2 7 8 2" xfId="48630" xr:uid="{00000000-0005-0000-0000-0000F1680000}"/>
    <cellStyle name="Normal 2 3 3 2 7 9" xfId="37809" xr:uid="{00000000-0005-0000-0000-0000F2680000}"/>
    <cellStyle name="Normal 2 3 3 2 8" xfId="3656" xr:uid="{00000000-0005-0000-0000-0000F3680000}"/>
    <cellStyle name="Normal 2 3 3 2 8 2" xfId="8380" xr:uid="{00000000-0005-0000-0000-0000F4680000}"/>
    <cellStyle name="Normal 2 3 3 2 8 2 2" xfId="21006" xr:uid="{00000000-0005-0000-0000-0000F5680000}"/>
    <cellStyle name="Normal 2 3 3 2 8 2 2 2" xfId="56222" xr:uid="{00000000-0005-0000-0000-0000F6680000}"/>
    <cellStyle name="Normal 2 3 3 2 8 2 3" xfId="43625" xr:uid="{00000000-0005-0000-0000-0000F7680000}"/>
    <cellStyle name="Normal 2 3 3 2 8 2 4" xfId="33611" xr:uid="{00000000-0005-0000-0000-0000F8680000}"/>
    <cellStyle name="Normal 2 3 3 2 8 3" xfId="10161" xr:uid="{00000000-0005-0000-0000-0000F9680000}"/>
    <cellStyle name="Normal 2 3 3 2 8 3 2" xfId="22782" xr:uid="{00000000-0005-0000-0000-0000FA680000}"/>
    <cellStyle name="Normal 2 3 3 2 8 3 2 2" xfId="57998" xr:uid="{00000000-0005-0000-0000-0000FB680000}"/>
    <cellStyle name="Normal 2 3 3 2 8 3 3" xfId="45401" xr:uid="{00000000-0005-0000-0000-0000FC680000}"/>
    <cellStyle name="Normal 2 3 3 2 8 3 4" xfId="35387" xr:uid="{00000000-0005-0000-0000-0000FD680000}"/>
    <cellStyle name="Normal 2 3 3 2 8 4" xfId="11957" xr:uid="{00000000-0005-0000-0000-0000FE680000}"/>
    <cellStyle name="Normal 2 3 3 2 8 4 2" xfId="24558" xr:uid="{00000000-0005-0000-0000-0000FF680000}"/>
    <cellStyle name="Normal 2 3 3 2 8 4 2 2" xfId="59774" xr:uid="{00000000-0005-0000-0000-000000690000}"/>
    <cellStyle name="Normal 2 3 3 2 8 4 3" xfId="47177" xr:uid="{00000000-0005-0000-0000-000001690000}"/>
    <cellStyle name="Normal 2 3 3 2 8 4 4" xfId="37163" xr:uid="{00000000-0005-0000-0000-000002690000}"/>
    <cellStyle name="Normal 2 3 3 2 8 5" xfId="16322" xr:uid="{00000000-0005-0000-0000-000003690000}"/>
    <cellStyle name="Normal 2 3 3 2 8 5 2" xfId="51538" xr:uid="{00000000-0005-0000-0000-000004690000}"/>
    <cellStyle name="Normal 2 3 3 2 8 5 3" xfId="28927" xr:uid="{00000000-0005-0000-0000-000005690000}"/>
    <cellStyle name="Normal 2 3 3 2 8 6" xfId="14544" xr:uid="{00000000-0005-0000-0000-000006690000}"/>
    <cellStyle name="Normal 2 3 3 2 8 6 2" xfId="49762" xr:uid="{00000000-0005-0000-0000-000007690000}"/>
    <cellStyle name="Normal 2 3 3 2 8 7" xfId="38941" xr:uid="{00000000-0005-0000-0000-000008690000}"/>
    <cellStyle name="Normal 2 3 3 2 8 8" xfId="27151" xr:uid="{00000000-0005-0000-0000-000009690000}"/>
    <cellStyle name="Normal 2 3 3 2 9" xfId="3988" xr:uid="{00000000-0005-0000-0000-00000A690000}"/>
    <cellStyle name="Normal 2 3 3 2 9 2" xfId="16644" xr:uid="{00000000-0005-0000-0000-00000B690000}"/>
    <cellStyle name="Normal 2 3 3 2 9 2 2" xfId="51860" xr:uid="{00000000-0005-0000-0000-00000C690000}"/>
    <cellStyle name="Normal 2 3 3 2 9 2 3" xfId="29249" xr:uid="{00000000-0005-0000-0000-00000D690000}"/>
    <cellStyle name="Normal 2 3 3 2 9 3" xfId="13090" xr:uid="{00000000-0005-0000-0000-00000E690000}"/>
    <cellStyle name="Normal 2 3 3 2 9 3 2" xfId="48308" xr:uid="{00000000-0005-0000-0000-00000F690000}"/>
    <cellStyle name="Normal 2 3 3 2 9 4" xfId="39263" xr:uid="{00000000-0005-0000-0000-000010690000}"/>
    <cellStyle name="Normal 2 3 3 2 9 5" xfId="25697" xr:uid="{00000000-0005-0000-0000-000011690000}"/>
    <cellStyle name="Normal 2 3 3 2_District Target Attainment" xfId="1134" xr:uid="{00000000-0005-0000-0000-000012690000}"/>
    <cellStyle name="Normal 2 3 3 20" xfId="60100" xr:uid="{00000000-0005-0000-0000-000013690000}"/>
    <cellStyle name="Normal 2 3 3 3" xfId="583" xr:uid="{00000000-0005-0000-0000-000014690000}"/>
    <cellStyle name="Normal 2 3 3 4" xfId="1764" xr:uid="{00000000-0005-0000-0000-000015690000}"/>
    <cellStyle name="Normal 2 3 3 4 10" xfId="6996" xr:uid="{00000000-0005-0000-0000-000016690000}"/>
    <cellStyle name="Normal 2 3 3 4 10 2" xfId="19623" xr:uid="{00000000-0005-0000-0000-000017690000}"/>
    <cellStyle name="Normal 2 3 3 4 10 2 2" xfId="54839" xr:uid="{00000000-0005-0000-0000-000018690000}"/>
    <cellStyle name="Normal 2 3 3 4 10 3" xfId="42242" xr:uid="{00000000-0005-0000-0000-000019690000}"/>
    <cellStyle name="Normal 2 3 3 4 10 4" xfId="32228" xr:uid="{00000000-0005-0000-0000-00001A690000}"/>
    <cellStyle name="Normal 2 3 3 4 11" xfId="8777" xr:uid="{00000000-0005-0000-0000-00001B690000}"/>
    <cellStyle name="Normal 2 3 3 4 11 2" xfId="21399" xr:uid="{00000000-0005-0000-0000-00001C690000}"/>
    <cellStyle name="Normal 2 3 3 4 11 2 2" xfId="56615" xr:uid="{00000000-0005-0000-0000-00001D690000}"/>
    <cellStyle name="Normal 2 3 3 4 11 3" xfId="44018" xr:uid="{00000000-0005-0000-0000-00001E690000}"/>
    <cellStyle name="Normal 2 3 3 4 11 4" xfId="34004" xr:uid="{00000000-0005-0000-0000-00001F690000}"/>
    <cellStyle name="Normal 2 3 3 4 12" xfId="10591" xr:uid="{00000000-0005-0000-0000-000020690000}"/>
    <cellStyle name="Normal 2 3 3 4 12 2" xfId="23202" xr:uid="{00000000-0005-0000-0000-000021690000}"/>
    <cellStyle name="Normal 2 3 3 4 12 2 2" xfId="58418" xr:uid="{00000000-0005-0000-0000-000022690000}"/>
    <cellStyle name="Normal 2 3 3 4 12 3" xfId="45821" xr:uid="{00000000-0005-0000-0000-000023690000}"/>
    <cellStyle name="Normal 2 3 3 4 12 4" xfId="35807" xr:uid="{00000000-0005-0000-0000-000024690000}"/>
    <cellStyle name="Normal 2 3 3 4 13" xfId="14938" xr:uid="{00000000-0005-0000-0000-000025690000}"/>
    <cellStyle name="Normal 2 3 3 4 13 2" xfId="50155" xr:uid="{00000000-0005-0000-0000-000026690000}"/>
    <cellStyle name="Normal 2 3 3 4 13 3" xfId="27544" xr:uid="{00000000-0005-0000-0000-000027690000}"/>
    <cellStyle name="Normal 2 3 3 4 14" xfId="12352" xr:uid="{00000000-0005-0000-0000-000028690000}"/>
    <cellStyle name="Normal 2 3 3 4 14 2" xfId="47570" xr:uid="{00000000-0005-0000-0000-000029690000}"/>
    <cellStyle name="Normal 2 3 3 4 15" xfId="37557" xr:uid="{00000000-0005-0000-0000-00002A690000}"/>
    <cellStyle name="Normal 2 3 3 4 16" xfId="24959" xr:uid="{00000000-0005-0000-0000-00002B690000}"/>
    <cellStyle name="Normal 2 3 3 4 17" xfId="60172" xr:uid="{00000000-0005-0000-0000-00002C690000}"/>
    <cellStyle name="Normal 2 3 3 4 2" xfId="2382" xr:uid="{00000000-0005-0000-0000-00002D690000}"/>
    <cellStyle name="Normal 2 3 3 4 2 10" xfId="10592" xr:uid="{00000000-0005-0000-0000-00002E690000}"/>
    <cellStyle name="Normal 2 3 3 4 2 10 2" xfId="23203" xr:uid="{00000000-0005-0000-0000-00002F690000}"/>
    <cellStyle name="Normal 2 3 3 4 2 10 2 2" xfId="58419" xr:uid="{00000000-0005-0000-0000-000030690000}"/>
    <cellStyle name="Normal 2 3 3 4 2 10 3" xfId="45822" xr:uid="{00000000-0005-0000-0000-000031690000}"/>
    <cellStyle name="Normal 2 3 3 4 2 10 4" xfId="35808" xr:uid="{00000000-0005-0000-0000-000032690000}"/>
    <cellStyle name="Normal 2 3 3 4 2 11" xfId="15093" xr:uid="{00000000-0005-0000-0000-000033690000}"/>
    <cellStyle name="Normal 2 3 3 4 2 11 2" xfId="50309" xr:uid="{00000000-0005-0000-0000-000034690000}"/>
    <cellStyle name="Normal 2 3 3 4 2 11 3" xfId="27698" xr:uid="{00000000-0005-0000-0000-000035690000}"/>
    <cellStyle name="Normal 2 3 3 4 2 12" xfId="12506" xr:uid="{00000000-0005-0000-0000-000036690000}"/>
    <cellStyle name="Normal 2 3 3 4 2 12 2" xfId="47724" xr:uid="{00000000-0005-0000-0000-000037690000}"/>
    <cellStyle name="Normal 2 3 3 4 2 13" xfId="37712" xr:uid="{00000000-0005-0000-0000-000038690000}"/>
    <cellStyle name="Normal 2 3 3 4 2 14" xfId="25113" xr:uid="{00000000-0005-0000-0000-000039690000}"/>
    <cellStyle name="Normal 2 3 3 4 2 15" xfId="60326" xr:uid="{00000000-0005-0000-0000-00003A690000}"/>
    <cellStyle name="Normal 2 3 3 4 2 2" xfId="3228" xr:uid="{00000000-0005-0000-0000-00003B690000}"/>
    <cellStyle name="Normal 2 3 3 4 2 2 10" xfId="25597" xr:uid="{00000000-0005-0000-0000-00003C690000}"/>
    <cellStyle name="Normal 2 3 3 4 2 2 11" xfId="61132" xr:uid="{00000000-0005-0000-0000-00003D690000}"/>
    <cellStyle name="Normal 2 3 3 4 2 2 2" xfId="5028" xr:uid="{00000000-0005-0000-0000-00003E690000}"/>
    <cellStyle name="Normal 2 3 3 4 2 2 2 2" xfId="17675" xr:uid="{00000000-0005-0000-0000-00003F690000}"/>
    <cellStyle name="Normal 2 3 3 4 2 2 2 2 2" xfId="52891" xr:uid="{00000000-0005-0000-0000-000040690000}"/>
    <cellStyle name="Normal 2 3 3 4 2 2 2 2 3" xfId="30280" xr:uid="{00000000-0005-0000-0000-000041690000}"/>
    <cellStyle name="Normal 2 3 3 4 2 2 2 3" xfId="14121" xr:uid="{00000000-0005-0000-0000-000042690000}"/>
    <cellStyle name="Normal 2 3 3 4 2 2 2 3 2" xfId="49339" xr:uid="{00000000-0005-0000-0000-000043690000}"/>
    <cellStyle name="Normal 2 3 3 4 2 2 2 4" xfId="40294" xr:uid="{00000000-0005-0000-0000-000044690000}"/>
    <cellStyle name="Normal 2 3 3 4 2 2 2 5" xfId="26728" xr:uid="{00000000-0005-0000-0000-000045690000}"/>
    <cellStyle name="Normal 2 3 3 4 2 2 3" xfId="6498" xr:uid="{00000000-0005-0000-0000-000046690000}"/>
    <cellStyle name="Normal 2 3 3 4 2 2 3 2" xfId="19129" xr:uid="{00000000-0005-0000-0000-000047690000}"/>
    <cellStyle name="Normal 2 3 3 4 2 2 3 2 2" xfId="54345" xr:uid="{00000000-0005-0000-0000-000048690000}"/>
    <cellStyle name="Normal 2 3 3 4 2 2 3 3" xfId="41748" xr:uid="{00000000-0005-0000-0000-000049690000}"/>
    <cellStyle name="Normal 2 3 3 4 2 2 3 4" xfId="31734" xr:uid="{00000000-0005-0000-0000-00004A690000}"/>
    <cellStyle name="Normal 2 3 3 4 2 2 4" xfId="7957" xr:uid="{00000000-0005-0000-0000-00004B690000}"/>
    <cellStyle name="Normal 2 3 3 4 2 2 4 2" xfId="20583" xr:uid="{00000000-0005-0000-0000-00004C690000}"/>
    <cellStyle name="Normal 2 3 3 4 2 2 4 2 2" xfId="55799" xr:uid="{00000000-0005-0000-0000-00004D690000}"/>
    <cellStyle name="Normal 2 3 3 4 2 2 4 3" xfId="43202" xr:uid="{00000000-0005-0000-0000-00004E690000}"/>
    <cellStyle name="Normal 2 3 3 4 2 2 4 4" xfId="33188" xr:uid="{00000000-0005-0000-0000-00004F690000}"/>
    <cellStyle name="Normal 2 3 3 4 2 2 5" xfId="9738" xr:uid="{00000000-0005-0000-0000-000050690000}"/>
    <cellStyle name="Normal 2 3 3 4 2 2 5 2" xfId="22359" xr:uid="{00000000-0005-0000-0000-000051690000}"/>
    <cellStyle name="Normal 2 3 3 4 2 2 5 2 2" xfId="57575" xr:uid="{00000000-0005-0000-0000-000052690000}"/>
    <cellStyle name="Normal 2 3 3 4 2 2 5 3" xfId="44978" xr:uid="{00000000-0005-0000-0000-000053690000}"/>
    <cellStyle name="Normal 2 3 3 4 2 2 5 4" xfId="34964" xr:uid="{00000000-0005-0000-0000-000054690000}"/>
    <cellStyle name="Normal 2 3 3 4 2 2 6" xfId="11532" xr:uid="{00000000-0005-0000-0000-000055690000}"/>
    <cellStyle name="Normal 2 3 3 4 2 2 6 2" xfId="24135" xr:uid="{00000000-0005-0000-0000-000056690000}"/>
    <cellStyle name="Normal 2 3 3 4 2 2 6 2 2" xfId="59351" xr:uid="{00000000-0005-0000-0000-000057690000}"/>
    <cellStyle name="Normal 2 3 3 4 2 2 6 3" xfId="46754" xr:uid="{00000000-0005-0000-0000-000058690000}"/>
    <cellStyle name="Normal 2 3 3 4 2 2 6 4" xfId="36740" xr:uid="{00000000-0005-0000-0000-000059690000}"/>
    <cellStyle name="Normal 2 3 3 4 2 2 7" xfId="15899" xr:uid="{00000000-0005-0000-0000-00005A690000}"/>
    <cellStyle name="Normal 2 3 3 4 2 2 7 2" xfId="51115" xr:uid="{00000000-0005-0000-0000-00005B690000}"/>
    <cellStyle name="Normal 2 3 3 4 2 2 7 3" xfId="28504" xr:uid="{00000000-0005-0000-0000-00005C690000}"/>
    <cellStyle name="Normal 2 3 3 4 2 2 8" xfId="12990" xr:uid="{00000000-0005-0000-0000-00005D690000}"/>
    <cellStyle name="Normal 2 3 3 4 2 2 8 2" xfId="48208" xr:uid="{00000000-0005-0000-0000-00005E690000}"/>
    <cellStyle name="Normal 2 3 3 4 2 2 9" xfId="38518" xr:uid="{00000000-0005-0000-0000-00005F690000}"/>
    <cellStyle name="Normal 2 3 3 4 2 3" xfId="3557" xr:uid="{00000000-0005-0000-0000-000060690000}"/>
    <cellStyle name="Normal 2 3 3 4 2 3 10" xfId="27053" xr:uid="{00000000-0005-0000-0000-000061690000}"/>
    <cellStyle name="Normal 2 3 3 4 2 3 11" xfId="61457" xr:uid="{00000000-0005-0000-0000-000062690000}"/>
    <cellStyle name="Normal 2 3 3 4 2 3 2" xfId="5353" xr:uid="{00000000-0005-0000-0000-000063690000}"/>
    <cellStyle name="Normal 2 3 3 4 2 3 2 2" xfId="18000" xr:uid="{00000000-0005-0000-0000-000064690000}"/>
    <cellStyle name="Normal 2 3 3 4 2 3 2 2 2" xfId="53216" xr:uid="{00000000-0005-0000-0000-000065690000}"/>
    <cellStyle name="Normal 2 3 3 4 2 3 2 3" xfId="40619" xr:uid="{00000000-0005-0000-0000-000066690000}"/>
    <cellStyle name="Normal 2 3 3 4 2 3 2 4" xfId="30605" xr:uid="{00000000-0005-0000-0000-000067690000}"/>
    <cellStyle name="Normal 2 3 3 4 2 3 3" xfId="6823" xr:uid="{00000000-0005-0000-0000-000068690000}"/>
    <cellStyle name="Normal 2 3 3 4 2 3 3 2" xfId="19454" xr:uid="{00000000-0005-0000-0000-000069690000}"/>
    <cellStyle name="Normal 2 3 3 4 2 3 3 2 2" xfId="54670" xr:uid="{00000000-0005-0000-0000-00006A690000}"/>
    <cellStyle name="Normal 2 3 3 4 2 3 3 3" xfId="42073" xr:uid="{00000000-0005-0000-0000-00006B690000}"/>
    <cellStyle name="Normal 2 3 3 4 2 3 3 4" xfId="32059" xr:uid="{00000000-0005-0000-0000-00006C690000}"/>
    <cellStyle name="Normal 2 3 3 4 2 3 4" xfId="8282" xr:uid="{00000000-0005-0000-0000-00006D690000}"/>
    <cellStyle name="Normal 2 3 3 4 2 3 4 2" xfId="20908" xr:uid="{00000000-0005-0000-0000-00006E690000}"/>
    <cellStyle name="Normal 2 3 3 4 2 3 4 2 2" xfId="56124" xr:uid="{00000000-0005-0000-0000-00006F690000}"/>
    <cellStyle name="Normal 2 3 3 4 2 3 4 3" xfId="43527" xr:uid="{00000000-0005-0000-0000-000070690000}"/>
    <cellStyle name="Normal 2 3 3 4 2 3 4 4" xfId="33513" xr:uid="{00000000-0005-0000-0000-000071690000}"/>
    <cellStyle name="Normal 2 3 3 4 2 3 5" xfId="10063" xr:uid="{00000000-0005-0000-0000-000072690000}"/>
    <cellStyle name="Normal 2 3 3 4 2 3 5 2" xfId="22684" xr:uid="{00000000-0005-0000-0000-000073690000}"/>
    <cellStyle name="Normal 2 3 3 4 2 3 5 2 2" xfId="57900" xr:uid="{00000000-0005-0000-0000-000074690000}"/>
    <cellStyle name="Normal 2 3 3 4 2 3 5 3" xfId="45303" xr:uid="{00000000-0005-0000-0000-000075690000}"/>
    <cellStyle name="Normal 2 3 3 4 2 3 5 4" xfId="35289" xr:uid="{00000000-0005-0000-0000-000076690000}"/>
    <cellStyle name="Normal 2 3 3 4 2 3 6" xfId="11857" xr:uid="{00000000-0005-0000-0000-000077690000}"/>
    <cellStyle name="Normal 2 3 3 4 2 3 6 2" xfId="24460" xr:uid="{00000000-0005-0000-0000-000078690000}"/>
    <cellStyle name="Normal 2 3 3 4 2 3 6 2 2" xfId="59676" xr:uid="{00000000-0005-0000-0000-000079690000}"/>
    <cellStyle name="Normal 2 3 3 4 2 3 6 3" xfId="47079" xr:uid="{00000000-0005-0000-0000-00007A690000}"/>
    <cellStyle name="Normal 2 3 3 4 2 3 6 4" xfId="37065" xr:uid="{00000000-0005-0000-0000-00007B690000}"/>
    <cellStyle name="Normal 2 3 3 4 2 3 7" xfId="16224" xr:uid="{00000000-0005-0000-0000-00007C690000}"/>
    <cellStyle name="Normal 2 3 3 4 2 3 7 2" xfId="51440" xr:uid="{00000000-0005-0000-0000-00007D690000}"/>
    <cellStyle name="Normal 2 3 3 4 2 3 7 3" xfId="28829" xr:uid="{00000000-0005-0000-0000-00007E690000}"/>
    <cellStyle name="Normal 2 3 3 4 2 3 8" xfId="14446" xr:uid="{00000000-0005-0000-0000-00007F690000}"/>
    <cellStyle name="Normal 2 3 3 4 2 3 8 2" xfId="49664" xr:uid="{00000000-0005-0000-0000-000080690000}"/>
    <cellStyle name="Normal 2 3 3 4 2 3 9" xfId="38843" xr:uid="{00000000-0005-0000-0000-000081690000}"/>
    <cellStyle name="Normal 2 3 3 4 2 4" xfId="2718" xr:uid="{00000000-0005-0000-0000-000082690000}"/>
    <cellStyle name="Normal 2 3 3 4 2 4 10" xfId="26244" xr:uid="{00000000-0005-0000-0000-000083690000}"/>
    <cellStyle name="Normal 2 3 3 4 2 4 11" xfId="60648" xr:uid="{00000000-0005-0000-0000-000084690000}"/>
    <cellStyle name="Normal 2 3 3 4 2 4 2" xfId="4544" xr:uid="{00000000-0005-0000-0000-000085690000}"/>
    <cellStyle name="Normal 2 3 3 4 2 4 2 2" xfId="17191" xr:uid="{00000000-0005-0000-0000-000086690000}"/>
    <cellStyle name="Normal 2 3 3 4 2 4 2 2 2" xfId="52407" xr:uid="{00000000-0005-0000-0000-000087690000}"/>
    <cellStyle name="Normal 2 3 3 4 2 4 2 3" xfId="39810" xr:uid="{00000000-0005-0000-0000-000088690000}"/>
    <cellStyle name="Normal 2 3 3 4 2 4 2 4" xfId="29796" xr:uid="{00000000-0005-0000-0000-000089690000}"/>
    <cellStyle name="Normal 2 3 3 4 2 4 3" xfId="6014" xr:uid="{00000000-0005-0000-0000-00008A690000}"/>
    <cellStyle name="Normal 2 3 3 4 2 4 3 2" xfId="18645" xr:uid="{00000000-0005-0000-0000-00008B690000}"/>
    <cellStyle name="Normal 2 3 3 4 2 4 3 2 2" xfId="53861" xr:uid="{00000000-0005-0000-0000-00008C690000}"/>
    <cellStyle name="Normal 2 3 3 4 2 4 3 3" xfId="41264" xr:uid="{00000000-0005-0000-0000-00008D690000}"/>
    <cellStyle name="Normal 2 3 3 4 2 4 3 4" xfId="31250" xr:uid="{00000000-0005-0000-0000-00008E690000}"/>
    <cellStyle name="Normal 2 3 3 4 2 4 4" xfId="7473" xr:uid="{00000000-0005-0000-0000-00008F690000}"/>
    <cellStyle name="Normal 2 3 3 4 2 4 4 2" xfId="20099" xr:uid="{00000000-0005-0000-0000-000090690000}"/>
    <cellStyle name="Normal 2 3 3 4 2 4 4 2 2" xfId="55315" xr:uid="{00000000-0005-0000-0000-000091690000}"/>
    <cellStyle name="Normal 2 3 3 4 2 4 4 3" xfId="42718" xr:uid="{00000000-0005-0000-0000-000092690000}"/>
    <cellStyle name="Normal 2 3 3 4 2 4 4 4" xfId="32704" xr:uid="{00000000-0005-0000-0000-000093690000}"/>
    <cellStyle name="Normal 2 3 3 4 2 4 5" xfId="9254" xr:uid="{00000000-0005-0000-0000-000094690000}"/>
    <cellStyle name="Normal 2 3 3 4 2 4 5 2" xfId="21875" xr:uid="{00000000-0005-0000-0000-000095690000}"/>
    <cellStyle name="Normal 2 3 3 4 2 4 5 2 2" xfId="57091" xr:uid="{00000000-0005-0000-0000-000096690000}"/>
    <cellStyle name="Normal 2 3 3 4 2 4 5 3" xfId="44494" xr:uid="{00000000-0005-0000-0000-000097690000}"/>
    <cellStyle name="Normal 2 3 3 4 2 4 5 4" xfId="34480" xr:uid="{00000000-0005-0000-0000-000098690000}"/>
    <cellStyle name="Normal 2 3 3 4 2 4 6" xfId="11048" xr:uid="{00000000-0005-0000-0000-000099690000}"/>
    <cellStyle name="Normal 2 3 3 4 2 4 6 2" xfId="23651" xr:uid="{00000000-0005-0000-0000-00009A690000}"/>
    <cellStyle name="Normal 2 3 3 4 2 4 6 2 2" xfId="58867" xr:uid="{00000000-0005-0000-0000-00009B690000}"/>
    <cellStyle name="Normal 2 3 3 4 2 4 6 3" xfId="46270" xr:uid="{00000000-0005-0000-0000-00009C690000}"/>
    <cellStyle name="Normal 2 3 3 4 2 4 6 4" xfId="36256" xr:uid="{00000000-0005-0000-0000-00009D690000}"/>
    <cellStyle name="Normal 2 3 3 4 2 4 7" xfId="15415" xr:uid="{00000000-0005-0000-0000-00009E690000}"/>
    <cellStyle name="Normal 2 3 3 4 2 4 7 2" xfId="50631" xr:uid="{00000000-0005-0000-0000-00009F690000}"/>
    <cellStyle name="Normal 2 3 3 4 2 4 7 3" xfId="28020" xr:uid="{00000000-0005-0000-0000-0000A0690000}"/>
    <cellStyle name="Normal 2 3 3 4 2 4 8" xfId="13637" xr:uid="{00000000-0005-0000-0000-0000A1690000}"/>
    <cellStyle name="Normal 2 3 3 4 2 4 8 2" xfId="48855" xr:uid="{00000000-0005-0000-0000-0000A2690000}"/>
    <cellStyle name="Normal 2 3 3 4 2 4 9" xfId="38034" xr:uid="{00000000-0005-0000-0000-0000A3690000}"/>
    <cellStyle name="Normal 2 3 3 4 2 5" xfId="3882" xr:uid="{00000000-0005-0000-0000-0000A4690000}"/>
    <cellStyle name="Normal 2 3 3 4 2 5 2" xfId="8605" xr:uid="{00000000-0005-0000-0000-0000A5690000}"/>
    <cellStyle name="Normal 2 3 3 4 2 5 2 2" xfId="21231" xr:uid="{00000000-0005-0000-0000-0000A6690000}"/>
    <cellStyle name="Normal 2 3 3 4 2 5 2 2 2" xfId="56447" xr:uid="{00000000-0005-0000-0000-0000A7690000}"/>
    <cellStyle name="Normal 2 3 3 4 2 5 2 3" xfId="43850" xr:uid="{00000000-0005-0000-0000-0000A8690000}"/>
    <cellStyle name="Normal 2 3 3 4 2 5 2 4" xfId="33836" xr:uid="{00000000-0005-0000-0000-0000A9690000}"/>
    <cellStyle name="Normal 2 3 3 4 2 5 3" xfId="10386" xr:uid="{00000000-0005-0000-0000-0000AA690000}"/>
    <cellStyle name="Normal 2 3 3 4 2 5 3 2" xfId="23007" xr:uid="{00000000-0005-0000-0000-0000AB690000}"/>
    <cellStyle name="Normal 2 3 3 4 2 5 3 2 2" xfId="58223" xr:uid="{00000000-0005-0000-0000-0000AC690000}"/>
    <cellStyle name="Normal 2 3 3 4 2 5 3 3" xfId="45626" xr:uid="{00000000-0005-0000-0000-0000AD690000}"/>
    <cellStyle name="Normal 2 3 3 4 2 5 3 4" xfId="35612" xr:uid="{00000000-0005-0000-0000-0000AE690000}"/>
    <cellStyle name="Normal 2 3 3 4 2 5 4" xfId="12182" xr:uid="{00000000-0005-0000-0000-0000AF690000}"/>
    <cellStyle name="Normal 2 3 3 4 2 5 4 2" xfId="24783" xr:uid="{00000000-0005-0000-0000-0000B0690000}"/>
    <cellStyle name="Normal 2 3 3 4 2 5 4 2 2" xfId="59999" xr:uid="{00000000-0005-0000-0000-0000B1690000}"/>
    <cellStyle name="Normal 2 3 3 4 2 5 4 3" xfId="47402" xr:uid="{00000000-0005-0000-0000-0000B2690000}"/>
    <cellStyle name="Normal 2 3 3 4 2 5 4 4" xfId="37388" xr:uid="{00000000-0005-0000-0000-0000B3690000}"/>
    <cellStyle name="Normal 2 3 3 4 2 5 5" xfId="16547" xr:uid="{00000000-0005-0000-0000-0000B4690000}"/>
    <cellStyle name="Normal 2 3 3 4 2 5 5 2" xfId="51763" xr:uid="{00000000-0005-0000-0000-0000B5690000}"/>
    <cellStyle name="Normal 2 3 3 4 2 5 5 3" xfId="29152" xr:uid="{00000000-0005-0000-0000-0000B6690000}"/>
    <cellStyle name="Normal 2 3 3 4 2 5 6" xfId="14769" xr:uid="{00000000-0005-0000-0000-0000B7690000}"/>
    <cellStyle name="Normal 2 3 3 4 2 5 6 2" xfId="49987" xr:uid="{00000000-0005-0000-0000-0000B8690000}"/>
    <cellStyle name="Normal 2 3 3 4 2 5 7" xfId="39166" xr:uid="{00000000-0005-0000-0000-0000B9690000}"/>
    <cellStyle name="Normal 2 3 3 4 2 5 8" xfId="27376" xr:uid="{00000000-0005-0000-0000-0000BA690000}"/>
    <cellStyle name="Normal 2 3 3 4 2 6" xfId="4222" xr:uid="{00000000-0005-0000-0000-0000BB690000}"/>
    <cellStyle name="Normal 2 3 3 4 2 6 2" xfId="16869" xr:uid="{00000000-0005-0000-0000-0000BC690000}"/>
    <cellStyle name="Normal 2 3 3 4 2 6 2 2" xfId="52085" xr:uid="{00000000-0005-0000-0000-0000BD690000}"/>
    <cellStyle name="Normal 2 3 3 4 2 6 2 3" xfId="29474" xr:uid="{00000000-0005-0000-0000-0000BE690000}"/>
    <cellStyle name="Normal 2 3 3 4 2 6 3" xfId="13315" xr:uid="{00000000-0005-0000-0000-0000BF690000}"/>
    <cellStyle name="Normal 2 3 3 4 2 6 3 2" xfId="48533" xr:uid="{00000000-0005-0000-0000-0000C0690000}"/>
    <cellStyle name="Normal 2 3 3 4 2 6 4" xfId="39488" xr:uid="{00000000-0005-0000-0000-0000C1690000}"/>
    <cellStyle name="Normal 2 3 3 4 2 6 5" xfId="25922" xr:uid="{00000000-0005-0000-0000-0000C2690000}"/>
    <cellStyle name="Normal 2 3 3 4 2 7" xfId="5692" xr:uid="{00000000-0005-0000-0000-0000C3690000}"/>
    <cellStyle name="Normal 2 3 3 4 2 7 2" xfId="18323" xr:uid="{00000000-0005-0000-0000-0000C4690000}"/>
    <cellStyle name="Normal 2 3 3 4 2 7 2 2" xfId="53539" xr:uid="{00000000-0005-0000-0000-0000C5690000}"/>
    <cellStyle name="Normal 2 3 3 4 2 7 3" xfId="40942" xr:uid="{00000000-0005-0000-0000-0000C6690000}"/>
    <cellStyle name="Normal 2 3 3 4 2 7 4" xfId="30928" xr:uid="{00000000-0005-0000-0000-0000C7690000}"/>
    <cellStyle name="Normal 2 3 3 4 2 8" xfId="7151" xr:uid="{00000000-0005-0000-0000-0000C8690000}"/>
    <cellStyle name="Normal 2 3 3 4 2 8 2" xfId="19777" xr:uid="{00000000-0005-0000-0000-0000C9690000}"/>
    <cellStyle name="Normal 2 3 3 4 2 8 2 2" xfId="54993" xr:uid="{00000000-0005-0000-0000-0000CA690000}"/>
    <cellStyle name="Normal 2 3 3 4 2 8 3" xfId="42396" xr:uid="{00000000-0005-0000-0000-0000CB690000}"/>
    <cellStyle name="Normal 2 3 3 4 2 8 4" xfId="32382" xr:uid="{00000000-0005-0000-0000-0000CC690000}"/>
    <cellStyle name="Normal 2 3 3 4 2 9" xfId="8932" xr:uid="{00000000-0005-0000-0000-0000CD690000}"/>
    <cellStyle name="Normal 2 3 3 4 2 9 2" xfId="21553" xr:uid="{00000000-0005-0000-0000-0000CE690000}"/>
    <cellStyle name="Normal 2 3 3 4 2 9 2 2" xfId="56769" xr:uid="{00000000-0005-0000-0000-0000CF690000}"/>
    <cellStyle name="Normal 2 3 3 4 2 9 3" xfId="44172" xr:uid="{00000000-0005-0000-0000-0000D0690000}"/>
    <cellStyle name="Normal 2 3 3 4 2 9 4" xfId="34158" xr:uid="{00000000-0005-0000-0000-0000D1690000}"/>
    <cellStyle name="Normal 2 3 3 4 3" xfId="3068" xr:uid="{00000000-0005-0000-0000-0000D2690000}"/>
    <cellStyle name="Normal 2 3 3 4 3 10" xfId="25440" xr:uid="{00000000-0005-0000-0000-0000D3690000}"/>
    <cellStyle name="Normal 2 3 3 4 3 11" xfId="60975" xr:uid="{00000000-0005-0000-0000-0000D4690000}"/>
    <cellStyle name="Normal 2 3 3 4 3 2" xfId="4871" xr:uid="{00000000-0005-0000-0000-0000D5690000}"/>
    <cellStyle name="Normal 2 3 3 4 3 2 2" xfId="17518" xr:uid="{00000000-0005-0000-0000-0000D6690000}"/>
    <cellStyle name="Normal 2 3 3 4 3 2 2 2" xfId="52734" xr:uid="{00000000-0005-0000-0000-0000D7690000}"/>
    <cellStyle name="Normal 2 3 3 4 3 2 2 3" xfId="30123" xr:uid="{00000000-0005-0000-0000-0000D8690000}"/>
    <cellStyle name="Normal 2 3 3 4 3 2 3" xfId="13964" xr:uid="{00000000-0005-0000-0000-0000D9690000}"/>
    <cellStyle name="Normal 2 3 3 4 3 2 3 2" xfId="49182" xr:uid="{00000000-0005-0000-0000-0000DA690000}"/>
    <cellStyle name="Normal 2 3 3 4 3 2 4" xfId="40137" xr:uid="{00000000-0005-0000-0000-0000DB690000}"/>
    <cellStyle name="Normal 2 3 3 4 3 2 5" xfId="26571" xr:uid="{00000000-0005-0000-0000-0000DC690000}"/>
    <cellStyle name="Normal 2 3 3 4 3 3" xfId="6341" xr:uid="{00000000-0005-0000-0000-0000DD690000}"/>
    <cellStyle name="Normal 2 3 3 4 3 3 2" xfId="18972" xr:uid="{00000000-0005-0000-0000-0000DE690000}"/>
    <cellStyle name="Normal 2 3 3 4 3 3 2 2" xfId="54188" xr:uid="{00000000-0005-0000-0000-0000DF690000}"/>
    <cellStyle name="Normal 2 3 3 4 3 3 3" xfId="41591" xr:uid="{00000000-0005-0000-0000-0000E0690000}"/>
    <cellStyle name="Normal 2 3 3 4 3 3 4" xfId="31577" xr:uid="{00000000-0005-0000-0000-0000E1690000}"/>
    <cellStyle name="Normal 2 3 3 4 3 4" xfId="7800" xr:uid="{00000000-0005-0000-0000-0000E2690000}"/>
    <cellStyle name="Normal 2 3 3 4 3 4 2" xfId="20426" xr:uid="{00000000-0005-0000-0000-0000E3690000}"/>
    <cellStyle name="Normal 2 3 3 4 3 4 2 2" xfId="55642" xr:uid="{00000000-0005-0000-0000-0000E4690000}"/>
    <cellStyle name="Normal 2 3 3 4 3 4 3" xfId="43045" xr:uid="{00000000-0005-0000-0000-0000E5690000}"/>
    <cellStyle name="Normal 2 3 3 4 3 4 4" xfId="33031" xr:uid="{00000000-0005-0000-0000-0000E6690000}"/>
    <cellStyle name="Normal 2 3 3 4 3 5" xfId="9581" xr:uid="{00000000-0005-0000-0000-0000E7690000}"/>
    <cellStyle name="Normal 2 3 3 4 3 5 2" xfId="22202" xr:uid="{00000000-0005-0000-0000-0000E8690000}"/>
    <cellStyle name="Normal 2 3 3 4 3 5 2 2" xfId="57418" xr:uid="{00000000-0005-0000-0000-0000E9690000}"/>
    <cellStyle name="Normal 2 3 3 4 3 5 3" xfId="44821" xr:uid="{00000000-0005-0000-0000-0000EA690000}"/>
    <cellStyle name="Normal 2 3 3 4 3 5 4" xfId="34807" xr:uid="{00000000-0005-0000-0000-0000EB690000}"/>
    <cellStyle name="Normal 2 3 3 4 3 6" xfId="11375" xr:uid="{00000000-0005-0000-0000-0000EC690000}"/>
    <cellStyle name="Normal 2 3 3 4 3 6 2" xfId="23978" xr:uid="{00000000-0005-0000-0000-0000ED690000}"/>
    <cellStyle name="Normal 2 3 3 4 3 6 2 2" xfId="59194" xr:uid="{00000000-0005-0000-0000-0000EE690000}"/>
    <cellStyle name="Normal 2 3 3 4 3 6 3" xfId="46597" xr:uid="{00000000-0005-0000-0000-0000EF690000}"/>
    <cellStyle name="Normal 2 3 3 4 3 6 4" xfId="36583" xr:uid="{00000000-0005-0000-0000-0000F0690000}"/>
    <cellStyle name="Normal 2 3 3 4 3 7" xfId="15742" xr:uid="{00000000-0005-0000-0000-0000F1690000}"/>
    <cellStyle name="Normal 2 3 3 4 3 7 2" xfId="50958" xr:uid="{00000000-0005-0000-0000-0000F2690000}"/>
    <cellStyle name="Normal 2 3 3 4 3 7 3" xfId="28347" xr:uid="{00000000-0005-0000-0000-0000F3690000}"/>
    <cellStyle name="Normal 2 3 3 4 3 8" xfId="12833" xr:uid="{00000000-0005-0000-0000-0000F4690000}"/>
    <cellStyle name="Normal 2 3 3 4 3 8 2" xfId="48051" xr:uid="{00000000-0005-0000-0000-0000F5690000}"/>
    <cellStyle name="Normal 2 3 3 4 3 9" xfId="38361" xr:uid="{00000000-0005-0000-0000-0000F6690000}"/>
    <cellStyle name="Normal 2 3 3 4 4" xfId="2894" xr:uid="{00000000-0005-0000-0000-0000F7690000}"/>
    <cellStyle name="Normal 2 3 3 4 4 10" xfId="25281" xr:uid="{00000000-0005-0000-0000-0000F8690000}"/>
    <cellStyle name="Normal 2 3 3 4 4 11" xfId="60816" xr:uid="{00000000-0005-0000-0000-0000F9690000}"/>
    <cellStyle name="Normal 2 3 3 4 4 2" xfId="4712" xr:uid="{00000000-0005-0000-0000-0000FA690000}"/>
    <cellStyle name="Normal 2 3 3 4 4 2 2" xfId="17359" xr:uid="{00000000-0005-0000-0000-0000FB690000}"/>
    <cellStyle name="Normal 2 3 3 4 4 2 2 2" xfId="52575" xr:uid="{00000000-0005-0000-0000-0000FC690000}"/>
    <cellStyle name="Normal 2 3 3 4 4 2 2 3" xfId="29964" xr:uid="{00000000-0005-0000-0000-0000FD690000}"/>
    <cellStyle name="Normal 2 3 3 4 4 2 3" xfId="13805" xr:uid="{00000000-0005-0000-0000-0000FE690000}"/>
    <cellStyle name="Normal 2 3 3 4 4 2 3 2" xfId="49023" xr:uid="{00000000-0005-0000-0000-0000FF690000}"/>
    <cellStyle name="Normal 2 3 3 4 4 2 4" xfId="39978" xr:uid="{00000000-0005-0000-0000-0000006A0000}"/>
    <cellStyle name="Normal 2 3 3 4 4 2 5" xfId="26412" xr:uid="{00000000-0005-0000-0000-0000016A0000}"/>
    <cellStyle name="Normal 2 3 3 4 4 3" xfId="6182" xr:uid="{00000000-0005-0000-0000-0000026A0000}"/>
    <cellStyle name="Normal 2 3 3 4 4 3 2" xfId="18813" xr:uid="{00000000-0005-0000-0000-0000036A0000}"/>
    <cellStyle name="Normal 2 3 3 4 4 3 2 2" xfId="54029" xr:uid="{00000000-0005-0000-0000-0000046A0000}"/>
    <cellStyle name="Normal 2 3 3 4 4 3 3" xfId="41432" xr:uid="{00000000-0005-0000-0000-0000056A0000}"/>
    <cellStyle name="Normal 2 3 3 4 4 3 4" xfId="31418" xr:uid="{00000000-0005-0000-0000-0000066A0000}"/>
    <cellStyle name="Normal 2 3 3 4 4 4" xfId="7641" xr:uid="{00000000-0005-0000-0000-0000076A0000}"/>
    <cellStyle name="Normal 2 3 3 4 4 4 2" xfId="20267" xr:uid="{00000000-0005-0000-0000-0000086A0000}"/>
    <cellStyle name="Normal 2 3 3 4 4 4 2 2" xfId="55483" xr:uid="{00000000-0005-0000-0000-0000096A0000}"/>
    <cellStyle name="Normal 2 3 3 4 4 4 3" xfId="42886" xr:uid="{00000000-0005-0000-0000-00000A6A0000}"/>
    <cellStyle name="Normal 2 3 3 4 4 4 4" xfId="32872" xr:uid="{00000000-0005-0000-0000-00000B6A0000}"/>
    <cellStyle name="Normal 2 3 3 4 4 5" xfId="9422" xr:uid="{00000000-0005-0000-0000-00000C6A0000}"/>
    <cellStyle name="Normal 2 3 3 4 4 5 2" xfId="22043" xr:uid="{00000000-0005-0000-0000-00000D6A0000}"/>
    <cellStyle name="Normal 2 3 3 4 4 5 2 2" xfId="57259" xr:uid="{00000000-0005-0000-0000-00000E6A0000}"/>
    <cellStyle name="Normal 2 3 3 4 4 5 3" xfId="44662" xr:uid="{00000000-0005-0000-0000-00000F6A0000}"/>
    <cellStyle name="Normal 2 3 3 4 4 5 4" xfId="34648" xr:uid="{00000000-0005-0000-0000-0000106A0000}"/>
    <cellStyle name="Normal 2 3 3 4 4 6" xfId="11216" xr:uid="{00000000-0005-0000-0000-0000116A0000}"/>
    <cellStyle name="Normal 2 3 3 4 4 6 2" xfId="23819" xr:uid="{00000000-0005-0000-0000-0000126A0000}"/>
    <cellStyle name="Normal 2 3 3 4 4 6 2 2" xfId="59035" xr:uid="{00000000-0005-0000-0000-0000136A0000}"/>
    <cellStyle name="Normal 2 3 3 4 4 6 3" xfId="46438" xr:uid="{00000000-0005-0000-0000-0000146A0000}"/>
    <cellStyle name="Normal 2 3 3 4 4 6 4" xfId="36424" xr:uid="{00000000-0005-0000-0000-0000156A0000}"/>
    <cellStyle name="Normal 2 3 3 4 4 7" xfId="15583" xr:uid="{00000000-0005-0000-0000-0000166A0000}"/>
    <cellStyle name="Normal 2 3 3 4 4 7 2" xfId="50799" xr:uid="{00000000-0005-0000-0000-0000176A0000}"/>
    <cellStyle name="Normal 2 3 3 4 4 7 3" xfId="28188" xr:uid="{00000000-0005-0000-0000-0000186A0000}"/>
    <cellStyle name="Normal 2 3 3 4 4 8" xfId="12674" xr:uid="{00000000-0005-0000-0000-0000196A0000}"/>
    <cellStyle name="Normal 2 3 3 4 4 8 2" xfId="47892" xr:uid="{00000000-0005-0000-0000-00001A6A0000}"/>
    <cellStyle name="Normal 2 3 3 4 4 9" xfId="38202" xr:uid="{00000000-0005-0000-0000-00001B6A0000}"/>
    <cellStyle name="Normal 2 3 3 4 5" xfId="3403" xr:uid="{00000000-0005-0000-0000-00001C6A0000}"/>
    <cellStyle name="Normal 2 3 3 4 5 10" xfId="26899" xr:uid="{00000000-0005-0000-0000-00001D6A0000}"/>
    <cellStyle name="Normal 2 3 3 4 5 11" xfId="61303" xr:uid="{00000000-0005-0000-0000-00001E6A0000}"/>
    <cellStyle name="Normal 2 3 3 4 5 2" xfId="5199" xr:uid="{00000000-0005-0000-0000-00001F6A0000}"/>
    <cellStyle name="Normal 2 3 3 4 5 2 2" xfId="17846" xr:uid="{00000000-0005-0000-0000-0000206A0000}"/>
    <cellStyle name="Normal 2 3 3 4 5 2 2 2" xfId="53062" xr:uid="{00000000-0005-0000-0000-0000216A0000}"/>
    <cellStyle name="Normal 2 3 3 4 5 2 3" xfId="40465" xr:uid="{00000000-0005-0000-0000-0000226A0000}"/>
    <cellStyle name="Normal 2 3 3 4 5 2 4" xfId="30451" xr:uid="{00000000-0005-0000-0000-0000236A0000}"/>
    <cellStyle name="Normal 2 3 3 4 5 3" xfId="6669" xr:uid="{00000000-0005-0000-0000-0000246A0000}"/>
    <cellStyle name="Normal 2 3 3 4 5 3 2" xfId="19300" xr:uid="{00000000-0005-0000-0000-0000256A0000}"/>
    <cellStyle name="Normal 2 3 3 4 5 3 2 2" xfId="54516" xr:uid="{00000000-0005-0000-0000-0000266A0000}"/>
    <cellStyle name="Normal 2 3 3 4 5 3 3" xfId="41919" xr:uid="{00000000-0005-0000-0000-0000276A0000}"/>
    <cellStyle name="Normal 2 3 3 4 5 3 4" xfId="31905" xr:uid="{00000000-0005-0000-0000-0000286A0000}"/>
    <cellStyle name="Normal 2 3 3 4 5 4" xfId="8128" xr:uid="{00000000-0005-0000-0000-0000296A0000}"/>
    <cellStyle name="Normal 2 3 3 4 5 4 2" xfId="20754" xr:uid="{00000000-0005-0000-0000-00002A6A0000}"/>
    <cellStyle name="Normal 2 3 3 4 5 4 2 2" xfId="55970" xr:uid="{00000000-0005-0000-0000-00002B6A0000}"/>
    <cellStyle name="Normal 2 3 3 4 5 4 3" xfId="43373" xr:uid="{00000000-0005-0000-0000-00002C6A0000}"/>
    <cellStyle name="Normal 2 3 3 4 5 4 4" xfId="33359" xr:uid="{00000000-0005-0000-0000-00002D6A0000}"/>
    <cellStyle name="Normal 2 3 3 4 5 5" xfId="9909" xr:uid="{00000000-0005-0000-0000-00002E6A0000}"/>
    <cellStyle name="Normal 2 3 3 4 5 5 2" xfId="22530" xr:uid="{00000000-0005-0000-0000-00002F6A0000}"/>
    <cellStyle name="Normal 2 3 3 4 5 5 2 2" xfId="57746" xr:uid="{00000000-0005-0000-0000-0000306A0000}"/>
    <cellStyle name="Normal 2 3 3 4 5 5 3" xfId="45149" xr:uid="{00000000-0005-0000-0000-0000316A0000}"/>
    <cellStyle name="Normal 2 3 3 4 5 5 4" xfId="35135" xr:uid="{00000000-0005-0000-0000-0000326A0000}"/>
    <cellStyle name="Normal 2 3 3 4 5 6" xfId="11703" xr:uid="{00000000-0005-0000-0000-0000336A0000}"/>
    <cellStyle name="Normal 2 3 3 4 5 6 2" xfId="24306" xr:uid="{00000000-0005-0000-0000-0000346A0000}"/>
    <cellStyle name="Normal 2 3 3 4 5 6 2 2" xfId="59522" xr:uid="{00000000-0005-0000-0000-0000356A0000}"/>
    <cellStyle name="Normal 2 3 3 4 5 6 3" xfId="46925" xr:uid="{00000000-0005-0000-0000-0000366A0000}"/>
    <cellStyle name="Normal 2 3 3 4 5 6 4" xfId="36911" xr:uid="{00000000-0005-0000-0000-0000376A0000}"/>
    <cellStyle name="Normal 2 3 3 4 5 7" xfId="16070" xr:uid="{00000000-0005-0000-0000-0000386A0000}"/>
    <cellStyle name="Normal 2 3 3 4 5 7 2" xfId="51286" xr:uid="{00000000-0005-0000-0000-0000396A0000}"/>
    <cellStyle name="Normal 2 3 3 4 5 7 3" xfId="28675" xr:uid="{00000000-0005-0000-0000-00003A6A0000}"/>
    <cellStyle name="Normal 2 3 3 4 5 8" xfId="14292" xr:uid="{00000000-0005-0000-0000-00003B6A0000}"/>
    <cellStyle name="Normal 2 3 3 4 5 8 2" xfId="49510" xr:uid="{00000000-0005-0000-0000-00003C6A0000}"/>
    <cellStyle name="Normal 2 3 3 4 5 9" xfId="38689" xr:uid="{00000000-0005-0000-0000-00003D6A0000}"/>
    <cellStyle name="Normal 2 3 3 4 6" xfId="2563" xr:uid="{00000000-0005-0000-0000-00003E6A0000}"/>
    <cellStyle name="Normal 2 3 3 4 6 10" xfId="26090" xr:uid="{00000000-0005-0000-0000-00003F6A0000}"/>
    <cellStyle name="Normal 2 3 3 4 6 11" xfId="60494" xr:uid="{00000000-0005-0000-0000-0000406A0000}"/>
    <cellStyle name="Normal 2 3 3 4 6 2" xfId="4390" xr:uid="{00000000-0005-0000-0000-0000416A0000}"/>
    <cellStyle name="Normal 2 3 3 4 6 2 2" xfId="17037" xr:uid="{00000000-0005-0000-0000-0000426A0000}"/>
    <cellStyle name="Normal 2 3 3 4 6 2 2 2" xfId="52253" xr:uid="{00000000-0005-0000-0000-0000436A0000}"/>
    <cellStyle name="Normal 2 3 3 4 6 2 3" xfId="39656" xr:uid="{00000000-0005-0000-0000-0000446A0000}"/>
    <cellStyle name="Normal 2 3 3 4 6 2 4" xfId="29642" xr:uid="{00000000-0005-0000-0000-0000456A0000}"/>
    <cellStyle name="Normal 2 3 3 4 6 3" xfId="5860" xr:uid="{00000000-0005-0000-0000-0000466A0000}"/>
    <cellStyle name="Normal 2 3 3 4 6 3 2" xfId="18491" xr:uid="{00000000-0005-0000-0000-0000476A0000}"/>
    <cellStyle name="Normal 2 3 3 4 6 3 2 2" xfId="53707" xr:uid="{00000000-0005-0000-0000-0000486A0000}"/>
    <cellStyle name="Normal 2 3 3 4 6 3 3" xfId="41110" xr:uid="{00000000-0005-0000-0000-0000496A0000}"/>
    <cellStyle name="Normal 2 3 3 4 6 3 4" xfId="31096" xr:uid="{00000000-0005-0000-0000-00004A6A0000}"/>
    <cellStyle name="Normal 2 3 3 4 6 4" xfId="7319" xr:uid="{00000000-0005-0000-0000-00004B6A0000}"/>
    <cellStyle name="Normal 2 3 3 4 6 4 2" xfId="19945" xr:uid="{00000000-0005-0000-0000-00004C6A0000}"/>
    <cellStyle name="Normal 2 3 3 4 6 4 2 2" xfId="55161" xr:uid="{00000000-0005-0000-0000-00004D6A0000}"/>
    <cellStyle name="Normal 2 3 3 4 6 4 3" xfId="42564" xr:uid="{00000000-0005-0000-0000-00004E6A0000}"/>
    <cellStyle name="Normal 2 3 3 4 6 4 4" xfId="32550" xr:uid="{00000000-0005-0000-0000-00004F6A0000}"/>
    <cellStyle name="Normal 2 3 3 4 6 5" xfId="9100" xr:uid="{00000000-0005-0000-0000-0000506A0000}"/>
    <cellStyle name="Normal 2 3 3 4 6 5 2" xfId="21721" xr:uid="{00000000-0005-0000-0000-0000516A0000}"/>
    <cellStyle name="Normal 2 3 3 4 6 5 2 2" xfId="56937" xr:uid="{00000000-0005-0000-0000-0000526A0000}"/>
    <cellStyle name="Normal 2 3 3 4 6 5 3" xfId="44340" xr:uid="{00000000-0005-0000-0000-0000536A0000}"/>
    <cellStyle name="Normal 2 3 3 4 6 5 4" xfId="34326" xr:uid="{00000000-0005-0000-0000-0000546A0000}"/>
    <cellStyle name="Normal 2 3 3 4 6 6" xfId="10894" xr:uid="{00000000-0005-0000-0000-0000556A0000}"/>
    <cellStyle name="Normal 2 3 3 4 6 6 2" xfId="23497" xr:uid="{00000000-0005-0000-0000-0000566A0000}"/>
    <cellStyle name="Normal 2 3 3 4 6 6 2 2" xfId="58713" xr:uid="{00000000-0005-0000-0000-0000576A0000}"/>
    <cellStyle name="Normal 2 3 3 4 6 6 3" xfId="46116" xr:uid="{00000000-0005-0000-0000-0000586A0000}"/>
    <cellStyle name="Normal 2 3 3 4 6 6 4" xfId="36102" xr:uid="{00000000-0005-0000-0000-0000596A0000}"/>
    <cellStyle name="Normal 2 3 3 4 6 7" xfId="15261" xr:uid="{00000000-0005-0000-0000-00005A6A0000}"/>
    <cellStyle name="Normal 2 3 3 4 6 7 2" xfId="50477" xr:uid="{00000000-0005-0000-0000-00005B6A0000}"/>
    <cellStyle name="Normal 2 3 3 4 6 7 3" xfId="27866" xr:uid="{00000000-0005-0000-0000-00005C6A0000}"/>
    <cellStyle name="Normal 2 3 3 4 6 8" xfId="13483" xr:uid="{00000000-0005-0000-0000-00005D6A0000}"/>
    <cellStyle name="Normal 2 3 3 4 6 8 2" xfId="48701" xr:uid="{00000000-0005-0000-0000-00005E6A0000}"/>
    <cellStyle name="Normal 2 3 3 4 6 9" xfId="37880" xr:uid="{00000000-0005-0000-0000-00005F6A0000}"/>
    <cellStyle name="Normal 2 3 3 4 7" xfId="3727" xr:uid="{00000000-0005-0000-0000-0000606A0000}"/>
    <cellStyle name="Normal 2 3 3 4 7 2" xfId="8451" xr:uid="{00000000-0005-0000-0000-0000616A0000}"/>
    <cellStyle name="Normal 2 3 3 4 7 2 2" xfId="21077" xr:uid="{00000000-0005-0000-0000-0000626A0000}"/>
    <cellStyle name="Normal 2 3 3 4 7 2 2 2" xfId="56293" xr:uid="{00000000-0005-0000-0000-0000636A0000}"/>
    <cellStyle name="Normal 2 3 3 4 7 2 3" xfId="43696" xr:uid="{00000000-0005-0000-0000-0000646A0000}"/>
    <cellStyle name="Normal 2 3 3 4 7 2 4" xfId="33682" xr:uid="{00000000-0005-0000-0000-0000656A0000}"/>
    <cellStyle name="Normal 2 3 3 4 7 3" xfId="10232" xr:uid="{00000000-0005-0000-0000-0000666A0000}"/>
    <cellStyle name="Normal 2 3 3 4 7 3 2" xfId="22853" xr:uid="{00000000-0005-0000-0000-0000676A0000}"/>
    <cellStyle name="Normal 2 3 3 4 7 3 2 2" xfId="58069" xr:uid="{00000000-0005-0000-0000-0000686A0000}"/>
    <cellStyle name="Normal 2 3 3 4 7 3 3" xfId="45472" xr:uid="{00000000-0005-0000-0000-0000696A0000}"/>
    <cellStyle name="Normal 2 3 3 4 7 3 4" xfId="35458" xr:uid="{00000000-0005-0000-0000-00006A6A0000}"/>
    <cellStyle name="Normal 2 3 3 4 7 4" xfId="12028" xr:uid="{00000000-0005-0000-0000-00006B6A0000}"/>
    <cellStyle name="Normal 2 3 3 4 7 4 2" xfId="24629" xr:uid="{00000000-0005-0000-0000-00006C6A0000}"/>
    <cellStyle name="Normal 2 3 3 4 7 4 2 2" xfId="59845" xr:uid="{00000000-0005-0000-0000-00006D6A0000}"/>
    <cellStyle name="Normal 2 3 3 4 7 4 3" xfId="47248" xr:uid="{00000000-0005-0000-0000-00006E6A0000}"/>
    <cellStyle name="Normal 2 3 3 4 7 4 4" xfId="37234" xr:uid="{00000000-0005-0000-0000-00006F6A0000}"/>
    <cellStyle name="Normal 2 3 3 4 7 5" xfId="16393" xr:uid="{00000000-0005-0000-0000-0000706A0000}"/>
    <cellStyle name="Normal 2 3 3 4 7 5 2" xfId="51609" xr:uid="{00000000-0005-0000-0000-0000716A0000}"/>
    <cellStyle name="Normal 2 3 3 4 7 5 3" xfId="28998" xr:uid="{00000000-0005-0000-0000-0000726A0000}"/>
    <cellStyle name="Normal 2 3 3 4 7 6" xfId="14615" xr:uid="{00000000-0005-0000-0000-0000736A0000}"/>
    <cellStyle name="Normal 2 3 3 4 7 6 2" xfId="49833" xr:uid="{00000000-0005-0000-0000-0000746A0000}"/>
    <cellStyle name="Normal 2 3 3 4 7 7" xfId="39012" xr:uid="{00000000-0005-0000-0000-0000756A0000}"/>
    <cellStyle name="Normal 2 3 3 4 7 8" xfId="27222" xr:uid="{00000000-0005-0000-0000-0000766A0000}"/>
    <cellStyle name="Normal 2 3 3 4 8" xfId="4065" xr:uid="{00000000-0005-0000-0000-0000776A0000}"/>
    <cellStyle name="Normal 2 3 3 4 8 2" xfId="16715" xr:uid="{00000000-0005-0000-0000-0000786A0000}"/>
    <cellStyle name="Normal 2 3 3 4 8 2 2" xfId="51931" xr:uid="{00000000-0005-0000-0000-0000796A0000}"/>
    <cellStyle name="Normal 2 3 3 4 8 2 3" xfId="29320" xr:uid="{00000000-0005-0000-0000-00007A6A0000}"/>
    <cellStyle name="Normal 2 3 3 4 8 3" xfId="13161" xr:uid="{00000000-0005-0000-0000-00007B6A0000}"/>
    <cellStyle name="Normal 2 3 3 4 8 3 2" xfId="48379" xr:uid="{00000000-0005-0000-0000-00007C6A0000}"/>
    <cellStyle name="Normal 2 3 3 4 8 4" xfId="39334" xr:uid="{00000000-0005-0000-0000-00007D6A0000}"/>
    <cellStyle name="Normal 2 3 3 4 8 5" xfId="25768" xr:uid="{00000000-0005-0000-0000-00007E6A0000}"/>
    <cellStyle name="Normal 2 3 3 4 9" xfId="5538" xr:uid="{00000000-0005-0000-0000-00007F6A0000}"/>
    <cellStyle name="Normal 2 3 3 4 9 2" xfId="18169" xr:uid="{00000000-0005-0000-0000-0000806A0000}"/>
    <cellStyle name="Normal 2 3 3 4 9 2 2" xfId="53385" xr:uid="{00000000-0005-0000-0000-0000816A0000}"/>
    <cellStyle name="Normal 2 3 3 4 9 3" xfId="40788" xr:uid="{00000000-0005-0000-0000-0000826A0000}"/>
    <cellStyle name="Normal 2 3 3 4 9 4" xfId="30774" xr:uid="{00000000-0005-0000-0000-0000836A0000}"/>
    <cellStyle name="Normal 2 3 3 5" xfId="2306" xr:uid="{00000000-0005-0000-0000-0000846A0000}"/>
    <cellStyle name="Normal 2 3 3 5 10" xfId="10593" xr:uid="{00000000-0005-0000-0000-0000856A0000}"/>
    <cellStyle name="Normal 2 3 3 5 10 2" xfId="23204" xr:uid="{00000000-0005-0000-0000-0000866A0000}"/>
    <cellStyle name="Normal 2 3 3 5 10 2 2" xfId="58420" xr:uid="{00000000-0005-0000-0000-0000876A0000}"/>
    <cellStyle name="Normal 2 3 3 5 10 3" xfId="45823" xr:uid="{00000000-0005-0000-0000-0000886A0000}"/>
    <cellStyle name="Normal 2 3 3 5 10 4" xfId="35809" xr:uid="{00000000-0005-0000-0000-0000896A0000}"/>
    <cellStyle name="Normal 2 3 3 5 11" xfId="15019" xr:uid="{00000000-0005-0000-0000-00008A6A0000}"/>
    <cellStyle name="Normal 2 3 3 5 11 2" xfId="50235" xr:uid="{00000000-0005-0000-0000-00008B6A0000}"/>
    <cellStyle name="Normal 2 3 3 5 11 3" xfId="27624" xr:uid="{00000000-0005-0000-0000-00008C6A0000}"/>
    <cellStyle name="Normal 2 3 3 5 12" xfId="12432" xr:uid="{00000000-0005-0000-0000-00008D6A0000}"/>
    <cellStyle name="Normal 2 3 3 5 12 2" xfId="47650" xr:uid="{00000000-0005-0000-0000-00008E6A0000}"/>
    <cellStyle name="Normal 2 3 3 5 13" xfId="37638" xr:uid="{00000000-0005-0000-0000-00008F6A0000}"/>
    <cellStyle name="Normal 2 3 3 5 14" xfId="25039" xr:uid="{00000000-0005-0000-0000-0000906A0000}"/>
    <cellStyle name="Normal 2 3 3 5 15" xfId="60252" xr:uid="{00000000-0005-0000-0000-0000916A0000}"/>
    <cellStyle name="Normal 2 3 3 5 2" xfId="3154" xr:uid="{00000000-0005-0000-0000-0000926A0000}"/>
    <cellStyle name="Normal 2 3 3 5 2 10" xfId="25523" xr:uid="{00000000-0005-0000-0000-0000936A0000}"/>
    <cellStyle name="Normal 2 3 3 5 2 11" xfId="61058" xr:uid="{00000000-0005-0000-0000-0000946A0000}"/>
    <cellStyle name="Normal 2 3 3 5 2 2" xfId="4954" xr:uid="{00000000-0005-0000-0000-0000956A0000}"/>
    <cellStyle name="Normal 2 3 3 5 2 2 2" xfId="17601" xr:uid="{00000000-0005-0000-0000-0000966A0000}"/>
    <cellStyle name="Normal 2 3 3 5 2 2 2 2" xfId="52817" xr:uid="{00000000-0005-0000-0000-0000976A0000}"/>
    <cellStyle name="Normal 2 3 3 5 2 2 2 3" xfId="30206" xr:uid="{00000000-0005-0000-0000-0000986A0000}"/>
    <cellStyle name="Normal 2 3 3 5 2 2 3" xfId="14047" xr:uid="{00000000-0005-0000-0000-0000996A0000}"/>
    <cellStyle name="Normal 2 3 3 5 2 2 3 2" xfId="49265" xr:uid="{00000000-0005-0000-0000-00009A6A0000}"/>
    <cellStyle name="Normal 2 3 3 5 2 2 4" xfId="40220" xr:uid="{00000000-0005-0000-0000-00009B6A0000}"/>
    <cellStyle name="Normal 2 3 3 5 2 2 5" xfId="26654" xr:uid="{00000000-0005-0000-0000-00009C6A0000}"/>
    <cellStyle name="Normal 2 3 3 5 2 3" xfId="6424" xr:uid="{00000000-0005-0000-0000-00009D6A0000}"/>
    <cellStyle name="Normal 2 3 3 5 2 3 2" xfId="19055" xr:uid="{00000000-0005-0000-0000-00009E6A0000}"/>
    <cellStyle name="Normal 2 3 3 5 2 3 2 2" xfId="54271" xr:uid="{00000000-0005-0000-0000-00009F6A0000}"/>
    <cellStyle name="Normal 2 3 3 5 2 3 3" xfId="41674" xr:uid="{00000000-0005-0000-0000-0000A06A0000}"/>
    <cellStyle name="Normal 2 3 3 5 2 3 4" xfId="31660" xr:uid="{00000000-0005-0000-0000-0000A16A0000}"/>
    <cellStyle name="Normal 2 3 3 5 2 4" xfId="7883" xr:uid="{00000000-0005-0000-0000-0000A26A0000}"/>
    <cellStyle name="Normal 2 3 3 5 2 4 2" xfId="20509" xr:uid="{00000000-0005-0000-0000-0000A36A0000}"/>
    <cellStyle name="Normal 2 3 3 5 2 4 2 2" xfId="55725" xr:uid="{00000000-0005-0000-0000-0000A46A0000}"/>
    <cellStyle name="Normal 2 3 3 5 2 4 3" xfId="43128" xr:uid="{00000000-0005-0000-0000-0000A56A0000}"/>
    <cellStyle name="Normal 2 3 3 5 2 4 4" xfId="33114" xr:uid="{00000000-0005-0000-0000-0000A66A0000}"/>
    <cellStyle name="Normal 2 3 3 5 2 5" xfId="9664" xr:uid="{00000000-0005-0000-0000-0000A76A0000}"/>
    <cellStyle name="Normal 2 3 3 5 2 5 2" xfId="22285" xr:uid="{00000000-0005-0000-0000-0000A86A0000}"/>
    <cellStyle name="Normal 2 3 3 5 2 5 2 2" xfId="57501" xr:uid="{00000000-0005-0000-0000-0000A96A0000}"/>
    <cellStyle name="Normal 2 3 3 5 2 5 3" xfId="44904" xr:uid="{00000000-0005-0000-0000-0000AA6A0000}"/>
    <cellStyle name="Normal 2 3 3 5 2 5 4" xfId="34890" xr:uid="{00000000-0005-0000-0000-0000AB6A0000}"/>
    <cellStyle name="Normal 2 3 3 5 2 6" xfId="11458" xr:uid="{00000000-0005-0000-0000-0000AC6A0000}"/>
    <cellStyle name="Normal 2 3 3 5 2 6 2" xfId="24061" xr:uid="{00000000-0005-0000-0000-0000AD6A0000}"/>
    <cellStyle name="Normal 2 3 3 5 2 6 2 2" xfId="59277" xr:uid="{00000000-0005-0000-0000-0000AE6A0000}"/>
    <cellStyle name="Normal 2 3 3 5 2 6 3" xfId="46680" xr:uid="{00000000-0005-0000-0000-0000AF6A0000}"/>
    <cellStyle name="Normal 2 3 3 5 2 6 4" xfId="36666" xr:uid="{00000000-0005-0000-0000-0000B06A0000}"/>
    <cellStyle name="Normal 2 3 3 5 2 7" xfId="15825" xr:uid="{00000000-0005-0000-0000-0000B16A0000}"/>
    <cellStyle name="Normal 2 3 3 5 2 7 2" xfId="51041" xr:uid="{00000000-0005-0000-0000-0000B26A0000}"/>
    <cellStyle name="Normal 2 3 3 5 2 7 3" xfId="28430" xr:uid="{00000000-0005-0000-0000-0000B36A0000}"/>
    <cellStyle name="Normal 2 3 3 5 2 8" xfId="12916" xr:uid="{00000000-0005-0000-0000-0000B46A0000}"/>
    <cellStyle name="Normal 2 3 3 5 2 8 2" xfId="48134" xr:uid="{00000000-0005-0000-0000-0000B56A0000}"/>
    <cellStyle name="Normal 2 3 3 5 2 9" xfId="38444" xr:uid="{00000000-0005-0000-0000-0000B66A0000}"/>
    <cellStyle name="Normal 2 3 3 5 3" xfId="3483" xr:uid="{00000000-0005-0000-0000-0000B76A0000}"/>
    <cellStyle name="Normal 2 3 3 5 3 10" xfId="26979" xr:uid="{00000000-0005-0000-0000-0000B86A0000}"/>
    <cellStyle name="Normal 2 3 3 5 3 11" xfId="61383" xr:uid="{00000000-0005-0000-0000-0000B96A0000}"/>
    <cellStyle name="Normal 2 3 3 5 3 2" xfId="5279" xr:uid="{00000000-0005-0000-0000-0000BA6A0000}"/>
    <cellStyle name="Normal 2 3 3 5 3 2 2" xfId="17926" xr:uid="{00000000-0005-0000-0000-0000BB6A0000}"/>
    <cellStyle name="Normal 2 3 3 5 3 2 2 2" xfId="53142" xr:uid="{00000000-0005-0000-0000-0000BC6A0000}"/>
    <cellStyle name="Normal 2 3 3 5 3 2 3" xfId="40545" xr:uid="{00000000-0005-0000-0000-0000BD6A0000}"/>
    <cellStyle name="Normal 2 3 3 5 3 2 4" xfId="30531" xr:uid="{00000000-0005-0000-0000-0000BE6A0000}"/>
    <cellStyle name="Normal 2 3 3 5 3 3" xfId="6749" xr:uid="{00000000-0005-0000-0000-0000BF6A0000}"/>
    <cellStyle name="Normal 2 3 3 5 3 3 2" xfId="19380" xr:uid="{00000000-0005-0000-0000-0000C06A0000}"/>
    <cellStyle name="Normal 2 3 3 5 3 3 2 2" xfId="54596" xr:uid="{00000000-0005-0000-0000-0000C16A0000}"/>
    <cellStyle name="Normal 2 3 3 5 3 3 3" xfId="41999" xr:uid="{00000000-0005-0000-0000-0000C26A0000}"/>
    <cellStyle name="Normal 2 3 3 5 3 3 4" xfId="31985" xr:uid="{00000000-0005-0000-0000-0000C36A0000}"/>
    <cellStyle name="Normal 2 3 3 5 3 4" xfId="8208" xr:uid="{00000000-0005-0000-0000-0000C46A0000}"/>
    <cellStyle name="Normal 2 3 3 5 3 4 2" xfId="20834" xr:uid="{00000000-0005-0000-0000-0000C56A0000}"/>
    <cellStyle name="Normal 2 3 3 5 3 4 2 2" xfId="56050" xr:uid="{00000000-0005-0000-0000-0000C66A0000}"/>
    <cellStyle name="Normal 2 3 3 5 3 4 3" xfId="43453" xr:uid="{00000000-0005-0000-0000-0000C76A0000}"/>
    <cellStyle name="Normal 2 3 3 5 3 4 4" xfId="33439" xr:uid="{00000000-0005-0000-0000-0000C86A0000}"/>
    <cellStyle name="Normal 2 3 3 5 3 5" xfId="9989" xr:uid="{00000000-0005-0000-0000-0000C96A0000}"/>
    <cellStyle name="Normal 2 3 3 5 3 5 2" xfId="22610" xr:uid="{00000000-0005-0000-0000-0000CA6A0000}"/>
    <cellStyle name="Normal 2 3 3 5 3 5 2 2" xfId="57826" xr:uid="{00000000-0005-0000-0000-0000CB6A0000}"/>
    <cellStyle name="Normal 2 3 3 5 3 5 3" xfId="45229" xr:uid="{00000000-0005-0000-0000-0000CC6A0000}"/>
    <cellStyle name="Normal 2 3 3 5 3 5 4" xfId="35215" xr:uid="{00000000-0005-0000-0000-0000CD6A0000}"/>
    <cellStyle name="Normal 2 3 3 5 3 6" xfId="11783" xr:uid="{00000000-0005-0000-0000-0000CE6A0000}"/>
    <cellStyle name="Normal 2 3 3 5 3 6 2" xfId="24386" xr:uid="{00000000-0005-0000-0000-0000CF6A0000}"/>
    <cellStyle name="Normal 2 3 3 5 3 6 2 2" xfId="59602" xr:uid="{00000000-0005-0000-0000-0000D06A0000}"/>
    <cellStyle name="Normal 2 3 3 5 3 6 3" xfId="47005" xr:uid="{00000000-0005-0000-0000-0000D16A0000}"/>
    <cellStyle name="Normal 2 3 3 5 3 6 4" xfId="36991" xr:uid="{00000000-0005-0000-0000-0000D26A0000}"/>
    <cellStyle name="Normal 2 3 3 5 3 7" xfId="16150" xr:uid="{00000000-0005-0000-0000-0000D36A0000}"/>
    <cellStyle name="Normal 2 3 3 5 3 7 2" xfId="51366" xr:uid="{00000000-0005-0000-0000-0000D46A0000}"/>
    <cellStyle name="Normal 2 3 3 5 3 7 3" xfId="28755" xr:uid="{00000000-0005-0000-0000-0000D56A0000}"/>
    <cellStyle name="Normal 2 3 3 5 3 8" xfId="14372" xr:uid="{00000000-0005-0000-0000-0000D66A0000}"/>
    <cellStyle name="Normal 2 3 3 5 3 8 2" xfId="49590" xr:uid="{00000000-0005-0000-0000-0000D76A0000}"/>
    <cellStyle name="Normal 2 3 3 5 3 9" xfId="38769" xr:uid="{00000000-0005-0000-0000-0000D86A0000}"/>
    <cellStyle name="Normal 2 3 3 5 4" xfId="2644" xr:uid="{00000000-0005-0000-0000-0000D96A0000}"/>
    <cellStyle name="Normal 2 3 3 5 4 10" xfId="26170" xr:uid="{00000000-0005-0000-0000-0000DA6A0000}"/>
    <cellStyle name="Normal 2 3 3 5 4 11" xfId="60574" xr:uid="{00000000-0005-0000-0000-0000DB6A0000}"/>
    <cellStyle name="Normal 2 3 3 5 4 2" xfId="4470" xr:uid="{00000000-0005-0000-0000-0000DC6A0000}"/>
    <cellStyle name="Normal 2 3 3 5 4 2 2" xfId="17117" xr:uid="{00000000-0005-0000-0000-0000DD6A0000}"/>
    <cellStyle name="Normal 2 3 3 5 4 2 2 2" xfId="52333" xr:uid="{00000000-0005-0000-0000-0000DE6A0000}"/>
    <cellStyle name="Normal 2 3 3 5 4 2 3" xfId="39736" xr:uid="{00000000-0005-0000-0000-0000DF6A0000}"/>
    <cellStyle name="Normal 2 3 3 5 4 2 4" xfId="29722" xr:uid="{00000000-0005-0000-0000-0000E06A0000}"/>
    <cellStyle name="Normal 2 3 3 5 4 3" xfId="5940" xr:uid="{00000000-0005-0000-0000-0000E16A0000}"/>
    <cellStyle name="Normal 2 3 3 5 4 3 2" xfId="18571" xr:uid="{00000000-0005-0000-0000-0000E26A0000}"/>
    <cellStyle name="Normal 2 3 3 5 4 3 2 2" xfId="53787" xr:uid="{00000000-0005-0000-0000-0000E36A0000}"/>
    <cellStyle name="Normal 2 3 3 5 4 3 3" xfId="41190" xr:uid="{00000000-0005-0000-0000-0000E46A0000}"/>
    <cellStyle name="Normal 2 3 3 5 4 3 4" xfId="31176" xr:uid="{00000000-0005-0000-0000-0000E56A0000}"/>
    <cellStyle name="Normal 2 3 3 5 4 4" xfId="7399" xr:uid="{00000000-0005-0000-0000-0000E66A0000}"/>
    <cellStyle name="Normal 2 3 3 5 4 4 2" xfId="20025" xr:uid="{00000000-0005-0000-0000-0000E76A0000}"/>
    <cellStyle name="Normal 2 3 3 5 4 4 2 2" xfId="55241" xr:uid="{00000000-0005-0000-0000-0000E86A0000}"/>
    <cellStyle name="Normal 2 3 3 5 4 4 3" xfId="42644" xr:uid="{00000000-0005-0000-0000-0000E96A0000}"/>
    <cellStyle name="Normal 2 3 3 5 4 4 4" xfId="32630" xr:uid="{00000000-0005-0000-0000-0000EA6A0000}"/>
    <cellStyle name="Normal 2 3 3 5 4 5" xfId="9180" xr:uid="{00000000-0005-0000-0000-0000EB6A0000}"/>
    <cellStyle name="Normal 2 3 3 5 4 5 2" xfId="21801" xr:uid="{00000000-0005-0000-0000-0000EC6A0000}"/>
    <cellStyle name="Normal 2 3 3 5 4 5 2 2" xfId="57017" xr:uid="{00000000-0005-0000-0000-0000ED6A0000}"/>
    <cellStyle name="Normal 2 3 3 5 4 5 3" xfId="44420" xr:uid="{00000000-0005-0000-0000-0000EE6A0000}"/>
    <cellStyle name="Normal 2 3 3 5 4 5 4" xfId="34406" xr:uid="{00000000-0005-0000-0000-0000EF6A0000}"/>
    <cellStyle name="Normal 2 3 3 5 4 6" xfId="10974" xr:uid="{00000000-0005-0000-0000-0000F06A0000}"/>
    <cellStyle name="Normal 2 3 3 5 4 6 2" xfId="23577" xr:uid="{00000000-0005-0000-0000-0000F16A0000}"/>
    <cellStyle name="Normal 2 3 3 5 4 6 2 2" xfId="58793" xr:uid="{00000000-0005-0000-0000-0000F26A0000}"/>
    <cellStyle name="Normal 2 3 3 5 4 6 3" xfId="46196" xr:uid="{00000000-0005-0000-0000-0000F36A0000}"/>
    <cellStyle name="Normal 2 3 3 5 4 6 4" xfId="36182" xr:uid="{00000000-0005-0000-0000-0000F46A0000}"/>
    <cellStyle name="Normal 2 3 3 5 4 7" xfId="15341" xr:uid="{00000000-0005-0000-0000-0000F56A0000}"/>
    <cellStyle name="Normal 2 3 3 5 4 7 2" xfId="50557" xr:uid="{00000000-0005-0000-0000-0000F66A0000}"/>
    <cellStyle name="Normal 2 3 3 5 4 7 3" xfId="27946" xr:uid="{00000000-0005-0000-0000-0000F76A0000}"/>
    <cellStyle name="Normal 2 3 3 5 4 8" xfId="13563" xr:uid="{00000000-0005-0000-0000-0000F86A0000}"/>
    <cellStyle name="Normal 2 3 3 5 4 8 2" xfId="48781" xr:uid="{00000000-0005-0000-0000-0000F96A0000}"/>
    <cellStyle name="Normal 2 3 3 5 4 9" xfId="37960" xr:uid="{00000000-0005-0000-0000-0000FA6A0000}"/>
    <cellStyle name="Normal 2 3 3 5 5" xfId="3808" xr:uid="{00000000-0005-0000-0000-0000FB6A0000}"/>
    <cellStyle name="Normal 2 3 3 5 5 2" xfId="8531" xr:uid="{00000000-0005-0000-0000-0000FC6A0000}"/>
    <cellStyle name="Normal 2 3 3 5 5 2 2" xfId="21157" xr:uid="{00000000-0005-0000-0000-0000FD6A0000}"/>
    <cellStyle name="Normal 2 3 3 5 5 2 2 2" xfId="56373" xr:uid="{00000000-0005-0000-0000-0000FE6A0000}"/>
    <cellStyle name="Normal 2 3 3 5 5 2 3" xfId="43776" xr:uid="{00000000-0005-0000-0000-0000FF6A0000}"/>
    <cellStyle name="Normal 2 3 3 5 5 2 4" xfId="33762" xr:uid="{00000000-0005-0000-0000-0000006B0000}"/>
    <cellStyle name="Normal 2 3 3 5 5 3" xfId="10312" xr:uid="{00000000-0005-0000-0000-0000016B0000}"/>
    <cellStyle name="Normal 2 3 3 5 5 3 2" xfId="22933" xr:uid="{00000000-0005-0000-0000-0000026B0000}"/>
    <cellStyle name="Normal 2 3 3 5 5 3 2 2" xfId="58149" xr:uid="{00000000-0005-0000-0000-0000036B0000}"/>
    <cellStyle name="Normal 2 3 3 5 5 3 3" xfId="45552" xr:uid="{00000000-0005-0000-0000-0000046B0000}"/>
    <cellStyle name="Normal 2 3 3 5 5 3 4" xfId="35538" xr:uid="{00000000-0005-0000-0000-0000056B0000}"/>
    <cellStyle name="Normal 2 3 3 5 5 4" xfId="12108" xr:uid="{00000000-0005-0000-0000-0000066B0000}"/>
    <cellStyle name="Normal 2 3 3 5 5 4 2" xfId="24709" xr:uid="{00000000-0005-0000-0000-0000076B0000}"/>
    <cellStyle name="Normal 2 3 3 5 5 4 2 2" xfId="59925" xr:uid="{00000000-0005-0000-0000-0000086B0000}"/>
    <cellStyle name="Normal 2 3 3 5 5 4 3" xfId="47328" xr:uid="{00000000-0005-0000-0000-0000096B0000}"/>
    <cellStyle name="Normal 2 3 3 5 5 4 4" xfId="37314" xr:uid="{00000000-0005-0000-0000-00000A6B0000}"/>
    <cellStyle name="Normal 2 3 3 5 5 5" xfId="16473" xr:uid="{00000000-0005-0000-0000-00000B6B0000}"/>
    <cellStyle name="Normal 2 3 3 5 5 5 2" xfId="51689" xr:uid="{00000000-0005-0000-0000-00000C6B0000}"/>
    <cellStyle name="Normal 2 3 3 5 5 5 3" xfId="29078" xr:uid="{00000000-0005-0000-0000-00000D6B0000}"/>
    <cellStyle name="Normal 2 3 3 5 5 6" xfId="14695" xr:uid="{00000000-0005-0000-0000-00000E6B0000}"/>
    <cellStyle name="Normal 2 3 3 5 5 6 2" xfId="49913" xr:uid="{00000000-0005-0000-0000-00000F6B0000}"/>
    <cellStyle name="Normal 2 3 3 5 5 7" xfId="39092" xr:uid="{00000000-0005-0000-0000-0000106B0000}"/>
    <cellStyle name="Normal 2 3 3 5 5 8" xfId="27302" xr:uid="{00000000-0005-0000-0000-0000116B0000}"/>
    <cellStyle name="Normal 2 3 3 5 6" xfId="4148" xr:uid="{00000000-0005-0000-0000-0000126B0000}"/>
    <cellStyle name="Normal 2 3 3 5 6 2" xfId="16795" xr:uid="{00000000-0005-0000-0000-0000136B0000}"/>
    <cellStyle name="Normal 2 3 3 5 6 2 2" xfId="52011" xr:uid="{00000000-0005-0000-0000-0000146B0000}"/>
    <cellStyle name="Normal 2 3 3 5 6 2 3" xfId="29400" xr:uid="{00000000-0005-0000-0000-0000156B0000}"/>
    <cellStyle name="Normal 2 3 3 5 6 3" xfId="13241" xr:uid="{00000000-0005-0000-0000-0000166B0000}"/>
    <cellStyle name="Normal 2 3 3 5 6 3 2" xfId="48459" xr:uid="{00000000-0005-0000-0000-0000176B0000}"/>
    <cellStyle name="Normal 2 3 3 5 6 4" xfId="39414" xr:uid="{00000000-0005-0000-0000-0000186B0000}"/>
    <cellStyle name="Normal 2 3 3 5 6 5" xfId="25848" xr:uid="{00000000-0005-0000-0000-0000196B0000}"/>
    <cellStyle name="Normal 2 3 3 5 7" xfId="5618" xr:uid="{00000000-0005-0000-0000-00001A6B0000}"/>
    <cellStyle name="Normal 2 3 3 5 7 2" xfId="18249" xr:uid="{00000000-0005-0000-0000-00001B6B0000}"/>
    <cellStyle name="Normal 2 3 3 5 7 2 2" xfId="53465" xr:uid="{00000000-0005-0000-0000-00001C6B0000}"/>
    <cellStyle name="Normal 2 3 3 5 7 3" xfId="40868" xr:uid="{00000000-0005-0000-0000-00001D6B0000}"/>
    <cellStyle name="Normal 2 3 3 5 7 4" xfId="30854" xr:uid="{00000000-0005-0000-0000-00001E6B0000}"/>
    <cellStyle name="Normal 2 3 3 5 8" xfId="7077" xr:uid="{00000000-0005-0000-0000-00001F6B0000}"/>
    <cellStyle name="Normal 2 3 3 5 8 2" xfId="19703" xr:uid="{00000000-0005-0000-0000-0000206B0000}"/>
    <cellStyle name="Normal 2 3 3 5 8 2 2" xfId="54919" xr:uid="{00000000-0005-0000-0000-0000216B0000}"/>
    <cellStyle name="Normal 2 3 3 5 8 3" xfId="42322" xr:uid="{00000000-0005-0000-0000-0000226B0000}"/>
    <cellStyle name="Normal 2 3 3 5 8 4" xfId="32308" xr:uid="{00000000-0005-0000-0000-0000236B0000}"/>
    <cellStyle name="Normal 2 3 3 5 9" xfId="8858" xr:uid="{00000000-0005-0000-0000-0000246B0000}"/>
    <cellStyle name="Normal 2 3 3 5 9 2" xfId="21479" xr:uid="{00000000-0005-0000-0000-0000256B0000}"/>
    <cellStyle name="Normal 2 3 3 5 9 2 2" xfId="56695" xr:uid="{00000000-0005-0000-0000-0000266B0000}"/>
    <cellStyle name="Normal 2 3 3 5 9 3" xfId="44098" xr:uid="{00000000-0005-0000-0000-0000276B0000}"/>
    <cellStyle name="Normal 2 3 3 5 9 4" xfId="34084" xr:uid="{00000000-0005-0000-0000-0000286B0000}"/>
    <cellStyle name="Normal 2 3 3 6" xfId="2988" xr:uid="{00000000-0005-0000-0000-0000296B0000}"/>
    <cellStyle name="Normal 2 3 3 6 10" xfId="25364" xr:uid="{00000000-0005-0000-0000-00002A6B0000}"/>
    <cellStyle name="Normal 2 3 3 6 11" xfId="60899" xr:uid="{00000000-0005-0000-0000-00002B6B0000}"/>
    <cellStyle name="Normal 2 3 3 6 2" xfId="4795" xr:uid="{00000000-0005-0000-0000-00002C6B0000}"/>
    <cellStyle name="Normal 2 3 3 6 2 2" xfId="17442" xr:uid="{00000000-0005-0000-0000-00002D6B0000}"/>
    <cellStyle name="Normal 2 3 3 6 2 2 2" xfId="52658" xr:uid="{00000000-0005-0000-0000-00002E6B0000}"/>
    <cellStyle name="Normal 2 3 3 6 2 2 3" xfId="30047" xr:uid="{00000000-0005-0000-0000-00002F6B0000}"/>
    <cellStyle name="Normal 2 3 3 6 2 3" xfId="13888" xr:uid="{00000000-0005-0000-0000-0000306B0000}"/>
    <cellStyle name="Normal 2 3 3 6 2 3 2" xfId="49106" xr:uid="{00000000-0005-0000-0000-0000316B0000}"/>
    <cellStyle name="Normal 2 3 3 6 2 4" xfId="40061" xr:uid="{00000000-0005-0000-0000-0000326B0000}"/>
    <cellStyle name="Normal 2 3 3 6 2 5" xfId="26495" xr:uid="{00000000-0005-0000-0000-0000336B0000}"/>
    <cellStyle name="Normal 2 3 3 6 3" xfId="6265" xr:uid="{00000000-0005-0000-0000-0000346B0000}"/>
    <cellStyle name="Normal 2 3 3 6 3 2" xfId="18896" xr:uid="{00000000-0005-0000-0000-0000356B0000}"/>
    <cellStyle name="Normal 2 3 3 6 3 2 2" xfId="54112" xr:uid="{00000000-0005-0000-0000-0000366B0000}"/>
    <cellStyle name="Normal 2 3 3 6 3 3" xfId="41515" xr:uid="{00000000-0005-0000-0000-0000376B0000}"/>
    <cellStyle name="Normal 2 3 3 6 3 4" xfId="31501" xr:uid="{00000000-0005-0000-0000-0000386B0000}"/>
    <cellStyle name="Normal 2 3 3 6 4" xfId="7724" xr:uid="{00000000-0005-0000-0000-0000396B0000}"/>
    <cellStyle name="Normal 2 3 3 6 4 2" xfId="20350" xr:uid="{00000000-0005-0000-0000-00003A6B0000}"/>
    <cellStyle name="Normal 2 3 3 6 4 2 2" xfId="55566" xr:uid="{00000000-0005-0000-0000-00003B6B0000}"/>
    <cellStyle name="Normal 2 3 3 6 4 3" xfId="42969" xr:uid="{00000000-0005-0000-0000-00003C6B0000}"/>
    <cellStyle name="Normal 2 3 3 6 4 4" xfId="32955" xr:uid="{00000000-0005-0000-0000-00003D6B0000}"/>
    <cellStyle name="Normal 2 3 3 6 5" xfId="9505" xr:uid="{00000000-0005-0000-0000-00003E6B0000}"/>
    <cellStyle name="Normal 2 3 3 6 5 2" xfId="22126" xr:uid="{00000000-0005-0000-0000-00003F6B0000}"/>
    <cellStyle name="Normal 2 3 3 6 5 2 2" xfId="57342" xr:uid="{00000000-0005-0000-0000-0000406B0000}"/>
    <cellStyle name="Normal 2 3 3 6 5 3" xfId="44745" xr:uid="{00000000-0005-0000-0000-0000416B0000}"/>
    <cellStyle name="Normal 2 3 3 6 5 4" xfId="34731" xr:uid="{00000000-0005-0000-0000-0000426B0000}"/>
    <cellStyle name="Normal 2 3 3 6 6" xfId="11299" xr:uid="{00000000-0005-0000-0000-0000436B0000}"/>
    <cellStyle name="Normal 2 3 3 6 6 2" xfId="23902" xr:uid="{00000000-0005-0000-0000-0000446B0000}"/>
    <cellStyle name="Normal 2 3 3 6 6 2 2" xfId="59118" xr:uid="{00000000-0005-0000-0000-0000456B0000}"/>
    <cellStyle name="Normal 2 3 3 6 6 3" xfId="46521" xr:uid="{00000000-0005-0000-0000-0000466B0000}"/>
    <cellStyle name="Normal 2 3 3 6 6 4" xfId="36507" xr:uid="{00000000-0005-0000-0000-0000476B0000}"/>
    <cellStyle name="Normal 2 3 3 6 7" xfId="15666" xr:uid="{00000000-0005-0000-0000-0000486B0000}"/>
    <cellStyle name="Normal 2 3 3 6 7 2" xfId="50882" xr:uid="{00000000-0005-0000-0000-0000496B0000}"/>
    <cellStyle name="Normal 2 3 3 6 7 3" xfId="28271" xr:uid="{00000000-0005-0000-0000-00004A6B0000}"/>
    <cellStyle name="Normal 2 3 3 6 8" xfId="12757" xr:uid="{00000000-0005-0000-0000-00004B6B0000}"/>
    <cellStyle name="Normal 2 3 3 6 8 2" xfId="47975" xr:uid="{00000000-0005-0000-0000-00004C6B0000}"/>
    <cellStyle name="Normal 2 3 3 6 9" xfId="38285" xr:uid="{00000000-0005-0000-0000-00004D6B0000}"/>
    <cellStyle name="Normal 2 3 3 7" xfId="2820" xr:uid="{00000000-0005-0000-0000-00004E6B0000}"/>
    <cellStyle name="Normal 2 3 3 7 10" xfId="25209" xr:uid="{00000000-0005-0000-0000-00004F6B0000}"/>
    <cellStyle name="Normal 2 3 3 7 11" xfId="60744" xr:uid="{00000000-0005-0000-0000-0000506B0000}"/>
    <cellStyle name="Normal 2 3 3 7 2" xfId="4640" xr:uid="{00000000-0005-0000-0000-0000516B0000}"/>
    <cellStyle name="Normal 2 3 3 7 2 2" xfId="17287" xr:uid="{00000000-0005-0000-0000-0000526B0000}"/>
    <cellStyle name="Normal 2 3 3 7 2 2 2" xfId="52503" xr:uid="{00000000-0005-0000-0000-0000536B0000}"/>
    <cellStyle name="Normal 2 3 3 7 2 2 3" xfId="29892" xr:uid="{00000000-0005-0000-0000-0000546B0000}"/>
    <cellStyle name="Normal 2 3 3 7 2 3" xfId="13733" xr:uid="{00000000-0005-0000-0000-0000556B0000}"/>
    <cellStyle name="Normal 2 3 3 7 2 3 2" xfId="48951" xr:uid="{00000000-0005-0000-0000-0000566B0000}"/>
    <cellStyle name="Normal 2 3 3 7 2 4" xfId="39906" xr:uid="{00000000-0005-0000-0000-0000576B0000}"/>
    <cellStyle name="Normal 2 3 3 7 2 5" xfId="26340" xr:uid="{00000000-0005-0000-0000-0000586B0000}"/>
    <cellStyle name="Normal 2 3 3 7 3" xfId="6110" xr:uid="{00000000-0005-0000-0000-0000596B0000}"/>
    <cellStyle name="Normal 2 3 3 7 3 2" xfId="18741" xr:uid="{00000000-0005-0000-0000-00005A6B0000}"/>
    <cellStyle name="Normal 2 3 3 7 3 2 2" xfId="53957" xr:uid="{00000000-0005-0000-0000-00005B6B0000}"/>
    <cellStyle name="Normal 2 3 3 7 3 3" xfId="41360" xr:uid="{00000000-0005-0000-0000-00005C6B0000}"/>
    <cellStyle name="Normal 2 3 3 7 3 4" xfId="31346" xr:uid="{00000000-0005-0000-0000-00005D6B0000}"/>
    <cellStyle name="Normal 2 3 3 7 4" xfId="7569" xr:uid="{00000000-0005-0000-0000-00005E6B0000}"/>
    <cellStyle name="Normal 2 3 3 7 4 2" xfId="20195" xr:uid="{00000000-0005-0000-0000-00005F6B0000}"/>
    <cellStyle name="Normal 2 3 3 7 4 2 2" xfId="55411" xr:uid="{00000000-0005-0000-0000-0000606B0000}"/>
    <cellStyle name="Normal 2 3 3 7 4 3" xfId="42814" xr:uid="{00000000-0005-0000-0000-0000616B0000}"/>
    <cellStyle name="Normal 2 3 3 7 4 4" xfId="32800" xr:uid="{00000000-0005-0000-0000-0000626B0000}"/>
    <cellStyle name="Normal 2 3 3 7 5" xfId="9350" xr:uid="{00000000-0005-0000-0000-0000636B0000}"/>
    <cellStyle name="Normal 2 3 3 7 5 2" xfId="21971" xr:uid="{00000000-0005-0000-0000-0000646B0000}"/>
    <cellStyle name="Normal 2 3 3 7 5 2 2" xfId="57187" xr:uid="{00000000-0005-0000-0000-0000656B0000}"/>
    <cellStyle name="Normal 2 3 3 7 5 3" xfId="44590" xr:uid="{00000000-0005-0000-0000-0000666B0000}"/>
    <cellStyle name="Normal 2 3 3 7 5 4" xfId="34576" xr:uid="{00000000-0005-0000-0000-0000676B0000}"/>
    <cellStyle name="Normal 2 3 3 7 6" xfId="11144" xr:uid="{00000000-0005-0000-0000-0000686B0000}"/>
    <cellStyle name="Normal 2 3 3 7 6 2" xfId="23747" xr:uid="{00000000-0005-0000-0000-0000696B0000}"/>
    <cellStyle name="Normal 2 3 3 7 6 2 2" xfId="58963" xr:uid="{00000000-0005-0000-0000-00006A6B0000}"/>
    <cellStyle name="Normal 2 3 3 7 6 3" xfId="46366" xr:uid="{00000000-0005-0000-0000-00006B6B0000}"/>
    <cellStyle name="Normal 2 3 3 7 6 4" xfId="36352" xr:uid="{00000000-0005-0000-0000-00006C6B0000}"/>
    <cellStyle name="Normal 2 3 3 7 7" xfId="15511" xr:uid="{00000000-0005-0000-0000-00006D6B0000}"/>
    <cellStyle name="Normal 2 3 3 7 7 2" xfId="50727" xr:uid="{00000000-0005-0000-0000-00006E6B0000}"/>
    <cellStyle name="Normal 2 3 3 7 7 3" xfId="28116" xr:uid="{00000000-0005-0000-0000-00006F6B0000}"/>
    <cellStyle name="Normal 2 3 3 7 8" xfId="12602" xr:uid="{00000000-0005-0000-0000-0000706B0000}"/>
    <cellStyle name="Normal 2 3 3 7 8 2" xfId="47820" xr:uid="{00000000-0005-0000-0000-0000716B0000}"/>
    <cellStyle name="Normal 2 3 3 7 9" xfId="38130" xr:uid="{00000000-0005-0000-0000-0000726B0000}"/>
    <cellStyle name="Normal 2 3 3 8" xfId="3331" xr:uid="{00000000-0005-0000-0000-0000736B0000}"/>
    <cellStyle name="Normal 2 3 3 8 10" xfId="26827" xr:uid="{00000000-0005-0000-0000-0000746B0000}"/>
    <cellStyle name="Normal 2 3 3 8 11" xfId="61231" xr:uid="{00000000-0005-0000-0000-0000756B0000}"/>
    <cellStyle name="Normal 2 3 3 8 2" xfId="5127" xr:uid="{00000000-0005-0000-0000-0000766B0000}"/>
    <cellStyle name="Normal 2 3 3 8 2 2" xfId="17774" xr:uid="{00000000-0005-0000-0000-0000776B0000}"/>
    <cellStyle name="Normal 2 3 3 8 2 2 2" xfId="52990" xr:uid="{00000000-0005-0000-0000-0000786B0000}"/>
    <cellStyle name="Normal 2 3 3 8 2 3" xfId="40393" xr:uid="{00000000-0005-0000-0000-0000796B0000}"/>
    <cellStyle name="Normal 2 3 3 8 2 4" xfId="30379" xr:uid="{00000000-0005-0000-0000-00007A6B0000}"/>
    <cellStyle name="Normal 2 3 3 8 3" xfId="6597" xr:uid="{00000000-0005-0000-0000-00007B6B0000}"/>
    <cellStyle name="Normal 2 3 3 8 3 2" xfId="19228" xr:uid="{00000000-0005-0000-0000-00007C6B0000}"/>
    <cellStyle name="Normal 2 3 3 8 3 2 2" xfId="54444" xr:uid="{00000000-0005-0000-0000-00007D6B0000}"/>
    <cellStyle name="Normal 2 3 3 8 3 3" xfId="41847" xr:uid="{00000000-0005-0000-0000-00007E6B0000}"/>
    <cellStyle name="Normal 2 3 3 8 3 4" xfId="31833" xr:uid="{00000000-0005-0000-0000-00007F6B0000}"/>
    <cellStyle name="Normal 2 3 3 8 4" xfId="8056" xr:uid="{00000000-0005-0000-0000-0000806B0000}"/>
    <cellStyle name="Normal 2 3 3 8 4 2" xfId="20682" xr:uid="{00000000-0005-0000-0000-0000816B0000}"/>
    <cellStyle name="Normal 2 3 3 8 4 2 2" xfId="55898" xr:uid="{00000000-0005-0000-0000-0000826B0000}"/>
    <cellStyle name="Normal 2 3 3 8 4 3" xfId="43301" xr:uid="{00000000-0005-0000-0000-0000836B0000}"/>
    <cellStyle name="Normal 2 3 3 8 4 4" xfId="33287" xr:uid="{00000000-0005-0000-0000-0000846B0000}"/>
    <cellStyle name="Normal 2 3 3 8 5" xfId="9837" xr:uid="{00000000-0005-0000-0000-0000856B0000}"/>
    <cellStyle name="Normal 2 3 3 8 5 2" xfId="22458" xr:uid="{00000000-0005-0000-0000-0000866B0000}"/>
    <cellStyle name="Normal 2 3 3 8 5 2 2" xfId="57674" xr:uid="{00000000-0005-0000-0000-0000876B0000}"/>
    <cellStyle name="Normal 2 3 3 8 5 3" xfId="45077" xr:uid="{00000000-0005-0000-0000-0000886B0000}"/>
    <cellStyle name="Normal 2 3 3 8 5 4" xfId="35063" xr:uid="{00000000-0005-0000-0000-0000896B0000}"/>
    <cellStyle name="Normal 2 3 3 8 6" xfId="11631" xr:uid="{00000000-0005-0000-0000-00008A6B0000}"/>
    <cellStyle name="Normal 2 3 3 8 6 2" xfId="24234" xr:uid="{00000000-0005-0000-0000-00008B6B0000}"/>
    <cellStyle name="Normal 2 3 3 8 6 2 2" xfId="59450" xr:uid="{00000000-0005-0000-0000-00008C6B0000}"/>
    <cellStyle name="Normal 2 3 3 8 6 3" xfId="46853" xr:uid="{00000000-0005-0000-0000-00008D6B0000}"/>
    <cellStyle name="Normal 2 3 3 8 6 4" xfId="36839" xr:uid="{00000000-0005-0000-0000-00008E6B0000}"/>
    <cellStyle name="Normal 2 3 3 8 7" xfId="15998" xr:uid="{00000000-0005-0000-0000-00008F6B0000}"/>
    <cellStyle name="Normal 2 3 3 8 7 2" xfId="51214" xr:uid="{00000000-0005-0000-0000-0000906B0000}"/>
    <cellStyle name="Normal 2 3 3 8 7 3" xfId="28603" xr:uid="{00000000-0005-0000-0000-0000916B0000}"/>
    <cellStyle name="Normal 2 3 3 8 8" xfId="14220" xr:uid="{00000000-0005-0000-0000-0000926B0000}"/>
    <cellStyle name="Normal 2 3 3 8 8 2" xfId="49438" xr:uid="{00000000-0005-0000-0000-0000936B0000}"/>
    <cellStyle name="Normal 2 3 3 8 9" xfId="38617" xr:uid="{00000000-0005-0000-0000-0000946B0000}"/>
    <cellStyle name="Normal 2 3 3 9" xfId="2490" xr:uid="{00000000-0005-0000-0000-0000956B0000}"/>
    <cellStyle name="Normal 2 3 3 9 10" xfId="26018" xr:uid="{00000000-0005-0000-0000-0000966B0000}"/>
    <cellStyle name="Normal 2 3 3 9 11" xfId="60422" xr:uid="{00000000-0005-0000-0000-0000976B0000}"/>
    <cellStyle name="Normal 2 3 3 9 2" xfId="4318" xr:uid="{00000000-0005-0000-0000-0000986B0000}"/>
    <cellStyle name="Normal 2 3 3 9 2 2" xfId="16965" xr:uid="{00000000-0005-0000-0000-0000996B0000}"/>
    <cellStyle name="Normal 2 3 3 9 2 2 2" xfId="52181" xr:uid="{00000000-0005-0000-0000-00009A6B0000}"/>
    <cellStyle name="Normal 2 3 3 9 2 3" xfId="39584" xr:uid="{00000000-0005-0000-0000-00009B6B0000}"/>
    <cellStyle name="Normal 2 3 3 9 2 4" xfId="29570" xr:uid="{00000000-0005-0000-0000-00009C6B0000}"/>
    <cellStyle name="Normal 2 3 3 9 3" xfId="5788" xr:uid="{00000000-0005-0000-0000-00009D6B0000}"/>
    <cellStyle name="Normal 2 3 3 9 3 2" xfId="18419" xr:uid="{00000000-0005-0000-0000-00009E6B0000}"/>
    <cellStyle name="Normal 2 3 3 9 3 2 2" xfId="53635" xr:uid="{00000000-0005-0000-0000-00009F6B0000}"/>
    <cellStyle name="Normal 2 3 3 9 3 3" xfId="41038" xr:uid="{00000000-0005-0000-0000-0000A06B0000}"/>
    <cellStyle name="Normal 2 3 3 9 3 4" xfId="31024" xr:uid="{00000000-0005-0000-0000-0000A16B0000}"/>
    <cellStyle name="Normal 2 3 3 9 4" xfId="7247" xr:uid="{00000000-0005-0000-0000-0000A26B0000}"/>
    <cellStyle name="Normal 2 3 3 9 4 2" xfId="19873" xr:uid="{00000000-0005-0000-0000-0000A36B0000}"/>
    <cellStyle name="Normal 2 3 3 9 4 2 2" xfId="55089" xr:uid="{00000000-0005-0000-0000-0000A46B0000}"/>
    <cellStyle name="Normal 2 3 3 9 4 3" xfId="42492" xr:uid="{00000000-0005-0000-0000-0000A56B0000}"/>
    <cellStyle name="Normal 2 3 3 9 4 4" xfId="32478" xr:uid="{00000000-0005-0000-0000-0000A66B0000}"/>
    <cellStyle name="Normal 2 3 3 9 5" xfId="9028" xr:uid="{00000000-0005-0000-0000-0000A76B0000}"/>
    <cellStyle name="Normal 2 3 3 9 5 2" xfId="21649" xr:uid="{00000000-0005-0000-0000-0000A86B0000}"/>
    <cellStyle name="Normal 2 3 3 9 5 2 2" xfId="56865" xr:uid="{00000000-0005-0000-0000-0000A96B0000}"/>
    <cellStyle name="Normal 2 3 3 9 5 3" xfId="44268" xr:uid="{00000000-0005-0000-0000-0000AA6B0000}"/>
    <cellStyle name="Normal 2 3 3 9 5 4" xfId="34254" xr:uid="{00000000-0005-0000-0000-0000AB6B0000}"/>
    <cellStyle name="Normal 2 3 3 9 6" xfId="10822" xr:uid="{00000000-0005-0000-0000-0000AC6B0000}"/>
    <cellStyle name="Normal 2 3 3 9 6 2" xfId="23425" xr:uid="{00000000-0005-0000-0000-0000AD6B0000}"/>
    <cellStyle name="Normal 2 3 3 9 6 2 2" xfId="58641" xr:uid="{00000000-0005-0000-0000-0000AE6B0000}"/>
    <cellStyle name="Normal 2 3 3 9 6 3" xfId="46044" xr:uid="{00000000-0005-0000-0000-0000AF6B0000}"/>
    <cellStyle name="Normal 2 3 3 9 6 4" xfId="36030" xr:uid="{00000000-0005-0000-0000-0000B06B0000}"/>
    <cellStyle name="Normal 2 3 3 9 7" xfId="15189" xr:uid="{00000000-0005-0000-0000-0000B16B0000}"/>
    <cellStyle name="Normal 2 3 3 9 7 2" xfId="50405" xr:uid="{00000000-0005-0000-0000-0000B26B0000}"/>
    <cellStyle name="Normal 2 3 3 9 7 3" xfId="27794" xr:uid="{00000000-0005-0000-0000-0000B36B0000}"/>
    <cellStyle name="Normal 2 3 3 9 8" xfId="13411" xr:uid="{00000000-0005-0000-0000-0000B46B0000}"/>
    <cellStyle name="Normal 2 3 3 9 8 2" xfId="48629" xr:uid="{00000000-0005-0000-0000-0000B56B0000}"/>
    <cellStyle name="Normal 2 3 3 9 9" xfId="37808" xr:uid="{00000000-0005-0000-0000-0000B66B0000}"/>
    <cellStyle name="Normal 2 3 3_District Target Attainment" xfId="1133" xr:uid="{00000000-0005-0000-0000-0000B76B0000}"/>
    <cellStyle name="Normal 2 3 4" xfId="584" xr:uid="{00000000-0005-0000-0000-0000B86B0000}"/>
    <cellStyle name="Normal 2 3 4 2" xfId="1766" xr:uid="{00000000-0005-0000-0000-0000B96B0000}"/>
    <cellStyle name="Normal 2 3 4_District Target Attainment" xfId="1135" xr:uid="{00000000-0005-0000-0000-0000BA6B0000}"/>
    <cellStyle name="Normal 2 3 5" xfId="585" xr:uid="{00000000-0005-0000-0000-0000BB6B0000}"/>
    <cellStyle name="Normal 2 3 5 2" xfId="1767" xr:uid="{00000000-0005-0000-0000-0000BC6B0000}"/>
    <cellStyle name="Normal 2 3 5_District Target Attainment" xfId="1136" xr:uid="{00000000-0005-0000-0000-0000BD6B0000}"/>
    <cellStyle name="Normal 2 3 6" xfId="1758" xr:uid="{00000000-0005-0000-0000-0000BE6B0000}"/>
    <cellStyle name="Normal 2 3 7" xfId="2246" xr:uid="{00000000-0005-0000-0000-0000BF6B0000}"/>
    <cellStyle name="Normal 2 3 8" xfId="2303" xr:uid="{00000000-0005-0000-0000-0000C06B0000}"/>
    <cellStyle name="Normal 2 3 9" xfId="2414" xr:uid="{00000000-0005-0000-0000-0000C16B0000}"/>
    <cellStyle name="Normal 2 3_District Target Attainment" xfId="1127" xr:uid="{00000000-0005-0000-0000-0000C26B0000}"/>
    <cellStyle name="Normal 2 30" xfId="4097" xr:uid="{00000000-0005-0000-0000-0000C36B0000}"/>
    <cellStyle name="Normal 2 31" xfId="5409" xr:uid="{00000000-0005-0000-0000-0000C46B0000}"/>
    <cellStyle name="Normal 2 32" xfId="4019" xr:uid="{00000000-0005-0000-0000-0000C56B0000}"/>
    <cellStyle name="Normal 2 33" xfId="3986" xr:uid="{00000000-0005-0000-0000-0000C66B0000}"/>
    <cellStyle name="Normal 2 34" xfId="5415" xr:uid="{00000000-0005-0000-0000-0000C76B0000}"/>
    <cellStyle name="Normal 2 35" xfId="4017" xr:uid="{00000000-0005-0000-0000-0000C86B0000}"/>
    <cellStyle name="Normal 2 36" xfId="3955" xr:uid="{00000000-0005-0000-0000-0000C96B0000}"/>
    <cellStyle name="Normal 2 37" xfId="5418" xr:uid="{00000000-0005-0000-0000-0000CA6B0000}"/>
    <cellStyle name="Normal 2 38" xfId="3961" xr:uid="{00000000-0005-0000-0000-0000CB6B0000}"/>
    <cellStyle name="Normal 2 39" xfId="5420" xr:uid="{00000000-0005-0000-0000-0000CC6B0000}"/>
    <cellStyle name="Normal 2 4" xfId="586" xr:uid="{00000000-0005-0000-0000-0000CD6B0000}"/>
    <cellStyle name="Normal 2 4 10" xfId="2934" xr:uid="{00000000-0005-0000-0000-0000CE6B0000}"/>
    <cellStyle name="Normal 2 4 11" xfId="2822" xr:uid="{00000000-0005-0000-0000-0000CF6B0000}"/>
    <cellStyle name="Normal 2 4 12" xfId="2492" xr:uid="{00000000-0005-0000-0000-0000D06B0000}"/>
    <cellStyle name="Normal 2 4 2" xfId="587" xr:uid="{00000000-0005-0000-0000-0000D16B0000}"/>
    <cellStyle name="Normal 2 4 2 2" xfId="1769" xr:uid="{00000000-0005-0000-0000-0000D26B0000}"/>
    <cellStyle name="Normal 2 4 2_District Target Attainment" xfId="1138" xr:uid="{00000000-0005-0000-0000-0000D36B0000}"/>
    <cellStyle name="Normal 2 4 3" xfId="1768" xr:uid="{00000000-0005-0000-0000-0000D46B0000}"/>
    <cellStyle name="Normal 2 4 4" xfId="2248" xr:uid="{00000000-0005-0000-0000-0000D56B0000}"/>
    <cellStyle name="Normal 2 4 5" xfId="2308" xr:uid="{00000000-0005-0000-0000-0000D66B0000}"/>
    <cellStyle name="Normal 2 4 6" xfId="2413" xr:uid="{00000000-0005-0000-0000-0000D76B0000}"/>
    <cellStyle name="Normal 2 4 7" xfId="2990" xr:uid="{00000000-0005-0000-0000-0000D86B0000}"/>
    <cellStyle name="Normal 2 4 8" xfId="3021" xr:uid="{00000000-0005-0000-0000-0000D96B0000}"/>
    <cellStyle name="Normal 2 4 9" xfId="3024" xr:uid="{00000000-0005-0000-0000-0000DA6B0000}"/>
    <cellStyle name="Normal 2 4_District Target Attainment" xfId="1137" xr:uid="{00000000-0005-0000-0000-0000DB6B0000}"/>
    <cellStyle name="Normal 2 40" xfId="5414" xr:uid="{00000000-0005-0000-0000-0000DC6B0000}"/>
    <cellStyle name="Normal 2 41" xfId="5410" xr:uid="{00000000-0005-0000-0000-0000DD6B0000}"/>
    <cellStyle name="Normal 2 42" xfId="4018" xr:uid="{00000000-0005-0000-0000-0000DE6B0000}"/>
    <cellStyle name="Normal 2 43" xfId="5408" xr:uid="{00000000-0005-0000-0000-0000DF6B0000}"/>
    <cellStyle name="Normal 2 44" xfId="5416" xr:uid="{00000000-0005-0000-0000-0000E06B0000}"/>
    <cellStyle name="Normal 2 45" xfId="5431" xr:uid="{00000000-0005-0000-0000-0000E16B0000}"/>
    <cellStyle name="Normal 2 46" xfId="6887" xr:uid="{00000000-0005-0000-0000-0000E26B0000}"/>
    <cellStyle name="Normal 2 47" xfId="6952" xr:uid="{00000000-0005-0000-0000-0000E36B0000}"/>
    <cellStyle name="Normal 2 48" xfId="6953" xr:uid="{00000000-0005-0000-0000-0000E46B0000}"/>
    <cellStyle name="Normal 2 49" xfId="8669" xr:uid="{00000000-0005-0000-0000-0000E56B0000}"/>
    <cellStyle name="Normal 2 5" xfId="588" xr:uid="{00000000-0005-0000-0000-0000E66B0000}"/>
    <cellStyle name="Normal 2 5 2" xfId="1770" xr:uid="{00000000-0005-0000-0000-0000E76B0000}"/>
    <cellStyle name="Normal 2 5_District Target Attainment" xfId="1139" xr:uid="{00000000-0005-0000-0000-0000E86B0000}"/>
    <cellStyle name="Normal 2 50" xfId="8807" xr:uid="{00000000-0005-0000-0000-0000E96B0000}"/>
    <cellStyle name="Normal 2 51" xfId="10441" xr:uid="{00000000-0005-0000-0000-0000EA6B0000}"/>
    <cellStyle name="Normal 2 52" xfId="10769" xr:uid="{00000000-0005-0000-0000-0000EB6B0000}"/>
    <cellStyle name="Normal 2 53" xfId="10777" xr:uid="{00000000-0005-0000-0000-0000EC6B0000}"/>
    <cellStyle name="Normal 2 54" xfId="10472" xr:uid="{00000000-0005-0000-0000-0000ED6B0000}"/>
    <cellStyle name="Normal 2 55" xfId="10778" xr:uid="{00000000-0005-0000-0000-0000EE6B0000}"/>
    <cellStyle name="Normal 2 56" xfId="10446" xr:uid="{00000000-0005-0000-0000-0000EF6B0000}"/>
    <cellStyle name="Normal 2 57" xfId="10774" xr:uid="{00000000-0005-0000-0000-0000F06B0000}"/>
    <cellStyle name="Normal 2 58" xfId="11912" xr:uid="{00000000-0005-0000-0000-0000F16B0000}"/>
    <cellStyle name="Normal 2 59" xfId="10445" xr:uid="{00000000-0005-0000-0000-0000F26B0000}"/>
    <cellStyle name="Normal 2 6" xfId="589" xr:uid="{00000000-0005-0000-0000-0000F36B0000}"/>
    <cellStyle name="Normal 2 6 2" xfId="1771" xr:uid="{00000000-0005-0000-0000-0000F46B0000}"/>
    <cellStyle name="Normal 2 6_District Target Attainment" xfId="1140" xr:uid="{00000000-0005-0000-0000-0000F56B0000}"/>
    <cellStyle name="Normal 2 60" xfId="10467" xr:uid="{00000000-0005-0000-0000-0000F66B0000}"/>
    <cellStyle name="Normal 2 61" xfId="10458" xr:uid="{00000000-0005-0000-0000-0000F76B0000}"/>
    <cellStyle name="Normal 2 62" xfId="14831" xr:uid="{00000000-0005-0000-0000-0000F86B0000}"/>
    <cellStyle name="Normal 2 63" xfId="14968" xr:uid="{00000000-0005-0000-0000-0000F96B0000}"/>
    <cellStyle name="Normal 2 64" xfId="24838" xr:uid="{00000000-0005-0000-0000-0000FA6B0000}"/>
    <cellStyle name="Normal 2 65" xfId="24840" xr:uid="{00000000-0005-0000-0000-0000FB6B0000}"/>
    <cellStyle name="Normal 2 66" xfId="24841" xr:uid="{00000000-0005-0000-0000-0000FC6B0000}"/>
    <cellStyle name="Normal 2 67" xfId="12245" xr:uid="{00000000-0005-0000-0000-0000FD6B0000}"/>
    <cellStyle name="Normal 2 68" xfId="37450" xr:uid="{00000000-0005-0000-0000-0000FE6B0000}"/>
    <cellStyle name="Normal 2 69" xfId="37587" xr:uid="{00000000-0005-0000-0000-0000FF6B0000}"/>
    <cellStyle name="Normal 2 7" xfId="590" xr:uid="{00000000-0005-0000-0000-0000006C0000}"/>
    <cellStyle name="Normal 2 7 2" xfId="1772" xr:uid="{00000000-0005-0000-0000-0000016C0000}"/>
    <cellStyle name="Normal 2 7_District Target Attainment" xfId="1141" xr:uid="{00000000-0005-0000-0000-0000026C0000}"/>
    <cellStyle name="Normal 2 70" xfId="60053" xr:uid="{00000000-0005-0000-0000-0000036C0000}"/>
    <cellStyle name="Normal 2 71" xfId="24852" xr:uid="{00000000-0005-0000-0000-0000046C0000}"/>
    <cellStyle name="Normal 2 72" xfId="60065" xr:uid="{00000000-0005-0000-0000-0000056C0000}"/>
    <cellStyle name="Normal 2 8" xfId="591" xr:uid="{00000000-0005-0000-0000-0000066C0000}"/>
    <cellStyle name="Normal 2 8 10" xfId="5468" xr:uid="{00000000-0005-0000-0000-0000076C0000}"/>
    <cellStyle name="Normal 2 8 10 2" xfId="18099" xr:uid="{00000000-0005-0000-0000-0000086C0000}"/>
    <cellStyle name="Normal 2 8 10 2 2" xfId="53315" xr:uid="{00000000-0005-0000-0000-0000096C0000}"/>
    <cellStyle name="Normal 2 8 10 3" xfId="40718" xr:uid="{00000000-0005-0000-0000-00000A6C0000}"/>
    <cellStyle name="Normal 2 8 10 4" xfId="30704" xr:uid="{00000000-0005-0000-0000-00000B6C0000}"/>
    <cellStyle name="Normal 2 8 11" xfId="6924" xr:uid="{00000000-0005-0000-0000-00000C6C0000}"/>
    <cellStyle name="Normal 2 8 11 2" xfId="19553" xr:uid="{00000000-0005-0000-0000-00000D6C0000}"/>
    <cellStyle name="Normal 2 8 11 2 2" xfId="54769" xr:uid="{00000000-0005-0000-0000-00000E6C0000}"/>
    <cellStyle name="Normal 2 8 11 3" xfId="42172" xr:uid="{00000000-0005-0000-0000-00000F6C0000}"/>
    <cellStyle name="Normal 2 8 11 4" xfId="32158" xr:uid="{00000000-0005-0000-0000-0000106C0000}"/>
    <cellStyle name="Normal 2 8 12" xfId="8706" xr:uid="{00000000-0005-0000-0000-0000116C0000}"/>
    <cellStyle name="Normal 2 8 12 2" xfId="21329" xr:uid="{00000000-0005-0000-0000-0000126C0000}"/>
    <cellStyle name="Normal 2 8 12 2 2" xfId="56545" xr:uid="{00000000-0005-0000-0000-0000136C0000}"/>
    <cellStyle name="Normal 2 8 12 3" xfId="43948" xr:uid="{00000000-0005-0000-0000-0000146C0000}"/>
    <cellStyle name="Normal 2 8 12 4" xfId="33934" xr:uid="{00000000-0005-0000-0000-0000156C0000}"/>
    <cellStyle name="Normal 2 8 13" xfId="10594" xr:uid="{00000000-0005-0000-0000-0000166C0000}"/>
    <cellStyle name="Normal 2 8 13 2" xfId="23205" xr:uid="{00000000-0005-0000-0000-0000176C0000}"/>
    <cellStyle name="Normal 2 8 13 2 2" xfId="58421" xr:uid="{00000000-0005-0000-0000-0000186C0000}"/>
    <cellStyle name="Normal 2 8 13 3" xfId="45824" xr:uid="{00000000-0005-0000-0000-0000196C0000}"/>
    <cellStyle name="Normal 2 8 13 4" xfId="35810" xr:uid="{00000000-0005-0000-0000-00001A6C0000}"/>
    <cellStyle name="Normal 2 8 14" xfId="14868" xr:uid="{00000000-0005-0000-0000-00001B6C0000}"/>
    <cellStyle name="Normal 2 8 14 2" xfId="50085" xr:uid="{00000000-0005-0000-0000-00001C6C0000}"/>
    <cellStyle name="Normal 2 8 14 3" xfId="27474" xr:uid="{00000000-0005-0000-0000-00001D6C0000}"/>
    <cellStyle name="Normal 2 8 15" xfId="12282" xr:uid="{00000000-0005-0000-0000-00001E6C0000}"/>
    <cellStyle name="Normal 2 8 15 2" xfId="47500" xr:uid="{00000000-0005-0000-0000-00001F6C0000}"/>
    <cellStyle name="Normal 2 8 16" xfId="37487" xr:uid="{00000000-0005-0000-0000-0000206C0000}"/>
    <cellStyle name="Normal 2 8 17" xfId="24889" xr:uid="{00000000-0005-0000-0000-0000216C0000}"/>
    <cellStyle name="Normal 2 8 18" xfId="60102" xr:uid="{00000000-0005-0000-0000-0000226C0000}"/>
    <cellStyle name="Normal 2 8 2" xfId="1773" xr:uid="{00000000-0005-0000-0000-0000236C0000}"/>
    <cellStyle name="Normal 2 8 2 10" xfId="6998" xr:uid="{00000000-0005-0000-0000-0000246C0000}"/>
    <cellStyle name="Normal 2 8 2 10 2" xfId="19625" xr:uid="{00000000-0005-0000-0000-0000256C0000}"/>
    <cellStyle name="Normal 2 8 2 10 2 2" xfId="54841" xr:uid="{00000000-0005-0000-0000-0000266C0000}"/>
    <cellStyle name="Normal 2 8 2 10 3" xfId="42244" xr:uid="{00000000-0005-0000-0000-0000276C0000}"/>
    <cellStyle name="Normal 2 8 2 10 4" xfId="32230" xr:uid="{00000000-0005-0000-0000-0000286C0000}"/>
    <cellStyle name="Normal 2 8 2 11" xfId="8779" xr:uid="{00000000-0005-0000-0000-0000296C0000}"/>
    <cellStyle name="Normal 2 8 2 11 2" xfId="21401" xr:uid="{00000000-0005-0000-0000-00002A6C0000}"/>
    <cellStyle name="Normal 2 8 2 11 2 2" xfId="56617" xr:uid="{00000000-0005-0000-0000-00002B6C0000}"/>
    <cellStyle name="Normal 2 8 2 11 3" xfId="44020" xr:uid="{00000000-0005-0000-0000-00002C6C0000}"/>
    <cellStyle name="Normal 2 8 2 11 4" xfId="34006" xr:uid="{00000000-0005-0000-0000-00002D6C0000}"/>
    <cellStyle name="Normal 2 8 2 12" xfId="10595" xr:uid="{00000000-0005-0000-0000-00002E6C0000}"/>
    <cellStyle name="Normal 2 8 2 12 2" xfId="23206" xr:uid="{00000000-0005-0000-0000-00002F6C0000}"/>
    <cellStyle name="Normal 2 8 2 12 2 2" xfId="58422" xr:uid="{00000000-0005-0000-0000-0000306C0000}"/>
    <cellStyle name="Normal 2 8 2 12 3" xfId="45825" xr:uid="{00000000-0005-0000-0000-0000316C0000}"/>
    <cellStyle name="Normal 2 8 2 12 4" xfId="35811" xr:uid="{00000000-0005-0000-0000-0000326C0000}"/>
    <cellStyle name="Normal 2 8 2 13" xfId="14940" xr:uid="{00000000-0005-0000-0000-0000336C0000}"/>
    <cellStyle name="Normal 2 8 2 13 2" xfId="50157" xr:uid="{00000000-0005-0000-0000-0000346C0000}"/>
    <cellStyle name="Normal 2 8 2 13 3" xfId="27546" xr:uid="{00000000-0005-0000-0000-0000356C0000}"/>
    <cellStyle name="Normal 2 8 2 14" xfId="12354" xr:uid="{00000000-0005-0000-0000-0000366C0000}"/>
    <cellStyle name="Normal 2 8 2 14 2" xfId="47572" xr:uid="{00000000-0005-0000-0000-0000376C0000}"/>
    <cellStyle name="Normal 2 8 2 15" xfId="37559" xr:uid="{00000000-0005-0000-0000-0000386C0000}"/>
    <cellStyle name="Normal 2 8 2 16" xfId="24961" xr:uid="{00000000-0005-0000-0000-0000396C0000}"/>
    <cellStyle name="Normal 2 8 2 17" xfId="60174" xr:uid="{00000000-0005-0000-0000-00003A6C0000}"/>
    <cellStyle name="Normal 2 8 2 2" xfId="2384" xr:uid="{00000000-0005-0000-0000-00003B6C0000}"/>
    <cellStyle name="Normal 2 8 2 2 10" xfId="10596" xr:uid="{00000000-0005-0000-0000-00003C6C0000}"/>
    <cellStyle name="Normal 2 8 2 2 10 2" xfId="23207" xr:uid="{00000000-0005-0000-0000-00003D6C0000}"/>
    <cellStyle name="Normal 2 8 2 2 10 2 2" xfId="58423" xr:uid="{00000000-0005-0000-0000-00003E6C0000}"/>
    <cellStyle name="Normal 2 8 2 2 10 3" xfId="45826" xr:uid="{00000000-0005-0000-0000-00003F6C0000}"/>
    <cellStyle name="Normal 2 8 2 2 10 4" xfId="35812" xr:uid="{00000000-0005-0000-0000-0000406C0000}"/>
    <cellStyle name="Normal 2 8 2 2 11" xfId="15095" xr:uid="{00000000-0005-0000-0000-0000416C0000}"/>
    <cellStyle name="Normal 2 8 2 2 11 2" xfId="50311" xr:uid="{00000000-0005-0000-0000-0000426C0000}"/>
    <cellStyle name="Normal 2 8 2 2 11 3" xfId="27700" xr:uid="{00000000-0005-0000-0000-0000436C0000}"/>
    <cellStyle name="Normal 2 8 2 2 12" xfId="12508" xr:uid="{00000000-0005-0000-0000-0000446C0000}"/>
    <cellStyle name="Normal 2 8 2 2 12 2" xfId="47726" xr:uid="{00000000-0005-0000-0000-0000456C0000}"/>
    <cellStyle name="Normal 2 8 2 2 13" xfId="37714" xr:uid="{00000000-0005-0000-0000-0000466C0000}"/>
    <cellStyle name="Normal 2 8 2 2 14" xfId="25115" xr:uid="{00000000-0005-0000-0000-0000476C0000}"/>
    <cellStyle name="Normal 2 8 2 2 15" xfId="60328" xr:uid="{00000000-0005-0000-0000-0000486C0000}"/>
    <cellStyle name="Normal 2 8 2 2 2" xfId="3230" xr:uid="{00000000-0005-0000-0000-0000496C0000}"/>
    <cellStyle name="Normal 2 8 2 2 2 10" xfId="25599" xr:uid="{00000000-0005-0000-0000-00004A6C0000}"/>
    <cellStyle name="Normal 2 8 2 2 2 11" xfId="61134" xr:uid="{00000000-0005-0000-0000-00004B6C0000}"/>
    <cellStyle name="Normal 2 8 2 2 2 2" xfId="5030" xr:uid="{00000000-0005-0000-0000-00004C6C0000}"/>
    <cellStyle name="Normal 2 8 2 2 2 2 2" xfId="17677" xr:uid="{00000000-0005-0000-0000-00004D6C0000}"/>
    <cellStyle name="Normal 2 8 2 2 2 2 2 2" xfId="52893" xr:uid="{00000000-0005-0000-0000-00004E6C0000}"/>
    <cellStyle name="Normal 2 8 2 2 2 2 2 3" xfId="30282" xr:uid="{00000000-0005-0000-0000-00004F6C0000}"/>
    <cellStyle name="Normal 2 8 2 2 2 2 3" xfId="14123" xr:uid="{00000000-0005-0000-0000-0000506C0000}"/>
    <cellStyle name="Normal 2 8 2 2 2 2 3 2" xfId="49341" xr:uid="{00000000-0005-0000-0000-0000516C0000}"/>
    <cellStyle name="Normal 2 8 2 2 2 2 4" xfId="40296" xr:uid="{00000000-0005-0000-0000-0000526C0000}"/>
    <cellStyle name="Normal 2 8 2 2 2 2 5" xfId="26730" xr:uid="{00000000-0005-0000-0000-0000536C0000}"/>
    <cellStyle name="Normal 2 8 2 2 2 3" xfId="6500" xr:uid="{00000000-0005-0000-0000-0000546C0000}"/>
    <cellStyle name="Normal 2 8 2 2 2 3 2" xfId="19131" xr:uid="{00000000-0005-0000-0000-0000556C0000}"/>
    <cellStyle name="Normal 2 8 2 2 2 3 2 2" xfId="54347" xr:uid="{00000000-0005-0000-0000-0000566C0000}"/>
    <cellStyle name="Normal 2 8 2 2 2 3 3" xfId="41750" xr:uid="{00000000-0005-0000-0000-0000576C0000}"/>
    <cellStyle name="Normal 2 8 2 2 2 3 4" xfId="31736" xr:uid="{00000000-0005-0000-0000-0000586C0000}"/>
    <cellStyle name="Normal 2 8 2 2 2 4" xfId="7959" xr:uid="{00000000-0005-0000-0000-0000596C0000}"/>
    <cellStyle name="Normal 2 8 2 2 2 4 2" xfId="20585" xr:uid="{00000000-0005-0000-0000-00005A6C0000}"/>
    <cellStyle name="Normal 2 8 2 2 2 4 2 2" xfId="55801" xr:uid="{00000000-0005-0000-0000-00005B6C0000}"/>
    <cellStyle name="Normal 2 8 2 2 2 4 3" xfId="43204" xr:uid="{00000000-0005-0000-0000-00005C6C0000}"/>
    <cellStyle name="Normal 2 8 2 2 2 4 4" xfId="33190" xr:uid="{00000000-0005-0000-0000-00005D6C0000}"/>
    <cellStyle name="Normal 2 8 2 2 2 5" xfId="9740" xr:uid="{00000000-0005-0000-0000-00005E6C0000}"/>
    <cellStyle name="Normal 2 8 2 2 2 5 2" xfId="22361" xr:uid="{00000000-0005-0000-0000-00005F6C0000}"/>
    <cellStyle name="Normal 2 8 2 2 2 5 2 2" xfId="57577" xr:uid="{00000000-0005-0000-0000-0000606C0000}"/>
    <cellStyle name="Normal 2 8 2 2 2 5 3" xfId="44980" xr:uid="{00000000-0005-0000-0000-0000616C0000}"/>
    <cellStyle name="Normal 2 8 2 2 2 5 4" xfId="34966" xr:uid="{00000000-0005-0000-0000-0000626C0000}"/>
    <cellStyle name="Normal 2 8 2 2 2 6" xfId="11534" xr:uid="{00000000-0005-0000-0000-0000636C0000}"/>
    <cellStyle name="Normal 2 8 2 2 2 6 2" xfId="24137" xr:uid="{00000000-0005-0000-0000-0000646C0000}"/>
    <cellStyle name="Normal 2 8 2 2 2 6 2 2" xfId="59353" xr:uid="{00000000-0005-0000-0000-0000656C0000}"/>
    <cellStyle name="Normal 2 8 2 2 2 6 3" xfId="46756" xr:uid="{00000000-0005-0000-0000-0000666C0000}"/>
    <cellStyle name="Normal 2 8 2 2 2 6 4" xfId="36742" xr:uid="{00000000-0005-0000-0000-0000676C0000}"/>
    <cellStyle name="Normal 2 8 2 2 2 7" xfId="15901" xr:uid="{00000000-0005-0000-0000-0000686C0000}"/>
    <cellStyle name="Normal 2 8 2 2 2 7 2" xfId="51117" xr:uid="{00000000-0005-0000-0000-0000696C0000}"/>
    <cellStyle name="Normal 2 8 2 2 2 7 3" xfId="28506" xr:uid="{00000000-0005-0000-0000-00006A6C0000}"/>
    <cellStyle name="Normal 2 8 2 2 2 8" xfId="12992" xr:uid="{00000000-0005-0000-0000-00006B6C0000}"/>
    <cellStyle name="Normal 2 8 2 2 2 8 2" xfId="48210" xr:uid="{00000000-0005-0000-0000-00006C6C0000}"/>
    <cellStyle name="Normal 2 8 2 2 2 9" xfId="38520" xr:uid="{00000000-0005-0000-0000-00006D6C0000}"/>
    <cellStyle name="Normal 2 8 2 2 3" xfId="3559" xr:uid="{00000000-0005-0000-0000-00006E6C0000}"/>
    <cellStyle name="Normal 2 8 2 2 3 10" xfId="27055" xr:uid="{00000000-0005-0000-0000-00006F6C0000}"/>
    <cellStyle name="Normal 2 8 2 2 3 11" xfId="61459" xr:uid="{00000000-0005-0000-0000-0000706C0000}"/>
    <cellStyle name="Normal 2 8 2 2 3 2" xfId="5355" xr:uid="{00000000-0005-0000-0000-0000716C0000}"/>
    <cellStyle name="Normal 2 8 2 2 3 2 2" xfId="18002" xr:uid="{00000000-0005-0000-0000-0000726C0000}"/>
    <cellStyle name="Normal 2 8 2 2 3 2 2 2" xfId="53218" xr:uid="{00000000-0005-0000-0000-0000736C0000}"/>
    <cellStyle name="Normal 2 8 2 2 3 2 3" xfId="40621" xr:uid="{00000000-0005-0000-0000-0000746C0000}"/>
    <cellStyle name="Normal 2 8 2 2 3 2 4" xfId="30607" xr:uid="{00000000-0005-0000-0000-0000756C0000}"/>
    <cellStyle name="Normal 2 8 2 2 3 3" xfId="6825" xr:uid="{00000000-0005-0000-0000-0000766C0000}"/>
    <cellStyle name="Normal 2 8 2 2 3 3 2" xfId="19456" xr:uid="{00000000-0005-0000-0000-0000776C0000}"/>
    <cellStyle name="Normal 2 8 2 2 3 3 2 2" xfId="54672" xr:uid="{00000000-0005-0000-0000-0000786C0000}"/>
    <cellStyle name="Normal 2 8 2 2 3 3 3" xfId="42075" xr:uid="{00000000-0005-0000-0000-0000796C0000}"/>
    <cellStyle name="Normal 2 8 2 2 3 3 4" xfId="32061" xr:uid="{00000000-0005-0000-0000-00007A6C0000}"/>
    <cellStyle name="Normal 2 8 2 2 3 4" xfId="8284" xr:uid="{00000000-0005-0000-0000-00007B6C0000}"/>
    <cellStyle name="Normal 2 8 2 2 3 4 2" xfId="20910" xr:uid="{00000000-0005-0000-0000-00007C6C0000}"/>
    <cellStyle name="Normal 2 8 2 2 3 4 2 2" xfId="56126" xr:uid="{00000000-0005-0000-0000-00007D6C0000}"/>
    <cellStyle name="Normal 2 8 2 2 3 4 3" xfId="43529" xr:uid="{00000000-0005-0000-0000-00007E6C0000}"/>
    <cellStyle name="Normal 2 8 2 2 3 4 4" xfId="33515" xr:uid="{00000000-0005-0000-0000-00007F6C0000}"/>
    <cellStyle name="Normal 2 8 2 2 3 5" xfId="10065" xr:uid="{00000000-0005-0000-0000-0000806C0000}"/>
    <cellStyle name="Normal 2 8 2 2 3 5 2" xfId="22686" xr:uid="{00000000-0005-0000-0000-0000816C0000}"/>
    <cellStyle name="Normal 2 8 2 2 3 5 2 2" xfId="57902" xr:uid="{00000000-0005-0000-0000-0000826C0000}"/>
    <cellStyle name="Normal 2 8 2 2 3 5 3" xfId="45305" xr:uid="{00000000-0005-0000-0000-0000836C0000}"/>
    <cellStyle name="Normal 2 8 2 2 3 5 4" xfId="35291" xr:uid="{00000000-0005-0000-0000-0000846C0000}"/>
    <cellStyle name="Normal 2 8 2 2 3 6" xfId="11859" xr:uid="{00000000-0005-0000-0000-0000856C0000}"/>
    <cellStyle name="Normal 2 8 2 2 3 6 2" xfId="24462" xr:uid="{00000000-0005-0000-0000-0000866C0000}"/>
    <cellStyle name="Normal 2 8 2 2 3 6 2 2" xfId="59678" xr:uid="{00000000-0005-0000-0000-0000876C0000}"/>
    <cellStyle name="Normal 2 8 2 2 3 6 3" xfId="47081" xr:uid="{00000000-0005-0000-0000-0000886C0000}"/>
    <cellStyle name="Normal 2 8 2 2 3 6 4" xfId="37067" xr:uid="{00000000-0005-0000-0000-0000896C0000}"/>
    <cellStyle name="Normal 2 8 2 2 3 7" xfId="16226" xr:uid="{00000000-0005-0000-0000-00008A6C0000}"/>
    <cellStyle name="Normal 2 8 2 2 3 7 2" xfId="51442" xr:uid="{00000000-0005-0000-0000-00008B6C0000}"/>
    <cellStyle name="Normal 2 8 2 2 3 7 3" xfId="28831" xr:uid="{00000000-0005-0000-0000-00008C6C0000}"/>
    <cellStyle name="Normal 2 8 2 2 3 8" xfId="14448" xr:uid="{00000000-0005-0000-0000-00008D6C0000}"/>
    <cellStyle name="Normal 2 8 2 2 3 8 2" xfId="49666" xr:uid="{00000000-0005-0000-0000-00008E6C0000}"/>
    <cellStyle name="Normal 2 8 2 2 3 9" xfId="38845" xr:uid="{00000000-0005-0000-0000-00008F6C0000}"/>
    <cellStyle name="Normal 2 8 2 2 4" xfId="2720" xr:uid="{00000000-0005-0000-0000-0000906C0000}"/>
    <cellStyle name="Normal 2 8 2 2 4 10" xfId="26246" xr:uid="{00000000-0005-0000-0000-0000916C0000}"/>
    <cellStyle name="Normal 2 8 2 2 4 11" xfId="60650" xr:uid="{00000000-0005-0000-0000-0000926C0000}"/>
    <cellStyle name="Normal 2 8 2 2 4 2" xfId="4546" xr:uid="{00000000-0005-0000-0000-0000936C0000}"/>
    <cellStyle name="Normal 2 8 2 2 4 2 2" xfId="17193" xr:uid="{00000000-0005-0000-0000-0000946C0000}"/>
    <cellStyle name="Normal 2 8 2 2 4 2 2 2" xfId="52409" xr:uid="{00000000-0005-0000-0000-0000956C0000}"/>
    <cellStyle name="Normal 2 8 2 2 4 2 3" xfId="39812" xr:uid="{00000000-0005-0000-0000-0000966C0000}"/>
    <cellStyle name="Normal 2 8 2 2 4 2 4" xfId="29798" xr:uid="{00000000-0005-0000-0000-0000976C0000}"/>
    <cellStyle name="Normal 2 8 2 2 4 3" xfId="6016" xr:uid="{00000000-0005-0000-0000-0000986C0000}"/>
    <cellStyle name="Normal 2 8 2 2 4 3 2" xfId="18647" xr:uid="{00000000-0005-0000-0000-0000996C0000}"/>
    <cellStyle name="Normal 2 8 2 2 4 3 2 2" xfId="53863" xr:uid="{00000000-0005-0000-0000-00009A6C0000}"/>
    <cellStyle name="Normal 2 8 2 2 4 3 3" xfId="41266" xr:uid="{00000000-0005-0000-0000-00009B6C0000}"/>
    <cellStyle name="Normal 2 8 2 2 4 3 4" xfId="31252" xr:uid="{00000000-0005-0000-0000-00009C6C0000}"/>
    <cellStyle name="Normal 2 8 2 2 4 4" xfId="7475" xr:uid="{00000000-0005-0000-0000-00009D6C0000}"/>
    <cellStyle name="Normal 2 8 2 2 4 4 2" xfId="20101" xr:uid="{00000000-0005-0000-0000-00009E6C0000}"/>
    <cellStyle name="Normal 2 8 2 2 4 4 2 2" xfId="55317" xr:uid="{00000000-0005-0000-0000-00009F6C0000}"/>
    <cellStyle name="Normal 2 8 2 2 4 4 3" xfId="42720" xr:uid="{00000000-0005-0000-0000-0000A06C0000}"/>
    <cellStyle name="Normal 2 8 2 2 4 4 4" xfId="32706" xr:uid="{00000000-0005-0000-0000-0000A16C0000}"/>
    <cellStyle name="Normal 2 8 2 2 4 5" xfId="9256" xr:uid="{00000000-0005-0000-0000-0000A26C0000}"/>
    <cellStyle name="Normal 2 8 2 2 4 5 2" xfId="21877" xr:uid="{00000000-0005-0000-0000-0000A36C0000}"/>
    <cellStyle name="Normal 2 8 2 2 4 5 2 2" xfId="57093" xr:uid="{00000000-0005-0000-0000-0000A46C0000}"/>
    <cellStyle name="Normal 2 8 2 2 4 5 3" xfId="44496" xr:uid="{00000000-0005-0000-0000-0000A56C0000}"/>
    <cellStyle name="Normal 2 8 2 2 4 5 4" xfId="34482" xr:uid="{00000000-0005-0000-0000-0000A66C0000}"/>
    <cellStyle name="Normal 2 8 2 2 4 6" xfId="11050" xr:uid="{00000000-0005-0000-0000-0000A76C0000}"/>
    <cellStyle name="Normal 2 8 2 2 4 6 2" xfId="23653" xr:uid="{00000000-0005-0000-0000-0000A86C0000}"/>
    <cellStyle name="Normal 2 8 2 2 4 6 2 2" xfId="58869" xr:uid="{00000000-0005-0000-0000-0000A96C0000}"/>
    <cellStyle name="Normal 2 8 2 2 4 6 3" xfId="46272" xr:uid="{00000000-0005-0000-0000-0000AA6C0000}"/>
    <cellStyle name="Normal 2 8 2 2 4 6 4" xfId="36258" xr:uid="{00000000-0005-0000-0000-0000AB6C0000}"/>
    <cellStyle name="Normal 2 8 2 2 4 7" xfId="15417" xr:uid="{00000000-0005-0000-0000-0000AC6C0000}"/>
    <cellStyle name="Normal 2 8 2 2 4 7 2" xfId="50633" xr:uid="{00000000-0005-0000-0000-0000AD6C0000}"/>
    <cellStyle name="Normal 2 8 2 2 4 7 3" xfId="28022" xr:uid="{00000000-0005-0000-0000-0000AE6C0000}"/>
    <cellStyle name="Normal 2 8 2 2 4 8" xfId="13639" xr:uid="{00000000-0005-0000-0000-0000AF6C0000}"/>
    <cellStyle name="Normal 2 8 2 2 4 8 2" xfId="48857" xr:uid="{00000000-0005-0000-0000-0000B06C0000}"/>
    <cellStyle name="Normal 2 8 2 2 4 9" xfId="38036" xr:uid="{00000000-0005-0000-0000-0000B16C0000}"/>
    <cellStyle name="Normal 2 8 2 2 5" xfId="3884" xr:uid="{00000000-0005-0000-0000-0000B26C0000}"/>
    <cellStyle name="Normal 2 8 2 2 5 2" xfId="8607" xr:uid="{00000000-0005-0000-0000-0000B36C0000}"/>
    <cellStyle name="Normal 2 8 2 2 5 2 2" xfId="21233" xr:uid="{00000000-0005-0000-0000-0000B46C0000}"/>
    <cellStyle name="Normal 2 8 2 2 5 2 2 2" xfId="56449" xr:uid="{00000000-0005-0000-0000-0000B56C0000}"/>
    <cellStyle name="Normal 2 8 2 2 5 2 3" xfId="43852" xr:uid="{00000000-0005-0000-0000-0000B66C0000}"/>
    <cellStyle name="Normal 2 8 2 2 5 2 4" xfId="33838" xr:uid="{00000000-0005-0000-0000-0000B76C0000}"/>
    <cellStyle name="Normal 2 8 2 2 5 3" xfId="10388" xr:uid="{00000000-0005-0000-0000-0000B86C0000}"/>
    <cellStyle name="Normal 2 8 2 2 5 3 2" xfId="23009" xr:uid="{00000000-0005-0000-0000-0000B96C0000}"/>
    <cellStyle name="Normal 2 8 2 2 5 3 2 2" xfId="58225" xr:uid="{00000000-0005-0000-0000-0000BA6C0000}"/>
    <cellStyle name="Normal 2 8 2 2 5 3 3" xfId="45628" xr:uid="{00000000-0005-0000-0000-0000BB6C0000}"/>
    <cellStyle name="Normal 2 8 2 2 5 3 4" xfId="35614" xr:uid="{00000000-0005-0000-0000-0000BC6C0000}"/>
    <cellStyle name="Normal 2 8 2 2 5 4" xfId="12184" xr:uid="{00000000-0005-0000-0000-0000BD6C0000}"/>
    <cellStyle name="Normal 2 8 2 2 5 4 2" xfId="24785" xr:uid="{00000000-0005-0000-0000-0000BE6C0000}"/>
    <cellStyle name="Normal 2 8 2 2 5 4 2 2" xfId="60001" xr:uid="{00000000-0005-0000-0000-0000BF6C0000}"/>
    <cellStyle name="Normal 2 8 2 2 5 4 3" xfId="47404" xr:uid="{00000000-0005-0000-0000-0000C06C0000}"/>
    <cellStyle name="Normal 2 8 2 2 5 4 4" xfId="37390" xr:uid="{00000000-0005-0000-0000-0000C16C0000}"/>
    <cellStyle name="Normal 2 8 2 2 5 5" xfId="16549" xr:uid="{00000000-0005-0000-0000-0000C26C0000}"/>
    <cellStyle name="Normal 2 8 2 2 5 5 2" xfId="51765" xr:uid="{00000000-0005-0000-0000-0000C36C0000}"/>
    <cellStyle name="Normal 2 8 2 2 5 5 3" xfId="29154" xr:uid="{00000000-0005-0000-0000-0000C46C0000}"/>
    <cellStyle name="Normal 2 8 2 2 5 6" xfId="14771" xr:uid="{00000000-0005-0000-0000-0000C56C0000}"/>
    <cellStyle name="Normal 2 8 2 2 5 6 2" xfId="49989" xr:uid="{00000000-0005-0000-0000-0000C66C0000}"/>
    <cellStyle name="Normal 2 8 2 2 5 7" xfId="39168" xr:uid="{00000000-0005-0000-0000-0000C76C0000}"/>
    <cellStyle name="Normal 2 8 2 2 5 8" xfId="27378" xr:uid="{00000000-0005-0000-0000-0000C86C0000}"/>
    <cellStyle name="Normal 2 8 2 2 6" xfId="4224" xr:uid="{00000000-0005-0000-0000-0000C96C0000}"/>
    <cellStyle name="Normal 2 8 2 2 6 2" xfId="16871" xr:uid="{00000000-0005-0000-0000-0000CA6C0000}"/>
    <cellStyle name="Normal 2 8 2 2 6 2 2" xfId="52087" xr:uid="{00000000-0005-0000-0000-0000CB6C0000}"/>
    <cellStyle name="Normal 2 8 2 2 6 2 3" xfId="29476" xr:uid="{00000000-0005-0000-0000-0000CC6C0000}"/>
    <cellStyle name="Normal 2 8 2 2 6 3" xfId="13317" xr:uid="{00000000-0005-0000-0000-0000CD6C0000}"/>
    <cellStyle name="Normal 2 8 2 2 6 3 2" xfId="48535" xr:uid="{00000000-0005-0000-0000-0000CE6C0000}"/>
    <cellStyle name="Normal 2 8 2 2 6 4" xfId="39490" xr:uid="{00000000-0005-0000-0000-0000CF6C0000}"/>
    <cellStyle name="Normal 2 8 2 2 6 5" xfId="25924" xr:uid="{00000000-0005-0000-0000-0000D06C0000}"/>
    <cellStyle name="Normal 2 8 2 2 7" xfId="5694" xr:uid="{00000000-0005-0000-0000-0000D16C0000}"/>
    <cellStyle name="Normal 2 8 2 2 7 2" xfId="18325" xr:uid="{00000000-0005-0000-0000-0000D26C0000}"/>
    <cellStyle name="Normal 2 8 2 2 7 2 2" xfId="53541" xr:uid="{00000000-0005-0000-0000-0000D36C0000}"/>
    <cellStyle name="Normal 2 8 2 2 7 3" xfId="40944" xr:uid="{00000000-0005-0000-0000-0000D46C0000}"/>
    <cellStyle name="Normal 2 8 2 2 7 4" xfId="30930" xr:uid="{00000000-0005-0000-0000-0000D56C0000}"/>
    <cellStyle name="Normal 2 8 2 2 8" xfId="7153" xr:uid="{00000000-0005-0000-0000-0000D66C0000}"/>
    <cellStyle name="Normal 2 8 2 2 8 2" xfId="19779" xr:uid="{00000000-0005-0000-0000-0000D76C0000}"/>
    <cellStyle name="Normal 2 8 2 2 8 2 2" xfId="54995" xr:uid="{00000000-0005-0000-0000-0000D86C0000}"/>
    <cellStyle name="Normal 2 8 2 2 8 3" xfId="42398" xr:uid="{00000000-0005-0000-0000-0000D96C0000}"/>
    <cellStyle name="Normal 2 8 2 2 8 4" xfId="32384" xr:uid="{00000000-0005-0000-0000-0000DA6C0000}"/>
    <cellStyle name="Normal 2 8 2 2 9" xfId="8934" xr:uid="{00000000-0005-0000-0000-0000DB6C0000}"/>
    <cellStyle name="Normal 2 8 2 2 9 2" xfId="21555" xr:uid="{00000000-0005-0000-0000-0000DC6C0000}"/>
    <cellStyle name="Normal 2 8 2 2 9 2 2" xfId="56771" xr:uid="{00000000-0005-0000-0000-0000DD6C0000}"/>
    <cellStyle name="Normal 2 8 2 2 9 3" xfId="44174" xr:uid="{00000000-0005-0000-0000-0000DE6C0000}"/>
    <cellStyle name="Normal 2 8 2 2 9 4" xfId="34160" xr:uid="{00000000-0005-0000-0000-0000DF6C0000}"/>
    <cellStyle name="Normal 2 8 2 3" xfId="3070" xr:uid="{00000000-0005-0000-0000-0000E06C0000}"/>
    <cellStyle name="Normal 2 8 2 3 10" xfId="25442" xr:uid="{00000000-0005-0000-0000-0000E16C0000}"/>
    <cellStyle name="Normal 2 8 2 3 11" xfId="60977" xr:uid="{00000000-0005-0000-0000-0000E26C0000}"/>
    <cellStyle name="Normal 2 8 2 3 2" xfId="4873" xr:uid="{00000000-0005-0000-0000-0000E36C0000}"/>
    <cellStyle name="Normal 2 8 2 3 2 2" xfId="17520" xr:uid="{00000000-0005-0000-0000-0000E46C0000}"/>
    <cellStyle name="Normal 2 8 2 3 2 2 2" xfId="52736" xr:uid="{00000000-0005-0000-0000-0000E56C0000}"/>
    <cellStyle name="Normal 2 8 2 3 2 2 3" xfId="30125" xr:uid="{00000000-0005-0000-0000-0000E66C0000}"/>
    <cellStyle name="Normal 2 8 2 3 2 3" xfId="13966" xr:uid="{00000000-0005-0000-0000-0000E76C0000}"/>
    <cellStyle name="Normal 2 8 2 3 2 3 2" xfId="49184" xr:uid="{00000000-0005-0000-0000-0000E86C0000}"/>
    <cellStyle name="Normal 2 8 2 3 2 4" xfId="40139" xr:uid="{00000000-0005-0000-0000-0000E96C0000}"/>
    <cellStyle name="Normal 2 8 2 3 2 5" xfId="26573" xr:uid="{00000000-0005-0000-0000-0000EA6C0000}"/>
    <cellStyle name="Normal 2 8 2 3 3" xfId="6343" xr:uid="{00000000-0005-0000-0000-0000EB6C0000}"/>
    <cellStyle name="Normal 2 8 2 3 3 2" xfId="18974" xr:uid="{00000000-0005-0000-0000-0000EC6C0000}"/>
    <cellStyle name="Normal 2 8 2 3 3 2 2" xfId="54190" xr:uid="{00000000-0005-0000-0000-0000ED6C0000}"/>
    <cellStyle name="Normal 2 8 2 3 3 3" xfId="41593" xr:uid="{00000000-0005-0000-0000-0000EE6C0000}"/>
    <cellStyle name="Normal 2 8 2 3 3 4" xfId="31579" xr:uid="{00000000-0005-0000-0000-0000EF6C0000}"/>
    <cellStyle name="Normal 2 8 2 3 4" xfId="7802" xr:uid="{00000000-0005-0000-0000-0000F06C0000}"/>
    <cellStyle name="Normal 2 8 2 3 4 2" xfId="20428" xr:uid="{00000000-0005-0000-0000-0000F16C0000}"/>
    <cellStyle name="Normal 2 8 2 3 4 2 2" xfId="55644" xr:uid="{00000000-0005-0000-0000-0000F26C0000}"/>
    <cellStyle name="Normal 2 8 2 3 4 3" xfId="43047" xr:uid="{00000000-0005-0000-0000-0000F36C0000}"/>
    <cellStyle name="Normal 2 8 2 3 4 4" xfId="33033" xr:uid="{00000000-0005-0000-0000-0000F46C0000}"/>
    <cellStyle name="Normal 2 8 2 3 5" xfId="9583" xr:uid="{00000000-0005-0000-0000-0000F56C0000}"/>
    <cellStyle name="Normal 2 8 2 3 5 2" xfId="22204" xr:uid="{00000000-0005-0000-0000-0000F66C0000}"/>
    <cellStyle name="Normal 2 8 2 3 5 2 2" xfId="57420" xr:uid="{00000000-0005-0000-0000-0000F76C0000}"/>
    <cellStyle name="Normal 2 8 2 3 5 3" xfId="44823" xr:uid="{00000000-0005-0000-0000-0000F86C0000}"/>
    <cellStyle name="Normal 2 8 2 3 5 4" xfId="34809" xr:uid="{00000000-0005-0000-0000-0000F96C0000}"/>
    <cellStyle name="Normal 2 8 2 3 6" xfId="11377" xr:uid="{00000000-0005-0000-0000-0000FA6C0000}"/>
    <cellStyle name="Normal 2 8 2 3 6 2" xfId="23980" xr:uid="{00000000-0005-0000-0000-0000FB6C0000}"/>
    <cellStyle name="Normal 2 8 2 3 6 2 2" xfId="59196" xr:uid="{00000000-0005-0000-0000-0000FC6C0000}"/>
    <cellStyle name="Normal 2 8 2 3 6 3" xfId="46599" xr:uid="{00000000-0005-0000-0000-0000FD6C0000}"/>
    <cellStyle name="Normal 2 8 2 3 6 4" xfId="36585" xr:uid="{00000000-0005-0000-0000-0000FE6C0000}"/>
    <cellStyle name="Normal 2 8 2 3 7" xfId="15744" xr:uid="{00000000-0005-0000-0000-0000FF6C0000}"/>
    <cellStyle name="Normal 2 8 2 3 7 2" xfId="50960" xr:uid="{00000000-0005-0000-0000-0000006D0000}"/>
    <cellStyle name="Normal 2 8 2 3 7 3" xfId="28349" xr:uid="{00000000-0005-0000-0000-0000016D0000}"/>
    <cellStyle name="Normal 2 8 2 3 8" xfId="12835" xr:uid="{00000000-0005-0000-0000-0000026D0000}"/>
    <cellStyle name="Normal 2 8 2 3 8 2" xfId="48053" xr:uid="{00000000-0005-0000-0000-0000036D0000}"/>
    <cellStyle name="Normal 2 8 2 3 9" xfId="38363" xr:uid="{00000000-0005-0000-0000-0000046D0000}"/>
    <cellStyle name="Normal 2 8 2 4" xfId="2896" xr:uid="{00000000-0005-0000-0000-0000056D0000}"/>
    <cellStyle name="Normal 2 8 2 4 10" xfId="25283" xr:uid="{00000000-0005-0000-0000-0000066D0000}"/>
    <cellStyle name="Normal 2 8 2 4 11" xfId="60818" xr:uid="{00000000-0005-0000-0000-0000076D0000}"/>
    <cellStyle name="Normal 2 8 2 4 2" xfId="4714" xr:uid="{00000000-0005-0000-0000-0000086D0000}"/>
    <cellStyle name="Normal 2 8 2 4 2 2" xfId="17361" xr:uid="{00000000-0005-0000-0000-0000096D0000}"/>
    <cellStyle name="Normal 2 8 2 4 2 2 2" xfId="52577" xr:uid="{00000000-0005-0000-0000-00000A6D0000}"/>
    <cellStyle name="Normal 2 8 2 4 2 2 3" xfId="29966" xr:uid="{00000000-0005-0000-0000-00000B6D0000}"/>
    <cellStyle name="Normal 2 8 2 4 2 3" xfId="13807" xr:uid="{00000000-0005-0000-0000-00000C6D0000}"/>
    <cellStyle name="Normal 2 8 2 4 2 3 2" xfId="49025" xr:uid="{00000000-0005-0000-0000-00000D6D0000}"/>
    <cellStyle name="Normal 2 8 2 4 2 4" xfId="39980" xr:uid="{00000000-0005-0000-0000-00000E6D0000}"/>
    <cellStyle name="Normal 2 8 2 4 2 5" xfId="26414" xr:uid="{00000000-0005-0000-0000-00000F6D0000}"/>
    <cellStyle name="Normal 2 8 2 4 3" xfId="6184" xr:uid="{00000000-0005-0000-0000-0000106D0000}"/>
    <cellStyle name="Normal 2 8 2 4 3 2" xfId="18815" xr:uid="{00000000-0005-0000-0000-0000116D0000}"/>
    <cellStyle name="Normal 2 8 2 4 3 2 2" xfId="54031" xr:uid="{00000000-0005-0000-0000-0000126D0000}"/>
    <cellStyle name="Normal 2 8 2 4 3 3" xfId="41434" xr:uid="{00000000-0005-0000-0000-0000136D0000}"/>
    <cellStyle name="Normal 2 8 2 4 3 4" xfId="31420" xr:uid="{00000000-0005-0000-0000-0000146D0000}"/>
    <cellStyle name="Normal 2 8 2 4 4" xfId="7643" xr:uid="{00000000-0005-0000-0000-0000156D0000}"/>
    <cellStyle name="Normal 2 8 2 4 4 2" xfId="20269" xr:uid="{00000000-0005-0000-0000-0000166D0000}"/>
    <cellStyle name="Normal 2 8 2 4 4 2 2" xfId="55485" xr:uid="{00000000-0005-0000-0000-0000176D0000}"/>
    <cellStyle name="Normal 2 8 2 4 4 3" xfId="42888" xr:uid="{00000000-0005-0000-0000-0000186D0000}"/>
    <cellStyle name="Normal 2 8 2 4 4 4" xfId="32874" xr:uid="{00000000-0005-0000-0000-0000196D0000}"/>
    <cellStyle name="Normal 2 8 2 4 5" xfId="9424" xr:uid="{00000000-0005-0000-0000-00001A6D0000}"/>
    <cellStyle name="Normal 2 8 2 4 5 2" xfId="22045" xr:uid="{00000000-0005-0000-0000-00001B6D0000}"/>
    <cellStyle name="Normal 2 8 2 4 5 2 2" xfId="57261" xr:uid="{00000000-0005-0000-0000-00001C6D0000}"/>
    <cellStyle name="Normal 2 8 2 4 5 3" xfId="44664" xr:uid="{00000000-0005-0000-0000-00001D6D0000}"/>
    <cellStyle name="Normal 2 8 2 4 5 4" xfId="34650" xr:uid="{00000000-0005-0000-0000-00001E6D0000}"/>
    <cellStyle name="Normal 2 8 2 4 6" xfId="11218" xr:uid="{00000000-0005-0000-0000-00001F6D0000}"/>
    <cellStyle name="Normal 2 8 2 4 6 2" xfId="23821" xr:uid="{00000000-0005-0000-0000-0000206D0000}"/>
    <cellStyle name="Normal 2 8 2 4 6 2 2" xfId="59037" xr:uid="{00000000-0005-0000-0000-0000216D0000}"/>
    <cellStyle name="Normal 2 8 2 4 6 3" xfId="46440" xr:uid="{00000000-0005-0000-0000-0000226D0000}"/>
    <cellStyle name="Normal 2 8 2 4 6 4" xfId="36426" xr:uid="{00000000-0005-0000-0000-0000236D0000}"/>
    <cellStyle name="Normal 2 8 2 4 7" xfId="15585" xr:uid="{00000000-0005-0000-0000-0000246D0000}"/>
    <cellStyle name="Normal 2 8 2 4 7 2" xfId="50801" xr:uid="{00000000-0005-0000-0000-0000256D0000}"/>
    <cellStyle name="Normal 2 8 2 4 7 3" xfId="28190" xr:uid="{00000000-0005-0000-0000-0000266D0000}"/>
    <cellStyle name="Normal 2 8 2 4 8" xfId="12676" xr:uid="{00000000-0005-0000-0000-0000276D0000}"/>
    <cellStyle name="Normal 2 8 2 4 8 2" xfId="47894" xr:uid="{00000000-0005-0000-0000-0000286D0000}"/>
    <cellStyle name="Normal 2 8 2 4 9" xfId="38204" xr:uid="{00000000-0005-0000-0000-0000296D0000}"/>
    <cellStyle name="Normal 2 8 2 5" xfId="3405" xr:uid="{00000000-0005-0000-0000-00002A6D0000}"/>
    <cellStyle name="Normal 2 8 2 5 10" xfId="26901" xr:uid="{00000000-0005-0000-0000-00002B6D0000}"/>
    <cellStyle name="Normal 2 8 2 5 11" xfId="61305" xr:uid="{00000000-0005-0000-0000-00002C6D0000}"/>
    <cellStyle name="Normal 2 8 2 5 2" xfId="5201" xr:uid="{00000000-0005-0000-0000-00002D6D0000}"/>
    <cellStyle name="Normal 2 8 2 5 2 2" xfId="17848" xr:uid="{00000000-0005-0000-0000-00002E6D0000}"/>
    <cellStyle name="Normal 2 8 2 5 2 2 2" xfId="53064" xr:uid="{00000000-0005-0000-0000-00002F6D0000}"/>
    <cellStyle name="Normal 2 8 2 5 2 3" xfId="40467" xr:uid="{00000000-0005-0000-0000-0000306D0000}"/>
    <cellStyle name="Normal 2 8 2 5 2 4" xfId="30453" xr:uid="{00000000-0005-0000-0000-0000316D0000}"/>
    <cellStyle name="Normal 2 8 2 5 3" xfId="6671" xr:uid="{00000000-0005-0000-0000-0000326D0000}"/>
    <cellStyle name="Normal 2 8 2 5 3 2" xfId="19302" xr:uid="{00000000-0005-0000-0000-0000336D0000}"/>
    <cellStyle name="Normal 2 8 2 5 3 2 2" xfId="54518" xr:uid="{00000000-0005-0000-0000-0000346D0000}"/>
    <cellStyle name="Normal 2 8 2 5 3 3" xfId="41921" xr:uid="{00000000-0005-0000-0000-0000356D0000}"/>
    <cellStyle name="Normal 2 8 2 5 3 4" xfId="31907" xr:uid="{00000000-0005-0000-0000-0000366D0000}"/>
    <cellStyle name="Normal 2 8 2 5 4" xfId="8130" xr:uid="{00000000-0005-0000-0000-0000376D0000}"/>
    <cellStyle name="Normal 2 8 2 5 4 2" xfId="20756" xr:uid="{00000000-0005-0000-0000-0000386D0000}"/>
    <cellStyle name="Normal 2 8 2 5 4 2 2" xfId="55972" xr:uid="{00000000-0005-0000-0000-0000396D0000}"/>
    <cellStyle name="Normal 2 8 2 5 4 3" xfId="43375" xr:uid="{00000000-0005-0000-0000-00003A6D0000}"/>
    <cellStyle name="Normal 2 8 2 5 4 4" xfId="33361" xr:uid="{00000000-0005-0000-0000-00003B6D0000}"/>
    <cellStyle name="Normal 2 8 2 5 5" xfId="9911" xr:uid="{00000000-0005-0000-0000-00003C6D0000}"/>
    <cellStyle name="Normal 2 8 2 5 5 2" xfId="22532" xr:uid="{00000000-0005-0000-0000-00003D6D0000}"/>
    <cellStyle name="Normal 2 8 2 5 5 2 2" xfId="57748" xr:uid="{00000000-0005-0000-0000-00003E6D0000}"/>
    <cellStyle name="Normal 2 8 2 5 5 3" xfId="45151" xr:uid="{00000000-0005-0000-0000-00003F6D0000}"/>
    <cellStyle name="Normal 2 8 2 5 5 4" xfId="35137" xr:uid="{00000000-0005-0000-0000-0000406D0000}"/>
    <cellStyle name="Normal 2 8 2 5 6" xfId="11705" xr:uid="{00000000-0005-0000-0000-0000416D0000}"/>
    <cellStyle name="Normal 2 8 2 5 6 2" xfId="24308" xr:uid="{00000000-0005-0000-0000-0000426D0000}"/>
    <cellStyle name="Normal 2 8 2 5 6 2 2" xfId="59524" xr:uid="{00000000-0005-0000-0000-0000436D0000}"/>
    <cellStyle name="Normal 2 8 2 5 6 3" xfId="46927" xr:uid="{00000000-0005-0000-0000-0000446D0000}"/>
    <cellStyle name="Normal 2 8 2 5 6 4" xfId="36913" xr:uid="{00000000-0005-0000-0000-0000456D0000}"/>
    <cellStyle name="Normal 2 8 2 5 7" xfId="16072" xr:uid="{00000000-0005-0000-0000-0000466D0000}"/>
    <cellStyle name="Normal 2 8 2 5 7 2" xfId="51288" xr:uid="{00000000-0005-0000-0000-0000476D0000}"/>
    <cellStyle name="Normal 2 8 2 5 7 3" xfId="28677" xr:uid="{00000000-0005-0000-0000-0000486D0000}"/>
    <cellStyle name="Normal 2 8 2 5 8" xfId="14294" xr:uid="{00000000-0005-0000-0000-0000496D0000}"/>
    <cellStyle name="Normal 2 8 2 5 8 2" xfId="49512" xr:uid="{00000000-0005-0000-0000-00004A6D0000}"/>
    <cellStyle name="Normal 2 8 2 5 9" xfId="38691" xr:uid="{00000000-0005-0000-0000-00004B6D0000}"/>
    <cellStyle name="Normal 2 8 2 6" xfId="2565" xr:uid="{00000000-0005-0000-0000-00004C6D0000}"/>
    <cellStyle name="Normal 2 8 2 6 10" xfId="26092" xr:uid="{00000000-0005-0000-0000-00004D6D0000}"/>
    <cellStyle name="Normal 2 8 2 6 11" xfId="60496" xr:uid="{00000000-0005-0000-0000-00004E6D0000}"/>
    <cellStyle name="Normal 2 8 2 6 2" xfId="4392" xr:uid="{00000000-0005-0000-0000-00004F6D0000}"/>
    <cellStyle name="Normal 2 8 2 6 2 2" xfId="17039" xr:uid="{00000000-0005-0000-0000-0000506D0000}"/>
    <cellStyle name="Normal 2 8 2 6 2 2 2" xfId="52255" xr:uid="{00000000-0005-0000-0000-0000516D0000}"/>
    <cellStyle name="Normal 2 8 2 6 2 3" xfId="39658" xr:uid="{00000000-0005-0000-0000-0000526D0000}"/>
    <cellStyle name="Normal 2 8 2 6 2 4" xfId="29644" xr:uid="{00000000-0005-0000-0000-0000536D0000}"/>
    <cellStyle name="Normal 2 8 2 6 3" xfId="5862" xr:uid="{00000000-0005-0000-0000-0000546D0000}"/>
    <cellStyle name="Normal 2 8 2 6 3 2" xfId="18493" xr:uid="{00000000-0005-0000-0000-0000556D0000}"/>
    <cellStyle name="Normal 2 8 2 6 3 2 2" xfId="53709" xr:uid="{00000000-0005-0000-0000-0000566D0000}"/>
    <cellStyle name="Normal 2 8 2 6 3 3" xfId="41112" xr:uid="{00000000-0005-0000-0000-0000576D0000}"/>
    <cellStyle name="Normal 2 8 2 6 3 4" xfId="31098" xr:uid="{00000000-0005-0000-0000-0000586D0000}"/>
    <cellStyle name="Normal 2 8 2 6 4" xfId="7321" xr:uid="{00000000-0005-0000-0000-0000596D0000}"/>
    <cellStyle name="Normal 2 8 2 6 4 2" xfId="19947" xr:uid="{00000000-0005-0000-0000-00005A6D0000}"/>
    <cellStyle name="Normal 2 8 2 6 4 2 2" xfId="55163" xr:uid="{00000000-0005-0000-0000-00005B6D0000}"/>
    <cellStyle name="Normal 2 8 2 6 4 3" xfId="42566" xr:uid="{00000000-0005-0000-0000-00005C6D0000}"/>
    <cellStyle name="Normal 2 8 2 6 4 4" xfId="32552" xr:uid="{00000000-0005-0000-0000-00005D6D0000}"/>
    <cellStyle name="Normal 2 8 2 6 5" xfId="9102" xr:uid="{00000000-0005-0000-0000-00005E6D0000}"/>
    <cellStyle name="Normal 2 8 2 6 5 2" xfId="21723" xr:uid="{00000000-0005-0000-0000-00005F6D0000}"/>
    <cellStyle name="Normal 2 8 2 6 5 2 2" xfId="56939" xr:uid="{00000000-0005-0000-0000-0000606D0000}"/>
    <cellStyle name="Normal 2 8 2 6 5 3" xfId="44342" xr:uid="{00000000-0005-0000-0000-0000616D0000}"/>
    <cellStyle name="Normal 2 8 2 6 5 4" xfId="34328" xr:uid="{00000000-0005-0000-0000-0000626D0000}"/>
    <cellStyle name="Normal 2 8 2 6 6" xfId="10896" xr:uid="{00000000-0005-0000-0000-0000636D0000}"/>
    <cellStyle name="Normal 2 8 2 6 6 2" xfId="23499" xr:uid="{00000000-0005-0000-0000-0000646D0000}"/>
    <cellStyle name="Normal 2 8 2 6 6 2 2" xfId="58715" xr:uid="{00000000-0005-0000-0000-0000656D0000}"/>
    <cellStyle name="Normal 2 8 2 6 6 3" xfId="46118" xr:uid="{00000000-0005-0000-0000-0000666D0000}"/>
    <cellStyle name="Normal 2 8 2 6 6 4" xfId="36104" xr:uid="{00000000-0005-0000-0000-0000676D0000}"/>
    <cellStyle name="Normal 2 8 2 6 7" xfId="15263" xr:uid="{00000000-0005-0000-0000-0000686D0000}"/>
    <cellStyle name="Normal 2 8 2 6 7 2" xfId="50479" xr:uid="{00000000-0005-0000-0000-0000696D0000}"/>
    <cellStyle name="Normal 2 8 2 6 7 3" xfId="27868" xr:uid="{00000000-0005-0000-0000-00006A6D0000}"/>
    <cellStyle name="Normal 2 8 2 6 8" xfId="13485" xr:uid="{00000000-0005-0000-0000-00006B6D0000}"/>
    <cellStyle name="Normal 2 8 2 6 8 2" xfId="48703" xr:uid="{00000000-0005-0000-0000-00006C6D0000}"/>
    <cellStyle name="Normal 2 8 2 6 9" xfId="37882" xr:uid="{00000000-0005-0000-0000-00006D6D0000}"/>
    <cellStyle name="Normal 2 8 2 7" xfId="3729" xr:uid="{00000000-0005-0000-0000-00006E6D0000}"/>
    <cellStyle name="Normal 2 8 2 7 2" xfId="8453" xr:uid="{00000000-0005-0000-0000-00006F6D0000}"/>
    <cellStyle name="Normal 2 8 2 7 2 2" xfId="21079" xr:uid="{00000000-0005-0000-0000-0000706D0000}"/>
    <cellStyle name="Normal 2 8 2 7 2 2 2" xfId="56295" xr:uid="{00000000-0005-0000-0000-0000716D0000}"/>
    <cellStyle name="Normal 2 8 2 7 2 3" xfId="43698" xr:uid="{00000000-0005-0000-0000-0000726D0000}"/>
    <cellStyle name="Normal 2 8 2 7 2 4" xfId="33684" xr:uid="{00000000-0005-0000-0000-0000736D0000}"/>
    <cellStyle name="Normal 2 8 2 7 3" xfId="10234" xr:uid="{00000000-0005-0000-0000-0000746D0000}"/>
    <cellStyle name="Normal 2 8 2 7 3 2" xfId="22855" xr:uid="{00000000-0005-0000-0000-0000756D0000}"/>
    <cellStyle name="Normal 2 8 2 7 3 2 2" xfId="58071" xr:uid="{00000000-0005-0000-0000-0000766D0000}"/>
    <cellStyle name="Normal 2 8 2 7 3 3" xfId="45474" xr:uid="{00000000-0005-0000-0000-0000776D0000}"/>
    <cellStyle name="Normal 2 8 2 7 3 4" xfId="35460" xr:uid="{00000000-0005-0000-0000-0000786D0000}"/>
    <cellStyle name="Normal 2 8 2 7 4" xfId="12030" xr:uid="{00000000-0005-0000-0000-0000796D0000}"/>
    <cellStyle name="Normal 2 8 2 7 4 2" xfId="24631" xr:uid="{00000000-0005-0000-0000-00007A6D0000}"/>
    <cellStyle name="Normal 2 8 2 7 4 2 2" xfId="59847" xr:uid="{00000000-0005-0000-0000-00007B6D0000}"/>
    <cellStyle name="Normal 2 8 2 7 4 3" xfId="47250" xr:uid="{00000000-0005-0000-0000-00007C6D0000}"/>
    <cellStyle name="Normal 2 8 2 7 4 4" xfId="37236" xr:uid="{00000000-0005-0000-0000-00007D6D0000}"/>
    <cellStyle name="Normal 2 8 2 7 5" xfId="16395" xr:uid="{00000000-0005-0000-0000-00007E6D0000}"/>
    <cellStyle name="Normal 2 8 2 7 5 2" xfId="51611" xr:uid="{00000000-0005-0000-0000-00007F6D0000}"/>
    <cellStyle name="Normal 2 8 2 7 5 3" xfId="29000" xr:uid="{00000000-0005-0000-0000-0000806D0000}"/>
    <cellStyle name="Normal 2 8 2 7 6" xfId="14617" xr:uid="{00000000-0005-0000-0000-0000816D0000}"/>
    <cellStyle name="Normal 2 8 2 7 6 2" xfId="49835" xr:uid="{00000000-0005-0000-0000-0000826D0000}"/>
    <cellStyle name="Normal 2 8 2 7 7" xfId="39014" xr:uid="{00000000-0005-0000-0000-0000836D0000}"/>
    <cellStyle name="Normal 2 8 2 7 8" xfId="27224" xr:uid="{00000000-0005-0000-0000-0000846D0000}"/>
    <cellStyle name="Normal 2 8 2 8" xfId="4067" xr:uid="{00000000-0005-0000-0000-0000856D0000}"/>
    <cellStyle name="Normal 2 8 2 8 2" xfId="16717" xr:uid="{00000000-0005-0000-0000-0000866D0000}"/>
    <cellStyle name="Normal 2 8 2 8 2 2" xfId="51933" xr:uid="{00000000-0005-0000-0000-0000876D0000}"/>
    <cellStyle name="Normal 2 8 2 8 2 3" xfId="29322" xr:uid="{00000000-0005-0000-0000-0000886D0000}"/>
    <cellStyle name="Normal 2 8 2 8 3" xfId="13163" xr:uid="{00000000-0005-0000-0000-0000896D0000}"/>
    <cellStyle name="Normal 2 8 2 8 3 2" xfId="48381" xr:uid="{00000000-0005-0000-0000-00008A6D0000}"/>
    <cellStyle name="Normal 2 8 2 8 4" xfId="39336" xr:uid="{00000000-0005-0000-0000-00008B6D0000}"/>
    <cellStyle name="Normal 2 8 2 8 5" xfId="25770" xr:uid="{00000000-0005-0000-0000-00008C6D0000}"/>
    <cellStyle name="Normal 2 8 2 9" xfId="5540" xr:uid="{00000000-0005-0000-0000-00008D6D0000}"/>
    <cellStyle name="Normal 2 8 2 9 2" xfId="18171" xr:uid="{00000000-0005-0000-0000-00008E6D0000}"/>
    <cellStyle name="Normal 2 8 2 9 2 2" xfId="53387" xr:uid="{00000000-0005-0000-0000-00008F6D0000}"/>
    <cellStyle name="Normal 2 8 2 9 3" xfId="40790" xr:uid="{00000000-0005-0000-0000-0000906D0000}"/>
    <cellStyle name="Normal 2 8 2 9 4" xfId="30776" xr:uid="{00000000-0005-0000-0000-0000916D0000}"/>
    <cellStyle name="Normal 2 8 3" xfId="2309" xr:uid="{00000000-0005-0000-0000-0000926D0000}"/>
    <cellStyle name="Normal 2 8 3 10" xfId="10597" xr:uid="{00000000-0005-0000-0000-0000936D0000}"/>
    <cellStyle name="Normal 2 8 3 10 2" xfId="23208" xr:uid="{00000000-0005-0000-0000-0000946D0000}"/>
    <cellStyle name="Normal 2 8 3 10 2 2" xfId="58424" xr:uid="{00000000-0005-0000-0000-0000956D0000}"/>
    <cellStyle name="Normal 2 8 3 10 3" xfId="45827" xr:uid="{00000000-0005-0000-0000-0000966D0000}"/>
    <cellStyle name="Normal 2 8 3 10 4" xfId="35813" xr:uid="{00000000-0005-0000-0000-0000976D0000}"/>
    <cellStyle name="Normal 2 8 3 11" xfId="15021" xr:uid="{00000000-0005-0000-0000-0000986D0000}"/>
    <cellStyle name="Normal 2 8 3 11 2" xfId="50237" xr:uid="{00000000-0005-0000-0000-0000996D0000}"/>
    <cellStyle name="Normal 2 8 3 11 3" xfId="27626" xr:uid="{00000000-0005-0000-0000-00009A6D0000}"/>
    <cellStyle name="Normal 2 8 3 12" xfId="12434" xr:uid="{00000000-0005-0000-0000-00009B6D0000}"/>
    <cellStyle name="Normal 2 8 3 12 2" xfId="47652" xr:uid="{00000000-0005-0000-0000-00009C6D0000}"/>
    <cellStyle name="Normal 2 8 3 13" xfId="37640" xr:uid="{00000000-0005-0000-0000-00009D6D0000}"/>
    <cellStyle name="Normal 2 8 3 14" xfId="25041" xr:uid="{00000000-0005-0000-0000-00009E6D0000}"/>
    <cellStyle name="Normal 2 8 3 15" xfId="60254" xr:uid="{00000000-0005-0000-0000-00009F6D0000}"/>
    <cellStyle name="Normal 2 8 3 2" xfId="3156" xr:uid="{00000000-0005-0000-0000-0000A06D0000}"/>
    <cellStyle name="Normal 2 8 3 2 10" xfId="25525" xr:uid="{00000000-0005-0000-0000-0000A16D0000}"/>
    <cellStyle name="Normal 2 8 3 2 11" xfId="61060" xr:uid="{00000000-0005-0000-0000-0000A26D0000}"/>
    <cellStyle name="Normal 2 8 3 2 2" xfId="4956" xr:uid="{00000000-0005-0000-0000-0000A36D0000}"/>
    <cellStyle name="Normal 2 8 3 2 2 2" xfId="17603" xr:uid="{00000000-0005-0000-0000-0000A46D0000}"/>
    <cellStyle name="Normal 2 8 3 2 2 2 2" xfId="52819" xr:uid="{00000000-0005-0000-0000-0000A56D0000}"/>
    <cellStyle name="Normal 2 8 3 2 2 2 3" xfId="30208" xr:uid="{00000000-0005-0000-0000-0000A66D0000}"/>
    <cellStyle name="Normal 2 8 3 2 2 3" xfId="14049" xr:uid="{00000000-0005-0000-0000-0000A76D0000}"/>
    <cellStyle name="Normal 2 8 3 2 2 3 2" xfId="49267" xr:uid="{00000000-0005-0000-0000-0000A86D0000}"/>
    <cellStyle name="Normal 2 8 3 2 2 4" xfId="40222" xr:uid="{00000000-0005-0000-0000-0000A96D0000}"/>
    <cellStyle name="Normal 2 8 3 2 2 5" xfId="26656" xr:uid="{00000000-0005-0000-0000-0000AA6D0000}"/>
    <cellStyle name="Normal 2 8 3 2 3" xfId="6426" xr:uid="{00000000-0005-0000-0000-0000AB6D0000}"/>
    <cellStyle name="Normal 2 8 3 2 3 2" xfId="19057" xr:uid="{00000000-0005-0000-0000-0000AC6D0000}"/>
    <cellStyle name="Normal 2 8 3 2 3 2 2" xfId="54273" xr:uid="{00000000-0005-0000-0000-0000AD6D0000}"/>
    <cellStyle name="Normal 2 8 3 2 3 3" xfId="41676" xr:uid="{00000000-0005-0000-0000-0000AE6D0000}"/>
    <cellStyle name="Normal 2 8 3 2 3 4" xfId="31662" xr:uid="{00000000-0005-0000-0000-0000AF6D0000}"/>
    <cellStyle name="Normal 2 8 3 2 4" xfId="7885" xr:uid="{00000000-0005-0000-0000-0000B06D0000}"/>
    <cellStyle name="Normal 2 8 3 2 4 2" xfId="20511" xr:uid="{00000000-0005-0000-0000-0000B16D0000}"/>
    <cellStyle name="Normal 2 8 3 2 4 2 2" xfId="55727" xr:uid="{00000000-0005-0000-0000-0000B26D0000}"/>
    <cellStyle name="Normal 2 8 3 2 4 3" xfId="43130" xr:uid="{00000000-0005-0000-0000-0000B36D0000}"/>
    <cellStyle name="Normal 2 8 3 2 4 4" xfId="33116" xr:uid="{00000000-0005-0000-0000-0000B46D0000}"/>
    <cellStyle name="Normal 2 8 3 2 5" xfId="9666" xr:uid="{00000000-0005-0000-0000-0000B56D0000}"/>
    <cellStyle name="Normal 2 8 3 2 5 2" xfId="22287" xr:uid="{00000000-0005-0000-0000-0000B66D0000}"/>
    <cellStyle name="Normal 2 8 3 2 5 2 2" xfId="57503" xr:uid="{00000000-0005-0000-0000-0000B76D0000}"/>
    <cellStyle name="Normal 2 8 3 2 5 3" xfId="44906" xr:uid="{00000000-0005-0000-0000-0000B86D0000}"/>
    <cellStyle name="Normal 2 8 3 2 5 4" xfId="34892" xr:uid="{00000000-0005-0000-0000-0000B96D0000}"/>
    <cellStyle name="Normal 2 8 3 2 6" xfId="11460" xr:uid="{00000000-0005-0000-0000-0000BA6D0000}"/>
    <cellStyle name="Normal 2 8 3 2 6 2" xfId="24063" xr:uid="{00000000-0005-0000-0000-0000BB6D0000}"/>
    <cellStyle name="Normal 2 8 3 2 6 2 2" xfId="59279" xr:uid="{00000000-0005-0000-0000-0000BC6D0000}"/>
    <cellStyle name="Normal 2 8 3 2 6 3" xfId="46682" xr:uid="{00000000-0005-0000-0000-0000BD6D0000}"/>
    <cellStyle name="Normal 2 8 3 2 6 4" xfId="36668" xr:uid="{00000000-0005-0000-0000-0000BE6D0000}"/>
    <cellStyle name="Normal 2 8 3 2 7" xfId="15827" xr:uid="{00000000-0005-0000-0000-0000BF6D0000}"/>
    <cellStyle name="Normal 2 8 3 2 7 2" xfId="51043" xr:uid="{00000000-0005-0000-0000-0000C06D0000}"/>
    <cellStyle name="Normal 2 8 3 2 7 3" xfId="28432" xr:uid="{00000000-0005-0000-0000-0000C16D0000}"/>
    <cellStyle name="Normal 2 8 3 2 8" xfId="12918" xr:uid="{00000000-0005-0000-0000-0000C26D0000}"/>
    <cellStyle name="Normal 2 8 3 2 8 2" xfId="48136" xr:uid="{00000000-0005-0000-0000-0000C36D0000}"/>
    <cellStyle name="Normal 2 8 3 2 9" xfId="38446" xr:uid="{00000000-0005-0000-0000-0000C46D0000}"/>
    <cellStyle name="Normal 2 8 3 3" xfId="3485" xr:uid="{00000000-0005-0000-0000-0000C56D0000}"/>
    <cellStyle name="Normal 2 8 3 3 10" xfId="26981" xr:uid="{00000000-0005-0000-0000-0000C66D0000}"/>
    <cellStyle name="Normal 2 8 3 3 11" xfId="61385" xr:uid="{00000000-0005-0000-0000-0000C76D0000}"/>
    <cellStyle name="Normal 2 8 3 3 2" xfId="5281" xr:uid="{00000000-0005-0000-0000-0000C86D0000}"/>
    <cellStyle name="Normal 2 8 3 3 2 2" xfId="17928" xr:uid="{00000000-0005-0000-0000-0000C96D0000}"/>
    <cellStyle name="Normal 2 8 3 3 2 2 2" xfId="53144" xr:uid="{00000000-0005-0000-0000-0000CA6D0000}"/>
    <cellStyle name="Normal 2 8 3 3 2 3" xfId="40547" xr:uid="{00000000-0005-0000-0000-0000CB6D0000}"/>
    <cellStyle name="Normal 2 8 3 3 2 4" xfId="30533" xr:uid="{00000000-0005-0000-0000-0000CC6D0000}"/>
    <cellStyle name="Normal 2 8 3 3 3" xfId="6751" xr:uid="{00000000-0005-0000-0000-0000CD6D0000}"/>
    <cellStyle name="Normal 2 8 3 3 3 2" xfId="19382" xr:uid="{00000000-0005-0000-0000-0000CE6D0000}"/>
    <cellStyle name="Normal 2 8 3 3 3 2 2" xfId="54598" xr:uid="{00000000-0005-0000-0000-0000CF6D0000}"/>
    <cellStyle name="Normal 2 8 3 3 3 3" xfId="42001" xr:uid="{00000000-0005-0000-0000-0000D06D0000}"/>
    <cellStyle name="Normal 2 8 3 3 3 4" xfId="31987" xr:uid="{00000000-0005-0000-0000-0000D16D0000}"/>
    <cellStyle name="Normal 2 8 3 3 4" xfId="8210" xr:uid="{00000000-0005-0000-0000-0000D26D0000}"/>
    <cellStyle name="Normal 2 8 3 3 4 2" xfId="20836" xr:uid="{00000000-0005-0000-0000-0000D36D0000}"/>
    <cellStyle name="Normal 2 8 3 3 4 2 2" xfId="56052" xr:uid="{00000000-0005-0000-0000-0000D46D0000}"/>
    <cellStyle name="Normal 2 8 3 3 4 3" xfId="43455" xr:uid="{00000000-0005-0000-0000-0000D56D0000}"/>
    <cellStyle name="Normal 2 8 3 3 4 4" xfId="33441" xr:uid="{00000000-0005-0000-0000-0000D66D0000}"/>
    <cellStyle name="Normal 2 8 3 3 5" xfId="9991" xr:uid="{00000000-0005-0000-0000-0000D76D0000}"/>
    <cellStyle name="Normal 2 8 3 3 5 2" xfId="22612" xr:uid="{00000000-0005-0000-0000-0000D86D0000}"/>
    <cellStyle name="Normal 2 8 3 3 5 2 2" xfId="57828" xr:uid="{00000000-0005-0000-0000-0000D96D0000}"/>
    <cellStyle name="Normal 2 8 3 3 5 3" xfId="45231" xr:uid="{00000000-0005-0000-0000-0000DA6D0000}"/>
    <cellStyle name="Normal 2 8 3 3 5 4" xfId="35217" xr:uid="{00000000-0005-0000-0000-0000DB6D0000}"/>
    <cellStyle name="Normal 2 8 3 3 6" xfId="11785" xr:uid="{00000000-0005-0000-0000-0000DC6D0000}"/>
    <cellStyle name="Normal 2 8 3 3 6 2" xfId="24388" xr:uid="{00000000-0005-0000-0000-0000DD6D0000}"/>
    <cellStyle name="Normal 2 8 3 3 6 2 2" xfId="59604" xr:uid="{00000000-0005-0000-0000-0000DE6D0000}"/>
    <cellStyle name="Normal 2 8 3 3 6 3" xfId="47007" xr:uid="{00000000-0005-0000-0000-0000DF6D0000}"/>
    <cellStyle name="Normal 2 8 3 3 6 4" xfId="36993" xr:uid="{00000000-0005-0000-0000-0000E06D0000}"/>
    <cellStyle name="Normal 2 8 3 3 7" xfId="16152" xr:uid="{00000000-0005-0000-0000-0000E16D0000}"/>
    <cellStyle name="Normal 2 8 3 3 7 2" xfId="51368" xr:uid="{00000000-0005-0000-0000-0000E26D0000}"/>
    <cellStyle name="Normal 2 8 3 3 7 3" xfId="28757" xr:uid="{00000000-0005-0000-0000-0000E36D0000}"/>
    <cellStyle name="Normal 2 8 3 3 8" xfId="14374" xr:uid="{00000000-0005-0000-0000-0000E46D0000}"/>
    <cellStyle name="Normal 2 8 3 3 8 2" xfId="49592" xr:uid="{00000000-0005-0000-0000-0000E56D0000}"/>
    <cellStyle name="Normal 2 8 3 3 9" xfId="38771" xr:uid="{00000000-0005-0000-0000-0000E66D0000}"/>
    <cellStyle name="Normal 2 8 3 4" xfId="2646" xr:uid="{00000000-0005-0000-0000-0000E76D0000}"/>
    <cellStyle name="Normal 2 8 3 4 10" xfId="26172" xr:uid="{00000000-0005-0000-0000-0000E86D0000}"/>
    <cellStyle name="Normal 2 8 3 4 11" xfId="60576" xr:uid="{00000000-0005-0000-0000-0000E96D0000}"/>
    <cellStyle name="Normal 2 8 3 4 2" xfId="4472" xr:uid="{00000000-0005-0000-0000-0000EA6D0000}"/>
    <cellStyle name="Normal 2 8 3 4 2 2" xfId="17119" xr:uid="{00000000-0005-0000-0000-0000EB6D0000}"/>
    <cellStyle name="Normal 2 8 3 4 2 2 2" xfId="52335" xr:uid="{00000000-0005-0000-0000-0000EC6D0000}"/>
    <cellStyle name="Normal 2 8 3 4 2 3" xfId="39738" xr:uid="{00000000-0005-0000-0000-0000ED6D0000}"/>
    <cellStyle name="Normal 2 8 3 4 2 4" xfId="29724" xr:uid="{00000000-0005-0000-0000-0000EE6D0000}"/>
    <cellStyle name="Normal 2 8 3 4 3" xfId="5942" xr:uid="{00000000-0005-0000-0000-0000EF6D0000}"/>
    <cellStyle name="Normal 2 8 3 4 3 2" xfId="18573" xr:uid="{00000000-0005-0000-0000-0000F06D0000}"/>
    <cellStyle name="Normal 2 8 3 4 3 2 2" xfId="53789" xr:uid="{00000000-0005-0000-0000-0000F16D0000}"/>
    <cellStyle name="Normal 2 8 3 4 3 3" xfId="41192" xr:uid="{00000000-0005-0000-0000-0000F26D0000}"/>
    <cellStyle name="Normal 2 8 3 4 3 4" xfId="31178" xr:uid="{00000000-0005-0000-0000-0000F36D0000}"/>
    <cellStyle name="Normal 2 8 3 4 4" xfId="7401" xr:uid="{00000000-0005-0000-0000-0000F46D0000}"/>
    <cellStyle name="Normal 2 8 3 4 4 2" xfId="20027" xr:uid="{00000000-0005-0000-0000-0000F56D0000}"/>
    <cellStyle name="Normal 2 8 3 4 4 2 2" xfId="55243" xr:uid="{00000000-0005-0000-0000-0000F66D0000}"/>
    <cellStyle name="Normal 2 8 3 4 4 3" xfId="42646" xr:uid="{00000000-0005-0000-0000-0000F76D0000}"/>
    <cellStyle name="Normal 2 8 3 4 4 4" xfId="32632" xr:uid="{00000000-0005-0000-0000-0000F86D0000}"/>
    <cellStyle name="Normal 2 8 3 4 5" xfId="9182" xr:uid="{00000000-0005-0000-0000-0000F96D0000}"/>
    <cellStyle name="Normal 2 8 3 4 5 2" xfId="21803" xr:uid="{00000000-0005-0000-0000-0000FA6D0000}"/>
    <cellStyle name="Normal 2 8 3 4 5 2 2" xfId="57019" xr:uid="{00000000-0005-0000-0000-0000FB6D0000}"/>
    <cellStyle name="Normal 2 8 3 4 5 3" xfId="44422" xr:uid="{00000000-0005-0000-0000-0000FC6D0000}"/>
    <cellStyle name="Normal 2 8 3 4 5 4" xfId="34408" xr:uid="{00000000-0005-0000-0000-0000FD6D0000}"/>
    <cellStyle name="Normal 2 8 3 4 6" xfId="10976" xr:uid="{00000000-0005-0000-0000-0000FE6D0000}"/>
    <cellStyle name="Normal 2 8 3 4 6 2" xfId="23579" xr:uid="{00000000-0005-0000-0000-0000FF6D0000}"/>
    <cellStyle name="Normal 2 8 3 4 6 2 2" xfId="58795" xr:uid="{00000000-0005-0000-0000-0000006E0000}"/>
    <cellStyle name="Normal 2 8 3 4 6 3" xfId="46198" xr:uid="{00000000-0005-0000-0000-0000016E0000}"/>
    <cellStyle name="Normal 2 8 3 4 6 4" xfId="36184" xr:uid="{00000000-0005-0000-0000-0000026E0000}"/>
    <cellStyle name="Normal 2 8 3 4 7" xfId="15343" xr:uid="{00000000-0005-0000-0000-0000036E0000}"/>
    <cellStyle name="Normal 2 8 3 4 7 2" xfId="50559" xr:uid="{00000000-0005-0000-0000-0000046E0000}"/>
    <cellStyle name="Normal 2 8 3 4 7 3" xfId="27948" xr:uid="{00000000-0005-0000-0000-0000056E0000}"/>
    <cellStyle name="Normal 2 8 3 4 8" xfId="13565" xr:uid="{00000000-0005-0000-0000-0000066E0000}"/>
    <cellStyle name="Normal 2 8 3 4 8 2" xfId="48783" xr:uid="{00000000-0005-0000-0000-0000076E0000}"/>
    <cellStyle name="Normal 2 8 3 4 9" xfId="37962" xr:uid="{00000000-0005-0000-0000-0000086E0000}"/>
    <cellStyle name="Normal 2 8 3 5" xfId="3810" xr:uid="{00000000-0005-0000-0000-0000096E0000}"/>
    <cellStyle name="Normal 2 8 3 5 2" xfId="8533" xr:uid="{00000000-0005-0000-0000-00000A6E0000}"/>
    <cellStyle name="Normal 2 8 3 5 2 2" xfId="21159" xr:uid="{00000000-0005-0000-0000-00000B6E0000}"/>
    <cellStyle name="Normal 2 8 3 5 2 2 2" xfId="56375" xr:uid="{00000000-0005-0000-0000-00000C6E0000}"/>
    <cellStyle name="Normal 2 8 3 5 2 3" xfId="43778" xr:uid="{00000000-0005-0000-0000-00000D6E0000}"/>
    <cellStyle name="Normal 2 8 3 5 2 4" xfId="33764" xr:uid="{00000000-0005-0000-0000-00000E6E0000}"/>
    <cellStyle name="Normal 2 8 3 5 3" xfId="10314" xr:uid="{00000000-0005-0000-0000-00000F6E0000}"/>
    <cellStyle name="Normal 2 8 3 5 3 2" xfId="22935" xr:uid="{00000000-0005-0000-0000-0000106E0000}"/>
    <cellStyle name="Normal 2 8 3 5 3 2 2" xfId="58151" xr:uid="{00000000-0005-0000-0000-0000116E0000}"/>
    <cellStyle name="Normal 2 8 3 5 3 3" xfId="45554" xr:uid="{00000000-0005-0000-0000-0000126E0000}"/>
    <cellStyle name="Normal 2 8 3 5 3 4" xfId="35540" xr:uid="{00000000-0005-0000-0000-0000136E0000}"/>
    <cellStyle name="Normal 2 8 3 5 4" xfId="12110" xr:uid="{00000000-0005-0000-0000-0000146E0000}"/>
    <cellStyle name="Normal 2 8 3 5 4 2" xfId="24711" xr:uid="{00000000-0005-0000-0000-0000156E0000}"/>
    <cellStyle name="Normal 2 8 3 5 4 2 2" xfId="59927" xr:uid="{00000000-0005-0000-0000-0000166E0000}"/>
    <cellStyle name="Normal 2 8 3 5 4 3" xfId="47330" xr:uid="{00000000-0005-0000-0000-0000176E0000}"/>
    <cellStyle name="Normal 2 8 3 5 4 4" xfId="37316" xr:uid="{00000000-0005-0000-0000-0000186E0000}"/>
    <cellStyle name="Normal 2 8 3 5 5" xfId="16475" xr:uid="{00000000-0005-0000-0000-0000196E0000}"/>
    <cellStyle name="Normal 2 8 3 5 5 2" xfId="51691" xr:uid="{00000000-0005-0000-0000-00001A6E0000}"/>
    <cellStyle name="Normal 2 8 3 5 5 3" xfId="29080" xr:uid="{00000000-0005-0000-0000-00001B6E0000}"/>
    <cellStyle name="Normal 2 8 3 5 6" xfId="14697" xr:uid="{00000000-0005-0000-0000-00001C6E0000}"/>
    <cellStyle name="Normal 2 8 3 5 6 2" xfId="49915" xr:uid="{00000000-0005-0000-0000-00001D6E0000}"/>
    <cellStyle name="Normal 2 8 3 5 7" xfId="39094" xr:uid="{00000000-0005-0000-0000-00001E6E0000}"/>
    <cellStyle name="Normal 2 8 3 5 8" xfId="27304" xr:uid="{00000000-0005-0000-0000-00001F6E0000}"/>
    <cellStyle name="Normal 2 8 3 6" xfId="4150" xr:uid="{00000000-0005-0000-0000-0000206E0000}"/>
    <cellStyle name="Normal 2 8 3 6 2" xfId="16797" xr:uid="{00000000-0005-0000-0000-0000216E0000}"/>
    <cellStyle name="Normal 2 8 3 6 2 2" xfId="52013" xr:uid="{00000000-0005-0000-0000-0000226E0000}"/>
    <cellStyle name="Normal 2 8 3 6 2 3" xfId="29402" xr:uid="{00000000-0005-0000-0000-0000236E0000}"/>
    <cellStyle name="Normal 2 8 3 6 3" xfId="13243" xr:uid="{00000000-0005-0000-0000-0000246E0000}"/>
    <cellStyle name="Normal 2 8 3 6 3 2" xfId="48461" xr:uid="{00000000-0005-0000-0000-0000256E0000}"/>
    <cellStyle name="Normal 2 8 3 6 4" xfId="39416" xr:uid="{00000000-0005-0000-0000-0000266E0000}"/>
    <cellStyle name="Normal 2 8 3 6 5" xfId="25850" xr:uid="{00000000-0005-0000-0000-0000276E0000}"/>
    <cellStyle name="Normal 2 8 3 7" xfId="5620" xr:uid="{00000000-0005-0000-0000-0000286E0000}"/>
    <cellStyle name="Normal 2 8 3 7 2" xfId="18251" xr:uid="{00000000-0005-0000-0000-0000296E0000}"/>
    <cellStyle name="Normal 2 8 3 7 2 2" xfId="53467" xr:uid="{00000000-0005-0000-0000-00002A6E0000}"/>
    <cellStyle name="Normal 2 8 3 7 3" xfId="40870" xr:uid="{00000000-0005-0000-0000-00002B6E0000}"/>
    <cellStyle name="Normal 2 8 3 7 4" xfId="30856" xr:uid="{00000000-0005-0000-0000-00002C6E0000}"/>
    <cellStyle name="Normal 2 8 3 8" xfId="7079" xr:uid="{00000000-0005-0000-0000-00002D6E0000}"/>
    <cellStyle name="Normal 2 8 3 8 2" xfId="19705" xr:uid="{00000000-0005-0000-0000-00002E6E0000}"/>
    <cellStyle name="Normal 2 8 3 8 2 2" xfId="54921" xr:uid="{00000000-0005-0000-0000-00002F6E0000}"/>
    <cellStyle name="Normal 2 8 3 8 3" xfId="42324" xr:uid="{00000000-0005-0000-0000-0000306E0000}"/>
    <cellStyle name="Normal 2 8 3 8 4" xfId="32310" xr:uid="{00000000-0005-0000-0000-0000316E0000}"/>
    <cellStyle name="Normal 2 8 3 9" xfId="8860" xr:uid="{00000000-0005-0000-0000-0000326E0000}"/>
    <cellStyle name="Normal 2 8 3 9 2" xfId="21481" xr:uid="{00000000-0005-0000-0000-0000336E0000}"/>
    <cellStyle name="Normal 2 8 3 9 2 2" xfId="56697" xr:uid="{00000000-0005-0000-0000-0000346E0000}"/>
    <cellStyle name="Normal 2 8 3 9 3" xfId="44100" xr:uid="{00000000-0005-0000-0000-0000356E0000}"/>
    <cellStyle name="Normal 2 8 3 9 4" xfId="34086" xr:uid="{00000000-0005-0000-0000-0000366E0000}"/>
    <cellStyle name="Normal 2 8 4" xfId="2991" xr:uid="{00000000-0005-0000-0000-0000376E0000}"/>
    <cellStyle name="Normal 2 8 4 10" xfId="25366" xr:uid="{00000000-0005-0000-0000-0000386E0000}"/>
    <cellStyle name="Normal 2 8 4 11" xfId="60901" xr:uid="{00000000-0005-0000-0000-0000396E0000}"/>
    <cellStyle name="Normal 2 8 4 2" xfId="4797" xr:uid="{00000000-0005-0000-0000-00003A6E0000}"/>
    <cellStyle name="Normal 2 8 4 2 2" xfId="17444" xr:uid="{00000000-0005-0000-0000-00003B6E0000}"/>
    <cellStyle name="Normal 2 8 4 2 2 2" xfId="52660" xr:uid="{00000000-0005-0000-0000-00003C6E0000}"/>
    <cellStyle name="Normal 2 8 4 2 2 3" xfId="30049" xr:uid="{00000000-0005-0000-0000-00003D6E0000}"/>
    <cellStyle name="Normal 2 8 4 2 3" xfId="13890" xr:uid="{00000000-0005-0000-0000-00003E6E0000}"/>
    <cellStyle name="Normal 2 8 4 2 3 2" xfId="49108" xr:uid="{00000000-0005-0000-0000-00003F6E0000}"/>
    <cellStyle name="Normal 2 8 4 2 4" xfId="40063" xr:uid="{00000000-0005-0000-0000-0000406E0000}"/>
    <cellStyle name="Normal 2 8 4 2 5" xfId="26497" xr:uid="{00000000-0005-0000-0000-0000416E0000}"/>
    <cellStyle name="Normal 2 8 4 3" xfId="6267" xr:uid="{00000000-0005-0000-0000-0000426E0000}"/>
    <cellStyle name="Normal 2 8 4 3 2" xfId="18898" xr:uid="{00000000-0005-0000-0000-0000436E0000}"/>
    <cellStyle name="Normal 2 8 4 3 2 2" xfId="54114" xr:uid="{00000000-0005-0000-0000-0000446E0000}"/>
    <cellStyle name="Normal 2 8 4 3 3" xfId="41517" xr:uid="{00000000-0005-0000-0000-0000456E0000}"/>
    <cellStyle name="Normal 2 8 4 3 4" xfId="31503" xr:uid="{00000000-0005-0000-0000-0000466E0000}"/>
    <cellStyle name="Normal 2 8 4 4" xfId="7726" xr:uid="{00000000-0005-0000-0000-0000476E0000}"/>
    <cellStyle name="Normal 2 8 4 4 2" xfId="20352" xr:uid="{00000000-0005-0000-0000-0000486E0000}"/>
    <cellStyle name="Normal 2 8 4 4 2 2" xfId="55568" xr:uid="{00000000-0005-0000-0000-0000496E0000}"/>
    <cellStyle name="Normal 2 8 4 4 3" xfId="42971" xr:uid="{00000000-0005-0000-0000-00004A6E0000}"/>
    <cellStyle name="Normal 2 8 4 4 4" xfId="32957" xr:uid="{00000000-0005-0000-0000-00004B6E0000}"/>
    <cellStyle name="Normal 2 8 4 5" xfId="9507" xr:uid="{00000000-0005-0000-0000-00004C6E0000}"/>
    <cellStyle name="Normal 2 8 4 5 2" xfId="22128" xr:uid="{00000000-0005-0000-0000-00004D6E0000}"/>
    <cellStyle name="Normal 2 8 4 5 2 2" xfId="57344" xr:uid="{00000000-0005-0000-0000-00004E6E0000}"/>
    <cellStyle name="Normal 2 8 4 5 3" xfId="44747" xr:uid="{00000000-0005-0000-0000-00004F6E0000}"/>
    <cellStyle name="Normal 2 8 4 5 4" xfId="34733" xr:uid="{00000000-0005-0000-0000-0000506E0000}"/>
    <cellStyle name="Normal 2 8 4 6" xfId="11301" xr:uid="{00000000-0005-0000-0000-0000516E0000}"/>
    <cellStyle name="Normal 2 8 4 6 2" xfId="23904" xr:uid="{00000000-0005-0000-0000-0000526E0000}"/>
    <cellStyle name="Normal 2 8 4 6 2 2" xfId="59120" xr:uid="{00000000-0005-0000-0000-0000536E0000}"/>
    <cellStyle name="Normal 2 8 4 6 3" xfId="46523" xr:uid="{00000000-0005-0000-0000-0000546E0000}"/>
    <cellStyle name="Normal 2 8 4 6 4" xfId="36509" xr:uid="{00000000-0005-0000-0000-0000556E0000}"/>
    <cellStyle name="Normal 2 8 4 7" xfId="15668" xr:uid="{00000000-0005-0000-0000-0000566E0000}"/>
    <cellStyle name="Normal 2 8 4 7 2" xfId="50884" xr:uid="{00000000-0005-0000-0000-0000576E0000}"/>
    <cellStyle name="Normal 2 8 4 7 3" xfId="28273" xr:uid="{00000000-0005-0000-0000-0000586E0000}"/>
    <cellStyle name="Normal 2 8 4 8" xfId="12759" xr:uid="{00000000-0005-0000-0000-0000596E0000}"/>
    <cellStyle name="Normal 2 8 4 8 2" xfId="47977" xr:uid="{00000000-0005-0000-0000-00005A6E0000}"/>
    <cellStyle name="Normal 2 8 4 9" xfId="38287" xr:uid="{00000000-0005-0000-0000-00005B6E0000}"/>
    <cellStyle name="Normal 2 8 5" xfId="2823" xr:uid="{00000000-0005-0000-0000-00005C6E0000}"/>
    <cellStyle name="Normal 2 8 5 10" xfId="25211" xr:uid="{00000000-0005-0000-0000-00005D6E0000}"/>
    <cellStyle name="Normal 2 8 5 11" xfId="60746" xr:uid="{00000000-0005-0000-0000-00005E6E0000}"/>
    <cellStyle name="Normal 2 8 5 2" xfId="4642" xr:uid="{00000000-0005-0000-0000-00005F6E0000}"/>
    <cellStyle name="Normal 2 8 5 2 2" xfId="17289" xr:uid="{00000000-0005-0000-0000-0000606E0000}"/>
    <cellStyle name="Normal 2 8 5 2 2 2" xfId="52505" xr:uid="{00000000-0005-0000-0000-0000616E0000}"/>
    <cellStyle name="Normal 2 8 5 2 2 3" xfId="29894" xr:uid="{00000000-0005-0000-0000-0000626E0000}"/>
    <cellStyle name="Normal 2 8 5 2 3" xfId="13735" xr:uid="{00000000-0005-0000-0000-0000636E0000}"/>
    <cellStyle name="Normal 2 8 5 2 3 2" xfId="48953" xr:uid="{00000000-0005-0000-0000-0000646E0000}"/>
    <cellStyle name="Normal 2 8 5 2 4" xfId="39908" xr:uid="{00000000-0005-0000-0000-0000656E0000}"/>
    <cellStyle name="Normal 2 8 5 2 5" xfId="26342" xr:uid="{00000000-0005-0000-0000-0000666E0000}"/>
    <cellStyle name="Normal 2 8 5 3" xfId="6112" xr:uid="{00000000-0005-0000-0000-0000676E0000}"/>
    <cellStyle name="Normal 2 8 5 3 2" xfId="18743" xr:uid="{00000000-0005-0000-0000-0000686E0000}"/>
    <cellStyle name="Normal 2 8 5 3 2 2" xfId="53959" xr:uid="{00000000-0005-0000-0000-0000696E0000}"/>
    <cellStyle name="Normal 2 8 5 3 3" xfId="41362" xr:uid="{00000000-0005-0000-0000-00006A6E0000}"/>
    <cellStyle name="Normal 2 8 5 3 4" xfId="31348" xr:uid="{00000000-0005-0000-0000-00006B6E0000}"/>
    <cellStyle name="Normal 2 8 5 4" xfId="7571" xr:uid="{00000000-0005-0000-0000-00006C6E0000}"/>
    <cellStyle name="Normal 2 8 5 4 2" xfId="20197" xr:uid="{00000000-0005-0000-0000-00006D6E0000}"/>
    <cellStyle name="Normal 2 8 5 4 2 2" xfId="55413" xr:uid="{00000000-0005-0000-0000-00006E6E0000}"/>
    <cellStyle name="Normal 2 8 5 4 3" xfId="42816" xr:uid="{00000000-0005-0000-0000-00006F6E0000}"/>
    <cellStyle name="Normal 2 8 5 4 4" xfId="32802" xr:uid="{00000000-0005-0000-0000-0000706E0000}"/>
    <cellStyle name="Normal 2 8 5 5" xfId="9352" xr:uid="{00000000-0005-0000-0000-0000716E0000}"/>
    <cellStyle name="Normal 2 8 5 5 2" xfId="21973" xr:uid="{00000000-0005-0000-0000-0000726E0000}"/>
    <cellStyle name="Normal 2 8 5 5 2 2" xfId="57189" xr:uid="{00000000-0005-0000-0000-0000736E0000}"/>
    <cellStyle name="Normal 2 8 5 5 3" xfId="44592" xr:uid="{00000000-0005-0000-0000-0000746E0000}"/>
    <cellStyle name="Normal 2 8 5 5 4" xfId="34578" xr:uid="{00000000-0005-0000-0000-0000756E0000}"/>
    <cellStyle name="Normal 2 8 5 6" xfId="11146" xr:uid="{00000000-0005-0000-0000-0000766E0000}"/>
    <cellStyle name="Normal 2 8 5 6 2" xfId="23749" xr:uid="{00000000-0005-0000-0000-0000776E0000}"/>
    <cellStyle name="Normal 2 8 5 6 2 2" xfId="58965" xr:uid="{00000000-0005-0000-0000-0000786E0000}"/>
    <cellStyle name="Normal 2 8 5 6 3" xfId="46368" xr:uid="{00000000-0005-0000-0000-0000796E0000}"/>
    <cellStyle name="Normal 2 8 5 6 4" xfId="36354" xr:uid="{00000000-0005-0000-0000-00007A6E0000}"/>
    <cellStyle name="Normal 2 8 5 7" xfId="15513" xr:uid="{00000000-0005-0000-0000-00007B6E0000}"/>
    <cellStyle name="Normal 2 8 5 7 2" xfId="50729" xr:uid="{00000000-0005-0000-0000-00007C6E0000}"/>
    <cellStyle name="Normal 2 8 5 7 3" xfId="28118" xr:uid="{00000000-0005-0000-0000-00007D6E0000}"/>
    <cellStyle name="Normal 2 8 5 8" xfId="12604" xr:uid="{00000000-0005-0000-0000-00007E6E0000}"/>
    <cellStyle name="Normal 2 8 5 8 2" xfId="47822" xr:uid="{00000000-0005-0000-0000-00007F6E0000}"/>
    <cellStyle name="Normal 2 8 5 9" xfId="38132" xr:uid="{00000000-0005-0000-0000-0000806E0000}"/>
    <cellStyle name="Normal 2 8 6" xfId="3333" xr:uid="{00000000-0005-0000-0000-0000816E0000}"/>
    <cellStyle name="Normal 2 8 6 10" xfId="26829" xr:uid="{00000000-0005-0000-0000-0000826E0000}"/>
    <cellStyle name="Normal 2 8 6 11" xfId="61233" xr:uid="{00000000-0005-0000-0000-0000836E0000}"/>
    <cellStyle name="Normal 2 8 6 2" xfId="5129" xr:uid="{00000000-0005-0000-0000-0000846E0000}"/>
    <cellStyle name="Normal 2 8 6 2 2" xfId="17776" xr:uid="{00000000-0005-0000-0000-0000856E0000}"/>
    <cellStyle name="Normal 2 8 6 2 2 2" xfId="52992" xr:uid="{00000000-0005-0000-0000-0000866E0000}"/>
    <cellStyle name="Normal 2 8 6 2 3" xfId="40395" xr:uid="{00000000-0005-0000-0000-0000876E0000}"/>
    <cellStyle name="Normal 2 8 6 2 4" xfId="30381" xr:uid="{00000000-0005-0000-0000-0000886E0000}"/>
    <cellStyle name="Normal 2 8 6 3" xfId="6599" xr:uid="{00000000-0005-0000-0000-0000896E0000}"/>
    <cellStyle name="Normal 2 8 6 3 2" xfId="19230" xr:uid="{00000000-0005-0000-0000-00008A6E0000}"/>
    <cellStyle name="Normal 2 8 6 3 2 2" xfId="54446" xr:uid="{00000000-0005-0000-0000-00008B6E0000}"/>
    <cellStyle name="Normal 2 8 6 3 3" xfId="41849" xr:uid="{00000000-0005-0000-0000-00008C6E0000}"/>
    <cellStyle name="Normal 2 8 6 3 4" xfId="31835" xr:uid="{00000000-0005-0000-0000-00008D6E0000}"/>
    <cellStyle name="Normal 2 8 6 4" xfId="8058" xr:uid="{00000000-0005-0000-0000-00008E6E0000}"/>
    <cellStyle name="Normal 2 8 6 4 2" xfId="20684" xr:uid="{00000000-0005-0000-0000-00008F6E0000}"/>
    <cellStyle name="Normal 2 8 6 4 2 2" xfId="55900" xr:uid="{00000000-0005-0000-0000-0000906E0000}"/>
    <cellStyle name="Normal 2 8 6 4 3" xfId="43303" xr:uid="{00000000-0005-0000-0000-0000916E0000}"/>
    <cellStyle name="Normal 2 8 6 4 4" xfId="33289" xr:uid="{00000000-0005-0000-0000-0000926E0000}"/>
    <cellStyle name="Normal 2 8 6 5" xfId="9839" xr:uid="{00000000-0005-0000-0000-0000936E0000}"/>
    <cellStyle name="Normal 2 8 6 5 2" xfId="22460" xr:uid="{00000000-0005-0000-0000-0000946E0000}"/>
    <cellStyle name="Normal 2 8 6 5 2 2" xfId="57676" xr:uid="{00000000-0005-0000-0000-0000956E0000}"/>
    <cellStyle name="Normal 2 8 6 5 3" xfId="45079" xr:uid="{00000000-0005-0000-0000-0000966E0000}"/>
    <cellStyle name="Normal 2 8 6 5 4" xfId="35065" xr:uid="{00000000-0005-0000-0000-0000976E0000}"/>
    <cellStyle name="Normal 2 8 6 6" xfId="11633" xr:uid="{00000000-0005-0000-0000-0000986E0000}"/>
    <cellStyle name="Normal 2 8 6 6 2" xfId="24236" xr:uid="{00000000-0005-0000-0000-0000996E0000}"/>
    <cellStyle name="Normal 2 8 6 6 2 2" xfId="59452" xr:uid="{00000000-0005-0000-0000-00009A6E0000}"/>
    <cellStyle name="Normal 2 8 6 6 3" xfId="46855" xr:uid="{00000000-0005-0000-0000-00009B6E0000}"/>
    <cellStyle name="Normal 2 8 6 6 4" xfId="36841" xr:uid="{00000000-0005-0000-0000-00009C6E0000}"/>
    <cellStyle name="Normal 2 8 6 7" xfId="16000" xr:uid="{00000000-0005-0000-0000-00009D6E0000}"/>
    <cellStyle name="Normal 2 8 6 7 2" xfId="51216" xr:uid="{00000000-0005-0000-0000-00009E6E0000}"/>
    <cellStyle name="Normal 2 8 6 7 3" xfId="28605" xr:uid="{00000000-0005-0000-0000-00009F6E0000}"/>
    <cellStyle name="Normal 2 8 6 8" xfId="14222" xr:uid="{00000000-0005-0000-0000-0000A06E0000}"/>
    <cellStyle name="Normal 2 8 6 8 2" xfId="49440" xr:uid="{00000000-0005-0000-0000-0000A16E0000}"/>
    <cellStyle name="Normal 2 8 6 9" xfId="38619" xr:uid="{00000000-0005-0000-0000-0000A26E0000}"/>
    <cellStyle name="Normal 2 8 7" xfId="2493" xr:uid="{00000000-0005-0000-0000-0000A36E0000}"/>
    <cellStyle name="Normal 2 8 7 10" xfId="26020" xr:uid="{00000000-0005-0000-0000-0000A46E0000}"/>
    <cellStyle name="Normal 2 8 7 11" xfId="60424" xr:uid="{00000000-0005-0000-0000-0000A56E0000}"/>
    <cellStyle name="Normal 2 8 7 2" xfId="4320" xr:uid="{00000000-0005-0000-0000-0000A66E0000}"/>
    <cellStyle name="Normal 2 8 7 2 2" xfId="16967" xr:uid="{00000000-0005-0000-0000-0000A76E0000}"/>
    <cellStyle name="Normal 2 8 7 2 2 2" xfId="52183" xr:uid="{00000000-0005-0000-0000-0000A86E0000}"/>
    <cellStyle name="Normal 2 8 7 2 3" xfId="39586" xr:uid="{00000000-0005-0000-0000-0000A96E0000}"/>
    <cellStyle name="Normal 2 8 7 2 4" xfId="29572" xr:uid="{00000000-0005-0000-0000-0000AA6E0000}"/>
    <cellStyle name="Normal 2 8 7 3" xfId="5790" xr:uid="{00000000-0005-0000-0000-0000AB6E0000}"/>
    <cellStyle name="Normal 2 8 7 3 2" xfId="18421" xr:uid="{00000000-0005-0000-0000-0000AC6E0000}"/>
    <cellStyle name="Normal 2 8 7 3 2 2" xfId="53637" xr:uid="{00000000-0005-0000-0000-0000AD6E0000}"/>
    <cellStyle name="Normal 2 8 7 3 3" xfId="41040" xr:uid="{00000000-0005-0000-0000-0000AE6E0000}"/>
    <cellStyle name="Normal 2 8 7 3 4" xfId="31026" xr:uid="{00000000-0005-0000-0000-0000AF6E0000}"/>
    <cellStyle name="Normal 2 8 7 4" xfId="7249" xr:uid="{00000000-0005-0000-0000-0000B06E0000}"/>
    <cellStyle name="Normal 2 8 7 4 2" xfId="19875" xr:uid="{00000000-0005-0000-0000-0000B16E0000}"/>
    <cellStyle name="Normal 2 8 7 4 2 2" xfId="55091" xr:uid="{00000000-0005-0000-0000-0000B26E0000}"/>
    <cellStyle name="Normal 2 8 7 4 3" xfId="42494" xr:uid="{00000000-0005-0000-0000-0000B36E0000}"/>
    <cellStyle name="Normal 2 8 7 4 4" xfId="32480" xr:uid="{00000000-0005-0000-0000-0000B46E0000}"/>
    <cellStyle name="Normal 2 8 7 5" xfId="9030" xr:uid="{00000000-0005-0000-0000-0000B56E0000}"/>
    <cellStyle name="Normal 2 8 7 5 2" xfId="21651" xr:uid="{00000000-0005-0000-0000-0000B66E0000}"/>
    <cellStyle name="Normal 2 8 7 5 2 2" xfId="56867" xr:uid="{00000000-0005-0000-0000-0000B76E0000}"/>
    <cellStyle name="Normal 2 8 7 5 3" xfId="44270" xr:uid="{00000000-0005-0000-0000-0000B86E0000}"/>
    <cellStyle name="Normal 2 8 7 5 4" xfId="34256" xr:uid="{00000000-0005-0000-0000-0000B96E0000}"/>
    <cellStyle name="Normal 2 8 7 6" xfId="10824" xr:uid="{00000000-0005-0000-0000-0000BA6E0000}"/>
    <cellStyle name="Normal 2 8 7 6 2" xfId="23427" xr:uid="{00000000-0005-0000-0000-0000BB6E0000}"/>
    <cellStyle name="Normal 2 8 7 6 2 2" xfId="58643" xr:uid="{00000000-0005-0000-0000-0000BC6E0000}"/>
    <cellStyle name="Normal 2 8 7 6 3" xfId="46046" xr:uid="{00000000-0005-0000-0000-0000BD6E0000}"/>
    <cellStyle name="Normal 2 8 7 6 4" xfId="36032" xr:uid="{00000000-0005-0000-0000-0000BE6E0000}"/>
    <cellStyle name="Normal 2 8 7 7" xfId="15191" xr:uid="{00000000-0005-0000-0000-0000BF6E0000}"/>
    <cellStyle name="Normal 2 8 7 7 2" xfId="50407" xr:uid="{00000000-0005-0000-0000-0000C06E0000}"/>
    <cellStyle name="Normal 2 8 7 7 3" xfId="27796" xr:uid="{00000000-0005-0000-0000-0000C16E0000}"/>
    <cellStyle name="Normal 2 8 7 8" xfId="13413" xr:uid="{00000000-0005-0000-0000-0000C26E0000}"/>
    <cellStyle name="Normal 2 8 7 8 2" xfId="48631" xr:uid="{00000000-0005-0000-0000-0000C36E0000}"/>
    <cellStyle name="Normal 2 8 7 9" xfId="37810" xr:uid="{00000000-0005-0000-0000-0000C46E0000}"/>
    <cellStyle name="Normal 2 8 8" xfId="3657" xr:uid="{00000000-0005-0000-0000-0000C56E0000}"/>
    <cellStyle name="Normal 2 8 8 2" xfId="8381" xr:uid="{00000000-0005-0000-0000-0000C66E0000}"/>
    <cellStyle name="Normal 2 8 8 2 2" xfId="21007" xr:uid="{00000000-0005-0000-0000-0000C76E0000}"/>
    <cellStyle name="Normal 2 8 8 2 2 2" xfId="56223" xr:uid="{00000000-0005-0000-0000-0000C86E0000}"/>
    <cellStyle name="Normal 2 8 8 2 3" xfId="43626" xr:uid="{00000000-0005-0000-0000-0000C96E0000}"/>
    <cellStyle name="Normal 2 8 8 2 4" xfId="33612" xr:uid="{00000000-0005-0000-0000-0000CA6E0000}"/>
    <cellStyle name="Normal 2 8 8 3" xfId="10162" xr:uid="{00000000-0005-0000-0000-0000CB6E0000}"/>
    <cellStyle name="Normal 2 8 8 3 2" xfId="22783" xr:uid="{00000000-0005-0000-0000-0000CC6E0000}"/>
    <cellStyle name="Normal 2 8 8 3 2 2" xfId="57999" xr:uid="{00000000-0005-0000-0000-0000CD6E0000}"/>
    <cellStyle name="Normal 2 8 8 3 3" xfId="45402" xr:uid="{00000000-0005-0000-0000-0000CE6E0000}"/>
    <cellStyle name="Normal 2 8 8 3 4" xfId="35388" xr:uid="{00000000-0005-0000-0000-0000CF6E0000}"/>
    <cellStyle name="Normal 2 8 8 4" xfId="11958" xr:uid="{00000000-0005-0000-0000-0000D06E0000}"/>
    <cellStyle name="Normal 2 8 8 4 2" xfId="24559" xr:uid="{00000000-0005-0000-0000-0000D16E0000}"/>
    <cellStyle name="Normal 2 8 8 4 2 2" xfId="59775" xr:uid="{00000000-0005-0000-0000-0000D26E0000}"/>
    <cellStyle name="Normal 2 8 8 4 3" xfId="47178" xr:uid="{00000000-0005-0000-0000-0000D36E0000}"/>
    <cellStyle name="Normal 2 8 8 4 4" xfId="37164" xr:uid="{00000000-0005-0000-0000-0000D46E0000}"/>
    <cellStyle name="Normal 2 8 8 5" xfId="16323" xr:uid="{00000000-0005-0000-0000-0000D56E0000}"/>
    <cellStyle name="Normal 2 8 8 5 2" xfId="51539" xr:uid="{00000000-0005-0000-0000-0000D66E0000}"/>
    <cellStyle name="Normal 2 8 8 5 3" xfId="28928" xr:uid="{00000000-0005-0000-0000-0000D76E0000}"/>
    <cellStyle name="Normal 2 8 8 6" xfId="14545" xr:uid="{00000000-0005-0000-0000-0000D86E0000}"/>
    <cellStyle name="Normal 2 8 8 6 2" xfId="49763" xr:uid="{00000000-0005-0000-0000-0000D96E0000}"/>
    <cellStyle name="Normal 2 8 8 7" xfId="38942" xr:uid="{00000000-0005-0000-0000-0000DA6E0000}"/>
    <cellStyle name="Normal 2 8 8 8" xfId="27152" xr:uid="{00000000-0005-0000-0000-0000DB6E0000}"/>
    <cellStyle name="Normal 2 8 9" xfId="3989" xr:uid="{00000000-0005-0000-0000-0000DC6E0000}"/>
    <cellStyle name="Normal 2 8 9 2" xfId="16645" xr:uid="{00000000-0005-0000-0000-0000DD6E0000}"/>
    <cellStyle name="Normal 2 8 9 2 2" xfId="51861" xr:uid="{00000000-0005-0000-0000-0000DE6E0000}"/>
    <cellStyle name="Normal 2 8 9 2 3" xfId="29250" xr:uid="{00000000-0005-0000-0000-0000DF6E0000}"/>
    <cellStyle name="Normal 2 8 9 3" xfId="13091" xr:uid="{00000000-0005-0000-0000-0000E06E0000}"/>
    <cellStyle name="Normal 2 8 9 3 2" xfId="48309" xr:uid="{00000000-0005-0000-0000-0000E16E0000}"/>
    <cellStyle name="Normal 2 8 9 4" xfId="39264" xr:uid="{00000000-0005-0000-0000-0000E26E0000}"/>
    <cellStyle name="Normal 2 8 9 5" xfId="25698" xr:uid="{00000000-0005-0000-0000-0000E36E0000}"/>
    <cellStyle name="Normal 2 8_District Target Attainment" xfId="1142" xr:uid="{00000000-0005-0000-0000-0000E46E0000}"/>
    <cellStyle name="Normal 2 9" xfId="592" xr:uid="{00000000-0005-0000-0000-0000E56E0000}"/>
    <cellStyle name="Normal 2 9 2" xfId="1774" xr:uid="{00000000-0005-0000-0000-0000E66E0000}"/>
    <cellStyle name="Normal 2 9_District Target Attainment" xfId="1143" xr:uid="{00000000-0005-0000-0000-0000E76E0000}"/>
    <cellStyle name="Normal 2_Attachment Two A" xfId="593" xr:uid="{00000000-0005-0000-0000-0000E86E0000}"/>
    <cellStyle name="Normal 20" xfId="594" xr:uid="{00000000-0005-0000-0000-0000E96E0000}"/>
    <cellStyle name="Normal 20 10" xfId="5469" xr:uid="{00000000-0005-0000-0000-0000EA6E0000}"/>
    <cellStyle name="Normal 20 10 2" xfId="18100" xr:uid="{00000000-0005-0000-0000-0000EB6E0000}"/>
    <cellStyle name="Normal 20 10 2 2" xfId="53316" xr:uid="{00000000-0005-0000-0000-0000EC6E0000}"/>
    <cellStyle name="Normal 20 10 3" xfId="40719" xr:uid="{00000000-0005-0000-0000-0000ED6E0000}"/>
    <cellStyle name="Normal 20 10 4" xfId="30705" xr:uid="{00000000-0005-0000-0000-0000EE6E0000}"/>
    <cellStyle name="Normal 20 11" xfId="6925" xr:uid="{00000000-0005-0000-0000-0000EF6E0000}"/>
    <cellStyle name="Normal 20 11 2" xfId="19554" xr:uid="{00000000-0005-0000-0000-0000F06E0000}"/>
    <cellStyle name="Normal 20 11 2 2" xfId="54770" xr:uid="{00000000-0005-0000-0000-0000F16E0000}"/>
    <cellStyle name="Normal 20 11 3" xfId="42173" xr:uid="{00000000-0005-0000-0000-0000F26E0000}"/>
    <cellStyle name="Normal 20 11 4" xfId="32159" xr:uid="{00000000-0005-0000-0000-0000F36E0000}"/>
    <cellStyle name="Normal 20 12" xfId="8707" xr:uid="{00000000-0005-0000-0000-0000F46E0000}"/>
    <cellStyle name="Normal 20 12 2" xfId="21330" xr:uid="{00000000-0005-0000-0000-0000F56E0000}"/>
    <cellStyle name="Normal 20 12 2 2" xfId="56546" xr:uid="{00000000-0005-0000-0000-0000F66E0000}"/>
    <cellStyle name="Normal 20 12 3" xfId="43949" xr:uid="{00000000-0005-0000-0000-0000F76E0000}"/>
    <cellStyle name="Normal 20 12 4" xfId="33935" xr:uid="{00000000-0005-0000-0000-0000F86E0000}"/>
    <cellStyle name="Normal 20 13" xfId="10598" xr:uid="{00000000-0005-0000-0000-0000F96E0000}"/>
    <cellStyle name="Normal 20 13 2" xfId="23209" xr:uid="{00000000-0005-0000-0000-0000FA6E0000}"/>
    <cellStyle name="Normal 20 13 2 2" xfId="58425" xr:uid="{00000000-0005-0000-0000-0000FB6E0000}"/>
    <cellStyle name="Normal 20 13 3" xfId="45828" xr:uid="{00000000-0005-0000-0000-0000FC6E0000}"/>
    <cellStyle name="Normal 20 13 4" xfId="35814" xr:uid="{00000000-0005-0000-0000-0000FD6E0000}"/>
    <cellStyle name="Normal 20 14" xfId="14869" xr:uid="{00000000-0005-0000-0000-0000FE6E0000}"/>
    <cellStyle name="Normal 20 14 2" xfId="50086" xr:uid="{00000000-0005-0000-0000-0000FF6E0000}"/>
    <cellStyle name="Normal 20 14 3" xfId="27475" xr:uid="{00000000-0005-0000-0000-0000006F0000}"/>
    <cellStyle name="Normal 20 15" xfId="12283" xr:uid="{00000000-0005-0000-0000-0000016F0000}"/>
    <cellStyle name="Normal 20 15 2" xfId="47501" xr:uid="{00000000-0005-0000-0000-0000026F0000}"/>
    <cellStyle name="Normal 20 16" xfId="37488" xr:uid="{00000000-0005-0000-0000-0000036F0000}"/>
    <cellStyle name="Normal 20 17" xfId="24890" xr:uid="{00000000-0005-0000-0000-0000046F0000}"/>
    <cellStyle name="Normal 20 18" xfId="60103" xr:uid="{00000000-0005-0000-0000-0000056F0000}"/>
    <cellStyle name="Normal 20 2" xfId="1775" xr:uid="{00000000-0005-0000-0000-0000066F0000}"/>
    <cellStyle name="Normal 20 2 10" xfId="6999" xr:uid="{00000000-0005-0000-0000-0000076F0000}"/>
    <cellStyle name="Normal 20 2 10 2" xfId="19626" xr:uid="{00000000-0005-0000-0000-0000086F0000}"/>
    <cellStyle name="Normal 20 2 10 2 2" xfId="54842" xr:uid="{00000000-0005-0000-0000-0000096F0000}"/>
    <cellStyle name="Normal 20 2 10 3" xfId="42245" xr:uid="{00000000-0005-0000-0000-00000A6F0000}"/>
    <cellStyle name="Normal 20 2 10 4" xfId="32231" xr:uid="{00000000-0005-0000-0000-00000B6F0000}"/>
    <cellStyle name="Normal 20 2 11" xfId="8780" xr:uid="{00000000-0005-0000-0000-00000C6F0000}"/>
    <cellStyle name="Normal 20 2 11 2" xfId="21402" xr:uid="{00000000-0005-0000-0000-00000D6F0000}"/>
    <cellStyle name="Normal 20 2 11 2 2" xfId="56618" xr:uid="{00000000-0005-0000-0000-00000E6F0000}"/>
    <cellStyle name="Normal 20 2 11 3" xfId="44021" xr:uid="{00000000-0005-0000-0000-00000F6F0000}"/>
    <cellStyle name="Normal 20 2 11 4" xfId="34007" xr:uid="{00000000-0005-0000-0000-0000106F0000}"/>
    <cellStyle name="Normal 20 2 12" xfId="10599" xr:uid="{00000000-0005-0000-0000-0000116F0000}"/>
    <cellStyle name="Normal 20 2 12 2" xfId="23210" xr:uid="{00000000-0005-0000-0000-0000126F0000}"/>
    <cellStyle name="Normal 20 2 12 2 2" xfId="58426" xr:uid="{00000000-0005-0000-0000-0000136F0000}"/>
    <cellStyle name="Normal 20 2 12 3" xfId="45829" xr:uid="{00000000-0005-0000-0000-0000146F0000}"/>
    <cellStyle name="Normal 20 2 12 4" xfId="35815" xr:uid="{00000000-0005-0000-0000-0000156F0000}"/>
    <cellStyle name="Normal 20 2 13" xfId="14941" xr:uid="{00000000-0005-0000-0000-0000166F0000}"/>
    <cellStyle name="Normal 20 2 13 2" xfId="50158" xr:uid="{00000000-0005-0000-0000-0000176F0000}"/>
    <cellStyle name="Normal 20 2 13 3" xfId="27547" xr:uid="{00000000-0005-0000-0000-0000186F0000}"/>
    <cellStyle name="Normal 20 2 14" xfId="12355" xr:uid="{00000000-0005-0000-0000-0000196F0000}"/>
    <cellStyle name="Normal 20 2 14 2" xfId="47573" xr:uid="{00000000-0005-0000-0000-00001A6F0000}"/>
    <cellStyle name="Normal 20 2 15" xfId="37560" xr:uid="{00000000-0005-0000-0000-00001B6F0000}"/>
    <cellStyle name="Normal 20 2 16" xfId="24962" xr:uid="{00000000-0005-0000-0000-00001C6F0000}"/>
    <cellStyle name="Normal 20 2 17" xfId="60175" xr:uid="{00000000-0005-0000-0000-00001D6F0000}"/>
    <cellStyle name="Normal 20 2 2" xfId="2385" xr:uid="{00000000-0005-0000-0000-00001E6F0000}"/>
    <cellStyle name="Normal 20 2 2 10" xfId="10600" xr:uid="{00000000-0005-0000-0000-00001F6F0000}"/>
    <cellStyle name="Normal 20 2 2 10 2" xfId="23211" xr:uid="{00000000-0005-0000-0000-0000206F0000}"/>
    <cellStyle name="Normal 20 2 2 10 2 2" xfId="58427" xr:uid="{00000000-0005-0000-0000-0000216F0000}"/>
    <cellStyle name="Normal 20 2 2 10 3" xfId="45830" xr:uid="{00000000-0005-0000-0000-0000226F0000}"/>
    <cellStyle name="Normal 20 2 2 10 4" xfId="35816" xr:uid="{00000000-0005-0000-0000-0000236F0000}"/>
    <cellStyle name="Normal 20 2 2 11" xfId="15096" xr:uid="{00000000-0005-0000-0000-0000246F0000}"/>
    <cellStyle name="Normal 20 2 2 11 2" xfId="50312" xr:uid="{00000000-0005-0000-0000-0000256F0000}"/>
    <cellStyle name="Normal 20 2 2 11 3" xfId="27701" xr:uid="{00000000-0005-0000-0000-0000266F0000}"/>
    <cellStyle name="Normal 20 2 2 12" xfId="12509" xr:uid="{00000000-0005-0000-0000-0000276F0000}"/>
    <cellStyle name="Normal 20 2 2 12 2" xfId="47727" xr:uid="{00000000-0005-0000-0000-0000286F0000}"/>
    <cellStyle name="Normal 20 2 2 13" xfId="37715" xr:uid="{00000000-0005-0000-0000-0000296F0000}"/>
    <cellStyle name="Normal 20 2 2 14" xfId="25116" xr:uid="{00000000-0005-0000-0000-00002A6F0000}"/>
    <cellStyle name="Normal 20 2 2 15" xfId="60329" xr:uid="{00000000-0005-0000-0000-00002B6F0000}"/>
    <cellStyle name="Normal 20 2 2 2" xfId="3231" xr:uid="{00000000-0005-0000-0000-00002C6F0000}"/>
    <cellStyle name="Normal 20 2 2 2 10" xfId="25600" xr:uid="{00000000-0005-0000-0000-00002D6F0000}"/>
    <cellStyle name="Normal 20 2 2 2 11" xfId="61135" xr:uid="{00000000-0005-0000-0000-00002E6F0000}"/>
    <cellStyle name="Normal 20 2 2 2 2" xfId="5031" xr:uid="{00000000-0005-0000-0000-00002F6F0000}"/>
    <cellStyle name="Normal 20 2 2 2 2 2" xfId="17678" xr:uid="{00000000-0005-0000-0000-0000306F0000}"/>
    <cellStyle name="Normal 20 2 2 2 2 2 2" xfId="52894" xr:uid="{00000000-0005-0000-0000-0000316F0000}"/>
    <cellStyle name="Normal 20 2 2 2 2 2 3" xfId="30283" xr:uid="{00000000-0005-0000-0000-0000326F0000}"/>
    <cellStyle name="Normal 20 2 2 2 2 3" xfId="14124" xr:uid="{00000000-0005-0000-0000-0000336F0000}"/>
    <cellStyle name="Normal 20 2 2 2 2 3 2" xfId="49342" xr:uid="{00000000-0005-0000-0000-0000346F0000}"/>
    <cellStyle name="Normal 20 2 2 2 2 4" xfId="40297" xr:uid="{00000000-0005-0000-0000-0000356F0000}"/>
    <cellStyle name="Normal 20 2 2 2 2 5" xfId="26731" xr:uid="{00000000-0005-0000-0000-0000366F0000}"/>
    <cellStyle name="Normal 20 2 2 2 3" xfId="6501" xr:uid="{00000000-0005-0000-0000-0000376F0000}"/>
    <cellStyle name="Normal 20 2 2 2 3 2" xfId="19132" xr:uid="{00000000-0005-0000-0000-0000386F0000}"/>
    <cellStyle name="Normal 20 2 2 2 3 2 2" xfId="54348" xr:uid="{00000000-0005-0000-0000-0000396F0000}"/>
    <cellStyle name="Normal 20 2 2 2 3 3" xfId="41751" xr:uid="{00000000-0005-0000-0000-00003A6F0000}"/>
    <cellStyle name="Normal 20 2 2 2 3 4" xfId="31737" xr:uid="{00000000-0005-0000-0000-00003B6F0000}"/>
    <cellStyle name="Normal 20 2 2 2 4" xfId="7960" xr:uid="{00000000-0005-0000-0000-00003C6F0000}"/>
    <cellStyle name="Normal 20 2 2 2 4 2" xfId="20586" xr:uid="{00000000-0005-0000-0000-00003D6F0000}"/>
    <cellStyle name="Normal 20 2 2 2 4 2 2" xfId="55802" xr:uid="{00000000-0005-0000-0000-00003E6F0000}"/>
    <cellStyle name="Normal 20 2 2 2 4 3" xfId="43205" xr:uid="{00000000-0005-0000-0000-00003F6F0000}"/>
    <cellStyle name="Normal 20 2 2 2 4 4" xfId="33191" xr:uid="{00000000-0005-0000-0000-0000406F0000}"/>
    <cellStyle name="Normal 20 2 2 2 5" xfId="9741" xr:uid="{00000000-0005-0000-0000-0000416F0000}"/>
    <cellStyle name="Normal 20 2 2 2 5 2" xfId="22362" xr:uid="{00000000-0005-0000-0000-0000426F0000}"/>
    <cellStyle name="Normal 20 2 2 2 5 2 2" xfId="57578" xr:uid="{00000000-0005-0000-0000-0000436F0000}"/>
    <cellStyle name="Normal 20 2 2 2 5 3" xfId="44981" xr:uid="{00000000-0005-0000-0000-0000446F0000}"/>
    <cellStyle name="Normal 20 2 2 2 5 4" xfId="34967" xr:uid="{00000000-0005-0000-0000-0000456F0000}"/>
    <cellStyle name="Normal 20 2 2 2 6" xfId="11535" xr:uid="{00000000-0005-0000-0000-0000466F0000}"/>
    <cellStyle name="Normal 20 2 2 2 6 2" xfId="24138" xr:uid="{00000000-0005-0000-0000-0000476F0000}"/>
    <cellStyle name="Normal 20 2 2 2 6 2 2" xfId="59354" xr:uid="{00000000-0005-0000-0000-0000486F0000}"/>
    <cellStyle name="Normal 20 2 2 2 6 3" xfId="46757" xr:uid="{00000000-0005-0000-0000-0000496F0000}"/>
    <cellStyle name="Normal 20 2 2 2 6 4" xfId="36743" xr:uid="{00000000-0005-0000-0000-00004A6F0000}"/>
    <cellStyle name="Normal 20 2 2 2 7" xfId="15902" xr:uid="{00000000-0005-0000-0000-00004B6F0000}"/>
    <cellStyle name="Normal 20 2 2 2 7 2" xfId="51118" xr:uid="{00000000-0005-0000-0000-00004C6F0000}"/>
    <cellStyle name="Normal 20 2 2 2 7 3" xfId="28507" xr:uid="{00000000-0005-0000-0000-00004D6F0000}"/>
    <cellStyle name="Normal 20 2 2 2 8" xfId="12993" xr:uid="{00000000-0005-0000-0000-00004E6F0000}"/>
    <cellStyle name="Normal 20 2 2 2 8 2" xfId="48211" xr:uid="{00000000-0005-0000-0000-00004F6F0000}"/>
    <cellStyle name="Normal 20 2 2 2 9" xfId="38521" xr:uid="{00000000-0005-0000-0000-0000506F0000}"/>
    <cellStyle name="Normal 20 2 2 3" xfId="3560" xr:uid="{00000000-0005-0000-0000-0000516F0000}"/>
    <cellStyle name="Normal 20 2 2 3 10" xfId="27056" xr:uid="{00000000-0005-0000-0000-0000526F0000}"/>
    <cellStyle name="Normal 20 2 2 3 11" xfId="61460" xr:uid="{00000000-0005-0000-0000-0000536F0000}"/>
    <cellStyle name="Normal 20 2 2 3 2" xfId="5356" xr:uid="{00000000-0005-0000-0000-0000546F0000}"/>
    <cellStyle name="Normal 20 2 2 3 2 2" xfId="18003" xr:uid="{00000000-0005-0000-0000-0000556F0000}"/>
    <cellStyle name="Normal 20 2 2 3 2 2 2" xfId="53219" xr:uid="{00000000-0005-0000-0000-0000566F0000}"/>
    <cellStyle name="Normal 20 2 2 3 2 3" xfId="40622" xr:uid="{00000000-0005-0000-0000-0000576F0000}"/>
    <cellStyle name="Normal 20 2 2 3 2 4" xfId="30608" xr:uid="{00000000-0005-0000-0000-0000586F0000}"/>
    <cellStyle name="Normal 20 2 2 3 3" xfId="6826" xr:uid="{00000000-0005-0000-0000-0000596F0000}"/>
    <cellStyle name="Normal 20 2 2 3 3 2" xfId="19457" xr:uid="{00000000-0005-0000-0000-00005A6F0000}"/>
    <cellStyle name="Normal 20 2 2 3 3 2 2" xfId="54673" xr:uid="{00000000-0005-0000-0000-00005B6F0000}"/>
    <cellStyle name="Normal 20 2 2 3 3 3" xfId="42076" xr:uid="{00000000-0005-0000-0000-00005C6F0000}"/>
    <cellStyle name="Normal 20 2 2 3 3 4" xfId="32062" xr:uid="{00000000-0005-0000-0000-00005D6F0000}"/>
    <cellStyle name="Normal 20 2 2 3 4" xfId="8285" xr:uid="{00000000-0005-0000-0000-00005E6F0000}"/>
    <cellStyle name="Normal 20 2 2 3 4 2" xfId="20911" xr:uid="{00000000-0005-0000-0000-00005F6F0000}"/>
    <cellStyle name="Normal 20 2 2 3 4 2 2" xfId="56127" xr:uid="{00000000-0005-0000-0000-0000606F0000}"/>
    <cellStyle name="Normal 20 2 2 3 4 3" xfId="43530" xr:uid="{00000000-0005-0000-0000-0000616F0000}"/>
    <cellStyle name="Normal 20 2 2 3 4 4" xfId="33516" xr:uid="{00000000-0005-0000-0000-0000626F0000}"/>
    <cellStyle name="Normal 20 2 2 3 5" xfId="10066" xr:uid="{00000000-0005-0000-0000-0000636F0000}"/>
    <cellStyle name="Normal 20 2 2 3 5 2" xfId="22687" xr:uid="{00000000-0005-0000-0000-0000646F0000}"/>
    <cellStyle name="Normal 20 2 2 3 5 2 2" xfId="57903" xr:uid="{00000000-0005-0000-0000-0000656F0000}"/>
    <cellStyle name="Normal 20 2 2 3 5 3" xfId="45306" xr:uid="{00000000-0005-0000-0000-0000666F0000}"/>
    <cellStyle name="Normal 20 2 2 3 5 4" xfId="35292" xr:uid="{00000000-0005-0000-0000-0000676F0000}"/>
    <cellStyle name="Normal 20 2 2 3 6" xfId="11860" xr:uid="{00000000-0005-0000-0000-0000686F0000}"/>
    <cellStyle name="Normal 20 2 2 3 6 2" xfId="24463" xr:uid="{00000000-0005-0000-0000-0000696F0000}"/>
    <cellStyle name="Normal 20 2 2 3 6 2 2" xfId="59679" xr:uid="{00000000-0005-0000-0000-00006A6F0000}"/>
    <cellStyle name="Normal 20 2 2 3 6 3" xfId="47082" xr:uid="{00000000-0005-0000-0000-00006B6F0000}"/>
    <cellStyle name="Normal 20 2 2 3 6 4" xfId="37068" xr:uid="{00000000-0005-0000-0000-00006C6F0000}"/>
    <cellStyle name="Normal 20 2 2 3 7" xfId="16227" xr:uid="{00000000-0005-0000-0000-00006D6F0000}"/>
    <cellStyle name="Normal 20 2 2 3 7 2" xfId="51443" xr:uid="{00000000-0005-0000-0000-00006E6F0000}"/>
    <cellStyle name="Normal 20 2 2 3 7 3" xfId="28832" xr:uid="{00000000-0005-0000-0000-00006F6F0000}"/>
    <cellStyle name="Normal 20 2 2 3 8" xfId="14449" xr:uid="{00000000-0005-0000-0000-0000706F0000}"/>
    <cellStyle name="Normal 20 2 2 3 8 2" xfId="49667" xr:uid="{00000000-0005-0000-0000-0000716F0000}"/>
    <cellStyle name="Normal 20 2 2 3 9" xfId="38846" xr:uid="{00000000-0005-0000-0000-0000726F0000}"/>
    <cellStyle name="Normal 20 2 2 4" xfId="2721" xr:uid="{00000000-0005-0000-0000-0000736F0000}"/>
    <cellStyle name="Normal 20 2 2 4 10" xfId="26247" xr:uid="{00000000-0005-0000-0000-0000746F0000}"/>
    <cellStyle name="Normal 20 2 2 4 11" xfId="60651" xr:uid="{00000000-0005-0000-0000-0000756F0000}"/>
    <cellStyle name="Normal 20 2 2 4 2" xfId="4547" xr:uid="{00000000-0005-0000-0000-0000766F0000}"/>
    <cellStyle name="Normal 20 2 2 4 2 2" xfId="17194" xr:uid="{00000000-0005-0000-0000-0000776F0000}"/>
    <cellStyle name="Normal 20 2 2 4 2 2 2" xfId="52410" xr:uid="{00000000-0005-0000-0000-0000786F0000}"/>
    <cellStyle name="Normal 20 2 2 4 2 3" xfId="39813" xr:uid="{00000000-0005-0000-0000-0000796F0000}"/>
    <cellStyle name="Normal 20 2 2 4 2 4" xfId="29799" xr:uid="{00000000-0005-0000-0000-00007A6F0000}"/>
    <cellStyle name="Normal 20 2 2 4 3" xfId="6017" xr:uid="{00000000-0005-0000-0000-00007B6F0000}"/>
    <cellStyle name="Normal 20 2 2 4 3 2" xfId="18648" xr:uid="{00000000-0005-0000-0000-00007C6F0000}"/>
    <cellStyle name="Normal 20 2 2 4 3 2 2" xfId="53864" xr:uid="{00000000-0005-0000-0000-00007D6F0000}"/>
    <cellStyle name="Normal 20 2 2 4 3 3" xfId="41267" xr:uid="{00000000-0005-0000-0000-00007E6F0000}"/>
    <cellStyle name="Normal 20 2 2 4 3 4" xfId="31253" xr:uid="{00000000-0005-0000-0000-00007F6F0000}"/>
    <cellStyle name="Normal 20 2 2 4 4" xfId="7476" xr:uid="{00000000-0005-0000-0000-0000806F0000}"/>
    <cellStyle name="Normal 20 2 2 4 4 2" xfId="20102" xr:uid="{00000000-0005-0000-0000-0000816F0000}"/>
    <cellStyle name="Normal 20 2 2 4 4 2 2" xfId="55318" xr:uid="{00000000-0005-0000-0000-0000826F0000}"/>
    <cellStyle name="Normal 20 2 2 4 4 3" xfId="42721" xr:uid="{00000000-0005-0000-0000-0000836F0000}"/>
    <cellStyle name="Normal 20 2 2 4 4 4" xfId="32707" xr:uid="{00000000-0005-0000-0000-0000846F0000}"/>
    <cellStyle name="Normal 20 2 2 4 5" xfId="9257" xr:uid="{00000000-0005-0000-0000-0000856F0000}"/>
    <cellStyle name="Normal 20 2 2 4 5 2" xfId="21878" xr:uid="{00000000-0005-0000-0000-0000866F0000}"/>
    <cellStyle name="Normal 20 2 2 4 5 2 2" xfId="57094" xr:uid="{00000000-0005-0000-0000-0000876F0000}"/>
    <cellStyle name="Normal 20 2 2 4 5 3" xfId="44497" xr:uid="{00000000-0005-0000-0000-0000886F0000}"/>
    <cellStyle name="Normal 20 2 2 4 5 4" xfId="34483" xr:uid="{00000000-0005-0000-0000-0000896F0000}"/>
    <cellStyle name="Normal 20 2 2 4 6" xfId="11051" xr:uid="{00000000-0005-0000-0000-00008A6F0000}"/>
    <cellStyle name="Normal 20 2 2 4 6 2" xfId="23654" xr:uid="{00000000-0005-0000-0000-00008B6F0000}"/>
    <cellStyle name="Normal 20 2 2 4 6 2 2" xfId="58870" xr:uid="{00000000-0005-0000-0000-00008C6F0000}"/>
    <cellStyle name="Normal 20 2 2 4 6 3" xfId="46273" xr:uid="{00000000-0005-0000-0000-00008D6F0000}"/>
    <cellStyle name="Normal 20 2 2 4 6 4" xfId="36259" xr:uid="{00000000-0005-0000-0000-00008E6F0000}"/>
    <cellStyle name="Normal 20 2 2 4 7" xfId="15418" xr:uid="{00000000-0005-0000-0000-00008F6F0000}"/>
    <cellStyle name="Normal 20 2 2 4 7 2" xfId="50634" xr:uid="{00000000-0005-0000-0000-0000906F0000}"/>
    <cellStyle name="Normal 20 2 2 4 7 3" xfId="28023" xr:uid="{00000000-0005-0000-0000-0000916F0000}"/>
    <cellStyle name="Normal 20 2 2 4 8" xfId="13640" xr:uid="{00000000-0005-0000-0000-0000926F0000}"/>
    <cellStyle name="Normal 20 2 2 4 8 2" xfId="48858" xr:uid="{00000000-0005-0000-0000-0000936F0000}"/>
    <cellStyle name="Normal 20 2 2 4 9" xfId="38037" xr:uid="{00000000-0005-0000-0000-0000946F0000}"/>
    <cellStyle name="Normal 20 2 2 5" xfId="3885" xr:uid="{00000000-0005-0000-0000-0000956F0000}"/>
    <cellStyle name="Normal 20 2 2 5 2" xfId="8608" xr:uid="{00000000-0005-0000-0000-0000966F0000}"/>
    <cellStyle name="Normal 20 2 2 5 2 2" xfId="21234" xr:uid="{00000000-0005-0000-0000-0000976F0000}"/>
    <cellStyle name="Normal 20 2 2 5 2 2 2" xfId="56450" xr:uid="{00000000-0005-0000-0000-0000986F0000}"/>
    <cellStyle name="Normal 20 2 2 5 2 3" xfId="43853" xr:uid="{00000000-0005-0000-0000-0000996F0000}"/>
    <cellStyle name="Normal 20 2 2 5 2 4" xfId="33839" xr:uid="{00000000-0005-0000-0000-00009A6F0000}"/>
    <cellStyle name="Normal 20 2 2 5 3" xfId="10389" xr:uid="{00000000-0005-0000-0000-00009B6F0000}"/>
    <cellStyle name="Normal 20 2 2 5 3 2" xfId="23010" xr:uid="{00000000-0005-0000-0000-00009C6F0000}"/>
    <cellStyle name="Normal 20 2 2 5 3 2 2" xfId="58226" xr:uid="{00000000-0005-0000-0000-00009D6F0000}"/>
    <cellStyle name="Normal 20 2 2 5 3 3" xfId="45629" xr:uid="{00000000-0005-0000-0000-00009E6F0000}"/>
    <cellStyle name="Normal 20 2 2 5 3 4" xfId="35615" xr:uid="{00000000-0005-0000-0000-00009F6F0000}"/>
    <cellStyle name="Normal 20 2 2 5 4" xfId="12185" xr:uid="{00000000-0005-0000-0000-0000A06F0000}"/>
    <cellStyle name="Normal 20 2 2 5 4 2" xfId="24786" xr:uid="{00000000-0005-0000-0000-0000A16F0000}"/>
    <cellStyle name="Normal 20 2 2 5 4 2 2" xfId="60002" xr:uid="{00000000-0005-0000-0000-0000A26F0000}"/>
    <cellStyle name="Normal 20 2 2 5 4 3" xfId="47405" xr:uid="{00000000-0005-0000-0000-0000A36F0000}"/>
    <cellStyle name="Normal 20 2 2 5 4 4" xfId="37391" xr:uid="{00000000-0005-0000-0000-0000A46F0000}"/>
    <cellStyle name="Normal 20 2 2 5 5" xfId="16550" xr:uid="{00000000-0005-0000-0000-0000A56F0000}"/>
    <cellStyle name="Normal 20 2 2 5 5 2" xfId="51766" xr:uid="{00000000-0005-0000-0000-0000A66F0000}"/>
    <cellStyle name="Normal 20 2 2 5 5 3" xfId="29155" xr:uid="{00000000-0005-0000-0000-0000A76F0000}"/>
    <cellStyle name="Normal 20 2 2 5 6" xfId="14772" xr:uid="{00000000-0005-0000-0000-0000A86F0000}"/>
    <cellStyle name="Normal 20 2 2 5 6 2" xfId="49990" xr:uid="{00000000-0005-0000-0000-0000A96F0000}"/>
    <cellStyle name="Normal 20 2 2 5 7" xfId="39169" xr:uid="{00000000-0005-0000-0000-0000AA6F0000}"/>
    <cellStyle name="Normal 20 2 2 5 8" xfId="27379" xr:uid="{00000000-0005-0000-0000-0000AB6F0000}"/>
    <cellStyle name="Normal 20 2 2 6" xfId="4225" xr:uid="{00000000-0005-0000-0000-0000AC6F0000}"/>
    <cellStyle name="Normal 20 2 2 6 2" xfId="16872" xr:uid="{00000000-0005-0000-0000-0000AD6F0000}"/>
    <cellStyle name="Normal 20 2 2 6 2 2" xfId="52088" xr:uid="{00000000-0005-0000-0000-0000AE6F0000}"/>
    <cellStyle name="Normal 20 2 2 6 2 3" xfId="29477" xr:uid="{00000000-0005-0000-0000-0000AF6F0000}"/>
    <cellStyle name="Normal 20 2 2 6 3" xfId="13318" xr:uid="{00000000-0005-0000-0000-0000B06F0000}"/>
    <cellStyle name="Normal 20 2 2 6 3 2" xfId="48536" xr:uid="{00000000-0005-0000-0000-0000B16F0000}"/>
    <cellStyle name="Normal 20 2 2 6 4" xfId="39491" xr:uid="{00000000-0005-0000-0000-0000B26F0000}"/>
    <cellStyle name="Normal 20 2 2 6 5" xfId="25925" xr:uid="{00000000-0005-0000-0000-0000B36F0000}"/>
    <cellStyle name="Normal 20 2 2 7" xfId="5695" xr:uid="{00000000-0005-0000-0000-0000B46F0000}"/>
    <cellStyle name="Normal 20 2 2 7 2" xfId="18326" xr:uid="{00000000-0005-0000-0000-0000B56F0000}"/>
    <cellStyle name="Normal 20 2 2 7 2 2" xfId="53542" xr:uid="{00000000-0005-0000-0000-0000B66F0000}"/>
    <cellStyle name="Normal 20 2 2 7 3" xfId="40945" xr:uid="{00000000-0005-0000-0000-0000B76F0000}"/>
    <cellStyle name="Normal 20 2 2 7 4" xfId="30931" xr:uid="{00000000-0005-0000-0000-0000B86F0000}"/>
    <cellStyle name="Normal 20 2 2 8" xfId="7154" xr:uid="{00000000-0005-0000-0000-0000B96F0000}"/>
    <cellStyle name="Normal 20 2 2 8 2" xfId="19780" xr:uid="{00000000-0005-0000-0000-0000BA6F0000}"/>
    <cellStyle name="Normal 20 2 2 8 2 2" xfId="54996" xr:uid="{00000000-0005-0000-0000-0000BB6F0000}"/>
    <cellStyle name="Normal 20 2 2 8 3" xfId="42399" xr:uid="{00000000-0005-0000-0000-0000BC6F0000}"/>
    <cellStyle name="Normal 20 2 2 8 4" xfId="32385" xr:uid="{00000000-0005-0000-0000-0000BD6F0000}"/>
    <cellStyle name="Normal 20 2 2 9" xfId="8935" xr:uid="{00000000-0005-0000-0000-0000BE6F0000}"/>
    <cellStyle name="Normal 20 2 2 9 2" xfId="21556" xr:uid="{00000000-0005-0000-0000-0000BF6F0000}"/>
    <cellStyle name="Normal 20 2 2 9 2 2" xfId="56772" xr:uid="{00000000-0005-0000-0000-0000C06F0000}"/>
    <cellStyle name="Normal 20 2 2 9 3" xfId="44175" xr:uid="{00000000-0005-0000-0000-0000C16F0000}"/>
    <cellStyle name="Normal 20 2 2 9 4" xfId="34161" xr:uid="{00000000-0005-0000-0000-0000C26F0000}"/>
    <cellStyle name="Normal 20 2 3" xfId="3071" xr:uid="{00000000-0005-0000-0000-0000C36F0000}"/>
    <cellStyle name="Normal 20 2 3 10" xfId="25443" xr:uid="{00000000-0005-0000-0000-0000C46F0000}"/>
    <cellStyle name="Normal 20 2 3 11" xfId="60978" xr:uid="{00000000-0005-0000-0000-0000C56F0000}"/>
    <cellStyle name="Normal 20 2 3 2" xfId="4874" xr:uid="{00000000-0005-0000-0000-0000C66F0000}"/>
    <cellStyle name="Normal 20 2 3 2 2" xfId="17521" xr:uid="{00000000-0005-0000-0000-0000C76F0000}"/>
    <cellStyle name="Normal 20 2 3 2 2 2" xfId="52737" xr:uid="{00000000-0005-0000-0000-0000C86F0000}"/>
    <cellStyle name="Normal 20 2 3 2 2 3" xfId="30126" xr:uid="{00000000-0005-0000-0000-0000C96F0000}"/>
    <cellStyle name="Normal 20 2 3 2 3" xfId="13967" xr:uid="{00000000-0005-0000-0000-0000CA6F0000}"/>
    <cellStyle name="Normal 20 2 3 2 3 2" xfId="49185" xr:uid="{00000000-0005-0000-0000-0000CB6F0000}"/>
    <cellStyle name="Normal 20 2 3 2 4" xfId="40140" xr:uid="{00000000-0005-0000-0000-0000CC6F0000}"/>
    <cellStyle name="Normal 20 2 3 2 5" xfId="26574" xr:uid="{00000000-0005-0000-0000-0000CD6F0000}"/>
    <cellStyle name="Normal 20 2 3 3" xfId="6344" xr:uid="{00000000-0005-0000-0000-0000CE6F0000}"/>
    <cellStyle name="Normal 20 2 3 3 2" xfId="18975" xr:uid="{00000000-0005-0000-0000-0000CF6F0000}"/>
    <cellStyle name="Normal 20 2 3 3 2 2" xfId="54191" xr:uid="{00000000-0005-0000-0000-0000D06F0000}"/>
    <cellStyle name="Normal 20 2 3 3 3" xfId="41594" xr:uid="{00000000-0005-0000-0000-0000D16F0000}"/>
    <cellStyle name="Normal 20 2 3 3 4" xfId="31580" xr:uid="{00000000-0005-0000-0000-0000D26F0000}"/>
    <cellStyle name="Normal 20 2 3 4" xfId="7803" xr:uid="{00000000-0005-0000-0000-0000D36F0000}"/>
    <cellStyle name="Normal 20 2 3 4 2" xfId="20429" xr:uid="{00000000-0005-0000-0000-0000D46F0000}"/>
    <cellStyle name="Normal 20 2 3 4 2 2" xfId="55645" xr:uid="{00000000-0005-0000-0000-0000D56F0000}"/>
    <cellStyle name="Normal 20 2 3 4 3" xfId="43048" xr:uid="{00000000-0005-0000-0000-0000D66F0000}"/>
    <cellStyle name="Normal 20 2 3 4 4" xfId="33034" xr:uid="{00000000-0005-0000-0000-0000D76F0000}"/>
    <cellStyle name="Normal 20 2 3 5" xfId="9584" xr:uid="{00000000-0005-0000-0000-0000D86F0000}"/>
    <cellStyle name="Normal 20 2 3 5 2" xfId="22205" xr:uid="{00000000-0005-0000-0000-0000D96F0000}"/>
    <cellStyle name="Normal 20 2 3 5 2 2" xfId="57421" xr:uid="{00000000-0005-0000-0000-0000DA6F0000}"/>
    <cellStyle name="Normal 20 2 3 5 3" xfId="44824" xr:uid="{00000000-0005-0000-0000-0000DB6F0000}"/>
    <cellStyle name="Normal 20 2 3 5 4" xfId="34810" xr:uid="{00000000-0005-0000-0000-0000DC6F0000}"/>
    <cellStyle name="Normal 20 2 3 6" xfId="11378" xr:uid="{00000000-0005-0000-0000-0000DD6F0000}"/>
    <cellStyle name="Normal 20 2 3 6 2" xfId="23981" xr:uid="{00000000-0005-0000-0000-0000DE6F0000}"/>
    <cellStyle name="Normal 20 2 3 6 2 2" xfId="59197" xr:uid="{00000000-0005-0000-0000-0000DF6F0000}"/>
    <cellStyle name="Normal 20 2 3 6 3" xfId="46600" xr:uid="{00000000-0005-0000-0000-0000E06F0000}"/>
    <cellStyle name="Normal 20 2 3 6 4" xfId="36586" xr:uid="{00000000-0005-0000-0000-0000E16F0000}"/>
    <cellStyle name="Normal 20 2 3 7" xfId="15745" xr:uid="{00000000-0005-0000-0000-0000E26F0000}"/>
    <cellStyle name="Normal 20 2 3 7 2" xfId="50961" xr:uid="{00000000-0005-0000-0000-0000E36F0000}"/>
    <cellStyle name="Normal 20 2 3 7 3" xfId="28350" xr:uid="{00000000-0005-0000-0000-0000E46F0000}"/>
    <cellStyle name="Normal 20 2 3 8" xfId="12836" xr:uid="{00000000-0005-0000-0000-0000E56F0000}"/>
    <cellStyle name="Normal 20 2 3 8 2" xfId="48054" xr:uid="{00000000-0005-0000-0000-0000E66F0000}"/>
    <cellStyle name="Normal 20 2 3 9" xfId="38364" xr:uid="{00000000-0005-0000-0000-0000E76F0000}"/>
    <cellStyle name="Normal 20 2 4" xfId="2897" xr:uid="{00000000-0005-0000-0000-0000E86F0000}"/>
    <cellStyle name="Normal 20 2 4 10" xfId="25284" xr:uid="{00000000-0005-0000-0000-0000E96F0000}"/>
    <cellStyle name="Normal 20 2 4 11" xfId="60819" xr:uid="{00000000-0005-0000-0000-0000EA6F0000}"/>
    <cellStyle name="Normal 20 2 4 2" xfId="4715" xr:uid="{00000000-0005-0000-0000-0000EB6F0000}"/>
    <cellStyle name="Normal 20 2 4 2 2" xfId="17362" xr:uid="{00000000-0005-0000-0000-0000EC6F0000}"/>
    <cellStyle name="Normal 20 2 4 2 2 2" xfId="52578" xr:uid="{00000000-0005-0000-0000-0000ED6F0000}"/>
    <cellStyle name="Normal 20 2 4 2 2 3" xfId="29967" xr:uid="{00000000-0005-0000-0000-0000EE6F0000}"/>
    <cellStyle name="Normal 20 2 4 2 3" xfId="13808" xr:uid="{00000000-0005-0000-0000-0000EF6F0000}"/>
    <cellStyle name="Normal 20 2 4 2 3 2" xfId="49026" xr:uid="{00000000-0005-0000-0000-0000F06F0000}"/>
    <cellStyle name="Normal 20 2 4 2 4" xfId="39981" xr:uid="{00000000-0005-0000-0000-0000F16F0000}"/>
    <cellStyle name="Normal 20 2 4 2 5" xfId="26415" xr:uid="{00000000-0005-0000-0000-0000F26F0000}"/>
    <cellStyle name="Normal 20 2 4 3" xfId="6185" xr:uid="{00000000-0005-0000-0000-0000F36F0000}"/>
    <cellStyle name="Normal 20 2 4 3 2" xfId="18816" xr:uid="{00000000-0005-0000-0000-0000F46F0000}"/>
    <cellStyle name="Normal 20 2 4 3 2 2" xfId="54032" xr:uid="{00000000-0005-0000-0000-0000F56F0000}"/>
    <cellStyle name="Normal 20 2 4 3 3" xfId="41435" xr:uid="{00000000-0005-0000-0000-0000F66F0000}"/>
    <cellStyle name="Normal 20 2 4 3 4" xfId="31421" xr:uid="{00000000-0005-0000-0000-0000F76F0000}"/>
    <cellStyle name="Normal 20 2 4 4" xfId="7644" xr:uid="{00000000-0005-0000-0000-0000F86F0000}"/>
    <cellStyle name="Normal 20 2 4 4 2" xfId="20270" xr:uid="{00000000-0005-0000-0000-0000F96F0000}"/>
    <cellStyle name="Normal 20 2 4 4 2 2" xfId="55486" xr:uid="{00000000-0005-0000-0000-0000FA6F0000}"/>
    <cellStyle name="Normal 20 2 4 4 3" xfId="42889" xr:uid="{00000000-0005-0000-0000-0000FB6F0000}"/>
    <cellStyle name="Normal 20 2 4 4 4" xfId="32875" xr:uid="{00000000-0005-0000-0000-0000FC6F0000}"/>
    <cellStyle name="Normal 20 2 4 5" xfId="9425" xr:uid="{00000000-0005-0000-0000-0000FD6F0000}"/>
    <cellStyle name="Normal 20 2 4 5 2" xfId="22046" xr:uid="{00000000-0005-0000-0000-0000FE6F0000}"/>
    <cellStyle name="Normal 20 2 4 5 2 2" xfId="57262" xr:uid="{00000000-0005-0000-0000-0000FF6F0000}"/>
    <cellStyle name="Normal 20 2 4 5 3" xfId="44665" xr:uid="{00000000-0005-0000-0000-000000700000}"/>
    <cellStyle name="Normal 20 2 4 5 4" xfId="34651" xr:uid="{00000000-0005-0000-0000-000001700000}"/>
    <cellStyle name="Normal 20 2 4 6" xfId="11219" xr:uid="{00000000-0005-0000-0000-000002700000}"/>
    <cellStyle name="Normal 20 2 4 6 2" xfId="23822" xr:uid="{00000000-0005-0000-0000-000003700000}"/>
    <cellStyle name="Normal 20 2 4 6 2 2" xfId="59038" xr:uid="{00000000-0005-0000-0000-000004700000}"/>
    <cellStyle name="Normal 20 2 4 6 3" xfId="46441" xr:uid="{00000000-0005-0000-0000-000005700000}"/>
    <cellStyle name="Normal 20 2 4 6 4" xfId="36427" xr:uid="{00000000-0005-0000-0000-000006700000}"/>
    <cellStyle name="Normal 20 2 4 7" xfId="15586" xr:uid="{00000000-0005-0000-0000-000007700000}"/>
    <cellStyle name="Normal 20 2 4 7 2" xfId="50802" xr:uid="{00000000-0005-0000-0000-000008700000}"/>
    <cellStyle name="Normal 20 2 4 7 3" xfId="28191" xr:uid="{00000000-0005-0000-0000-000009700000}"/>
    <cellStyle name="Normal 20 2 4 8" xfId="12677" xr:uid="{00000000-0005-0000-0000-00000A700000}"/>
    <cellStyle name="Normal 20 2 4 8 2" xfId="47895" xr:uid="{00000000-0005-0000-0000-00000B700000}"/>
    <cellStyle name="Normal 20 2 4 9" xfId="38205" xr:uid="{00000000-0005-0000-0000-00000C700000}"/>
    <cellStyle name="Normal 20 2 5" xfId="3406" xr:uid="{00000000-0005-0000-0000-00000D700000}"/>
    <cellStyle name="Normal 20 2 5 10" xfId="26902" xr:uid="{00000000-0005-0000-0000-00000E700000}"/>
    <cellStyle name="Normal 20 2 5 11" xfId="61306" xr:uid="{00000000-0005-0000-0000-00000F700000}"/>
    <cellStyle name="Normal 20 2 5 2" xfId="5202" xr:uid="{00000000-0005-0000-0000-000010700000}"/>
    <cellStyle name="Normal 20 2 5 2 2" xfId="17849" xr:uid="{00000000-0005-0000-0000-000011700000}"/>
    <cellStyle name="Normal 20 2 5 2 2 2" xfId="53065" xr:uid="{00000000-0005-0000-0000-000012700000}"/>
    <cellStyle name="Normal 20 2 5 2 3" xfId="40468" xr:uid="{00000000-0005-0000-0000-000013700000}"/>
    <cellStyle name="Normal 20 2 5 2 4" xfId="30454" xr:uid="{00000000-0005-0000-0000-000014700000}"/>
    <cellStyle name="Normal 20 2 5 3" xfId="6672" xr:uid="{00000000-0005-0000-0000-000015700000}"/>
    <cellStyle name="Normal 20 2 5 3 2" xfId="19303" xr:uid="{00000000-0005-0000-0000-000016700000}"/>
    <cellStyle name="Normal 20 2 5 3 2 2" xfId="54519" xr:uid="{00000000-0005-0000-0000-000017700000}"/>
    <cellStyle name="Normal 20 2 5 3 3" xfId="41922" xr:uid="{00000000-0005-0000-0000-000018700000}"/>
    <cellStyle name="Normal 20 2 5 3 4" xfId="31908" xr:uid="{00000000-0005-0000-0000-000019700000}"/>
    <cellStyle name="Normal 20 2 5 4" xfId="8131" xr:uid="{00000000-0005-0000-0000-00001A700000}"/>
    <cellStyle name="Normal 20 2 5 4 2" xfId="20757" xr:uid="{00000000-0005-0000-0000-00001B700000}"/>
    <cellStyle name="Normal 20 2 5 4 2 2" xfId="55973" xr:uid="{00000000-0005-0000-0000-00001C700000}"/>
    <cellStyle name="Normal 20 2 5 4 3" xfId="43376" xr:uid="{00000000-0005-0000-0000-00001D700000}"/>
    <cellStyle name="Normal 20 2 5 4 4" xfId="33362" xr:uid="{00000000-0005-0000-0000-00001E700000}"/>
    <cellStyle name="Normal 20 2 5 5" xfId="9912" xr:uid="{00000000-0005-0000-0000-00001F700000}"/>
    <cellStyle name="Normal 20 2 5 5 2" xfId="22533" xr:uid="{00000000-0005-0000-0000-000020700000}"/>
    <cellStyle name="Normal 20 2 5 5 2 2" xfId="57749" xr:uid="{00000000-0005-0000-0000-000021700000}"/>
    <cellStyle name="Normal 20 2 5 5 3" xfId="45152" xr:uid="{00000000-0005-0000-0000-000022700000}"/>
    <cellStyle name="Normal 20 2 5 5 4" xfId="35138" xr:uid="{00000000-0005-0000-0000-000023700000}"/>
    <cellStyle name="Normal 20 2 5 6" xfId="11706" xr:uid="{00000000-0005-0000-0000-000024700000}"/>
    <cellStyle name="Normal 20 2 5 6 2" xfId="24309" xr:uid="{00000000-0005-0000-0000-000025700000}"/>
    <cellStyle name="Normal 20 2 5 6 2 2" xfId="59525" xr:uid="{00000000-0005-0000-0000-000026700000}"/>
    <cellStyle name="Normal 20 2 5 6 3" xfId="46928" xr:uid="{00000000-0005-0000-0000-000027700000}"/>
    <cellStyle name="Normal 20 2 5 6 4" xfId="36914" xr:uid="{00000000-0005-0000-0000-000028700000}"/>
    <cellStyle name="Normal 20 2 5 7" xfId="16073" xr:uid="{00000000-0005-0000-0000-000029700000}"/>
    <cellStyle name="Normal 20 2 5 7 2" xfId="51289" xr:uid="{00000000-0005-0000-0000-00002A700000}"/>
    <cellStyle name="Normal 20 2 5 7 3" xfId="28678" xr:uid="{00000000-0005-0000-0000-00002B700000}"/>
    <cellStyle name="Normal 20 2 5 8" xfId="14295" xr:uid="{00000000-0005-0000-0000-00002C700000}"/>
    <cellStyle name="Normal 20 2 5 8 2" xfId="49513" xr:uid="{00000000-0005-0000-0000-00002D700000}"/>
    <cellStyle name="Normal 20 2 5 9" xfId="38692" xr:uid="{00000000-0005-0000-0000-00002E700000}"/>
    <cellStyle name="Normal 20 2 6" xfId="2566" xr:uid="{00000000-0005-0000-0000-00002F700000}"/>
    <cellStyle name="Normal 20 2 6 10" xfId="26093" xr:uid="{00000000-0005-0000-0000-000030700000}"/>
    <cellStyle name="Normal 20 2 6 11" xfId="60497" xr:uid="{00000000-0005-0000-0000-000031700000}"/>
    <cellStyle name="Normal 20 2 6 2" xfId="4393" xr:uid="{00000000-0005-0000-0000-000032700000}"/>
    <cellStyle name="Normal 20 2 6 2 2" xfId="17040" xr:uid="{00000000-0005-0000-0000-000033700000}"/>
    <cellStyle name="Normal 20 2 6 2 2 2" xfId="52256" xr:uid="{00000000-0005-0000-0000-000034700000}"/>
    <cellStyle name="Normal 20 2 6 2 3" xfId="39659" xr:uid="{00000000-0005-0000-0000-000035700000}"/>
    <cellStyle name="Normal 20 2 6 2 4" xfId="29645" xr:uid="{00000000-0005-0000-0000-000036700000}"/>
    <cellStyle name="Normal 20 2 6 3" xfId="5863" xr:uid="{00000000-0005-0000-0000-000037700000}"/>
    <cellStyle name="Normal 20 2 6 3 2" xfId="18494" xr:uid="{00000000-0005-0000-0000-000038700000}"/>
    <cellStyle name="Normal 20 2 6 3 2 2" xfId="53710" xr:uid="{00000000-0005-0000-0000-000039700000}"/>
    <cellStyle name="Normal 20 2 6 3 3" xfId="41113" xr:uid="{00000000-0005-0000-0000-00003A700000}"/>
    <cellStyle name="Normal 20 2 6 3 4" xfId="31099" xr:uid="{00000000-0005-0000-0000-00003B700000}"/>
    <cellStyle name="Normal 20 2 6 4" xfId="7322" xr:uid="{00000000-0005-0000-0000-00003C700000}"/>
    <cellStyle name="Normal 20 2 6 4 2" xfId="19948" xr:uid="{00000000-0005-0000-0000-00003D700000}"/>
    <cellStyle name="Normal 20 2 6 4 2 2" xfId="55164" xr:uid="{00000000-0005-0000-0000-00003E700000}"/>
    <cellStyle name="Normal 20 2 6 4 3" xfId="42567" xr:uid="{00000000-0005-0000-0000-00003F700000}"/>
    <cellStyle name="Normal 20 2 6 4 4" xfId="32553" xr:uid="{00000000-0005-0000-0000-000040700000}"/>
    <cellStyle name="Normal 20 2 6 5" xfId="9103" xr:uid="{00000000-0005-0000-0000-000041700000}"/>
    <cellStyle name="Normal 20 2 6 5 2" xfId="21724" xr:uid="{00000000-0005-0000-0000-000042700000}"/>
    <cellStyle name="Normal 20 2 6 5 2 2" xfId="56940" xr:uid="{00000000-0005-0000-0000-000043700000}"/>
    <cellStyle name="Normal 20 2 6 5 3" xfId="44343" xr:uid="{00000000-0005-0000-0000-000044700000}"/>
    <cellStyle name="Normal 20 2 6 5 4" xfId="34329" xr:uid="{00000000-0005-0000-0000-000045700000}"/>
    <cellStyle name="Normal 20 2 6 6" xfId="10897" xr:uid="{00000000-0005-0000-0000-000046700000}"/>
    <cellStyle name="Normal 20 2 6 6 2" xfId="23500" xr:uid="{00000000-0005-0000-0000-000047700000}"/>
    <cellStyle name="Normal 20 2 6 6 2 2" xfId="58716" xr:uid="{00000000-0005-0000-0000-000048700000}"/>
    <cellStyle name="Normal 20 2 6 6 3" xfId="46119" xr:uid="{00000000-0005-0000-0000-000049700000}"/>
    <cellStyle name="Normal 20 2 6 6 4" xfId="36105" xr:uid="{00000000-0005-0000-0000-00004A700000}"/>
    <cellStyle name="Normal 20 2 6 7" xfId="15264" xr:uid="{00000000-0005-0000-0000-00004B700000}"/>
    <cellStyle name="Normal 20 2 6 7 2" xfId="50480" xr:uid="{00000000-0005-0000-0000-00004C700000}"/>
    <cellStyle name="Normal 20 2 6 7 3" xfId="27869" xr:uid="{00000000-0005-0000-0000-00004D700000}"/>
    <cellStyle name="Normal 20 2 6 8" xfId="13486" xr:uid="{00000000-0005-0000-0000-00004E700000}"/>
    <cellStyle name="Normal 20 2 6 8 2" xfId="48704" xr:uid="{00000000-0005-0000-0000-00004F700000}"/>
    <cellStyle name="Normal 20 2 6 9" xfId="37883" xr:uid="{00000000-0005-0000-0000-000050700000}"/>
    <cellStyle name="Normal 20 2 7" xfId="3730" xr:uid="{00000000-0005-0000-0000-000051700000}"/>
    <cellStyle name="Normal 20 2 7 2" xfId="8454" xr:uid="{00000000-0005-0000-0000-000052700000}"/>
    <cellStyle name="Normal 20 2 7 2 2" xfId="21080" xr:uid="{00000000-0005-0000-0000-000053700000}"/>
    <cellStyle name="Normal 20 2 7 2 2 2" xfId="56296" xr:uid="{00000000-0005-0000-0000-000054700000}"/>
    <cellStyle name="Normal 20 2 7 2 3" xfId="43699" xr:uid="{00000000-0005-0000-0000-000055700000}"/>
    <cellStyle name="Normal 20 2 7 2 4" xfId="33685" xr:uid="{00000000-0005-0000-0000-000056700000}"/>
    <cellStyle name="Normal 20 2 7 3" xfId="10235" xr:uid="{00000000-0005-0000-0000-000057700000}"/>
    <cellStyle name="Normal 20 2 7 3 2" xfId="22856" xr:uid="{00000000-0005-0000-0000-000058700000}"/>
    <cellStyle name="Normal 20 2 7 3 2 2" xfId="58072" xr:uid="{00000000-0005-0000-0000-000059700000}"/>
    <cellStyle name="Normal 20 2 7 3 3" xfId="45475" xr:uid="{00000000-0005-0000-0000-00005A700000}"/>
    <cellStyle name="Normal 20 2 7 3 4" xfId="35461" xr:uid="{00000000-0005-0000-0000-00005B700000}"/>
    <cellStyle name="Normal 20 2 7 4" xfId="12031" xr:uid="{00000000-0005-0000-0000-00005C700000}"/>
    <cellStyle name="Normal 20 2 7 4 2" xfId="24632" xr:uid="{00000000-0005-0000-0000-00005D700000}"/>
    <cellStyle name="Normal 20 2 7 4 2 2" xfId="59848" xr:uid="{00000000-0005-0000-0000-00005E700000}"/>
    <cellStyle name="Normal 20 2 7 4 3" xfId="47251" xr:uid="{00000000-0005-0000-0000-00005F700000}"/>
    <cellStyle name="Normal 20 2 7 4 4" xfId="37237" xr:uid="{00000000-0005-0000-0000-000060700000}"/>
    <cellStyle name="Normal 20 2 7 5" xfId="16396" xr:uid="{00000000-0005-0000-0000-000061700000}"/>
    <cellStyle name="Normal 20 2 7 5 2" xfId="51612" xr:uid="{00000000-0005-0000-0000-000062700000}"/>
    <cellStyle name="Normal 20 2 7 5 3" xfId="29001" xr:uid="{00000000-0005-0000-0000-000063700000}"/>
    <cellStyle name="Normal 20 2 7 6" xfId="14618" xr:uid="{00000000-0005-0000-0000-000064700000}"/>
    <cellStyle name="Normal 20 2 7 6 2" xfId="49836" xr:uid="{00000000-0005-0000-0000-000065700000}"/>
    <cellStyle name="Normal 20 2 7 7" xfId="39015" xr:uid="{00000000-0005-0000-0000-000066700000}"/>
    <cellStyle name="Normal 20 2 7 8" xfId="27225" xr:uid="{00000000-0005-0000-0000-000067700000}"/>
    <cellStyle name="Normal 20 2 8" xfId="4068" xr:uid="{00000000-0005-0000-0000-000068700000}"/>
    <cellStyle name="Normal 20 2 8 2" xfId="16718" xr:uid="{00000000-0005-0000-0000-000069700000}"/>
    <cellStyle name="Normal 20 2 8 2 2" xfId="51934" xr:uid="{00000000-0005-0000-0000-00006A700000}"/>
    <cellStyle name="Normal 20 2 8 2 3" xfId="29323" xr:uid="{00000000-0005-0000-0000-00006B700000}"/>
    <cellStyle name="Normal 20 2 8 3" xfId="13164" xr:uid="{00000000-0005-0000-0000-00006C700000}"/>
    <cellStyle name="Normal 20 2 8 3 2" xfId="48382" xr:uid="{00000000-0005-0000-0000-00006D700000}"/>
    <cellStyle name="Normal 20 2 8 4" xfId="39337" xr:uid="{00000000-0005-0000-0000-00006E700000}"/>
    <cellStyle name="Normal 20 2 8 5" xfId="25771" xr:uid="{00000000-0005-0000-0000-00006F700000}"/>
    <cellStyle name="Normal 20 2 9" xfId="5541" xr:uid="{00000000-0005-0000-0000-000070700000}"/>
    <cellStyle name="Normal 20 2 9 2" xfId="18172" xr:uid="{00000000-0005-0000-0000-000071700000}"/>
    <cellStyle name="Normal 20 2 9 2 2" xfId="53388" xr:uid="{00000000-0005-0000-0000-000072700000}"/>
    <cellStyle name="Normal 20 2 9 3" xfId="40791" xr:uid="{00000000-0005-0000-0000-000073700000}"/>
    <cellStyle name="Normal 20 2 9 4" xfId="30777" xr:uid="{00000000-0005-0000-0000-000074700000}"/>
    <cellStyle name="Normal 20 3" xfId="2310" xr:uid="{00000000-0005-0000-0000-000075700000}"/>
    <cellStyle name="Normal 20 3 10" xfId="10601" xr:uid="{00000000-0005-0000-0000-000076700000}"/>
    <cellStyle name="Normal 20 3 10 2" xfId="23212" xr:uid="{00000000-0005-0000-0000-000077700000}"/>
    <cellStyle name="Normal 20 3 10 2 2" xfId="58428" xr:uid="{00000000-0005-0000-0000-000078700000}"/>
    <cellStyle name="Normal 20 3 10 3" xfId="45831" xr:uid="{00000000-0005-0000-0000-000079700000}"/>
    <cellStyle name="Normal 20 3 10 4" xfId="35817" xr:uid="{00000000-0005-0000-0000-00007A700000}"/>
    <cellStyle name="Normal 20 3 11" xfId="15022" xr:uid="{00000000-0005-0000-0000-00007B700000}"/>
    <cellStyle name="Normal 20 3 11 2" xfId="50238" xr:uid="{00000000-0005-0000-0000-00007C700000}"/>
    <cellStyle name="Normal 20 3 11 3" xfId="27627" xr:uid="{00000000-0005-0000-0000-00007D700000}"/>
    <cellStyle name="Normal 20 3 12" xfId="12435" xr:uid="{00000000-0005-0000-0000-00007E700000}"/>
    <cellStyle name="Normal 20 3 12 2" xfId="47653" xr:uid="{00000000-0005-0000-0000-00007F700000}"/>
    <cellStyle name="Normal 20 3 13" xfId="37641" xr:uid="{00000000-0005-0000-0000-000080700000}"/>
    <cellStyle name="Normal 20 3 14" xfId="25042" xr:uid="{00000000-0005-0000-0000-000081700000}"/>
    <cellStyle name="Normal 20 3 15" xfId="60255" xr:uid="{00000000-0005-0000-0000-000082700000}"/>
    <cellStyle name="Normal 20 3 2" xfId="3157" xr:uid="{00000000-0005-0000-0000-000083700000}"/>
    <cellStyle name="Normal 20 3 2 10" xfId="25526" xr:uid="{00000000-0005-0000-0000-000084700000}"/>
    <cellStyle name="Normal 20 3 2 11" xfId="61061" xr:uid="{00000000-0005-0000-0000-000085700000}"/>
    <cellStyle name="Normal 20 3 2 2" xfId="4957" xr:uid="{00000000-0005-0000-0000-000086700000}"/>
    <cellStyle name="Normal 20 3 2 2 2" xfId="17604" xr:uid="{00000000-0005-0000-0000-000087700000}"/>
    <cellStyle name="Normal 20 3 2 2 2 2" xfId="52820" xr:uid="{00000000-0005-0000-0000-000088700000}"/>
    <cellStyle name="Normal 20 3 2 2 2 3" xfId="30209" xr:uid="{00000000-0005-0000-0000-000089700000}"/>
    <cellStyle name="Normal 20 3 2 2 3" xfId="14050" xr:uid="{00000000-0005-0000-0000-00008A700000}"/>
    <cellStyle name="Normal 20 3 2 2 3 2" xfId="49268" xr:uid="{00000000-0005-0000-0000-00008B700000}"/>
    <cellStyle name="Normal 20 3 2 2 4" xfId="40223" xr:uid="{00000000-0005-0000-0000-00008C700000}"/>
    <cellStyle name="Normal 20 3 2 2 5" xfId="26657" xr:uid="{00000000-0005-0000-0000-00008D700000}"/>
    <cellStyle name="Normal 20 3 2 3" xfId="6427" xr:uid="{00000000-0005-0000-0000-00008E700000}"/>
    <cellStyle name="Normal 20 3 2 3 2" xfId="19058" xr:uid="{00000000-0005-0000-0000-00008F700000}"/>
    <cellStyle name="Normal 20 3 2 3 2 2" xfId="54274" xr:uid="{00000000-0005-0000-0000-000090700000}"/>
    <cellStyle name="Normal 20 3 2 3 3" xfId="41677" xr:uid="{00000000-0005-0000-0000-000091700000}"/>
    <cellStyle name="Normal 20 3 2 3 4" xfId="31663" xr:uid="{00000000-0005-0000-0000-000092700000}"/>
    <cellStyle name="Normal 20 3 2 4" xfId="7886" xr:uid="{00000000-0005-0000-0000-000093700000}"/>
    <cellStyle name="Normal 20 3 2 4 2" xfId="20512" xr:uid="{00000000-0005-0000-0000-000094700000}"/>
    <cellStyle name="Normal 20 3 2 4 2 2" xfId="55728" xr:uid="{00000000-0005-0000-0000-000095700000}"/>
    <cellStyle name="Normal 20 3 2 4 3" xfId="43131" xr:uid="{00000000-0005-0000-0000-000096700000}"/>
    <cellStyle name="Normal 20 3 2 4 4" xfId="33117" xr:uid="{00000000-0005-0000-0000-000097700000}"/>
    <cellStyle name="Normal 20 3 2 5" xfId="9667" xr:uid="{00000000-0005-0000-0000-000098700000}"/>
    <cellStyle name="Normal 20 3 2 5 2" xfId="22288" xr:uid="{00000000-0005-0000-0000-000099700000}"/>
    <cellStyle name="Normal 20 3 2 5 2 2" xfId="57504" xr:uid="{00000000-0005-0000-0000-00009A700000}"/>
    <cellStyle name="Normal 20 3 2 5 3" xfId="44907" xr:uid="{00000000-0005-0000-0000-00009B700000}"/>
    <cellStyle name="Normal 20 3 2 5 4" xfId="34893" xr:uid="{00000000-0005-0000-0000-00009C700000}"/>
    <cellStyle name="Normal 20 3 2 6" xfId="11461" xr:uid="{00000000-0005-0000-0000-00009D700000}"/>
    <cellStyle name="Normal 20 3 2 6 2" xfId="24064" xr:uid="{00000000-0005-0000-0000-00009E700000}"/>
    <cellStyle name="Normal 20 3 2 6 2 2" xfId="59280" xr:uid="{00000000-0005-0000-0000-00009F700000}"/>
    <cellStyle name="Normal 20 3 2 6 3" xfId="46683" xr:uid="{00000000-0005-0000-0000-0000A0700000}"/>
    <cellStyle name="Normal 20 3 2 6 4" xfId="36669" xr:uid="{00000000-0005-0000-0000-0000A1700000}"/>
    <cellStyle name="Normal 20 3 2 7" xfId="15828" xr:uid="{00000000-0005-0000-0000-0000A2700000}"/>
    <cellStyle name="Normal 20 3 2 7 2" xfId="51044" xr:uid="{00000000-0005-0000-0000-0000A3700000}"/>
    <cellStyle name="Normal 20 3 2 7 3" xfId="28433" xr:uid="{00000000-0005-0000-0000-0000A4700000}"/>
    <cellStyle name="Normal 20 3 2 8" xfId="12919" xr:uid="{00000000-0005-0000-0000-0000A5700000}"/>
    <cellStyle name="Normal 20 3 2 8 2" xfId="48137" xr:uid="{00000000-0005-0000-0000-0000A6700000}"/>
    <cellStyle name="Normal 20 3 2 9" xfId="38447" xr:uid="{00000000-0005-0000-0000-0000A7700000}"/>
    <cellStyle name="Normal 20 3 3" xfId="3486" xr:uid="{00000000-0005-0000-0000-0000A8700000}"/>
    <cellStyle name="Normal 20 3 3 10" xfId="26982" xr:uid="{00000000-0005-0000-0000-0000A9700000}"/>
    <cellStyle name="Normal 20 3 3 11" xfId="61386" xr:uid="{00000000-0005-0000-0000-0000AA700000}"/>
    <cellStyle name="Normal 20 3 3 2" xfId="5282" xr:uid="{00000000-0005-0000-0000-0000AB700000}"/>
    <cellStyle name="Normal 20 3 3 2 2" xfId="17929" xr:uid="{00000000-0005-0000-0000-0000AC700000}"/>
    <cellStyle name="Normal 20 3 3 2 2 2" xfId="53145" xr:uid="{00000000-0005-0000-0000-0000AD700000}"/>
    <cellStyle name="Normal 20 3 3 2 3" xfId="40548" xr:uid="{00000000-0005-0000-0000-0000AE700000}"/>
    <cellStyle name="Normal 20 3 3 2 4" xfId="30534" xr:uid="{00000000-0005-0000-0000-0000AF700000}"/>
    <cellStyle name="Normal 20 3 3 3" xfId="6752" xr:uid="{00000000-0005-0000-0000-0000B0700000}"/>
    <cellStyle name="Normal 20 3 3 3 2" xfId="19383" xr:uid="{00000000-0005-0000-0000-0000B1700000}"/>
    <cellStyle name="Normal 20 3 3 3 2 2" xfId="54599" xr:uid="{00000000-0005-0000-0000-0000B2700000}"/>
    <cellStyle name="Normal 20 3 3 3 3" xfId="42002" xr:uid="{00000000-0005-0000-0000-0000B3700000}"/>
    <cellStyle name="Normal 20 3 3 3 4" xfId="31988" xr:uid="{00000000-0005-0000-0000-0000B4700000}"/>
    <cellStyle name="Normal 20 3 3 4" xfId="8211" xr:uid="{00000000-0005-0000-0000-0000B5700000}"/>
    <cellStyle name="Normal 20 3 3 4 2" xfId="20837" xr:uid="{00000000-0005-0000-0000-0000B6700000}"/>
    <cellStyle name="Normal 20 3 3 4 2 2" xfId="56053" xr:uid="{00000000-0005-0000-0000-0000B7700000}"/>
    <cellStyle name="Normal 20 3 3 4 3" xfId="43456" xr:uid="{00000000-0005-0000-0000-0000B8700000}"/>
    <cellStyle name="Normal 20 3 3 4 4" xfId="33442" xr:uid="{00000000-0005-0000-0000-0000B9700000}"/>
    <cellStyle name="Normal 20 3 3 5" xfId="9992" xr:uid="{00000000-0005-0000-0000-0000BA700000}"/>
    <cellStyle name="Normal 20 3 3 5 2" xfId="22613" xr:uid="{00000000-0005-0000-0000-0000BB700000}"/>
    <cellStyle name="Normal 20 3 3 5 2 2" xfId="57829" xr:uid="{00000000-0005-0000-0000-0000BC700000}"/>
    <cellStyle name="Normal 20 3 3 5 3" xfId="45232" xr:uid="{00000000-0005-0000-0000-0000BD700000}"/>
    <cellStyle name="Normal 20 3 3 5 4" xfId="35218" xr:uid="{00000000-0005-0000-0000-0000BE700000}"/>
    <cellStyle name="Normal 20 3 3 6" xfId="11786" xr:uid="{00000000-0005-0000-0000-0000BF700000}"/>
    <cellStyle name="Normal 20 3 3 6 2" xfId="24389" xr:uid="{00000000-0005-0000-0000-0000C0700000}"/>
    <cellStyle name="Normal 20 3 3 6 2 2" xfId="59605" xr:uid="{00000000-0005-0000-0000-0000C1700000}"/>
    <cellStyle name="Normal 20 3 3 6 3" xfId="47008" xr:uid="{00000000-0005-0000-0000-0000C2700000}"/>
    <cellStyle name="Normal 20 3 3 6 4" xfId="36994" xr:uid="{00000000-0005-0000-0000-0000C3700000}"/>
    <cellStyle name="Normal 20 3 3 7" xfId="16153" xr:uid="{00000000-0005-0000-0000-0000C4700000}"/>
    <cellStyle name="Normal 20 3 3 7 2" xfId="51369" xr:uid="{00000000-0005-0000-0000-0000C5700000}"/>
    <cellStyle name="Normal 20 3 3 7 3" xfId="28758" xr:uid="{00000000-0005-0000-0000-0000C6700000}"/>
    <cellStyle name="Normal 20 3 3 8" xfId="14375" xr:uid="{00000000-0005-0000-0000-0000C7700000}"/>
    <cellStyle name="Normal 20 3 3 8 2" xfId="49593" xr:uid="{00000000-0005-0000-0000-0000C8700000}"/>
    <cellStyle name="Normal 20 3 3 9" xfId="38772" xr:uid="{00000000-0005-0000-0000-0000C9700000}"/>
    <cellStyle name="Normal 20 3 4" xfId="2647" xr:uid="{00000000-0005-0000-0000-0000CA700000}"/>
    <cellStyle name="Normal 20 3 4 10" xfId="26173" xr:uid="{00000000-0005-0000-0000-0000CB700000}"/>
    <cellStyle name="Normal 20 3 4 11" xfId="60577" xr:uid="{00000000-0005-0000-0000-0000CC700000}"/>
    <cellStyle name="Normal 20 3 4 2" xfId="4473" xr:uid="{00000000-0005-0000-0000-0000CD700000}"/>
    <cellStyle name="Normal 20 3 4 2 2" xfId="17120" xr:uid="{00000000-0005-0000-0000-0000CE700000}"/>
    <cellStyle name="Normal 20 3 4 2 2 2" xfId="52336" xr:uid="{00000000-0005-0000-0000-0000CF700000}"/>
    <cellStyle name="Normal 20 3 4 2 3" xfId="39739" xr:uid="{00000000-0005-0000-0000-0000D0700000}"/>
    <cellStyle name="Normal 20 3 4 2 4" xfId="29725" xr:uid="{00000000-0005-0000-0000-0000D1700000}"/>
    <cellStyle name="Normal 20 3 4 3" xfId="5943" xr:uid="{00000000-0005-0000-0000-0000D2700000}"/>
    <cellStyle name="Normal 20 3 4 3 2" xfId="18574" xr:uid="{00000000-0005-0000-0000-0000D3700000}"/>
    <cellStyle name="Normal 20 3 4 3 2 2" xfId="53790" xr:uid="{00000000-0005-0000-0000-0000D4700000}"/>
    <cellStyle name="Normal 20 3 4 3 3" xfId="41193" xr:uid="{00000000-0005-0000-0000-0000D5700000}"/>
    <cellStyle name="Normal 20 3 4 3 4" xfId="31179" xr:uid="{00000000-0005-0000-0000-0000D6700000}"/>
    <cellStyle name="Normal 20 3 4 4" xfId="7402" xr:uid="{00000000-0005-0000-0000-0000D7700000}"/>
    <cellStyle name="Normal 20 3 4 4 2" xfId="20028" xr:uid="{00000000-0005-0000-0000-0000D8700000}"/>
    <cellStyle name="Normal 20 3 4 4 2 2" xfId="55244" xr:uid="{00000000-0005-0000-0000-0000D9700000}"/>
    <cellStyle name="Normal 20 3 4 4 3" xfId="42647" xr:uid="{00000000-0005-0000-0000-0000DA700000}"/>
    <cellStyle name="Normal 20 3 4 4 4" xfId="32633" xr:uid="{00000000-0005-0000-0000-0000DB700000}"/>
    <cellStyle name="Normal 20 3 4 5" xfId="9183" xr:uid="{00000000-0005-0000-0000-0000DC700000}"/>
    <cellStyle name="Normal 20 3 4 5 2" xfId="21804" xr:uid="{00000000-0005-0000-0000-0000DD700000}"/>
    <cellStyle name="Normal 20 3 4 5 2 2" xfId="57020" xr:uid="{00000000-0005-0000-0000-0000DE700000}"/>
    <cellStyle name="Normal 20 3 4 5 3" xfId="44423" xr:uid="{00000000-0005-0000-0000-0000DF700000}"/>
    <cellStyle name="Normal 20 3 4 5 4" xfId="34409" xr:uid="{00000000-0005-0000-0000-0000E0700000}"/>
    <cellStyle name="Normal 20 3 4 6" xfId="10977" xr:uid="{00000000-0005-0000-0000-0000E1700000}"/>
    <cellStyle name="Normal 20 3 4 6 2" xfId="23580" xr:uid="{00000000-0005-0000-0000-0000E2700000}"/>
    <cellStyle name="Normal 20 3 4 6 2 2" xfId="58796" xr:uid="{00000000-0005-0000-0000-0000E3700000}"/>
    <cellStyle name="Normal 20 3 4 6 3" xfId="46199" xr:uid="{00000000-0005-0000-0000-0000E4700000}"/>
    <cellStyle name="Normal 20 3 4 6 4" xfId="36185" xr:uid="{00000000-0005-0000-0000-0000E5700000}"/>
    <cellStyle name="Normal 20 3 4 7" xfId="15344" xr:uid="{00000000-0005-0000-0000-0000E6700000}"/>
    <cellStyle name="Normal 20 3 4 7 2" xfId="50560" xr:uid="{00000000-0005-0000-0000-0000E7700000}"/>
    <cellStyle name="Normal 20 3 4 7 3" xfId="27949" xr:uid="{00000000-0005-0000-0000-0000E8700000}"/>
    <cellStyle name="Normal 20 3 4 8" xfId="13566" xr:uid="{00000000-0005-0000-0000-0000E9700000}"/>
    <cellStyle name="Normal 20 3 4 8 2" xfId="48784" xr:uid="{00000000-0005-0000-0000-0000EA700000}"/>
    <cellStyle name="Normal 20 3 4 9" xfId="37963" xr:uid="{00000000-0005-0000-0000-0000EB700000}"/>
    <cellStyle name="Normal 20 3 5" xfId="3811" xr:uid="{00000000-0005-0000-0000-0000EC700000}"/>
    <cellStyle name="Normal 20 3 5 2" xfId="8534" xr:uid="{00000000-0005-0000-0000-0000ED700000}"/>
    <cellStyle name="Normal 20 3 5 2 2" xfId="21160" xr:uid="{00000000-0005-0000-0000-0000EE700000}"/>
    <cellStyle name="Normal 20 3 5 2 2 2" xfId="56376" xr:uid="{00000000-0005-0000-0000-0000EF700000}"/>
    <cellStyle name="Normal 20 3 5 2 3" xfId="43779" xr:uid="{00000000-0005-0000-0000-0000F0700000}"/>
    <cellStyle name="Normal 20 3 5 2 4" xfId="33765" xr:uid="{00000000-0005-0000-0000-0000F1700000}"/>
    <cellStyle name="Normal 20 3 5 3" xfId="10315" xr:uid="{00000000-0005-0000-0000-0000F2700000}"/>
    <cellStyle name="Normal 20 3 5 3 2" xfId="22936" xr:uid="{00000000-0005-0000-0000-0000F3700000}"/>
    <cellStyle name="Normal 20 3 5 3 2 2" xfId="58152" xr:uid="{00000000-0005-0000-0000-0000F4700000}"/>
    <cellStyle name="Normal 20 3 5 3 3" xfId="45555" xr:uid="{00000000-0005-0000-0000-0000F5700000}"/>
    <cellStyle name="Normal 20 3 5 3 4" xfId="35541" xr:uid="{00000000-0005-0000-0000-0000F6700000}"/>
    <cellStyle name="Normal 20 3 5 4" xfId="12111" xr:uid="{00000000-0005-0000-0000-0000F7700000}"/>
    <cellStyle name="Normal 20 3 5 4 2" xfId="24712" xr:uid="{00000000-0005-0000-0000-0000F8700000}"/>
    <cellStyle name="Normal 20 3 5 4 2 2" xfId="59928" xr:uid="{00000000-0005-0000-0000-0000F9700000}"/>
    <cellStyle name="Normal 20 3 5 4 3" xfId="47331" xr:uid="{00000000-0005-0000-0000-0000FA700000}"/>
    <cellStyle name="Normal 20 3 5 4 4" xfId="37317" xr:uid="{00000000-0005-0000-0000-0000FB700000}"/>
    <cellStyle name="Normal 20 3 5 5" xfId="16476" xr:uid="{00000000-0005-0000-0000-0000FC700000}"/>
    <cellStyle name="Normal 20 3 5 5 2" xfId="51692" xr:uid="{00000000-0005-0000-0000-0000FD700000}"/>
    <cellStyle name="Normal 20 3 5 5 3" xfId="29081" xr:uid="{00000000-0005-0000-0000-0000FE700000}"/>
    <cellStyle name="Normal 20 3 5 6" xfId="14698" xr:uid="{00000000-0005-0000-0000-0000FF700000}"/>
    <cellStyle name="Normal 20 3 5 6 2" xfId="49916" xr:uid="{00000000-0005-0000-0000-000000710000}"/>
    <cellStyle name="Normal 20 3 5 7" xfId="39095" xr:uid="{00000000-0005-0000-0000-000001710000}"/>
    <cellStyle name="Normal 20 3 5 8" xfId="27305" xr:uid="{00000000-0005-0000-0000-000002710000}"/>
    <cellStyle name="Normal 20 3 6" xfId="4151" xr:uid="{00000000-0005-0000-0000-000003710000}"/>
    <cellStyle name="Normal 20 3 6 2" xfId="16798" xr:uid="{00000000-0005-0000-0000-000004710000}"/>
    <cellStyle name="Normal 20 3 6 2 2" xfId="52014" xr:uid="{00000000-0005-0000-0000-000005710000}"/>
    <cellStyle name="Normal 20 3 6 2 3" xfId="29403" xr:uid="{00000000-0005-0000-0000-000006710000}"/>
    <cellStyle name="Normal 20 3 6 3" xfId="13244" xr:uid="{00000000-0005-0000-0000-000007710000}"/>
    <cellStyle name="Normal 20 3 6 3 2" xfId="48462" xr:uid="{00000000-0005-0000-0000-000008710000}"/>
    <cellStyle name="Normal 20 3 6 4" xfId="39417" xr:uid="{00000000-0005-0000-0000-000009710000}"/>
    <cellStyle name="Normal 20 3 6 5" xfId="25851" xr:uid="{00000000-0005-0000-0000-00000A710000}"/>
    <cellStyle name="Normal 20 3 7" xfId="5621" xr:uid="{00000000-0005-0000-0000-00000B710000}"/>
    <cellStyle name="Normal 20 3 7 2" xfId="18252" xr:uid="{00000000-0005-0000-0000-00000C710000}"/>
    <cellStyle name="Normal 20 3 7 2 2" xfId="53468" xr:uid="{00000000-0005-0000-0000-00000D710000}"/>
    <cellStyle name="Normal 20 3 7 3" xfId="40871" xr:uid="{00000000-0005-0000-0000-00000E710000}"/>
    <cellStyle name="Normal 20 3 7 4" xfId="30857" xr:uid="{00000000-0005-0000-0000-00000F710000}"/>
    <cellStyle name="Normal 20 3 8" xfId="7080" xr:uid="{00000000-0005-0000-0000-000010710000}"/>
    <cellStyle name="Normal 20 3 8 2" xfId="19706" xr:uid="{00000000-0005-0000-0000-000011710000}"/>
    <cellStyle name="Normal 20 3 8 2 2" xfId="54922" xr:uid="{00000000-0005-0000-0000-000012710000}"/>
    <cellStyle name="Normal 20 3 8 3" xfId="42325" xr:uid="{00000000-0005-0000-0000-000013710000}"/>
    <cellStyle name="Normal 20 3 8 4" xfId="32311" xr:uid="{00000000-0005-0000-0000-000014710000}"/>
    <cellStyle name="Normal 20 3 9" xfId="8861" xr:uid="{00000000-0005-0000-0000-000015710000}"/>
    <cellStyle name="Normal 20 3 9 2" xfId="21482" xr:uid="{00000000-0005-0000-0000-000016710000}"/>
    <cellStyle name="Normal 20 3 9 2 2" xfId="56698" xr:uid="{00000000-0005-0000-0000-000017710000}"/>
    <cellStyle name="Normal 20 3 9 3" xfId="44101" xr:uid="{00000000-0005-0000-0000-000018710000}"/>
    <cellStyle name="Normal 20 3 9 4" xfId="34087" xr:uid="{00000000-0005-0000-0000-000019710000}"/>
    <cellStyle name="Normal 20 4" xfId="2992" xr:uid="{00000000-0005-0000-0000-00001A710000}"/>
    <cellStyle name="Normal 20 4 10" xfId="25367" xr:uid="{00000000-0005-0000-0000-00001B710000}"/>
    <cellStyle name="Normal 20 4 11" xfId="60902" xr:uid="{00000000-0005-0000-0000-00001C710000}"/>
    <cellStyle name="Normal 20 4 2" xfId="4798" xr:uid="{00000000-0005-0000-0000-00001D710000}"/>
    <cellStyle name="Normal 20 4 2 2" xfId="17445" xr:uid="{00000000-0005-0000-0000-00001E710000}"/>
    <cellStyle name="Normal 20 4 2 2 2" xfId="52661" xr:uid="{00000000-0005-0000-0000-00001F710000}"/>
    <cellStyle name="Normal 20 4 2 2 3" xfId="30050" xr:uid="{00000000-0005-0000-0000-000020710000}"/>
    <cellStyle name="Normal 20 4 2 3" xfId="13891" xr:uid="{00000000-0005-0000-0000-000021710000}"/>
    <cellStyle name="Normal 20 4 2 3 2" xfId="49109" xr:uid="{00000000-0005-0000-0000-000022710000}"/>
    <cellStyle name="Normal 20 4 2 4" xfId="40064" xr:uid="{00000000-0005-0000-0000-000023710000}"/>
    <cellStyle name="Normal 20 4 2 5" xfId="26498" xr:uid="{00000000-0005-0000-0000-000024710000}"/>
    <cellStyle name="Normal 20 4 3" xfId="6268" xr:uid="{00000000-0005-0000-0000-000025710000}"/>
    <cellStyle name="Normal 20 4 3 2" xfId="18899" xr:uid="{00000000-0005-0000-0000-000026710000}"/>
    <cellStyle name="Normal 20 4 3 2 2" xfId="54115" xr:uid="{00000000-0005-0000-0000-000027710000}"/>
    <cellStyle name="Normal 20 4 3 3" xfId="41518" xr:uid="{00000000-0005-0000-0000-000028710000}"/>
    <cellStyle name="Normal 20 4 3 4" xfId="31504" xr:uid="{00000000-0005-0000-0000-000029710000}"/>
    <cellStyle name="Normal 20 4 4" xfId="7727" xr:uid="{00000000-0005-0000-0000-00002A710000}"/>
    <cellStyle name="Normal 20 4 4 2" xfId="20353" xr:uid="{00000000-0005-0000-0000-00002B710000}"/>
    <cellStyle name="Normal 20 4 4 2 2" xfId="55569" xr:uid="{00000000-0005-0000-0000-00002C710000}"/>
    <cellStyle name="Normal 20 4 4 3" xfId="42972" xr:uid="{00000000-0005-0000-0000-00002D710000}"/>
    <cellStyle name="Normal 20 4 4 4" xfId="32958" xr:uid="{00000000-0005-0000-0000-00002E710000}"/>
    <cellStyle name="Normal 20 4 5" xfId="9508" xr:uid="{00000000-0005-0000-0000-00002F710000}"/>
    <cellStyle name="Normal 20 4 5 2" xfId="22129" xr:uid="{00000000-0005-0000-0000-000030710000}"/>
    <cellStyle name="Normal 20 4 5 2 2" xfId="57345" xr:uid="{00000000-0005-0000-0000-000031710000}"/>
    <cellStyle name="Normal 20 4 5 3" xfId="44748" xr:uid="{00000000-0005-0000-0000-000032710000}"/>
    <cellStyle name="Normal 20 4 5 4" xfId="34734" xr:uid="{00000000-0005-0000-0000-000033710000}"/>
    <cellStyle name="Normal 20 4 6" xfId="11302" xr:uid="{00000000-0005-0000-0000-000034710000}"/>
    <cellStyle name="Normal 20 4 6 2" xfId="23905" xr:uid="{00000000-0005-0000-0000-000035710000}"/>
    <cellStyle name="Normal 20 4 6 2 2" xfId="59121" xr:uid="{00000000-0005-0000-0000-000036710000}"/>
    <cellStyle name="Normal 20 4 6 3" xfId="46524" xr:uid="{00000000-0005-0000-0000-000037710000}"/>
    <cellStyle name="Normal 20 4 6 4" xfId="36510" xr:uid="{00000000-0005-0000-0000-000038710000}"/>
    <cellStyle name="Normal 20 4 7" xfId="15669" xr:uid="{00000000-0005-0000-0000-000039710000}"/>
    <cellStyle name="Normal 20 4 7 2" xfId="50885" xr:uid="{00000000-0005-0000-0000-00003A710000}"/>
    <cellStyle name="Normal 20 4 7 3" xfId="28274" xr:uid="{00000000-0005-0000-0000-00003B710000}"/>
    <cellStyle name="Normal 20 4 8" xfId="12760" xr:uid="{00000000-0005-0000-0000-00003C710000}"/>
    <cellStyle name="Normal 20 4 8 2" xfId="47978" xr:uid="{00000000-0005-0000-0000-00003D710000}"/>
    <cellStyle name="Normal 20 4 9" xfId="38288" xr:uid="{00000000-0005-0000-0000-00003E710000}"/>
    <cellStyle name="Normal 20 5" xfId="2824" xr:uid="{00000000-0005-0000-0000-00003F710000}"/>
    <cellStyle name="Normal 20 5 10" xfId="25212" xr:uid="{00000000-0005-0000-0000-000040710000}"/>
    <cellStyle name="Normal 20 5 11" xfId="60747" xr:uid="{00000000-0005-0000-0000-000041710000}"/>
    <cellStyle name="Normal 20 5 2" xfId="4643" xr:uid="{00000000-0005-0000-0000-000042710000}"/>
    <cellStyle name="Normal 20 5 2 2" xfId="17290" xr:uid="{00000000-0005-0000-0000-000043710000}"/>
    <cellStyle name="Normal 20 5 2 2 2" xfId="52506" xr:uid="{00000000-0005-0000-0000-000044710000}"/>
    <cellStyle name="Normal 20 5 2 2 3" xfId="29895" xr:uid="{00000000-0005-0000-0000-000045710000}"/>
    <cellStyle name="Normal 20 5 2 3" xfId="13736" xr:uid="{00000000-0005-0000-0000-000046710000}"/>
    <cellStyle name="Normal 20 5 2 3 2" xfId="48954" xr:uid="{00000000-0005-0000-0000-000047710000}"/>
    <cellStyle name="Normal 20 5 2 4" xfId="39909" xr:uid="{00000000-0005-0000-0000-000048710000}"/>
    <cellStyle name="Normal 20 5 2 5" xfId="26343" xr:uid="{00000000-0005-0000-0000-000049710000}"/>
    <cellStyle name="Normal 20 5 3" xfId="6113" xr:uid="{00000000-0005-0000-0000-00004A710000}"/>
    <cellStyle name="Normal 20 5 3 2" xfId="18744" xr:uid="{00000000-0005-0000-0000-00004B710000}"/>
    <cellStyle name="Normal 20 5 3 2 2" xfId="53960" xr:uid="{00000000-0005-0000-0000-00004C710000}"/>
    <cellStyle name="Normal 20 5 3 3" xfId="41363" xr:uid="{00000000-0005-0000-0000-00004D710000}"/>
    <cellStyle name="Normal 20 5 3 4" xfId="31349" xr:uid="{00000000-0005-0000-0000-00004E710000}"/>
    <cellStyle name="Normal 20 5 4" xfId="7572" xr:uid="{00000000-0005-0000-0000-00004F710000}"/>
    <cellStyle name="Normal 20 5 4 2" xfId="20198" xr:uid="{00000000-0005-0000-0000-000050710000}"/>
    <cellStyle name="Normal 20 5 4 2 2" xfId="55414" xr:uid="{00000000-0005-0000-0000-000051710000}"/>
    <cellStyle name="Normal 20 5 4 3" xfId="42817" xr:uid="{00000000-0005-0000-0000-000052710000}"/>
    <cellStyle name="Normal 20 5 4 4" xfId="32803" xr:uid="{00000000-0005-0000-0000-000053710000}"/>
    <cellStyle name="Normal 20 5 5" xfId="9353" xr:uid="{00000000-0005-0000-0000-000054710000}"/>
    <cellStyle name="Normal 20 5 5 2" xfId="21974" xr:uid="{00000000-0005-0000-0000-000055710000}"/>
    <cellStyle name="Normal 20 5 5 2 2" xfId="57190" xr:uid="{00000000-0005-0000-0000-000056710000}"/>
    <cellStyle name="Normal 20 5 5 3" xfId="44593" xr:uid="{00000000-0005-0000-0000-000057710000}"/>
    <cellStyle name="Normal 20 5 5 4" xfId="34579" xr:uid="{00000000-0005-0000-0000-000058710000}"/>
    <cellStyle name="Normal 20 5 6" xfId="11147" xr:uid="{00000000-0005-0000-0000-000059710000}"/>
    <cellStyle name="Normal 20 5 6 2" xfId="23750" xr:uid="{00000000-0005-0000-0000-00005A710000}"/>
    <cellStyle name="Normal 20 5 6 2 2" xfId="58966" xr:uid="{00000000-0005-0000-0000-00005B710000}"/>
    <cellStyle name="Normal 20 5 6 3" xfId="46369" xr:uid="{00000000-0005-0000-0000-00005C710000}"/>
    <cellStyle name="Normal 20 5 6 4" xfId="36355" xr:uid="{00000000-0005-0000-0000-00005D710000}"/>
    <cellStyle name="Normal 20 5 7" xfId="15514" xr:uid="{00000000-0005-0000-0000-00005E710000}"/>
    <cellStyle name="Normal 20 5 7 2" xfId="50730" xr:uid="{00000000-0005-0000-0000-00005F710000}"/>
    <cellStyle name="Normal 20 5 7 3" xfId="28119" xr:uid="{00000000-0005-0000-0000-000060710000}"/>
    <cellStyle name="Normal 20 5 8" xfId="12605" xr:uid="{00000000-0005-0000-0000-000061710000}"/>
    <cellStyle name="Normal 20 5 8 2" xfId="47823" xr:uid="{00000000-0005-0000-0000-000062710000}"/>
    <cellStyle name="Normal 20 5 9" xfId="38133" xr:uid="{00000000-0005-0000-0000-000063710000}"/>
    <cellStyle name="Normal 20 6" xfId="3334" xr:uid="{00000000-0005-0000-0000-000064710000}"/>
    <cellStyle name="Normal 20 6 10" xfId="26830" xr:uid="{00000000-0005-0000-0000-000065710000}"/>
    <cellStyle name="Normal 20 6 11" xfId="61234" xr:uid="{00000000-0005-0000-0000-000066710000}"/>
    <cellStyle name="Normal 20 6 2" xfId="5130" xr:uid="{00000000-0005-0000-0000-000067710000}"/>
    <cellStyle name="Normal 20 6 2 2" xfId="17777" xr:uid="{00000000-0005-0000-0000-000068710000}"/>
    <cellStyle name="Normal 20 6 2 2 2" xfId="52993" xr:uid="{00000000-0005-0000-0000-000069710000}"/>
    <cellStyle name="Normal 20 6 2 3" xfId="40396" xr:uid="{00000000-0005-0000-0000-00006A710000}"/>
    <cellStyle name="Normal 20 6 2 4" xfId="30382" xr:uid="{00000000-0005-0000-0000-00006B710000}"/>
    <cellStyle name="Normal 20 6 3" xfId="6600" xr:uid="{00000000-0005-0000-0000-00006C710000}"/>
    <cellStyle name="Normal 20 6 3 2" xfId="19231" xr:uid="{00000000-0005-0000-0000-00006D710000}"/>
    <cellStyle name="Normal 20 6 3 2 2" xfId="54447" xr:uid="{00000000-0005-0000-0000-00006E710000}"/>
    <cellStyle name="Normal 20 6 3 3" xfId="41850" xr:uid="{00000000-0005-0000-0000-00006F710000}"/>
    <cellStyle name="Normal 20 6 3 4" xfId="31836" xr:uid="{00000000-0005-0000-0000-000070710000}"/>
    <cellStyle name="Normal 20 6 4" xfId="8059" xr:uid="{00000000-0005-0000-0000-000071710000}"/>
    <cellStyle name="Normal 20 6 4 2" xfId="20685" xr:uid="{00000000-0005-0000-0000-000072710000}"/>
    <cellStyle name="Normal 20 6 4 2 2" xfId="55901" xr:uid="{00000000-0005-0000-0000-000073710000}"/>
    <cellStyle name="Normal 20 6 4 3" xfId="43304" xr:uid="{00000000-0005-0000-0000-000074710000}"/>
    <cellStyle name="Normal 20 6 4 4" xfId="33290" xr:uid="{00000000-0005-0000-0000-000075710000}"/>
    <cellStyle name="Normal 20 6 5" xfId="9840" xr:uid="{00000000-0005-0000-0000-000076710000}"/>
    <cellStyle name="Normal 20 6 5 2" xfId="22461" xr:uid="{00000000-0005-0000-0000-000077710000}"/>
    <cellStyle name="Normal 20 6 5 2 2" xfId="57677" xr:uid="{00000000-0005-0000-0000-000078710000}"/>
    <cellStyle name="Normal 20 6 5 3" xfId="45080" xr:uid="{00000000-0005-0000-0000-000079710000}"/>
    <cellStyle name="Normal 20 6 5 4" xfId="35066" xr:uid="{00000000-0005-0000-0000-00007A710000}"/>
    <cellStyle name="Normal 20 6 6" xfId="11634" xr:uid="{00000000-0005-0000-0000-00007B710000}"/>
    <cellStyle name="Normal 20 6 6 2" xfId="24237" xr:uid="{00000000-0005-0000-0000-00007C710000}"/>
    <cellStyle name="Normal 20 6 6 2 2" xfId="59453" xr:uid="{00000000-0005-0000-0000-00007D710000}"/>
    <cellStyle name="Normal 20 6 6 3" xfId="46856" xr:uid="{00000000-0005-0000-0000-00007E710000}"/>
    <cellStyle name="Normal 20 6 6 4" xfId="36842" xr:uid="{00000000-0005-0000-0000-00007F710000}"/>
    <cellStyle name="Normal 20 6 7" xfId="16001" xr:uid="{00000000-0005-0000-0000-000080710000}"/>
    <cellStyle name="Normal 20 6 7 2" xfId="51217" xr:uid="{00000000-0005-0000-0000-000081710000}"/>
    <cellStyle name="Normal 20 6 7 3" xfId="28606" xr:uid="{00000000-0005-0000-0000-000082710000}"/>
    <cellStyle name="Normal 20 6 8" xfId="14223" xr:uid="{00000000-0005-0000-0000-000083710000}"/>
    <cellStyle name="Normal 20 6 8 2" xfId="49441" xr:uid="{00000000-0005-0000-0000-000084710000}"/>
    <cellStyle name="Normal 20 6 9" xfId="38620" xr:uid="{00000000-0005-0000-0000-000085710000}"/>
    <cellStyle name="Normal 20 7" xfId="2494" xr:uid="{00000000-0005-0000-0000-000086710000}"/>
    <cellStyle name="Normal 20 7 10" xfId="26021" xr:uid="{00000000-0005-0000-0000-000087710000}"/>
    <cellStyle name="Normal 20 7 11" xfId="60425" xr:uid="{00000000-0005-0000-0000-000088710000}"/>
    <cellStyle name="Normal 20 7 2" xfId="4321" xr:uid="{00000000-0005-0000-0000-000089710000}"/>
    <cellStyle name="Normal 20 7 2 2" xfId="16968" xr:uid="{00000000-0005-0000-0000-00008A710000}"/>
    <cellStyle name="Normal 20 7 2 2 2" xfId="52184" xr:uid="{00000000-0005-0000-0000-00008B710000}"/>
    <cellStyle name="Normal 20 7 2 3" xfId="39587" xr:uid="{00000000-0005-0000-0000-00008C710000}"/>
    <cellStyle name="Normal 20 7 2 4" xfId="29573" xr:uid="{00000000-0005-0000-0000-00008D710000}"/>
    <cellStyle name="Normal 20 7 3" xfId="5791" xr:uid="{00000000-0005-0000-0000-00008E710000}"/>
    <cellStyle name="Normal 20 7 3 2" xfId="18422" xr:uid="{00000000-0005-0000-0000-00008F710000}"/>
    <cellStyle name="Normal 20 7 3 2 2" xfId="53638" xr:uid="{00000000-0005-0000-0000-000090710000}"/>
    <cellStyle name="Normal 20 7 3 3" xfId="41041" xr:uid="{00000000-0005-0000-0000-000091710000}"/>
    <cellStyle name="Normal 20 7 3 4" xfId="31027" xr:uid="{00000000-0005-0000-0000-000092710000}"/>
    <cellStyle name="Normal 20 7 4" xfId="7250" xr:uid="{00000000-0005-0000-0000-000093710000}"/>
    <cellStyle name="Normal 20 7 4 2" xfId="19876" xr:uid="{00000000-0005-0000-0000-000094710000}"/>
    <cellStyle name="Normal 20 7 4 2 2" xfId="55092" xr:uid="{00000000-0005-0000-0000-000095710000}"/>
    <cellStyle name="Normal 20 7 4 3" xfId="42495" xr:uid="{00000000-0005-0000-0000-000096710000}"/>
    <cellStyle name="Normal 20 7 4 4" xfId="32481" xr:uid="{00000000-0005-0000-0000-000097710000}"/>
    <cellStyle name="Normal 20 7 5" xfId="9031" xr:uid="{00000000-0005-0000-0000-000098710000}"/>
    <cellStyle name="Normal 20 7 5 2" xfId="21652" xr:uid="{00000000-0005-0000-0000-000099710000}"/>
    <cellStyle name="Normal 20 7 5 2 2" xfId="56868" xr:uid="{00000000-0005-0000-0000-00009A710000}"/>
    <cellStyle name="Normal 20 7 5 3" xfId="44271" xr:uid="{00000000-0005-0000-0000-00009B710000}"/>
    <cellStyle name="Normal 20 7 5 4" xfId="34257" xr:uid="{00000000-0005-0000-0000-00009C710000}"/>
    <cellStyle name="Normal 20 7 6" xfId="10825" xr:uid="{00000000-0005-0000-0000-00009D710000}"/>
    <cellStyle name="Normal 20 7 6 2" xfId="23428" xr:uid="{00000000-0005-0000-0000-00009E710000}"/>
    <cellStyle name="Normal 20 7 6 2 2" xfId="58644" xr:uid="{00000000-0005-0000-0000-00009F710000}"/>
    <cellStyle name="Normal 20 7 6 3" xfId="46047" xr:uid="{00000000-0005-0000-0000-0000A0710000}"/>
    <cellStyle name="Normal 20 7 6 4" xfId="36033" xr:uid="{00000000-0005-0000-0000-0000A1710000}"/>
    <cellStyle name="Normal 20 7 7" xfId="15192" xr:uid="{00000000-0005-0000-0000-0000A2710000}"/>
    <cellStyle name="Normal 20 7 7 2" xfId="50408" xr:uid="{00000000-0005-0000-0000-0000A3710000}"/>
    <cellStyle name="Normal 20 7 7 3" xfId="27797" xr:uid="{00000000-0005-0000-0000-0000A4710000}"/>
    <cellStyle name="Normal 20 7 8" xfId="13414" xr:uid="{00000000-0005-0000-0000-0000A5710000}"/>
    <cellStyle name="Normal 20 7 8 2" xfId="48632" xr:uid="{00000000-0005-0000-0000-0000A6710000}"/>
    <cellStyle name="Normal 20 7 9" xfId="37811" xr:uid="{00000000-0005-0000-0000-0000A7710000}"/>
    <cellStyle name="Normal 20 8" xfId="3658" xr:uid="{00000000-0005-0000-0000-0000A8710000}"/>
    <cellStyle name="Normal 20 8 2" xfId="8382" xr:uid="{00000000-0005-0000-0000-0000A9710000}"/>
    <cellStyle name="Normal 20 8 2 2" xfId="21008" xr:uid="{00000000-0005-0000-0000-0000AA710000}"/>
    <cellStyle name="Normal 20 8 2 2 2" xfId="56224" xr:uid="{00000000-0005-0000-0000-0000AB710000}"/>
    <cellStyle name="Normal 20 8 2 3" xfId="43627" xr:uid="{00000000-0005-0000-0000-0000AC710000}"/>
    <cellStyle name="Normal 20 8 2 4" xfId="33613" xr:uid="{00000000-0005-0000-0000-0000AD710000}"/>
    <cellStyle name="Normal 20 8 3" xfId="10163" xr:uid="{00000000-0005-0000-0000-0000AE710000}"/>
    <cellStyle name="Normal 20 8 3 2" xfId="22784" xr:uid="{00000000-0005-0000-0000-0000AF710000}"/>
    <cellStyle name="Normal 20 8 3 2 2" xfId="58000" xr:uid="{00000000-0005-0000-0000-0000B0710000}"/>
    <cellStyle name="Normal 20 8 3 3" xfId="45403" xr:uid="{00000000-0005-0000-0000-0000B1710000}"/>
    <cellStyle name="Normal 20 8 3 4" xfId="35389" xr:uid="{00000000-0005-0000-0000-0000B2710000}"/>
    <cellStyle name="Normal 20 8 4" xfId="11959" xr:uid="{00000000-0005-0000-0000-0000B3710000}"/>
    <cellStyle name="Normal 20 8 4 2" xfId="24560" xr:uid="{00000000-0005-0000-0000-0000B4710000}"/>
    <cellStyle name="Normal 20 8 4 2 2" xfId="59776" xr:uid="{00000000-0005-0000-0000-0000B5710000}"/>
    <cellStyle name="Normal 20 8 4 3" xfId="47179" xr:uid="{00000000-0005-0000-0000-0000B6710000}"/>
    <cellStyle name="Normal 20 8 4 4" xfId="37165" xr:uid="{00000000-0005-0000-0000-0000B7710000}"/>
    <cellStyle name="Normal 20 8 5" xfId="16324" xr:uid="{00000000-0005-0000-0000-0000B8710000}"/>
    <cellStyle name="Normal 20 8 5 2" xfId="51540" xr:uid="{00000000-0005-0000-0000-0000B9710000}"/>
    <cellStyle name="Normal 20 8 5 3" xfId="28929" xr:uid="{00000000-0005-0000-0000-0000BA710000}"/>
    <cellStyle name="Normal 20 8 6" xfId="14546" xr:uid="{00000000-0005-0000-0000-0000BB710000}"/>
    <cellStyle name="Normal 20 8 6 2" xfId="49764" xr:uid="{00000000-0005-0000-0000-0000BC710000}"/>
    <cellStyle name="Normal 20 8 7" xfId="38943" xr:uid="{00000000-0005-0000-0000-0000BD710000}"/>
    <cellStyle name="Normal 20 8 8" xfId="27153" xr:uid="{00000000-0005-0000-0000-0000BE710000}"/>
    <cellStyle name="Normal 20 9" xfId="3990" xr:uid="{00000000-0005-0000-0000-0000BF710000}"/>
    <cellStyle name="Normal 20 9 2" xfId="16646" xr:uid="{00000000-0005-0000-0000-0000C0710000}"/>
    <cellStyle name="Normal 20 9 2 2" xfId="51862" xr:uid="{00000000-0005-0000-0000-0000C1710000}"/>
    <cellStyle name="Normal 20 9 2 3" xfId="29251" xr:uid="{00000000-0005-0000-0000-0000C2710000}"/>
    <cellStyle name="Normal 20 9 3" xfId="13092" xr:uid="{00000000-0005-0000-0000-0000C3710000}"/>
    <cellStyle name="Normal 20 9 3 2" xfId="48310" xr:uid="{00000000-0005-0000-0000-0000C4710000}"/>
    <cellStyle name="Normal 20 9 4" xfId="39265" xr:uid="{00000000-0005-0000-0000-0000C5710000}"/>
    <cellStyle name="Normal 20 9 5" xfId="25699" xr:uid="{00000000-0005-0000-0000-0000C6710000}"/>
    <cellStyle name="Normal 20_District Target Attainment" xfId="1144" xr:uid="{00000000-0005-0000-0000-0000C7710000}"/>
    <cellStyle name="Normal 21" xfId="2426" xr:uid="{00000000-0005-0000-0000-0000C8710000}"/>
    <cellStyle name="Normal 21 10" xfId="10602" xr:uid="{00000000-0005-0000-0000-0000C9710000}"/>
    <cellStyle name="Normal 21 10 2" xfId="23213" xr:uid="{00000000-0005-0000-0000-0000CA710000}"/>
    <cellStyle name="Normal 21 10 2 2" xfId="58429" xr:uid="{00000000-0005-0000-0000-0000CB710000}"/>
    <cellStyle name="Normal 21 10 3" xfId="45832" xr:uid="{00000000-0005-0000-0000-0000CC710000}"/>
    <cellStyle name="Normal 21 10 4" xfId="35818" xr:uid="{00000000-0005-0000-0000-0000CD710000}"/>
    <cellStyle name="Normal 21 11" xfId="15131" xr:uid="{00000000-0005-0000-0000-0000CE710000}"/>
    <cellStyle name="Normal 21 11 2" xfId="50347" xr:uid="{00000000-0005-0000-0000-0000CF710000}"/>
    <cellStyle name="Normal 21 11 3" xfId="27736" xr:uid="{00000000-0005-0000-0000-0000D0710000}"/>
    <cellStyle name="Normal 21 12" xfId="12544" xr:uid="{00000000-0005-0000-0000-0000D1710000}"/>
    <cellStyle name="Normal 21 12 2" xfId="47762" xr:uid="{00000000-0005-0000-0000-0000D2710000}"/>
    <cellStyle name="Normal 21 13" xfId="37750" xr:uid="{00000000-0005-0000-0000-0000D3710000}"/>
    <cellStyle name="Normal 21 14" xfId="25151" xr:uid="{00000000-0005-0000-0000-0000D4710000}"/>
    <cellStyle name="Normal 21 15" xfId="60364" xr:uid="{00000000-0005-0000-0000-0000D5710000}"/>
    <cellStyle name="Normal 21 2" xfId="3266" xr:uid="{00000000-0005-0000-0000-0000D6710000}"/>
    <cellStyle name="Normal 21 2 10" xfId="25635" xr:uid="{00000000-0005-0000-0000-0000D7710000}"/>
    <cellStyle name="Normal 21 2 11" xfId="61170" xr:uid="{00000000-0005-0000-0000-0000D8710000}"/>
    <cellStyle name="Normal 21 2 2" xfId="5066" xr:uid="{00000000-0005-0000-0000-0000D9710000}"/>
    <cellStyle name="Normal 21 2 2 2" xfId="17713" xr:uid="{00000000-0005-0000-0000-0000DA710000}"/>
    <cellStyle name="Normal 21 2 2 2 2" xfId="52929" xr:uid="{00000000-0005-0000-0000-0000DB710000}"/>
    <cellStyle name="Normal 21 2 2 2 3" xfId="30318" xr:uid="{00000000-0005-0000-0000-0000DC710000}"/>
    <cellStyle name="Normal 21 2 2 3" xfId="14159" xr:uid="{00000000-0005-0000-0000-0000DD710000}"/>
    <cellStyle name="Normal 21 2 2 3 2" xfId="49377" xr:uid="{00000000-0005-0000-0000-0000DE710000}"/>
    <cellStyle name="Normal 21 2 2 4" xfId="40332" xr:uid="{00000000-0005-0000-0000-0000DF710000}"/>
    <cellStyle name="Normal 21 2 2 5" xfId="26766" xr:uid="{00000000-0005-0000-0000-0000E0710000}"/>
    <cellStyle name="Normal 21 2 3" xfId="6536" xr:uid="{00000000-0005-0000-0000-0000E1710000}"/>
    <cellStyle name="Normal 21 2 3 2" xfId="19167" xr:uid="{00000000-0005-0000-0000-0000E2710000}"/>
    <cellStyle name="Normal 21 2 3 2 2" xfId="54383" xr:uid="{00000000-0005-0000-0000-0000E3710000}"/>
    <cellStyle name="Normal 21 2 3 3" xfId="41786" xr:uid="{00000000-0005-0000-0000-0000E4710000}"/>
    <cellStyle name="Normal 21 2 3 4" xfId="31772" xr:uid="{00000000-0005-0000-0000-0000E5710000}"/>
    <cellStyle name="Normal 21 2 4" xfId="7995" xr:uid="{00000000-0005-0000-0000-0000E6710000}"/>
    <cellStyle name="Normal 21 2 4 2" xfId="20621" xr:uid="{00000000-0005-0000-0000-0000E7710000}"/>
    <cellStyle name="Normal 21 2 4 2 2" xfId="55837" xr:uid="{00000000-0005-0000-0000-0000E8710000}"/>
    <cellStyle name="Normal 21 2 4 3" xfId="43240" xr:uid="{00000000-0005-0000-0000-0000E9710000}"/>
    <cellStyle name="Normal 21 2 4 4" xfId="33226" xr:uid="{00000000-0005-0000-0000-0000EA710000}"/>
    <cellStyle name="Normal 21 2 5" xfId="9776" xr:uid="{00000000-0005-0000-0000-0000EB710000}"/>
    <cellStyle name="Normal 21 2 5 2" xfId="22397" xr:uid="{00000000-0005-0000-0000-0000EC710000}"/>
    <cellStyle name="Normal 21 2 5 2 2" xfId="57613" xr:uid="{00000000-0005-0000-0000-0000ED710000}"/>
    <cellStyle name="Normal 21 2 5 3" xfId="45016" xr:uid="{00000000-0005-0000-0000-0000EE710000}"/>
    <cellStyle name="Normal 21 2 5 4" xfId="35002" xr:uid="{00000000-0005-0000-0000-0000EF710000}"/>
    <cellStyle name="Normal 21 2 6" xfId="11570" xr:uid="{00000000-0005-0000-0000-0000F0710000}"/>
    <cellStyle name="Normal 21 2 6 2" xfId="24173" xr:uid="{00000000-0005-0000-0000-0000F1710000}"/>
    <cellStyle name="Normal 21 2 6 2 2" xfId="59389" xr:uid="{00000000-0005-0000-0000-0000F2710000}"/>
    <cellStyle name="Normal 21 2 6 3" xfId="46792" xr:uid="{00000000-0005-0000-0000-0000F3710000}"/>
    <cellStyle name="Normal 21 2 6 4" xfId="36778" xr:uid="{00000000-0005-0000-0000-0000F4710000}"/>
    <cellStyle name="Normal 21 2 7" xfId="15937" xr:uid="{00000000-0005-0000-0000-0000F5710000}"/>
    <cellStyle name="Normal 21 2 7 2" xfId="51153" xr:uid="{00000000-0005-0000-0000-0000F6710000}"/>
    <cellStyle name="Normal 21 2 7 3" xfId="28542" xr:uid="{00000000-0005-0000-0000-0000F7710000}"/>
    <cellStyle name="Normal 21 2 8" xfId="13028" xr:uid="{00000000-0005-0000-0000-0000F8710000}"/>
    <cellStyle name="Normal 21 2 8 2" xfId="48246" xr:uid="{00000000-0005-0000-0000-0000F9710000}"/>
    <cellStyle name="Normal 21 2 9" xfId="38556" xr:uid="{00000000-0005-0000-0000-0000FA710000}"/>
    <cellStyle name="Normal 21 3" xfId="3595" xr:uid="{00000000-0005-0000-0000-0000FB710000}"/>
    <cellStyle name="Normal 21 3 10" xfId="27091" xr:uid="{00000000-0005-0000-0000-0000FC710000}"/>
    <cellStyle name="Normal 21 3 11" xfId="61495" xr:uid="{00000000-0005-0000-0000-0000FD710000}"/>
    <cellStyle name="Normal 21 3 2" xfId="5391" xr:uid="{00000000-0005-0000-0000-0000FE710000}"/>
    <cellStyle name="Normal 21 3 2 2" xfId="18038" xr:uid="{00000000-0005-0000-0000-0000FF710000}"/>
    <cellStyle name="Normal 21 3 2 2 2" xfId="53254" xr:uid="{00000000-0005-0000-0000-000000720000}"/>
    <cellStyle name="Normal 21 3 2 3" xfId="40657" xr:uid="{00000000-0005-0000-0000-000001720000}"/>
    <cellStyle name="Normal 21 3 2 4" xfId="30643" xr:uid="{00000000-0005-0000-0000-000002720000}"/>
    <cellStyle name="Normal 21 3 3" xfId="6861" xr:uid="{00000000-0005-0000-0000-000003720000}"/>
    <cellStyle name="Normal 21 3 3 2" xfId="19492" xr:uid="{00000000-0005-0000-0000-000004720000}"/>
    <cellStyle name="Normal 21 3 3 2 2" xfId="54708" xr:uid="{00000000-0005-0000-0000-000005720000}"/>
    <cellStyle name="Normal 21 3 3 3" xfId="42111" xr:uid="{00000000-0005-0000-0000-000006720000}"/>
    <cellStyle name="Normal 21 3 3 4" xfId="32097" xr:uid="{00000000-0005-0000-0000-000007720000}"/>
    <cellStyle name="Normal 21 3 4" xfId="8320" xr:uid="{00000000-0005-0000-0000-000008720000}"/>
    <cellStyle name="Normal 21 3 4 2" xfId="20946" xr:uid="{00000000-0005-0000-0000-000009720000}"/>
    <cellStyle name="Normal 21 3 4 2 2" xfId="56162" xr:uid="{00000000-0005-0000-0000-00000A720000}"/>
    <cellStyle name="Normal 21 3 4 3" xfId="43565" xr:uid="{00000000-0005-0000-0000-00000B720000}"/>
    <cellStyle name="Normal 21 3 4 4" xfId="33551" xr:uid="{00000000-0005-0000-0000-00000C720000}"/>
    <cellStyle name="Normal 21 3 5" xfId="10101" xr:uid="{00000000-0005-0000-0000-00000D720000}"/>
    <cellStyle name="Normal 21 3 5 2" xfId="22722" xr:uid="{00000000-0005-0000-0000-00000E720000}"/>
    <cellStyle name="Normal 21 3 5 2 2" xfId="57938" xr:uid="{00000000-0005-0000-0000-00000F720000}"/>
    <cellStyle name="Normal 21 3 5 3" xfId="45341" xr:uid="{00000000-0005-0000-0000-000010720000}"/>
    <cellStyle name="Normal 21 3 5 4" xfId="35327" xr:uid="{00000000-0005-0000-0000-000011720000}"/>
    <cellStyle name="Normal 21 3 6" xfId="11895" xr:uid="{00000000-0005-0000-0000-000012720000}"/>
    <cellStyle name="Normal 21 3 6 2" xfId="24498" xr:uid="{00000000-0005-0000-0000-000013720000}"/>
    <cellStyle name="Normal 21 3 6 2 2" xfId="59714" xr:uid="{00000000-0005-0000-0000-000014720000}"/>
    <cellStyle name="Normal 21 3 6 3" xfId="47117" xr:uid="{00000000-0005-0000-0000-000015720000}"/>
    <cellStyle name="Normal 21 3 6 4" xfId="37103" xr:uid="{00000000-0005-0000-0000-000016720000}"/>
    <cellStyle name="Normal 21 3 7" xfId="16262" xr:uid="{00000000-0005-0000-0000-000017720000}"/>
    <cellStyle name="Normal 21 3 7 2" xfId="51478" xr:uid="{00000000-0005-0000-0000-000018720000}"/>
    <cellStyle name="Normal 21 3 7 3" xfId="28867" xr:uid="{00000000-0005-0000-0000-000019720000}"/>
    <cellStyle name="Normal 21 3 8" xfId="14484" xr:uid="{00000000-0005-0000-0000-00001A720000}"/>
    <cellStyle name="Normal 21 3 8 2" xfId="49702" xr:uid="{00000000-0005-0000-0000-00001B720000}"/>
    <cellStyle name="Normal 21 3 9" xfId="38881" xr:uid="{00000000-0005-0000-0000-00001C720000}"/>
    <cellStyle name="Normal 21 4" xfId="2756" xr:uid="{00000000-0005-0000-0000-00001D720000}"/>
    <cellStyle name="Normal 21 4 10" xfId="26282" xr:uid="{00000000-0005-0000-0000-00001E720000}"/>
    <cellStyle name="Normal 21 4 11" xfId="60686" xr:uid="{00000000-0005-0000-0000-00001F720000}"/>
    <cellStyle name="Normal 21 4 2" xfId="4582" xr:uid="{00000000-0005-0000-0000-000020720000}"/>
    <cellStyle name="Normal 21 4 2 2" xfId="17229" xr:uid="{00000000-0005-0000-0000-000021720000}"/>
    <cellStyle name="Normal 21 4 2 2 2" xfId="52445" xr:uid="{00000000-0005-0000-0000-000022720000}"/>
    <cellStyle name="Normal 21 4 2 3" xfId="39848" xr:uid="{00000000-0005-0000-0000-000023720000}"/>
    <cellStyle name="Normal 21 4 2 4" xfId="29834" xr:uid="{00000000-0005-0000-0000-000024720000}"/>
    <cellStyle name="Normal 21 4 3" xfId="6052" xr:uid="{00000000-0005-0000-0000-000025720000}"/>
    <cellStyle name="Normal 21 4 3 2" xfId="18683" xr:uid="{00000000-0005-0000-0000-000026720000}"/>
    <cellStyle name="Normal 21 4 3 2 2" xfId="53899" xr:uid="{00000000-0005-0000-0000-000027720000}"/>
    <cellStyle name="Normal 21 4 3 3" xfId="41302" xr:uid="{00000000-0005-0000-0000-000028720000}"/>
    <cellStyle name="Normal 21 4 3 4" xfId="31288" xr:uid="{00000000-0005-0000-0000-000029720000}"/>
    <cellStyle name="Normal 21 4 4" xfId="7511" xr:uid="{00000000-0005-0000-0000-00002A720000}"/>
    <cellStyle name="Normal 21 4 4 2" xfId="20137" xr:uid="{00000000-0005-0000-0000-00002B720000}"/>
    <cellStyle name="Normal 21 4 4 2 2" xfId="55353" xr:uid="{00000000-0005-0000-0000-00002C720000}"/>
    <cellStyle name="Normal 21 4 4 3" xfId="42756" xr:uid="{00000000-0005-0000-0000-00002D720000}"/>
    <cellStyle name="Normal 21 4 4 4" xfId="32742" xr:uid="{00000000-0005-0000-0000-00002E720000}"/>
    <cellStyle name="Normal 21 4 5" xfId="9292" xr:uid="{00000000-0005-0000-0000-00002F720000}"/>
    <cellStyle name="Normal 21 4 5 2" xfId="21913" xr:uid="{00000000-0005-0000-0000-000030720000}"/>
    <cellStyle name="Normal 21 4 5 2 2" xfId="57129" xr:uid="{00000000-0005-0000-0000-000031720000}"/>
    <cellStyle name="Normal 21 4 5 3" xfId="44532" xr:uid="{00000000-0005-0000-0000-000032720000}"/>
    <cellStyle name="Normal 21 4 5 4" xfId="34518" xr:uid="{00000000-0005-0000-0000-000033720000}"/>
    <cellStyle name="Normal 21 4 6" xfId="11086" xr:uid="{00000000-0005-0000-0000-000034720000}"/>
    <cellStyle name="Normal 21 4 6 2" xfId="23689" xr:uid="{00000000-0005-0000-0000-000035720000}"/>
    <cellStyle name="Normal 21 4 6 2 2" xfId="58905" xr:uid="{00000000-0005-0000-0000-000036720000}"/>
    <cellStyle name="Normal 21 4 6 3" xfId="46308" xr:uid="{00000000-0005-0000-0000-000037720000}"/>
    <cellStyle name="Normal 21 4 6 4" xfId="36294" xr:uid="{00000000-0005-0000-0000-000038720000}"/>
    <cellStyle name="Normal 21 4 7" xfId="15453" xr:uid="{00000000-0005-0000-0000-000039720000}"/>
    <cellStyle name="Normal 21 4 7 2" xfId="50669" xr:uid="{00000000-0005-0000-0000-00003A720000}"/>
    <cellStyle name="Normal 21 4 7 3" xfId="28058" xr:uid="{00000000-0005-0000-0000-00003B720000}"/>
    <cellStyle name="Normal 21 4 8" xfId="13675" xr:uid="{00000000-0005-0000-0000-00003C720000}"/>
    <cellStyle name="Normal 21 4 8 2" xfId="48893" xr:uid="{00000000-0005-0000-0000-00003D720000}"/>
    <cellStyle name="Normal 21 4 9" xfId="38072" xr:uid="{00000000-0005-0000-0000-00003E720000}"/>
    <cellStyle name="Normal 21 5" xfId="3920" xr:uid="{00000000-0005-0000-0000-00003F720000}"/>
    <cellStyle name="Normal 21 5 2" xfId="8643" xr:uid="{00000000-0005-0000-0000-000040720000}"/>
    <cellStyle name="Normal 21 5 2 2" xfId="21269" xr:uid="{00000000-0005-0000-0000-000041720000}"/>
    <cellStyle name="Normal 21 5 2 2 2" xfId="56485" xr:uid="{00000000-0005-0000-0000-000042720000}"/>
    <cellStyle name="Normal 21 5 2 3" xfId="43888" xr:uid="{00000000-0005-0000-0000-000043720000}"/>
    <cellStyle name="Normal 21 5 2 4" xfId="33874" xr:uid="{00000000-0005-0000-0000-000044720000}"/>
    <cellStyle name="Normal 21 5 3" xfId="10424" xr:uid="{00000000-0005-0000-0000-000045720000}"/>
    <cellStyle name="Normal 21 5 3 2" xfId="23045" xr:uid="{00000000-0005-0000-0000-000046720000}"/>
    <cellStyle name="Normal 21 5 3 2 2" xfId="58261" xr:uid="{00000000-0005-0000-0000-000047720000}"/>
    <cellStyle name="Normal 21 5 3 3" xfId="45664" xr:uid="{00000000-0005-0000-0000-000048720000}"/>
    <cellStyle name="Normal 21 5 3 4" xfId="35650" xr:uid="{00000000-0005-0000-0000-000049720000}"/>
    <cellStyle name="Normal 21 5 4" xfId="12220" xr:uid="{00000000-0005-0000-0000-00004A720000}"/>
    <cellStyle name="Normal 21 5 4 2" xfId="24821" xr:uid="{00000000-0005-0000-0000-00004B720000}"/>
    <cellStyle name="Normal 21 5 4 2 2" xfId="60037" xr:uid="{00000000-0005-0000-0000-00004C720000}"/>
    <cellStyle name="Normal 21 5 4 3" xfId="47440" xr:uid="{00000000-0005-0000-0000-00004D720000}"/>
    <cellStyle name="Normal 21 5 4 4" xfId="37426" xr:uid="{00000000-0005-0000-0000-00004E720000}"/>
    <cellStyle name="Normal 21 5 5" xfId="16585" xr:uid="{00000000-0005-0000-0000-00004F720000}"/>
    <cellStyle name="Normal 21 5 5 2" xfId="51801" xr:uid="{00000000-0005-0000-0000-000050720000}"/>
    <cellStyle name="Normal 21 5 5 3" xfId="29190" xr:uid="{00000000-0005-0000-0000-000051720000}"/>
    <cellStyle name="Normal 21 5 6" xfId="14807" xr:uid="{00000000-0005-0000-0000-000052720000}"/>
    <cellStyle name="Normal 21 5 6 2" xfId="50025" xr:uid="{00000000-0005-0000-0000-000053720000}"/>
    <cellStyle name="Normal 21 5 7" xfId="39204" xr:uid="{00000000-0005-0000-0000-000054720000}"/>
    <cellStyle name="Normal 21 5 8" xfId="27414" xr:uid="{00000000-0005-0000-0000-000055720000}"/>
    <cellStyle name="Normal 21 6" xfId="4260" xr:uid="{00000000-0005-0000-0000-000056720000}"/>
    <cellStyle name="Normal 21 6 2" xfId="16907" xr:uid="{00000000-0005-0000-0000-000057720000}"/>
    <cellStyle name="Normal 21 6 2 2" xfId="52123" xr:uid="{00000000-0005-0000-0000-000058720000}"/>
    <cellStyle name="Normal 21 6 2 3" xfId="29512" xr:uid="{00000000-0005-0000-0000-000059720000}"/>
    <cellStyle name="Normal 21 6 3" xfId="13353" xr:uid="{00000000-0005-0000-0000-00005A720000}"/>
    <cellStyle name="Normal 21 6 3 2" xfId="48571" xr:uid="{00000000-0005-0000-0000-00005B720000}"/>
    <cellStyle name="Normal 21 6 4" xfId="39526" xr:uid="{00000000-0005-0000-0000-00005C720000}"/>
    <cellStyle name="Normal 21 6 5" xfId="25960" xr:uid="{00000000-0005-0000-0000-00005D720000}"/>
    <cellStyle name="Normal 21 7" xfId="5730" xr:uid="{00000000-0005-0000-0000-00005E720000}"/>
    <cellStyle name="Normal 21 7 2" xfId="18361" xr:uid="{00000000-0005-0000-0000-00005F720000}"/>
    <cellStyle name="Normal 21 7 2 2" xfId="53577" xr:uid="{00000000-0005-0000-0000-000060720000}"/>
    <cellStyle name="Normal 21 7 3" xfId="40980" xr:uid="{00000000-0005-0000-0000-000061720000}"/>
    <cellStyle name="Normal 21 7 4" xfId="30966" xr:uid="{00000000-0005-0000-0000-000062720000}"/>
    <cellStyle name="Normal 21 8" xfId="7189" xr:uid="{00000000-0005-0000-0000-000063720000}"/>
    <cellStyle name="Normal 21 8 2" xfId="19815" xr:uid="{00000000-0005-0000-0000-000064720000}"/>
    <cellStyle name="Normal 21 8 2 2" xfId="55031" xr:uid="{00000000-0005-0000-0000-000065720000}"/>
    <cellStyle name="Normal 21 8 3" xfId="42434" xr:uid="{00000000-0005-0000-0000-000066720000}"/>
    <cellStyle name="Normal 21 8 4" xfId="32420" xr:uid="{00000000-0005-0000-0000-000067720000}"/>
    <cellStyle name="Normal 21 9" xfId="8970" xr:uid="{00000000-0005-0000-0000-000068720000}"/>
    <cellStyle name="Normal 21 9 2" xfId="21591" xr:uid="{00000000-0005-0000-0000-000069720000}"/>
    <cellStyle name="Normal 21 9 2 2" xfId="56807" xr:uid="{00000000-0005-0000-0000-00006A720000}"/>
    <cellStyle name="Normal 21 9 3" xfId="44210" xr:uid="{00000000-0005-0000-0000-00006B720000}"/>
    <cellStyle name="Normal 21 9 4" xfId="34196" xr:uid="{00000000-0005-0000-0000-00006C720000}"/>
    <cellStyle name="Normal 22" xfId="2427" xr:uid="{00000000-0005-0000-0000-00006D720000}"/>
    <cellStyle name="Normal 22 10" xfId="10603" xr:uid="{00000000-0005-0000-0000-00006E720000}"/>
    <cellStyle name="Normal 22 10 2" xfId="23214" xr:uid="{00000000-0005-0000-0000-00006F720000}"/>
    <cellStyle name="Normal 22 10 2 2" xfId="58430" xr:uid="{00000000-0005-0000-0000-000070720000}"/>
    <cellStyle name="Normal 22 10 3" xfId="45833" xr:uid="{00000000-0005-0000-0000-000071720000}"/>
    <cellStyle name="Normal 22 10 4" xfId="35819" xr:uid="{00000000-0005-0000-0000-000072720000}"/>
    <cellStyle name="Normal 22 11" xfId="15132" xr:uid="{00000000-0005-0000-0000-000073720000}"/>
    <cellStyle name="Normal 22 11 2" xfId="50348" xr:uid="{00000000-0005-0000-0000-000074720000}"/>
    <cellStyle name="Normal 22 11 3" xfId="27737" xr:uid="{00000000-0005-0000-0000-000075720000}"/>
    <cellStyle name="Normal 22 12" xfId="12545" xr:uid="{00000000-0005-0000-0000-000076720000}"/>
    <cellStyle name="Normal 22 12 2" xfId="47763" xr:uid="{00000000-0005-0000-0000-000077720000}"/>
    <cellStyle name="Normal 22 13" xfId="37751" xr:uid="{00000000-0005-0000-0000-000078720000}"/>
    <cellStyle name="Normal 22 14" xfId="25152" xr:uid="{00000000-0005-0000-0000-000079720000}"/>
    <cellStyle name="Normal 22 15" xfId="60365" xr:uid="{00000000-0005-0000-0000-00007A720000}"/>
    <cellStyle name="Normal 22 2" xfId="3267" xr:uid="{00000000-0005-0000-0000-00007B720000}"/>
    <cellStyle name="Normal 22 2 10" xfId="25636" xr:uid="{00000000-0005-0000-0000-00007C720000}"/>
    <cellStyle name="Normal 22 2 11" xfId="61171" xr:uid="{00000000-0005-0000-0000-00007D720000}"/>
    <cellStyle name="Normal 22 2 2" xfId="5067" xr:uid="{00000000-0005-0000-0000-00007E720000}"/>
    <cellStyle name="Normal 22 2 2 2" xfId="17714" xr:uid="{00000000-0005-0000-0000-00007F720000}"/>
    <cellStyle name="Normal 22 2 2 2 2" xfId="52930" xr:uid="{00000000-0005-0000-0000-000080720000}"/>
    <cellStyle name="Normal 22 2 2 2 3" xfId="30319" xr:uid="{00000000-0005-0000-0000-000081720000}"/>
    <cellStyle name="Normal 22 2 2 3" xfId="14160" xr:uid="{00000000-0005-0000-0000-000082720000}"/>
    <cellStyle name="Normal 22 2 2 3 2" xfId="49378" xr:uid="{00000000-0005-0000-0000-000083720000}"/>
    <cellStyle name="Normal 22 2 2 4" xfId="40333" xr:uid="{00000000-0005-0000-0000-000084720000}"/>
    <cellStyle name="Normal 22 2 2 5" xfId="26767" xr:uid="{00000000-0005-0000-0000-000085720000}"/>
    <cellStyle name="Normal 22 2 3" xfId="6537" xr:uid="{00000000-0005-0000-0000-000086720000}"/>
    <cellStyle name="Normal 22 2 3 2" xfId="19168" xr:uid="{00000000-0005-0000-0000-000087720000}"/>
    <cellStyle name="Normal 22 2 3 2 2" xfId="54384" xr:uid="{00000000-0005-0000-0000-000088720000}"/>
    <cellStyle name="Normal 22 2 3 3" xfId="41787" xr:uid="{00000000-0005-0000-0000-000089720000}"/>
    <cellStyle name="Normal 22 2 3 4" xfId="31773" xr:uid="{00000000-0005-0000-0000-00008A720000}"/>
    <cellStyle name="Normal 22 2 4" xfId="7996" xr:uid="{00000000-0005-0000-0000-00008B720000}"/>
    <cellStyle name="Normal 22 2 4 2" xfId="20622" xr:uid="{00000000-0005-0000-0000-00008C720000}"/>
    <cellStyle name="Normal 22 2 4 2 2" xfId="55838" xr:uid="{00000000-0005-0000-0000-00008D720000}"/>
    <cellStyle name="Normal 22 2 4 3" xfId="43241" xr:uid="{00000000-0005-0000-0000-00008E720000}"/>
    <cellStyle name="Normal 22 2 4 4" xfId="33227" xr:uid="{00000000-0005-0000-0000-00008F720000}"/>
    <cellStyle name="Normal 22 2 5" xfId="9777" xr:uid="{00000000-0005-0000-0000-000090720000}"/>
    <cellStyle name="Normal 22 2 5 2" xfId="22398" xr:uid="{00000000-0005-0000-0000-000091720000}"/>
    <cellStyle name="Normal 22 2 5 2 2" xfId="57614" xr:uid="{00000000-0005-0000-0000-000092720000}"/>
    <cellStyle name="Normal 22 2 5 3" xfId="45017" xr:uid="{00000000-0005-0000-0000-000093720000}"/>
    <cellStyle name="Normal 22 2 5 4" xfId="35003" xr:uid="{00000000-0005-0000-0000-000094720000}"/>
    <cellStyle name="Normal 22 2 6" xfId="11571" xr:uid="{00000000-0005-0000-0000-000095720000}"/>
    <cellStyle name="Normal 22 2 6 2" xfId="24174" xr:uid="{00000000-0005-0000-0000-000096720000}"/>
    <cellStyle name="Normal 22 2 6 2 2" xfId="59390" xr:uid="{00000000-0005-0000-0000-000097720000}"/>
    <cellStyle name="Normal 22 2 6 3" xfId="46793" xr:uid="{00000000-0005-0000-0000-000098720000}"/>
    <cellStyle name="Normal 22 2 6 4" xfId="36779" xr:uid="{00000000-0005-0000-0000-000099720000}"/>
    <cellStyle name="Normal 22 2 7" xfId="15938" xr:uid="{00000000-0005-0000-0000-00009A720000}"/>
    <cellStyle name="Normal 22 2 7 2" xfId="51154" xr:uid="{00000000-0005-0000-0000-00009B720000}"/>
    <cellStyle name="Normal 22 2 7 3" xfId="28543" xr:uid="{00000000-0005-0000-0000-00009C720000}"/>
    <cellStyle name="Normal 22 2 8" xfId="13029" xr:uid="{00000000-0005-0000-0000-00009D720000}"/>
    <cellStyle name="Normal 22 2 8 2" xfId="48247" xr:uid="{00000000-0005-0000-0000-00009E720000}"/>
    <cellStyle name="Normal 22 2 9" xfId="38557" xr:uid="{00000000-0005-0000-0000-00009F720000}"/>
    <cellStyle name="Normal 22 3" xfId="3596" xr:uid="{00000000-0005-0000-0000-0000A0720000}"/>
    <cellStyle name="Normal 22 3 10" xfId="27092" xr:uid="{00000000-0005-0000-0000-0000A1720000}"/>
    <cellStyle name="Normal 22 3 11" xfId="61496" xr:uid="{00000000-0005-0000-0000-0000A2720000}"/>
    <cellStyle name="Normal 22 3 2" xfId="5392" xr:uid="{00000000-0005-0000-0000-0000A3720000}"/>
    <cellStyle name="Normal 22 3 2 2" xfId="18039" xr:uid="{00000000-0005-0000-0000-0000A4720000}"/>
    <cellStyle name="Normal 22 3 2 2 2" xfId="53255" xr:uid="{00000000-0005-0000-0000-0000A5720000}"/>
    <cellStyle name="Normal 22 3 2 3" xfId="40658" xr:uid="{00000000-0005-0000-0000-0000A6720000}"/>
    <cellStyle name="Normal 22 3 2 4" xfId="30644" xr:uid="{00000000-0005-0000-0000-0000A7720000}"/>
    <cellStyle name="Normal 22 3 3" xfId="6862" xr:uid="{00000000-0005-0000-0000-0000A8720000}"/>
    <cellStyle name="Normal 22 3 3 2" xfId="19493" xr:uid="{00000000-0005-0000-0000-0000A9720000}"/>
    <cellStyle name="Normal 22 3 3 2 2" xfId="54709" xr:uid="{00000000-0005-0000-0000-0000AA720000}"/>
    <cellStyle name="Normal 22 3 3 3" xfId="42112" xr:uid="{00000000-0005-0000-0000-0000AB720000}"/>
    <cellStyle name="Normal 22 3 3 4" xfId="32098" xr:uid="{00000000-0005-0000-0000-0000AC720000}"/>
    <cellStyle name="Normal 22 3 4" xfId="8321" xr:uid="{00000000-0005-0000-0000-0000AD720000}"/>
    <cellStyle name="Normal 22 3 4 2" xfId="20947" xr:uid="{00000000-0005-0000-0000-0000AE720000}"/>
    <cellStyle name="Normal 22 3 4 2 2" xfId="56163" xr:uid="{00000000-0005-0000-0000-0000AF720000}"/>
    <cellStyle name="Normal 22 3 4 3" xfId="43566" xr:uid="{00000000-0005-0000-0000-0000B0720000}"/>
    <cellStyle name="Normal 22 3 4 4" xfId="33552" xr:uid="{00000000-0005-0000-0000-0000B1720000}"/>
    <cellStyle name="Normal 22 3 5" xfId="10102" xr:uid="{00000000-0005-0000-0000-0000B2720000}"/>
    <cellStyle name="Normal 22 3 5 2" xfId="22723" xr:uid="{00000000-0005-0000-0000-0000B3720000}"/>
    <cellStyle name="Normal 22 3 5 2 2" xfId="57939" xr:uid="{00000000-0005-0000-0000-0000B4720000}"/>
    <cellStyle name="Normal 22 3 5 3" xfId="45342" xr:uid="{00000000-0005-0000-0000-0000B5720000}"/>
    <cellStyle name="Normal 22 3 5 4" xfId="35328" xr:uid="{00000000-0005-0000-0000-0000B6720000}"/>
    <cellStyle name="Normal 22 3 6" xfId="11896" xr:uid="{00000000-0005-0000-0000-0000B7720000}"/>
    <cellStyle name="Normal 22 3 6 2" xfId="24499" xr:uid="{00000000-0005-0000-0000-0000B8720000}"/>
    <cellStyle name="Normal 22 3 6 2 2" xfId="59715" xr:uid="{00000000-0005-0000-0000-0000B9720000}"/>
    <cellStyle name="Normal 22 3 6 3" xfId="47118" xr:uid="{00000000-0005-0000-0000-0000BA720000}"/>
    <cellStyle name="Normal 22 3 6 4" xfId="37104" xr:uid="{00000000-0005-0000-0000-0000BB720000}"/>
    <cellStyle name="Normal 22 3 7" xfId="16263" xr:uid="{00000000-0005-0000-0000-0000BC720000}"/>
    <cellStyle name="Normal 22 3 7 2" xfId="51479" xr:uid="{00000000-0005-0000-0000-0000BD720000}"/>
    <cellStyle name="Normal 22 3 7 3" xfId="28868" xr:uid="{00000000-0005-0000-0000-0000BE720000}"/>
    <cellStyle name="Normal 22 3 8" xfId="14485" xr:uid="{00000000-0005-0000-0000-0000BF720000}"/>
    <cellStyle name="Normal 22 3 8 2" xfId="49703" xr:uid="{00000000-0005-0000-0000-0000C0720000}"/>
    <cellStyle name="Normal 22 3 9" xfId="38882" xr:uid="{00000000-0005-0000-0000-0000C1720000}"/>
    <cellStyle name="Normal 22 4" xfId="2757" xr:uid="{00000000-0005-0000-0000-0000C2720000}"/>
    <cellStyle name="Normal 22 4 10" xfId="26283" xr:uid="{00000000-0005-0000-0000-0000C3720000}"/>
    <cellStyle name="Normal 22 4 11" xfId="60687" xr:uid="{00000000-0005-0000-0000-0000C4720000}"/>
    <cellStyle name="Normal 22 4 2" xfId="4583" xr:uid="{00000000-0005-0000-0000-0000C5720000}"/>
    <cellStyle name="Normal 22 4 2 2" xfId="17230" xr:uid="{00000000-0005-0000-0000-0000C6720000}"/>
    <cellStyle name="Normal 22 4 2 2 2" xfId="52446" xr:uid="{00000000-0005-0000-0000-0000C7720000}"/>
    <cellStyle name="Normal 22 4 2 3" xfId="39849" xr:uid="{00000000-0005-0000-0000-0000C8720000}"/>
    <cellStyle name="Normal 22 4 2 4" xfId="29835" xr:uid="{00000000-0005-0000-0000-0000C9720000}"/>
    <cellStyle name="Normal 22 4 3" xfId="6053" xr:uid="{00000000-0005-0000-0000-0000CA720000}"/>
    <cellStyle name="Normal 22 4 3 2" xfId="18684" xr:uid="{00000000-0005-0000-0000-0000CB720000}"/>
    <cellStyle name="Normal 22 4 3 2 2" xfId="53900" xr:uid="{00000000-0005-0000-0000-0000CC720000}"/>
    <cellStyle name="Normal 22 4 3 3" xfId="41303" xr:uid="{00000000-0005-0000-0000-0000CD720000}"/>
    <cellStyle name="Normal 22 4 3 4" xfId="31289" xr:uid="{00000000-0005-0000-0000-0000CE720000}"/>
    <cellStyle name="Normal 22 4 4" xfId="7512" xr:uid="{00000000-0005-0000-0000-0000CF720000}"/>
    <cellStyle name="Normal 22 4 4 2" xfId="20138" xr:uid="{00000000-0005-0000-0000-0000D0720000}"/>
    <cellStyle name="Normal 22 4 4 2 2" xfId="55354" xr:uid="{00000000-0005-0000-0000-0000D1720000}"/>
    <cellStyle name="Normal 22 4 4 3" xfId="42757" xr:uid="{00000000-0005-0000-0000-0000D2720000}"/>
    <cellStyle name="Normal 22 4 4 4" xfId="32743" xr:uid="{00000000-0005-0000-0000-0000D3720000}"/>
    <cellStyle name="Normal 22 4 5" xfId="9293" xr:uid="{00000000-0005-0000-0000-0000D4720000}"/>
    <cellStyle name="Normal 22 4 5 2" xfId="21914" xr:uid="{00000000-0005-0000-0000-0000D5720000}"/>
    <cellStyle name="Normal 22 4 5 2 2" xfId="57130" xr:uid="{00000000-0005-0000-0000-0000D6720000}"/>
    <cellStyle name="Normal 22 4 5 3" xfId="44533" xr:uid="{00000000-0005-0000-0000-0000D7720000}"/>
    <cellStyle name="Normal 22 4 5 4" xfId="34519" xr:uid="{00000000-0005-0000-0000-0000D8720000}"/>
    <cellStyle name="Normal 22 4 6" xfId="11087" xr:uid="{00000000-0005-0000-0000-0000D9720000}"/>
    <cellStyle name="Normal 22 4 6 2" xfId="23690" xr:uid="{00000000-0005-0000-0000-0000DA720000}"/>
    <cellStyle name="Normal 22 4 6 2 2" xfId="58906" xr:uid="{00000000-0005-0000-0000-0000DB720000}"/>
    <cellStyle name="Normal 22 4 6 3" xfId="46309" xr:uid="{00000000-0005-0000-0000-0000DC720000}"/>
    <cellStyle name="Normal 22 4 6 4" xfId="36295" xr:uid="{00000000-0005-0000-0000-0000DD720000}"/>
    <cellStyle name="Normal 22 4 7" xfId="15454" xr:uid="{00000000-0005-0000-0000-0000DE720000}"/>
    <cellStyle name="Normal 22 4 7 2" xfId="50670" xr:uid="{00000000-0005-0000-0000-0000DF720000}"/>
    <cellStyle name="Normal 22 4 7 3" xfId="28059" xr:uid="{00000000-0005-0000-0000-0000E0720000}"/>
    <cellStyle name="Normal 22 4 8" xfId="13676" xr:uid="{00000000-0005-0000-0000-0000E1720000}"/>
    <cellStyle name="Normal 22 4 8 2" xfId="48894" xr:uid="{00000000-0005-0000-0000-0000E2720000}"/>
    <cellStyle name="Normal 22 4 9" xfId="38073" xr:uid="{00000000-0005-0000-0000-0000E3720000}"/>
    <cellStyle name="Normal 22 5" xfId="3921" xr:uid="{00000000-0005-0000-0000-0000E4720000}"/>
    <cellStyle name="Normal 22 5 2" xfId="8644" xr:uid="{00000000-0005-0000-0000-0000E5720000}"/>
    <cellStyle name="Normal 22 5 2 2" xfId="21270" xr:uid="{00000000-0005-0000-0000-0000E6720000}"/>
    <cellStyle name="Normal 22 5 2 2 2" xfId="56486" xr:uid="{00000000-0005-0000-0000-0000E7720000}"/>
    <cellStyle name="Normal 22 5 2 3" xfId="43889" xr:uid="{00000000-0005-0000-0000-0000E8720000}"/>
    <cellStyle name="Normal 22 5 2 4" xfId="33875" xr:uid="{00000000-0005-0000-0000-0000E9720000}"/>
    <cellStyle name="Normal 22 5 3" xfId="10425" xr:uid="{00000000-0005-0000-0000-0000EA720000}"/>
    <cellStyle name="Normal 22 5 3 2" xfId="23046" xr:uid="{00000000-0005-0000-0000-0000EB720000}"/>
    <cellStyle name="Normal 22 5 3 2 2" xfId="58262" xr:uid="{00000000-0005-0000-0000-0000EC720000}"/>
    <cellStyle name="Normal 22 5 3 3" xfId="45665" xr:uid="{00000000-0005-0000-0000-0000ED720000}"/>
    <cellStyle name="Normal 22 5 3 4" xfId="35651" xr:uid="{00000000-0005-0000-0000-0000EE720000}"/>
    <cellStyle name="Normal 22 5 4" xfId="12221" xr:uid="{00000000-0005-0000-0000-0000EF720000}"/>
    <cellStyle name="Normal 22 5 4 2" xfId="24822" xr:uid="{00000000-0005-0000-0000-0000F0720000}"/>
    <cellStyle name="Normal 22 5 4 2 2" xfId="60038" xr:uid="{00000000-0005-0000-0000-0000F1720000}"/>
    <cellStyle name="Normal 22 5 4 3" xfId="47441" xr:uid="{00000000-0005-0000-0000-0000F2720000}"/>
    <cellStyle name="Normal 22 5 4 4" xfId="37427" xr:uid="{00000000-0005-0000-0000-0000F3720000}"/>
    <cellStyle name="Normal 22 5 5" xfId="16586" xr:uid="{00000000-0005-0000-0000-0000F4720000}"/>
    <cellStyle name="Normal 22 5 5 2" xfId="51802" xr:uid="{00000000-0005-0000-0000-0000F5720000}"/>
    <cellStyle name="Normal 22 5 5 3" xfId="29191" xr:uid="{00000000-0005-0000-0000-0000F6720000}"/>
    <cellStyle name="Normal 22 5 6" xfId="14808" xr:uid="{00000000-0005-0000-0000-0000F7720000}"/>
    <cellStyle name="Normal 22 5 6 2" xfId="50026" xr:uid="{00000000-0005-0000-0000-0000F8720000}"/>
    <cellStyle name="Normal 22 5 7" xfId="39205" xr:uid="{00000000-0005-0000-0000-0000F9720000}"/>
    <cellStyle name="Normal 22 5 8" xfId="27415" xr:uid="{00000000-0005-0000-0000-0000FA720000}"/>
    <cellStyle name="Normal 22 6" xfId="4261" xr:uid="{00000000-0005-0000-0000-0000FB720000}"/>
    <cellStyle name="Normal 22 6 2" xfId="16908" xr:uid="{00000000-0005-0000-0000-0000FC720000}"/>
    <cellStyle name="Normal 22 6 2 2" xfId="52124" xr:uid="{00000000-0005-0000-0000-0000FD720000}"/>
    <cellStyle name="Normal 22 6 2 3" xfId="29513" xr:uid="{00000000-0005-0000-0000-0000FE720000}"/>
    <cellStyle name="Normal 22 6 3" xfId="13354" xr:uid="{00000000-0005-0000-0000-0000FF720000}"/>
    <cellStyle name="Normal 22 6 3 2" xfId="48572" xr:uid="{00000000-0005-0000-0000-000000730000}"/>
    <cellStyle name="Normal 22 6 4" xfId="39527" xr:uid="{00000000-0005-0000-0000-000001730000}"/>
    <cellStyle name="Normal 22 6 5" xfId="25961" xr:uid="{00000000-0005-0000-0000-000002730000}"/>
    <cellStyle name="Normal 22 7" xfId="5731" xr:uid="{00000000-0005-0000-0000-000003730000}"/>
    <cellStyle name="Normal 22 7 2" xfId="18362" xr:uid="{00000000-0005-0000-0000-000004730000}"/>
    <cellStyle name="Normal 22 7 2 2" xfId="53578" xr:uid="{00000000-0005-0000-0000-000005730000}"/>
    <cellStyle name="Normal 22 7 3" xfId="40981" xr:uid="{00000000-0005-0000-0000-000006730000}"/>
    <cellStyle name="Normal 22 7 4" xfId="30967" xr:uid="{00000000-0005-0000-0000-000007730000}"/>
    <cellStyle name="Normal 22 8" xfId="7190" xr:uid="{00000000-0005-0000-0000-000008730000}"/>
    <cellStyle name="Normal 22 8 2" xfId="19816" xr:uid="{00000000-0005-0000-0000-000009730000}"/>
    <cellStyle name="Normal 22 8 2 2" xfId="55032" xr:uid="{00000000-0005-0000-0000-00000A730000}"/>
    <cellStyle name="Normal 22 8 3" xfId="42435" xr:uid="{00000000-0005-0000-0000-00000B730000}"/>
    <cellStyle name="Normal 22 8 4" xfId="32421" xr:uid="{00000000-0005-0000-0000-00000C730000}"/>
    <cellStyle name="Normal 22 9" xfId="8971" xr:uid="{00000000-0005-0000-0000-00000D730000}"/>
    <cellStyle name="Normal 22 9 2" xfId="21592" xr:uid="{00000000-0005-0000-0000-00000E730000}"/>
    <cellStyle name="Normal 22 9 2 2" xfId="56808" xr:uid="{00000000-0005-0000-0000-00000F730000}"/>
    <cellStyle name="Normal 22 9 3" xfId="44211" xr:uid="{00000000-0005-0000-0000-000010730000}"/>
    <cellStyle name="Normal 22 9 4" xfId="34197" xr:uid="{00000000-0005-0000-0000-000011730000}"/>
    <cellStyle name="Normal 23" xfId="2428" xr:uid="{00000000-0005-0000-0000-000012730000}"/>
    <cellStyle name="Normal 23 10" xfId="10604" xr:uid="{00000000-0005-0000-0000-000013730000}"/>
    <cellStyle name="Normal 23 10 2" xfId="23215" xr:uid="{00000000-0005-0000-0000-000014730000}"/>
    <cellStyle name="Normal 23 10 2 2" xfId="58431" xr:uid="{00000000-0005-0000-0000-000015730000}"/>
    <cellStyle name="Normal 23 10 3" xfId="45834" xr:uid="{00000000-0005-0000-0000-000016730000}"/>
    <cellStyle name="Normal 23 10 4" xfId="35820" xr:uid="{00000000-0005-0000-0000-000017730000}"/>
    <cellStyle name="Normal 23 11" xfId="15133" xr:uid="{00000000-0005-0000-0000-000018730000}"/>
    <cellStyle name="Normal 23 11 2" xfId="50349" xr:uid="{00000000-0005-0000-0000-000019730000}"/>
    <cellStyle name="Normal 23 11 3" xfId="27738" xr:uid="{00000000-0005-0000-0000-00001A730000}"/>
    <cellStyle name="Normal 23 12" xfId="12546" xr:uid="{00000000-0005-0000-0000-00001B730000}"/>
    <cellStyle name="Normal 23 12 2" xfId="47764" xr:uid="{00000000-0005-0000-0000-00001C730000}"/>
    <cellStyle name="Normal 23 13" xfId="37752" xr:uid="{00000000-0005-0000-0000-00001D730000}"/>
    <cellStyle name="Normal 23 14" xfId="25153" xr:uid="{00000000-0005-0000-0000-00001E730000}"/>
    <cellStyle name="Normal 23 15" xfId="60366" xr:uid="{00000000-0005-0000-0000-00001F730000}"/>
    <cellStyle name="Normal 23 2" xfId="3268" xr:uid="{00000000-0005-0000-0000-000020730000}"/>
    <cellStyle name="Normal 23 2 10" xfId="25637" xr:uid="{00000000-0005-0000-0000-000021730000}"/>
    <cellStyle name="Normal 23 2 11" xfId="61172" xr:uid="{00000000-0005-0000-0000-000022730000}"/>
    <cellStyle name="Normal 23 2 2" xfId="5068" xr:uid="{00000000-0005-0000-0000-000023730000}"/>
    <cellStyle name="Normal 23 2 2 2" xfId="17715" xr:uid="{00000000-0005-0000-0000-000024730000}"/>
    <cellStyle name="Normal 23 2 2 2 2" xfId="52931" xr:uid="{00000000-0005-0000-0000-000025730000}"/>
    <cellStyle name="Normal 23 2 2 2 3" xfId="30320" xr:uid="{00000000-0005-0000-0000-000026730000}"/>
    <cellStyle name="Normal 23 2 2 3" xfId="14161" xr:uid="{00000000-0005-0000-0000-000027730000}"/>
    <cellStyle name="Normal 23 2 2 3 2" xfId="49379" xr:uid="{00000000-0005-0000-0000-000028730000}"/>
    <cellStyle name="Normal 23 2 2 4" xfId="40334" xr:uid="{00000000-0005-0000-0000-000029730000}"/>
    <cellStyle name="Normal 23 2 2 5" xfId="26768" xr:uid="{00000000-0005-0000-0000-00002A730000}"/>
    <cellStyle name="Normal 23 2 3" xfId="6538" xr:uid="{00000000-0005-0000-0000-00002B730000}"/>
    <cellStyle name="Normal 23 2 3 2" xfId="19169" xr:uid="{00000000-0005-0000-0000-00002C730000}"/>
    <cellStyle name="Normal 23 2 3 2 2" xfId="54385" xr:uid="{00000000-0005-0000-0000-00002D730000}"/>
    <cellStyle name="Normal 23 2 3 3" xfId="41788" xr:uid="{00000000-0005-0000-0000-00002E730000}"/>
    <cellStyle name="Normal 23 2 3 4" xfId="31774" xr:uid="{00000000-0005-0000-0000-00002F730000}"/>
    <cellStyle name="Normal 23 2 4" xfId="7997" xr:uid="{00000000-0005-0000-0000-000030730000}"/>
    <cellStyle name="Normal 23 2 4 2" xfId="20623" xr:uid="{00000000-0005-0000-0000-000031730000}"/>
    <cellStyle name="Normal 23 2 4 2 2" xfId="55839" xr:uid="{00000000-0005-0000-0000-000032730000}"/>
    <cellStyle name="Normal 23 2 4 3" xfId="43242" xr:uid="{00000000-0005-0000-0000-000033730000}"/>
    <cellStyle name="Normal 23 2 4 4" xfId="33228" xr:uid="{00000000-0005-0000-0000-000034730000}"/>
    <cellStyle name="Normal 23 2 5" xfId="9778" xr:uid="{00000000-0005-0000-0000-000035730000}"/>
    <cellStyle name="Normal 23 2 5 2" xfId="22399" xr:uid="{00000000-0005-0000-0000-000036730000}"/>
    <cellStyle name="Normal 23 2 5 2 2" xfId="57615" xr:uid="{00000000-0005-0000-0000-000037730000}"/>
    <cellStyle name="Normal 23 2 5 3" xfId="45018" xr:uid="{00000000-0005-0000-0000-000038730000}"/>
    <cellStyle name="Normal 23 2 5 4" xfId="35004" xr:uid="{00000000-0005-0000-0000-000039730000}"/>
    <cellStyle name="Normal 23 2 6" xfId="11572" xr:uid="{00000000-0005-0000-0000-00003A730000}"/>
    <cellStyle name="Normal 23 2 6 2" xfId="24175" xr:uid="{00000000-0005-0000-0000-00003B730000}"/>
    <cellStyle name="Normal 23 2 6 2 2" xfId="59391" xr:uid="{00000000-0005-0000-0000-00003C730000}"/>
    <cellStyle name="Normal 23 2 6 3" xfId="46794" xr:uid="{00000000-0005-0000-0000-00003D730000}"/>
    <cellStyle name="Normal 23 2 6 4" xfId="36780" xr:uid="{00000000-0005-0000-0000-00003E730000}"/>
    <cellStyle name="Normal 23 2 7" xfId="15939" xr:uid="{00000000-0005-0000-0000-00003F730000}"/>
    <cellStyle name="Normal 23 2 7 2" xfId="51155" xr:uid="{00000000-0005-0000-0000-000040730000}"/>
    <cellStyle name="Normal 23 2 7 3" xfId="28544" xr:uid="{00000000-0005-0000-0000-000041730000}"/>
    <cellStyle name="Normal 23 2 8" xfId="13030" xr:uid="{00000000-0005-0000-0000-000042730000}"/>
    <cellStyle name="Normal 23 2 8 2" xfId="48248" xr:uid="{00000000-0005-0000-0000-000043730000}"/>
    <cellStyle name="Normal 23 2 9" xfId="38558" xr:uid="{00000000-0005-0000-0000-000044730000}"/>
    <cellStyle name="Normal 23 3" xfId="3597" xr:uid="{00000000-0005-0000-0000-000045730000}"/>
    <cellStyle name="Normal 23 3 10" xfId="27093" xr:uid="{00000000-0005-0000-0000-000046730000}"/>
    <cellStyle name="Normal 23 3 11" xfId="61497" xr:uid="{00000000-0005-0000-0000-000047730000}"/>
    <cellStyle name="Normal 23 3 2" xfId="5393" xr:uid="{00000000-0005-0000-0000-000048730000}"/>
    <cellStyle name="Normal 23 3 2 2" xfId="18040" xr:uid="{00000000-0005-0000-0000-000049730000}"/>
    <cellStyle name="Normal 23 3 2 2 2" xfId="53256" xr:uid="{00000000-0005-0000-0000-00004A730000}"/>
    <cellStyle name="Normal 23 3 2 3" xfId="40659" xr:uid="{00000000-0005-0000-0000-00004B730000}"/>
    <cellStyle name="Normal 23 3 2 4" xfId="30645" xr:uid="{00000000-0005-0000-0000-00004C730000}"/>
    <cellStyle name="Normal 23 3 3" xfId="6863" xr:uid="{00000000-0005-0000-0000-00004D730000}"/>
    <cellStyle name="Normal 23 3 3 2" xfId="19494" xr:uid="{00000000-0005-0000-0000-00004E730000}"/>
    <cellStyle name="Normal 23 3 3 2 2" xfId="54710" xr:uid="{00000000-0005-0000-0000-00004F730000}"/>
    <cellStyle name="Normal 23 3 3 3" xfId="42113" xr:uid="{00000000-0005-0000-0000-000050730000}"/>
    <cellStyle name="Normal 23 3 3 4" xfId="32099" xr:uid="{00000000-0005-0000-0000-000051730000}"/>
    <cellStyle name="Normal 23 3 4" xfId="8322" xr:uid="{00000000-0005-0000-0000-000052730000}"/>
    <cellStyle name="Normal 23 3 4 2" xfId="20948" xr:uid="{00000000-0005-0000-0000-000053730000}"/>
    <cellStyle name="Normal 23 3 4 2 2" xfId="56164" xr:uid="{00000000-0005-0000-0000-000054730000}"/>
    <cellStyle name="Normal 23 3 4 3" xfId="43567" xr:uid="{00000000-0005-0000-0000-000055730000}"/>
    <cellStyle name="Normal 23 3 4 4" xfId="33553" xr:uid="{00000000-0005-0000-0000-000056730000}"/>
    <cellStyle name="Normal 23 3 5" xfId="10103" xr:uid="{00000000-0005-0000-0000-000057730000}"/>
    <cellStyle name="Normal 23 3 5 2" xfId="22724" xr:uid="{00000000-0005-0000-0000-000058730000}"/>
    <cellStyle name="Normal 23 3 5 2 2" xfId="57940" xr:uid="{00000000-0005-0000-0000-000059730000}"/>
    <cellStyle name="Normal 23 3 5 3" xfId="45343" xr:uid="{00000000-0005-0000-0000-00005A730000}"/>
    <cellStyle name="Normal 23 3 5 4" xfId="35329" xr:uid="{00000000-0005-0000-0000-00005B730000}"/>
    <cellStyle name="Normal 23 3 6" xfId="11897" xr:uid="{00000000-0005-0000-0000-00005C730000}"/>
    <cellStyle name="Normal 23 3 6 2" xfId="24500" xr:uid="{00000000-0005-0000-0000-00005D730000}"/>
    <cellStyle name="Normal 23 3 6 2 2" xfId="59716" xr:uid="{00000000-0005-0000-0000-00005E730000}"/>
    <cellStyle name="Normal 23 3 6 3" xfId="47119" xr:uid="{00000000-0005-0000-0000-00005F730000}"/>
    <cellStyle name="Normal 23 3 6 4" xfId="37105" xr:uid="{00000000-0005-0000-0000-000060730000}"/>
    <cellStyle name="Normal 23 3 7" xfId="16264" xr:uid="{00000000-0005-0000-0000-000061730000}"/>
    <cellStyle name="Normal 23 3 7 2" xfId="51480" xr:uid="{00000000-0005-0000-0000-000062730000}"/>
    <cellStyle name="Normal 23 3 7 3" xfId="28869" xr:uid="{00000000-0005-0000-0000-000063730000}"/>
    <cellStyle name="Normal 23 3 8" xfId="14486" xr:uid="{00000000-0005-0000-0000-000064730000}"/>
    <cellStyle name="Normal 23 3 8 2" xfId="49704" xr:uid="{00000000-0005-0000-0000-000065730000}"/>
    <cellStyle name="Normal 23 3 9" xfId="38883" xr:uid="{00000000-0005-0000-0000-000066730000}"/>
    <cellStyle name="Normal 23 4" xfId="2758" xr:uid="{00000000-0005-0000-0000-000067730000}"/>
    <cellStyle name="Normal 23 4 10" xfId="26284" xr:uid="{00000000-0005-0000-0000-000068730000}"/>
    <cellStyle name="Normal 23 4 11" xfId="60688" xr:uid="{00000000-0005-0000-0000-000069730000}"/>
    <cellStyle name="Normal 23 4 2" xfId="4584" xr:uid="{00000000-0005-0000-0000-00006A730000}"/>
    <cellStyle name="Normal 23 4 2 2" xfId="17231" xr:uid="{00000000-0005-0000-0000-00006B730000}"/>
    <cellStyle name="Normal 23 4 2 2 2" xfId="52447" xr:uid="{00000000-0005-0000-0000-00006C730000}"/>
    <cellStyle name="Normal 23 4 2 3" xfId="39850" xr:uid="{00000000-0005-0000-0000-00006D730000}"/>
    <cellStyle name="Normal 23 4 2 4" xfId="29836" xr:uid="{00000000-0005-0000-0000-00006E730000}"/>
    <cellStyle name="Normal 23 4 3" xfId="6054" xr:uid="{00000000-0005-0000-0000-00006F730000}"/>
    <cellStyle name="Normal 23 4 3 2" xfId="18685" xr:uid="{00000000-0005-0000-0000-000070730000}"/>
    <cellStyle name="Normal 23 4 3 2 2" xfId="53901" xr:uid="{00000000-0005-0000-0000-000071730000}"/>
    <cellStyle name="Normal 23 4 3 3" xfId="41304" xr:uid="{00000000-0005-0000-0000-000072730000}"/>
    <cellStyle name="Normal 23 4 3 4" xfId="31290" xr:uid="{00000000-0005-0000-0000-000073730000}"/>
    <cellStyle name="Normal 23 4 4" xfId="7513" xr:uid="{00000000-0005-0000-0000-000074730000}"/>
    <cellStyle name="Normal 23 4 4 2" xfId="20139" xr:uid="{00000000-0005-0000-0000-000075730000}"/>
    <cellStyle name="Normal 23 4 4 2 2" xfId="55355" xr:uid="{00000000-0005-0000-0000-000076730000}"/>
    <cellStyle name="Normal 23 4 4 3" xfId="42758" xr:uid="{00000000-0005-0000-0000-000077730000}"/>
    <cellStyle name="Normal 23 4 4 4" xfId="32744" xr:uid="{00000000-0005-0000-0000-000078730000}"/>
    <cellStyle name="Normal 23 4 5" xfId="9294" xr:uid="{00000000-0005-0000-0000-000079730000}"/>
    <cellStyle name="Normal 23 4 5 2" xfId="21915" xr:uid="{00000000-0005-0000-0000-00007A730000}"/>
    <cellStyle name="Normal 23 4 5 2 2" xfId="57131" xr:uid="{00000000-0005-0000-0000-00007B730000}"/>
    <cellStyle name="Normal 23 4 5 3" xfId="44534" xr:uid="{00000000-0005-0000-0000-00007C730000}"/>
    <cellStyle name="Normal 23 4 5 4" xfId="34520" xr:uid="{00000000-0005-0000-0000-00007D730000}"/>
    <cellStyle name="Normal 23 4 6" xfId="11088" xr:uid="{00000000-0005-0000-0000-00007E730000}"/>
    <cellStyle name="Normal 23 4 6 2" xfId="23691" xr:uid="{00000000-0005-0000-0000-00007F730000}"/>
    <cellStyle name="Normal 23 4 6 2 2" xfId="58907" xr:uid="{00000000-0005-0000-0000-000080730000}"/>
    <cellStyle name="Normal 23 4 6 3" xfId="46310" xr:uid="{00000000-0005-0000-0000-000081730000}"/>
    <cellStyle name="Normal 23 4 6 4" xfId="36296" xr:uid="{00000000-0005-0000-0000-000082730000}"/>
    <cellStyle name="Normal 23 4 7" xfId="15455" xr:uid="{00000000-0005-0000-0000-000083730000}"/>
    <cellStyle name="Normal 23 4 7 2" xfId="50671" xr:uid="{00000000-0005-0000-0000-000084730000}"/>
    <cellStyle name="Normal 23 4 7 3" xfId="28060" xr:uid="{00000000-0005-0000-0000-000085730000}"/>
    <cellStyle name="Normal 23 4 8" xfId="13677" xr:uid="{00000000-0005-0000-0000-000086730000}"/>
    <cellStyle name="Normal 23 4 8 2" xfId="48895" xr:uid="{00000000-0005-0000-0000-000087730000}"/>
    <cellStyle name="Normal 23 4 9" xfId="38074" xr:uid="{00000000-0005-0000-0000-000088730000}"/>
    <cellStyle name="Normal 23 5" xfId="3922" xr:uid="{00000000-0005-0000-0000-000089730000}"/>
    <cellStyle name="Normal 23 5 2" xfId="8645" xr:uid="{00000000-0005-0000-0000-00008A730000}"/>
    <cellStyle name="Normal 23 5 2 2" xfId="21271" xr:uid="{00000000-0005-0000-0000-00008B730000}"/>
    <cellStyle name="Normal 23 5 2 2 2" xfId="56487" xr:uid="{00000000-0005-0000-0000-00008C730000}"/>
    <cellStyle name="Normal 23 5 2 3" xfId="43890" xr:uid="{00000000-0005-0000-0000-00008D730000}"/>
    <cellStyle name="Normal 23 5 2 4" xfId="33876" xr:uid="{00000000-0005-0000-0000-00008E730000}"/>
    <cellStyle name="Normal 23 5 3" xfId="10426" xr:uid="{00000000-0005-0000-0000-00008F730000}"/>
    <cellStyle name="Normal 23 5 3 2" xfId="23047" xr:uid="{00000000-0005-0000-0000-000090730000}"/>
    <cellStyle name="Normal 23 5 3 2 2" xfId="58263" xr:uid="{00000000-0005-0000-0000-000091730000}"/>
    <cellStyle name="Normal 23 5 3 3" xfId="45666" xr:uid="{00000000-0005-0000-0000-000092730000}"/>
    <cellStyle name="Normal 23 5 3 4" xfId="35652" xr:uid="{00000000-0005-0000-0000-000093730000}"/>
    <cellStyle name="Normal 23 5 4" xfId="12222" xr:uid="{00000000-0005-0000-0000-000094730000}"/>
    <cellStyle name="Normal 23 5 4 2" xfId="24823" xr:uid="{00000000-0005-0000-0000-000095730000}"/>
    <cellStyle name="Normal 23 5 4 2 2" xfId="60039" xr:uid="{00000000-0005-0000-0000-000096730000}"/>
    <cellStyle name="Normal 23 5 4 3" xfId="47442" xr:uid="{00000000-0005-0000-0000-000097730000}"/>
    <cellStyle name="Normal 23 5 4 4" xfId="37428" xr:uid="{00000000-0005-0000-0000-000098730000}"/>
    <cellStyle name="Normal 23 5 5" xfId="16587" xr:uid="{00000000-0005-0000-0000-000099730000}"/>
    <cellStyle name="Normal 23 5 5 2" xfId="51803" xr:uid="{00000000-0005-0000-0000-00009A730000}"/>
    <cellStyle name="Normal 23 5 5 3" xfId="29192" xr:uid="{00000000-0005-0000-0000-00009B730000}"/>
    <cellStyle name="Normal 23 5 6" xfId="14809" xr:uid="{00000000-0005-0000-0000-00009C730000}"/>
    <cellStyle name="Normal 23 5 6 2" xfId="50027" xr:uid="{00000000-0005-0000-0000-00009D730000}"/>
    <cellStyle name="Normal 23 5 7" xfId="39206" xr:uid="{00000000-0005-0000-0000-00009E730000}"/>
    <cellStyle name="Normal 23 5 8" xfId="27416" xr:uid="{00000000-0005-0000-0000-00009F730000}"/>
    <cellStyle name="Normal 23 6" xfId="4262" xr:uid="{00000000-0005-0000-0000-0000A0730000}"/>
    <cellStyle name="Normal 23 6 2" xfId="16909" xr:uid="{00000000-0005-0000-0000-0000A1730000}"/>
    <cellStyle name="Normal 23 6 2 2" xfId="52125" xr:uid="{00000000-0005-0000-0000-0000A2730000}"/>
    <cellStyle name="Normal 23 6 2 3" xfId="29514" xr:uid="{00000000-0005-0000-0000-0000A3730000}"/>
    <cellStyle name="Normal 23 6 3" xfId="13355" xr:uid="{00000000-0005-0000-0000-0000A4730000}"/>
    <cellStyle name="Normal 23 6 3 2" xfId="48573" xr:uid="{00000000-0005-0000-0000-0000A5730000}"/>
    <cellStyle name="Normal 23 6 4" xfId="39528" xr:uid="{00000000-0005-0000-0000-0000A6730000}"/>
    <cellStyle name="Normal 23 6 5" xfId="25962" xr:uid="{00000000-0005-0000-0000-0000A7730000}"/>
    <cellStyle name="Normal 23 7" xfId="5732" xr:uid="{00000000-0005-0000-0000-0000A8730000}"/>
    <cellStyle name="Normal 23 7 2" xfId="18363" xr:uid="{00000000-0005-0000-0000-0000A9730000}"/>
    <cellStyle name="Normal 23 7 2 2" xfId="53579" xr:uid="{00000000-0005-0000-0000-0000AA730000}"/>
    <cellStyle name="Normal 23 7 3" xfId="40982" xr:uid="{00000000-0005-0000-0000-0000AB730000}"/>
    <cellStyle name="Normal 23 7 4" xfId="30968" xr:uid="{00000000-0005-0000-0000-0000AC730000}"/>
    <cellStyle name="Normal 23 8" xfId="7191" xr:uid="{00000000-0005-0000-0000-0000AD730000}"/>
    <cellStyle name="Normal 23 8 2" xfId="19817" xr:uid="{00000000-0005-0000-0000-0000AE730000}"/>
    <cellStyle name="Normal 23 8 2 2" xfId="55033" xr:uid="{00000000-0005-0000-0000-0000AF730000}"/>
    <cellStyle name="Normal 23 8 3" xfId="42436" xr:uid="{00000000-0005-0000-0000-0000B0730000}"/>
    <cellStyle name="Normal 23 8 4" xfId="32422" xr:uid="{00000000-0005-0000-0000-0000B1730000}"/>
    <cellStyle name="Normal 23 9" xfId="8972" xr:uid="{00000000-0005-0000-0000-0000B2730000}"/>
    <cellStyle name="Normal 23 9 2" xfId="21593" xr:uid="{00000000-0005-0000-0000-0000B3730000}"/>
    <cellStyle name="Normal 23 9 2 2" xfId="56809" xr:uid="{00000000-0005-0000-0000-0000B4730000}"/>
    <cellStyle name="Normal 23 9 3" xfId="44212" xr:uid="{00000000-0005-0000-0000-0000B5730000}"/>
    <cellStyle name="Normal 23 9 4" xfId="34198" xr:uid="{00000000-0005-0000-0000-0000B6730000}"/>
    <cellStyle name="Normal 24" xfId="30" xr:uid="{00000000-0005-0000-0000-0000B7730000}"/>
    <cellStyle name="Normal 24 10" xfId="3946" xr:uid="{00000000-0005-0000-0000-0000B8730000}"/>
    <cellStyle name="Normal 24 10 2" xfId="16609" xr:uid="{00000000-0005-0000-0000-0000B9730000}"/>
    <cellStyle name="Normal 24 10 2 2" xfId="51825" xr:uid="{00000000-0005-0000-0000-0000BA730000}"/>
    <cellStyle name="Normal 24 10 2 3" xfId="29214" xr:uid="{00000000-0005-0000-0000-0000BB730000}"/>
    <cellStyle name="Normal 24 10 3" xfId="13055" xr:uid="{00000000-0005-0000-0000-0000BC730000}"/>
    <cellStyle name="Normal 24 10 3 2" xfId="48273" xr:uid="{00000000-0005-0000-0000-0000BD730000}"/>
    <cellStyle name="Normal 24 10 4" xfId="39228" xr:uid="{00000000-0005-0000-0000-0000BE730000}"/>
    <cellStyle name="Normal 24 10 5" xfId="25662" xr:uid="{00000000-0005-0000-0000-0000BF730000}"/>
    <cellStyle name="Normal 24 11" xfId="5432" xr:uid="{00000000-0005-0000-0000-0000C0730000}"/>
    <cellStyle name="Normal 24 11 2" xfId="18063" xr:uid="{00000000-0005-0000-0000-0000C1730000}"/>
    <cellStyle name="Normal 24 11 2 2" xfId="53279" xr:uid="{00000000-0005-0000-0000-0000C2730000}"/>
    <cellStyle name="Normal 24 11 3" xfId="40682" xr:uid="{00000000-0005-0000-0000-0000C3730000}"/>
    <cellStyle name="Normal 24 11 4" xfId="30668" xr:uid="{00000000-0005-0000-0000-0000C4730000}"/>
    <cellStyle name="Normal 24 12" xfId="6888" xr:uid="{00000000-0005-0000-0000-0000C5730000}"/>
    <cellStyle name="Normal 24 12 2" xfId="19517" xr:uid="{00000000-0005-0000-0000-0000C6730000}"/>
    <cellStyle name="Normal 24 12 2 2" xfId="54733" xr:uid="{00000000-0005-0000-0000-0000C7730000}"/>
    <cellStyle name="Normal 24 12 3" xfId="42136" xr:uid="{00000000-0005-0000-0000-0000C8730000}"/>
    <cellStyle name="Normal 24 12 4" xfId="32122" xr:uid="{00000000-0005-0000-0000-0000C9730000}"/>
    <cellStyle name="Normal 24 13" xfId="8670" xr:uid="{00000000-0005-0000-0000-0000CA730000}"/>
    <cellStyle name="Normal 24 13 2" xfId="21293" xr:uid="{00000000-0005-0000-0000-0000CB730000}"/>
    <cellStyle name="Normal 24 13 2 2" xfId="56509" xr:uid="{00000000-0005-0000-0000-0000CC730000}"/>
    <cellStyle name="Normal 24 13 3" xfId="43912" xr:uid="{00000000-0005-0000-0000-0000CD730000}"/>
    <cellStyle name="Normal 24 13 4" xfId="33898" xr:uid="{00000000-0005-0000-0000-0000CE730000}"/>
    <cellStyle name="Normal 24 14" xfId="10605" xr:uid="{00000000-0005-0000-0000-0000CF730000}"/>
    <cellStyle name="Normal 24 14 2" xfId="23216" xr:uid="{00000000-0005-0000-0000-0000D0730000}"/>
    <cellStyle name="Normal 24 14 2 2" xfId="58432" xr:uid="{00000000-0005-0000-0000-0000D1730000}"/>
    <cellStyle name="Normal 24 14 3" xfId="45835" xr:uid="{00000000-0005-0000-0000-0000D2730000}"/>
    <cellStyle name="Normal 24 14 4" xfId="35821" xr:uid="{00000000-0005-0000-0000-0000D3730000}"/>
    <cellStyle name="Normal 24 15" xfId="14832" xr:uid="{00000000-0005-0000-0000-0000D4730000}"/>
    <cellStyle name="Normal 24 15 2" xfId="50049" xr:uid="{00000000-0005-0000-0000-0000D5730000}"/>
    <cellStyle name="Normal 24 15 3" xfId="27438" xr:uid="{00000000-0005-0000-0000-0000D6730000}"/>
    <cellStyle name="Normal 24 16" xfId="12246" xr:uid="{00000000-0005-0000-0000-0000D7730000}"/>
    <cellStyle name="Normal 24 16 2" xfId="47464" xr:uid="{00000000-0005-0000-0000-0000D8730000}"/>
    <cellStyle name="Normal 24 17" xfId="37451" xr:uid="{00000000-0005-0000-0000-0000D9730000}"/>
    <cellStyle name="Normal 24 18" xfId="24853" xr:uid="{00000000-0005-0000-0000-0000DA730000}"/>
    <cellStyle name="Normal 24 19" xfId="60066" xr:uid="{00000000-0005-0000-0000-0000DB730000}"/>
    <cellStyle name="Normal 24 2" xfId="595" xr:uid="{00000000-0005-0000-0000-0000DC730000}"/>
    <cellStyle name="Normal 24 2 10" xfId="5470" xr:uid="{00000000-0005-0000-0000-0000DD730000}"/>
    <cellStyle name="Normal 24 2 10 2" xfId="18101" xr:uid="{00000000-0005-0000-0000-0000DE730000}"/>
    <cellStyle name="Normal 24 2 10 2 2" xfId="53317" xr:uid="{00000000-0005-0000-0000-0000DF730000}"/>
    <cellStyle name="Normal 24 2 10 3" xfId="40720" xr:uid="{00000000-0005-0000-0000-0000E0730000}"/>
    <cellStyle name="Normal 24 2 10 4" xfId="30706" xr:uid="{00000000-0005-0000-0000-0000E1730000}"/>
    <cellStyle name="Normal 24 2 11" xfId="6926" xr:uid="{00000000-0005-0000-0000-0000E2730000}"/>
    <cellStyle name="Normal 24 2 11 2" xfId="19555" xr:uid="{00000000-0005-0000-0000-0000E3730000}"/>
    <cellStyle name="Normal 24 2 11 2 2" xfId="54771" xr:uid="{00000000-0005-0000-0000-0000E4730000}"/>
    <cellStyle name="Normal 24 2 11 3" xfId="42174" xr:uid="{00000000-0005-0000-0000-0000E5730000}"/>
    <cellStyle name="Normal 24 2 11 4" xfId="32160" xr:uid="{00000000-0005-0000-0000-0000E6730000}"/>
    <cellStyle name="Normal 24 2 12" xfId="8708" xr:uid="{00000000-0005-0000-0000-0000E7730000}"/>
    <cellStyle name="Normal 24 2 12 2" xfId="21331" xr:uid="{00000000-0005-0000-0000-0000E8730000}"/>
    <cellStyle name="Normal 24 2 12 2 2" xfId="56547" xr:uid="{00000000-0005-0000-0000-0000E9730000}"/>
    <cellStyle name="Normal 24 2 12 3" xfId="43950" xr:uid="{00000000-0005-0000-0000-0000EA730000}"/>
    <cellStyle name="Normal 24 2 12 4" xfId="33936" xr:uid="{00000000-0005-0000-0000-0000EB730000}"/>
    <cellStyle name="Normal 24 2 13" xfId="10606" xr:uid="{00000000-0005-0000-0000-0000EC730000}"/>
    <cellStyle name="Normal 24 2 13 2" xfId="23217" xr:uid="{00000000-0005-0000-0000-0000ED730000}"/>
    <cellStyle name="Normal 24 2 13 2 2" xfId="58433" xr:uid="{00000000-0005-0000-0000-0000EE730000}"/>
    <cellStyle name="Normal 24 2 13 3" xfId="45836" xr:uid="{00000000-0005-0000-0000-0000EF730000}"/>
    <cellStyle name="Normal 24 2 13 4" xfId="35822" xr:uid="{00000000-0005-0000-0000-0000F0730000}"/>
    <cellStyle name="Normal 24 2 14" xfId="14870" xr:uid="{00000000-0005-0000-0000-0000F1730000}"/>
    <cellStyle name="Normal 24 2 14 2" xfId="50087" xr:uid="{00000000-0005-0000-0000-0000F2730000}"/>
    <cellStyle name="Normal 24 2 14 3" xfId="27476" xr:uid="{00000000-0005-0000-0000-0000F3730000}"/>
    <cellStyle name="Normal 24 2 15" xfId="12284" xr:uid="{00000000-0005-0000-0000-0000F4730000}"/>
    <cellStyle name="Normal 24 2 15 2" xfId="47502" xr:uid="{00000000-0005-0000-0000-0000F5730000}"/>
    <cellStyle name="Normal 24 2 16" xfId="37489" xr:uid="{00000000-0005-0000-0000-0000F6730000}"/>
    <cellStyle name="Normal 24 2 17" xfId="24891" xr:uid="{00000000-0005-0000-0000-0000F7730000}"/>
    <cellStyle name="Normal 24 2 18" xfId="60104" xr:uid="{00000000-0005-0000-0000-0000F8730000}"/>
    <cellStyle name="Normal 24 2 2" xfId="1776" xr:uid="{00000000-0005-0000-0000-0000F9730000}"/>
    <cellStyle name="Normal 24 2 2 10" xfId="7000" xr:uid="{00000000-0005-0000-0000-0000FA730000}"/>
    <cellStyle name="Normal 24 2 2 10 2" xfId="19627" xr:uid="{00000000-0005-0000-0000-0000FB730000}"/>
    <cellStyle name="Normal 24 2 2 10 2 2" xfId="54843" xr:uid="{00000000-0005-0000-0000-0000FC730000}"/>
    <cellStyle name="Normal 24 2 2 10 3" xfId="42246" xr:uid="{00000000-0005-0000-0000-0000FD730000}"/>
    <cellStyle name="Normal 24 2 2 10 4" xfId="32232" xr:uid="{00000000-0005-0000-0000-0000FE730000}"/>
    <cellStyle name="Normal 24 2 2 11" xfId="8781" xr:uid="{00000000-0005-0000-0000-0000FF730000}"/>
    <cellStyle name="Normal 24 2 2 11 2" xfId="21403" xr:uid="{00000000-0005-0000-0000-000000740000}"/>
    <cellStyle name="Normal 24 2 2 11 2 2" xfId="56619" xr:uid="{00000000-0005-0000-0000-000001740000}"/>
    <cellStyle name="Normal 24 2 2 11 3" xfId="44022" xr:uid="{00000000-0005-0000-0000-000002740000}"/>
    <cellStyle name="Normal 24 2 2 11 4" xfId="34008" xr:uid="{00000000-0005-0000-0000-000003740000}"/>
    <cellStyle name="Normal 24 2 2 12" xfId="10607" xr:uid="{00000000-0005-0000-0000-000004740000}"/>
    <cellStyle name="Normal 24 2 2 12 2" xfId="23218" xr:uid="{00000000-0005-0000-0000-000005740000}"/>
    <cellStyle name="Normal 24 2 2 12 2 2" xfId="58434" xr:uid="{00000000-0005-0000-0000-000006740000}"/>
    <cellStyle name="Normal 24 2 2 12 3" xfId="45837" xr:uid="{00000000-0005-0000-0000-000007740000}"/>
    <cellStyle name="Normal 24 2 2 12 4" xfId="35823" xr:uid="{00000000-0005-0000-0000-000008740000}"/>
    <cellStyle name="Normal 24 2 2 13" xfId="14942" xr:uid="{00000000-0005-0000-0000-000009740000}"/>
    <cellStyle name="Normal 24 2 2 13 2" xfId="50159" xr:uid="{00000000-0005-0000-0000-00000A740000}"/>
    <cellStyle name="Normal 24 2 2 13 3" xfId="27548" xr:uid="{00000000-0005-0000-0000-00000B740000}"/>
    <cellStyle name="Normal 24 2 2 14" xfId="12356" xr:uid="{00000000-0005-0000-0000-00000C740000}"/>
    <cellStyle name="Normal 24 2 2 14 2" xfId="47574" xr:uid="{00000000-0005-0000-0000-00000D740000}"/>
    <cellStyle name="Normal 24 2 2 15" xfId="37561" xr:uid="{00000000-0005-0000-0000-00000E740000}"/>
    <cellStyle name="Normal 24 2 2 16" xfId="24963" xr:uid="{00000000-0005-0000-0000-00000F740000}"/>
    <cellStyle name="Normal 24 2 2 17" xfId="60176" xr:uid="{00000000-0005-0000-0000-000010740000}"/>
    <cellStyle name="Normal 24 2 2 2" xfId="2386" xr:uid="{00000000-0005-0000-0000-000011740000}"/>
    <cellStyle name="Normal 24 2 2 2 10" xfId="10608" xr:uid="{00000000-0005-0000-0000-000012740000}"/>
    <cellStyle name="Normal 24 2 2 2 10 2" xfId="23219" xr:uid="{00000000-0005-0000-0000-000013740000}"/>
    <cellStyle name="Normal 24 2 2 2 10 2 2" xfId="58435" xr:uid="{00000000-0005-0000-0000-000014740000}"/>
    <cellStyle name="Normal 24 2 2 2 10 3" xfId="45838" xr:uid="{00000000-0005-0000-0000-000015740000}"/>
    <cellStyle name="Normal 24 2 2 2 10 4" xfId="35824" xr:uid="{00000000-0005-0000-0000-000016740000}"/>
    <cellStyle name="Normal 24 2 2 2 11" xfId="15097" xr:uid="{00000000-0005-0000-0000-000017740000}"/>
    <cellStyle name="Normal 24 2 2 2 11 2" xfId="50313" xr:uid="{00000000-0005-0000-0000-000018740000}"/>
    <cellStyle name="Normal 24 2 2 2 11 3" xfId="27702" xr:uid="{00000000-0005-0000-0000-000019740000}"/>
    <cellStyle name="Normal 24 2 2 2 12" xfId="12510" xr:uid="{00000000-0005-0000-0000-00001A740000}"/>
    <cellStyle name="Normal 24 2 2 2 12 2" xfId="47728" xr:uid="{00000000-0005-0000-0000-00001B740000}"/>
    <cellStyle name="Normal 24 2 2 2 13" xfId="37716" xr:uid="{00000000-0005-0000-0000-00001C740000}"/>
    <cellStyle name="Normal 24 2 2 2 14" xfId="25117" xr:uid="{00000000-0005-0000-0000-00001D740000}"/>
    <cellStyle name="Normal 24 2 2 2 15" xfId="60330" xr:uid="{00000000-0005-0000-0000-00001E740000}"/>
    <cellStyle name="Normal 24 2 2 2 2" xfId="3232" xr:uid="{00000000-0005-0000-0000-00001F740000}"/>
    <cellStyle name="Normal 24 2 2 2 2 10" xfId="25601" xr:uid="{00000000-0005-0000-0000-000020740000}"/>
    <cellStyle name="Normal 24 2 2 2 2 11" xfId="61136" xr:uid="{00000000-0005-0000-0000-000021740000}"/>
    <cellStyle name="Normal 24 2 2 2 2 2" xfId="5032" xr:uid="{00000000-0005-0000-0000-000022740000}"/>
    <cellStyle name="Normal 24 2 2 2 2 2 2" xfId="17679" xr:uid="{00000000-0005-0000-0000-000023740000}"/>
    <cellStyle name="Normal 24 2 2 2 2 2 2 2" xfId="52895" xr:uid="{00000000-0005-0000-0000-000024740000}"/>
    <cellStyle name="Normal 24 2 2 2 2 2 2 3" xfId="30284" xr:uid="{00000000-0005-0000-0000-000025740000}"/>
    <cellStyle name="Normal 24 2 2 2 2 2 3" xfId="14125" xr:uid="{00000000-0005-0000-0000-000026740000}"/>
    <cellStyle name="Normal 24 2 2 2 2 2 3 2" xfId="49343" xr:uid="{00000000-0005-0000-0000-000027740000}"/>
    <cellStyle name="Normal 24 2 2 2 2 2 4" xfId="40298" xr:uid="{00000000-0005-0000-0000-000028740000}"/>
    <cellStyle name="Normal 24 2 2 2 2 2 5" xfId="26732" xr:uid="{00000000-0005-0000-0000-000029740000}"/>
    <cellStyle name="Normal 24 2 2 2 2 3" xfId="6502" xr:uid="{00000000-0005-0000-0000-00002A740000}"/>
    <cellStyle name="Normal 24 2 2 2 2 3 2" xfId="19133" xr:uid="{00000000-0005-0000-0000-00002B740000}"/>
    <cellStyle name="Normal 24 2 2 2 2 3 2 2" xfId="54349" xr:uid="{00000000-0005-0000-0000-00002C740000}"/>
    <cellStyle name="Normal 24 2 2 2 2 3 3" xfId="41752" xr:uid="{00000000-0005-0000-0000-00002D740000}"/>
    <cellStyle name="Normal 24 2 2 2 2 3 4" xfId="31738" xr:uid="{00000000-0005-0000-0000-00002E740000}"/>
    <cellStyle name="Normal 24 2 2 2 2 4" xfId="7961" xr:uid="{00000000-0005-0000-0000-00002F740000}"/>
    <cellStyle name="Normal 24 2 2 2 2 4 2" xfId="20587" xr:uid="{00000000-0005-0000-0000-000030740000}"/>
    <cellStyle name="Normal 24 2 2 2 2 4 2 2" xfId="55803" xr:uid="{00000000-0005-0000-0000-000031740000}"/>
    <cellStyle name="Normal 24 2 2 2 2 4 3" xfId="43206" xr:uid="{00000000-0005-0000-0000-000032740000}"/>
    <cellStyle name="Normal 24 2 2 2 2 4 4" xfId="33192" xr:uid="{00000000-0005-0000-0000-000033740000}"/>
    <cellStyle name="Normal 24 2 2 2 2 5" xfId="9742" xr:uid="{00000000-0005-0000-0000-000034740000}"/>
    <cellStyle name="Normal 24 2 2 2 2 5 2" xfId="22363" xr:uid="{00000000-0005-0000-0000-000035740000}"/>
    <cellStyle name="Normal 24 2 2 2 2 5 2 2" xfId="57579" xr:uid="{00000000-0005-0000-0000-000036740000}"/>
    <cellStyle name="Normal 24 2 2 2 2 5 3" xfId="44982" xr:uid="{00000000-0005-0000-0000-000037740000}"/>
    <cellStyle name="Normal 24 2 2 2 2 5 4" xfId="34968" xr:uid="{00000000-0005-0000-0000-000038740000}"/>
    <cellStyle name="Normal 24 2 2 2 2 6" xfId="11536" xr:uid="{00000000-0005-0000-0000-000039740000}"/>
    <cellStyle name="Normal 24 2 2 2 2 6 2" xfId="24139" xr:uid="{00000000-0005-0000-0000-00003A740000}"/>
    <cellStyle name="Normal 24 2 2 2 2 6 2 2" xfId="59355" xr:uid="{00000000-0005-0000-0000-00003B740000}"/>
    <cellStyle name="Normal 24 2 2 2 2 6 3" xfId="46758" xr:uid="{00000000-0005-0000-0000-00003C740000}"/>
    <cellStyle name="Normal 24 2 2 2 2 6 4" xfId="36744" xr:uid="{00000000-0005-0000-0000-00003D740000}"/>
    <cellStyle name="Normal 24 2 2 2 2 7" xfId="15903" xr:uid="{00000000-0005-0000-0000-00003E740000}"/>
    <cellStyle name="Normal 24 2 2 2 2 7 2" xfId="51119" xr:uid="{00000000-0005-0000-0000-00003F740000}"/>
    <cellStyle name="Normal 24 2 2 2 2 7 3" xfId="28508" xr:uid="{00000000-0005-0000-0000-000040740000}"/>
    <cellStyle name="Normal 24 2 2 2 2 8" xfId="12994" xr:uid="{00000000-0005-0000-0000-000041740000}"/>
    <cellStyle name="Normal 24 2 2 2 2 8 2" xfId="48212" xr:uid="{00000000-0005-0000-0000-000042740000}"/>
    <cellStyle name="Normal 24 2 2 2 2 9" xfId="38522" xr:uid="{00000000-0005-0000-0000-000043740000}"/>
    <cellStyle name="Normal 24 2 2 2 3" xfId="3561" xr:uid="{00000000-0005-0000-0000-000044740000}"/>
    <cellStyle name="Normal 24 2 2 2 3 10" xfId="27057" xr:uid="{00000000-0005-0000-0000-000045740000}"/>
    <cellStyle name="Normal 24 2 2 2 3 11" xfId="61461" xr:uid="{00000000-0005-0000-0000-000046740000}"/>
    <cellStyle name="Normal 24 2 2 2 3 2" xfId="5357" xr:uid="{00000000-0005-0000-0000-000047740000}"/>
    <cellStyle name="Normal 24 2 2 2 3 2 2" xfId="18004" xr:uid="{00000000-0005-0000-0000-000048740000}"/>
    <cellStyle name="Normal 24 2 2 2 3 2 2 2" xfId="53220" xr:uid="{00000000-0005-0000-0000-000049740000}"/>
    <cellStyle name="Normal 24 2 2 2 3 2 3" xfId="40623" xr:uid="{00000000-0005-0000-0000-00004A740000}"/>
    <cellStyle name="Normal 24 2 2 2 3 2 4" xfId="30609" xr:uid="{00000000-0005-0000-0000-00004B740000}"/>
    <cellStyle name="Normal 24 2 2 2 3 3" xfId="6827" xr:uid="{00000000-0005-0000-0000-00004C740000}"/>
    <cellStyle name="Normal 24 2 2 2 3 3 2" xfId="19458" xr:uid="{00000000-0005-0000-0000-00004D740000}"/>
    <cellStyle name="Normal 24 2 2 2 3 3 2 2" xfId="54674" xr:uid="{00000000-0005-0000-0000-00004E740000}"/>
    <cellStyle name="Normal 24 2 2 2 3 3 3" xfId="42077" xr:uid="{00000000-0005-0000-0000-00004F740000}"/>
    <cellStyle name="Normal 24 2 2 2 3 3 4" xfId="32063" xr:uid="{00000000-0005-0000-0000-000050740000}"/>
    <cellStyle name="Normal 24 2 2 2 3 4" xfId="8286" xr:uid="{00000000-0005-0000-0000-000051740000}"/>
    <cellStyle name="Normal 24 2 2 2 3 4 2" xfId="20912" xr:uid="{00000000-0005-0000-0000-000052740000}"/>
    <cellStyle name="Normal 24 2 2 2 3 4 2 2" xfId="56128" xr:uid="{00000000-0005-0000-0000-000053740000}"/>
    <cellStyle name="Normal 24 2 2 2 3 4 3" xfId="43531" xr:uid="{00000000-0005-0000-0000-000054740000}"/>
    <cellStyle name="Normal 24 2 2 2 3 4 4" xfId="33517" xr:uid="{00000000-0005-0000-0000-000055740000}"/>
    <cellStyle name="Normal 24 2 2 2 3 5" xfId="10067" xr:uid="{00000000-0005-0000-0000-000056740000}"/>
    <cellStyle name="Normal 24 2 2 2 3 5 2" xfId="22688" xr:uid="{00000000-0005-0000-0000-000057740000}"/>
    <cellStyle name="Normal 24 2 2 2 3 5 2 2" xfId="57904" xr:uid="{00000000-0005-0000-0000-000058740000}"/>
    <cellStyle name="Normal 24 2 2 2 3 5 3" xfId="45307" xr:uid="{00000000-0005-0000-0000-000059740000}"/>
    <cellStyle name="Normal 24 2 2 2 3 5 4" xfId="35293" xr:uid="{00000000-0005-0000-0000-00005A740000}"/>
    <cellStyle name="Normal 24 2 2 2 3 6" xfId="11861" xr:uid="{00000000-0005-0000-0000-00005B740000}"/>
    <cellStyle name="Normal 24 2 2 2 3 6 2" xfId="24464" xr:uid="{00000000-0005-0000-0000-00005C740000}"/>
    <cellStyle name="Normal 24 2 2 2 3 6 2 2" xfId="59680" xr:uid="{00000000-0005-0000-0000-00005D740000}"/>
    <cellStyle name="Normal 24 2 2 2 3 6 3" xfId="47083" xr:uid="{00000000-0005-0000-0000-00005E740000}"/>
    <cellStyle name="Normal 24 2 2 2 3 6 4" xfId="37069" xr:uid="{00000000-0005-0000-0000-00005F740000}"/>
    <cellStyle name="Normal 24 2 2 2 3 7" xfId="16228" xr:uid="{00000000-0005-0000-0000-000060740000}"/>
    <cellStyle name="Normal 24 2 2 2 3 7 2" xfId="51444" xr:uid="{00000000-0005-0000-0000-000061740000}"/>
    <cellStyle name="Normal 24 2 2 2 3 7 3" xfId="28833" xr:uid="{00000000-0005-0000-0000-000062740000}"/>
    <cellStyle name="Normal 24 2 2 2 3 8" xfId="14450" xr:uid="{00000000-0005-0000-0000-000063740000}"/>
    <cellStyle name="Normal 24 2 2 2 3 8 2" xfId="49668" xr:uid="{00000000-0005-0000-0000-000064740000}"/>
    <cellStyle name="Normal 24 2 2 2 3 9" xfId="38847" xr:uid="{00000000-0005-0000-0000-000065740000}"/>
    <cellStyle name="Normal 24 2 2 2 4" xfId="2722" xr:uid="{00000000-0005-0000-0000-000066740000}"/>
    <cellStyle name="Normal 24 2 2 2 4 10" xfId="26248" xr:uid="{00000000-0005-0000-0000-000067740000}"/>
    <cellStyle name="Normal 24 2 2 2 4 11" xfId="60652" xr:uid="{00000000-0005-0000-0000-000068740000}"/>
    <cellStyle name="Normal 24 2 2 2 4 2" xfId="4548" xr:uid="{00000000-0005-0000-0000-000069740000}"/>
    <cellStyle name="Normal 24 2 2 2 4 2 2" xfId="17195" xr:uid="{00000000-0005-0000-0000-00006A740000}"/>
    <cellStyle name="Normal 24 2 2 2 4 2 2 2" xfId="52411" xr:uid="{00000000-0005-0000-0000-00006B740000}"/>
    <cellStyle name="Normal 24 2 2 2 4 2 3" xfId="39814" xr:uid="{00000000-0005-0000-0000-00006C740000}"/>
    <cellStyle name="Normal 24 2 2 2 4 2 4" xfId="29800" xr:uid="{00000000-0005-0000-0000-00006D740000}"/>
    <cellStyle name="Normal 24 2 2 2 4 3" xfId="6018" xr:uid="{00000000-0005-0000-0000-00006E740000}"/>
    <cellStyle name="Normal 24 2 2 2 4 3 2" xfId="18649" xr:uid="{00000000-0005-0000-0000-00006F740000}"/>
    <cellStyle name="Normal 24 2 2 2 4 3 2 2" xfId="53865" xr:uid="{00000000-0005-0000-0000-000070740000}"/>
    <cellStyle name="Normal 24 2 2 2 4 3 3" xfId="41268" xr:uid="{00000000-0005-0000-0000-000071740000}"/>
    <cellStyle name="Normal 24 2 2 2 4 3 4" xfId="31254" xr:uid="{00000000-0005-0000-0000-000072740000}"/>
    <cellStyle name="Normal 24 2 2 2 4 4" xfId="7477" xr:uid="{00000000-0005-0000-0000-000073740000}"/>
    <cellStyle name="Normal 24 2 2 2 4 4 2" xfId="20103" xr:uid="{00000000-0005-0000-0000-000074740000}"/>
    <cellStyle name="Normal 24 2 2 2 4 4 2 2" xfId="55319" xr:uid="{00000000-0005-0000-0000-000075740000}"/>
    <cellStyle name="Normal 24 2 2 2 4 4 3" xfId="42722" xr:uid="{00000000-0005-0000-0000-000076740000}"/>
    <cellStyle name="Normal 24 2 2 2 4 4 4" xfId="32708" xr:uid="{00000000-0005-0000-0000-000077740000}"/>
    <cellStyle name="Normal 24 2 2 2 4 5" xfId="9258" xr:uid="{00000000-0005-0000-0000-000078740000}"/>
    <cellStyle name="Normal 24 2 2 2 4 5 2" xfId="21879" xr:uid="{00000000-0005-0000-0000-000079740000}"/>
    <cellStyle name="Normal 24 2 2 2 4 5 2 2" xfId="57095" xr:uid="{00000000-0005-0000-0000-00007A740000}"/>
    <cellStyle name="Normal 24 2 2 2 4 5 3" xfId="44498" xr:uid="{00000000-0005-0000-0000-00007B740000}"/>
    <cellStyle name="Normal 24 2 2 2 4 5 4" xfId="34484" xr:uid="{00000000-0005-0000-0000-00007C740000}"/>
    <cellStyle name="Normal 24 2 2 2 4 6" xfId="11052" xr:uid="{00000000-0005-0000-0000-00007D740000}"/>
    <cellStyle name="Normal 24 2 2 2 4 6 2" xfId="23655" xr:uid="{00000000-0005-0000-0000-00007E740000}"/>
    <cellStyle name="Normal 24 2 2 2 4 6 2 2" xfId="58871" xr:uid="{00000000-0005-0000-0000-00007F740000}"/>
    <cellStyle name="Normal 24 2 2 2 4 6 3" xfId="46274" xr:uid="{00000000-0005-0000-0000-000080740000}"/>
    <cellStyle name="Normal 24 2 2 2 4 6 4" xfId="36260" xr:uid="{00000000-0005-0000-0000-000081740000}"/>
    <cellStyle name="Normal 24 2 2 2 4 7" xfId="15419" xr:uid="{00000000-0005-0000-0000-000082740000}"/>
    <cellStyle name="Normal 24 2 2 2 4 7 2" xfId="50635" xr:uid="{00000000-0005-0000-0000-000083740000}"/>
    <cellStyle name="Normal 24 2 2 2 4 7 3" xfId="28024" xr:uid="{00000000-0005-0000-0000-000084740000}"/>
    <cellStyle name="Normal 24 2 2 2 4 8" xfId="13641" xr:uid="{00000000-0005-0000-0000-000085740000}"/>
    <cellStyle name="Normal 24 2 2 2 4 8 2" xfId="48859" xr:uid="{00000000-0005-0000-0000-000086740000}"/>
    <cellStyle name="Normal 24 2 2 2 4 9" xfId="38038" xr:uid="{00000000-0005-0000-0000-000087740000}"/>
    <cellStyle name="Normal 24 2 2 2 5" xfId="3886" xr:uid="{00000000-0005-0000-0000-000088740000}"/>
    <cellStyle name="Normal 24 2 2 2 5 2" xfId="8609" xr:uid="{00000000-0005-0000-0000-000089740000}"/>
    <cellStyle name="Normal 24 2 2 2 5 2 2" xfId="21235" xr:uid="{00000000-0005-0000-0000-00008A740000}"/>
    <cellStyle name="Normal 24 2 2 2 5 2 2 2" xfId="56451" xr:uid="{00000000-0005-0000-0000-00008B740000}"/>
    <cellStyle name="Normal 24 2 2 2 5 2 3" xfId="43854" xr:uid="{00000000-0005-0000-0000-00008C740000}"/>
    <cellStyle name="Normal 24 2 2 2 5 2 4" xfId="33840" xr:uid="{00000000-0005-0000-0000-00008D740000}"/>
    <cellStyle name="Normal 24 2 2 2 5 3" xfId="10390" xr:uid="{00000000-0005-0000-0000-00008E740000}"/>
    <cellStyle name="Normal 24 2 2 2 5 3 2" xfId="23011" xr:uid="{00000000-0005-0000-0000-00008F740000}"/>
    <cellStyle name="Normal 24 2 2 2 5 3 2 2" xfId="58227" xr:uid="{00000000-0005-0000-0000-000090740000}"/>
    <cellStyle name="Normal 24 2 2 2 5 3 3" xfId="45630" xr:uid="{00000000-0005-0000-0000-000091740000}"/>
    <cellStyle name="Normal 24 2 2 2 5 3 4" xfId="35616" xr:uid="{00000000-0005-0000-0000-000092740000}"/>
    <cellStyle name="Normal 24 2 2 2 5 4" xfId="12186" xr:uid="{00000000-0005-0000-0000-000093740000}"/>
    <cellStyle name="Normal 24 2 2 2 5 4 2" xfId="24787" xr:uid="{00000000-0005-0000-0000-000094740000}"/>
    <cellStyle name="Normal 24 2 2 2 5 4 2 2" xfId="60003" xr:uid="{00000000-0005-0000-0000-000095740000}"/>
    <cellStyle name="Normal 24 2 2 2 5 4 3" xfId="47406" xr:uid="{00000000-0005-0000-0000-000096740000}"/>
    <cellStyle name="Normal 24 2 2 2 5 4 4" xfId="37392" xr:uid="{00000000-0005-0000-0000-000097740000}"/>
    <cellStyle name="Normal 24 2 2 2 5 5" xfId="16551" xr:uid="{00000000-0005-0000-0000-000098740000}"/>
    <cellStyle name="Normal 24 2 2 2 5 5 2" xfId="51767" xr:uid="{00000000-0005-0000-0000-000099740000}"/>
    <cellStyle name="Normal 24 2 2 2 5 5 3" xfId="29156" xr:uid="{00000000-0005-0000-0000-00009A740000}"/>
    <cellStyle name="Normal 24 2 2 2 5 6" xfId="14773" xr:uid="{00000000-0005-0000-0000-00009B740000}"/>
    <cellStyle name="Normal 24 2 2 2 5 6 2" xfId="49991" xr:uid="{00000000-0005-0000-0000-00009C740000}"/>
    <cellStyle name="Normal 24 2 2 2 5 7" xfId="39170" xr:uid="{00000000-0005-0000-0000-00009D740000}"/>
    <cellStyle name="Normal 24 2 2 2 5 8" xfId="27380" xr:uid="{00000000-0005-0000-0000-00009E740000}"/>
    <cellStyle name="Normal 24 2 2 2 6" xfId="4226" xr:uid="{00000000-0005-0000-0000-00009F740000}"/>
    <cellStyle name="Normal 24 2 2 2 6 2" xfId="16873" xr:uid="{00000000-0005-0000-0000-0000A0740000}"/>
    <cellStyle name="Normal 24 2 2 2 6 2 2" xfId="52089" xr:uid="{00000000-0005-0000-0000-0000A1740000}"/>
    <cellStyle name="Normal 24 2 2 2 6 2 3" xfId="29478" xr:uid="{00000000-0005-0000-0000-0000A2740000}"/>
    <cellStyle name="Normal 24 2 2 2 6 3" xfId="13319" xr:uid="{00000000-0005-0000-0000-0000A3740000}"/>
    <cellStyle name="Normal 24 2 2 2 6 3 2" xfId="48537" xr:uid="{00000000-0005-0000-0000-0000A4740000}"/>
    <cellStyle name="Normal 24 2 2 2 6 4" xfId="39492" xr:uid="{00000000-0005-0000-0000-0000A5740000}"/>
    <cellStyle name="Normal 24 2 2 2 6 5" xfId="25926" xr:uid="{00000000-0005-0000-0000-0000A6740000}"/>
    <cellStyle name="Normal 24 2 2 2 7" xfId="5696" xr:uid="{00000000-0005-0000-0000-0000A7740000}"/>
    <cellStyle name="Normal 24 2 2 2 7 2" xfId="18327" xr:uid="{00000000-0005-0000-0000-0000A8740000}"/>
    <cellStyle name="Normal 24 2 2 2 7 2 2" xfId="53543" xr:uid="{00000000-0005-0000-0000-0000A9740000}"/>
    <cellStyle name="Normal 24 2 2 2 7 3" xfId="40946" xr:uid="{00000000-0005-0000-0000-0000AA740000}"/>
    <cellStyle name="Normal 24 2 2 2 7 4" xfId="30932" xr:uid="{00000000-0005-0000-0000-0000AB740000}"/>
    <cellStyle name="Normal 24 2 2 2 8" xfId="7155" xr:uid="{00000000-0005-0000-0000-0000AC740000}"/>
    <cellStyle name="Normal 24 2 2 2 8 2" xfId="19781" xr:uid="{00000000-0005-0000-0000-0000AD740000}"/>
    <cellStyle name="Normal 24 2 2 2 8 2 2" xfId="54997" xr:uid="{00000000-0005-0000-0000-0000AE740000}"/>
    <cellStyle name="Normal 24 2 2 2 8 3" xfId="42400" xr:uid="{00000000-0005-0000-0000-0000AF740000}"/>
    <cellStyle name="Normal 24 2 2 2 8 4" xfId="32386" xr:uid="{00000000-0005-0000-0000-0000B0740000}"/>
    <cellStyle name="Normal 24 2 2 2 9" xfId="8936" xr:uid="{00000000-0005-0000-0000-0000B1740000}"/>
    <cellStyle name="Normal 24 2 2 2 9 2" xfId="21557" xr:uid="{00000000-0005-0000-0000-0000B2740000}"/>
    <cellStyle name="Normal 24 2 2 2 9 2 2" xfId="56773" xr:uid="{00000000-0005-0000-0000-0000B3740000}"/>
    <cellStyle name="Normal 24 2 2 2 9 3" xfId="44176" xr:uid="{00000000-0005-0000-0000-0000B4740000}"/>
    <cellStyle name="Normal 24 2 2 2 9 4" xfId="34162" xr:uid="{00000000-0005-0000-0000-0000B5740000}"/>
    <cellStyle name="Normal 24 2 2 3" xfId="3072" xr:uid="{00000000-0005-0000-0000-0000B6740000}"/>
    <cellStyle name="Normal 24 2 2 3 10" xfId="25444" xr:uid="{00000000-0005-0000-0000-0000B7740000}"/>
    <cellStyle name="Normal 24 2 2 3 11" xfId="60979" xr:uid="{00000000-0005-0000-0000-0000B8740000}"/>
    <cellStyle name="Normal 24 2 2 3 2" xfId="4875" xr:uid="{00000000-0005-0000-0000-0000B9740000}"/>
    <cellStyle name="Normal 24 2 2 3 2 2" xfId="17522" xr:uid="{00000000-0005-0000-0000-0000BA740000}"/>
    <cellStyle name="Normal 24 2 2 3 2 2 2" xfId="52738" xr:uid="{00000000-0005-0000-0000-0000BB740000}"/>
    <cellStyle name="Normal 24 2 2 3 2 2 3" xfId="30127" xr:uid="{00000000-0005-0000-0000-0000BC740000}"/>
    <cellStyle name="Normal 24 2 2 3 2 3" xfId="13968" xr:uid="{00000000-0005-0000-0000-0000BD740000}"/>
    <cellStyle name="Normal 24 2 2 3 2 3 2" xfId="49186" xr:uid="{00000000-0005-0000-0000-0000BE740000}"/>
    <cellStyle name="Normal 24 2 2 3 2 4" xfId="40141" xr:uid="{00000000-0005-0000-0000-0000BF740000}"/>
    <cellStyle name="Normal 24 2 2 3 2 5" xfId="26575" xr:uid="{00000000-0005-0000-0000-0000C0740000}"/>
    <cellStyle name="Normal 24 2 2 3 3" xfId="6345" xr:uid="{00000000-0005-0000-0000-0000C1740000}"/>
    <cellStyle name="Normal 24 2 2 3 3 2" xfId="18976" xr:uid="{00000000-0005-0000-0000-0000C2740000}"/>
    <cellStyle name="Normal 24 2 2 3 3 2 2" xfId="54192" xr:uid="{00000000-0005-0000-0000-0000C3740000}"/>
    <cellStyle name="Normal 24 2 2 3 3 3" xfId="41595" xr:uid="{00000000-0005-0000-0000-0000C4740000}"/>
    <cellStyle name="Normal 24 2 2 3 3 4" xfId="31581" xr:uid="{00000000-0005-0000-0000-0000C5740000}"/>
    <cellStyle name="Normal 24 2 2 3 4" xfId="7804" xr:uid="{00000000-0005-0000-0000-0000C6740000}"/>
    <cellStyle name="Normal 24 2 2 3 4 2" xfId="20430" xr:uid="{00000000-0005-0000-0000-0000C7740000}"/>
    <cellStyle name="Normal 24 2 2 3 4 2 2" xfId="55646" xr:uid="{00000000-0005-0000-0000-0000C8740000}"/>
    <cellStyle name="Normal 24 2 2 3 4 3" xfId="43049" xr:uid="{00000000-0005-0000-0000-0000C9740000}"/>
    <cellStyle name="Normal 24 2 2 3 4 4" xfId="33035" xr:uid="{00000000-0005-0000-0000-0000CA740000}"/>
    <cellStyle name="Normal 24 2 2 3 5" xfId="9585" xr:uid="{00000000-0005-0000-0000-0000CB740000}"/>
    <cellStyle name="Normal 24 2 2 3 5 2" xfId="22206" xr:uid="{00000000-0005-0000-0000-0000CC740000}"/>
    <cellStyle name="Normal 24 2 2 3 5 2 2" xfId="57422" xr:uid="{00000000-0005-0000-0000-0000CD740000}"/>
    <cellStyle name="Normal 24 2 2 3 5 3" xfId="44825" xr:uid="{00000000-0005-0000-0000-0000CE740000}"/>
    <cellStyle name="Normal 24 2 2 3 5 4" xfId="34811" xr:uid="{00000000-0005-0000-0000-0000CF740000}"/>
    <cellStyle name="Normal 24 2 2 3 6" xfId="11379" xr:uid="{00000000-0005-0000-0000-0000D0740000}"/>
    <cellStyle name="Normal 24 2 2 3 6 2" xfId="23982" xr:uid="{00000000-0005-0000-0000-0000D1740000}"/>
    <cellStyle name="Normal 24 2 2 3 6 2 2" xfId="59198" xr:uid="{00000000-0005-0000-0000-0000D2740000}"/>
    <cellStyle name="Normal 24 2 2 3 6 3" xfId="46601" xr:uid="{00000000-0005-0000-0000-0000D3740000}"/>
    <cellStyle name="Normal 24 2 2 3 6 4" xfId="36587" xr:uid="{00000000-0005-0000-0000-0000D4740000}"/>
    <cellStyle name="Normal 24 2 2 3 7" xfId="15746" xr:uid="{00000000-0005-0000-0000-0000D5740000}"/>
    <cellStyle name="Normal 24 2 2 3 7 2" xfId="50962" xr:uid="{00000000-0005-0000-0000-0000D6740000}"/>
    <cellStyle name="Normal 24 2 2 3 7 3" xfId="28351" xr:uid="{00000000-0005-0000-0000-0000D7740000}"/>
    <cellStyle name="Normal 24 2 2 3 8" xfId="12837" xr:uid="{00000000-0005-0000-0000-0000D8740000}"/>
    <cellStyle name="Normal 24 2 2 3 8 2" xfId="48055" xr:uid="{00000000-0005-0000-0000-0000D9740000}"/>
    <cellStyle name="Normal 24 2 2 3 9" xfId="38365" xr:uid="{00000000-0005-0000-0000-0000DA740000}"/>
    <cellStyle name="Normal 24 2 2 4" xfId="2898" xr:uid="{00000000-0005-0000-0000-0000DB740000}"/>
    <cellStyle name="Normal 24 2 2 4 10" xfId="25285" xr:uid="{00000000-0005-0000-0000-0000DC740000}"/>
    <cellStyle name="Normal 24 2 2 4 11" xfId="60820" xr:uid="{00000000-0005-0000-0000-0000DD740000}"/>
    <cellStyle name="Normal 24 2 2 4 2" xfId="4716" xr:uid="{00000000-0005-0000-0000-0000DE740000}"/>
    <cellStyle name="Normal 24 2 2 4 2 2" xfId="17363" xr:uid="{00000000-0005-0000-0000-0000DF740000}"/>
    <cellStyle name="Normal 24 2 2 4 2 2 2" xfId="52579" xr:uid="{00000000-0005-0000-0000-0000E0740000}"/>
    <cellStyle name="Normal 24 2 2 4 2 2 3" xfId="29968" xr:uid="{00000000-0005-0000-0000-0000E1740000}"/>
    <cellStyle name="Normal 24 2 2 4 2 3" xfId="13809" xr:uid="{00000000-0005-0000-0000-0000E2740000}"/>
    <cellStyle name="Normal 24 2 2 4 2 3 2" xfId="49027" xr:uid="{00000000-0005-0000-0000-0000E3740000}"/>
    <cellStyle name="Normal 24 2 2 4 2 4" xfId="39982" xr:uid="{00000000-0005-0000-0000-0000E4740000}"/>
    <cellStyle name="Normal 24 2 2 4 2 5" xfId="26416" xr:uid="{00000000-0005-0000-0000-0000E5740000}"/>
    <cellStyle name="Normal 24 2 2 4 3" xfId="6186" xr:uid="{00000000-0005-0000-0000-0000E6740000}"/>
    <cellStyle name="Normal 24 2 2 4 3 2" xfId="18817" xr:uid="{00000000-0005-0000-0000-0000E7740000}"/>
    <cellStyle name="Normal 24 2 2 4 3 2 2" xfId="54033" xr:uid="{00000000-0005-0000-0000-0000E8740000}"/>
    <cellStyle name="Normal 24 2 2 4 3 3" xfId="41436" xr:uid="{00000000-0005-0000-0000-0000E9740000}"/>
    <cellStyle name="Normal 24 2 2 4 3 4" xfId="31422" xr:uid="{00000000-0005-0000-0000-0000EA740000}"/>
    <cellStyle name="Normal 24 2 2 4 4" xfId="7645" xr:uid="{00000000-0005-0000-0000-0000EB740000}"/>
    <cellStyle name="Normal 24 2 2 4 4 2" xfId="20271" xr:uid="{00000000-0005-0000-0000-0000EC740000}"/>
    <cellStyle name="Normal 24 2 2 4 4 2 2" xfId="55487" xr:uid="{00000000-0005-0000-0000-0000ED740000}"/>
    <cellStyle name="Normal 24 2 2 4 4 3" xfId="42890" xr:uid="{00000000-0005-0000-0000-0000EE740000}"/>
    <cellStyle name="Normal 24 2 2 4 4 4" xfId="32876" xr:uid="{00000000-0005-0000-0000-0000EF740000}"/>
    <cellStyle name="Normal 24 2 2 4 5" xfId="9426" xr:uid="{00000000-0005-0000-0000-0000F0740000}"/>
    <cellStyle name="Normal 24 2 2 4 5 2" xfId="22047" xr:uid="{00000000-0005-0000-0000-0000F1740000}"/>
    <cellStyle name="Normal 24 2 2 4 5 2 2" xfId="57263" xr:uid="{00000000-0005-0000-0000-0000F2740000}"/>
    <cellStyle name="Normal 24 2 2 4 5 3" xfId="44666" xr:uid="{00000000-0005-0000-0000-0000F3740000}"/>
    <cellStyle name="Normal 24 2 2 4 5 4" xfId="34652" xr:uid="{00000000-0005-0000-0000-0000F4740000}"/>
    <cellStyle name="Normal 24 2 2 4 6" xfId="11220" xr:uid="{00000000-0005-0000-0000-0000F5740000}"/>
    <cellStyle name="Normal 24 2 2 4 6 2" xfId="23823" xr:uid="{00000000-0005-0000-0000-0000F6740000}"/>
    <cellStyle name="Normal 24 2 2 4 6 2 2" xfId="59039" xr:uid="{00000000-0005-0000-0000-0000F7740000}"/>
    <cellStyle name="Normal 24 2 2 4 6 3" xfId="46442" xr:uid="{00000000-0005-0000-0000-0000F8740000}"/>
    <cellStyle name="Normal 24 2 2 4 6 4" xfId="36428" xr:uid="{00000000-0005-0000-0000-0000F9740000}"/>
    <cellStyle name="Normal 24 2 2 4 7" xfId="15587" xr:uid="{00000000-0005-0000-0000-0000FA740000}"/>
    <cellStyle name="Normal 24 2 2 4 7 2" xfId="50803" xr:uid="{00000000-0005-0000-0000-0000FB740000}"/>
    <cellStyle name="Normal 24 2 2 4 7 3" xfId="28192" xr:uid="{00000000-0005-0000-0000-0000FC740000}"/>
    <cellStyle name="Normal 24 2 2 4 8" xfId="12678" xr:uid="{00000000-0005-0000-0000-0000FD740000}"/>
    <cellStyle name="Normal 24 2 2 4 8 2" xfId="47896" xr:uid="{00000000-0005-0000-0000-0000FE740000}"/>
    <cellStyle name="Normal 24 2 2 4 9" xfId="38206" xr:uid="{00000000-0005-0000-0000-0000FF740000}"/>
    <cellStyle name="Normal 24 2 2 5" xfId="3407" xr:uid="{00000000-0005-0000-0000-000000750000}"/>
    <cellStyle name="Normal 24 2 2 5 10" xfId="26903" xr:uid="{00000000-0005-0000-0000-000001750000}"/>
    <cellStyle name="Normal 24 2 2 5 11" xfId="61307" xr:uid="{00000000-0005-0000-0000-000002750000}"/>
    <cellStyle name="Normal 24 2 2 5 2" xfId="5203" xr:uid="{00000000-0005-0000-0000-000003750000}"/>
    <cellStyle name="Normal 24 2 2 5 2 2" xfId="17850" xr:uid="{00000000-0005-0000-0000-000004750000}"/>
    <cellStyle name="Normal 24 2 2 5 2 2 2" xfId="53066" xr:uid="{00000000-0005-0000-0000-000005750000}"/>
    <cellStyle name="Normal 24 2 2 5 2 3" xfId="40469" xr:uid="{00000000-0005-0000-0000-000006750000}"/>
    <cellStyle name="Normal 24 2 2 5 2 4" xfId="30455" xr:uid="{00000000-0005-0000-0000-000007750000}"/>
    <cellStyle name="Normal 24 2 2 5 3" xfId="6673" xr:uid="{00000000-0005-0000-0000-000008750000}"/>
    <cellStyle name="Normal 24 2 2 5 3 2" xfId="19304" xr:uid="{00000000-0005-0000-0000-000009750000}"/>
    <cellStyle name="Normal 24 2 2 5 3 2 2" xfId="54520" xr:uid="{00000000-0005-0000-0000-00000A750000}"/>
    <cellStyle name="Normal 24 2 2 5 3 3" xfId="41923" xr:uid="{00000000-0005-0000-0000-00000B750000}"/>
    <cellStyle name="Normal 24 2 2 5 3 4" xfId="31909" xr:uid="{00000000-0005-0000-0000-00000C750000}"/>
    <cellStyle name="Normal 24 2 2 5 4" xfId="8132" xr:uid="{00000000-0005-0000-0000-00000D750000}"/>
    <cellStyle name="Normal 24 2 2 5 4 2" xfId="20758" xr:uid="{00000000-0005-0000-0000-00000E750000}"/>
    <cellStyle name="Normal 24 2 2 5 4 2 2" xfId="55974" xr:uid="{00000000-0005-0000-0000-00000F750000}"/>
    <cellStyle name="Normal 24 2 2 5 4 3" xfId="43377" xr:uid="{00000000-0005-0000-0000-000010750000}"/>
    <cellStyle name="Normal 24 2 2 5 4 4" xfId="33363" xr:uid="{00000000-0005-0000-0000-000011750000}"/>
    <cellStyle name="Normal 24 2 2 5 5" xfId="9913" xr:uid="{00000000-0005-0000-0000-000012750000}"/>
    <cellStyle name="Normal 24 2 2 5 5 2" xfId="22534" xr:uid="{00000000-0005-0000-0000-000013750000}"/>
    <cellStyle name="Normal 24 2 2 5 5 2 2" xfId="57750" xr:uid="{00000000-0005-0000-0000-000014750000}"/>
    <cellStyle name="Normal 24 2 2 5 5 3" xfId="45153" xr:uid="{00000000-0005-0000-0000-000015750000}"/>
    <cellStyle name="Normal 24 2 2 5 5 4" xfId="35139" xr:uid="{00000000-0005-0000-0000-000016750000}"/>
    <cellStyle name="Normal 24 2 2 5 6" xfId="11707" xr:uid="{00000000-0005-0000-0000-000017750000}"/>
    <cellStyle name="Normal 24 2 2 5 6 2" xfId="24310" xr:uid="{00000000-0005-0000-0000-000018750000}"/>
    <cellStyle name="Normal 24 2 2 5 6 2 2" xfId="59526" xr:uid="{00000000-0005-0000-0000-000019750000}"/>
    <cellStyle name="Normal 24 2 2 5 6 3" xfId="46929" xr:uid="{00000000-0005-0000-0000-00001A750000}"/>
    <cellStyle name="Normal 24 2 2 5 6 4" xfId="36915" xr:uid="{00000000-0005-0000-0000-00001B750000}"/>
    <cellStyle name="Normal 24 2 2 5 7" xfId="16074" xr:uid="{00000000-0005-0000-0000-00001C750000}"/>
    <cellStyle name="Normal 24 2 2 5 7 2" xfId="51290" xr:uid="{00000000-0005-0000-0000-00001D750000}"/>
    <cellStyle name="Normal 24 2 2 5 7 3" xfId="28679" xr:uid="{00000000-0005-0000-0000-00001E750000}"/>
    <cellStyle name="Normal 24 2 2 5 8" xfId="14296" xr:uid="{00000000-0005-0000-0000-00001F750000}"/>
    <cellStyle name="Normal 24 2 2 5 8 2" xfId="49514" xr:uid="{00000000-0005-0000-0000-000020750000}"/>
    <cellStyle name="Normal 24 2 2 5 9" xfId="38693" xr:uid="{00000000-0005-0000-0000-000021750000}"/>
    <cellStyle name="Normal 24 2 2 6" xfId="2567" xr:uid="{00000000-0005-0000-0000-000022750000}"/>
    <cellStyle name="Normal 24 2 2 6 10" xfId="26094" xr:uid="{00000000-0005-0000-0000-000023750000}"/>
    <cellStyle name="Normal 24 2 2 6 11" xfId="60498" xr:uid="{00000000-0005-0000-0000-000024750000}"/>
    <cellStyle name="Normal 24 2 2 6 2" xfId="4394" xr:uid="{00000000-0005-0000-0000-000025750000}"/>
    <cellStyle name="Normal 24 2 2 6 2 2" xfId="17041" xr:uid="{00000000-0005-0000-0000-000026750000}"/>
    <cellStyle name="Normal 24 2 2 6 2 2 2" xfId="52257" xr:uid="{00000000-0005-0000-0000-000027750000}"/>
    <cellStyle name="Normal 24 2 2 6 2 3" xfId="39660" xr:uid="{00000000-0005-0000-0000-000028750000}"/>
    <cellStyle name="Normal 24 2 2 6 2 4" xfId="29646" xr:uid="{00000000-0005-0000-0000-000029750000}"/>
    <cellStyle name="Normal 24 2 2 6 3" xfId="5864" xr:uid="{00000000-0005-0000-0000-00002A750000}"/>
    <cellStyle name="Normal 24 2 2 6 3 2" xfId="18495" xr:uid="{00000000-0005-0000-0000-00002B750000}"/>
    <cellStyle name="Normal 24 2 2 6 3 2 2" xfId="53711" xr:uid="{00000000-0005-0000-0000-00002C750000}"/>
    <cellStyle name="Normal 24 2 2 6 3 3" xfId="41114" xr:uid="{00000000-0005-0000-0000-00002D750000}"/>
    <cellStyle name="Normal 24 2 2 6 3 4" xfId="31100" xr:uid="{00000000-0005-0000-0000-00002E750000}"/>
    <cellStyle name="Normal 24 2 2 6 4" xfId="7323" xr:uid="{00000000-0005-0000-0000-00002F750000}"/>
    <cellStyle name="Normal 24 2 2 6 4 2" xfId="19949" xr:uid="{00000000-0005-0000-0000-000030750000}"/>
    <cellStyle name="Normal 24 2 2 6 4 2 2" xfId="55165" xr:uid="{00000000-0005-0000-0000-000031750000}"/>
    <cellStyle name="Normal 24 2 2 6 4 3" xfId="42568" xr:uid="{00000000-0005-0000-0000-000032750000}"/>
    <cellStyle name="Normal 24 2 2 6 4 4" xfId="32554" xr:uid="{00000000-0005-0000-0000-000033750000}"/>
    <cellStyle name="Normal 24 2 2 6 5" xfId="9104" xr:uid="{00000000-0005-0000-0000-000034750000}"/>
    <cellStyle name="Normal 24 2 2 6 5 2" xfId="21725" xr:uid="{00000000-0005-0000-0000-000035750000}"/>
    <cellStyle name="Normal 24 2 2 6 5 2 2" xfId="56941" xr:uid="{00000000-0005-0000-0000-000036750000}"/>
    <cellStyle name="Normal 24 2 2 6 5 3" xfId="44344" xr:uid="{00000000-0005-0000-0000-000037750000}"/>
    <cellStyle name="Normal 24 2 2 6 5 4" xfId="34330" xr:uid="{00000000-0005-0000-0000-000038750000}"/>
    <cellStyle name="Normal 24 2 2 6 6" xfId="10898" xr:uid="{00000000-0005-0000-0000-000039750000}"/>
    <cellStyle name="Normal 24 2 2 6 6 2" xfId="23501" xr:uid="{00000000-0005-0000-0000-00003A750000}"/>
    <cellStyle name="Normal 24 2 2 6 6 2 2" xfId="58717" xr:uid="{00000000-0005-0000-0000-00003B750000}"/>
    <cellStyle name="Normal 24 2 2 6 6 3" xfId="46120" xr:uid="{00000000-0005-0000-0000-00003C750000}"/>
    <cellStyle name="Normal 24 2 2 6 6 4" xfId="36106" xr:uid="{00000000-0005-0000-0000-00003D750000}"/>
    <cellStyle name="Normal 24 2 2 6 7" xfId="15265" xr:uid="{00000000-0005-0000-0000-00003E750000}"/>
    <cellStyle name="Normal 24 2 2 6 7 2" xfId="50481" xr:uid="{00000000-0005-0000-0000-00003F750000}"/>
    <cellStyle name="Normal 24 2 2 6 7 3" xfId="27870" xr:uid="{00000000-0005-0000-0000-000040750000}"/>
    <cellStyle name="Normal 24 2 2 6 8" xfId="13487" xr:uid="{00000000-0005-0000-0000-000041750000}"/>
    <cellStyle name="Normal 24 2 2 6 8 2" xfId="48705" xr:uid="{00000000-0005-0000-0000-000042750000}"/>
    <cellStyle name="Normal 24 2 2 6 9" xfId="37884" xr:uid="{00000000-0005-0000-0000-000043750000}"/>
    <cellStyle name="Normal 24 2 2 7" xfId="3731" xr:uid="{00000000-0005-0000-0000-000044750000}"/>
    <cellStyle name="Normal 24 2 2 7 2" xfId="8455" xr:uid="{00000000-0005-0000-0000-000045750000}"/>
    <cellStyle name="Normal 24 2 2 7 2 2" xfId="21081" xr:uid="{00000000-0005-0000-0000-000046750000}"/>
    <cellStyle name="Normal 24 2 2 7 2 2 2" xfId="56297" xr:uid="{00000000-0005-0000-0000-000047750000}"/>
    <cellStyle name="Normal 24 2 2 7 2 3" xfId="43700" xr:uid="{00000000-0005-0000-0000-000048750000}"/>
    <cellStyle name="Normal 24 2 2 7 2 4" xfId="33686" xr:uid="{00000000-0005-0000-0000-000049750000}"/>
    <cellStyle name="Normal 24 2 2 7 3" xfId="10236" xr:uid="{00000000-0005-0000-0000-00004A750000}"/>
    <cellStyle name="Normal 24 2 2 7 3 2" xfId="22857" xr:uid="{00000000-0005-0000-0000-00004B750000}"/>
    <cellStyle name="Normal 24 2 2 7 3 2 2" xfId="58073" xr:uid="{00000000-0005-0000-0000-00004C750000}"/>
    <cellStyle name="Normal 24 2 2 7 3 3" xfId="45476" xr:uid="{00000000-0005-0000-0000-00004D750000}"/>
    <cellStyle name="Normal 24 2 2 7 3 4" xfId="35462" xr:uid="{00000000-0005-0000-0000-00004E750000}"/>
    <cellStyle name="Normal 24 2 2 7 4" xfId="12032" xr:uid="{00000000-0005-0000-0000-00004F750000}"/>
    <cellStyle name="Normal 24 2 2 7 4 2" xfId="24633" xr:uid="{00000000-0005-0000-0000-000050750000}"/>
    <cellStyle name="Normal 24 2 2 7 4 2 2" xfId="59849" xr:uid="{00000000-0005-0000-0000-000051750000}"/>
    <cellStyle name="Normal 24 2 2 7 4 3" xfId="47252" xr:uid="{00000000-0005-0000-0000-000052750000}"/>
    <cellStyle name="Normal 24 2 2 7 4 4" xfId="37238" xr:uid="{00000000-0005-0000-0000-000053750000}"/>
    <cellStyle name="Normal 24 2 2 7 5" xfId="16397" xr:uid="{00000000-0005-0000-0000-000054750000}"/>
    <cellStyle name="Normal 24 2 2 7 5 2" xfId="51613" xr:uid="{00000000-0005-0000-0000-000055750000}"/>
    <cellStyle name="Normal 24 2 2 7 5 3" xfId="29002" xr:uid="{00000000-0005-0000-0000-000056750000}"/>
    <cellStyle name="Normal 24 2 2 7 6" xfId="14619" xr:uid="{00000000-0005-0000-0000-000057750000}"/>
    <cellStyle name="Normal 24 2 2 7 6 2" xfId="49837" xr:uid="{00000000-0005-0000-0000-000058750000}"/>
    <cellStyle name="Normal 24 2 2 7 7" xfId="39016" xr:uid="{00000000-0005-0000-0000-000059750000}"/>
    <cellStyle name="Normal 24 2 2 7 8" xfId="27226" xr:uid="{00000000-0005-0000-0000-00005A750000}"/>
    <cellStyle name="Normal 24 2 2 8" xfId="4069" xr:uid="{00000000-0005-0000-0000-00005B750000}"/>
    <cellStyle name="Normal 24 2 2 8 2" xfId="16719" xr:uid="{00000000-0005-0000-0000-00005C750000}"/>
    <cellStyle name="Normal 24 2 2 8 2 2" xfId="51935" xr:uid="{00000000-0005-0000-0000-00005D750000}"/>
    <cellStyle name="Normal 24 2 2 8 2 3" xfId="29324" xr:uid="{00000000-0005-0000-0000-00005E750000}"/>
    <cellStyle name="Normal 24 2 2 8 3" xfId="13165" xr:uid="{00000000-0005-0000-0000-00005F750000}"/>
    <cellStyle name="Normal 24 2 2 8 3 2" xfId="48383" xr:uid="{00000000-0005-0000-0000-000060750000}"/>
    <cellStyle name="Normal 24 2 2 8 4" xfId="39338" xr:uid="{00000000-0005-0000-0000-000061750000}"/>
    <cellStyle name="Normal 24 2 2 8 5" xfId="25772" xr:uid="{00000000-0005-0000-0000-000062750000}"/>
    <cellStyle name="Normal 24 2 2 9" xfId="5542" xr:uid="{00000000-0005-0000-0000-000063750000}"/>
    <cellStyle name="Normal 24 2 2 9 2" xfId="18173" xr:uid="{00000000-0005-0000-0000-000064750000}"/>
    <cellStyle name="Normal 24 2 2 9 2 2" xfId="53389" xr:uid="{00000000-0005-0000-0000-000065750000}"/>
    <cellStyle name="Normal 24 2 2 9 3" xfId="40792" xr:uid="{00000000-0005-0000-0000-000066750000}"/>
    <cellStyle name="Normal 24 2 2 9 4" xfId="30778" xr:uid="{00000000-0005-0000-0000-000067750000}"/>
    <cellStyle name="Normal 24 2 3" xfId="2311" xr:uid="{00000000-0005-0000-0000-000068750000}"/>
    <cellStyle name="Normal 24 2 3 10" xfId="10609" xr:uid="{00000000-0005-0000-0000-000069750000}"/>
    <cellStyle name="Normal 24 2 3 10 2" xfId="23220" xr:uid="{00000000-0005-0000-0000-00006A750000}"/>
    <cellStyle name="Normal 24 2 3 10 2 2" xfId="58436" xr:uid="{00000000-0005-0000-0000-00006B750000}"/>
    <cellStyle name="Normal 24 2 3 10 3" xfId="45839" xr:uid="{00000000-0005-0000-0000-00006C750000}"/>
    <cellStyle name="Normal 24 2 3 10 4" xfId="35825" xr:uid="{00000000-0005-0000-0000-00006D750000}"/>
    <cellStyle name="Normal 24 2 3 11" xfId="15023" xr:uid="{00000000-0005-0000-0000-00006E750000}"/>
    <cellStyle name="Normal 24 2 3 11 2" xfId="50239" xr:uid="{00000000-0005-0000-0000-00006F750000}"/>
    <cellStyle name="Normal 24 2 3 11 3" xfId="27628" xr:uid="{00000000-0005-0000-0000-000070750000}"/>
    <cellStyle name="Normal 24 2 3 12" xfId="12436" xr:uid="{00000000-0005-0000-0000-000071750000}"/>
    <cellStyle name="Normal 24 2 3 12 2" xfId="47654" xr:uid="{00000000-0005-0000-0000-000072750000}"/>
    <cellStyle name="Normal 24 2 3 13" xfId="37642" xr:uid="{00000000-0005-0000-0000-000073750000}"/>
    <cellStyle name="Normal 24 2 3 14" xfId="25043" xr:uid="{00000000-0005-0000-0000-000074750000}"/>
    <cellStyle name="Normal 24 2 3 15" xfId="60256" xr:uid="{00000000-0005-0000-0000-000075750000}"/>
    <cellStyle name="Normal 24 2 3 2" xfId="3158" xr:uid="{00000000-0005-0000-0000-000076750000}"/>
    <cellStyle name="Normal 24 2 3 2 10" xfId="25527" xr:uid="{00000000-0005-0000-0000-000077750000}"/>
    <cellStyle name="Normal 24 2 3 2 11" xfId="61062" xr:uid="{00000000-0005-0000-0000-000078750000}"/>
    <cellStyle name="Normal 24 2 3 2 2" xfId="4958" xr:uid="{00000000-0005-0000-0000-000079750000}"/>
    <cellStyle name="Normal 24 2 3 2 2 2" xfId="17605" xr:uid="{00000000-0005-0000-0000-00007A750000}"/>
    <cellStyle name="Normal 24 2 3 2 2 2 2" xfId="52821" xr:uid="{00000000-0005-0000-0000-00007B750000}"/>
    <cellStyle name="Normal 24 2 3 2 2 2 3" xfId="30210" xr:uid="{00000000-0005-0000-0000-00007C750000}"/>
    <cellStyle name="Normal 24 2 3 2 2 3" xfId="14051" xr:uid="{00000000-0005-0000-0000-00007D750000}"/>
    <cellStyle name="Normal 24 2 3 2 2 3 2" xfId="49269" xr:uid="{00000000-0005-0000-0000-00007E750000}"/>
    <cellStyle name="Normal 24 2 3 2 2 4" xfId="40224" xr:uid="{00000000-0005-0000-0000-00007F750000}"/>
    <cellStyle name="Normal 24 2 3 2 2 5" xfId="26658" xr:uid="{00000000-0005-0000-0000-000080750000}"/>
    <cellStyle name="Normal 24 2 3 2 3" xfId="6428" xr:uid="{00000000-0005-0000-0000-000081750000}"/>
    <cellStyle name="Normal 24 2 3 2 3 2" xfId="19059" xr:uid="{00000000-0005-0000-0000-000082750000}"/>
    <cellStyle name="Normal 24 2 3 2 3 2 2" xfId="54275" xr:uid="{00000000-0005-0000-0000-000083750000}"/>
    <cellStyle name="Normal 24 2 3 2 3 3" xfId="41678" xr:uid="{00000000-0005-0000-0000-000084750000}"/>
    <cellStyle name="Normal 24 2 3 2 3 4" xfId="31664" xr:uid="{00000000-0005-0000-0000-000085750000}"/>
    <cellStyle name="Normal 24 2 3 2 4" xfId="7887" xr:uid="{00000000-0005-0000-0000-000086750000}"/>
    <cellStyle name="Normal 24 2 3 2 4 2" xfId="20513" xr:uid="{00000000-0005-0000-0000-000087750000}"/>
    <cellStyle name="Normal 24 2 3 2 4 2 2" xfId="55729" xr:uid="{00000000-0005-0000-0000-000088750000}"/>
    <cellStyle name="Normal 24 2 3 2 4 3" xfId="43132" xr:uid="{00000000-0005-0000-0000-000089750000}"/>
    <cellStyle name="Normal 24 2 3 2 4 4" xfId="33118" xr:uid="{00000000-0005-0000-0000-00008A750000}"/>
    <cellStyle name="Normal 24 2 3 2 5" xfId="9668" xr:uid="{00000000-0005-0000-0000-00008B750000}"/>
    <cellStyle name="Normal 24 2 3 2 5 2" xfId="22289" xr:uid="{00000000-0005-0000-0000-00008C750000}"/>
    <cellStyle name="Normal 24 2 3 2 5 2 2" xfId="57505" xr:uid="{00000000-0005-0000-0000-00008D750000}"/>
    <cellStyle name="Normal 24 2 3 2 5 3" xfId="44908" xr:uid="{00000000-0005-0000-0000-00008E750000}"/>
    <cellStyle name="Normal 24 2 3 2 5 4" xfId="34894" xr:uid="{00000000-0005-0000-0000-00008F750000}"/>
    <cellStyle name="Normal 24 2 3 2 6" xfId="11462" xr:uid="{00000000-0005-0000-0000-000090750000}"/>
    <cellStyle name="Normal 24 2 3 2 6 2" xfId="24065" xr:uid="{00000000-0005-0000-0000-000091750000}"/>
    <cellStyle name="Normal 24 2 3 2 6 2 2" xfId="59281" xr:uid="{00000000-0005-0000-0000-000092750000}"/>
    <cellStyle name="Normal 24 2 3 2 6 3" xfId="46684" xr:uid="{00000000-0005-0000-0000-000093750000}"/>
    <cellStyle name="Normal 24 2 3 2 6 4" xfId="36670" xr:uid="{00000000-0005-0000-0000-000094750000}"/>
    <cellStyle name="Normal 24 2 3 2 7" xfId="15829" xr:uid="{00000000-0005-0000-0000-000095750000}"/>
    <cellStyle name="Normal 24 2 3 2 7 2" xfId="51045" xr:uid="{00000000-0005-0000-0000-000096750000}"/>
    <cellStyle name="Normal 24 2 3 2 7 3" xfId="28434" xr:uid="{00000000-0005-0000-0000-000097750000}"/>
    <cellStyle name="Normal 24 2 3 2 8" xfId="12920" xr:uid="{00000000-0005-0000-0000-000098750000}"/>
    <cellStyle name="Normal 24 2 3 2 8 2" xfId="48138" xr:uid="{00000000-0005-0000-0000-000099750000}"/>
    <cellStyle name="Normal 24 2 3 2 9" xfId="38448" xr:uid="{00000000-0005-0000-0000-00009A750000}"/>
    <cellStyle name="Normal 24 2 3 3" xfId="3487" xr:uid="{00000000-0005-0000-0000-00009B750000}"/>
    <cellStyle name="Normal 24 2 3 3 10" xfId="26983" xr:uid="{00000000-0005-0000-0000-00009C750000}"/>
    <cellStyle name="Normal 24 2 3 3 11" xfId="61387" xr:uid="{00000000-0005-0000-0000-00009D750000}"/>
    <cellStyle name="Normal 24 2 3 3 2" xfId="5283" xr:uid="{00000000-0005-0000-0000-00009E750000}"/>
    <cellStyle name="Normal 24 2 3 3 2 2" xfId="17930" xr:uid="{00000000-0005-0000-0000-00009F750000}"/>
    <cellStyle name="Normal 24 2 3 3 2 2 2" xfId="53146" xr:uid="{00000000-0005-0000-0000-0000A0750000}"/>
    <cellStyle name="Normal 24 2 3 3 2 3" xfId="40549" xr:uid="{00000000-0005-0000-0000-0000A1750000}"/>
    <cellStyle name="Normal 24 2 3 3 2 4" xfId="30535" xr:uid="{00000000-0005-0000-0000-0000A2750000}"/>
    <cellStyle name="Normal 24 2 3 3 3" xfId="6753" xr:uid="{00000000-0005-0000-0000-0000A3750000}"/>
    <cellStyle name="Normal 24 2 3 3 3 2" xfId="19384" xr:uid="{00000000-0005-0000-0000-0000A4750000}"/>
    <cellStyle name="Normal 24 2 3 3 3 2 2" xfId="54600" xr:uid="{00000000-0005-0000-0000-0000A5750000}"/>
    <cellStyle name="Normal 24 2 3 3 3 3" xfId="42003" xr:uid="{00000000-0005-0000-0000-0000A6750000}"/>
    <cellStyle name="Normal 24 2 3 3 3 4" xfId="31989" xr:uid="{00000000-0005-0000-0000-0000A7750000}"/>
    <cellStyle name="Normal 24 2 3 3 4" xfId="8212" xr:uid="{00000000-0005-0000-0000-0000A8750000}"/>
    <cellStyle name="Normal 24 2 3 3 4 2" xfId="20838" xr:uid="{00000000-0005-0000-0000-0000A9750000}"/>
    <cellStyle name="Normal 24 2 3 3 4 2 2" xfId="56054" xr:uid="{00000000-0005-0000-0000-0000AA750000}"/>
    <cellStyle name="Normal 24 2 3 3 4 3" xfId="43457" xr:uid="{00000000-0005-0000-0000-0000AB750000}"/>
    <cellStyle name="Normal 24 2 3 3 4 4" xfId="33443" xr:uid="{00000000-0005-0000-0000-0000AC750000}"/>
    <cellStyle name="Normal 24 2 3 3 5" xfId="9993" xr:uid="{00000000-0005-0000-0000-0000AD750000}"/>
    <cellStyle name="Normal 24 2 3 3 5 2" xfId="22614" xr:uid="{00000000-0005-0000-0000-0000AE750000}"/>
    <cellStyle name="Normal 24 2 3 3 5 2 2" xfId="57830" xr:uid="{00000000-0005-0000-0000-0000AF750000}"/>
    <cellStyle name="Normal 24 2 3 3 5 3" xfId="45233" xr:uid="{00000000-0005-0000-0000-0000B0750000}"/>
    <cellStyle name="Normal 24 2 3 3 5 4" xfId="35219" xr:uid="{00000000-0005-0000-0000-0000B1750000}"/>
    <cellStyle name="Normal 24 2 3 3 6" xfId="11787" xr:uid="{00000000-0005-0000-0000-0000B2750000}"/>
    <cellStyle name="Normal 24 2 3 3 6 2" xfId="24390" xr:uid="{00000000-0005-0000-0000-0000B3750000}"/>
    <cellStyle name="Normal 24 2 3 3 6 2 2" xfId="59606" xr:uid="{00000000-0005-0000-0000-0000B4750000}"/>
    <cellStyle name="Normal 24 2 3 3 6 3" xfId="47009" xr:uid="{00000000-0005-0000-0000-0000B5750000}"/>
    <cellStyle name="Normal 24 2 3 3 6 4" xfId="36995" xr:uid="{00000000-0005-0000-0000-0000B6750000}"/>
    <cellStyle name="Normal 24 2 3 3 7" xfId="16154" xr:uid="{00000000-0005-0000-0000-0000B7750000}"/>
    <cellStyle name="Normal 24 2 3 3 7 2" xfId="51370" xr:uid="{00000000-0005-0000-0000-0000B8750000}"/>
    <cellStyle name="Normal 24 2 3 3 7 3" xfId="28759" xr:uid="{00000000-0005-0000-0000-0000B9750000}"/>
    <cellStyle name="Normal 24 2 3 3 8" xfId="14376" xr:uid="{00000000-0005-0000-0000-0000BA750000}"/>
    <cellStyle name="Normal 24 2 3 3 8 2" xfId="49594" xr:uid="{00000000-0005-0000-0000-0000BB750000}"/>
    <cellStyle name="Normal 24 2 3 3 9" xfId="38773" xr:uid="{00000000-0005-0000-0000-0000BC750000}"/>
    <cellStyle name="Normal 24 2 3 4" xfId="2648" xr:uid="{00000000-0005-0000-0000-0000BD750000}"/>
    <cellStyle name="Normal 24 2 3 4 10" xfId="26174" xr:uid="{00000000-0005-0000-0000-0000BE750000}"/>
    <cellStyle name="Normal 24 2 3 4 11" xfId="60578" xr:uid="{00000000-0005-0000-0000-0000BF750000}"/>
    <cellStyle name="Normal 24 2 3 4 2" xfId="4474" xr:uid="{00000000-0005-0000-0000-0000C0750000}"/>
    <cellStyle name="Normal 24 2 3 4 2 2" xfId="17121" xr:uid="{00000000-0005-0000-0000-0000C1750000}"/>
    <cellStyle name="Normal 24 2 3 4 2 2 2" xfId="52337" xr:uid="{00000000-0005-0000-0000-0000C2750000}"/>
    <cellStyle name="Normal 24 2 3 4 2 3" xfId="39740" xr:uid="{00000000-0005-0000-0000-0000C3750000}"/>
    <cellStyle name="Normal 24 2 3 4 2 4" xfId="29726" xr:uid="{00000000-0005-0000-0000-0000C4750000}"/>
    <cellStyle name="Normal 24 2 3 4 3" xfId="5944" xr:uid="{00000000-0005-0000-0000-0000C5750000}"/>
    <cellStyle name="Normal 24 2 3 4 3 2" xfId="18575" xr:uid="{00000000-0005-0000-0000-0000C6750000}"/>
    <cellStyle name="Normal 24 2 3 4 3 2 2" xfId="53791" xr:uid="{00000000-0005-0000-0000-0000C7750000}"/>
    <cellStyle name="Normal 24 2 3 4 3 3" xfId="41194" xr:uid="{00000000-0005-0000-0000-0000C8750000}"/>
    <cellStyle name="Normal 24 2 3 4 3 4" xfId="31180" xr:uid="{00000000-0005-0000-0000-0000C9750000}"/>
    <cellStyle name="Normal 24 2 3 4 4" xfId="7403" xr:uid="{00000000-0005-0000-0000-0000CA750000}"/>
    <cellStyle name="Normal 24 2 3 4 4 2" xfId="20029" xr:uid="{00000000-0005-0000-0000-0000CB750000}"/>
    <cellStyle name="Normal 24 2 3 4 4 2 2" xfId="55245" xr:uid="{00000000-0005-0000-0000-0000CC750000}"/>
    <cellStyle name="Normal 24 2 3 4 4 3" xfId="42648" xr:uid="{00000000-0005-0000-0000-0000CD750000}"/>
    <cellStyle name="Normal 24 2 3 4 4 4" xfId="32634" xr:uid="{00000000-0005-0000-0000-0000CE750000}"/>
    <cellStyle name="Normal 24 2 3 4 5" xfId="9184" xr:uid="{00000000-0005-0000-0000-0000CF750000}"/>
    <cellStyle name="Normal 24 2 3 4 5 2" xfId="21805" xr:uid="{00000000-0005-0000-0000-0000D0750000}"/>
    <cellStyle name="Normal 24 2 3 4 5 2 2" xfId="57021" xr:uid="{00000000-0005-0000-0000-0000D1750000}"/>
    <cellStyle name="Normal 24 2 3 4 5 3" xfId="44424" xr:uid="{00000000-0005-0000-0000-0000D2750000}"/>
    <cellStyle name="Normal 24 2 3 4 5 4" xfId="34410" xr:uid="{00000000-0005-0000-0000-0000D3750000}"/>
    <cellStyle name="Normal 24 2 3 4 6" xfId="10978" xr:uid="{00000000-0005-0000-0000-0000D4750000}"/>
    <cellStyle name="Normal 24 2 3 4 6 2" xfId="23581" xr:uid="{00000000-0005-0000-0000-0000D5750000}"/>
    <cellStyle name="Normal 24 2 3 4 6 2 2" xfId="58797" xr:uid="{00000000-0005-0000-0000-0000D6750000}"/>
    <cellStyle name="Normal 24 2 3 4 6 3" xfId="46200" xr:uid="{00000000-0005-0000-0000-0000D7750000}"/>
    <cellStyle name="Normal 24 2 3 4 6 4" xfId="36186" xr:uid="{00000000-0005-0000-0000-0000D8750000}"/>
    <cellStyle name="Normal 24 2 3 4 7" xfId="15345" xr:uid="{00000000-0005-0000-0000-0000D9750000}"/>
    <cellStyle name="Normal 24 2 3 4 7 2" xfId="50561" xr:uid="{00000000-0005-0000-0000-0000DA750000}"/>
    <cellStyle name="Normal 24 2 3 4 7 3" xfId="27950" xr:uid="{00000000-0005-0000-0000-0000DB750000}"/>
    <cellStyle name="Normal 24 2 3 4 8" xfId="13567" xr:uid="{00000000-0005-0000-0000-0000DC750000}"/>
    <cellStyle name="Normal 24 2 3 4 8 2" xfId="48785" xr:uid="{00000000-0005-0000-0000-0000DD750000}"/>
    <cellStyle name="Normal 24 2 3 4 9" xfId="37964" xr:uid="{00000000-0005-0000-0000-0000DE750000}"/>
    <cellStyle name="Normal 24 2 3 5" xfId="3812" xr:uid="{00000000-0005-0000-0000-0000DF750000}"/>
    <cellStyle name="Normal 24 2 3 5 2" xfId="8535" xr:uid="{00000000-0005-0000-0000-0000E0750000}"/>
    <cellStyle name="Normal 24 2 3 5 2 2" xfId="21161" xr:uid="{00000000-0005-0000-0000-0000E1750000}"/>
    <cellStyle name="Normal 24 2 3 5 2 2 2" xfId="56377" xr:uid="{00000000-0005-0000-0000-0000E2750000}"/>
    <cellStyle name="Normal 24 2 3 5 2 3" xfId="43780" xr:uid="{00000000-0005-0000-0000-0000E3750000}"/>
    <cellStyle name="Normal 24 2 3 5 2 4" xfId="33766" xr:uid="{00000000-0005-0000-0000-0000E4750000}"/>
    <cellStyle name="Normal 24 2 3 5 3" xfId="10316" xr:uid="{00000000-0005-0000-0000-0000E5750000}"/>
    <cellStyle name="Normal 24 2 3 5 3 2" xfId="22937" xr:uid="{00000000-0005-0000-0000-0000E6750000}"/>
    <cellStyle name="Normal 24 2 3 5 3 2 2" xfId="58153" xr:uid="{00000000-0005-0000-0000-0000E7750000}"/>
    <cellStyle name="Normal 24 2 3 5 3 3" xfId="45556" xr:uid="{00000000-0005-0000-0000-0000E8750000}"/>
    <cellStyle name="Normal 24 2 3 5 3 4" xfId="35542" xr:uid="{00000000-0005-0000-0000-0000E9750000}"/>
    <cellStyle name="Normal 24 2 3 5 4" xfId="12112" xr:uid="{00000000-0005-0000-0000-0000EA750000}"/>
    <cellStyle name="Normal 24 2 3 5 4 2" xfId="24713" xr:uid="{00000000-0005-0000-0000-0000EB750000}"/>
    <cellStyle name="Normal 24 2 3 5 4 2 2" xfId="59929" xr:uid="{00000000-0005-0000-0000-0000EC750000}"/>
    <cellStyle name="Normal 24 2 3 5 4 3" xfId="47332" xr:uid="{00000000-0005-0000-0000-0000ED750000}"/>
    <cellStyle name="Normal 24 2 3 5 4 4" xfId="37318" xr:uid="{00000000-0005-0000-0000-0000EE750000}"/>
    <cellStyle name="Normal 24 2 3 5 5" xfId="16477" xr:uid="{00000000-0005-0000-0000-0000EF750000}"/>
    <cellStyle name="Normal 24 2 3 5 5 2" xfId="51693" xr:uid="{00000000-0005-0000-0000-0000F0750000}"/>
    <cellStyle name="Normal 24 2 3 5 5 3" xfId="29082" xr:uid="{00000000-0005-0000-0000-0000F1750000}"/>
    <cellStyle name="Normal 24 2 3 5 6" xfId="14699" xr:uid="{00000000-0005-0000-0000-0000F2750000}"/>
    <cellStyle name="Normal 24 2 3 5 6 2" xfId="49917" xr:uid="{00000000-0005-0000-0000-0000F3750000}"/>
    <cellStyle name="Normal 24 2 3 5 7" xfId="39096" xr:uid="{00000000-0005-0000-0000-0000F4750000}"/>
    <cellStyle name="Normal 24 2 3 5 8" xfId="27306" xr:uid="{00000000-0005-0000-0000-0000F5750000}"/>
    <cellStyle name="Normal 24 2 3 6" xfId="4152" xr:uid="{00000000-0005-0000-0000-0000F6750000}"/>
    <cellStyle name="Normal 24 2 3 6 2" xfId="16799" xr:uid="{00000000-0005-0000-0000-0000F7750000}"/>
    <cellStyle name="Normal 24 2 3 6 2 2" xfId="52015" xr:uid="{00000000-0005-0000-0000-0000F8750000}"/>
    <cellStyle name="Normal 24 2 3 6 2 3" xfId="29404" xr:uid="{00000000-0005-0000-0000-0000F9750000}"/>
    <cellStyle name="Normal 24 2 3 6 3" xfId="13245" xr:uid="{00000000-0005-0000-0000-0000FA750000}"/>
    <cellStyle name="Normal 24 2 3 6 3 2" xfId="48463" xr:uid="{00000000-0005-0000-0000-0000FB750000}"/>
    <cellStyle name="Normal 24 2 3 6 4" xfId="39418" xr:uid="{00000000-0005-0000-0000-0000FC750000}"/>
    <cellStyle name="Normal 24 2 3 6 5" xfId="25852" xr:uid="{00000000-0005-0000-0000-0000FD750000}"/>
    <cellStyle name="Normal 24 2 3 7" xfId="5622" xr:uid="{00000000-0005-0000-0000-0000FE750000}"/>
    <cellStyle name="Normal 24 2 3 7 2" xfId="18253" xr:uid="{00000000-0005-0000-0000-0000FF750000}"/>
    <cellStyle name="Normal 24 2 3 7 2 2" xfId="53469" xr:uid="{00000000-0005-0000-0000-000000760000}"/>
    <cellStyle name="Normal 24 2 3 7 3" xfId="40872" xr:uid="{00000000-0005-0000-0000-000001760000}"/>
    <cellStyle name="Normal 24 2 3 7 4" xfId="30858" xr:uid="{00000000-0005-0000-0000-000002760000}"/>
    <cellStyle name="Normal 24 2 3 8" xfId="7081" xr:uid="{00000000-0005-0000-0000-000003760000}"/>
    <cellStyle name="Normal 24 2 3 8 2" xfId="19707" xr:uid="{00000000-0005-0000-0000-000004760000}"/>
    <cellStyle name="Normal 24 2 3 8 2 2" xfId="54923" xr:uid="{00000000-0005-0000-0000-000005760000}"/>
    <cellStyle name="Normal 24 2 3 8 3" xfId="42326" xr:uid="{00000000-0005-0000-0000-000006760000}"/>
    <cellStyle name="Normal 24 2 3 8 4" xfId="32312" xr:uid="{00000000-0005-0000-0000-000007760000}"/>
    <cellStyle name="Normal 24 2 3 9" xfId="8862" xr:uid="{00000000-0005-0000-0000-000008760000}"/>
    <cellStyle name="Normal 24 2 3 9 2" xfId="21483" xr:uid="{00000000-0005-0000-0000-000009760000}"/>
    <cellStyle name="Normal 24 2 3 9 2 2" xfId="56699" xr:uid="{00000000-0005-0000-0000-00000A760000}"/>
    <cellStyle name="Normal 24 2 3 9 3" xfId="44102" xr:uid="{00000000-0005-0000-0000-00000B760000}"/>
    <cellStyle name="Normal 24 2 3 9 4" xfId="34088" xr:uid="{00000000-0005-0000-0000-00000C760000}"/>
    <cellStyle name="Normal 24 2 4" xfId="2993" xr:uid="{00000000-0005-0000-0000-00000D760000}"/>
    <cellStyle name="Normal 24 2 4 10" xfId="25368" xr:uid="{00000000-0005-0000-0000-00000E760000}"/>
    <cellStyle name="Normal 24 2 4 11" xfId="60903" xr:uid="{00000000-0005-0000-0000-00000F760000}"/>
    <cellStyle name="Normal 24 2 4 2" xfId="4799" xr:uid="{00000000-0005-0000-0000-000010760000}"/>
    <cellStyle name="Normal 24 2 4 2 2" xfId="17446" xr:uid="{00000000-0005-0000-0000-000011760000}"/>
    <cellStyle name="Normal 24 2 4 2 2 2" xfId="52662" xr:uid="{00000000-0005-0000-0000-000012760000}"/>
    <cellStyle name="Normal 24 2 4 2 2 3" xfId="30051" xr:uid="{00000000-0005-0000-0000-000013760000}"/>
    <cellStyle name="Normal 24 2 4 2 3" xfId="13892" xr:uid="{00000000-0005-0000-0000-000014760000}"/>
    <cellStyle name="Normal 24 2 4 2 3 2" xfId="49110" xr:uid="{00000000-0005-0000-0000-000015760000}"/>
    <cellStyle name="Normal 24 2 4 2 4" xfId="40065" xr:uid="{00000000-0005-0000-0000-000016760000}"/>
    <cellStyle name="Normal 24 2 4 2 5" xfId="26499" xr:uid="{00000000-0005-0000-0000-000017760000}"/>
    <cellStyle name="Normal 24 2 4 3" xfId="6269" xr:uid="{00000000-0005-0000-0000-000018760000}"/>
    <cellStyle name="Normal 24 2 4 3 2" xfId="18900" xr:uid="{00000000-0005-0000-0000-000019760000}"/>
    <cellStyle name="Normal 24 2 4 3 2 2" xfId="54116" xr:uid="{00000000-0005-0000-0000-00001A760000}"/>
    <cellStyle name="Normal 24 2 4 3 3" xfId="41519" xr:uid="{00000000-0005-0000-0000-00001B760000}"/>
    <cellStyle name="Normal 24 2 4 3 4" xfId="31505" xr:uid="{00000000-0005-0000-0000-00001C760000}"/>
    <cellStyle name="Normal 24 2 4 4" xfId="7728" xr:uid="{00000000-0005-0000-0000-00001D760000}"/>
    <cellStyle name="Normal 24 2 4 4 2" xfId="20354" xr:uid="{00000000-0005-0000-0000-00001E760000}"/>
    <cellStyle name="Normal 24 2 4 4 2 2" xfId="55570" xr:uid="{00000000-0005-0000-0000-00001F760000}"/>
    <cellStyle name="Normal 24 2 4 4 3" xfId="42973" xr:uid="{00000000-0005-0000-0000-000020760000}"/>
    <cellStyle name="Normal 24 2 4 4 4" xfId="32959" xr:uid="{00000000-0005-0000-0000-000021760000}"/>
    <cellStyle name="Normal 24 2 4 5" xfId="9509" xr:uid="{00000000-0005-0000-0000-000022760000}"/>
    <cellStyle name="Normal 24 2 4 5 2" xfId="22130" xr:uid="{00000000-0005-0000-0000-000023760000}"/>
    <cellStyle name="Normal 24 2 4 5 2 2" xfId="57346" xr:uid="{00000000-0005-0000-0000-000024760000}"/>
    <cellStyle name="Normal 24 2 4 5 3" xfId="44749" xr:uid="{00000000-0005-0000-0000-000025760000}"/>
    <cellStyle name="Normal 24 2 4 5 4" xfId="34735" xr:uid="{00000000-0005-0000-0000-000026760000}"/>
    <cellStyle name="Normal 24 2 4 6" xfId="11303" xr:uid="{00000000-0005-0000-0000-000027760000}"/>
    <cellStyle name="Normal 24 2 4 6 2" xfId="23906" xr:uid="{00000000-0005-0000-0000-000028760000}"/>
    <cellStyle name="Normal 24 2 4 6 2 2" xfId="59122" xr:uid="{00000000-0005-0000-0000-000029760000}"/>
    <cellStyle name="Normal 24 2 4 6 3" xfId="46525" xr:uid="{00000000-0005-0000-0000-00002A760000}"/>
    <cellStyle name="Normal 24 2 4 6 4" xfId="36511" xr:uid="{00000000-0005-0000-0000-00002B760000}"/>
    <cellStyle name="Normal 24 2 4 7" xfId="15670" xr:uid="{00000000-0005-0000-0000-00002C760000}"/>
    <cellStyle name="Normal 24 2 4 7 2" xfId="50886" xr:uid="{00000000-0005-0000-0000-00002D760000}"/>
    <cellStyle name="Normal 24 2 4 7 3" xfId="28275" xr:uid="{00000000-0005-0000-0000-00002E760000}"/>
    <cellStyle name="Normal 24 2 4 8" xfId="12761" xr:uid="{00000000-0005-0000-0000-00002F760000}"/>
    <cellStyle name="Normal 24 2 4 8 2" xfId="47979" xr:uid="{00000000-0005-0000-0000-000030760000}"/>
    <cellStyle name="Normal 24 2 4 9" xfId="38289" xr:uid="{00000000-0005-0000-0000-000031760000}"/>
    <cellStyle name="Normal 24 2 5" xfId="2825" xr:uid="{00000000-0005-0000-0000-000032760000}"/>
    <cellStyle name="Normal 24 2 5 10" xfId="25213" xr:uid="{00000000-0005-0000-0000-000033760000}"/>
    <cellStyle name="Normal 24 2 5 11" xfId="60748" xr:uid="{00000000-0005-0000-0000-000034760000}"/>
    <cellStyle name="Normal 24 2 5 2" xfId="4644" xr:uid="{00000000-0005-0000-0000-000035760000}"/>
    <cellStyle name="Normal 24 2 5 2 2" xfId="17291" xr:uid="{00000000-0005-0000-0000-000036760000}"/>
    <cellStyle name="Normal 24 2 5 2 2 2" xfId="52507" xr:uid="{00000000-0005-0000-0000-000037760000}"/>
    <cellStyle name="Normal 24 2 5 2 2 3" xfId="29896" xr:uid="{00000000-0005-0000-0000-000038760000}"/>
    <cellStyle name="Normal 24 2 5 2 3" xfId="13737" xr:uid="{00000000-0005-0000-0000-000039760000}"/>
    <cellStyle name="Normal 24 2 5 2 3 2" xfId="48955" xr:uid="{00000000-0005-0000-0000-00003A760000}"/>
    <cellStyle name="Normal 24 2 5 2 4" xfId="39910" xr:uid="{00000000-0005-0000-0000-00003B760000}"/>
    <cellStyle name="Normal 24 2 5 2 5" xfId="26344" xr:uid="{00000000-0005-0000-0000-00003C760000}"/>
    <cellStyle name="Normal 24 2 5 3" xfId="6114" xr:uid="{00000000-0005-0000-0000-00003D760000}"/>
    <cellStyle name="Normal 24 2 5 3 2" xfId="18745" xr:uid="{00000000-0005-0000-0000-00003E760000}"/>
    <cellStyle name="Normal 24 2 5 3 2 2" xfId="53961" xr:uid="{00000000-0005-0000-0000-00003F760000}"/>
    <cellStyle name="Normal 24 2 5 3 3" xfId="41364" xr:uid="{00000000-0005-0000-0000-000040760000}"/>
    <cellStyle name="Normal 24 2 5 3 4" xfId="31350" xr:uid="{00000000-0005-0000-0000-000041760000}"/>
    <cellStyle name="Normal 24 2 5 4" xfId="7573" xr:uid="{00000000-0005-0000-0000-000042760000}"/>
    <cellStyle name="Normal 24 2 5 4 2" xfId="20199" xr:uid="{00000000-0005-0000-0000-000043760000}"/>
    <cellStyle name="Normal 24 2 5 4 2 2" xfId="55415" xr:uid="{00000000-0005-0000-0000-000044760000}"/>
    <cellStyle name="Normal 24 2 5 4 3" xfId="42818" xr:uid="{00000000-0005-0000-0000-000045760000}"/>
    <cellStyle name="Normal 24 2 5 4 4" xfId="32804" xr:uid="{00000000-0005-0000-0000-000046760000}"/>
    <cellStyle name="Normal 24 2 5 5" xfId="9354" xr:uid="{00000000-0005-0000-0000-000047760000}"/>
    <cellStyle name="Normal 24 2 5 5 2" xfId="21975" xr:uid="{00000000-0005-0000-0000-000048760000}"/>
    <cellStyle name="Normal 24 2 5 5 2 2" xfId="57191" xr:uid="{00000000-0005-0000-0000-000049760000}"/>
    <cellStyle name="Normal 24 2 5 5 3" xfId="44594" xr:uid="{00000000-0005-0000-0000-00004A760000}"/>
    <cellStyle name="Normal 24 2 5 5 4" xfId="34580" xr:uid="{00000000-0005-0000-0000-00004B760000}"/>
    <cellStyle name="Normal 24 2 5 6" xfId="11148" xr:uid="{00000000-0005-0000-0000-00004C760000}"/>
    <cellStyle name="Normal 24 2 5 6 2" xfId="23751" xr:uid="{00000000-0005-0000-0000-00004D760000}"/>
    <cellStyle name="Normal 24 2 5 6 2 2" xfId="58967" xr:uid="{00000000-0005-0000-0000-00004E760000}"/>
    <cellStyle name="Normal 24 2 5 6 3" xfId="46370" xr:uid="{00000000-0005-0000-0000-00004F760000}"/>
    <cellStyle name="Normal 24 2 5 6 4" xfId="36356" xr:uid="{00000000-0005-0000-0000-000050760000}"/>
    <cellStyle name="Normal 24 2 5 7" xfId="15515" xr:uid="{00000000-0005-0000-0000-000051760000}"/>
    <cellStyle name="Normal 24 2 5 7 2" xfId="50731" xr:uid="{00000000-0005-0000-0000-000052760000}"/>
    <cellStyle name="Normal 24 2 5 7 3" xfId="28120" xr:uid="{00000000-0005-0000-0000-000053760000}"/>
    <cellStyle name="Normal 24 2 5 8" xfId="12606" xr:uid="{00000000-0005-0000-0000-000054760000}"/>
    <cellStyle name="Normal 24 2 5 8 2" xfId="47824" xr:uid="{00000000-0005-0000-0000-000055760000}"/>
    <cellStyle name="Normal 24 2 5 9" xfId="38134" xr:uid="{00000000-0005-0000-0000-000056760000}"/>
    <cellStyle name="Normal 24 2 6" xfId="3335" xr:uid="{00000000-0005-0000-0000-000057760000}"/>
    <cellStyle name="Normal 24 2 6 10" xfId="26831" xr:uid="{00000000-0005-0000-0000-000058760000}"/>
    <cellStyle name="Normal 24 2 6 11" xfId="61235" xr:uid="{00000000-0005-0000-0000-000059760000}"/>
    <cellStyle name="Normal 24 2 6 2" xfId="5131" xr:uid="{00000000-0005-0000-0000-00005A760000}"/>
    <cellStyle name="Normal 24 2 6 2 2" xfId="17778" xr:uid="{00000000-0005-0000-0000-00005B760000}"/>
    <cellStyle name="Normal 24 2 6 2 2 2" xfId="52994" xr:uid="{00000000-0005-0000-0000-00005C760000}"/>
    <cellStyle name="Normal 24 2 6 2 3" xfId="40397" xr:uid="{00000000-0005-0000-0000-00005D760000}"/>
    <cellStyle name="Normal 24 2 6 2 4" xfId="30383" xr:uid="{00000000-0005-0000-0000-00005E760000}"/>
    <cellStyle name="Normal 24 2 6 3" xfId="6601" xr:uid="{00000000-0005-0000-0000-00005F760000}"/>
    <cellStyle name="Normal 24 2 6 3 2" xfId="19232" xr:uid="{00000000-0005-0000-0000-000060760000}"/>
    <cellStyle name="Normal 24 2 6 3 2 2" xfId="54448" xr:uid="{00000000-0005-0000-0000-000061760000}"/>
    <cellStyle name="Normal 24 2 6 3 3" xfId="41851" xr:uid="{00000000-0005-0000-0000-000062760000}"/>
    <cellStyle name="Normal 24 2 6 3 4" xfId="31837" xr:uid="{00000000-0005-0000-0000-000063760000}"/>
    <cellStyle name="Normal 24 2 6 4" xfId="8060" xr:uid="{00000000-0005-0000-0000-000064760000}"/>
    <cellStyle name="Normal 24 2 6 4 2" xfId="20686" xr:uid="{00000000-0005-0000-0000-000065760000}"/>
    <cellStyle name="Normal 24 2 6 4 2 2" xfId="55902" xr:uid="{00000000-0005-0000-0000-000066760000}"/>
    <cellStyle name="Normal 24 2 6 4 3" xfId="43305" xr:uid="{00000000-0005-0000-0000-000067760000}"/>
    <cellStyle name="Normal 24 2 6 4 4" xfId="33291" xr:uid="{00000000-0005-0000-0000-000068760000}"/>
    <cellStyle name="Normal 24 2 6 5" xfId="9841" xr:uid="{00000000-0005-0000-0000-000069760000}"/>
    <cellStyle name="Normal 24 2 6 5 2" xfId="22462" xr:uid="{00000000-0005-0000-0000-00006A760000}"/>
    <cellStyle name="Normal 24 2 6 5 2 2" xfId="57678" xr:uid="{00000000-0005-0000-0000-00006B760000}"/>
    <cellStyle name="Normal 24 2 6 5 3" xfId="45081" xr:uid="{00000000-0005-0000-0000-00006C760000}"/>
    <cellStyle name="Normal 24 2 6 5 4" xfId="35067" xr:uid="{00000000-0005-0000-0000-00006D760000}"/>
    <cellStyle name="Normal 24 2 6 6" xfId="11635" xr:uid="{00000000-0005-0000-0000-00006E760000}"/>
    <cellStyle name="Normal 24 2 6 6 2" xfId="24238" xr:uid="{00000000-0005-0000-0000-00006F760000}"/>
    <cellStyle name="Normal 24 2 6 6 2 2" xfId="59454" xr:uid="{00000000-0005-0000-0000-000070760000}"/>
    <cellStyle name="Normal 24 2 6 6 3" xfId="46857" xr:uid="{00000000-0005-0000-0000-000071760000}"/>
    <cellStyle name="Normal 24 2 6 6 4" xfId="36843" xr:uid="{00000000-0005-0000-0000-000072760000}"/>
    <cellStyle name="Normal 24 2 6 7" xfId="16002" xr:uid="{00000000-0005-0000-0000-000073760000}"/>
    <cellStyle name="Normal 24 2 6 7 2" xfId="51218" xr:uid="{00000000-0005-0000-0000-000074760000}"/>
    <cellStyle name="Normal 24 2 6 7 3" xfId="28607" xr:uid="{00000000-0005-0000-0000-000075760000}"/>
    <cellStyle name="Normal 24 2 6 8" xfId="14224" xr:uid="{00000000-0005-0000-0000-000076760000}"/>
    <cellStyle name="Normal 24 2 6 8 2" xfId="49442" xr:uid="{00000000-0005-0000-0000-000077760000}"/>
    <cellStyle name="Normal 24 2 6 9" xfId="38621" xr:uid="{00000000-0005-0000-0000-000078760000}"/>
    <cellStyle name="Normal 24 2 7" xfId="2495" xr:uid="{00000000-0005-0000-0000-000079760000}"/>
    <cellStyle name="Normal 24 2 7 10" xfId="26022" xr:uid="{00000000-0005-0000-0000-00007A760000}"/>
    <cellStyle name="Normal 24 2 7 11" xfId="60426" xr:uid="{00000000-0005-0000-0000-00007B760000}"/>
    <cellStyle name="Normal 24 2 7 2" xfId="4322" xr:uid="{00000000-0005-0000-0000-00007C760000}"/>
    <cellStyle name="Normal 24 2 7 2 2" xfId="16969" xr:uid="{00000000-0005-0000-0000-00007D760000}"/>
    <cellStyle name="Normal 24 2 7 2 2 2" xfId="52185" xr:uid="{00000000-0005-0000-0000-00007E760000}"/>
    <cellStyle name="Normal 24 2 7 2 3" xfId="39588" xr:uid="{00000000-0005-0000-0000-00007F760000}"/>
    <cellStyle name="Normal 24 2 7 2 4" xfId="29574" xr:uid="{00000000-0005-0000-0000-000080760000}"/>
    <cellStyle name="Normal 24 2 7 3" xfId="5792" xr:uid="{00000000-0005-0000-0000-000081760000}"/>
    <cellStyle name="Normal 24 2 7 3 2" xfId="18423" xr:uid="{00000000-0005-0000-0000-000082760000}"/>
    <cellStyle name="Normal 24 2 7 3 2 2" xfId="53639" xr:uid="{00000000-0005-0000-0000-000083760000}"/>
    <cellStyle name="Normal 24 2 7 3 3" xfId="41042" xr:uid="{00000000-0005-0000-0000-000084760000}"/>
    <cellStyle name="Normal 24 2 7 3 4" xfId="31028" xr:uid="{00000000-0005-0000-0000-000085760000}"/>
    <cellStyle name="Normal 24 2 7 4" xfId="7251" xr:uid="{00000000-0005-0000-0000-000086760000}"/>
    <cellStyle name="Normal 24 2 7 4 2" xfId="19877" xr:uid="{00000000-0005-0000-0000-000087760000}"/>
    <cellStyle name="Normal 24 2 7 4 2 2" xfId="55093" xr:uid="{00000000-0005-0000-0000-000088760000}"/>
    <cellStyle name="Normal 24 2 7 4 3" xfId="42496" xr:uid="{00000000-0005-0000-0000-000089760000}"/>
    <cellStyle name="Normal 24 2 7 4 4" xfId="32482" xr:uid="{00000000-0005-0000-0000-00008A760000}"/>
    <cellStyle name="Normal 24 2 7 5" xfId="9032" xr:uid="{00000000-0005-0000-0000-00008B760000}"/>
    <cellStyle name="Normal 24 2 7 5 2" xfId="21653" xr:uid="{00000000-0005-0000-0000-00008C760000}"/>
    <cellStyle name="Normal 24 2 7 5 2 2" xfId="56869" xr:uid="{00000000-0005-0000-0000-00008D760000}"/>
    <cellStyle name="Normal 24 2 7 5 3" xfId="44272" xr:uid="{00000000-0005-0000-0000-00008E760000}"/>
    <cellStyle name="Normal 24 2 7 5 4" xfId="34258" xr:uid="{00000000-0005-0000-0000-00008F760000}"/>
    <cellStyle name="Normal 24 2 7 6" xfId="10826" xr:uid="{00000000-0005-0000-0000-000090760000}"/>
    <cellStyle name="Normal 24 2 7 6 2" xfId="23429" xr:uid="{00000000-0005-0000-0000-000091760000}"/>
    <cellStyle name="Normal 24 2 7 6 2 2" xfId="58645" xr:uid="{00000000-0005-0000-0000-000092760000}"/>
    <cellStyle name="Normal 24 2 7 6 3" xfId="46048" xr:uid="{00000000-0005-0000-0000-000093760000}"/>
    <cellStyle name="Normal 24 2 7 6 4" xfId="36034" xr:uid="{00000000-0005-0000-0000-000094760000}"/>
    <cellStyle name="Normal 24 2 7 7" xfId="15193" xr:uid="{00000000-0005-0000-0000-000095760000}"/>
    <cellStyle name="Normal 24 2 7 7 2" xfId="50409" xr:uid="{00000000-0005-0000-0000-000096760000}"/>
    <cellStyle name="Normal 24 2 7 7 3" xfId="27798" xr:uid="{00000000-0005-0000-0000-000097760000}"/>
    <cellStyle name="Normal 24 2 7 8" xfId="13415" xr:uid="{00000000-0005-0000-0000-000098760000}"/>
    <cellStyle name="Normal 24 2 7 8 2" xfId="48633" xr:uid="{00000000-0005-0000-0000-000099760000}"/>
    <cellStyle name="Normal 24 2 7 9" xfId="37812" xr:uid="{00000000-0005-0000-0000-00009A760000}"/>
    <cellStyle name="Normal 24 2 8" xfId="3659" xr:uid="{00000000-0005-0000-0000-00009B760000}"/>
    <cellStyle name="Normal 24 2 8 2" xfId="8383" xr:uid="{00000000-0005-0000-0000-00009C760000}"/>
    <cellStyle name="Normal 24 2 8 2 2" xfId="21009" xr:uid="{00000000-0005-0000-0000-00009D760000}"/>
    <cellStyle name="Normal 24 2 8 2 2 2" xfId="56225" xr:uid="{00000000-0005-0000-0000-00009E760000}"/>
    <cellStyle name="Normal 24 2 8 2 3" xfId="43628" xr:uid="{00000000-0005-0000-0000-00009F760000}"/>
    <cellStyle name="Normal 24 2 8 2 4" xfId="33614" xr:uid="{00000000-0005-0000-0000-0000A0760000}"/>
    <cellStyle name="Normal 24 2 8 3" xfId="10164" xr:uid="{00000000-0005-0000-0000-0000A1760000}"/>
    <cellStyle name="Normal 24 2 8 3 2" xfId="22785" xr:uid="{00000000-0005-0000-0000-0000A2760000}"/>
    <cellStyle name="Normal 24 2 8 3 2 2" xfId="58001" xr:uid="{00000000-0005-0000-0000-0000A3760000}"/>
    <cellStyle name="Normal 24 2 8 3 3" xfId="45404" xr:uid="{00000000-0005-0000-0000-0000A4760000}"/>
    <cellStyle name="Normal 24 2 8 3 4" xfId="35390" xr:uid="{00000000-0005-0000-0000-0000A5760000}"/>
    <cellStyle name="Normal 24 2 8 4" xfId="11960" xr:uid="{00000000-0005-0000-0000-0000A6760000}"/>
    <cellStyle name="Normal 24 2 8 4 2" xfId="24561" xr:uid="{00000000-0005-0000-0000-0000A7760000}"/>
    <cellStyle name="Normal 24 2 8 4 2 2" xfId="59777" xr:uid="{00000000-0005-0000-0000-0000A8760000}"/>
    <cellStyle name="Normal 24 2 8 4 3" xfId="47180" xr:uid="{00000000-0005-0000-0000-0000A9760000}"/>
    <cellStyle name="Normal 24 2 8 4 4" xfId="37166" xr:uid="{00000000-0005-0000-0000-0000AA760000}"/>
    <cellStyle name="Normal 24 2 8 5" xfId="16325" xr:uid="{00000000-0005-0000-0000-0000AB760000}"/>
    <cellStyle name="Normal 24 2 8 5 2" xfId="51541" xr:uid="{00000000-0005-0000-0000-0000AC760000}"/>
    <cellStyle name="Normal 24 2 8 5 3" xfId="28930" xr:uid="{00000000-0005-0000-0000-0000AD760000}"/>
    <cellStyle name="Normal 24 2 8 6" xfId="14547" xr:uid="{00000000-0005-0000-0000-0000AE760000}"/>
    <cellStyle name="Normal 24 2 8 6 2" xfId="49765" xr:uid="{00000000-0005-0000-0000-0000AF760000}"/>
    <cellStyle name="Normal 24 2 8 7" xfId="38944" xr:uid="{00000000-0005-0000-0000-0000B0760000}"/>
    <cellStyle name="Normal 24 2 8 8" xfId="27154" xr:uid="{00000000-0005-0000-0000-0000B1760000}"/>
    <cellStyle name="Normal 24 2 9" xfId="3991" xr:uid="{00000000-0005-0000-0000-0000B2760000}"/>
    <cellStyle name="Normal 24 2 9 2" xfId="16647" xr:uid="{00000000-0005-0000-0000-0000B3760000}"/>
    <cellStyle name="Normal 24 2 9 2 2" xfId="51863" xr:uid="{00000000-0005-0000-0000-0000B4760000}"/>
    <cellStyle name="Normal 24 2 9 2 3" xfId="29252" xr:uid="{00000000-0005-0000-0000-0000B5760000}"/>
    <cellStyle name="Normal 24 2 9 3" xfId="13093" xr:uid="{00000000-0005-0000-0000-0000B6760000}"/>
    <cellStyle name="Normal 24 2 9 3 2" xfId="48311" xr:uid="{00000000-0005-0000-0000-0000B7760000}"/>
    <cellStyle name="Normal 24 2 9 4" xfId="39266" xr:uid="{00000000-0005-0000-0000-0000B8760000}"/>
    <cellStyle name="Normal 24 2 9 5" xfId="25700" xr:uid="{00000000-0005-0000-0000-0000B9760000}"/>
    <cellStyle name="Normal 24 2_District Target Attainment" xfId="1146" xr:uid="{00000000-0005-0000-0000-0000BA760000}"/>
    <cellStyle name="Normal 24 3" xfId="1283" xr:uid="{00000000-0005-0000-0000-0000BB760000}"/>
    <cellStyle name="Normal 24 3 10" xfId="6962" xr:uid="{00000000-0005-0000-0000-0000BC760000}"/>
    <cellStyle name="Normal 24 3 10 2" xfId="19589" xr:uid="{00000000-0005-0000-0000-0000BD760000}"/>
    <cellStyle name="Normal 24 3 10 2 2" xfId="54805" xr:uid="{00000000-0005-0000-0000-0000BE760000}"/>
    <cellStyle name="Normal 24 3 10 3" xfId="42208" xr:uid="{00000000-0005-0000-0000-0000BF760000}"/>
    <cellStyle name="Normal 24 3 10 4" xfId="32194" xr:uid="{00000000-0005-0000-0000-0000C0760000}"/>
    <cellStyle name="Normal 24 3 11" xfId="8743" xr:uid="{00000000-0005-0000-0000-0000C1760000}"/>
    <cellStyle name="Normal 24 3 11 2" xfId="21365" xr:uid="{00000000-0005-0000-0000-0000C2760000}"/>
    <cellStyle name="Normal 24 3 11 2 2" xfId="56581" xr:uid="{00000000-0005-0000-0000-0000C3760000}"/>
    <cellStyle name="Normal 24 3 11 3" xfId="43984" xr:uid="{00000000-0005-0000-0000-0000C4760000}"/>
    <cellStyle name="Normal 24 3 11 4" xfId="33970" xr:uid="{00000000-0005-0000-0000-0000C5760000}"/>
    <cellStyle name="Normal 24 3 12" xfId="10610" xr:uid="{00000000-0005-0000-0000-0000C6760000}"/>
    <cellStyle name="Normal 24 3 12 2" xfId="23221" xr:uid="{00000000-0005-0000-0000-0000C7760000}"/>
    <cellStyle name="Normal 24 3 12 2 2" xfId="58437" xr:uid="{00000000-0005-0000-0000-0000C8760000}"/>
    <cellStyle name="Normal 24 3 12 3" xfId="45840" xr:uid="{00000000-0005-0000-0000-0000C9760000}"/>
    <cellStyle name="Normal 24 3 12 4" xfId="35826" xr:uid="{00000000-0005-0000-0000-0000CA760000}"/>
    <cellStyle name="Normal 24 3 13" xfId="14904" xr:uid="{00000000-0005-0000-0000-0000CB760000}"/>
    <cellStyle name="Normal 24 3 13 2" xfId="50121" xr:uid="{00000000-0005-0000-0000-0000CC760000}"/>
    <cellStyle name="Normal 24 3 13 3" xfId="27510" xr:uid="{00000000-0005-0000-0000-0000CD760000}"/>
    <cellStyle name="Normal 24 3 14" xfId="12318" xr:uid="{00000000-0005-0000-0000-0000CE760000}"/>
    <cellStyle name="Normal 24 3 14 2" xfId="47536" xr:uid="{00000000-0005-0000-0000-0000CF760000}"/>
    <cellStyle name="Normal 24 3 15" xfId="37523" xr:uid="{00000000-0005-0000-0000-0000D0760000}"/>
    <cellStyle name="Normal 24 3 16" xfId="24925" xr:uid="{00000000-0005-0000-0000-0000D1760000}"/>
    <cellStyle name="Normal 24 3 17" xfId="60138" xr:uid="{00000000-0005-0000-0000-0000D2760000}"/>
    <cellStyle name="Normal 24 3 2" xfId="2348" xr:uid="{00000000-0005-0000-0000-0000D3760000}"/>
    <cellStyle name="Normal 24 3 2 10" xfId="10611" xr:uid="{00000000-0005-0000-0000-0000D4760000}"/>
    <cellStyle name="Normal 24 3 2 10 2" xfId="23222" xr:uid="{00000000-0005-0000-0000-0000D5760000}"/>
    <cellStyle name="Normal 24 3 2 10 2 2" xfId="58438" xr:uid="{00000000-0005-0000-0000-0000D6760000}"/>
    <cellStyle name="Normal 24 3 2 10 3" xfId="45841" xr:uid="{00000000-0005-0000-0000-0000D7760000}"/>
    <cellStyle name="Normal 24 3 2 10 4" xfId="35827" xr:uid="{00000000-0005-0000-0000-0000D8760000}"/>
    <cellStyle name="Normal 24 3 2 11" xfId="15059" xr:uid="{00000000-0005-0000-0000-0000D9760000}"/>
    <cellStyle name="Normal 24 3 2 11 2" xfId="50275" xr:uid="{00000000-0005-0000-0000-0000DA760000}"/>
    <cellStyle name="Normal 24 3 2 11 3" xfId="27664" xr:uid="{00000000-0005-0000-0000-0000DB760000}"/>
    <cellStyle name="Normal 24 3 2 12" xfId="12472" xr:uid="{00000000-0005-0000-0000-0000DC760000}"/>
    <cellStyle name="Normal 24 3 2 12 2" xfId="47690" xr:uid="{00000000-0005-0000-0000-0000DD760000}"/>
    <cellStyle name="Normal 24 3 2 13" xfId="37678" xr:uid="{00000000-0005-0000-0000-0000DE760000}"/>
    <cellStyle name="Normal 24 3 2 14" xfId="25079" xr:uid="{00000000-0005-0000-0000-0000DF760000}"/>
    <cellStyle name="Normal 24 3 2 15" xfId="60292" xr:uid="{00000000-0005-0000-0000-0000E0760000}"/>
    <cellStyle name="Normal 24 3 2 2" xfId="3194" xr:uid="{00000000-0005-0000-0000-0000E1760000}"/>
    <cellStyle name="Normal 24 3 2 2 10" xfId="25563" xr:uid="{00000000-0005-0000-0000-0000E2760000}"/>
    <cellStyle name="Normal 24 3 2 2 11" xfId="61098" xr:uid="{00000000-0005-0000-0000-0000E3760000}"/>
    <cellStyle name="Normal 24 3 2 2 2" xfId="4994" xr:uid="{00000000-0005-0000-0000-0000E4760000}"/>
    <cellStyle name="Normal 24 3 2 2 2 2" xfId="17641" xr:uid="{00000000-0005-0000-0000-0000E5760000}"/>
    <cellStyle name="Normal 24 3 2 2 2 2 2" xfId="52857" xr:uid="{00000000-0005-0000-0000-0000E6760000}"/>
    <cellStyle name="Normal 24 3 2 2 2 2 3" xfId="30246" xr:uid="{00000000-0005-0000-0000-0000E7760000}"/>
    <cellStyle name="Normal 24 3 2 2 2 3" xfId="14087" xr:uid="{00000000-0005-0000-0000-0000E8760000}"/>
    <cellStyle name="Normal 24 3 2 2 2 3 2" xfId="49305" xr:uid="{00000000-0005-0000-0000-0000E9760000}"/>
    <cellStyle name="Normal 24 3 2 2 2 4" xfId="40260" xr:uid="{00000000-0005-0000-0000-0000EA760000}"/>
    <cellStyle name="Normal 24 3 2 2 2 5" xfId="26694" xr:uid="{00000000-0005-0000-0000-0000EB760000}"/>
    <cellStyle name="Normal 24 3 2 2 3" xfId="6464" xr:uid="{00000000-0005-0000-0000-0000EC760000}"/>
    <cellStyle name="Normal 24 3 2 2 3 2" xfId="19095" xr:uid="{00000000-0005-0000-0000-0000ED760000}"/>
    <cellStyle name="Normal 24 3 2 2 3 2 2" xfId="54311" xr:uid="{00000000-0005-0000-0000-0000EE760000}"/>
    <cellStyle name="Normal 24 3 2 2 3 3" xfId="41714" xr:uid="{00000000-0005-0000-0000-0000EF760000}"/>
    <cellStyle name="Normal 24 3 2 2 3 4" xfId="31700" xr:uid="{00000000-0005-0000-0000-0000F0760000}"/>
    <cellStyle name="Normal 24 3 2 2 4" xfId="7923" xr:uid="{00000000-0005-0000-0000-0000F1760000}"/>
    <cellStyle name="Normal 24 3 2 2 4 2" xfId="20549" xr:uid="{00000000-0005-0000-0000-0000F2760000}"/>
    <cellStyle name="Normal 24 3 2 2 4 2 2" xfId="55765" xr:uid="{00000000-0005-0000-0000-0000F3760000}"/>
    <cellStyle name="Normal 24 3 2 2 4 3" xfId="43168" xr:uid="{00000000-0005-0000-0000-0000F4760000}"/>
    <cellStyle name="Normal 24 3 2 2 4 4" xfId="33154" xr:uid="{00000000-0005-0000-0000-0000F5760000}"/>
    <cellStyle name="Normal 24 3 2 2 5" xfId="9704" xr:uid="{00000000-0005-0000-0000-0000F6760000}"/>
    <cellStyle name="Normal 24 3 2 2 5 2" xfId="22325" xr:uid="{00000000-0005-0000-0000-0000F7760000}"/>
    <cellStyle name="Normal 24 3 2 2 5 2 2" xfId="57541" xr:uid="{00000000-0005-0000-0000-0000F8760000}"/>
    <cellStyle name="Normal 24 3 2 2 5 3" xfId="44944" xr:uid="{00000000-0005-0000-0000-0000F9760000}"/>
    <cellStyle name="Normal 24 3 2 2 5 4" xfId="34930" xr:uid="{00000000-0005-0000-0000-0000FA760000}"/>
    <cellStyle name="Normal 24 3 2 2 6" xfId="11498" xr:uid="{00000000-0005-0000-0000-0000FB760000}"/>
    <cellStyle name="Normal 24 3 2 2 6 2" xfId="24101" xr:uid="{00000000-0005-0000-0000-0000FC760000}"/>
    <cellStyle name="Normal 24 3 2 2 6 2 2" xfId="59317" xr:uid="{00000000-0005-0000-0000-0000FD760000}"/>
    <cellStyle name="Normal 24 3 2 2 6 3" xfId="46720" xr:uid="{00000000-0005-0000-0000-0000FE760000}"/>
    <cellStyle name="Normal 24 3 2 2 6 4" xfId="36706" xr:uid="{00000000-0005-0000-0000-0000FF760000}"/>
    <cellStyle name="Normal 24 3 2 2 7" xfId="15865" xr:uid="{00000000-0005-0000-0000-000000770000}"/>
    <cellStyle name="Normal 24 3 2 2 7 2" xfId="51081" xr:uid="{00000000-0005-0000-0000-000001770000}"/>
    <cellStyle name="Normal 24 3 2 2 7 3" xfId="28470" xr:uid="{00000000-0005-0000-0000-000002770000}"/>
    <cellStyle name="Normal 24 3 2 2 8" xfId="12956" xr:uid="{00000000-0005-0000-0000-000003770000}"/>
    <cellStyle name="Normal 24 3 2 2 8 2" xfId="48174" xr:uid="{00000000-0005-0000-0000-000004770000}"/>
    <cellStyle name="Normal 24 3 2 2 9" xfId="38484" xr:uid="{00000000-0005-0000-0000-000005770000}"/>
    <cellStyle name="Normal 24 3 2 3" xfId="3523" xr:uid="{00000000-0005-0000-0000-000006770000}"/>
    <cellStyle name="Normal 24 3 2 3 10" xfId="27019" xr:uid="{00000000-0005-0000-0000-000007770000}"/>
    <cellStyle name="Normal 24 3 2 3 11" xfId="61423" xr:uid="{00000000-0005-0000-0000-000008770000}"/>
    <cellStyle name="Normal 24 3 2 3 2" xfId="5319" xr:uid="{00000000-0005-0000-0000-000009770000}"/>
    <cellStyle name="Normal 24 3 2 3 2 2" xfId="17966" xr:uid="{00000000-0005-0000-0000-00000A770000}"/>
    <cellStyle name="Normal 24 3 2 3 2 2 2" xfId="53182" xr:uid="{00000000-0005-0000-0000-00000B770000}"/>
    <cellStyle name="Normal 24 3 2 3 2 3" xfId="40585" xr:uid="{00000000-0005-0000-0000-00000C770000}"/>
    <cellStyle name="Normal 24 3 2 3 2 4" xfId="30571" xr:uid="{00000000-0005-0000-0000-00000D770000}"/>
    <cellStyle name="Normal 24 3 2 3 3" xfId="6789" xr:uid="{00000000-0005-0000-0000-00000E770000}"/>
    <cellStyle name="Normal 24 3 2 3 3 2" xfId="19420" xr:uid="{00000000-0005-0000-0000-00000F770000}"/>
    <cellStyle name="Normal 24 3 2 3 3 2 2" xfId="54636" xr:uid="{00000000-0005-0000-0000-000010770000}"/>
    <cellStyle name="Normal 24 3 2 3 3 3" xfId="42039" xr:uid="{00000000-0005-0000-0000-000011770000}"/>
    <cellStyle name="Normal 24 3 2 3 3 4" xfId="32025" xr:uid="{00000000-0005-0000-0000-000012770000}"/>
    <cellStyle name="Normal 24 3 2 3 4" xfId="8248" xr:uid="{00000000-0005-0000-0000-000013770000}"/>
    <cellStyle name="Normal 24 3 2 3 4 2" xfId="20874" xr:uid="{00000000-0005-0000-0000-000014770000}"/>
    <cellStyle name="Normal 24 3 2 3 4 2 2" xfId="56090" xr:uid="{00000000-0005-0000-0000-000015770000}"/>
    <cellStyle name="Normal 24 3 2 3 4 3" xfId="43493" xr:uid="{00000000-0005-0000-0000-000016770000}"/>
    <cellStyle name="Normal 24 3 2 3 4 4" xfId="33479" xr:uid="{00000000-0005-0000-0000-000017770000}"/>
    <cellStyle name="Normal 24 3 2 3 5" xfId="10029" xr:uid="{00000000-0005-0000-0000-000018770000}"/>
    <cellStyle name="Normal 24 3 2 3 5 2" xfId="22650" xr:uid="{00000000-0005-0000-0000-000019770000}"/>
    <cellStyle name="Normal 24 3 2 3 5 2 2" xfId="57866" xr:uid="{00000000-0005-0000-0000-00001A770000}"/>
    <cellStyle name="Normal 24 3 2 3 5 3" xfId="45269" xr:uid="{00000000-0005-0000-0000-00001B770000}"/>
    <cellStyle name="Normal 24 3 2 3 5 4" xfId="35255" xr:uid="{00000000-0005-0000-0000-00001C770000}"/>
    <cellStyle name="Normal 24 3 2 3 6" xfId="11823" xr:uid="{00000000-0005-0000-0000-00001D770000}"/>
    <cellStyle name="Normal 24 3 2 3 6 2" xfId="24426" xr:uid="{00000000-0005-0000-0000-00001E770000}"/>
    <cellStyle name="Normal 24 3 2 3 6 2 2" xfId="59642" xr:uid="{00000000-0005-0000-0000-00001F770000}"/>
    <cellStyle name="Normal 24 3 2 3 6 3" xfId="47045" xr:uid="{00000000-0005-0000-0000-000020770000}"/>
    <cellStyle name="Normal 24 3 2 3 6 4" xfId="37031" xr:uid="{00000000-0005-0000-0000-000021770000}"/>
    <cellStyle name="Normal 24 3 2 3 7" xfId="16190" xr:uid="{00000000-0005-0000-0000-000022770000}"/>
    <cellStyle name="Normal 24 3 2 3 7 2" xfId="51406" xr:uid="{00000000-0005-0000-0000-000023770000}"/>
    <cellStyle name="Normal 24 3 2 3 7 3" xfId="28795" xr:uid="{00000000-0005-0000-0000-000024770000}"/>
    <cellStyle name="Normal 24 3 2 3 8" xfId="14412" xr:uid="{00000000-0005-0000-0000-000025770000}"/>
    <cellStyle name="Normal 24 3 2 3 8 2" xfId="49630" xr:uid="{00000000-0005-0000-0000-000026770000}"/>
    <cellStyle name="Normal 24 3 2 3 9" xfId="38809" xr:uid="{00000000-0005-0000-0000-000027770000}"/>
    <cellStyle name="Normal 24 3 2 4" xfId="2684" xr:uid="{00000000-0005-0000-0000-000028770000}"/>
    <cellStyle name="Normal 24 3 2 4 10" xfId="26210" xr:uid="{00000000-0005-0000-0000-000029770000}"/>
    <cellStyle name="Normal 24 3 2 4 11" xfId="60614" xr:uid="{00000000-0005-0000-0000-00002A770000}"/>
    <cellStyle name="Normal 24 3 2 4 2" xfId="4510" xr:uid="{00000000-0005-0000-0000-00002B770000}"/>
    <cellStyle name="Normal 24 3 2 4 2 2" xfId="17157" xr:uid="{00000000-0005-0000-0000-00002C770000}"/>
    <cellStyle name="Normal 24 3 2 4 2 2 2" xfId="52373" xr:uid="{00000000-0005-0000-0000-00002D770000}"/>
    <cellStyle name="Normal 24 3 2 4 2 3" xfId="39776" xr:uid="{00000000-0005-0000-0000-00002E770000}"/>
    <cellStyle name="Normal 24 3 2 4 2 4" xfId="29762" xr:uid="{00000000-0005-0000-0000-00002F770000}"/>
    <cellStyle name="Normal 24 3 2 4 3" xfId="5980" xr:uid="{00000000-0005-0000-0000-000030770000}"/>
    <cellStyle name="Normal 24 3 2 4 3 2" xfId="18611" xr:uid="{00000000-0005-0000-0000-000031770000}"/>
    <cellStyle name="Normal 24 3 2 4 3 2 2" xfId="53827" xr:uid="{00000000-0005-0000-0000-000032770000}"/>
    <cellStyle name="Normal 24 3 2 4 3 3" xfId="41230" xr:uid="{00000000-0005-0000-0000-000033770000}"/>
    <cellStyle name="Normal 24 3 2 4 3 4" xfId="31216" xr:uid="{00000000-0005-0000-0000-000034770000}"/>
    <cellStyle name="Normal 24 3 2 4 4" xfId="7439" xr:uid="{00000000-0005-0000-0000-000035770000}"/>
    <cellStyle name="Normal 24 3 2 4 4 2" xfId="20065" xr:uid="{00000000-0005-0000-0000-000036770000}"/>
    <cellStyle name="Normal 24 3 2 4 4 2 2" xfId="55281" xr:uid="{00000000-0005-0000-0000-000037770000}"/>
    <cellStyle name="Normal 24 3 2 4 4 3" xfId="42684" xr:uid="{00000000-0005-0000-0000-000038770000}"/>
    <cellStyle name="Normal 24 3 2 4 4 4" xfId="32670" xr:uid="{00000000-0005-0000-0000-000039770000}"/>
    <cellStyle name="Normal 24 3 2 4 5" xfId="9220" xr:uid="{00000000-0005-0000-0000-00003A770000}"/>
    <cellStyle name="Normal 24 3 2 4 5 2" xfId="21841" xr:uid="{00000000-0005-0000-0000-00003B770000}"/>
    <cellStyle name="Normal 24 3 2 4 5 2 2" xfId="57057" xr:uid="{00000000-0005-0000-0000-00003C770000}"/>
    <cellStyle name="Normal 24 3 2 4 5 3" xfId="44460" xr:uid="{00000000-0005-0000-0000-00003D770000}"/>
    <cellStyle name="Normal 24 3 2 4 5 4" xfId="34446" xr:uid="{00000000-0005-0000-0000-00003E770000}"/>
    <cellStyle name="Normal 24 3 2 4 6" xfId="11014" xr:uid="{00000000-0005-0000-0000-00003F770000}"/>
    <cellStyle name="Normal 24 3 2 4 6 2" xfId="23617" xr:uid="{00000000-0005-0000-0000-000040770000}"/>
    <cellStyle name="Normal 24 3 2 4 6 2 2" xfId="58833" xr:uid="{00000000-0005-0000-0000-000041770000}"/>
    <cellStyle name="Normal 24 3 2 4 6 3" xfId="46236" xr:uid="{00000000-0005-0000-0000-000042770000}"/>
    <cellStyle name="Normal 24 3 2 4 6 4" xfId="36222" xr:uid="{00000000-0005-0000-0000-000043770000}"/>
    <cellStyle name="Normal 24 3 2 4 7" xfId="15381" xr:uid="{00000000-0005-0000-0000-000044770000}"/>
    <cellStyle name="Normal 24 3 2 4 7 2" xfId="50597" xr:uid="{00000000-0005-0000-0000-000045770000}"/>
    <cellStyle name="Normal 24 3 2 4 7 3" xfId="27986" xr:uid="{00000000-0005-0000-0000-000046770000}"/>
    <cellStyle name="Normal 24 3 2 4 8" xfId="13603" xr:uid="{00000000-0005-0000-0000-000047770000}"/>
    <cellStyle name="Normal 24 3 2 4 8 2" xfId="48821" xr:uid="{00000000-0005-0000-0000-000048770000}"/>
    <cellStyle name="Normal 24 3 2 4 9" xfId="38000" xr:uid="{00000000-0005-0000-0000-000049770000}"/>
    <cellStyle name="Normal 24 3 2 5" xfId="3848" xr:uid="{00000000-0005-0000-0000-00004A770000}"/>
    <cellStyle name="Normal 24 3 2 5 2" xfId="8571" xr:uid="{00000000-0005-0000-0000-00004B770000}"/>
    <cellStyle name="Normal 24 3 2 5 2 2" xfId="21197" xr:uid="{00000000-0005-0000-0000-00004C770000}"/>
    <cellStyle name="Normal 24 3 2 5 2 2 2" xfId="56413" xr:uid="{00000000-0005-0000-0000-00004D770000}"/>
    <cellStyle name="Normal 24 3 2 5 2 3" xfId="43816" xr:uid="{00000000-0005-0000-0000-00004E770000}"/>
    <cellStyle name="Normal 24 3 2 5 2 4" xfId="33802" xr:uid="{00000000-0005-0000-0000-00004F770000}"/>
    <cellStyle name="Normal 24 3 2 5 3" xfId="10352" xr:uid="{00000000-0005-0000-0000-000050770000}"/>
    <cellStyle name="Normal 24 3 2 5 3 2" xfId="22973" xr:uid="{00000000-0005-0000-0000-000051770000}"/>
    <cellStyle name="Normal 24 3 2 5 3 2 2" xfId="58189" xr:uid="{00000000-0005-0000-0000-000052770000}"/>
    <cellStyle name="Normal 24 3 2 5 3 3" xfId="45592" xr:uid="{00000000-0005-0000-0000-000053770000}"/>
    <cellStyle name="Normal 24 3 2 5 3 4" xfId="35578" xr:uid="{00000000-0005-0000-0000-000054770000}"/>
    <cellStyle name="Normal 24 3 2 5 4" xfId="12148" xr:uid="{00000000-0005-0000-0000-000055770000}"/>
    <cellStyle name="Normal 24 3 2 5 4 2" xfId="24749" xr:uid="{00000000-0005-0000-0000-000056770000}"/>
    <cellStyle name="Normal 24 3 2 5 4 2 2" xfId="59965" xr:uid="{00000000-0005-0000-0000-000057770000}"/>
    <cellStyle name="Normal 24 3 2 5 4 3" xfId="47368" xr:uid="{00000000-0005-0000-0000-000058770000}"/>
    <cellStyle name="Normal 24 3 2 5 4 4" xfId="37354" xr:uid="{00000000-0005-0000-0000-000059770000}"/>
    <cellStyle name="Normal 24 3 2 5 5" xfId="16513" xr:uid="{00000000-0005-0000-0000-00005A770000}"/>
    <cellStyle name="Normal 24 3 2 5 5 2" xfId="51729" xr:uid="{00000000-0005-0000-0000-00005B770000}"/>
    <cellStyle name="Normal 24 3 2 5 5 3" xfId="29118" xr:uid="{00000000-0005-0000-0000-00005C770000}"/>
    <cellStyle name="Normal 24 3 2 5 6" xfId="14735" xr:uid="{00000000-0005-0000-0000-00005D770000}"/>
    <cellStyle name="Normal 24 3 2 5 6 2" xfId="49953" xr:uid="{00000000-0005-0000-0000-00005E770000}"/>
    <cellStyle name="Normal 24 3 2 5 7" xfId="39132" xr:uid="{00000000-0005-0000-0000-00005F770000}"/>
    <cellStyle name="Normal 24 3 2 5 8" xfId="27342" xr:uid="{00000000-0005-0000-0000-000060770000}"/>
    <cellStyle name="Normal 24 3 2 6" xfId="4188" xr:uid="{00000000-0005-0000-0000-000061770000}"/>
    <cellStyle name="Normal 24 3 2 6 2" xfId="16835" xr:uid="{00000000-0005-0000-0000-000062770000}"/>
    <cellStyle name="Normal 24 3 2 6 2 2" xfId="52051" xr:uid="{00000000-0005-0000-0000-000063770000}"/>
    <cellStyle name="Normal 24 3 2 6 2 3" xfId="29440" xr:uid="{00000000-0005-0000-0000-000064770000}"/>
    <cellStyle name="Normal 24 3 2 6 3" xfId="13281" xr:uid="{00000000-0005-0000-0000-000065770000}"/>
    <cellStyle name="Normal 24 3 2 6 3 2" xfId="48499" xr:uid="{00000000-0005-0000-0000-000066770000}"/>
    <cellStyle name="Normal 24 3 2 6 4" xfId="39454" xr:uid="{00000000-0005-0000-0000-000067770000}"/>
    <cellStyle name="Normal 24 3 2 6 5" xfId="25888" xr:uid="{00000000-0005-0000-0000-000068770000}"/>
    <cellStyle name="Normal 24 3 2 7" xfId="5658" xr:uid="{00000000-0005-0000-0000-000069770000}"/>
    <cellStyle name="Normal 24 3 2 7 2" xfId="18289" xr:uid="{00000000-0005-0000-0000-00006A770000}"/>
    <cellStyle name="Normal 24 3 2 7 2 2" xfId="53505" xr:uid="{00000000-0005-0000-0000-00006B770000}"/>
    <cellStyle name="Normal 24 3 2 7 3" xfId="40908" xr:uid="{00000000-0005-0000-0000-00006C770000}"/>
    <cellStyle name="Normal 24 3 2 7 4" xfId="30894" xr:uid="{00000000-0005-0000-0000-00006D770000}"/>
    <cellStyle name="Normal 24 3 2 8" xfId="7117" xr:uid="{00000000-0005-0000-0000-00006E770000}"/>
    <cellStyle name="Normal 24 3 2 8 2" xfId="19743" xr:uid="{00000000-0005-0000-0000-00006F770000}"/>
    <cellStyle name="Normal 24 3 2 8 2 2" xfId="54959" xr:uid="{00000000-0005-0000-0000-000070770000}"/>
    <cellStyle name="Normal 24 3 2 8 3" xfId="42362" xr:uid="{00000000-0005-0000-0000-000071770000}"/>
    <cellStyle name="Normal 24 3 2 8 4" xfId="32348" xr:uid="{00000000-0005-0000-0000-000072770000}"/>
    <cellStyle name="Normal 24 3 2 9" xfId="8898" xr:uid="{00000000-0005-0000-0000-000073770000}"/>
    <cellStyle name="Normal 24 3 2 9 2" xfId="21519" xr:uid="{00000000-0005-0000-0000-000074770000}"/>
    <cellStyle name="Normal 24 3 2 9 2 2" xfId="56735" xr:uid="{00000000-0005-0000-0000-000075770000}"/>
    <cellStyle name="Normal 24 3 2 9 3" xfId="44138" xr:uid="{00000000-0005-0000-0000-000076770000}"/>
    <cellStyle name="Normal 24 3 2 9 4" xfId="34124" xr:uid="{00000000-0005-0000-0000-000077770000}"/>
    <cellStyle name="Normal 24 3 3" xfId="3033" xr:uid="{00000000-0005-0000-0000-000078770000}"/>
    <cellStyle name="Normal 24 3 3 10" xfId="25406" xr:uid="{00000000-0005-0000-0000-000079770000}"/>
    <cellStyle name="Normal 24 3 3 11" xfId="60941" xr:uid="{00000000-0005-0000-0000-00007A770000}"/>
    <cellStyle name="Normal 24 3 3 2" xfId="4837" xr:uid="{00000000-0005-0000-0000-00007B770000}"/>
    <cellStyle name="Normal 24 3 3 2 2" xfId="17484" xr:uid="{00000000-0005-0000-0000-00007C770000}"/>
    <cellStyle name="Normal 24 3 3 2 2 2" xfId="52700" xr:uid="{00000000-0005-0000-0000-00007D770000}"/>
    <cellStyle name="Normal 24 3 3 2 2 3" xfId="30089" xr:uid="{00000000-0005-0000-0000-00007E770000}"/>
    <cellStyle name="Normal 24 3 3 2 3" xfId="13930" xr:uid="{00000000-0005-0000-0000-00007F770000}"/>
    <cellStyle name="Normal 24 3 3 2 3 2" xfId="49148" xr:uid="{00000000-0005-0000-0000-000080770000}"/>
    <cellStyle name="Normal 24 3 3 2 4" xfId="40103" xr:uid="{00000000-0005-0000-0000-000081770000}"/>
    <cellStyle name="Normal 24 3 3 2 5" xfId="26537" xr:uid="{00000000-0005-0000-0000-000082770000}"/>
    <cellStyle name="Normal 24 3 3 3" xfId="6307" xr:uid="{00000000-0005-0000-0000-000083770000}"/>
    <cellStyle name="Normal 24 3 3 3 2" xfId="18938" xr:uid="{00000000-0005-0000-0000-000084770000}"/>
    <cellStyle name="Normal 24 3 3 3 2 2" xfId="54154" xr:uid="{00000000-0005-0000-0000-000085770000}"/>
    <cellStyle name="Normal 24 3 3 3 3" xfId="41557" xr:uid="{00000000-0005-0000-0000-000086770000}"/>
    <cellStyle name="Normal 24 3 3 3 4" xfId="31543" xr:uid="{00000000-0005-0000-0000-000087770000}"/>
    <cellStyle name="Normal 24 3 3 4" xfId="7766" xr:uid="{00000000-0005-0000-0000-000088770000}"/>
    <cellStyle name="Normal 24 3 3 4 2" xfId="20392" xr:uid="{00000000-0005-0000-0000-000089770000}"/>
    <cellStyle name="Normal 24 3 3 4 2 2" xfId="55608" xr:uid="{00000000-0005-0000-0000-00008A770000}"/>
    <cellStyle name="Normal 24 3 3 4 3" xfId="43011" xr:uid="{00000000-0005-0000-0000-00008B770000}"/>
    <cellStyle name="Normal 24 3 3 4 4" xfId="32997" xr:uid="{00000000-0005-0000-0000-00008C770000}"/>
    <cellStyle name="Normal 24 3 3 5" xfId="9547" xr:uid="{00000000-0005-0000-0000-00008D770000}"/>
    <cellStyle name="Normal 24 3 3 5 2" xfId="22168" xr:uid="{00000000-0005-0000-0000-00008E770000}"/>
    <cellStyle name="Normal 24 3 3 5 2 2" xfId="57384" xr:uid="{00000000-0005-0000-0000-00008F770000}"/>
    <cellStyle name="Normal 24 3 3 5 3" xfId="44787" xr:uid="{00000000-0005-0000-0000-000090770000}"/>
    <cellStyle name="Normal 24 3 3 5 4" xfId="34773" xr:uid="{00000000-0005-0000-0000-000091770000}"/>
    <cellStyle name="Normal 24 3 3 6" xfId="11341" xr:uid="{00000000-0005-0000-0000-000092770000}"/>
    <cellStyle name="Normal 24 3 3 6 2" xfId="23944" xr:uid="{00000000-0005-0000-0000-000093770000}"/>
    <cellStyle name="Normal 24 3 3 6 2 2" xfId="59160" xr:uid="{00000000-0005-0000-0000-000094770000}"/>
    <cellStyle name="Normal 24 3 3 6 3" xfId="46563" xr:uid="{00000000-0005-0000-0000-000095770000}"/>
    <cellStyle name="Normal 24 3 3 6 4" xfId="36549" xr:uid="{00000000-0005-0000-0000-000096770000}"/>
    <cellStyle name="Normal 24 3 3 7" xfId="15708" xr:uid="{00000000-0005-0000-0000-000097770000}"/>
    <cellStyle name="Normal 24 3 3 7 2" xfId="50924" xr:uid="{00000000-0005-0000-0000-000098770000}"/>
    <cellStyle name="Normal 24 3 3 7 3" xfId="28313" xr:uid="{00000000-0005-0000-0000-000099770000}"/>
    <cellStyle name="Normal 24 3 3 8" xfId="12799" xr:uid="{00000000-0005-0000-0000-00009A770000}"/>
    <cellStyle name="Normal 24 3 3 8 2" xfId="48017" xr:uid="{00000000-0005-0000-0000-00009B770000}"/>
    <cellStyle name="Normal 24 3 3 9" xfId="38327" xr:uid="{00000000-0005-0000-0000-00009C770000}"/>
    <cellStyle name="Normal 24 3 4" xfId="2860" xr:uid="{00000000-0005-0000-0000-00009D770000}"/>
    <cellStyle name="Normal 24 3 4 10" xfId="25247" xr:uid="{00000000-0005-0000-0000-00009E770000}"/>
    <cellStyle name="Normal 24 3 4 11" xfId="60782" xr:uid="{00000000-0005-0000-0000-00009F770000}"/>
    <cellStyle name="Normal 24 3 4 2" xfId="4678" xr:uid="{00000000-0005-0000-0000-0000A0770000}"/>
    <cellStyle name="Normal 24 3 4 2 2" xfId="17325" xr:uid="{00000000-0005-0000-0000-0000A1770000}"/>
    <cellStyle name="Normal 24 3 4 2 2 2" xfId="52541" xr:uid="{00000000-0005-0000-0000-0000A2770000}"/>
    <cellStyle name="Normal 24 3 4 2 2 3" xfId="29930" xr:uid="{00000000-0005-0000-0000-0000A3770000}"/>
    <cellStyle name="Normal 24 3 4 2 3" xfId="13771" xr:uid="{00000000-0005-0000-0000-0000A4770000}"/>
    <cellStyle name="Normal 24 3 4 2 3 2" xfId="48989" xr:uid="{00000000-0005-0000-0000-0000A5770000}"/>
    <cellStyle name="Normal 24 3 4 2 4" xfId="39944" xr:uid="{00000000-0005-0000-0000-0000A6770000}"/>
    <cellStyle name="Normal 24 3 4 2 5" xfId="26378" xr:uid="{00000000-0005-0000-0000-0000A7770000}"/>
    <cellStyle name="Normal 24 3 4 3" xfId="6148" xr:uid="{00000000-0005-0000-0000-0000A8770000}"/>
    <cellStyle name="Normal 24 3 4 3 2" xfId="18779" xr:uid="{00000000-0005-0000-0000-0000A9770000}"/>
    <cellStyle name="Normal 24 3 4 3 2 2" xfId="53995" xr:uid="{00000000-0005-0000-0000-0000AA770000}"/>
    <cellStyle name="Normal 24 3 4 3 3" xfId="41398" xr:uid="{00000000-0005-0000-0000-0000AB770000}"/>
    <cellStyle name="Normal 24 3 4 3 4" xfId="31384" xr:uid="{00000000-0005-0000-0000-0000AC770000}"/>
    <cellStyle name="Normal 24 3 4 4" xfId="7607" xr:uid="{00000000-0005-0000-0000-0000AD770000}"/>
    <cellStyle name="Normal 24 3 4 4 2" xfId="20233" xr:uid="{00000000-0005-0000-0000-0000AE770000}"/>
    <cellStyle name="Normal 24 3 4 4 2 2" xfId="55449" xr:uid="{00000000-0005-0000-0000-0000AF770000}"/>
    <cellStyle name="Normal 24 3 4 4 3" xfId="42852" xr:uid="{00000000-0005-0000-0000-0000B0770000}"/>
    <cellStyle name="Normal 24 3 4 4 4" xfId="32838" xr:uid="{00000000-0005-0000-0000-0000B1770000}"/>
    <cellStyle name="Normal 24 3 4 5" xfId="9388" xr:uid="{00000000-0005-0000-0000-0000B2770000}"/>
    <cellStyle name="Normal 24 3 4 5 2" xfId="22009" xr:uid="{00000000-0005-0000-0000-0000B3770000}"/>
    <cellStyle name="Normal 24 3 4 5 2 2" xfId="57225" xr:uid="{00000000-0005-0000-0000-0000B4770000}"/>
    <cellStyle name="Normal 24 3 4 5 3" xfId="44628" xr:uid="{00000000-0005-0000-0000-0000B5770000}"/>
    <cellStyle name="Normal 24 3 4 5 4" xfId="34614" xr:uid="{00000000-0005-0000-0000-0000B6770000}"/>
    <cellStyle name="Normal 24 3 4 6" xfId="11182" xr:uid="{00000000-0005-0000-0000-0000B7770000}"/>
    <cellStyle name="Normal 24 3 4 6 2" xfId="23785" xr:uid="{00000000-0005-0000-0000-0000B8770000}"/>
    <cellStyle name="Normal 24 3 4 6 2 2" xfId="59001" xr:uid="{00000000-0005-0000-0000-0000B9770000}"/>
    <cellStyle name="Normal 24 3 4 6 3" xfId="46404" xr:uid="{00000000-0005-0000-0000-0000BA770000}"/>
    <cellStyle name="Normal 24 3 4 6 4" xfId="36390" xr:uid="{00000000-0005-0000-0000-0000BB770000}"/>
    <cellStyle name="Normal 24 3 4 7" xfId="15549" xr:uid="{00000000-0005-0000-0000-0000BC770000}"/>
    <cellStyle name="Normal 24 3 4 7 2" xfId="50765" xr:uid="{00000000-0005-0000-0000-0000BD770000}"/>
    <cellStyle name="Normal 24 3 4 7 3" xfId="28154" xr:uid="{00000000-0005-0000-0000-0000BE770000}"/>
    <cellStyle name="Normal 24 3 4 8" xfId="12640" xr:uid="{00000000-0005-0000-0000-0000BF770000}"/>
    <cellStyle name="Normal 24 3 4 8 2" xfId="47858" xr:uid="{00000000-0005-0000-0000-0000C0770000}"/>
    <cellStyle name="Normal 24 3 4 9" xfId="38168" xr:uid="{00000000-0005-0000-0000-0000C1770000}"/>
    <cellStyle name="Normal 24 3 5" xfId="3369" xr:uid="{00000000-0005-0000-0000-0000C2770000}"/>
    <cellStyle name="Normal 24 3 5 10" xfId="26865" xr:uid="{00000000-0005-0000-0000-0000C3770000}"/>
    <cellStyle name="Normal 24 3 5 11" xfId="61269" xr:uid="{00000000-0005-0000-0000-0000C4770000}"/>
    <cellStyle name="Normal 24 3 5 2" xfId="5165" xr:uid="{00000000-0005-0000-0000-0000C5770000}"/>
    <cellStyle name="Normal 24 3 5 2 2" xfId="17812" xr:uid="{00000000-0005-0000-0000-0000C6770000}"/>
    <cellStyle name="Normal 24 3 5 2 2 2" xfId="53028" xr:uid="{00000000-0005-0000-0000-0000C7770000}"/>
    <cellStyle name="Normal 24 3 5 2 3" xfId="40431" xr:uid="{00000000-0005-0000-0000-0000C8770000}"/>
    <cellStyle name="Normal 24 3 5 2 4" xfId="30417" xr:uid="{00000000-0005-0000-0000-0000C9770000}"/>
    <cellStyle name="Normal 24 3 5 3" xfId="6635" xr:uid="{00000000-0005-0000-0000-0000CA770000}"/>
    <cellStyle name="Normal 24 3 5 3 2" xfId="19266" xr:uid="{00000000-0005-0000-0000-0000CB770000}"/>
    <cellStyle name="Normal 24 3 5 3 2 2" xfId="54482" xr:uid="{00000000-0005-0000-0000-0000CC770000}"/>
    <cellStyle name="Normal 24 3 5 3 3" xfId="41885" xr:uid="{00000000-0005-0000-0000-0000CD770000}"/>
    <cellStyle name="Normal 24 3 5 3 4" xfId="31871" xr:uid="{00000000-0005-0000-0000-0000CE770000}"/>
    <cellStyle name="Normal 24 3 5 4" xfId="8094" xr:uid="{00000000-0005-0000-0000-0000CF770000}"/>
    <cellStyle name="Normal 24 3 5 4 2" xfId="20720" xr:uid="{00000000-0005-0000-0000-0000D0770000}"/>
    <cellStyle name="Normal 24 3 5 4 2 2" xfId="55936" xr:uid="{00000000-0005-0000-0000-0000D1770000}"/>
    <cellStyle name="Normal 24 3 5 4 3" xfId="43339" xr:uid="{00000000-0005-0000-0000-0000D2770000}"/>
    <cellStyle name="Normal 24 3 5 4 4" xfId="33325" xr:uid="{00000000-0005-0000-0000-0000D3770000}"/>
    <cellStyle name="Normal 24 3 5 5" xfId="9875" xr:uid="{00000000-0005-0000-0000-0000D4770000}"/>
    <cellStyle name="Normal 24 3 5 5 2" xfId="22496" xr:uid="{00000000-0005-0000-0000-0000D5770000}"/>
    <cellStyle name="Normal 24 3 5 5 2 2" xfId="57712" xr:uid="{00000000-0005-0000-0000-0000D6770000}"/>
    <cellStyle name="Normal 24 3 5 5 3" xfId="45115" xr:uid="{00000000-0005-0000-0000-0000D7770000}"/>
    <cellStyle name="Normal 24 3 5 5 4" xfId="35101" xr:uid="{00000000-0005-0000-0000-0000D8770000}"/>
    <cellStyle name="Normal 24 3 5 6" xfId="11669" xr:uid="{00000000-0005-0000-0000-0000D9770000}"/>
    <cellStyle name="Normal 24 3 5 6 2" xfId="24272" xr:uid="{00000000-0005-0000-0000-0000DA770000}"/>
    <cellStyle name="Normal 24 3 5 6 2 2" xfId="59488" xr:uid="{00000000-0005-0000-0000-0000DB770000}"/>
    <cellStyle name="Normal 24 3 5 6 3" xfId="46891" xr:uid="{00000000-0005-0000-0000-0000DC770000}"/>
    <cellStyle name="Normal 24 3 5 6 4" xfId="36877" xr:uid="{00000000-0005-0000-0000-0000DD770000}"/>
    <cellStyle name="Normal 24 3 5 7" xfId="16036" xr:uid="{00000000-0005-0000-0000-0000DE770000}"/>
    <cellStyle name="Normal 24 3 5 7 2" xfId="51252" xr:uid="{00000000-0005-0000-0000-0000DF770000}"/>
    <cellStyle name="Normal 24 3 5 7 3" xfId="28641" xr:uid="{00000000-0005-0000-0000-0000E0770000}"/>
    <cellStyle name="Normal 24 3 5 8" xfId="14258" xr:uid="{00000000-0005-0000-0000-0000E1770000}"/>
    <cellStyle name="Normal 24 3 5 8 2" xfId="49476" xr:uid="{00000000-0005-0000-0000-0000E2770000}"/>
    <cellStyle name="Normal 24 3 5 9" xfId="38655" xr:uid="{00000000-0005-0000-0000-0000E3770000}"/>
    <cellStyle name="Normal 24 3 6" xfId="2529" xr:uid="{00000000-0005-0000-0000-0000E4770000}"/>
    <cellStyle name="Normal 24 3 6 10" xfId="26056" xr:uid="{00000000-0005-0000-0000-0000E5770000}"/>
    <cellStyle name="Normal 24 3 6 11" xfId="60460" xr:uid="{00000000-0005-0000-0000-0000E6770000}"/>
    <cellStyle name="Normal 24 3 6 2" xfId="4356" xr:uid="{00000000-0005-0000-0000-0000E7770000}"/>
    <cellStyle name="Normal 24 3 6 2 2" xfId="17003" xr:uid="{00000000-0005-0000-0000-0000E8770000}"/>
    <cellStyle name="Normal 24 3 6 2 2 2" xfId="52219" xr:uid="{00000000-0005-0000-0000-0000E9770000}"/>
    <cellStyle name="Normal 24 3 6 2 3" xfId="39622" xr:uid="{00000000-0005-0000-0000-0000EA770000}"/>
    <cellStyle name="Normal 24 3 6 2 4" xfId="29608" xr:uid="{00000000-0005-0000-0000-0000EB770000}"/>
    <cellStyle name="Normal 24 3 6 3" xfId="5826" xr:uid="{00000000-0005-0000-0000-0000EC770000}"/>
    <cellStyle name="Normal 24 3 6 3 2" xfId="18457" xr:uid="{00000000-0005-0000-0000-0000ED770000}"/>
    <cellStyle name="Normal 24 3 6 3 2 2" xfId="53673" xr:uid="{00000000-0005-0000-0000-0000EE770000}"/>
    <cellStyle name="Normal 24 3 6 3 3" xfId="41076" xr:uid="{00000000-0005-0000-0000-0000EF770000}"/>
    <cellStyle name="Normal 24 3 6 3 4" xfId="31062" xr:uid="{00000000-0005-0000-0000-0000F0770000}"/>
    <cellStyle name="Normal 24 3 6 4" xfId="7285" xr:uid="{00000000-0005-0000-0000-0000F1770000}"/>
    <cellStyle name="Normal 24 3 6 4 2" xfId="19911" xr:uid="{00000000-0005-0000-0000-0000F2770000}"/>
    <cellStyle name="Normal 24 3 6 4 2 2" xfId="55127" xr:uid="{00000000-0005-0000-0000-0000F3770000}"/>
    <cellStyle name="Normal 24 3 6 4 3" xfId="42530" xr:uid="{00000000-0005-0000-0000-0000F4770000}"/>
    <cellStyle name="Normal 24 3 6 4 4" xfId="32516" xr:uid="{00000000-0005-0000-0000-0000F5770000}"/>
    <cellStyle name="Normal 24 3 6 5" xfId="9066" xr:uid="{00000000-0005-0000-0000-0000F6770000}"/>
    <cellStyle name="Normal 24 3 6 5 2" xfId="21687" xr:uid="{00000000-0005-0000-0000-0000F7770000}"/>
    <cellStyle name="Normal 24 3 6 5 2 2" xfId="56903" xr:uid="{00000000-0005-0000-0000-0000F8770000}"/>
    <cellStyle name="Normal 24 3 6 5 3" xfId="44306" xr:uid="{00000000-0005-0000-0000-0000F9770000}"/>
    <cellStyle name="Normal 24 3 6 5 4" xfId="34292" xr:uid="{00000000-0005-0000-0000-0000FA770000}"/>
    <cellStyle name="Normal 24 3 6 6" xfId="10860" xr:uid="{00000000-0005-0000-0000-0000FB770000}"/>
    <cellStyle name="Normal 24 3 6 6 2" xfId="23463" xr:uid="{00000000-0005-0000-0000-0000FC770000}"/>
    <cellStyle name="Normal 24 3 6 6 2 2" xfId="58679" xr:uid="{00000000-0005-0000-0000-0000FD770000}"/>
    <cellStyle name="Normal 24 3 6 6 3" xfId="46082" xr:uid="{00000000-0005-0000-0000-0000FE770000}"/>
    <cellStyle name="Normal 24 3 6 6 4" xfId="36068" xr:uid="{00000000-0005-0000-0000-0000FF770000}"/>
    <cellStyle name="Normal 24 3 6 7" xfId="15227" xr:uid="{00000000-0005-0000-0000-000000780000}"/>
    <cellStyle name="Normal 24 3 6 7 2" xfId="50443" xr:uid="{00000000-0005-0000-0000-000001780000}"/>
    <cellStyle name="Normal 24 3 6 7 3" xfId="27832" xr:uid="{00000000-0005-0000-0000-000002780000}"/>
    <cellStyle name="Normal 24 3 6 8" xfId="13449" xr:uid="{00000000-0005-0000-0000-000003780000}"/>
    <cellStyle name="Normal 24 3 6 8 2" xfId="48667" xr:uid="{00000000-0005-0000-0000-000004780000}"/>
    <cellStyle name="Normal 24 3 6 9" xfId="37846" xr:uid="{00000000-0005-0000-0000-000005780000}"/>
    <cellStyle name="Normal 24 3 7" xfId="3693" xr:uid="{00000000-0005-0000-0000-000006780000}"/>
    <cellStyle name="Normal 24 3 7 2" xfId="8417" xr:uid="{00000000-0005-0000-0000-000007780000}"/>
    <cellStyle name="Normal 24 3 7 2 2" xfId="21043" xr:uid="{00000000-0005-0000-0000-000008780000}"/>
    <cellStyle name="Normal 24 3 7 2 2 2" xfId="56259" xr:uid="{00000000-0005-0000-0000-000009780000}"/>
    <cellStyle name="Normal 24 3 7 2 3" xfId="43662" xr:uid="{00000000-0005-0000-0000-00000A780000}"/>
    <cellStyle name="Normal 24 3 7 2 4" xfId="33648" xr:uid="{00000000-0005-0000-0000-00000B780000}"/>
    <cellStyle name="Normal 24 3 7 3" xfId="10198" xr:uid="{00000000-0005-0000-0000-00000C780000}"/>
    <cellStyle name="Normal 24 3 7 3 2" xfId="22819" xr:uid="{00000000-0005-0000-0000-00000D780000}"/>
    <cellStyle name="Normal 24 3 7 3 2 2" xfId="58035" xr:uid="{00000000-0005-0000-0000-00000E780000}"/>
    <cellStyle name="Normal 24 3 7 3 3" xfId="45438" xr:uid="{00000000-0005-0000-0000-00000F780000}"/>
    <cellStyle name="Normal 24 3 7 3 4" xfId="35424" xr:uid="{00000000-0005-0000-0000-000010780000}"/>
    <cellStyle name="Normal 24 3 7 4" xfId="11994" xr:uid="{00000000-0005-0000-0000-000011780000}"/>
    <cellStyle name="Normal 24 3 7 4 2" xfId="24595" xr:uid="{00000000-0005-0000-0000-000012780000}"/>
    <cellStyle name="Normal 24 3 7 4 2 2" xfId="59811" xr:uid="{00000000-0005-0000-0000-000013780000}"/>
    <cellStyle name="Normal 24 3 7 4 3" xfId="47214" xr:uid="{00000000-0005-0000-0000-000014780000}"/>
    <cellStyle name="Normal 24 3 7 4 4" xfId="37200" xr:uid="{00000000-0005-0000-0000-000015780000}"/>
    <cellStyle name="Normal 24 3 7 5" xfId="16359" xr:uid="{00000000-0005-0000-0000-000016780000}"/>
    <cellStyle name="Normal 24 3 7 5 2" xfId="51575" xr:uid="{00000000-0005-0000-0000-000017780000}"/>
    <cellStyle name="Normal 24 3 7 5 3" xfId="28964" xr:uid="{00000000-0005-0000-0000-000018780000}"/>
    <cellStyle name="Normal 24 3 7 6" xfId="14581" xr:uid="{00000000-0005-0000-0000-000019780000}"/>
    <cellStyle name="Normal 24 3 7 6 2" xfId="49799" xr:uid="{00000000-0005-0000-0000-00001A780000}"/>
    <cellStyle name="Normal 24 3 7 7" xfId="38978" xr:uid="{00000000-0005-0000-0000-00001B780000}"/>
    <cellStyle name="Normal 24 3 7 8" xfId="27188" xr:uid="{00000000-0005-0000-0000-00001C780000}"/>
    <cellStyle name="Normal 24 3 8" xfId="4029" xr:uid="{00000000-0005-0000-0000-00001D780000}"/>
    <cellStyle name="Normal 24 3 8 2" xfId="16681" xr:uid="{00000000-0005-0000-0000-00001E780000}"/>
    <cellStyle name="Normal 24 3 8 2 2" xfId="51897" xr:uid="{00000000-0005-0000-0000-00001F780000}"/>
    <cellStyle name="Normal 24 3 8 2 3" xfId="29286" xr:uid="{00000000-0005-0000-0000-000020780000}"/>
    <cellStyle name="Normal 24 3 8 3" xfId="13127" xr:uid="{00000000-0005-0000-0000-000021780000}"/>
    <cellStyle name="Normal 24 3 8 3 2" xfId="48345" xr:uid="{00000000-0005-0000-0000-000022780000}"/>
    <cellStyle name="Normal 24 3 8 4" xfId="39300" xr:uid="{00000000-0005-0000-0000-000023780000}"/>
    <cellStyle name="Normal 24 3 8 5" xfId="25734" xr:uid="{00000000-0005-0000-0000-000024780000}"/>
    <cellStyle name="Normal 24 3 9" xfId="5504" xr:uid="{00000000-0005-0000-0000-000025780000}"/>
    <cellStyle name="Normal 24 3 9 2" xfId="18135" xr:uid="{00000000-0005-0000-0000-000026780000}"/>
    <cellStyle name="Normal 24 3 9 2 2" xfId="53351" xr:uid="{00000000-0005-0000-0000-000027780000}"/>
    <cellStyle name="Normal 24 3 9 3" xfId="40754" xr:uid="{00000000-0005-0000-0000-000028780000}"/>
    <cellStyle name="Normal 24 3 9 4" xfId="30740" xr:uid="{00000000-0005-0000-0000-000029780000}"/>
    <cellStyle name="Normal 24 4" xfId="2268" xr:uid="{00000000-0005-0000-0000-00002A780000}"/>
    <cellStyle name="Normal 24 4 10" xfId="10612" xr:uid="{00000000-0005-0000-0000-00002B780000}"/>
    <cellStyle name="Normal 24 4 10 2" xfId="23223" xr:uid="{00000000-0005-0000-0000-00002C780000}"/>
    <cellStyle name="Normal 24 4 10 2 2" xfId="58439" xr:uid="{00000000-0005-0000-0000-00002D780000}"/>
    <cellStyle name="Normal 24 4 10 3" xfId="45842" xr:uid="{00000000-0005-0000-0000-00002E780000}"/>
    <cellStyle name="Normal 24 4 10 4" xfId="35828" xr:uid="{00000000-0005-0000-0000-00002F780000}"/>
    <cellStyle name="Normal 24 4 11" xfId="14985" xr:uid="{00000000-0005-0000-0000-000030780000}"/>
    <cellStyle name="Normal 24 4 11 2" xfId="50201" xr:uid="{00000000-0005-0000-0000-000031780000}"/>
    <cellStyle name="Normal 24 4 11 3" xfId="27590" xr:uid="{00000000-0005-0000-0000-000032780000}"/>
    <cellStyle name="Normal 24 4 12" xfId="12398" xr:uid="{00000000-0005-0000-0000-000033780000}"/>
    <cellStyle name="Normal 24 4 12 2" xfId="47616" xr:uid="{00000000-0005-0000-0000-000034780000}"/>
    <cellStyle name="Normal 24 4 13" xfId="37604" xr:uid="{00000000-0005-0000-0000-000035780000}"/>
    <cellStyle name="Normal 24 4 14" xfId="25005" xr:uid="{00000000-0005-0000-0000-000036780000}"/>
    <cellStyle name="Normal 24 4 15" xfId="60218" xr:uid="{00000000-0005-0000-0000-000037780000}"/>
    <cellStyle name="Normal 24 4 2" xfId="3120" xr:uid="{00000000-0005-0000-0000-000038780000}"/>
    <cellStyle name="Normal 24 4 2 10" xfId="25489" xr:uid="{00000000-0005-0000-0000-000039780000}"/>
    <cellStyle name="Normal 24 4 2 11" xfId="61024" xr:uid="{00000000-0005-0000-0000-00003A780000}"/>
    <cellStyle name="Normal 24 4 2 2" xfId="4920" xr:uid="{00000000-0005-0000-0000-00003B780000}"/>
    <cellStyle name="Normal 24 4 2 2 2" xfId="17567" xr:uid="{00000000-0005-0000-0000-00003C780000}"/>
    <cellStyle name="Normal 24 4 2 2 2 2" xfId="52783" xr:uid="{00000000-0005-0000-0000-00003D780000}"/>
    <cellStyle name="Normal 24 4 2 2 2 3" xfId="30172" xr:uid="{00000000-0005-0000-0000-00003E780000}"/>
    <cellStyle name="Normal 24 4 2 2 3" xfId="14013" xr:uid="{00000000-0005-0000-0000-00003F780000}"/>
    <cellStyle name="Normal 24 4 2 2 3 2" xfId="49231" xr:uid="{00000000-0005-0000-0000-000040780000}"/>
    <cellStyle name="Normal 24 4 2 2 4" xfId="40186" xr:uid="{00000000-0005-0000-0000-000041780000}"/>
    <cellStyle name="Normal 24 4 2 2 5" xfId="26620" xr:uid="{00000000-0005-0000-0000-000042780000}"/>
    <cellStyle name="Normal 24 4 2 3" xfId="6390" xr:uid="{00000000-0005-0000-0000-000043780000}"/>
    <cellStyle name="Normal 24 4 2 3 2" xfId="19021" xr:uid="{00000000-0005-0000-0000-000044780000}"/>
    <cellStyle name="Normal 24 4 2 3 2 2" xfId="54237" xr:uid="{00000000-0005-0000-0000-000045780000}"/>
    <cellStyle name="Normal 24 4 2 3 3" xfId="41640" xr:uid="{00000000-0005-0000-0000-000046780000}"/>
    <cellStyle name="Normal 24 4 2 3 4" xfId="31626" xr:uid="{00000000-0005-0000-0000-000047780000}"/>
    <cellStyle name="Normal 24 4 2 4" xfId="7849" xr:uid="{00000000-0005-0000-0000-000048780000}"/>
    <cellStyle name="Normal 24 4 2 4 2" xfId="20475" xr:uid="{00000000-0005-0000-0000-000049780000}"/>
    <cellStyle name="Normal 24 4 2 4 2 2" xfId="55691" xr:uid="{00000000-0005-0000-0000-00004A780000}"/>
    <cellStyle name="Normal 24 4 2 4 3" xfId="43094" xr:uid="{00000000-0005-0000-0000-00004B780000}"/>
    <cellStyle name="Normal 24 4 2 4 4" xfId="33080" xr:uid="{00000000-0005-0000-0000-00004C780000}"/>
    <cellStyle name="Normal 24 4 2 5" xfId="9630" xr:uid="{00000000-0005-0000-0000-00004D780000}"/>
    <cellStyle name="Normal 24 4 2 5 2" xfId="22251" xr:uid="{00000000-0005-0000-0000-00004E780000}"/>
    <cellStyle name="Normal 24 4 2 5 2 2" xfId="57467" xr:uid="{00000000-0005-0000-0000-00004F780000}"/>
    <cellStyle name="Normal 24 4 2 5 3" xfId="44870" xr:uid="{00000000-0005-0000-0000-000050780000}"/>
    <cellStyle name="Normal 24 4 2 5 4" xfId="34856" xr:uid="{00000000-0005-0000-0000-000051780000}"/>
    <cellStyle name="Normal 24 4 2 6" xfId="11424" xr:uid="{00000000-0005-0000-0000-000052780000}"/>
    <cellStyle name="Normal 24 4 2 6 2" xfId="24027" xr:uid="{00000000-0005-0000-0000-000053780000}"/>
    <cellStyle name="Normal 24 4 2 6 2 2" xfId="59243" xr:uid="{00000000-0005-0000-0000-000054780000}"/>
    <cellStyle name="Normal 24 4 2 6 3" xfId="46646" xr:uid="{00000000-0005-0000-0000-000055780000}"/>
    <cellStyle name="Normal 24 4 2 6 4" xfId="36632" xr:uid="{00000000-0005-0000-0000-000056780000}"/>
    <cellStyle name="Normal 24 4 2 7" xfId="15791" xr:uid="{00000000-0005-0000-0000-000057780000}"/>
    <cellStyle name="Normal 24 4 2 7 2" xfId="51007" xr:uid="{00000000-0005-0000-0000-000058780000}"/>
    <cellStyle name="Normal 24 4 2 7 3" xfId="28396" xr:uid="{00000000-0005-0000-0000-000059780000}"/>
    <cellStyle name="Normal 24 4 2 8" xfId="12882" xr:uid="{00000000-0005-0000-0000-00005A780000}"/>
    <cellStyle name="Normal 24 4 2 8 2" xfId="48100" xr:uid="{00000000-0005-0000-0000-00005B780000}"/>
    <cellStyle name="Normal 24 4 2 9" xfId="38410" xr:uid="{00000000-0005-0000-0000-00005C780000}"/>
    <cellStyle name="Normal 24 4 3" xfId="3449" xr:uid="{00000000-0005-0000-0000-00005D780000}"/>
    <cellStyle name="Normal 24 4 3 10" xfId="26945" xr:uid="{00000000-0005-0000-0000-00005E780000}"/>
    <cellStyle name="Normal 24 4 3 11" xfId="61349" xr:uid="{00000000-0005-0000-0000-00005F780000}"/>
    <cellStyle name="Normal 24 4 3 2" xfId="5245" xr:uid="{00000000-0005-0000-0000-000060780000}"/>
    <cellStyle name="Normal 24 4 3 2 2" xfId="17892" xr:uid="{00000000-0005-0000-0000-000061780000}"/>
    <cellStyle name="Normal 24 4 3 2 2 2" xfId="53108" xr:uid="{00000000-0005-0000-0000-000062780000}"/>
    <cellStyle name="Normal 24 4 3 2 3" xfId="40511" xr:uid="{00000000-0005-0000-0000-000063780000}"/>
    <cellStyle name="Normal 24 4 3 2 4" xfId="30497" xr:uid="{00000000-0005-0000-0000-000064780000}"/>
    <cellStyle name="Normal 24 4 3 3" xfId="6715" xr:uid="{00000000-0005-0000-0000-000065780000}"/>
    <cellStyle name="Normal 24 4 3 3 2" xfId="19346" xr:uid="{00000000-0005-0000-0000-000066780000}"/>
    <cellStyle name="Normal 24 4 3 3 2 2" xfId="54562" xr:uid="{00000000-0005-0000-0000-000067780000}"/>
    <cellStyle name="Normal 24 4 3 3 3" xfId="41965" xr:uid="{00000000-0005-0000-0000-000068780000}"/>
    <cellStyle name="Normal 24 4 3 3 4" xfId="31951" xr:uid="{00000000-0005-0000-0000-000069780000}"/>
    <cellStyle name="Normal 24 4 3 4" xfId="8174" xr:uid="{00000000-0005-0000-0000-00006A780000}"/>
    <cellStyle name="Normal 24 4 3 4 2" xfId="20800" xr:uid="{00000000-0005-0000-0000-00006B780000}"/>
    <cellStyle name="Normal 24 4 3 4 2 2" xfId="56016" xr:uid="{00000000-0005-0000-0000-00006C780000}"/>
    <cellStyle name="Normal 24 4 3 4 3" xfId="43419" xr:uid="{00000000-0005-0000-0000-00006D780000}"/>
    <cellStyle name="Normal 24 4 3 4 4" xfId="33405" xr:uid="{00000000-0005-0000-0000-00006E780000}"/>
    <cellStyle name="Normal 24 4 3 5" xfId="9955" xr:uid="{00000000-0005-0000-0000-00006F780000}"/>
    <cellStyle name="Normal 24 4 3 5 2" xfId="22576" xr:uid="{00000000-0005-0000-0000-000070780000}"/>
    <cellStyle name="Normal 24 4 3 5 2 2" xfId="57792" xr:uid="{00000000-0005-0000-0000-000071780000}"/>
    <cellStyle name="Normal 24 4 3 5 3" xfId="45195" xr:uid="{00000000-0005-0000-0000-000072780000}"/>
    <cellStyle name="Normal 24 4 3 5 4" xfId="35181" xr:uid="{00000000-0005-0000-0000-000073780000}"/>
    <cellStyle name="Normal 24 4 3 6" xfId="11749" xr:uid="{00000000-0005-0000-0000-000074780000}"/>
    <cellStyle name="Normal 24 4 3 6 2" xfId="24352" xr:uid="{00000000-0005-0000-0000-000075780000}"/>
    <cellStyle name="Normal 24 4 3 6 2 2" xfId="59568" xr:uid="{00000000-0005-0000-0000-000076780000}"/>
    <cellStyle name="Normal 24 4 3 6 3" xfId="46971" xr:uid="{00000000-0005-0000-0000-000077780000}"/>
    <cellStyle name="Normal 24 4 3 6 4" xfId="36957" xr:uid="{00000000-0005-0000-0000-000078780000}"/>
    <cellStyle name="Normal 24 4 3 7" xfId="16116" xr:uid="{00000000-0005-0000-0000-000079780000}"/>
    <cellStyle name="Normal 24 4 3 7 2" xfId="51332" xr:uid="{00000000-0005-0000-0000-00007A780000}"/>
    <cellStyle name="Normal 24 4 3 7 3" xfId="28721" xr:uid="{00000000-0005-0000-0000-00007B780000}"/>
    <cellStyle name="Normal 24 4 3 8" xfId="14338" xr:uid="{00000000-0005-0000-0000-00007C780000}"/>
    <cellStyle name="Normal 24 4 3 8 2" xfId="49556" xr:uid="{00000000-0005-0000-0000-00007D780000}"/>
    <cellStyle name="Normal 24 4 3 9" xfId="38735" xr:uid="{00000000-0005-0000-0000-00007E780000}"/>
    <cellStyle name="Normal 24 4 4" xfId="2610" xr:uid="{00000000-0005-0000-0000-00007F780000}"/>
    <cellStyle name="Normal 24 4 4 10" xfId="26136" xr:uid="{00000000-0005-0000-0000-000080780000}"/>
    <cellStyle name="Normal 24 4 4 11" xfId="60540" xr:uid="{00000000-0005-0000-0000-000081780000}"/>
    <cellStyle name="Normal 24 4 4 2" xfId="4436" xr:uid="{00000000-0005-0000-0000-000082780000}"/>
    <cellStyle name="Normal 24 4 4 2 2" xfId="17083" xr:uid="{00000000-0005-0000-0000-000083780000}"/>
    <cellStyle name="Normal 24 4 4 2 2 2" xfId="52299" xr:uid="{00000000-0005-0000-0000-000084780000}"/>
    <cellStyle name="Normal 24 4 4 2 3" xfId="39702" xr:uid="{00000000-0005-0000-0000-000085780000}"/>
    <cellStyle name="Normal 24 4 4 2 4" xfId="29688" xr:uid="{00000000-0005-0000-0000-000086780000}"/>
    <cellStyle name="Normal 24 4 4 3" xfId="5906" xr:uid="{00000000-0005-0000-0000-000087780000}"/>
    <cellStyle name="Normal 24 4 4 3 2" xfId="18537" xr:uid="{00000000-0005-0000-0000-000088780000}"/>
    <cellStyle name="Normal 24 4 4 3 2 2" xfId="53753" xr:uid="{00000000-0005-0000-0000-000089780000}"/>
    <cellStyle name="Normal 24 4 4 3 3" xfId="41156" xr:uid="{00000000-0005-0000-0000-00008A780000}"/>
    <cellStyle name="Normal 24 4 4 3 4" xfId="31142" xr:uid="{00000000-0005-0000-0000-00008B780000}"/>
    <cellStyle name="Normal 24 4 4 4" xfId="7365" xr:uid="{00000000-0005-0000-0000-00008C780000}"/>
    <cellStyle name="Normal 24 4 4 4 2" xfId="19991" xr:uid="{00000000-0005-0000-0000-00008D780000}"/>
    <cellStyle name="Normal 24 4 4 4 2 2" xfId="55207" xr:uid="{00000000-0005-0000-0000-00008E780000}"/>
    <cellStyle name="Normal 24 4 4 4 3" xfId="42610" xr:uid="{00000000-0005-0000-0000-00008F780000}"/>
    <cellStyle name="Normal 24 4 4 4 4" xfId="32596" xr:uid="{00000000-0005-0000-0000-000090780000}"/>
    <cellStyle name="Normal 24 4 4 5" xfId="9146" xr:uid="{00000000-0005-0000-0000-000091780000}"/>
    <cellStyle name="Normal 24 4 4 5 2" xfId="21767" xr:uid="{00000000-0005-0000-0000-000092780000}"/>
    <cellStyle name="Normal 24 4 4 5 2 2" xfId="56983" xr:uid="{00000000-0005-0000-0000-000093780000}"/>
    <cellStyle name="Normal 24 4 4 5 3" xfId="44386" xr:uid="{00000000-0005-0000-0000-000094780000}"/>
    <cellStyle name="Normal 24 4 4 5 4" xfId="34372" xr:uid="{00000000-0005-0000-0000-000095780000}"/>
    <cellStyle name="Normal 24 4 4 6" xfId="10940" xr:uid="{00000000-0005-0000-0000-000096780000}"/>
    <cellStyle name="Normal 24 4 4 6 2" xfId="23543" xr:uid="{00000000-0005-0000-0000-000097780000}"/>
    <cellStyle name="Normal 24 4 4 6 2 2" xfId="58759" xr:uid="{00000000-0005-0000-0000-000098780000}"/>
    <cellStyle name="Normal 24 4 4 6 3" xfId="46162" xr:uid="{00000000-0005-0000-0000-000099780000}"/>
    <cellStyle name="Normal 24 4 4 6 4" xfId="36148" xr:uid="{00000000-0005-0000-0000-00009A780000}"/>
    <cellStyle name="Normal 24 4 4 7" xfId="15307" xr:uid="{00000000-0005-0000-0000-00009B780000}"/>
    <cellStyle name="Normal 24 4 4 7 2" xfId="50523" xr:uid="{00000000-0005-0000-0000-00009C780000}"/>
    <cellStyle name="Normal 24 4 4 7 3" xfId="27912" xr:uid="{00000000-0005-0000-0000-00009D780000}"/>
    <cellStyle name="Normal 24 4 4 8" xfId="13529" xr:uid="{00000000-0005-0000-0000-00009E780000}"/>
    <cellStyle name="Normal 24 4 4 8 2" xfId="48747" xr:uid="{00000000-0005-0000-0000-00009F780000}"/>
    <cellStyle name="Normal 24 4 4 9" xfId="37926" xr:uid="{00000000-0005-0000-0000-0000A0780000}"/>
    <cellStyle name="Normal 24 4 5" xfId="3774" xr:uid="{00000000-0005-0000-0000-0000A1780000}"/>
    <cellStyle name="Normal 24 4 5 2" xfId="8497" xr:uid="{00000000-0005-0000-0000-0000A2780000}"/>
    <cellStyle name="Normal 24 4 5 2 2" xfId="21123" xr:uid="{00000000-0005-0000-0000-0000A3780000}"/>
    <cellStyle name="Normal 24 4 5 2 2 2" xfId="56339" xr:uid="{00000000-0005-0000-0000-0000A4780000}"/>
    <cellStyle name="Normal 24 4 5 2 3" xfId="43742" xr:uid="{00000000-0005-0000-0000-0000A5780000}"/>
    <cellStyle name="Normal 24 4 5 2 4" xfId="33728" xr:uid="{00000000-0005-0000-0000-0000A6780000}"/>
    <cellStyle name="Normal 24 4 5 3" xfId="10278" xr:uid="{00000000-0005-0000-0000-0000A7780000}"/>
    <cellStyle name="Normal 24 4 5 3 2" xfId="22899" xr:uid="{00000000-0005-0000-0000-0000A8780000}"/>
    <cellStyle name="Normal 24 4 5 3 2 2" xfId="58115" xr:uid="{00000000-0005-0000-0000-0000A9780000}"/>
    <cellStyle name="Normal 24 4 5 3 3" xfId="45518" xr:uid="{00000000-0005-0000-0000-0000AA780000}"/>
    <cellStyle name="Normal 24 4 5 3 4" xfId="35504" xr:uid="{00000000-0005-0000-0000-0000AB780000}"/>
    <cellStyle name="Normal 24 4 5 4" xfId="12074" xr:uid="{00000000-0005-0000-0000-0000AC780000}"/>
    <cellStyle name="Normal 24 4 5 4 2" xfId="24675" xr:uid="{00000000-0005-0000-0000-0000AD780000}"/>
    <cellStyle name="Normal 24 4 5 4 2 2" xfId="59891" xr:uid="{00000000-0005-0000-0000-0000AE780000}"/>
    <cellStyle name="Normal 24 4 5 4 3" xfId="47294" xr:uid="{00000000-0005-0000-0000-0000AF780000}"/>
    <cellStyle name="Normal 24 4 5 4 4" xfId="37280" xr:uid="{00000000-0005-0000-0000-0000B0780000}"/>
    <cellStyle name="Normal 24 4 5 5" xfId="16439" xr:uid="{00000000-0005-0000-0000-0000B1780000}"/>
    <cellStyle name="Normal 24 4 5 5 2" xfId="51655" xr:uid="{00000000-0005-0000-0000-0000B2780000}"/>
    <cellStyle name="Normal 24 4 5 5 3" xfId="29044" xr:uid="{00000000-0005-0000-0000-0000B3780000}"/>
    <cellStyle name="Normal 24 4 5 6" xfId="14661" xr:uid="{00000000-0005-0000-0000-0000B4780000}"/>
    <cellStyle name="Normal 24 4 5 6 2" xfId="49879" xr:uid="{00000000-0005-0000-0000-0000B5780000}"/>
    <cellStyle name="Normal 24 4 5 7" xfId="39058" xr:uid="{00000000-0005-0000-0000-0000B6780000}"/>
    <cellStyle name="Normal 24 4 5 8" xfId="27268" xr:uid="{00000000-0005-0000-0000-0000B7780000}"/>
    <cellStyle name="Normal 24 4 6" xfId="4114" xr:uid="{00000000-0005-0000-0000-0000B8780000}"/>
    <cellStyle name="Normal 24 4 6 2" xfId="16761" xr:uid="{00000000-0005-0000-0000-0000B9780000}"/>
    <cellStyle name="Normal 24 4 6 2 2" xfId="51977" xr:uid="{00000000-0005-0000-0000-0000BA780000}"/>
    <cellStyle name="Normal 24 4 6 2 3" xfId="29366" xr:uid="{00000000-0005-0000-0000-0000BB780000}"/>
    <cellStyle name="Normal 24 4 6 3" xfId="13207" xr:uid="{00000000-0005-0000-0000-0000BC780000}"/>
    <cellStyle name="Normal 24 4 6 3 2" xfId="48425" xr:uid="{00000000-0005-0000-0000-0000BD780000}"/>
    <cellStyle name="Normal 24 4 6 4" xfId="39380" xr:uid="{00000000-0005-0000-0000-0000BE780000}"/>
    <cellStyle name="Normal 24 4 6 5" xfId="25814" xr:uid="{00000000-0005-0000-0000-0000BF780000}"/>
    <cellStyle name="Normal 24 4 7" xfId="5584" xr:uid="{00000000-0005-0000-0000-0000C0780000}"/>
    <cellStyle name="Normal 24 4 7 2" xfId="18215" xr:uid="{00000000-0005-0000-0000-0000C1780000}"/>
    <cellStyle name="Normal 24 4 7 2 2" xfId="53431" xr:uid="{00000000-0005-0000-0000-0000C2780000}"/>
    <cellStyle name="Normal 24 4 7 3" xfId="40834" xr:uid="{00000000-0005-0000-0000-0000C3780000}"/>
    <cellStyle name="Normal 24 4 7 4" xfId="30820" xr:uid="{00000000-0005-0000-0000-0000C4780000}"/>
    <cellStyle name="Normal 24 4 8" xfId="7043" xr:uid="{00000000-0005-0000-0000-0000C5780000}"/>
    <cellStyle name="Normal 24 4 8 2" xfId="19669" xr:uid="{00000000-0005-0000-0000-0000C6780000}"/>
    <cellStyle name="Normal 24 4 8 2 2" xfId="54885" xr:uid="{00000000-0005-0000-0000-0000C7780000}"/>
    <cellStyle name="Normal 24 4 8 3" xfId="42288" xr:uid="{00000000-0005-0000-0000-0000C8780000}"/>
    <cellStyle name="Normal 24 4 8 4" xfId="32274" xr:uid="{00000000-0005-0000-0000-0000C9780000}"/>
    <cellStyle name="Normal 24 4 9" xfId="8824" xr:uid="{00000000-0005-0000-0000-0000CA780000}"/>
    <cellStyle name="Normal 24 4 9 2" xfId="21445" xr:uid="{00000000-0005-0000-0000-0000CB780000}"/>
    <cellStyle name="Normal 24 4 9 2 2" xfId="56661" xr:uid="{00000000-0005-0000-0000-0000CC780000}"/>
    <cellStyle name="Normal 24 4 9 3" xfId="44064" xr:uid="{00000000-0005-0000-0000-0000CD780000}"/>
    <cellStyle name="Normal 24 4 9 4" xfId="34050" xr:uid="{00000000-0005-0000-0000-0000CE780000}"/>
    <cellStyle name="Normal 24 5" xfId="2945" xr:uid="{00000000-0005-0000-0000-0000CF780000}"/>
    <cellStyle name="Normal 24 5 10" xfId="25327" xr:uid="{00000000-0005-0000-0000-0000D0780000}"/>
    <cellStyle name="Normal 24 5 11" xfId="60862" xr:uid="{00000000-0005-0000-0000-0000D1780000}"/>
    <cellStyle name="Normal 24 5 2" xfId="4758" xr:uid="{00000000-0005-0000-0000-0000D2780000}"/>
    <cellStyle name="Normal 24 5 2 2" xfId="17405" xr:uid="{00000000-0005-0000-0000-0000D3780000}"/>
    <cellStyle name="Normal 24 5 2 2 2" xfId="52621" xr:uid="{00000000-0005-0000-0000-0000D4780000}"/>
    <cellStyle name="Normal 24 5 2 2 3" xfId="30010" xr:uid="{00000000-0005-0000-0000-0000D5780000}"/>
    <cellStyle name="Normal 24 5 2 3" xfId="13851" xr:uid="{00000000-0005-0000-0000-0000D6780000}"/>
    <cellStyle name="Normal 24 5 2 3 2" xfId="49069" xr:uid="{00000000-0005-0000-0000-0000D7780000}"/>
    <cellStyle name="Normal 24 5 2 4" xfId="40024" xr:uid="{00000000-0005-0000-0000-0000D8780000}"/>
    <cellStyle name="Normal 24 5 2 5" xfId="26458" xr:uid="{00000000-0005-0000-0000-0000D9780000}"/>
    <cellStyle name="Normal 24 5 3" xfId="6228" xr:uid="{00000000-0005-0000-0000-0000DA780000}"/>
    <cellStyle name="Normal 24 5 3 2" xfId="18859" xr:uid="{00000000-0005-0000-0000-0000DB780000}"/>
    <cellStyle name="Normal 24 5 3 2 2" xfId="54075" xr:uid="{00000000-0005-0000-0000-0000DC780000}"/>
    <cellStyle name="Normal 24 5 3 3" xfId="41478" xr:uid="{00000000-0005-0000-0000-0000DD780000}"/>
    <cellStyle name="Normal 24 5 3 4" xfId="31464" xr:uid="{00000000-0005-0000-0000-0000DE780000}"/>
    <cellStyle name="Normal 24 5 4" xfId="7687" xr:uid="{00000000-0005-0000-0000-0000DF780000}"/>
    <cellStyle name="Normal 24 5 4 2" xfId="20313" xr:uid="{00000000-0005-0000-0000-0000E0780000}"/>
    <cellStyle name="Normal 24 5 4 2 2" xfId="55529" xr:uid="{00000000-0005-0000-0000-0000E1780000}"/>
    <cellStyle name="Normal 24 5 4 3" xfId="42932" xr:uid="{00000000-0005-0000-0000-0000E2780000}"/>
    <cellStyle name="Normal 24 5 4 4" xfId="32918" xr:uid="{00000000-0005-0000-0000-0000E3780000}"/>
    <cellStyle name="Normal 24 5 5" xfId="9468" xr:uid="{00000000-0005-0000-0000-0000E4780000}"/>
    <cellStyle name="Normal 24 5 5 2" xfId="22089" xr:uid="{00000000-0005-0000-0000-0000E5780000}"/>
    <cellStyle name="Normal 24 5 5 2 2" xfId="57305" xr:uid="{00000000-0005-0000-0000-0000E6780000}"/>
    <cellStyle name="Normal 24 5 5 3" xfId="44708" xr:uid="{00000000-0005-0000-0000-0000E7780000}"/>
    <cellStyle name="Normal 24 5 5 4" xfId="34694" xr:uid="{00000000-0005-0000-0000-0000E8780000}"/>
    <cellStyle name="Normal 24 5 6" xfId="11262" xr:uid="{00000000-0005-0000-0000-0000E9780000}"/>
    <cellStyle name="Normal 24 5 6 2" xfId="23865" xr:uid="{00000000-0005-0000-0000-0000EA780000}"/>
    <cellStyle name="Normal 24 5 6 2 2" xfId="59081" xr:uid="{00000000-0005-0000-0000-0000EB780000}"/>
    <cellStyle name="Normal 24 5 6 3" xfId="46484" xr:uid="{00000000-0005-0000-0000-0000EC780000}"/>
    <cellStyle name="Normal 24 5 6 4" xfId="36470" xr:uid="{00000000-0005-0000-0000-0000ED780000}"/>
    <cellStyle name="Normal 24 5 7" xfId="15629" xr:uid="{00000000-0005-0000-0000-0000EE780000}"/>
    <cellStyle name="Normal 24 5 7 2" xfId="50845" xr:uid="{00000000-0005-0000-0000-0000EF780000}"/>
    <cellStyle name="Normal 24 5 7 3" xfId="28234" xr:uid="{00000000-0005-0000-0000-0000F0780000}"/>
    <cellStyle name="Normal 24 5 8" xfId="12720" xr:uid="{00000000-0005-0000-0000-0000F1780000}"/>
    <cellStyle name="Normal 24 5 8 2" xfId="47938" xr:uid="{00000000-0005-0000-0000-0000F2780000}"/>
    <cellStyle name="Normal 24 5 9" xfId="38248" xr:uid="{00000000-0005-0000-0000-0000F3780000}"/>
    <cellStyle name="Normal 24 6" xfId="2782" xr:uid="{00000000-0005-0000-0000-0000F4780000}"/>
    <cellStyle name="Normal 24 6 10" xfId="25175" xr:uid="{00000000-0005-0000-0000-0000F5780000}"/>
    <cellStyle name="Normal 24 6 11" xfId="60710" xr:uid="{00000000-0005-0000-0000-0000F6780000}"/>
    <cellStyle name="Normal 24 6 2" xfId="4606" xr:uid="{00000000-0005-0000-0000-0000F7780000}"/>
    <cellStyle name="Normal 24 6 2 2" xfId="17253" xr:uid="{00000000-0005-0000-0000-0000F8780000}"/>
    <cellStyle name="Normal 24 6 2 2 2" xfId="52469" xr:uid="{00000000-0005-0000-0000-0000F9780000}"/>
    <cellStyle name="Normal 24 6 2 2 3" xfId="29858" xr:uid="{00000000-0005-0000-0000-0000FA780000}"/>
    <cellStyle name="Normal 24 6 2 3" xfId="13699" xr:uid="{00000000-0005-0000-0000-0000FB780000}"/>
    <cellStyle name="Normal 24 6 2 3 2" xfId="48917" xr:uid="{00000000-0005-0000-0000-0000FC780000}"/>
    <cellStyle name="Normal 24 6 2 4" xfId="39872" xr:uid="{00000000-0005-0000-0000-0000FD780000}"/>
    <cellStyle name="Normal 24 6 2 5" xfId="26306" xr:uid="{00000000-0005-0000-0000-0000FE780000}"/>
    <cellStyle name="Normal 24 6 3" xfId="6076" xr:uid="{00000000-0005-0000-0000-0000FF780000}"/>
    <cellStyle name="Normal 24 6 3 2" xfId="18707" xr:uid="{00000000-0005-0000-0000-000000790000}"/>
    <cellStyle name="Normal 24 6 3 2 2" xfId="53923" xr:uid="{00000000-0005-0000-0000-000001790000}"/>
    <cellStyle name="Normal 24 6 3 3" xfId="41326" xr:uid="{00000000-0005-0000-0000-000002790000}"/>
    <cellStyle name="Normal 24 6 3 4" xfId="31312" xr:uid="{00000000-0005-0000-0000-000003790000}"/>
    <cellStyle name="Normal 24 6 4" xfId="7535" xr:uid="{00000000-0005-0000-0000-000004790000}"/>
    <cellStyle name="Normal 24 6 4 2" xfId="20161" xr:uid="{00000000-0005-0000-0000-000005790000}"/>
    <cellStyle name="Normal 24 6 4 2 2" xfId="55377" xr:uid="{00000000-0005-0000-0000-000006790000}"/>
    <cellStyle name="Normal 24 6 4 3" xfId="42780" xr:uid="{00000000-0005-0000-0000-000007790000}"/>
    <cellStyle name="Normal 24 6 4 4" xfId="32766" xr:uid="{00000000-0005-0000-0000-000008790000}"/>
    <cellStyle name="Normal 24 6 5" xfId="9316" xr:uid="{00000000-0005-0000-0000-000009790000}"/>
    <cellStyle name="Normal 24 6 5 2" xfId="21937" xr:uid="{00000000-0005-0000-0000-00000A790000}"/>
    <cellStyle name="Normal 24 6 5 2 2" xfId="57153" xr:uid="{00000000-0005-0000-0000-00000B790000}"/>
    <cellStyle name="Normal 24 6 5 3" xfId="44556" xr:uid="{00000000-0005-0000-0000-00000C790000}"/>
    <cellStyle name="Normal 24 6 5 4" xfId="34542" xr:uid="{00000000-0005-0000-0000-00000D790000}"/>
    <cellStyle name="Normal 24 6 6" xfId="11110" xr:uid="{00000000-0005-0000-0000-00000E790000}"/>
    <cellStyle name="Normal 24 6 6 2" xfId="23713" xr:uid="{00000000-0005-0000-0000-00000F790000}"/>
    <cellStyle name="Normal 24 6 6 2 2" xfId="58929" xr:uid="{00000000-0005-0000-0000-000010790000}"/>
    <cellStyle name="Normal 24 6 6 3" xfId="46332" xr:uid="{00000000-0005-0000-0000-000011790000}"/>
    <cellStyle name="Normal 24 6 6 4" xfId="36318" xr:uid="{00000000-0005-0000-0000-000012790000}"/>
    <cellStyle name="Normal 24 6 7" xfId="15477" xr:uid="{00000000-0005-0000-0000-000013790000}"/>
    <cellStyle name="Normal 24 6 7 2" xfId="50693" xr:uid="{00000000-0005-0000-0000-000014790000}"/>
    <cellStyle name="Normal 24 6 7 3" xfId="28082" xr:uid="{00000000-0005-0000-0000-000015790000}"/>
    <cellStyle name="Normal 24 6 8" xfId="12568" xr:uid="{00000000-0005-0000-0000-000016790000}"/>
    <cellStyle name="Normal 24 6 8 2" xfId="47786" xr:uid="{00000000-0005-0000-0000-000017790000}"/>
    <cellStyle name="Normal 24 6 9" xfId="38096" xr:uid="{00000000-0005-0000-0000-000018790000}"/>
    <cellStyle name="Normal 24 7" xfId="3297" xr:uid="{00000000-0005-0000-0000-000019790000}"/>
    <cellStyle name="Normal 24 7 10" xfId="26793" xr:uid="{00000000-0005-0000-0000-00001A790000}"/>
    <cellStyle name="Normal 24 7 11" xfId="61197" xr:uid="{00000000-0005-0000-0000-00001B790000}"/>
    <cellStyle name="Normal 24 7 2" xfId="5093" xr:uid="{00000000-0005-0000-0000-00001C790000}"/>
    <cellStyle name="Normal 24 7 2 2" xfId="17740" xr:uid="{00000000-0005-0000-0000-00001D790000}"/>
    <cellStyle name="Normal 24 7 2 2 2" xfId="52956" xr:uid="{00000000-0005-0000-0000-00001E790000}"/>
    <cellStyle name="Normal 24 7 2 3" xfId="40359" xr:uid="{00000000-0005-0000-0000-00001F790000}"/>
    <cellStyle name="Normal 24 7 2 4" xfId="30345" xr:uid="{00000000-0005-0000-0000-000020790000}"/>
    <cellStyle name="Normal 24 7 3" xfId="6563" xr:uid="{00000000-0005-0000-0000-000021790000}"/>
    <cellStyle name="Normal 24 7 3 2" xfId="19194" xr:uid="{00000000-0005-0000-0000-000022790000}"/>
    <cellStyle name="Normal 24 7 3 2 2" xfId="54410" xr:uid="{00000000-0005-0000-0000-000023790000}"/>
    <cellStyle name="Normal 24 7 3 3" xfId="41813" xr:uid="{00000000-0005-0000-0000-000024790000}"/>
    <cellStyle name="Normal 24 7 3 4" xfId="31799" xr:uid="{00000000-0005-0000-0000-000025790000}"/>
    <cellStyle name="Normal 24 7 4" xfId="8022" xr:uid="{00000000-0005-0000-0000-000026790000}"/>
    <cellStyle name="Normal 24 7 4 2" xfId="20648" xr:uid="{00000000-0005-0000-0000-000027790000}"/>
    <cellStyle name="Normal 24 7 4 2 2" xfId="55864" xr:uid="{00000000-0005-0000-0000-000028790000}"/>
    <cellStyle name="Normal 24 7 4 3" xfId="43267" xr:uid="{00000000-0005-0000-0000-000029790000}"/>
    <cellStyle name="Normal 24 7 4 4" xfId="33253" xr:uid="{00000000-0005-0000-0000-00002A790000}"/>
    <cellStyle name="Normal 24 7 5" xfId="9803" xr:uid="{00000000-0005-0000-0000-00002B790000}"/>
    <cellStyle name="Normal 24 7 5 2" xfId="22424" xr:uid="{00000000-0005-0000-0000-00002C790000}"/>
    <cellStyle name="Normal 24 7 5 2 2" xfId="57640" xr:uid="{00000000-0005-0000-0000-00002D790000}"/>
    <cellStyle name="Normal 24 7 5 3" xfId="45043" xr:uid="{00000000-0005-0000-0000-00002E790000}"/>
    <cellStyle name="Normal 24 7 5 4" xfId="35029" xr:uid="{00000000-0005-0000-0000-00002F790000}"/>
    <cellStyle name="Normal 24 7 6" xfId="11597" xr:uid="{00000000-0005-0000-0000-000030790000}"/>
    <cellStyle name="Normal 24 7 6 2" xfId="24200" xr:uid="{00000000-0005-0000-0000-000031790000}"/>
    <cellStyle name="Normal 24 7 6 2 2" xfId="59416" xr:uid="{00000000-0005-0000-0000-000032790000}"/>
    <cellStyle name="Normal 24 7 6 3" xfId="46819" xr:uid="{00000000-0005-0000-0000-000033790000}"/>
    <cellStyle name="Normal 24 7 6 4" xfId="36805" xr:uid="{00000000-0005-0000-0000-000034790000}"/>
    <cellStyle name="Normal 24 7 7" xfId="15964" xr:uid="{00000000-0005-0000-0000-000035790000}"/>
    <cellStyle name="Normal 24 7 7 2" xfId="51180" xr:uid="{00000000-0005-0000-0000-000036790000}"/>
    <cellStyle name="Normal 24 7 7 3" xfId="28569" xr:uid="{00000000-0005-0000-0000-000037790000}"/>
    <cellStyle name="Normal 24 7 8" xfId="14186" xr:uid="{00000000-0005-0000-0000-000038790000}"/>
    <cellStyle name="Normal 24 7 8 2" xfId="49404" xr:uid="{00000000-0005-0000-0000-000039790000}"/>
    <cellStyle name="Normal 24 7 9" xfId="38583" xr:uid="{00000000-0005-0000-0000-00003A790000}"/>
    <cellStyle name="Normal 24 8" xfId="2452" xr:uid="{00000000-0005-0000-0000-00003B790000}"/>
    <cellStyle name="Normal 24 8 10" xfId="25984" xr:uid="{00000000-0005-0000-0000-00003C790000}"/>
    <cellStyle name="Normal 24 8 11" xfId="60388" xr:uid="{00000000-0005-0000-0000-00003D790000}"/>
    <cellStyle name="Normal 24 8 2" xfId="4284" xr:uid="{00000000-0005-0000-0000-00003E790000}"/>
    <cellStyle name="Normal 24 8 2 2" xfId="16931" xr:uid="{00000000-0005-0000-0000-00003F790000}"/>
    <cellStyle name="Normal 24 8 2 2 2" xfId="52147" xr:uid="{00000000-0005-0000-0000-000040790000}"/>
    <cellStyle name="Normal 24 8 2 3" xfId="39550" xr:uid="{00000000-0005-0000-0000-000041790000}"/>
    <cellStyle name="Normal 24 8 2 4" xfId="29536" xr:uid="{00000000-0005-0000-0000-000042790000}"/>
    <cellStyle name="Normal 24 8 3" xfId="5754" xr:uid="{00000000-0005-0000-0000-000043790000}"/>
    <cellStyle name="Normal 24 8 3 2" xfId="18385" xr:uid="{00000000-0005-0000-0000-000044790000}"/>
    <cellStyle name="Normal 24 8 3 2 2" xfId="53601" xr:uid="{00000000-0005-0000-0000-000045790000}"/>
    <cellStyle name="Normal 24 8 3 3" xfId="41004" xr:uid="{00000000-0005-0000-0000-000046790000}"/>
    <cellStyle name="Normal 24 8 3 4" xfId="30990" xr:uid="{00000000-0005-0000-0000-000047790000}"/>
    <cellStyle name="Normal 24 8 4" xfId="7213" xr:uid="{00000000-0005-0000-0000-000048790000}"/>
    <cellStyle name="Normal 24 8 4 2" xfId="19839" xr:uid="{00000000-0005-0000-0000-000049790000}"/>
    <cellStyle name="Normal 24 8 4 2 2" xfId="55055" xr:uid="{00000000-0005-0000-0000-00004A790000}"/>
    <cellStyle name="Normal 24 8 4 3" xfId="42458" xr:uid="{00000000-0005-0000-0000-00004B790000}"/>
    <cellStyle name="Normal 24 8 4 4" xfId="32444" xr:uid="{00000000-0005-0000-0000-00004C790000}"/>
    <cellStyle name="Normal 24 8 5" xfId="8994" xr:uid="{00000000-0005-0000-0000-00004D790000}"/>
    <cellStyle name="Normal 24 8 5 2" xfId="21615" xr:uid="{00000000-0005-0000-0000-00004E790000}"/>
    <cellStyle name="Normal 24 8 5 2 2" xfId="56831" xr:uid="{00000000-0005-0000-0000-00004F790000}"/>
    <cellStyle name="Normal 24 8 5 3" xfId="44234" xr:uid="{00000000-0005-0000-0000-000050790000}"/>
    <cellStyle name="Normal 24 8 5 4" xfId="34220" xr:uid="{00000000-0005-0000-0000-000051790000}"/>
    <cellStyle name="Normal 24 8 6" xfId="10788" xr:uid="{00000000-0005-0000-0000-000052790000}"/>
    <cellStyle name="Normal 24 8 6 2" xfId="23391" xr:uid="{00000000-0005-0000-0000-000053790000}"/>
    <cellStyle name="Normal 24 8 6 2 2" xfId="58607" xr:uid="{00000000-0005-0000-0000-000054790000}"/>
    <cellStyle name="Normal 24 8 6 3" xfId="46010" xr:uid="{00000000-0005-0000-0000-000055790000}"/>
    <cellStyle name="Normal 24 8 6 4" xfId="35996" xr:uid="{00000000-0005-0000-0000-000056790000}"/>
    <cellStyle name="Normal 24 8 7" xfId="15155" xr:uid="{00000000-0005-0000-0000-000057790000}"/>
    <cellStyle name="Normal 24 8 7 2" xfId="50371" xr:uid="{00000000-0005-0000-0000-000058790000}"/>
    <cellStyle name="Normal 24 8 7 3" xfId="27760" xr:uid="{00000000-0005-0000-0000-000059790000}"/>
    <cellStyle name="Normal 24 8 8" xfId="13377" xr:uid="{00000000-0005-0000-0000-00005A790000}"/>
    <cellStyle name="Normal 24 8 8 2" xfId="48595" xr:uid="{00000000-0005-0000-0000-00005B790000}"/>
    <cellStyle name="Normal 24 8 9" xfId="37774" xr:uid="{00000000-0005-0000-0000-00005C790000}"/>
    <cellStyle name="Normal 24 9" xfId="3621" xr:uid="{00000000-0005-0000-0000-00005D790000}"/>
    <cellStyle name="Normal 24 9 2" xfId="8345" xr:uid="{00000000-0005-0000-0000-00005E790000}"/>
    <cellStyle name="Normal 24 9 2 2" xfId="20971" xr:uid="{00000000-0005-0000-0000-00005F790000}"/>
    <cellStyle name="Normal 24 9 2 2 2" xfId="56187" xr:uid="{00000000-0005-0000-0000-000060790000}"/>
    <cellStyle name="Normal 24 9 2 3" xfId="43590" xr:uid="{00000000-0005-0000-0000-000061790000}"/>
    <cellStyle name="Normal 24 9 2 4" xfId="33576" xr:uid="{00000000-0005-0000-0000-000062790000}"/>
    <cellStyle name="Normal 24 9 3" xfId="10126" xr:uid="{00000000-0005-0000-0000-000063790000}"/>
    <cellStyle name="Normal 24 9 3 2" xfId="22747" xr:uid="{00000000-0005-0000-0000-000064790000}"/>
    <cellStyle name="Normal 24 9 3 2 2" xfId="57963" xr:uid="{00000000-0005-0000-0000-000065790000}"/>
    <cellStyle name="Normal 24 9 3 3" xfId="45366" xr:uid="{00000000-0005-0000-0000-000066790000}"/>
    <cellStyle name="Normal 24 9 3 4" xfId="35352" xr:uid="{00000000-0005-0000-0000-000067790000}"/>
    <cellStyle name="Normal 24 9 4" xfId="11922" xr:uid="{00000000-0005-0000-0000-000068790000}"/>
    <cellStyle name="Normal 24 9 4 2" xfId="24523" xr:uid="{00000000-0005-0000-0000-000069790000}"/>
    <cellStyle name="Normal 24 9 4 2 2" xfId="59739" xr:uid="{00000000-0005-0000-0000-00006A790000}"/>
    <cellStyle name="Normal 24 9 4 3" xfId="47142" xr:uid="{00000000-0005-0000-0000-00006B790000}"/>
    <cellStyle name="Normal 24 9 4 4" xfId="37128" xr:uid="{00000000-0005-0000-0000-00006C790000}"/>
    <cellStyle name="Normal 24 9 5" xfId="16287" xr:uid="{00000000-0005-0000-0000-00006D790000}"/>
    <cellStyle name="Normal 24 9 5 2" xfId="51503" xr:uid="{00000000-0005-0000-0000-00006E790000}"/>
    <cellStyle name="Normal 24 9 5 3" xfId="28892" xr:uid="{00000000-0005-0000-0000-00006F790000}"/>
    <cellStyle name="Normal 24 9 6" xfId="14509" xr:uid="{00000000-0005-0000-0000-000070790000}"/>
    <cellStyle name="Normal 24 9 6 2" xfId="49727" xr:uid="{00000000-0005-0000-0000-000071790000}"/>
    <cellStyle name="Normal 24 9 7" xfId="38906" xr:uid="{00000000-0005-0000-0000-000072790000}"/>
    <cellStyle name="Normal 24 9 8" xfId="27116" xr:uid="{00000000-0005-0000-0000-000073790000}"/>
    <cellStyle name="Normal 24_District Target Attainment" xfId="1145" xr:uid="{00000000-0005-0000-0000-000074790000}"/>
    <cellStyle name="Normal 25" xfId="2429" xr:uid="{00000000-0005-0000-0000-000075790000}"/>
    <cellStyle name="Normal 25 10" xfId="10613" xr:uid="{00000000-0005-0000-0000-000076790000}"/>
    <cellStyle name="Normal 25 10 2" xfId="23224" xr:uid="{00000000-0005-0000-0000-000077790000}"/>
    <cellStyle name="Normal 25 10 2 2" xfId="58440" xr:uid="{00000000-0005-0000-0000-000078790000}"/>
    <cellStyle name="Normal 25 10 3" xfId="45843" xr:uid="{00000000-0005-0000-0000-000079790000}"/>
    <cellStyle name="Normal 25 10 4" xfId="35829" xr:uid="{00000000-0005-0000-0000-00007A790000}"/>
    <cellStyle name="Normal 25 11" xfId="15134" xr:uid="{00000000-0005-0000-0000-00007B790000}"/>
    <cellStyle name="Normal 25 11 2" xfId="50350" xr:uid="{00000000-0005-0000-0000-00007C790000}"/>
    <cellStyle name="Normal 25 11 3" xfId="27739" xr:uid="{00000000-0005-0000-0000-00007D790000}"/>
    <cellStyle name="Normal 25 12" xfId="12547" xr:uid="{00000000-0005-0000-0000-00007E790000}"/>
    <cellStyle name="Normal 25 12 2" xfId="47765" xr:uid="{00000000-0005-0000-0000-00007F790000}"/>
    <cellStyle name="Normal 25 13" xfId="37753" xr:uid="{00000000-0005-0000-0000-000080790000}"/>
    <cellStyle name="Normal 25 14" xfId="25154" xr:uid="{00000000-0005-0000-0000-000081790000}"/>
    <cellStyle name="Normal 25 15" xfId="60367" xr:uid="{00000000-0005-0000-0000-000082790000}"/>
    <cellStyle name="Normal 25 2" xfId="3269" xr:uid="{00000000-0005-0000-0000-000083790000}"/>
    <cellStyle name="Normal 25 2 10" xfId="25638" xr:uid="{00000000-0005-0000-0000-000084790000}"/>
    <cellStyle name="Normal 25 2 11" xfId="61173" xr:uid="{00000000-0005-0000-0000-000085790000}"/>
    <cellStyle name="Normal 25 2 2" xfId="5069" xr:uid="{00000000-0005-0000-0000-000086790000}"/>
    <cellStyle name="Normal 25 2 2 2" xfId="17716" xr:uid="{00000000-0005-0000-0000-000087790000}"/>
    <cellStyle name="Normal 25 2 2 2 2" xfId="52932" xr:uid="{00000000-0005-0000-0000-000088790000}"/>
    <cellStyle name="Normal 25 2 2 2 3" xfId="30321" xr:uid="{00000000-0005-0000-0000-000089790000}"/>
    <cellStyle name="Normal 25 2 2 3" xfId="14162" xr:uid="{00000000-0005-0000-0000-00008A790000}"/>
    <cellStyle name="Normal 25 2 2 3 2" xfId="49380" xr:uid="{00000000-0005-0000-0000-00008B790000}"/>
    <cellStyle name="Normal 25 2 2 4" xfId="40335" xr:uid="{00000000-0005-0000-0000-00008C790000}"/>
    <cellStyle name="Normal 25 2 2 5" xfId="26769" xr:uid="{00000000-0005-0000-0000-00008D790000}"/>
    <cellStyle name="Normal 25 2 3" xfId="6539" xr:uid="{00000000-0005-0000-0000-00008E790000}"/>
    <cellStyle name="Normal 25 2 3 2" xfId="19170" xr:uid="{00000000-0005-0000-0000-00008F790000}"/>
    <cellStyle name="Normal 25 2 3 2 2" xfId="54386" xr:uid="{00000000-0005-0000-0000-000090790000}"/>
    <cellStyle name="Normal 25 2 3 3" xfId="41789" xr:uid="{00000000-0005-0000-0000-000091790000}"/>
    <cellStyle name="Normal 25 2 3 4" xfId="31775" xr:uid="{00000000-0005-0000-0000-000092790000}"/>
    <cellStyle name="Normal 25 2 4" xfId="7998" xr:uid="{00000000-0005-0000-0000-000093790000}"/>
    <cellStyle name="Normal 25 2 4 2" xfId="20624" xr:uid="{00000000-0005-0000-0000-000094790000}"/>
    <cellStyle name="Normal 25 2 4 2 2" xfId="55840" xr:uid="{00000000-0005-0000-0000-000095790000}"/>
    <cellStyle name="Normal 25 2 4 3" xfId="43243" xr:uid="{00000000-0005-0000-0000-000096790000}"/>
    <cellStyle name="Normal 25 2 4 4" xfId="33229" xr:uid="{00000000-0005-0000-0000-000097790000}"/>
    <cellStyle name="Normal 25 2 5" xfId="9779" xr:uid="{00000000-0005-0000-0000-000098790000}"/>
    <cellStyle name="Normal 25 2 5 2" xfId="22400" xr:uid="{00000000-0005-0000-0000-000099790000}"/>
    <cellStyle name="Normal 25 2 5 2 2" xfId="57616" xr:uid="{00000000-0005-0000-0000-00009A790000}"/>
    <cellStyle name="Normal 25 2 5 3" xfId="45019" xr:uid="{00000000-0005-0000-0000-00009B790000}"/>
    <cellStyle name="Normal 25 2 5 4" xfId="35005" xr:uid="{00000000-0005-0000-0000-00009C790000}"/>
    <cellStyle name="Normal 25 2 6" xfId="11573" xr:uid="{00000000-0005-0000-0000-00009D790000}"/>
    <cellStyle name="Normal 25 2 6 2" xfId="24176" xr:uid="{00000000-0005-0000-0000-00009E790000}"/>
    <cellStyle name="Normal 25 2 6 2 2" xfId="59392" xr:uid="{00000000-0005-0000-0000-00009F790000}"/>
    <cellStyle name="Normal 25 2 6 3" xfId="46795" xr:uid="{00000000-0005-0000-0000-0000A0790000}"/>
    <cellStyle name="Normal 25 2 6 4" xfId="36781" xr:uid="{00000000-0005-0000-0000-0000A1790000}"/>
    <cellStyle name="Normal 25 2 7" xfId="15940" xr:uid="{00000000-0005-0000-0000-0000A2790000}"/>
    <cellStyle name="Normal 25 2 7 2" xfId="51156" xr:uid="{00000000-0005-0000-0000-0000A3790000}"/>
    <cellStyle name="Normal 25 2 7 3" xfId="28545" xr:uid="{00000000-0005-0000-0000-0000A4790000}"/>
    <cellStyle name="Normal 25 2 8" xfId="13031" xr:uid="{00000000-0005-0000-0000-0000A5790000}"/>
    <cellStyle name="Normal 25 2 8 2" xfId="48249" xr:uid="{00000000-0005-0000-0000-0000A6790000}"/>
    <cellStyle name="Normal 25 2 9" xfId="38559" xr:uid="{00000000-0005-0000-0000-0000A7790000}"/>
    <cellStyle name="Normal 25 3" xfId="3598" xr:uid="{00000000-0005-0000-0000-0000A8790000}"/>
    <cellStyle name="Normal 25 3 10" xfId="27094" xr:uid="{00000000-0005-0000-0000-0000A9790000}"/>
    <cellStyle name="Normal 25 3 11" xfId="61498" xr:uid="{00000000-0005-0000-0000-0000AA790000}"/>
    <cellStyle name="Normal 25 3 2" xfId="5394" xr:uid="{00000000-0005-0000-0000-0000AB790000}"/>
    <cellStyle name="Normal 25 3 2 2" xfId="18041" xr:uid="{00000000-0005-0000-0000-0000AC790000}"/>
    <cellStyle name="Normal 25 3 2 2 2" xfId="53257" xr:uid="{00000000-0005-0000-0000-0000AD790000}"/>
    <cellStyle name="Normal 25 3 2 3" xfId="40660" xr:uid="{00000000-0005-0000-0000-0000AE790000}"/>
    <cellStyle name="Normal 25 3 2 4" xfId="30646" xr:uid="{00000000-0005-0000-0000-0000AF790000}"/>
    <cellStyle name="Normal 25 3 3" xfId="6864" xr:uid="{00000000-0005-0000-0000-0000B0790000}"/>
    <cellStyle name="Normal 25 3 3 2" xfId="19495" xr:uid="{00000000-0005-0000-0000-0000B1790000}"/>
    <cellStyle name="Normal 25 3 3 2 2" xfId="54711" xr:uid="{00000000-0005-0000-0000-0000B2790000}"/>
    <cellStyle name="Normal 25 3 3 3" xfId="42114" xr:uid="{00000000-0005-0000-0000-0000B3790000}"/>
    <cellStyle name="Normal 25 3 3 4" xfId="32100" xr:uid="{00000000-0005-0000-0000-0000B4790000}"/>
    <cellStyle name="Normal 25 3 4" xfId="8323" xr:uid="{00000000-0005-0000-0000-0000B5790000}"/>
    <cellStyle name="Normal 25 3 4 2" xfId="20949" xr:uid="{00000000-0005-0000-0000-0000B6790000}"/>
    <cellStyle name="Normal 25 3 4 2 2" xfId="56165" xr:uid="{00000000-0005-0000-0000-0000B7790000}"/>
    <cellStyle name="Normal 25 3 4 3" xfId="43568" xr:uid="{00000000-0005-0000-0000-0000B8790000}"/>
    <cellStyle name="Normal 25 3 4 4" xfId="33554" xr:uid="{00000000-0005-0000-0000-0000B9790000}"/>
    <cellStyle name="Normal 25 3 5" xfId="10104" xr:uid="{00000000-0005-0000-0000-0000BA790000}"/>
    <cellStyle name="Normal 25 3 5 2" xfId="22725" xr:uid="{00000000-0005-0000-0000-0000BB790000}"/>
    <cellStyle name="Normal 25 3 5 2 2" xfId="57941" xr:uid="{00000000-0005-0000-0000-0000BC790000}"/>
    <cellStyle name="Normal 25 3 5 3" xfId="45344" xr:uid="{00000000-0005-0000-0000-0000BD790000}"/>
    <cellStyle name="Normal 25 3 5 4" xfId="35330" xr:uid="{00000000-0005-0000-0000-0000BE790000}"/>
    <cellStyle name="Normal 25 3 6" xfId="11898" xr:uid="{00000000-0005-0000-0000-0000BF790000}"/>
    <cellStyle name="Normal 25 3 6 2" xfId="24501" xr:uid="{00000000-0005-0000-0000-0000C0790000}"/>
    <cellStyle name="Normal 25 3 6 2 2" xfId="59717" xr:uid="{00000000-0005-0000-0000-0000C1790000}"/>
    <cellStyle name="Normal 25 3 6 3" xfId="47120" xr:uid="{00000000-0005-0000-0000-0000C2790000}"/>
    <cellStyle name="Normal 25 3 6 4" xfId="37106" xr:uid="{00000000-0005-0000-0000-0000C3790000}"/>
    <cellStyle name="Normal 25 3 7" xfId="16265" xr:uid="{00000000-0005-0000-0000-0000C4790000}"/>
    <cellStyle name="Normal 25 3 7 2" xfId="51481" xr:uid="{00000000-0005-0000-0000-0000C5790000}"/>
    <cellStyle name="Normal 25 3 7 3" xfId="28870" xr:uid="{00000000-0005-0000-0000-0000C6790000}"/>
    <cellStyle name="Normal 25 3 8" xfId="14487" xr:uid="{00000000-0005-0000-0000-0000C7790000}"/>
    <cellStyle name="Normal 25 3 8 2" xfId="49705" xr:uid="{00000000-0005-0000-0000-0000C8790000}"/>
    <cellStyle name="Normal 25 3 9" xfId="38884" xr:uid="{00000000-0005-0000-0000-0000C9790000}"/>
    <cellStyle name="Normal 25 4" xfId="2759" xr:uid="{00000000-0005-0000-0000-0000CA790000}"/>
    <cellStyle name="Normal 25 4 10" xfId="26285" xr:uid="{00000000-0005-0000-0000-0000CB790000}"/>
    <cellStyle name="Normal 25 4 11" xfId="60689" xr:uid="{00000000-0005-0000-0000-0000CC790000}"/>
    <cellStyle name="Normal 25 4 2" xfId="4585" xr:uid="{00000000-0005-0000-0000-0000CD790000}"/>
    <cellStyle name="Normal 25 4 2 2" xfId="17232" xr:uid="{00000000-0005-0000-0000-0000CE790000}"/>
    <cellStyle name="Normal 25 4 2 2 2" xfId="52448" xr:uid="{00000000-0005-0000-0000-0000CF790000}"/>
    <cellStyle name="Normal 25 4 2 3" xfId="39851" xr:uid="{00000000-0005-0000-0000-0000D0790000}"/>
    <cellStyle name="Normal 25 4 2 4" xfId="29837" xr:uid="{00000000-0005-0000-0000-0000D1790000}"/>
    <cellStyle name="Normal 25 4 3" xfId="6055" xr:uid="{00000000-0005-0000-0000-0000D2790000}"/>
    <cellStyle name="Normal 25 4 3 2" xfId="18686" xr:uid="{00000000-0005-0000-0000-0000D3790000}"/>
    <cellStyle name="Normal 25 4 3 2 2" xfId="53902" xr:uid="{00000000-0005-0000-0000-0000D4790000}"/>
    <cellStyle name="Normal 25 4 3 3" xfId="41305" xr:uid="{00000000-0005-0000-0000-0000D5790000}"/>
    <cellStyle name="Normal 25 4 3 4" xfId="31291" xr:uid="{00000000-0005-0000-0000-0000D6790000}"/>
    <cellStyle name="Normal 25 4 4" xfId="7514" xr:uid="{00000000-0005-0000-0000-0000D7790000}"/>
    <cellStyle name="Normal 25 4 4 2" xfId="20140" xr:uid="{00000000-0005-0000-0000-0000D8790000}"/>
    <cellStyle name="Normal 25 4 4 2 2" xfId="55356" xr:uid="{00000000-0005-0000-0000-0000D9790000}"/>
    <cellStyle name="Normal 25 4 4 3" xfId="42759" xr:uid="{00000000-0005-0000-0000-0000DA790000}"/>
    <cellStyle name="Normal 25 4 4 4" xfId="32745" xr:uid="{00000000-0005-0000-0000-0000DB790000}"/>
    <cellStyle name="Normal 25 4 5" xfId="9295" xr:uid="{00000000-0005-0000-0000-0000DC790000}"/>
    <cellStyle name="Normal 25 4 5 2" xfId="21916" xr:uid="{00000000-0005-0000-0000-0000DD790000}"/>
    <cellStyle name="Normal 25 4 5 2 2" xfId="57132" xr:uid="{00000000-0005-0000-0000-0000DE790000}"/>
    <cellStyle name="Normal 25 4 5 3" xfId="44535" xr:uid="{00000000-0005-0000-0000-0000DF790000}"/>
    <cellStyle name="Normal 25 4 5 4" xfId="34521" xr:uid="{00000000-0005-0000-0000-0000E0790000}"/>
    <cellStyle name="Normal 25 4 6" xfId="11089" xr:uid="{00000000-0005-0000-0000-0000E1790000}"/>
    <cellStyle name="Normal 25 4 6 2" xfId="23692" xr:uid="{00000000-0005-0000-0000-0000E2790000}"/>
    <cellStyle name="Normal 25 4 6 2 2" xfId="58908" xr:uid="{00000000-0005-0000-0000-0000E3790000}"/>
    <cellStyle name="Normal 25 4 6 3" xfId="46311" xr:uid="{00000000-0005-0000-0000-0000E4790000}"/>
    <cellStyle name="Normal 25 4 6 4" xfId="36297" xr:uid="{00000000-0005-0000-0000-0000E5790000}"/>
    <cellStyle name="Normal 25 4 7" xfId="15456" xr:uid="{00000000-0005-0000-0000-0000E6790000}"/>
    <cellStyle name="Normal 25 4 7 2" xfId="50672" xr:uid="{00000000-0005-0000-0000-0000E7790000}"/>
    <cellStyle name="Normal 25 4 7 3" xfId="28061" xr:uid="{00000000-0005-0000-0000-0000E8790000}"/>
    <cellStyle name="Normal 25 4 8" xfId="13678" xr:uid="{00000000-0005-0000-0000-0000E9790000}"/>
    <cellStyle name="Normal 25 4 8 2" xfId="48896" xr:uid="{00000000-0005-0000-0000-0000EA790000}"/>
    <cellStyle name="Normal 25 4 9" xfId="38075" xr:uid="{00000000-0005-0000-0000-0000EB790000}"/>
    <cellStyle name="Normal 25 5" xfId="3923" xr:uid="{00000000-0005-0000-0000-0000EC790000}"/>
    <cellStyle name="Normal 25 5 2" xfId="8646" xr:uid="{00000000-0005-0000-0000-0000ED790000}"/>
    <cellStyle name="Normal 25 5 2 2" xfId="21272" xr:uid="{00000000-0005-0000-0000-0000EE790000}"/>
    <cellStyle name="Normal 25 5 2 2 2" xfId="56488" xr:uid="{00000000-0005-0000-0000-0000EF790000}"/>
    <cellStyle name="Normal 25 5 2 3" xfId="43891" xr:uid="{00000000-0005-0000-0000-0000F0790000}"/>
    <cellStyle name="Normal 25 5 2 4" xfId="33877" xr:uid="{00000000-0005-0000-0000-0000F1790000}"/>
    <cellStyle name="Normal 25 5 3" xfId="10427" xr:uid="{00000000-0005-0000-0000-0000F2790000}"/>
    <cellStyle name="Normal 25 5 3 2" xfId="23048" xr:uid="{00000000-0005-0000-0000-0000F3790000}"/>
    <cellStyle name="Normal 25 5 3 2 2" xfId="58264" xr:uid="{00000000-0005-0000-0000-0000F4790000}"/>
    <cellStyle name="Normal 25 5 3 3" xfId="45667" xr:uid="{00000000-0005-0000-0000-0000F5790000}"/>
    <cellStyle name="Normal 25 5 3 4" xfId="35653" xr:uid="{00000000-0005-0000-0000-0000F6790000}"/>
    <cellStyle name="Normal 25 5 4" xfId="12223" xr:uid="{00000000-0005-0000-0000-0000F7790000}"/>
    <cellStyle name="Normal 25 5 4 2" xfId="24824" xr:uid="{00000000-0005-0000-0000-0000F8790000}"/>
    <cellStyle name="Normal 25 5 4 2 2" xfId="60040" xr:uid="{00000000-0005-0000-0000-0000F9790000}"/>
    <cellStyle name="Normal 25 5 4 3" xfId="47443" xr:uid="{00000000-0005-0000-0000-0000FA790000}"/>
    <cellStyle name="Normal 25 5 4 4" xfId="37429" xr:uid="{00000000-0005-0000-0000-0000FB790000}"/>
    <cellStyle name="Normal 25 5 5" xfId="16588" xr:uid="{00000000-0005-0000-0000-0000FC790000}"/>
    <cellStyle name="Normal 25 5 5 2" xfId="51804" xr:uid="{00000000-0005-0000-0000-0000FD790000}"/>
    <cellStyle name="Normal 25 5 5 3" xfId="29193" xr:uid="{00000000-0005-0000-0000-0000FE790000}"/>
    <cellStyle name="Normal 25 5 6" xfId="14810" xr:uid="{00000000-0005-0000-0000-0000FF790000}"/>
    <cellStyle name="Normal 25 5 6 2" xfId="50028" xr:uid="{00000000-0005-0000-0000-0000007A0000}"/>
    <cellStyle name="Normal 25 5 7" xfId="39207" xr:uid="{00000000-0005-0000-0000-0000017A0000}"/>
    <cellStyle name="Normal 25 5 8" xfId="27417" xr:uid="{00000000-0005-0000-0000-0000027A0000}"/>
    <cellStyle name="Normal 25 6" xfId="4263" xr:uid="{00000000-0005-0000-0000-0000037A0000}"/>
    <cellStyle name="Normal 25 6 2" xfId="16910" xr:uid="{00000000-0005-0000-0000-0000047A0000}"/>
    <cellStyle name="Normal 25 6 2 2" xfId="52126" xr:uid="{00000000-0005-0000-0000-0000057A0000}"/>
    <cellStyle name="Normal 25 6 2 3" xfId="29515" xr:uid="{00000000-0005-0000-0000-0000067A0000}"/>
    <cellStyle name="Normal 25 6 3" xfId="13356" xr:uid="{00000000-0005-0000-0000-0000077A0000}"/>
    <cellStyle name="Normal 25 6 3 2" xfId="48574" xr:uid="{00000000-0005-0000-0000-0000087A0000}"/>
    <cellStyle name="Normal 25 6 4" xfId="39529" xr:uid="{00000000-0005-0000-0000-0000097A0000}"/>
    <cellStyle name="Normal 25 6 5" xfId="25963" xr:uid="{00000000-0005-0000-0000-00000A7A0000}"/>
    <cellStyle name="Normal 25 7" xfId="5733" xr:uid="{00000000-0005-0000-0000-00000B7A0000}"/>
    <cellStyle name="Normal 25 7 2" xfId="18364" xr:uid="{00000000-0005-0000-0000-00000C7A0000}"/>
    <cellStyle name="Normal 25 7 2 2" xfId="53580" xr:uid="{00000000-0005-0000-0000-00000D7A0000}"/>
    <cellStyle name="Normal 25 7 3" xfId="40983" xr:uid="{00000000-0005-0000-0000-00000E7A0000}"/>
    <cellStyle name="Normal 25 7 4" xfId="30969" xr:uid="{00000000-0005-0000-0000-00000F7A0000}"/>
    <cellStyle name="Normal 25 8" xfId="7192" xr:uid="{00000000-0005-0000-0000-0000107A0000}"/>
    <cellStyle name="Normal 25 8 2" xfId="19818" xr:uid="{00000000-0005-0000-0000-0000117A0000}"/>
    <cellStyle name="Normal 25 8 2 2" xfId="55034" xr:uid="{00000000-0005-0000-0000-0000127A0000}"/>
    <cellStyle name="Normal 25 8 3" xfId="42437" xr:uid="{00000000-0005-0000-0000-0000137A0000}"/>
    <cellStyle name="Normal 25 8 4" xfId="32423" xr:uid="{00000000-0005-0000-0000-0000147A0000}"/>
    <cellStyle name="Normal 25 9" xfId="8973" xr:uid="{00000000-0005-0000-0000-0000157A0000}"/>
    <cellStyle name="Normal 25 9 2" xfId="21594" xr:uid="{00000000-0005-0000-0000-0000167A0000}"/>
    <cellStyle name="Normal 25 9 2 2" xfId="56810" xr:uid="{00000000-0005-0000-0000-0000177A0000}"/>
    <cellStyle name="Normal 25 9 3" xfId="44213" xr:uid="{00000000-0005-0000-0000-0000187A0000}"/>
    <cellStyle name="Normal 25 9 4" xfId="34199" xr:uid="{00000000-0005-0000-0000-0000197A0000}"/>
    <cellStyle name="Normal 26" xfId="31" xr:uid="{00000000-0005-0000-0000-00001A7A0000}"/>
    <cellStyle name="Normal 26 10" xfId="3947" xr:uid="{00000000-0005-0000-0000-00001B7A0000}"/>
    <cellStyle name="Normal 26 10 2" xfId="16610" xr:uid="{00000000-0005-0000-0000-00001C7A0000}"/>
    <cellStyle name="Normal 26 10 2 2" xfId="51826" xr:uid="{00000000-0005-0000-0000-00001D7A0000}"/>
    <cellStyle name="Normal 26 10 2 3" xfId="29215" xr:uid="{00000000-0005-0000-0000-00001E7A0000}"/>
    <cellStyle name="Normal 26 10 3" xfId="13056" xr:uid="{00000000-0005-0000-0000-00001F7A0000}"/>
    <cellStyle name="Normal 26 10 3 2" xfId="48274" xr:uid="{00000000-0005-0000-0000-0000207A0000}"/>
    <cellStyle name="Normal 26 10 4" xfId="39229" xr:uid="{00000000-0005-0000-0000-0000217A0000}"/>
    <cellStyle name="Normal 26 10 5" xfId="25663" xr:uid="{00000000-0005-0000-0000-0000227A0000}"/>
    <cellStyle name="Normal 26 11" xfId="5433" xr:uid="{00000000-0005-0000-0000-0000237A0000}"/>
    <cellStyle name="Normal 26 11 2" xfId="18064" xr:uid="{00000000-0005-0000-0000-0000247A0000}"/>
    <cellStyle name="Normal 26 11 2 2" xfId="53280" xr:uid="{00000000-0005-0000-0000-0000257A0000}"/>
    <cellStyle name="Normal 26 11 3" xfId="40683" xr:uid="{00000000-0005-0000-0000-0000267A0000}"/>
    <cellStyle name="Normal 26 11 4" xfId="30669" xr:uid="{00000000-0005-0000-0000-0000277A0000}"/>
    <cellStyle name="Normal 26 12" xfId="6889" xr:uid="{00000000-0005-0000-0000-0000287A0000}"/>
    <cellStyle name="Normal 26 12 2" xfId="19518" xr:uid="{00000000-0005-0000-0000-0000297A0000}"/>
    <cellStyle name="Normal 26 12 2 2" xfId="54734" xr:uid="{00000000-0005-0000-0000-00002A7A0000}"/>
    <cellStyle name="Normal 26 12 3" xfId="42137" xr:uid="{00000000-0005-0000-0000-00002B7A0000}"/>
    <cellStyle name="Normal 26 12 4" xfId="32123" xr:uid="{00000000-0005-0000-0000-00002C7A0000}"/>
    <cellStyle name="Normal 26 13" xfId="8671" xr:uid="{00000000-0005-0000-0000-00002D7A0000}"/>
    <cellStyle name="Normal 26 13 2" xfId="21294" xr:uid="{00000000-0005-0000-0000-00002E7A0000}"/>
    <cellStyle name="Normal 26 13 2 2" xfId="56510" xr:uid="{00000000-0005-0000-0000-00002F7A0000}"/>
    <cellStyle name="Normal 26 13 3" xfId="43913" xr:uid="{00000000-0005-0000-0000-0000307A0000}"/>
    <cellStyle name="Normal 26 13 4" xfId="33899" xr:uid="{00000000-0005-0000-0000-0000317A0000}"/>
    <cellStyle name="Normal 26 14" xfId="10614" xr:uid="{00000000-0005-0000-0000-0000327A0000}"/>
    <cellStyle name="Normal 26 14 2" xfId="23225" xr:uid="{00000000-0005-0000-0000-0000337A0000}"/>
    <cellStyle name="Normal 26 14 2 2" xfId="58441" xr:uid="{00000000-0005-0000-0000-0000347A0000}"/>
    <cellStyle name="Normal 26 14 3" xfId="45844" xr:uid="{00000000-0005-0000-0000-0000357A0000}"/>
    <cellStyle name="Normal 26 14 4" xfId="35830" xr:uid="{00000000-0005-0000-0000-0000367A0000}"/>
    <cellStyle name="Normal 26 15" xfId="14833" xr:uid="{00000000-0005-0000-0000-0000377A0000}"/>
    <cellStyle name="Normal 26 15 2" xfId="50050" xr:uid="{00000000-0005-0000-0000-0000387A0000}"/>
    <cellStyle name="Normal 26 15 3" xfId="27439" xr:uid="{00000000-0005-0000-0000-0000397A0000}"/>
    <cellStyle name="Normal 26 16" xfId="12247" xr:uid="{00000000-0005-0000-0000-00003A7A0000}"/>
    <cellStyle name="Normal 26 16 2" xfId="47465" xr:uid="{00000000-0005-0000-0000-00003B7A0000}"/>
    <cellStyle name="Normal 26 17" xfId="37452" xr:uid="{00000000-0005-0000-0000-00003C7A0000}"/>
    <cellStyle name="Normal 26 18" xfId="24854" xr:uid="{00000000-0005-0000-0000-00003D7A0000}"/>
    <cellStyle name="Normal 26 19" xfId="60067" xr:uid="{00000000-0005-0000-0000-00003E7A0000}"/>
    <cellStyle name="Normal 26 2" xfId="596" xr:uid="{00000000-0005-0000-0000-00003F7A0000}"/>
    <cellStyle name="Normal 26 2 10" xfId="5471" xr:uid="{00000000-0005-0000-0000-0000407A0000}"/>
    <cellStyle name="Normal 26 2 10 2" xfId="18102" xr:uid="{00000000-0005-0000-0000-0000417A0000}"/>
    <cellStyle name="Normal 26 2 10 2 2" xfId="53318" xr:uid="{00000000-0005-0000-0000-0000427A0000}"/>
    <cellStyle name="Normal 26 2 10 3" xfId="40721" xr:uid="{00000000-0005-0000-0000-0000437A0000}"/>
    <cellStyle name="Normal 26 2 10 4" xfId="30707" xr:uid="{00000000-0005-0000-0000-0000447A0000}"/>
    <cellStyle name="Normal 26 2 11" xfId="6927" xr:uid="{00000000-0005-0000-0000-0000457A0000}"/>
    <cellStyle name="Normal 26 2 11 2" xfId="19556" xr:uid="{00000000-0005-0000-0000-0000467A0000}"/>
    <cellStyle name="Normal 26 2 11 2 2" xfId="54772" xr:uid="{00000000-0005-0000-0000-0000477A0000}"/>
    <cellStyle name="Normal 26 2 11 3" xfId="42175" xr:uid="{00000000-0005-0000-0000-0000487A0000}"/>
    <cellStyle name="Normal 26 2 11 4" xfId="32161" xr:uid="{00000000-0005-0000-0000-0000497A0000}"/>
    <cellStyle name="Normal 26 2 12" xfId="8709" xr:uid="{00000000-0005-0000-0000-00004A7A0000}"/>
    <cellStyle name="Normal 26 2 12 2" xfId="21332" xr:uid="{00000000-0005-0000-0000-00004B7A0000}"/>
    <cellStyle name="Normal 26 2 12 2 2" xfId="56548" xr:uid="{00000000-0005-0000-0000-00004C7A0000}"/>
    <cellStyle name="Normal 26 2 12 3" xfId="43951" xr:uid="{00000000-0005-0000-0000-00004D7A0000}"/>
    <cellStyle name="Normal 26 2 12 4" xfId="33937" xr:uid="{00000000-0005-0000-0000-00004E7A0000}"/>
    <cellStyle name="Normal 26 2 13" xfId="10615" xr:uid="{00000000-0005-0000-0000-00004F7A0000}"/>
    <cellStyle name="Normal 26 2 13 2" xfId="23226" xr:uid="{00000000-0005-0000-0000-0000507A0000}"/>
    <cellStyle name="Normal 26 2 13 2 2" xfId="58442" xr:uid="{00000000-0005-0000-0000-0000517A0000}"/>
    <cellStyle name="Normal 26 2 13 3" xfId="45845" xr:uid="{00000000-0005-0000-0000-0000527A0000}"/>
    <cellStyle name="Normal 26 2 13 4" xfId="35831" xr:uid="{00000000-0005-0000-0000-0000537A0000}"/>
    <cellStyle name="Normal 26 2 14" xfId="14871" xr:uid="{00000000-0005-0000-0000-0000547A0000}"/>
    <cellStyle name="Normal 26 2 14 2" xfId="50088" xr:uid="{00000000-0005-0000-0000-0000557A0000}"/>
    <cellStyle name="Normal 26 2 14 3" xfId="27477" xr:uid="{00000000-0005-0000-0000-0000567A0000}"/>
    <cellStyle name="Normal 26 2 15" xfId="12285" xr:uid="{00000000-0005-0000-0000-0000577A0000}"/>
    <cellStyle name="Normal 26 2 15 2" xfId="47503" xr:uid="{00000000-0005-0000-0000-0000587A0000}"/>
    <cellStyle name="Normal 26 2 16" xfId="37490" xr:uid="{00000000-0005-0000-0000-0000597A0000}"/>
    <cellStyle name="Normal 26 2 17" xfId="24892" xr:uid="{00000000-0005-0000-0000-00005A7A0000}"/>
    <cellStyle name="Normal 26 2 18" xfId="60105" xr:uid="{00000000-0005-0000-0000-00005B7A0000}"/>
    <cellStyle name="Normal 26 2 2" xfId="1777" xr:uid="{00000000-0005-0000-0000-00005C7A0000}"/>
    <cellStyle name="Normal 26 2 2 10" xfId="7001" xr:uid="{00000000-0005-0000-0000-00005D7A0000}"/>
    <cellStyle name="Normal 26 2 2 10 2" xfId="19628" xr:uid="{00000000-0005-0000-0000-00005E7A0000}"/>
    <cellStyle name="Normal 26 2 2 10 2 2" xfId="54844" xr:uid="{00000000-0005-0000-0000-00005F7A0000}"/>
    <cellStyle name="Normal 26 2 2 10 3" xfId="42247" xr:uid="{00000000-0005-0000-0000-0000607A0000}"/>
    <cellStyle name="Normal 26 2 2 10 4" xfId="32233" xr:uid="{00000000-0005-0000-0000-0000617A0000}"/>
    <cellStyle name="Normal 26 2 2 11" xfId="8782" xr:uid="{00000000-0005-0000-0000-0000627A0000}"/>
    <cellStyle name="Normal 26 2 2 11 2" xfId="21404" xr:uid="{00000000-0005-0000-0000-0000637A0000}"/>
    <cellStyle name="Normal 26 2 2 11 2 2" xfId="56620" xr:uid="{00000000-0005-0000-0000-0000647A0000}"/>
    <cellStyle name="Normal 26 2 2 11 3" xfId="44023" xr:uid="{00000000-0005-0000-0000-0000657A0000}"/>
    <cellStyle name="Normal 26 2 2 11 4" xfId="34009" xr:uid="{00000000-0005-0000-0000-0000667A0000}"/>
    <cellStyle name="Normal 26 2 2 12" xfId="10616" xr:uid="{00000000-0005-0000-0000-0000677A0000}"/>
    <cellStyle name="Normal 26 2 2 12 2" xfId="23227" xr:uid="{00000000-0005-0000-0000-0000687A0000}"/>
    <cellStyle name="Normal 26 2 2 12 2 2" xfId="58443" xr:uid="{00000000-0005-0000-0000-0000697A0000}"/>
    <cellStyle name="Normal 26 2 2 12 3" xfId="45846" xr:uid="{00000000-0005-0000-0000-00006A7A0000}"/>
    <cellStyle name="Normal 26 2 2 12 4" xfId="35832" xr:uid="{00000000-0005-0000-0000-00006B7A0000}"/>
    <cellStyle name="Normal 26 2 2 13" xfId="14943" xr:uid="{00000000-0005-0000-0000-00006C7A0000}"/>
    <cellStyle name="Normal 26 2 2 13 2" xfId="50160" xr:uid="{00000000-0005-0000-0000-00006D7A0000}"/>
    <cellStyle name="Normal 26 2 2 13 3" xfId="27549" xr:uid="{00000000-0005-0000-0000-00006E7A0000}"/>
    <cellStyle name="Normal 26 2 2 14" xfId="12357" xr:uid="{00000000-0005-0000-0000-00006F7A0000}"/>
    <cellStyle name="Normal 26 2 2 14 2" xfId="47575" xr:uid="{00000000-0005-0000-0000-0000707A0000}"/>
    <cellStyle name="Normal 26 2 2 15" xfId="37562" xr:uid="{00000000-0005-0000-0000-0000717A0000}"/>
    <cellStyle name="Normal 26 2 2 16" xfId="24964" xr:uid="{00000000-0005-0000-0000-0000727A0000}"/>
    <cellStyle name="Normal 26 2 2 17" xfId="60177" xr:uid="{00000000-0005-0000-0000-0000737A0000}"/>
    <cellStyle name="Normal 26 2 2 2" xfId="2387" xr:uid="{00000000-0005-0000-0000-0000747A0000}"/>
    <cellStyle name="Normal 26 2 2 2 10" xfId="10617" xr:uid="{00000000-0005-0000-0000-0000757A0000}"/>
    <cellStyle name="Normal 26 2 2 2 10 2" xfId="23228" xr:uid="{00000000-0005-0000-0000-0000767A0000}"/>
    <cellStyle name="Normal 26 2 2 2 10 2 2" xfId="58444" xr:uid="{00000000-0005-0000-0000-0000777A0000}"/>
    <cellStyle name="Normal 26 2 2 2 10 3" xfId="45847" xr:uid="{00000000-0005-0000-0000-0000787A0000}"/>
    <cellStyle name="Normal 26 2 2 2 10 4" xfId="35833" xr:uid="{00000000-0005-0000-0000-0000797A0000}"/>
    <cellStyle name="Normal 26 2 2 2 11" xfId="15098" xr:uid="{00000000-0005-0000-0000-00007A7A0000}"/>
    <cellStyle name="Normal 26 2 2 2 11 2" xfId="50314" xr:uid="{00000000-0005-0000-0000-00007B7A0000}"/>
    <cellStyle name="Normal 26 2 2 2 11 3" xfId="27703" xr:uid="{00000000-0005-0000-0000-00007C7A0000}"/>
    <cellStyle name="Normal 26 2 2 2 12" xfId="12511" xr:uid="{00000000-0005-0000-0000-00007D7A0000}"/>
    <cellStyle name="Normal 26 2 2 2 12 2" xfId="47729" xr:uid="{00000000-0005-0000-0000-00007E7A0000}"/>
    <cellStyle name="Normal 26 2 2 2 13" xfId="37717" xr:uid="{00000000-0005-0000-0000-00007F7A0000}"/>
    <cellStyle name="Normal 26 2 2 2 14" xfId="25118" xr:uid="{00000000-0005-0000-0000-0000807A0000}"/>
    <cellStyle name="Normal 26 2 2 2 15" xfId="60331" xr:uid="{00000000-0005-0000-0000-0000817A0000}"/>
    <cellStyle name="Normal 26 2 2 2 2" xfId="3233" xr:uid="{00000000-0005-0000-0000-0000827A0000}"/>
    <cellStyle name="Normal 26 2 2 2 2 10" xfId="25602" xr:uid="{00000000-0005-0000-0000-0000837A0000}"/>
    <cellStyle name="Normal 26 2 2 2 2 11" xfId="61137" xr:uid="{00000000-0005-0000-0000-0000847A0000}"/>
    <cellStyle name="Normal 26 2 2 2 2 2" xfId="5033" xr:uid="{00000000-0005-0000-0000-0000857A0000}"/>
    <cellStyle name="Normal 26 2 2 2 2 2 2" xfId="17680" xr:uid="{00000000-0005-0000-0000-0000867A0000}"/>
    <cellStyle name="Normal 26 2 2 2 2 2 2 2" xfId="52896" xr:uid="{00000000-0005-0000-0000-0000877A0000}"/>
    <cellStyle name="Normal 26 2 2 2 2 2 2 3" xfId="30285" xr:uid="{00000000-0005-0000-0000-0000887A0000}"/>
    <cellStyle name="Normal 26 2 2 2 2 2 3" xfId="14126" xr:uid="{00000000-0005-0000-0000-0000897A0000}"/>
    <cellStyle name="Normal 26 2 2 2 2 2 3 2" xfId="49344" xr:uid="{00000000-0005-0000-0000-00008A7A0000}"/>
    <cellStyle name="Normal 26 2 2 2 2 2 4" xfId="40299" xr:uid="{00000000-0005-0000-0000-00008B7A0000}"/>
    <cellStyle name="Normal 26 2 2 2 2 2 5" xfId="26733" xr:uid="{00000000-0005-0000-0000-00008C7A0000}"/>
    <cellStyle name="Normal 26 2 2 2 2 3" xfId="6503" xr:uid="{00000000-0005-0000-0000-00008D7A0000}"/>
    <cellStyle name="Normal 26 2 2 2 2 3 2" xfId="19134" xr:uid="{00000000-0005-0000-0000-00008E7A0000}"/>
    <cellStyle name="Normal 26 2 2 2 2 3 2 2" xfId="54350" xr:uid="{00000000-0005-0000-0000-00008F7A0000}"/>
    <cellStyle name="Normal 26 2 2 2 2 3 3" xfId="41753" xr:uid="{00000000-0005-0000-0000-0000907A0000}"/>
    <cellStyle name="Normal 26 2 2 2 2 3 4" xfId="31739" xr:uid="{00000000-0005-0000-0000-0000917A0000}"/>
    <cellStyle name="Normal 26 2 2 2 2 4" xfId="7962" xr:uid="{00000000-0005-0000-0000-0000927A0000}"/>
    <cellStyle name="Normal 26 2 2 2 2 4 2" xfId="20588" xr:uid="{00000000-0005-0000-0000-0000937A0000}"/>
    <cellStyle name="Normal 26 2 2 2 2 4 2 2" xfId="55804" xr:uid="{00000000-0005-0000-0000-0000947A0000}"/>
    <cellStyle name="Normal 26 2 2 2 2 4 3" xfId="43207" xr:uid="{00000000-0005-0000-0000-0000957A0000}"/>
    <cellStyle name="Normal 26 2 2 2 2 4 4" xfId="33193" xr:uid="{00000000-0005-0000-0000-0000967A0000}"/>
    <cellStyle name="Normal 26 2 2 2 2 5" xfId="9743" xr:uid="{00000000-0005-0000-0000-0000977A0000}"/>
    <cellStyle name="Normal 26 2 2 2 2 5 2" xfId="22364" xr:uid="{00000000-0005-0000-0000-0000987A0000}"/>
    <cellStyle name="Normal 26 2 2 2 2 5 2 2" xfId="57580" xr:uid="{00000000-0005-0000-0000-0000997A0000}"/>
    <cellStyle name="Normal 26 2 2 2 2 5 3" xfId="44983" xr:uid="{00000000-0005-0000-0000-00009A7A0000}"/>
    <cellStyle name="Normal 26 2 2 2 2 5 4" xfId="34969" xr:uid="{00000000-0005-0000-0000-00009B7A0000}"/>
    <cellStyle name="Normal 26 2 2 2 2 6" xfId="11537" xr:uid="{00000000-0005-0000-0000-00009C7A0000}"/>
    <cellStyle name="Normal 26 2 2 2 2 6 2" xfId="24140" xr:uid="{00000000-0005-0000-0000-00009D7A0000}"/>
    <cellStyle name="Normal 26 2 2 2 2 6 2 2" xfId="59356" xr:uid="{00000000-0005-0000-0000-00009E7A0000}"/>
    <cellStyle name="Normal 26 2 2 2 2 6 3" xfId="46759" xr:uid="{00000000-0005-0000-0000-00009F7A0000}"/>
    <cellStyle name="Normal 26 2 2 2 2 6 4" xfId="36745" xr:uid="{00000000-0005-0000-0000-0000A07A0000}"/>
    <cellStyle name="Normal 26 2 2 2 2 7" xfId="15904" xr:uid="{00000000-0005-0000-0000-0000A17A0000}"/>
    <cellStyle name="Normal 26 2 2 2 2 7 2" xfId="51120" xr:uid="{00000000-0005-0000-0000-0000A27A0000}"/>
    <cellStyle name="Normal 26 2 2 2 2 7 3" xfId="28509" xr:uid="{00000000-0005-0000-0000-0000A37A0000}"/>
    <cellStyle name="Normal 26 2 2 2 2 8" xfId="12995" xr:uid="{00000000-0005-0000-0000-0000A47A0000}"/>
    <cellStyle name="Normal 26 2 2 2 2 8 2" xfId="48213" xr:uid="{00000000-0005-0000-0000-0000A57A0000}"/>
    <cellStyle name="Normal 26 2 2 2 2 9" xfId="38523" xr:uid="{00000000-0005-0000-0000-0000A67A0000}"/>
    <cellStyle name="Normal 26 2 2 2 3" xfId="3562" xr:uid="{00000000-0005-0000-0000-0000A77A0000}"/>
    <cellStyle name="Normal 26 2 2 2 3 10" xfId="27058" xr:uid="{00000000-0005-0000-0000-0000A87A0000}"/>
    <cellStyle name="Normal 26 2 2 2 3 11" xfId="61462" xr:uid="{00000000-0005-0000-0000-0000A97A0000}"/>
    <cellStyle name="Normal 26 2 2 2 3 2" xfId="5358" xr:uid="{00000000-0005-0000-0000-0000AA7A0000}"/>
    <cellStyle name="Normal 26 2 2 2 3 2 2" xfId="18005" xr:uid="{00000000-0005-0000-0000-0000AB7A0000}"/>
    <cellStyle name="Normal 26 2 2 2 3 2 2 2" xfId="53221" xr:uid="{00000000-0005-0000-0000-0000AC7A0000}"/>
    <cellStyle name="Normal 26 2 2 2 3 2 3" xfId="40624" xr:uid="{00000000-0005-0000-0000-0000AD7A0000}"/>
    <cellStyle name="Normal 26 2 2 2 3 2 4" xfId="30610" xr:uid="{00000000-0005-0000-0000-0000AE7A0000}"/>
    <cellStyle name="Normal 26 2 2 2 3 3" xfId="6828" xr:uid="{00000000-0005-0000-0000-0000AF7A0000}"/>
    <cellStyle name="Normal 26 2 2 2 3 3 2" xfId="19459" xr:uid="{00000000-0005-0000-0000-0000B07A0000}"/>
    <cellStyle name="Normal 26 2 2 2 3 3 2 2" xfId="54675" xr:uid="{00000000-0005-0000-0000-0000B17A0000}"/>
    <cellStyle name="Normal 26 2 2 2 3 3 3" xfId="42078" xr:uid="{00000000-0005-0000-0000-0000B27A0000}"/>
    <cellStyle name="Normal 26 2 2 2 3 3 4" xfId="32064" xr:uid="{00000000-0005-0000-0000-0000B37A0000}"/>
    <cellStyle name="Normal 26 2 2 2 3 4" xfId="8287" xr:uid="{00000000-0005-0000-0000-0000B47A0000}"/>
    <cellStyle name="Normal 26 2 2 2 3 4 2" xfId="20913" xr:uid="{00000000-0005-0000-0000-0000B57A0000}"/>
    <cellStyle name="Normal 26 2 2 2 3 4 2 2" xfId="56129" xr:uid="{00000000-0005-0000-0000-0000B67A0000}"/>
    <cellStyle name="Normal 26 2 2 2 3 4 3" xfId="43532" xr:uid="{00000000-0005-0000-0000-0000B77A0000}"/>
    <cellStyle name="Normal 26 2 2 2 3 4 4" xfId="33518" xr:uid="{00000000-0005-0000-0000-0000B87A0000}"/>
    <cellStyle name="Normal 26 2 2 2 3 5" xfId="10068" xr:uid="{00000000-0005-0000-0000-0000B97A0000}"/>
    <cellStyle name="Normal 26 2 2 2 3 5 2" xfId="22689" xr:uid="{00000000-0005-0000-0000-0000BA7A0000}"/>
    <cellStyle name="Normal 26 2 2 2 3 5 2 2" xfId="57905" xr:uid="{00000000-0005-0000-0000-0000BB7A0000}"/>
    <cellStyle name="Normal 26 2 2 2 3 5 3" xfId="45308" xr:uid="{00000000-0005-0000-0000-0000BC7A0000}"/>
    <cellStyle name="Normal 26 2 2 2 3 5 4" xfId="35294" xr:uid="{00000000-0005-0000-0000-0000BD7A0000}"/>
    <cellStyle name="Normal 26 2 2 2 3 6" xfId="11862" xr:uid="{00000000-0005-0000-0000-0000BE7A0000}"/>
    <cellStyle name="Normal 26 2 2 2 3 6 2" xfId="24465" xr:uid="{00000000-0005-0000-0000-0000BF7A0000}"/>
    <cellStyle name="Normal 26 2 2 2 3 6 2 2" xfId="59681" xr:uid="{00000000-0005-0000-0000-0000C07A0000}"/>
    <cellStyle name="Normal 26 2 2 2 3 6 3" xfId="47084" xr:uid="{00000000-0005-0000-0000-0000C17A0000}"/>
    <cellStyle name="Normal 26 2 2 2 3 6 4" xfId="37070" xr:uid="{00000000-0005-0000-0000-0000C27A0000}"/>
    <cellStyle name="Normal 26 2 2 2 3 7" xfId="16229" xr:uid="{00000000-0005-0000-0000-0000C37A0000}"/>
    <cellStyle name="Normal 26 2 2 2 3 7 2" xfId="51445" xr:uid="{00000000-0005-0000-0000-0000C47A0000}"/>
    <cellStyle name="Normal 26 2 2 2 3 7 3" xfId="28834" xr:uid="{00000000-0005-0000-0000-0000C57A0000}"/>
    <cellStyle name="Normal 26 2 2 2 3 8" xfId="14451" xr:uid="{00000000-0005-0000-0000-0000C67A0000}"/>
    <cellStyle name="Normal 26 2 2 2 3 8 2" xfId="49669" xr:uid="{00000000-0005-0000-0000-0000C77A0000}"/>
    <cellStyle name="Normal 26 2 2 2 3 9" xfId="38848" xr:uid="{00000000-0005-0000-0000-0000C87A0000}"/>
    <cellStyle name="Normal 26 2 2 2 4" xfId="2723" xr:uid="{00000000-0005-0000-0000-0000C97A0000}"/>
    <cellStyle name="Normal 26 2 2 2 4 10" xfId="26249" xr:uid="{00000000-0005-0000-0000-0000CA7A0000}"/>
    <cellStyle name="Normal 26 2 2 2 4 11" xfId="60653" xr:uid="{00000000-0005-0000-0000-0000CB7A0000}"/>
    <cellStyle name="Normal 26 2 2 2 4 2" xfId="4549" xr:uid="{00000000-0005-0000-0000-0000CC7A0000}"/>
    <cellStyle name="Normal 26 2 2 2 4 2 2" xfId="17196" xr:uid="{00000000-0005-0000-0000-0000CD7A0000}"/>
    <cellStyle name="Normal 26 2 2 2 4 2 2 2" xfId="52412" xr:uid="{00000000-0005-0000-0000-0000CE7A0000}"/>
    <cellStyle name="Normal 26 2 2 2 4 2 3" xfId="39815" xr:uid="{00000000-0005-0000-0000-0000CF7A0000}"/>
    <cellStyle name="Normal 26 2 2 2 4 2 4" xfId="29801" xr:uid="{00000000-0005-0000-0000-0000D07A0000}"/>
    <cellStyle name="Normal 26 2 2 2 4 3" xfId="6019" xr:uid="{00000000-0005-0000-0000-0000D17A0000}"/>
    <cellStyle name="Normal 26 2 2 2 4 3 2" xfId="18650" xr:uid="{00000000-0005-0000-0000-0000D27A0000}"/>
    <cellStyle name="Normal 26 2 2 2 4 3 2 2" xfId="53866" xr:uid="{00000000-0005-0000-0000-0000D37A0000}"/>
    <cellStyle name="Normal 26 2 2 2 4 3 3" xfId="41269" xr:uid="{00000000-0005-0000-0000-0000D47A0000}"/>
    <cellStyle name="Normal 26 2 2 2 4 3 4" xfId="31255" xr:uid="{00000000-0005-0000-0000-0000D57A0000}"/>
    <cellStyle name="Normal 26 2 2 2 4 4" xfId="7478" xr:uid="{00000000-0005-0000-0000-0000D67A0000}"/>
    <cellStyle name="Normal 26 2 2 2 4 4 2" xfId="20104" xr:uid="{00000000-0005-0000-0000-0000D77A0000}"/>
    <cellStyle name="Normal 26 2 2 2 4 4 2 2" xfId="55320" xr:uid="{00000000-0005-0000-0000-0000D87A0000}"/>
    <cellStyle name="Normal 26 2 2 2 4 4 3" xfId="42723" xr:uid="{00000000-0005-0000-0000-0000D97A0000}"/>
    <cellStyle name="Normal 26 2 2 2 4 4 4" xfId="32709" xr:uid="{00000000-0005-0000-0000-0000DA7A0000}"/>
    <cellStyle name="Normal 26 2 2 2 4 5" xfId="9259" xr:uid="{00000000-0005-0000-0000-0000DB7A0000}"/>
    <cellStyle name="Normal 26 2 2 2 4 5 2" xfId="21880" xr:uid="{00000000-0005-0000-0000-0000DC7A0000}"/>
    <cellStyle name="Normal 26 2 2 2 4 5 2 2" xfId="57096" xr:uid="{00000000-0005-0000-0000-0000DD7A0000}"/>
    <cellStyle name="Normal 26 2 2 2 4 5 3" xfId="44499" xr:uid="{00000000-0005-0000-0000-0000DE7A0000}"/>
    <cellStyle name="Normal 26 2 2 2 4 5 4" xfId="34485" xr:uid="{00000000-0005-0000-0000-0000DF7A0000}"/>
    <cellStyle name="Normal 26 2 2 2 4 6" xfId="11053" xr:uid="{00000000-0005-0000-0000-0000E07A0000}"/>
    <cellStyle name="Normal 26 2 2 2 4 6 2" xfId="23656" xr:uid="{00000000-0005-0000-0000-0000E17A0000}"/>
    <cellStyle name="Normal 26 2 2 2 4 6 2 2" xfId="58872" xr:uid="{00000000-0005-0000-0000-0000E27A0000}"/>
    <cellStyle name="Normal 26 2 2 2 4 6 3" xfId="46275" xr:uid="{00000000-0005-0000-0000-0000E37A0000}"/>
    <cellStyle name="Normal 26 2 2 2 4 6 4" xfId="36261" xr:uid="{00000000-0005-0000-0000-0000E47A0000}"/>
    <cellStyle name="Normal 26 2 2 2 4 7" xfId="15420" xr:uid="{00000000-0005-0000-0000-0000E57A0000}"/>
    <cellStyle name="Normal 26 2 2 2 4 7 2" xfId="50636" xr:uid="{00000000-0005-0000-0000-0000E67A0000}"/>
    <cellStyle name="Normal 26 2 2 2 4 7 3" xfId="28025" xr:uid="{00000000-0005-0000-0000-0000E77A0000}"/>
    <cellStyle name="Normal 26 2 2 2 4 8" xfId="13642" xr:uid="{00000000-0005-0000-0000-0000E87A0000}"/>
    <cellStyle name="Normal 26 2 2 2 4 8 2" xfId="48860" xr:uid="{00000000-0005-0000-0000-0000E97A0000}"/>
    <cellStyle name="Normal 26 2 2 2 4 9" xfId="38039" xr:uid="{00000000-0005-0000-0000-0000EA7A0000}"/>
    <cellStyle name="Normal 26 2 2 2 5" xfId="3887" xr:uid="{00000000-0005-0000-0000-0000EB7A0000}"/>
    <cellStyle name="Normal 26 2 2 2 5 2" xfId="8610" xr:uid="{00000000-0005-0000-0000-0000EC7A0000}"/>
    <cellStyle name="Normal 26 2 2 2 5 2 2" xfId="21236" xr:uid="{00000000-0005-0000-0000-0000ED7A0000}"/>
    <cellStyle name="Normal 26 2 2 2 5 2 2 2" xfId="56452" xr:uid="{00000000-0005-0000-0000-0000EE7A0000}"/>
    <cellStyle name="Normal 26 2 2 2 5 2 3" xfId="43855" xr:uid="{00000000-0005-0000-0000-0000EF7A0000}"/>
    <cellStyle name="Normal 26 2 2 2 5 2 4" xfId="33841" xr:uid="{00000000-0005-0000-0000-0000F07A0000}"/>
    <cellStyle name="Normal 26 2 2 2 5 3" xfId="10391" xr:uid="{00000000-0005-0000-0000-0000F17A0000}"/>
    <cellStyle name="Normal 26 2 2 2 5 3 2" xfId="23012" xr:uid="{00000000-0005-0000-0000-0000F27A0000}"/>
    <cellStyle name="Normal 26 2 2 2 5 3 2 2" xfId="58228" xr:uid="{00000000-0005-0000-0000-0000F37A0000}"/>
    <cellStyle name="Normal 26 2 2 2 5 3 3" xfId="45631" xr:uid="{00000000-0005-0000-0000-0000F47A0000}"/>
    <cellStyle name="Normal 26 2 2 2 5 3 4" xfId="35617" xr:uid="{00000000-0005-0000-0000-0000F57A0000}"/>
    <cellStyle name="Normal 26 2 2 2 5 4" xfId="12187" xr:uid="{00000000-0005-0000-0000-0000F67A0000}"/>
    <cellStyle name="Normal 26 2 2 2 5 4 2" xfId="24788" xr:uid="{00000000-0005-0000-0000-0000F77A0000}"/>
    <cellStyle name="Normal 26 2 2 2 5 4 2 2" xfId="60004" xr:uid="{00000000-0005-0000-0000-0000F87A0000}"/>
    <cellStyle name="Normal 26 2 2 2 5 4 3" xfId="47407" xr:uid="{00000000-0005-0000-0000-0000F97A0000}"/>
    <cellStyle name="Normal 26 2 2 2 5 4 4" xfId="37393" xr:uid="{00000000-0005-0000-0000-0000FA7A0000}"/>
    <cellStyle name="Normal 26 2 2 2 5 5" xfId="16552" xr:uid="{00000000-0005-0000-0000-0000FB7A0000}"/>
    <cellStyle name="Normal 26 2 2 2 5 5 2" xfId="51768" xr:uid="{00000000-0005-0000-0000-0000FC7A0000}"/>
    <cellStyle name="Normal 26 2 2 2 5 5 3" xfId="29157" xr:uid="{00000000-0005-0000-0000-0000FD7A0000}"/>
    <cellStyle name="Normal 26 2 2 2 5 6" xfId="14774" xr:uid="{00000000-0005-0000-0000-0000FE7A0000}"/>
    <cellStyle name="Normal 26 2 2 2 5 6 2" xfId="49992" xr:uid="{00000000-0005-0000-0000-0000FF7A0000}"/>
    <cellStyle name="Normal 26 2 2 2 5 7" xfId="39171" xr:uid="{00000000-0005-0000-0000-0000007B0000}"/>
    <cellStyle name="Normal 26 2 2 2 5 8" xfId="27381" xr:uid="{00000000-0005-0000-0000-0000017B0000}"/>
    <cellStyle name="Normal 26 2 2 2 6" xfId="4227" xr:uid="{00000000-0005-0000-0000-0000027B0000}"/>
    <cellStyle name="Normal 26 2 2 2 6 2" xfId="16874" xr:uid="{00000000-0005-0000-0000-0000037B0000}"/>
    <cellStyle name="Normal 26 2 2 2 6 2 2" xfId="52090" xr:uid="{00000000-0005-0000-0000-0000047B0000}"/>
    <cellStyle name="Normal 26 2 2 2 6 2 3" xfId="29479" xr:uid="{00000000-0005-0000-0000-0000057B0000}"/>
    <cellStyle name="Normal 26 2 2 2 6 3" xfId="13320" xr:uid="{00000000-0005-0000-0000-0000067B0000}"/>
    <cellStyle name="Normal 26 2 2 2 6 3 2" xfId="48538" xr:uid="{00000000-0005-0000-0000-0000077B0000}"/>
    <cellStyle name="Normal 26 2 2 2 6 4" xfId="39493" xr:uid="{00000000-0005-0000-0000-0000087B0000}"/>
    <cellStyle name="Normal 26 2 2 2 6 5" xfId="25927" xr:uid="{00000000-0005-0000-0000-0000097B0000}"/>
    <cellStyle name="Normal 26 2 2 2 7" xfId="5697" xr:uid="{00000000-0005-0000-0000-00000A7B0000}"/>
    <cellStyle name="Normal 26 2 2 2 7 2" xfId="18328" xr:uid="{00000000-0005-0000-0000-00000B7B0000}"/>
    <cellStyle name="Normal 26 2 2 2 7 2 2" xfId="53544" xr:uid="{00000000-0005-0000-0000-00000C7B0000}"/>
    <cellStyle name="Normal 26 2 2 2 7 3" xfId="40947" xr:uid="{00000000-0005-0000-0000-00000D7B0000}"/>
    <cellStyle name="Normal 26 2 2 2 7 4" xfId="30933" xr:uid="{00000000-0005-0000-0000-00000E7B0000}"/>
    <cellStyle name="Normal 26 2 2 2 8" xfId="7156" xr:uid="{00000000-0005-0000-0000-00000F7B0000}"/>
    <cellStyle name="Normal 26 2 2 2 8 2" xfId="19782" xr:uid="{00000000-0005-0000-0000-0000107B0000}"/>
    <cellStyle name="Normal 26 2 2 2 8 2 2" xfId="54998" xr:uid="{00000000-0005-0000-0000-0000117B0000}"/>
    <cellStyle name="Normal 26 2 2 2 8 3" xfId="42401" xr:uid="{00000000-0005-0000-0000-0000127B0000}"/>
    <cellStyle name="Normal 26 2 2 2 8 4" xfId="32387" xr:uid="{00000000-0005-0000-0000-0000137B0000}"/>
    <cellStyle name="Normal 26 2 2 2 9" xfId="8937" xr:uid="{00000000-0005-0000-0000-0000147B0000}"/>
    <cellStyle name="Normal 26 2 2 2 9 2" xfId="21558" xr:uid="{00000000-0005-0000-0000-0000157B0000}"/>
    <cellStyle name="Normal 26 2 2 2 9 2 2" xfId="56774" xr:uid="{00000000-0005-0000-0000-0000167B0000}"/>
    <cellStyle name="Normal 26 2 2 2 9 3" xfId="44177" xr:uid="{00000000-0005-0000-0000-0000177B0000}"/>
    <cellStyle name="Normal 26 2 2 2 9 4" xfId="34163" xr:uid="{00000000-0005-0000-0000-0000187B0000}"/>
    <cellStyle name="Normal 26 2 2 3" xfId="3073" xr:uid="{00000000-0005-0000-0000-0000197B0000}"/>
    <cellStyle name="Normal 26 2 2 3 10" xfId="25445" xr:uid="{00000000-0005-0000-0000-00001A7B0000}"/>
    <cellStyle name="Normal 26 2 2 3 11" xfId="60980" xr:uid="{00000000-0005-0000-0000-00001B7B0000}"/>
    <cellStyle name="Normal 26 2 2 3 2" xfId="4876" xr:uid="{00000000-0005-0000-0000-00001C7B0000}"/>
    <cellStyle name="Normal 26 2 2 3 2 2" xfId="17523" xr:uid="{00000000-0005-0000-0000-00001D7B0000}"/>
    <cellStyle name="Normal 26 2 2 3 2 2 2" xfId="52739" xr:uid="{00000000-0005-0000-0000-00001E7B0000}"/>
    <cellStyle name="Normal 26 2 2 3 2 2 3" xfId="30128" xr:uid="{00000000-0005-0000-0000-00001F7B0000}"/>
    <cellStyle name="Normal 26 2 2 3 2 3" xfId="13969" xr:uid="{00000000-0005-0000-0000-0000207B0000}"/>
    <cellStyle name="Normal 26 2 2 3 2 3 2" xfId="49187" xr:uid="{00000000-0005-0000-0000-0000217B0000}"/>
    <cellStyle name="Normal 26 2 2 3 2 4" xfId="40142" xr:uid="{00000000-0005-0000-0000-0000227B0000}"/>
    <cellStyle name="Normal 26 2 2 3 2 5" xfId="26576" xr:uid="{00000000-0005-0000-0000-0000237B0000}"/>
    <cellStyle name="Normal 26 2 2 3 3" xfId="6346" xr:uid="{00000000-0005-0000-0000-0000247B0000}"/>
    <cellStyle name="Normal 26 2 2 3 3 2" xfId="18977" xr:uid="{00000000-0005-0000-0000-0000257B0000}"/>
    <cellStyle name="Normal 26 2 2 3 3 2 2" xfId="54193" xr:uid="{00000000-0005-0000-0000-0000267B0000}"/>
    <cellStyle name="Normal 26 2 2 3 3 3" xfId="41596" xr:uid="{00000000-0005-0000-0000-0000277B0000}"/>
    <cellStyle name="Normal 26 2 2 3 3 4" xfId="31582" xr:uid="{00000000-0005-0000-0000-0000287B0000}"/>
    <cellStyle name="Normal 26 2 2 3 4" xfId="7805" xr:uid="{00000000-0005-0000-0000-0000297B0000}"/>
    <cellStyle name="Normal 26 2 2 3 4 2" xfId="20431" xr:uid="{00000000-0005-0000-0000-00002A7B0000}"/>
    <cellStyle name="Normal 26 2 2 3 4 2 2" xfId="55647" xr:uid="{00000000-0005-0000-0000-00002B7B0000}"/>
    <cellStyle name="Normal 26 2 2 3 4 3" xfId="43050" xr:uid="{00000000-0005-0000-0000-00002C7B0000}"/>
    <cellStyle name="Normal 26 2 2 3 4 4" xfId="33036" xr:uid="{00000000-0005-0000-0000-00002D7B0000}"/>
    <cellStyle name="Normal 26 2 2 3 5" xfId="9586" xr:uid="{00000000-0005-0000-0000-00002E7B0000}"/>
    <cellStyle name="Normal 26 2 2 3 5 2" xfId="22207" xr:uid="{00000000-0005-0000-0000-00002F7B0000}"/>
    <cellStyle name="Normal 26 2 2 3 5 2 2" xfId="57423" xr:uid="{00000000-0005-0000-0000-0000307B0000}"/>
    <cellStyle name="Normal 26 2 2 3 5 3" xfId="44826" xr:uid="{00000000-0005-0000-0000-0000317B0000}"/>
    <cellStyle name="Normal 26 2 2 3 5 4" xfId="34812" xr:uid="{00000000-0005-0000-0000-0000327B0000}"/>
    <cellStyle name="Normal 26 2 2 3 6" xfId="11380" xr:uid="{00000000-0005-0000-0000-0000337B0000}"/>
    <cellStyle name="Normal 26 2 2 3 6 2" xfId="23983" xr:uid="{00000000-0005-0000-0000-0000347B0000}"/>
    <cellStyle name="Normal 26 2 2 3 6 2 2" xfId="59199" xr:uid="{00000000-0005-0000-0000-0000357B0000}"/>
    <cellStyle name="Normal 26 2 2 3 6 3" xfId="46602" xr:uid="{00000000-0005-0000-0000-0000367B0000}"/>
    <cellStyle name="Normal 26 2 2 3 6 4" xfId="36588" xr:uid="{00000000-0005-0000-0000-0000377B0000}"/>
    <cellStyle name="Normal 26 2 2 3 7" xfId="15747" xr:uid="{00000000-0005-0000-0000-0000387B0000}"/>
    <cellStyle name="Normal 26 2 2 3 7 2" xfId="50963" xr:uid="{00000000-0005-0000-0000-0000397B0000}"/>
    <cellStyle name="Normal 26 2 2 3 7 3" xfId="28352" xr:uid="{00000000-0005-0000-0000-00003A7B0000}"/>
    <cellStyle name="Normal 26 2 2 3 8" xfId="12838" xr:uid="{00000000-0005-0000-0000-00003B7B0000}"/>
    <cellStyle name="Normal 26 2 2 3 8 2" xfId="48056" xr:uid="{00000000-0005-0000-0000-00003C7B0000}"/>
    <cellStyle name="Normal 26 2 2 3 9" xfId="38366" xr:uid="{00000000-0005-0000-0000-00003D7B0000}"/>
    <cellStyle name="Normal 26 2 2 4" xfId="2899" xr:uid="{00000000-0005-0000-0000-00003E7B0000}"/>
    <cellStyle name="Normal 26 2 2 4 10" xfId="25286" xr:uid="{00000000-0005-0000-0000-00003F7B0000}"/>
    <cellStyle name="Normal 26 2 2 4 11" xfId="60821" xr:uid="{00000000-0005-0000-0000-0000407B0000}"/>
    <cellStyle name="Normal 26 2 2 4 2" xfId="4717" xr:uid="{00000000-0005-0000-0000-0000417B0000}"/>
    <cellStyle name="Normal 26 2 2 4 2 2" xfId="17364" xr:uid="{00000000-0005-0000-0000-0000427B0000}"/>
    <cellStyle name="Normal 26 2 2 4 2 2 2" xfId="52580" xr:uid="{00000000-0005-0000-0000-0000437B0000}"/>
    <cellStyle name="Normal 26 2 2 4 2 2 3" xfId="29969" xr:uid="{00000000-0005-0000-0000-0000447B0000}"/>
    <cellStyle name="Normal 26 2 2 4 2 3" xfId="13810" xr:uid="{00000000-0005-0000-0000-0000457B0000}"/>
    <cellStyle name="Normal 26 2 2 4 2 3 2" xfId="49028" xr:uid="{00000000-0005-0000-0000-0000467B0000}"/>
    <cellStyle name="Normal 26 2 2 4 2 4" xfId="39983" xr:uid="{00000000-0005-0000-0000-0000477B0000}"/>
    <cellStyle name="Normal 26 2 2 4 2 5" xfId="26417" xr:uid="{00000000-0005-0000-0000-0000487B0000}"/>
    <cellStyle name="Normal 26 2 2 4 3" xfId="6187" xr:uid="{00000000-0005-0000-0000-0000497B0000}"/>
    <cellStyle name="Normal 26 2 2 4 3 2" xfId="18818" xr:uid="{00000000-0005-0000-0000-00004A7B0000}"/>
    <cellStyle name="Normal 26 2 2 4 3 2 2" xfId="54034" xr:uid="{00000000-0005-0000-0000-00004B7B0000}"/>
    <cellStyle name="Normal 26 2 2 4 3 3" xfId="41437" xr:uid="{00000000-0005-0000-0000-00004C7B0000}"/>
    <cellStyle name="Normal 26 2 2 4 3 4" xfId="31423" xr:uid="{00000000-0005-0000-0000-00004D7B0000}"/>
    <cellStyle name="Normal 26 2 2 4 4" xfId="7646" xr:uid="{00000000-0005-0000-0000-00004E7B0000}"/>
    <cellStyle name="Normal 26 2 2 4 4 2" xfId="20272" xr:uid="{00000000-0005-0000-0000-00004F7B0000}"/>
    <cellStyle name="Normal 26 2 2 4 4 2 2" xfId="55488" xr:uid="{00000000-0005-0000-0000-0000507B0000}"/>
    <cellStyle name="Normal 26 2 2 4 4 3" xfId="42891" xr:uid="{00000000-0005-0000-0000-0000517B0000}"/>
    <cellStyle name="Normal 26 2 2 4 4 4" xfId="32877" xr:uid="{00000000-0005-0000-0000-0000527B0000}"/>
    <cellStyle name="Normal 26 2 2 4 5" xfId="9427" xr:uid="{00000000-0005-0000-0000-0000537B0000}"/>
    <cellStyle name="Normal 26 2 2 4 5 2" xfId="22048" xr:uid="{00000000-0005-0000-0000-0000547B0000}"/>
    <cellStyle name="Normal 26 2 2 4 5 2 2" xfId="57264" xr:uid="{00000000-0005-0000-0000-0000557B0000}"/>
    <cellStyle name="Normal 26 2 2 4 5 3" xfId="44667" xr:uid="{00000000-0005-0000-0000-0000567B0000}"/>
    <cellStyle name="Normal 26 2 2 4 5 4" xfId="34653" xr:uid="{00000000-0005-0000-0000-0000577B0000}"/>
    <cellStyle name="Normal 26 2 2 4 6" xfId="11221" xr:uid="{00000000-0005-0000-0000-0000587B0000}"/>
    <cellStyle name="Normal 26 2 2 4 6 2" xfId="23824" xr:uid="{00000000-0005-0000-0000-0000597B0000}"/>
    <cellStyle name="Normal 26 2 2 4 6 2 2" xfId="59040" xr:uid="{00000000-0005-0000-0000-00005A7B0000}"/>
    <cellStyle name="Normal 26 2 2 4 6 3" xfId="46443" xr:uid="{00000000-0005-0000-0000-00005B7B0000}"/>
    <cellStyle name="Normal 26 2 2 4 6 4" xfId="36429" xr:uid="{00000000-0005-0000-0000-00005C7B0000}"/>
    <cellStyle name="Normal 26 2 2 4 7" xfId="15588" xr:uid="{00000000-0005-0000-0000-00005D7B0000}"/>
    <cellStyle name="Normal 26 2 2 4 7 2" xfId="50804" xr:uid="{00000000-0005-0000-0000-00005E7B0000}"/>
    <cellStyle name="Normal 26 2 2 4 7 3" xfId="28193" xr:uid="{00000000-0005-0000-0000-00005F7B0000}"/>
    <cellStyle name="Normal 26 2 2 4 8" xfId="12679" xr:uid="{00000000-0005-0000-0000-0000607B0000}"/>
    <cellStyle name="Normal 26 2 2 4 8 2" xfId="47897" xr:uid="{00000000-0005-0000-0000-0000617B0000}"/>
    <cellStyle name="Normal 26 2 2 4 9" xfId="38207" xr:uid="{00000000-0005-0000-0000-0000627B0000}"/>
    <cellStyle name="Normal 26 2 2 5" xfId="3408" xr:uid="{00000000-0005-0000-0000-0000637B0000}"/>
    <cellStyle name="Normal 26 2 2 5 10" xfId="26904" xr:uid="{00000000-0005-0000-0000-0000647B0000}"/>
    <cellStyle name="Normal 26 2 2 5 11" xfId="61308" xr:uid="{00000000-0005-0000-0000-0000657B0000}"/>
    <cellStyle name="Normal 26 2 2 5 2" xfId="5204" xr:uid="{00000000-0005-0000-0000-0000667B0000}"/>
    <cellStyle name="Normal 26 2 2 5 2 2" xfId="17851" xr:uid="{00000000-0005-0000-0000-0000677B0000}"/>
    <cellStyle name="Normal 26 2 2 5 2 2 2" xfId="53067" xr:uid="{00000000-0005-0000-0000-0000687B0000}"/>
    <cellStyle name="Normal 26 2 2 5 2 3" xfId="40470" xr:uid="{00000000-0005-0000-0000-0000697B0000}"/>
    <cellStyle name="Normal 26 2 2 5 2 4" xfId="30456" xr:uid="{00000000-0005-0000-0000-00006A7B0000}"/>
    <cellStyle name="Normal 26 2 2 5 3" xfId="6674" xr:uid="{00000000-0005-0000-0000-00006B7B0000}"/>
    <cellStyle name="Normal 26 2 2 5 3 2" xfId="19305" xr:uid="{00000000-0005-0000-0000-00006C7B0000}"/>
    <cellStyle name="Normal 26 2 2 5 3 2 2" xfId="54521" xr:uid="{00000000-0005-0000-0000-00006D7B0000}"/>
    <cellStyle name="Normal 26 2 2 5 3 3" xfId="41924" xr:uid="{00000000-0005-0000-0000-00006E7B0000}"/>
    <cellStyle name="Normal 26 2 2 5 3 4" xfId="31910" xr:uid="{00000000-0005-0000-0000-00006F7B0000}"/>
    <cellStyle name="Normal 26 2 2 5 4" xfId="8133" xr:uid="{00000000-0005-0000-0000-0000707B0000}"/>
    <cellStyle name="Normal 26 2 2 5 4 2" xfId="20759" xr:uid="{00000000-0005-0000-0000-0000717B0000}"/>
    <cellStyle name="Normal 26 2 2 5 4 2 2" xfId="55975" xr:uid="{00000000-0005-0000-0000-0000727B0000}"/>
    <cellStyle name="Normal 26 2 2 5 4 3" xfId="43378" xr:uid="{00000000-0005-0000-0000-0000737B0000}"/>
    <cellStyle name="Normal 26 2 2 5 4 4" xfId="33364" xr:uid="{00000000-0005-0000-0000-0000747B0000}"/>
    <cellStyle name="Normal 26 2 2 5 5" xfId="9914" xr:uid="{00000000-0005-0000-0000-0000757B0000}"/>
    <cellStyle name="Normal 26 2 2 5 5 2" xfId="22535" xr:uid="{00000000-0005-0000-0000-0000767B0000}"/>
    <cellStyle name="Normal 26 2 2 5 5 2 2" xfId="57751" xr:uid="{00000000-0005-0000-0000-0000777B0000}"/>
    <cellStyle name="Normal 26 2 2 5 5 3" xfId="45154" xr:uid="{00000000-0005-0000-0000-0000787B0000}"/>
    <cellStyle name="Normal 26 2 2 5 5 4" xfId="35140" xr:uid="{00000000-0005-0000-0000-0000797B0000}"/>
    <cellStyle name="Normal 26 2 2 5 6" xfId="11708" xr:uid="{00000000-0005-0000-0000-00007A7B0000}"/>
    <cellStyle name="Normal 26 2 2 5 6 2" xfId="24311" xr:uid="{00000000-0005-0000-0000-00007B7B0000}"/>
    <cellStyle name="Normal 26 2 2 5 6 2 2" xfId="59527" xr:uid="{00000000-0005-0000-0000-00007C7B0000}"/>
    <cellStyle name="Normal 26 2 2 5 6 3" xfId="46930" xr:uid="{00000000-0005-0000-0000-00007D7B0000}"/>
    <cellStyle name="Normal 26 2 2 5 6 4" xfId="36916" xr:uid="{00000000-0005-0000-0000-00007E7B0000}"/>
    <cellStyle name="Normal 26 2 2 5 7" xfId="16075" xr:uid="{00000000-0005-0000-0000-00007F7B0000}"/>
    <cellStyle name="Normal 26 2 2 5 7 2" xfId="51291" xr:uid="{00000000-0005-0000-0000-0000807B0000}"/>
    <cellStyle name="Normal 26 2 2 5 7 3" xfId="28680" xr:uid="{00000000-0005-0000-0000-0000817B0000}"/>
    <cellStyle name="Normal 26 2 2 5 8" xfId="14297" xr:uid="{00000000-0005-0000-0000-0000827B0000}"/>
    <cellStyle name="Normal 26 2 2 5 8 2" xfId="49515" xr:uid="{00000000-0005-0000-0000-0000837B0000}"/>
    <cellStyle name="Normal 26 2 2 5 9" xfId="38694" xr:uid="{00000000-0005-0000-0000-0000847B0000}"/>
    <cellStyle name="Normal 26 2 2 6" xfId="2568" xr:uid="{00000000-0005-0000-0000-0000857B0000}"/>
    <cellStyle name="Normal 26 2 2 6 10" xfId="26095" xr:uid="{00000000-0005-0000-0000-0000867B0000}"/>
    <cellStyle name="Normal 26 2 2 6 11" xfId="60499" xr:uid="{00000000-0005-0000-0000-0000877B0000}"/>
    <cellStyle name="Normal 26 2 2 6 2" xfId="4395" xr:uid="{00000000-0005-0000-0000-0000887B0000}"/>
    <cellStyle name="Normal 26 2 2 6 2 2" xfId="17042" xr:uid="{00000000-0005-0000-0000-0000897B0000}"/>
    <cellStyle name="Normal 26 2 2 6 2 2 2" xfId="52258" xr:uid="{00000000-0005-0000-0000-00008A7B0000}"/>
    <cellStyle name="Normal 26 2 2 6 2 3" xfId="39661" xr:uid="{00000000-0005-0000-0000-00008B7B0000}"/>
    <cellStyle name="Normal 26 2 2 6 2 4" xfId="29647" xr:uid="{00000000-0005-0000-0000-00008C7B0000}"/>
    <cellStyle name="Normal 26 2 2 6 3" xfId="5865" xr:uid="{00000000-0005-0000-0000-00008D7B0000}"/>
    <cellStyle name="Normal 26 2 2 6 3 2" xfId="18496" xr:uid="{00000000-0005-0000-0000-00008E7B0000}"/>
    <cellStyle name="Normal 26 2 2 6 3 2 2" xfId="53712" xr:uid="{00000000-0005-0000-0000-00008F7B0000}"/>
    <cellStyle name="Normal 26 2 2 6 3 3" xfId="41115" xr:uid="{00000000-0005-0000-0000-0000907B0000}"/>
    <cellStyle name="Normal 26 2 2 6 3 4" xfId="31101" xr:uid="{00000000-0005-0000-0000-0000917B0000}"/>
    <cellStyle name="Normal 26 2 2 6 4" xfId="7324" xr:uid="{00000000-0005-0000-0000-0000927B0000}"/>
    <cellStyle name="Normal 26 2 2 6 4 2" xfId="19950" xr:uid="{00000000-0005-0000-0000-0000937B0000}"/>
    <cellStyle name="Normal 26 2 2 6 4 2 2" xfId="55166" xr:uid="{00000000-0005-0000-0000-0000947B0000}"/>
    <cellStyle name="Normal 26 2 2 6 4 3" xfId="42569" xr:uid="{00000000-0005-0000-0000-0000957B0000}"/>
    <cellStyle name="Normal 26 2 2 6 4 4" xfId="32555" xr:uid="{00000000-0005-0000-0000-0000967B0000}"/>
    <cellStyle name="Normal 26 2 2 6 5" xfId="9105" xr:uid="{00000000-0005-0000-0000-0000977B0000}"/>
    <cellStyle name="Normal 26 2 2 6 5 2" xfId="21726" xr:uid="{00000000-0005-0000-0000-0000987B0000}"/>
    <cellStyle name="Normal 26 2 2 6 5 2 2" xfId="56942" xr:uid="{00000000-0005-0000-0000-0000997B0000}"/>
    <cellStyle name="Normal 26 2 2 6 5 3" xfId="44345" xr:uid="{00000000-0005-0000-0000-00009A7B0000}"/>
    <cellStyle name="Normal 26 2 2 6 5 4" xfId="34331" xr:uid="{00000000-0005-0000-0000-00009B7B0000}"/>
    <cellStyle name="Normal 26 2 2 6 6" xfId="10899" xr:uid="{00000000-0005-0000-0000-00009C7B0000}"/>
    <cellStyle name="Normal 26 2 2 6 6 2" xfId="23502" xr:uid="{00000000-0005-0000-0000-00009D7B0000}"/>
    <cellStyle name="Normal 26 2 2 6 6 2 2" xfId="58718" xr:uid="{00000000-0005-0000-0000-00009E7B0000}"/>
    <cellStyle name="Normal 26 2 2 6 6 3" xfId="46121" xr:uid="{00000000-0005-0000-0000-00009F7B0000}"/>
    <cellStyle name="Normal 26 2 2 6 6 4" xfId="36107" xr:uid="{00000000-0005-0000-0000-0000A07B0000}"/>
    <cellStyle name="Normal 26 2 2 6 7" xfId="15266" xr:uid="{00000000-0005-0000-0000-0000A17B0000}"/>
    <cellStyle name="Normal 26 2 2 6 7 2" xfId="50482" xr:uid="{00000000-0005-0000-0000-0000A27B0000}"/>
    <cellStyle name="Normal 26 2 2 6 7 3" xfId="27871" xr:uid="{00000000-0005-0000-0000-0000A37B0000}"/>
    <cellStyle name="Normal 26 2 2 6 8" xfId="13488" xr:uid="{00000000-0005-0000-0000-0000A47B0000}"/>
    <cellStyle name="Normal 26 2 2 6 8 2" xfId="48706" xr:uid="{00000000-0005-0000-0000-0000A57B0000}"/>
    <cellStyle name="Normal 26 2 2 6 9" xfId="37885" xr:uid="{00000000-0005-0000-0000-0000A67B0000}"/>
    <cellStyle name="Normal 26 2 2 7" xfId="3732" xr:uid="{00000000-0005-0000-0000-0000A77B0000}"/>
    <cellStyle name="Normal 26 2 2 7 2" xfId="8456" xr:uid="{00000000-0005-0000-0000-0000A87B0000}"/>
    <cellStyle name="Normal 26 2 2 7 2 2" xfId="21082" xr:uid="{00000000-0005-0000-0000-0000A97B0000}"/>
    <cellStyle name="Normal 26 2 2 7 2 2 2" xfId="56298" xr:uid="{00000000-0005-0000-0000-0000AA7B0000}"/>
    <cellStyle name="Normal 26 2 2 7 2 3" xfId="43701" xr:uid="{00000000-0005-0000-0000-0000AB7B0000}"/>
    <cellStyle name="Normal 26 2 2 7 2 4" xfId="33687" xr:uid="{00000000-0005-0000-0000-0000AC7B0000}"/>
    <cellStyle name="Normal 26 2 2 7 3" xfId="10237" xr:uid="{00000000-0005-0000-0000-0000AD7B0000}"/>
    <cellStyle name="Normal 26 2 2 7 3 2" xfId="22858" xr:uid="{00000000-0005-0000-0000-0000AE7B0000}"/>
    <cellStyle name="Normal 26 2 2 7 3 2 2" xfId="58074" xr:uid="{00000000-0005-0000-0000-0000AF7B0000}"/>
    <cellStyle name="Normal 26 2 2 7 3 3" xfId="45477" xr:uid="{00000000-0005-0000-0000-0000B07B0000}"/>
    <cellStyle name="Normal 26 2 2 7 3 4" xfId="35463" xr:uid="{00000000-0005-0000-0000-0000B17B0000}"/>
    <cellStyle name="Normal 26 2 2 7 4" xfId="12033" xr:uid="{00000000-0005-0000-0000-0000B27B0000}"/>
    <cellStyle name="Normal 26 2 2 7 4 2" xfId="24634" xr:uid="{00000000-0005-0000-0000-0000B37B0000}"/>
    <cellStyle name="Normal 26 2 2 7 4 2 2" xfId="59850" xr:uid="{00000000-0005-0000-0000-0000B47B0000}"/>
    <cellStyle name="Normal 26 2 2 7 4 3" xfId="47253" xr:uid="{00000000-0005-0000-0000-0000B57B0000}"/>
    <cellStyle name="Normal 26 2 2 7 4 4" xfId="37239" xr:uid="{00000000-0005-0000-0000-0000B67B0000}"/>
    <cellStyle name="Normal 26 2 2 7 5" xfId="16398" xr:uid="{00000000-0005-0000-0000-0000B77B0000}"/>
    <cellStyle name="Normal 26 2 2 7 5 2" xfId="51614" xr:uid="{00000000-0005-0000-0000-0000B87B0000}"/>
    <cellStyle name="Normal 26 2 2 7 5 3" xfId="29003" xr:uid="{00000000-0005-0000-0000-0000B97B0000}"/>
    <cellStyle name="Normal 26 2 2 7 6" xfId="14620" xr:uid="{00000000-0005-0000-0000-0000BA7B0000}"/>
    <cellStyle name="Normal 26 2 2 7 6 2" xfId="49838" xr:uid="{00000000-0005-0000-0000-0000BB7B0000}"/>
    <cellStyle name="Normal 26 2 2 7 7" xfId="39017" xr:uid="{00000000-0005-0000-0000-0000BC7B0000}"/>
    <cellStyle name="Normal 26 2 2 7 8" xfId="27227" xr:uid="{00000000-0005-0000-0000-0000BD7B0000}"/>
    <cellStyle name="Normal 26 2 2 8" xfId="4070" xr:uid="{00000000-0005-0000-0000-0000BE7B0000}"/>
    <cellStyle name="Normal 26 2 2 8 2" xfId="16720" xr:uid="{00000000-0005-0000-0000-0000BF7B0000}"/>
    <cellStyle name="Normal 26 2 2 8 2 2" xfId="51936" xr:uid="{00000000-0005-0000-0000-0000C07B0000}"/>
    <cellStyle name="Normal 26 2 2 8 2 3" xfId="29325" xr:uid="{00000000-0005-0000-0000-0000C17B0000}"/>
    <cellStyle name="Normal 26 2 2 8 3" xfId="13166" xr:uid="{00000000-0005-0000-0000-0000C27B0000}"/>
    <cellStyle name="Normal 26 2 2 8 3 2" xfId="48384" xr:uid="{00000000-0005-0000-0000-0000C37B0000}"/>
    <cellStyle name="Normal 26 2 2 8 4" xfId="39339" xr:uid="{00000000-0005-0000-0000-0000C47B0000}"/>
    <cellStyle name="Normal 26 2 2 8 5" xfId="25773" xr:uid="{00000000-0005-0000-0000-0000C57B0000}"/>
    <cellStyle name="Normal 26 2 2 9" xfId="5543" xr:uid="{00000000-0005-0000-0000-0000C67B0000}"/>
    <cellStyle name="Normal 26 2 2 9 2" xfId="18174" xr:uid="{00000000-0005-0000-0000-0000C77B0000}"/>
    <cellStyle name="Normal 26 2 2 9 2 2" xfId="53390" xr:uid="{00000000-0005-0000-0000-0000C87B0000}"/>
    <cellStyle name="Normal 26 2 2 9 3" xfId="40793" xr:uid="{00000000-0005-0000-0000-0000C97B0000}"/>
    <cellStyle name="Normal 26 2 2 9 4" xfId="30779" xr:uid="{00000000-0005-0000-0000-0000CA7B0000}"/>
    <cellStyle name="Normal 26 2 3" xfId="2312" xr:uid="{00000000-0005-0000-0000-0000CB7B0000}"/>
    <cellStyle name="Normal 26 2 3 10" xfId="10618" xr:uid="{00000000-0005-0000-0000-0000CC7B0000}"/>
    <cellStyle name="Normal 26 2 3 10 2" xfId="23229" xr:uid="{00000000-0005-0000-0000-0000CD7B0000}"/>
    <cellStyle name="Normal 26 2 3 10 2 2" xfId="58445" xr:uid="{00000000-0005-0000-0000-0000CE7B0000}"/>
    <cellStyle name="Normal 26 2 3 10 3" xfId="45848" xr:uid="{00000000-0005-0000-0000-0000CF7B0000}"/>
    <cellStyle name="Normal 26 2 3 10 4" xfId="35834" xr:uid="{00000000-0005-0000-0000-0000D07B0000}"/>
    <cellStyle name="Normal 26 2 3 11" xfId="15024" xr:uid="{00000000-0005-0000-0000-0000D17B0000}"/>
    <cellStyle name="Normal 26 2 3 11 2" xfId="50240" xr:uid="{00000000-0005-0000-0000-0000D27B0000}"/>
    <cellStyle name="Normal 26 2 3 11 3" xfId="27629" xr:uid="{00000000-0005-0000-0000-0000D37B0000}"/>
    <cellStyle name="Normal 26 2 3 12" xfId="12437" xr:uid="{00000000-0005-0000-0000-0000D47B0000}"/>
    <cellStyle name="Normal 26 2 3 12 2" xfId="47655" xr:uid="{00000000-0005-0000-0000-0000D57B0000}"/>
    <cellStyle name="Normal 26 2 3 13" xfId="37643" xr:uid="{00000000-0005-0000-0000-0000D67B0000}"/>
    <cellStyle name="Normal 26 2 3 14" xfId="25044" xr:uid="{00000000-0005-0000-0000-0000D77B0000}"/>
    <cellStyle name="Normal 26 2 3 15" xfId="60257" xr:uid="{00000000-0005-0000-0000-0000D87B0000}"/>
    <cellStyle name="Normal 26 2 3 2" xfId="3159" xr:uid="{00000000-0005-0000-0000-0000D97B0000}"/>
    <cellStyle name="Normal 26 2 3 2 10" xfId="25528" xr:uid="{00000000-0005-0000-0000-0000DA7B0000}"/>
    <cellStyle name="Normal 26 2 3 2 11" xfId="61063" xr:uid="{00000000-0005-0000-0000-0000DB7B0000}"/>
    <cellStyle name="Normal 26 2 3 2 2" xfId="4959" xr:uid="{00000000-0005-0000-0000-0000DC7B0000}"/>
    <cellStyle name="Normal 26 2 3 2 2 2" xfId="17606" xr:uid="{00000000-0005-0000-0000-0000DD7B0000}"/>
    <cellStyle name="Normal 26 2 3 2 2 2 2" xfId="52822" xr:uid="{00000000-0005-0000-0000-0000DE7B0000}"/>
    <cellStyle name="Normal 26 2 3 2 2 2 3" xfId="30211" xr:uid="{00000000-0005-0000-0000-0000DF7B0000}"/>
    <cellStyle name="Normal 26 2 3 2 2 3" xfId="14052" xr:uid="{00000000-0005-0000-0000-0000E07B0000}"/>
    <cellStyle name="Normal 26 2 3 2 2 3 2" xfId="49270" xr:uid="{00000000-0005-0000-0000-0000E17B0000}"/>
    <cellStyle name="Normal 26 2 3 2 2 4" xfId="40225" xr:uid="{00000000-0005-0000-0000-0000E27B0000}"/>
    <cellStyle name="Normal 26 2 3 2 2 5" xfId="26659" xr:uid="{00000000-0005-0000-0000-0000E37B0000}"/>
    <cellStyle name="Normal 26 2 3 2 3" xfId="6429" xr:uid="{00000000-0005-0000-0000-0000E47B0000}"/>
    <cellStyle name="Normal 26 2 3 2 3 2" xfId="19060" xr:uid="{00000000-0005-0000-0000-0000E57B0000}"/>
    <cellStyle name="Normal 26 2 3 2 3 2 2" xfId="54276" xr:uid="{00000000-0005-0000-0000-0000E67B0000}"/>
    <cellStyle name="Normal 26 2 3 2 3 3" xfId="41679" xr:uid="{00000000-0005-0000-0000-0000E77B0000}"/>
    <cellStyle name="Normal 26 2 3 2 3 4" xfId="31665" xr:uid="{00000000-0005-0000-0000-0000E87B0000}"/>
    <cellStyle name="Normal 26 2 3 2 4" xfId="7888" xr:uid="{00000000-0005-0000-0000-0000E97B0000}"/>
    <cellStyle name="Normal 26 2 3 2 4 2" xfId="20514" xr:uid="{00000000-0005-0000-0000-0000EA7B0000}"/>
    <cellStyle name="Normal 26 2 3 2 4 2 2" xfId="55730" xr:uid="{00000000-0005-0000-0000-0000EB7B0000}"/>
    <cellStyle name="Normal 26 2 3 2 4 3" xfId="43133" xr:uid="{00000000-0005-0000-0000-0000EC7B0000}"/>
    <cellStyle name="Normal 26 2 3 2 4 4" xfId="33119" xr:uid="{00000000-0005-0000-0000-0000ED7B0000}"/>
    <cellStyle name="Normal 26 2 3 2 5" xfId="9669" xr:uid="{00000000-0005-0000-0000-0000EE7B0000}"/>
    <cellStyle name="Normal 26 2 3 2 5 2" xfId="22290" xr:uid="{00000000-0005-0000-0000-0000EF7B0000}"/>
    <cellStyle name="Normal 26 2 3 2 5 2 2" xfId="57506" xr:uid="{00000000-0005-0000-0000-0000F07B0000}"/>
    <cellStyle name="Normal 26 2 3 2 5 3" xfId="44909" xr:uid="{00000000-0005-0000-0000-0000F17B0000}"/>
    <cellStyle name="Normal 26 2 3 2 5 4" xfId="34895" xr:uid="{00000000-0005-0000-0000-0000F27B0000}"/>
    <cellStyle name="Normal 26 2 3 2 6" xfId="11463" xr:uid="{00000000-0005-0000-0000-0000F37B0000}"/>
    <cellStyle name="Normal 26 2 3 2 6 2" xfId="24066" xr:uid="{00000000-0005-0000-0000-0000F47B0000}"/>
    <cellStyle name="Normal 26 2 3 2 6 2 2" xfId="59282" xr:uid="{00000000-0005-0000-0000-0000F57B0000}"/>
    <cellStyle name="Normal 26 2 3 2 6 3" xfId="46685" xr:uid="{00000000-0005-0000-0000-0000F67B0000}"/>
    <cellStyle name="Normal 26 2 3 2 6 4" xfId="36671" xr:uid="{00000000-0005-0000-0000-0000F77B0000}"/>
    <cellStyle name="Normal 26 2 3 2 7" xfId="15830" xr:uid="{00000000-0005-0000-0000-0000F87B0000}"/>
    <cellStyle name="Normal 26 2 3 2 7 2" xfId="51046" xr:uid="{00000000-0005-0000-0000-0000F97B0000}"/>
    <cellStyle name="Normal 26 2 3 2 7 3" xfId="28435" xr:uid="{00000000-0005-0000-0000-0000FA7B0000}"/>
    <cellStyle name="Normal 26 2 3 2 8" xfId="12921" xr:uid="{00000000-0005-0000-0000-0000FB7B0000}"/>
    <cellStyle name="Normal 26 2 3 2 8 2" xfId="48139" xr:uid="{00000000-0005-0000-0000-0000FC7B0000}"/>
    <cellStyle name="Normal 26 2 3 2 9" xfId="38449" xr:uid="{00000000-0005-0000-0000-0000FD7B0000}"/>
    <cellStyle name="Normal 26 2 3 3" xfId="3488" xr:uid="{00000000-0005-0000-0000-0000FE7B0000}"/>
    <cellStyle name="Normal 26 2 3 3 10" xfId="26984" xr:uid="{00000000-0005-0000-0000-0000FF7B0000}"/>
    <cellStyle name="Normal 26 2 3 3 11" xfId="61388" xr:uid="{00000000-0005-0000-0000-0000007C0000}"/>
    <cellStyle name="Normal 26 2 3 3 2" xfId="5284" xr:uid="{00000000-0005-0000-0000-0000017C0000}"/>
    <cellStyle name="Normal 26 2 3 3 2 2" xfId="17931" xr:uid="{00000000-0005-0000-0000-0000027C0000}"/>
    <cellStyle name="Normal 26 2 3 3 2 2 2" xfId="53147" xr:uid="{00000000-0005-0000-0000-0000037C0000}"/>
    <cellStyle name="Normal 26 2 3 3 2 3" xfId="40550" xr:uid="{00000000-0005-0000-0000-0000047C0000}"/>
    <cellStyle name="Normal 26 2 3 3 2 4" xfId="30536" xr:uid="{00000000-0005-0000-0000-0000057C0000}"/>
    <cellStyle name="Normal 26 2 3 3 3" xfId="6754" xr:uid="{00000000-0005-0000-0000-0000067C0000}"/>
    <cellStyle name="Normal 26 2 3 3 3 2" xfId="19385" xr:uid="{00000000-0005-0000-0000-0000077C0000}"/>
    <cellStyle name="Normal 26 2 3 3 3 2 2" xfId="54601" xr:uid="{00000000-0005-0000-0000-0000087C0000}"/>
    <cellStyle name="Normal 26 2 3 3 3 3" xfId="42004" xr:uid="{00000000-0005-0000-0000-0000097C0000}"/>
    <cellStyle name="Normal 26 2 3 3 3 4" xfId="31990" xr:uid="{00000000-0005-0000-0000-00000A7C0000}"/>
    <cellStyle name="Normal 26 2 3 3 4" xfId="8213" xr:uid="{00000000-0005-0000-0000-00000B7C0000}"/>
    <cellStyle name="Normal 26 2 3 3 4 2" xfId="20839" xr:uid="{00000000-0005-0000-0000-00000C7C0000}"/>
    <cellStyle name="Normal 26 2 3 3 4 2 2" xfId="56055" xr:uid="{00000000-0005-0000-0000-00000D7C0000}"/>
    <cellStyle name="Normal 26 2 3 3 4 3" xfId="43458" xr:uid="{00000000-0005-0000-0000-00000E7C0000}"/>
    <cellStyle name="Normal 26 2 3 3 4 4" xfId="33444" xr:uid="{00000000-0005-0000-0000-00000F7C0000}"/>
    <cellStyle name="Normal 26 2 3 3 5" xfId="9994" xr:uid="{00000000-0005-0000-0000-0000107C0000}"/>
    <cellStyle name="Normal 26 2 3 3 5 2" xfId="22615" xr:uid="{00000000-0005-0000-0000-0000117C0000}"/>
    <cellStyle name="Normal 26 2 3 3 5 2 2" xfId="57831" xr:uid="{00000000-0005-0000-0000-0000127C0000}"/>
    <cellStyle name="Normal 26 2 3 3 5 3" xfId="45234" xr:uid="{00000000-0005-0000-0000-0000137C0000}"/>
    <cellStyle name="Normal 26 2 3 3 5 4" xfId="35220" xr:uid="{00000000-0005-0000-0000-0000147C0000}"/>
    <cellStyle name="Normal 26 2 3 3 6" xfId="11788" xr:uid="{00000000-0005-0000-0000-0000157C0000}"/>
    <cellStyle name="Normal 26 2 3 3 6 2" xfId="24391" xr:uid="{00000000-0005-0000-0000-0000167C0000}"/>
    <cellStyle name="Normal 26 2 3 3 6 2 2" xfId="59607" xr:uid="{00000000-0005-0000-0000-0000177C0000}"/>
    <cellStyle name="Normal 26 2 3 3 6 3" xfId="47010" xr:uid="{00000000-0005-0000-0000-0000187C0000}"/>
    <cellStyle name="Normal 26 2 3 3 6 4" xfId="36996" xr:uid="{00000000-0005-0000-0000-0000197C0000}"/>
    <cellStyle name="Normal 26 2 3 3 7" xfId="16155" xr:uid="{00000000-0005-0000-0000-00001A7C0000}"/>
    <cellStyle name="Normal 26 2 3 3 7 2" xfId="51371" xr:uid="{00000000-0005-0000-0000-00001B7C0000}"/>
    <cellStyle name="Normal 26 2 3 3 7 3" xfId="28760" xr:uid="{00000000-0005-0000-0000-00001C7C0000}"/>
    <cellStyle name="Normal 26 2 3 3 8" xfId="14377" xr:uid="{00000000-0005-0000-0000-00001D7C0000}"/>
    <cellStyle name="Normal 26 2 3 3 8 2" xfId="49595" xr:uid="{00000000-0005-0000-0000-00001E7C0000}"/>
    <cellStyle name="Normal 26 2 3 3 9" xfId="38774" xr:uid="{00000000-0005-0000-0000-00001F7C0000}"/>
    <cellStyle name="Normal 26 2 3 4" xfId="2649" xr:uid="{00000000-0005-0000-0000-0000207C0000}"/>
    <cellStyle name="Normal 26 2 3 4 10" xfId="26175" xr:uid="{00000000-0005-0000-0000-0000217C0000}"/>
    <cellStyle name="Normal 26 2 3 4 11" xfId="60579" xr:uid="{00000000-0005-0000-0000-0000227C0000}"/>
    <cellStyle name="Normal 26 2 3 4 2" xfId="4475" xr:uid="{00000000-0005-0000-0000-0000237C0000}"/>
    <cellStyle name="Normal 26 2 3 4 2 2" xfId="17122" xr:uid="{00000000-0005-0000-0000-0000247C0000}"/>
    <cellStyle name="Normal 26 2 3 4 2 2 2" xfId="52338" xr:uid="{00000000-0005-0000-0000-0000257C0000}"/>
    <cellStyle name="Normal 26 2 3 4 2 3" xfId="39741" xr:uid="{00000000-0005-0000-0000-0000267C0000}"/>
    <cellStyle name="Normal 26 2 3 4 2 4" xfId="29727" xr:uid="{00000000-0005-0000-0000-0000277C0000}"/>
    <cellStyle name="Normal 26 2 3 4 3" xfId="5945" xr:uid="{00000000-0005-0000-0000-0000287C0000}"/>
    <cellStyle name="Normal 26 2 3 4 3 2" xfId="18576" xr:uid="{00000000-0005-0000-0000-0000297C0000}"/>
    <cellStyle name="Normal 26 2 3 4 3 2 2" xfId="53792" xr:uid="{00000000-0005-0000-0000-00002A7C0000}"/>
    <cellStyle name="Normal 26 2 3 4 3 3" xfId="41195" xr:uid="{00000000-0005-0000-0000-00002B7C0000}"/>
    <cellStyle name="Normal 26 2 3 4 3 4" xfId="31181" xr:uid="{00000000-0005-0000-0000-00002C7C0000}"/>
    <cellStyle name="Normal 26 2 3 4 4" xfId="7404" xr:uid="{00000000-0005-0000-0000-00002D7C0000}"/>
    <cellStyle name="Normal 26 2 3 4 4 2" xfId="20030" xr:uid="{00000000-0005-0000-0000-00002E7C0000}"/>
    <cellStyle name="Normal 26 2 3 4 4 2 2" xfId="55246" xr:uid="{00000000-0005-0000-0000-00002F7C0000}"/>
    <cellStyle name="Normal 26 2 3 4 4 3" xfId="42649" xr:uid="{00000000-0005-0000-0000-0000307C0000}"/>
    <cellStyle name="Normal 26 2 3 4 4 4" xfId="32635" xr:uid="{00000000-0005-0000-0000-0000317C0000}"/>
    <cellStyle name="Normal 26 2 3 4 5" xfId="9185" xr:uid="{00000000-0005-0000-0000-0000327C0000}"/>
    <cellStyle name="Normal 26 2 3 4 5 2" xfId="21806" xr:uid="{00000000-0005-0000-0000-0000337C0000}"/>
    <cellStyle name="Normal 26 2 3 4 5 2 2" xfId="57022" xr:uid="{00000000-0005-0000-0000-0000347C0000}"/>
    <cellStyle name="Normal 26 2 3 4 5 3" xfId="44425" xr:uid="{00000000-0005-0000-0000-0000357C0000}"/>
    <cellStyle name="Normal 26 2 3 4 5 4" xfId="34411" xr:uid="{00000000-0005-0000-0000-0000367C0000}"/>
    <cellStyle name="Normal 26 2 3 4 6" xfId="10979" xr:uid="{00000000-0005-0000-0000-0000377C0000}"/>
    <cellStyle name="Normal 26 2 3 4 6 2" xfId="23582" xr:uid="{00000000-0005-0000-0000-0000387C0000}"/>
    <cellStyle name="Normal 26 2 3 4 6 2 2" xfId="58798" xr:uid="{00000000-0005-0000-0000-0000397C0000}"/>
    <cellStyle name="Normal 26 2 3 4 6 3" xfId="46201" xr:uid="{00000000-0005-0000-0000-00003A7C0000}"/>
    <cellStyle name="Normal 26 2 3 4 6 4" xfId="36187" xr:uid="{00000000-0005-0000-0000-00003B7C0000}"/>
    <cellStyle name="Normal 26 2 3 4 7" xfId="15346" xr:uid="{00000000-0005-0000-0000-00003C7C0000}"/>
    <cellStyle name="Normal 26 2 3 4 7 2" xfId="50562" xr:uid="{00000000-0005-0000-0000-00003D7C0000}"/>
    <cellStyle name="Normal 26 2 3 4 7 3" xfId="27951" xr:uid="{00000000-0005-0000-0000-00003E7C0000}"/>
    <cellStyle name="Normal 26 2 3 4 8" xfId="13568" xr:uid="{00000000-0005-0000-0000-00003F7C0000}"/>
    <cellStyle name="Normal 26 2 3 4 8 2" xfId="48786" xr:uid="{00000000-0005-0000-0000-0000407C0000}"/>
    <cellStyle name="Normal 26 2 3 4 9" xfId="37965" xr:uid="{00000000-0005-0000-0000-0000417C0000}"/>
    <cellStyle name="Normal 26 2 3 5" xfId="3813" xr:uid="{00000000-0005-0000-0000-0000427C0000}"/>
    <cellStyle name="Normal 26 2 3 5 2" xfId="8536" xr:uid="{00000000-0005-0000-0000-0000437C0000}"/>
    <cellStyle name="Normal 26 2 3 5 2 2" xfId="21162" xr:uid="{00000000-0005-0000-0000-0000447C0000}"/>
    <cellStyle name="Normal 26 2 3 5 2 2 2" xfId="56378" xr:uid="{00000000-0005-0000-0000-0000457C0000}"/>
    <cellStyle name="Normal 26 2 3 5 2 3" xfId="43781" xr:uid="{00000000-0005-0000-0000-0000467C0000}"/>
    <cellStyle name="Normal 26 2 3 5 2 4" xfId="33767" xr:uid="{00000000-0005-0000-0000-0000477C0000}"/>
    <cellStyle name="Normal 26 2 3 5 3" xfId="10317" xr:uid="{00000000-0005-0000-0000-0000487C0000}"/>
    <cellStyle name="Normal 26 2 3 5 3 2" xfId="22938" xr:uid="{00000000-0005-0000-0000-0000497C0000}"/>
    <cellStyle name="Normal 26 2 3 5 3 2 2" xfId="58154" xr:uid="{00000000-0005-0000-0000-00004A7C0000}"/>
    <cellStyle name="Normal 26 2 3 5 3 3" xfId="45557" xr:uid="{00000000-0005-0000-0000-00004B7C0000}"/>
    <cellStyle name="Normal 26 2 3 5 3 4" xfId="35543" xr:uid="{00000000-0005-0000-0000-00004C7C0000}"/>
    <cellStyle name="Normal 26 2 3 5 4" xfId="12113" xr:uid="{00000000-0005-0000-0000-00004D7C0000}"/>
    <cellStyle name="Normal 26 2 3 5 4 2" xfId="24714" xr:uid="{00000000-0005-0000-0000-00004E7C0000}"/>
    <cellStyle name="Normal 26 2 3 5 4 2 2" xfId="59930" xr:uid="{00000000-0005-0000-0000-00004F7C0000}"/>
    <cellStyle name="Normal 26 2 3 5 4 3" xfId="47333" xr:uid="{00000000-0005-0000-0000-0000507C0000}"/>
    <cellStyle name="Normal 26 2 3 5 4 4" xfId="37319" xr:uid="{00000000-0005-0000-0000-0000517C0000}"/>
    <cellStyle name="Normal 26 2 3 5 5" xfId="16478" xr:uid="{00000000-0005-0000-0000-0000527C0000}"/>
    <cellStyle name="Normal 26 2 3 5 5 2" xfId="51694" xr:uid="{00000000-0005-0000-0000-0000537C0000}"/>
    <cellStyle name="Normal 26 2 3 5 5 3" xfId="29083" xr:uid="{00000000-0005-0000-0000-0000547C0000}"/>
    <cellStyle name="Normal 26 2 3 5 6" xfId="14700" xr:uid="{00000000-0005-0000-0000-0000557C0000}"/>
    <cellStyle name="Normal 26 2 3 5 6 2" xfId="49918" xr:uid="{00000000-0005-0000-0000-0000567C0000}"/>
    <cellStyle name="Normal 26 2 3 5 7" xfId="39097" xr:uid="{00000000-0005-0000-0000-0000577C0000}"/>
    <cellStyle name="Normal 26 2 3 5 8" xfId="27307" xr:uid="{00000000-0005-0000-0000-0000587C0000}"/>
    <cellStyle name="Normal 26 2 3 6" xfId="4153" xr:uid="{00000000-0005-0000-0000-0000597C0000}"/>
    <cellStyle name="Normal 26 2 3 6 2" xfId="16800" xr:uid="{00000000-0005-0000-0000-00005A7C0000}"/>
    <cellStyle name="Normal 26 2 3 6 2 2" xfId="52016" xr:uid="{00000000-0005-0000-0000-00005B7C0000}"/>
    <cellStyle name="Normal 26 2 3 6 2 3" xfId="29405" xr:uid="{00000000-0005-0000-0000-00005C7C0000}"/>
    <cellStyle name="Normal 26 2 3 6 3" xfId="13246" xr:uid="{00000000-0005-0000-0000-00005D7C0000}"/>
    <cellStyle name="Normal 26 2 3 6 3 2" xfId="48464" xr:uid="{00000000-0005-0000-0000-00005E7C0000}"/>
    <cellStyle name="Normal 26 2 3 6 4" xfId="39419" xr:uid="{00000000-0005-0000-0000-00005F7C0000}"/>
    <cellStyle name="Normal 26 2 3 6 5" xfId="25853" xr:uid="{00000000-0005-0000-0000-0000607C0000}"/>
    <cellStyle name="Normal 26 2 3 7" xfId="5623" xr:uid="{00000000-0005-0000-0000-0000617C0000}"/>
    <cellStyle name="Normal 26 2 3 7 2" xfId="18254" xr:uid="{00000000-0005-0000-0000-0000627C0000}"/>
    <cellStyle name="Normal 26 2 3 7 2 2" xfId="53470" xr:uid="{00000000-0005-0000-0000-0000637C0000}"/>
    <cellStyle name="Normal 26 2 3 7 3" xfId="40873" xr:uid="{00000000-0005-0000-0000-0000647C0000}"/>
    <cellStyle name="Normal 26 2 3 7 4" xfId="30859" xr:uid="{00000000-0005-0000-0000-0000657C0000}"/>
    <cellStyle name="Normal 26 2 3 8" xfId="7082" xr:uid="{00000000-0005-0000-0000-0000667C0000}"/>
    <cellStyle name="Normal 26 2 3 8 2" xfId="19708" xr:uid="{00000000-0005-0000-0000-0000677C0000}"/>
    <cellStyle name="Normal 26 2 3 8 2 2" xfId="54924" xr:uid="{00000000-0005-0000-0000-0000687C0000}"/>
    <cellStyle name="Normal 26 2 3 8 3" xfId="42327" xr:uid="{00000000-0005-0000-0000-0000697C0000}"/>
    <cellStyle name="Normal 26 2 3 8 4" xfId="32313" xr:uid="{00000000-0005-0000-0000-00006A7C0000}"/>
    <cellStyle name="Normal 26 2 3 9" xfId="8863" xr:uid="{00000000-0005-0000-0000-00006B7C0000}"/>
    <cellStyle name="Normal 26 2 3 9 2" xfId="21484" xr:uid="{00000000-0005-0000-0000-00006C7C0000}"/>
    <cellStyle name="Normal 26 2 3 9 2 2" xfId="56700" xr:uid="{00000000-0005-0000-0000-00006D7C0000}"/>
    <cellStyle name="Normal 26 2 3 9 3" xfId="44103" xr:uid="{00000000-0005-0000-0000-00006E7C0000}"/>
    <cellStyle name="Normal 26 2 3 9 4" xfId="34089" xr:uid="{00000000-0005-0000-0000-00006F7C0000}"/>
    <cellStyle name="Normal 26 2 4" xfId="2994" xr:uid="{00000000-0005-0000-0000-0000707C0000}"/>
    <cellStyle name="Normal 26 2 4 10" xfId="25369" xr:uid="{00000000-0005-0000-0000-0000717C0000}"/>
    <cellStyle name="Normal 26 2 4 11" xfId="60904" xr:uid="{00000000-0005-0000-0000-0000727C0000}"/>
    <cellStyle name="Normal 26 2 4 2" xfId="4800" xr:uid="{00000000-0005-0000-0000-0000737C0000}"/>
    <cellStyle name="Normal 26 2 4 2 2" xfId="17447" xr:uid="{00000000-0005-0000-0000-0000747C0000}"/>
    <cellStyle name="Normal 26 2 4 2 2 2" xfId="52663" xr:uid="{00000000-0005-0000-0000-0000757C0000}"/>
    <cellStyle name="Normal 26 2 4 2 2 3" xfId="30052" xr:uid="{00000000-0005-0000-0000-0000767C0000}"/>
    <cellStyle name="Normal 26 2 4 2 3" xfId="13893" xr:uid="{00000000-0005-0000-0000-0000777C0000}"/>
    <cellStyle name="Normal 26 2 4 2 3 2" xfId="49111" xr:uid="{00000000-0005-0000-0000-0000787C0000}"/>
    <cellStyle name="Normal 26 2 4 2 4" xfId="40066" xr:uid="{00000000-0005-0000-0000-0000797C0000}"/>
    <cellStyle name="Normal 26 2 4 2 5" xfId="26500" xr:uid="{00000000-0005-0000-0000-00007A7C0000}"/>
    <cellStyle name="Normal 26 2 4 3" xfId="6270" xr:uid="{00000000-0005-0000-0000-00007B7C0000}"/>
    <cellStyle name="Normal 26 2 4 3 2" xfId="18901" xr:uid="{00000000-0005-0000-0000-00007C7C0000}"/>
    <cellStyle name="Normal 26 2 4 3 2 2" xfId="54117" xr:uid="{00000000-0005-0000-0000-00007D7C0000}"/>
    <cellStyle name="Normal 26 2 4 3 3" xfId="41520" xr:uid="{00000000-0005-0000-0000-00007E7C0000}"/>
    <cellStyle name="Normal 26 2 4 3 4" xfId="31506" xr:uid="{00000000-0005-0000-0000-00007F7C0000}"/>
    <cellStyle name="Normal 26 2 4 4" xfId="7729" xr:uid="{00000000-0005-0000-0000-0000807C0000}"/>
    <cellStyle name="Normal 26 2 4 4 2" xfId="20355" xr:uid="{00000000-0005-0000-0000-0000817C0000}"/>
    <cellStyle name="Normal 26 2 4 4 2 2" xfId="55571" xr:uid="{00000000-0005-0000-0000-0000827C0000}"/>
    <cellStyle name="Normal 26 2 4 4 3" xfId="42974" xr:uid="{00000000-0005-0000-0000-0000837C0000}"/>
    <cellStyle name="Normal 26 2 4 4 4" xfId="32960" xr:uid="{00000000-0005-0000-0000-0000847C0000}"/>
    <cellStyle name="Normal 26 2 4 5" xfId="9510" xr:uid="{00000000-0005-0000-0000-0000857C0000}"/>
    <cellStyle name="Normal 26 2 4 5 2" xfId="22131" xr:uid="{00000000-0005-0000-0000-0000867C0000}"/>
    <cellStyle name="Normal 26 2 4 5 2 2" xfId="57347" xr:uid="{00000000-0005-0000-0000-0000877C0000}"/>
    <cellStyle name="Normal 26 2 4 5 3" xfId="44750" xr:uid="{00000000-0005-0000-0000-0000887C0000}"/>
    <cellStyle name="Normal 26 2 4 5 4" xfId="34736" xr:uid="{00000000-0005-0000-0000-0000897C0000}"/>
    <cellStyle name="Normal 26 2 4 6" xfId="11304" xr:uid="{00000000-0005-0000-0000-00008A7C0000}"/>
    <cellStyle name="Normal 26 2 4 6 2" xfId="23907" xr:uid="{00000000-0005-0000-0000-00008B7C0000}"/>
    <cellStyle name="Normal 26 2 4 6 2 2" xfId="59123" xr:uid="{00000000-0005-0000-0000-00008C7C0000}"/>
    <cellStyle name="Normal 26 2 4 6 3" xfId="46526" xr:uid="{00000000-0005-0000-0000-00008D7C0000}"/>
    <cellStyle name="Normal 26 2 4 6 4" xfId="36512" xr:uid="{00000000-0005-0000-0000-00008E7C0000}"/>
    <cellStyle name="Normal 26 2 4 7" xfId="15671" xr:uid="{00000000-0005-0000-0000-00008F7C0000}"/>
    <cellStyle name="Normal 26 2 4 7 2" xfId="50887" xr:uid="{00000000-0005-0000-0000-0000907C0000}"/>
    <cellStyle name="Normal 26 2 4 7 3" xfId="28276" xr:uid="{00000000-0005-0000-0000-0000917C0000}"/>
    <cellStyle name="Normal 26 2 4 8" xfId="12762" xr:uid="{00000000-0005-0000-0000-0000927C0000}"/>
    <cellStyle name="Normal 26 2 4 8 2" xfId="47980" xr:uid="{00000000-0005-0000-0000-0000937C0000}"/>
    <cellStyle name="Normal 26 2 4 9" xfId="38290" xr:uid="{00000000-0005-0000-0000-0000947C0000}"/>
    <cellStyle name="Normal 26 2 5" xfId="2826" xr:uid="{00000000-0005-0000-0000-0000957C0000}"/>
    <cellStyle name="Normal 26 2 5 10" xfId="25214" xr:uid="{00000000-0005-0000-0000-0000967C0000}"/>
    <cellStyle name="Normal 26 2 5 11" xfId="60749" xr:uid="{00000000-0005-0000-0000-0000977C0000}"/>
    <cellStyle name="Normal 26 2 5 2" xfId="4645" xr:uid="{00000000-0005-0000-0000-0000987C0000}"/>
    <cellStyle name="Normal 26 2 5 2 2" xfId="17292" xr:uid="{00000000-0005-0000-0000-0000997C0000}"/>
    <cellStyle name="Normal 26 2 5 2 2 2" xfId="52508" xr:uid="{00000000-0005-0000-0000-00009A7C0000}"/>
    <cellStyle name="Normal 26 2 5 2 2 3" xfId="29897" xr:uid="{00000000-0005-0000-0000-00009B7C0000}"/>
    <cellStyle name="Normal 26 2 5 2 3" xfId="13738" xr:uid="{00000000-0005-0000-0000-00009C7C0000}"/>
    <cellStyle name="Normal 26 2 5 2 3 2" xfId="48956" xr:uid="{00000000-0005-0000-0000-00009D7C0000}"/>
    <cellStyle name="Normal 26 2 5 2 4" xfId="39911" xr:uid="{00000000-0005-0000-0000-00009E7C0000}"/>
    <cellStyle name="Normal 26 2 5 2 5" xfId="26345" xr:uid="{00000000-0005-0000-0000-00009F7C0000}"/>
    <cellStyle name="Normal 26 2 5 3" xfId="6115" xr:uid="{00000000-0005-0000-0000-0000A07C0000}"/>
    <cellStyle name="Normal 26 2 5 3 2" xfId="18746" xr:uid="{00000000-0005-0000-0000-0000A17C0000}"/>
    <cellStyle name="Normal 26 2 5 3 2 2" xfId="53962" xr:uid="{00000000-0005-0000-0000-0000A27C0000}"/>
    <cellStyle name="Normal 26 2 5 3 3" xfId="41365" xr:uid="{00000000-0005-0000-0000-0000A37C0000}"/>
    <cellStyle name="Normal 26 2 5 3 4" xfId="31351" xr:uid="{00000000-0005-0000-0000-0000A47C0000}"/>
    <cellStyle name="Normal 26 2 5 4" xfId="7574" xr:uid="{00000000-0005-0000-0000-0000A57C0000}"/>
    <cellStyle name="Normal 26 2 5 4 2" xfId="20200" xr:uid="{00000000-0005-0000-0000-0000A67C0000}"/>
    <cellStyle name="Normal 26 2 5 4 2 2" xfId="55416" xr:uid="{00000000-0005-0000-0000-0000A77C0000}"/>
    <cellStyle name="Normal 26 2 5 4 3" xfId="42819" xr:uid="{00000000-0005-0000-0000-0000A87C0000}"/>
    <cellStyle name="Normal 26 2 5 4 4" xfId="32805" xr:uid="{00000000-0005-0000-0000-0000A97C0000}"/>
    <cellStyle name="Normal 26 2 5 5" xfId="9355" xr:uid="{00000000-0005-0000-0000-0000AA7C0000}"/>
    <cellStyle name="Normal 26 2 5 5 2" xfId="21976" xr:uid="{00000000-0005-0000-0000-0000AB7C0000}"/>
    <cellStyle name="Normal 26 2 5 5 2 2" xfId="57192" xr:uid="{00000000-0005-0000-0000-0000AC7C0000}"/>
    <cellStyle name="Normal 26 2 5 5 3" xfId="44595" xr:uid="{00000000-0005-0000-0000-0000AD7C0000}"/>
    <cellStyle name="Normal 26 2 5 5 4" xfId="34581" xr:uid="{00000000-0005-0000-0000-0000AE7C0000}"/>
    <cellStyle name="Normal 26 2 5 6" xfId="11149" xr:uid="{00000000-0005-0000-0000-0000AF7C0000}"/>
    <cellStyle name="Normal 26 2 5 6 2" xfId="23752" xr:uid="{00000000-0005-0000-0000-0000B07C0000}"/>
    <cellStyle name="Normal 26 2 5 6 2 2" xfId="58968" xr:uid="{00000000-0005-0000-0000-0000B17C0000}"/>
    <cellStyle name="Normal 26 2 5 6 3" xfId="46371" xr:uid="{00000000-0005-0000-0000-0000B27C0000}"/>
    <cellStyle name="Normal 26 2 5 6 4" xfId="36357" xr:uid="{00000000-0005-0000-0000-0000B37C0000}"/>
    <cellStyle name="Normal 26 2 5 7" xfId="15516" xr:uid="{00000000-0005-0000-0000-0000B47C0000}"/>
    <cellStyle name="Normal 26 2 5 7 2" xfId="50732" xr:uid="{00000000-0005-0000-0000-0000B57C0000}"/>
    <cellStyle name="Normal 26 2 5 7 3" xfId="28121" xr:uid="{00000000-0005-0000-0000-0000B67C0000}"/>
    <cellStyle name="Normal 26 2 5 8" xfId="12607" xr:uid="{00000000-0005-0000-0000-0000B77C0000}"/>
    <cellStyle name="Normal 26 2 5 8 2" xfId="47825" xr:uid="{00000000-0005-0000-0000-0000B87C0000}"/>
    <cellStyle name="Normal 26 2 5 9" xfId="38135" xr:uid="{00000000-0005-0000-0000-0000B97C0000}"/>
    <cellStyle name="Normal 26 2 6" xfId="3336" xr:uid="{00000000-0005-0000-0000-0000BA7C0000}"/>
    <cellStyle name="Normal 26 2 6 10" xfId="26832" xr:uid="{00000000-0005-0000-0000-0000BB7C0000}"/>
    <cellStyle name="Normal 26 2 6 11" xfId="61236" xr:uid="{00000000-0005-0000-0000-0000BC7C0000}"/>
    <cellStyle name="Normal 26 2 6 2" xfId="5132" xr:uid="{00000000-0005-0000-0000-0000BD7C0000}"/>
    <cellStyle name="Normal 26 2 6 2 2" xfId="17779" xr:uid="{00000000-0005-0000-0000-0000BE7C0000}"/>
    <cellStyle name="Normal 26 2 6 2 2 2" xfId="52995" xr:uid="{00000000-0005-0000-0000-0000BF7C0000}"/>
    <cellStyle name="Normal 26 2 6 2 3" xfId="40398" xr:uid="{00000000-0005-0000-0000-0000C07C0000}"/>
    <cellStyle name="Normal 26 2 6 2 4" xfId="30384" xr:uid="{00000000-0005-0000-0000-0000C17C0000}"/>
    <cellStyle name="Normal 26 2 6 3" xfId="6602" xr:uid="{00000000-0005-0000-0000-0000C27C0000}"/>
    <cellStyle name="Normal 26 2 6 3 2" xfId="19233" xr:uid="{00000000-0005-0000-0000-0000C37C0000}"/>
    <cellStyle name="Normal 26 2 6 3 2 2" xfId="54449" xr:uid="{00000000-0005-0000-0000-0000C47C0000}"/>
    <cellStyle name="Normal 26 2 6 3 3" xfId="41852" xr:uid="{00000000-0005-0000-0000-0000C57C0000}"/>
    <cellStyle name="Normal 26 2 6 3 4" xfId="31838" xr:uid="{00000000-0005-0000-0000-0000C67C0000}"/>
    <cellStyle name="Normal 26 2 6 4" xfId="8061" xr:uid="{00000000-0005-0000-0000-0000C77C0000}"/>
    <cellStyle name="Normal 26 2 6 4 2" xfId="20687" xr:uid="{00000000-0005-0000-0000-0000C87C0000}"/>
    <cellStyle name="Normal 26 2 6 4 2 2" xfId="55903" xr:uid="{00000000-0005-0000-0000-0000C97C0000}"/>
    <cellStyle name="Normal 26 2 6 4 3" xfId="43306" xr:uid="{00000000-0005-0000-0000-0000CA7C0000}"/>
    <cellStyle name="Normal 26 2 6 4 4" xfId="33292" xr:uid="{00000000-0005-0000-0000-0000CB7C0000}"/>
    <cellStyle name="Normal 26 2 6 5" xfId="9842" xr:uid="{00000000-0005-0000-0000-0000CC7C0000}"/>
    <cellStyle name="Normal 26 2 6 5 2" xfId="22463" xr:uid="{00000000-0005-0000-0000-0000CD7C0000}"/>
    <cellStyle name="Normal 26 2 6 5 2 2" xfId="57679" xr:uid="{00000000-0005-0000-0000-0000CE7C0000}"/>
    <cellStyle name="Normal 26 2 6 5 3" xfId="45082" xr:uid="{00000000-0005-0000-0000-0000CF7C0000}"/>
    <cellStyle name="Normal 26 2 6 5 4" xfId="35068" xr:uid="{00000000-0005-0000-0000-0000D07C0000}"/>
    <cellStyle name="Normal 26 2 6 6" xfId="11636" xr:uid="{00000000-0005-0000-0000-0000D17C0000}"/>
    <cellStyle name="Normal 26 2 6 6 2" xfId="24239" xr:uid="{00000000-0005-0000-0000-0000D27C0000}"/>
    <cellStyle name="Normal 26 2 6 6 2 2" xfId="59455" xr:uid="{00000000-0005-0000-0000-0000D37C0000}"/>
    <cellStyle name="Normal 26 2 6 6 3" xfId="46858" xr:uid="{00000000-0005-0000-0000-0000D47C0000}"/>
    <cellStyle name="Normal 26 2 6 6 4" xfId="36844" xr:uid="{00000000-0005-0000-0000-0000D57C0000}"/>
    <cellStyle name="Normal 26 2 6 7" xfId="16003" xr:uid="{00000000-0005-0000-0000-0000D67C0000}"/>
    <cellStyle name="Normal 26 2 6 7 2" xfId="51219" xr:uid="{00000000-0005-0000-0000-0000D77C0000}"/>
    <cellStyle name="Normal 26 2 6 7 3" xfId="28608" xr:uid="{00000000-0005-0000-0000-0000D87C0000}"/>
    <cellStyle name="Normal 26 2 6 8" xfId="14225" xr:uid="{00000000-0005-0000-0000-0000D97C0000}"/>
    <cellStyle name="Normal 26 2 6 8 2" xfId="49443" xr:uid="{00000000-0005-0000-0000-0000DA7C0000}"/>
    <cellStyle name="Normal 26 2 6 9" xfId="38622" xr:uid="{00000000-0005-0000-0000-0000DB7C0000}"/>
    <cellStyle name="Normal 26 2 7" xfId="2496" xr:uid="{00000000-0005-0000-0000-0000DC7C0000}"/>
    <cellStyle name="Normal 26 2 7 10" xfId="26023" xr:uid="{00000000-0005-0000-0000-0000DD7C0000}"/>
    <cellStyle name="Normal 26 2 7 11" xfId="60427" xr:uid="{00000000-0005-0000-0000-0000DE7C0000}"/>
    <cellStyle name="Normal 26 2 7 2" xfId="4323" xr:uid="{00000000-0005-0000-0000-0000DF7C0000}"/>
    <cellStyle name="Normal 26 2 7 2 2" xfId="16970" xr:uid="{00000000-0005-0000-0000-0000E07C0000}"/>
    <cellStyle name="Normal 26 2 7 2 2 2" xfId="52186" xr:uid="{00000000-0005-0000-0000-0000E17C0000}"/>
    <cellStyle name="Normal 26 2 7 2 3" xfId="39589" xr:uid="{00000000-0005-0000-0000-0000E27C0000}"/>
    <cellStyle name="Normal 26 2 7 2 4" xfId="29575" xr:uid="{00000000-0005-0000-0000-0000E37C0000}"/>
    <cellStyle name="Normal 26 2 7 3" xfId="5793" xr:uid="{00000000-0005-0000-0000-0000E47C0000}"/>
    <cellStyle name="Normal 26 2 7 3 2" xfId="18424" xr:uid="{00000000-0005-0000-0000-0000E57C0000}"/>
    <cellStyle name="Normal 26 2 7 3 2 2" xfId="53640" xr:uid="{00000000-0005-0000-0000-0000E67C0000}"/>
    <cellStyle name="Normal 26 2 7 3 3" xfId="41043" xr:uid="{00000000-0005-0000-0000-0000E77C0000}"/>
    <cellStyle name="Normal 26 2 7 3 4" xfId="31029" xr:uid="{00000000-0005-0000-0000-0000E87C0000}"/>
    <cellStyle name="Normal 26 2 7 4" xfId="7252" xr:uid="{00000000-0005-0000-0000-0000E97C0000}"/>
    <cellStyle name="Normal 26 2 7 4 2" xfId="19878" xr:uid="{00000000-0005-0000-0000-0000EA7C0000}"/>
    <cellStyle name="Normal 26 2 7 4 2 2" xfId="55094" xr:uid="{00000000-0005-0000-0000-0000EB7C0000}"/>
    <cellStyle name="Normal 26 2 7 4 3" xfId="42497" xr:uid="{00000000-0005-0000-0000-0000EC7C0000}"/>
    <cellStyle name="Normal 26 2 7 4 4" xfId="32483" xr:uid="{00000000-0005-0000-0000-0000ED7C0000}"/>
    <cellStyle name="Normal 26 2 7 5" xfId="9033" xr:uid="{00000000-0005-0000-0000-0000EE7C0000}"/>
    <cellStyle name="Normal 26 2 7 5 2" xfId="21654" xr:uid="{00000000-0005-0000-0000-0000EF7C0000}"/>
    <cellStyle name="Normal 26 2 7 5 2 2" xfId="56870" xr:uid="{00000000-0005-0000-0000-0000F07C0000}"/>
    <cellStyle name="Normal 26 2 7 5 3" xfId="44273" xr:uid="{00000000-0005-0000-0000-0000F17C0000}"/>
    <cellStyle name="Normal 26 2 7 5 4" xfId="34259" xr:uid="{00000000-0005-0000-0000-0000F27C0000}"/>
    <cellStyle name="Normal 26 2 7 6" xfId="10827" xr:uid="{00000000-0005-0000-0000-0000F37C0000}"/>
    <cellStyle name="Normal 26 2 7 6 2" xfId="23430" xr:uid="{00000000-0005-0000-0000-0000F47C0000}"/>
    <cellStyle name="Normal 26 2 7 6 2 2" xfId="58646" xr:uid="{00000000-0005-0000-0000-0000F57C0000}"/>
    <cellStyle name="Normal 26 2 7 6 3" xfId="46049" xr:uid="{00000000-0005-0000-0000-0000F67C0000}"/>
    <cellStyle name="Normal 26 2 7 6 4" xfId="36035" xr:uid="{00000000-0005-0000-0000-0000F77C0000}"/>
    <cellStyle name="Normal 26 2 7 7" xfId="15194" xr:uid="{00000000-0005-0000-0000-0000F87C0000}"/>
    <cellStyle name="Normal 26 2 7 7 2" xfId="50410" xr:uid="{00000000-0005-0000-0000-0000F97C0000}"/>
    <cellStyle name="Normal 26 2 7 7 3" xfId="27799" xr:uid="{00000000-0005-0000-0000-0000FA7C0000}"/>
    <cellStyle name="Normal 26 2 7 8" xfId="13416" xr:uid="{00000000-0005-0000-0000-0000FB7C0000}"/>
    <cellStyle name="Normal 26 2 7 8 2" xfId="48634" xr:uid="{00000000-0005-0000-0000-0000FC7C0000}"/>
    <cellStyle name="Normal 26 2 7 9" xfId="37813" xr:uid="{00000000-0005-0000-0000-0000FD7C0000}"/>
    <cellStyle name="Normal 26 2 8" xfId="3660" xr:uid="{00000000-0005-0000-0000-0000FE7C0000}"/>
    <cellStyle name="Normal 26 2 8 2" xfId="8384" xr:uid="{00000000-0005-0000-0000-0000FF7C0000}"/>
    <cellStyle name="Normal 26 2 8 2 2" xfId="21010" xr:uid="{00000000-0005-0000-0000-0000007D0000}"/>
    <cellStyle name="Normal 26 2 8 2 2 2" xfId="56226" xr:uid="{00000000-0005-0000-0000-0000017D0000}"/>
    <cellStyle name="Normal 26 2 8 2 3" xfId="43629" xr:uid="{00000000-0005-0000-0000-0000027D0000}"/>
    <cellStyle name="Normal 26 2 8 2 4" xfId="33615" xr:uid="{00000000-0005-0000-0000-0000037D0000}"/>
    <cellStyle name="Normal 26 2 8 3" xfId="10165" xr:uid="{00000000-0005-0000-0000-0000047D0000}"/>
    <cellStyle name="Normal 26 2 8 3 2" xfId="22786" xr:uid="{00000000-0005-0000-0000-0000057D0000}"/>
    <cellStyle name="Normal 26 2 8 3 2 2" xfId="58002" xr:uid="{00000000-0005-0000-0000-0000067D0000}"/>
    <cellStyle name="Normal 26 2 8 3 3" xfId="45405" xr:uid="{00000000-0005-0000-0000-0000077D0000}"/>
    <cellStyle name="Normal 26 2 8 3 4" xfId="35391" xr:uid="{00000000-0005-0000-0000-0000087D0000}"/>
    <cellStyle name="Normal 26 2 8 4" xfId="11961" xr:uid="{00000000-0005-0000-0000-0000097D0000}"/>
    <cellStyle name="Normal 26 2 8 4 2" xfId="24562" xr:uid="{00000000-0005-0000-0000-00000A7D0000}"/>
    <cellStyle name="Normal 26 2 8 4 2 2" xfId="59778" xr:uid="{00000000-0005-0000-0000-00000B7D0000}"/>
    <cellStyle name="Normal 26 2 8 4 3" xfId="47181" xr:uid="{00000000-0005-0000-0000-00000C7D0000}"/>
    <cellStyle name="Normal 26 2 8 4 4" xfId="37167" xr:uid="{00000000-0005-0000-0000-00000D7D0000}"/>
    <cellStyle name="Normal 26 2 8 5" xfId="16326" xr:uid="{00000000-0005-0000-0000-00000E7D0000}"/>
    <cellStyle name="Normal 26 2 8 5 2" xfId="51542" xr:uid="{00000000-0005-0000-0000-00000F7D0000}"/>
    <cellStyle name="Normal 26 2 8 5 3" xfId="28931" xr:uid="{00000000-0005-0000-0000-0000107D0000}"/>
    <cellStyle name="Normal 26 2 8 6" xfId="14548" xr:uid="{00000000-0005-0000-0000-0000117D0000}"/>
    <cellStyle name="Normal 26 2 8 6 2" xfId="49766" xr:uid="{00000000-0005-0000-0000-0000127D0000}"/>
    <cellStyle name="Normal 26 2 8 7" xfId="38945" xr:uid="{00000000-0005-0000-0000-0000137D0000}"/>
    <cellStyle name="Normal 26 2 8 8" xfId="27155" xr:uid="{00000000-0005-0000-0000-0000147D0000}"/>
    <cellStyle name="Normal 26 2 9" xfId="3992" xr:uid="{00000000-0005-0000-0000-0000157D0000}"/>
    <cellStyle name="Normal 26 2 9 2" xfId="16648" xr:uid="{00000000-0005-0000-0000-0000167D0000}"/>
    <cellStyle name="Normal 26 2 9 2 2" xfId="51864" xr:uid="{00000000-0005-0000-0000-0000177D0000}"/>
    <cellStyle name="Normal 26 2 9 2 3" xfId="29253" xr:uid="{00000000-0005-0000-0000-0000187D0000}"/>
    <cellStyle name="Normal 26 2 9 3" xfId="13094" xr:uid="{00000000-0005-0000-0000-0000197D0000}"/>
    <cellStyle name="Normal 26 2 9 3 2" xfId="48312" xr:uid="{00000000-0005-0000-0000-00001A7D0000}"/>
    <cellStyle name="Normal 26 2 9 4" xfId="39267" xr:uid="{00000000-0005-0000-0000-00001B7D0000}"/>
    <cellStyle name="Normal 26 2 9 5" xfId="25701" xr:uid="{00000000-0005-0000-0000-00001C7D0000}"/>
    <cellStyle name="Normal 26 2_District Target Attainment" xfId="1148" xr:uid="{00000000-0005-0000-0000-00001D7D0000}"/>
    <cellStyle name="Normal 26 3" xfId="1284" xr:uid="{00000000-0005-0000-0000-00001E7D0000}"/>
    <cellStyle name="Normal 26 3 10" xfId="6963" xr:uid="{00000000-0005-0000-0000-00001F7D0000}"/>
    <cellStyle name="Normal 26 3 10 2" xfId="19590" xr:uid="{00000000-0005-0000-0000-0000207D0000}"/>
    <cellStyle name="Normal 26 3 10 2 2" xfId="54806" xr:uid="{00000000-0005-0000-0000-0000217D0000}"/>
    <cellStyle name="Normal 26 3 10 3" xfId="42209" xr:uid="{00000000-0005-0000-0000-0000227D0000}"/>
    <cellStyle name="Normal 26 3 10 4" xfId="32195" xr:uid="{00000000-0005-0000-0000-0000237D0000}"/>
    <cellStyle name="Normal 26 3 11" xfId="8744" xr:uid="{00000000-0005-0000-0000-0000247D0000}"/>
    <cellStyle name="Normal 26 3 11 2" xfId="21366" xr:uid="{00000000-0005-0000-0000-0000257D0000}"/>
    <cellStyle name="Normal 26 3 11 2 2" xfId="56582" xr:uid="{00000000-0005-0000-0000-0000267D0000}"/>
    <cellStyle name="Normal 26 3 11 3" xfId="43985" xr:uid="{00000000-0005-0000-0000-0000277D0000}"/>
    <cellStyle name="Normal 26 3 11 4" xfId="33971" xr:uid="{00000000-0005-0000-0000-0000287D0000}"/>
    <cellStyle name="Normal 26 3 12" xfId="10619" xr:uid="{00000000-0005-0000-0000-0000297D0000}"/>
    <cellStyle name="Normal 26 3 12 2" xfId="23230" xr:uid="{00000000-0005-0000-0000-00002A7D0000}"/>
    <cellStyle name="Normal 26 3 12 2 2" xfId="58446" xr:uid="{00000000-0005-0000-0000-00002B7D0000}"/>
    <cellStyle name="Normal 26 3 12 3" xfId="45849" xr:uid="{00000000-0005-0000-0000-00002C7D0000}"/>
    <cellStyle name="Normal 26 3 12 4" xfId="35835" xr:uid="{00000000-0005-0000-0000-00002D7D0000}"/>
    <cellStyle name="Normal 26 3 13" xfId="14905" xr:uid="{00000000-0005-0000-0000-00002E7D0000}"/>
    <cellStyle name="Normal 26 3 13 2" xfId="50122" xr:uid="{00000000-0005-0000-0000-00002F7D0000}"/>
    <cellStyle name="Normal 26 3 13 3" xfId="27511" xr:uid="{00000000-0005-0000-0000-0000307D0000}"/>
    <cellStyle name="Normal 26 3 14" xfId="12319" xr:uid="{00000000-0005-0000-0000-0000317D0000}"/>
    <cellStyle name="Normal 26 3 14 2" xfId="47537" xr:uid="{00000000-0005-0000-0000-0000327D0000}"/>
    <cellStyle name="Normal 26 3 15" xfId="37524" xr:uid="{00000000-0005-0000-0000-0000337D0000}"/>
    <cellStyle name="Normal 26 3 16" xfId="24926" xr:uid="{00000000-0005-0000-0000-0000347D0000}"/>
    <cellStyle name="Normal 26 3 17" xfId="60139" xr:uid="{00000000-0005-0000-0000-0000357D0000}"/>
    <cellStyle name="Normal 26 3 2" xfId="2349" xr:uid="{00000000-0005-0000-0000-0000367D0000}"/>
    <cellStyle name="Normal 26 3 2 10" xfId="10620" xr:uid="{00000000-0005-0000-0000-0000377D0000}"/>
    <cellStyle name="Normal 26 3 2 10 2" xfId="23231" xr:uid="{00000000-0005-0000-0000-0000387D0000}"/>
    <cellStyle name="Normal 26 3 2 10 2 2" xfId="58447" xr:uid="{00000000-0005-0000-0000-0000397D0000}"/>
    <cellStyle name="Normal 26 3 2 10 3" xfId="45850" xr:uid="{00000000-0005-0000-0000-00003A7D0000}"/>
    <cellStyle name="Normal 26 3 2 10 4" xfId="35836" xr:uid="{00000000-0005-0000-0000-00003B7D0000}"/>
    <cellStyle name="Normal 26 3 2 11" xfId="15060" xr:uid="{00000000-0005-0000-0000-00003C7D0000}"/>
    <cellStyle name="Normal 26 3 2 11 2" xfId="50276" xr:uid="{00000000-0005-0000-0000-00003D7D0000}"/>
    <cellStyle name="Normal 26 3 2 11 3" xfId="27665" xr:uid="{00000000-0005-0000-0000-00003E7D0000}"/>
    <cellStyle name="Normal 26 3 2 12" xfId="12473" xr:uid="{00000000-0005-0000-0000-00003F7D0000}"/>
    <cellStyle name="Normal 26 3 2 12 2" xfId="47691" xr:uid="{00000000-0005-0000-0000-0000407D0000}"/>
    <cellStyle name="Normal 26 3 2 13" xfId="37679" xr:uid="{00000000-0005-0000-0000-0000417D0000}"/>
    <cellStyle name="Normal 26 3 2 14" xfId="25080" xr:uid="{00000000-0005-0000-0000-0000427D0000}"/>
    <cellStyle name="Normal 26 3 2 15" xfId="60293" xr:uid="{00000000-0005-0000-0000-0000437D0000}"/>
    <cellStyle name="Normal 26 3 2 2" xfId="3195" xr:uid="{00000000-0005-0000-0000-0000447D0000}"/>
    <cellStyle name="Normal 26 3 2 2 10" xfId="25564" xr:uid="{00000000-0005-0000-0000-0000457D0000}"/>
    <cellStyle name="Normal 26 3 2 2 11" xfId="61099" xr:uid="{00000000-0005-0000-0000-0000467D0000}"/>
    <cellStyle name="Normal 26 3 2 2 2" xfId="4995" xr:uid="{00000000-0005-0000-0000-0000477D0000}"/>
    <cellStyle name="Normal 26 3 2 2 2 2" xfId="17642" xr:uid="{00000000-0005-0000-0000-0000487D0000}"/>
    <cellStyle name="Normal 26 3 2 2 2 2 2" xfId="52858" xr:uid="{00000000-0005-0000-0000-0000497D0000}"/>
    <cellStyle name="Normal 26 3 2 2 2 2 3" xfId="30247" xr:uid="{00000000-0005-0000-0000-00004A7D0000}"/>
    <cellStyle name="Normal 26 3 2 2 2 3" xfId="14088" xr:uid="{00000000-0005-0000-0000-00004B7D0000}"/>
    <cellStyle name="Normal 26 3 2 2 2 3 2" xfId="49306" xr:uid="{00000000-0005-0000-0000-00004C7D0000}"/>
    <cellStyle name="Normal 26 3 2 2 2 4" xfId="40261" xr:uid="{00000000-0005-0000-0000-00004D7D0000}"/>
    <cellStyle name="Normal 26 3 2 2 2 5" xfId="26695" xr:uid="{00000000-0005-0000-0000-00004E7D0000}"/>
    <cellStyle name="Normal 26 3 2 2 3" xfId="6465" xr:uid="{00000000-0005-0000-0000-00004F7D0000}"/>
    <cellStyle name="Normal 26 3 2 2 3 2" xfId="19096" xr:uid="{00000000-0005-0000-0000-0000507D0000}"/>
    <cellStyle name="Normal 26 3 2 2 3 2 2" xfId="54312" xr:uid="{00000000-0005-0000-0000-0000517D0000}"/>
    <cellStyle name="Normal 26 3 2 2 3 3" xfId="41715" xr:uid="{00000000-0005-0000-0000-0000527D0000}"/>
    <cellStyle name="Normal 26 3 2 2 3 4" xfId="31701" xr:uid="{00000000-0005-0000-0000-0000537D0000}"/>
    <cellStyle name="Normal 26 3 2 2 4" xfId="7924" xr:uid="{00000000-0005-0000-0000-0000547D0000}"/>
    <cellStyle name="Normal 26 3 2 2 4 2" xfId="20550" xr:uid="{00000000-0005-0000-0000-0000557D0000}"/>
    <cellStyle name="Normal 26 3 2 2 4 2 2" xfId="55766" xr:uid="{00000000-0005-0000-0000-0000567D0000}"/>
    <cellStyle name="Normal 26 3 2 2 4 3" xfId="43169" xr:uid="{00000000-0005-0000-0000-0000577D0000}"/>
    <cellStyle name="Normal 26 3 2 2 4 4" xfId="33155" xr:uid="{00000000-0005-0000-0000-0000587D0000}"/>
    <cellStyle name="Normal 26 3 2 2 5" xfId="9705" xr:uid="{00000000-0005-0000-0000-0000597D0000}"/>
    <cellStyle name="Normal 26 3 2 2 5 2" xfId="22326" xr:uid="{00000000-0005-0000-0000-00005A7D0000}"/>
    <cellStyle name="Normal 26 3 2 2 5 2 2" xfId="57542" xr:uid="{00000000-0005-0000-0000-00005B7D0000}"/>
    <cellStyle name="Normal 26 3 2 2 5 3" xfId="44945" xr:uid="{00000000-0005-0000-0000-00005C7D0000}"/>
    <cellStyle name="Normal 26 3 2 2 5 4" xfId="34931" xr:uid="{00000000-0005-0000-0000-00005D7D0000}"/>
    <cellStyle name="Normal 26 3 2 2 6" xfId="11499" xr:uid="{00000000-0005-0000-0000-00005E7D0000}"/>
    <cellStyle name="Normal 26 3 2 2 6 2" xfId="24102" xr:uid="{00000000-0005-0000-0000-00005F7D0000}"/>
    <cellStyle name="Normal 26 3 2 2 6 2 2" xfId="59318" xr:uid="{00000000-0005-0000-0000-0000607D0000}"/>
    <cellStyle name="Normal 26 3 2 2 6 3" xfId="46721" xr:uid="{00000000-0005-0000-0000-0000617D0000}"/>
    <cellStyle name="Normal 26 3 2 2 6 4" xfId="36707" xr:uid="{00000000-0005-0000-0000-0000627D0000}"/>
    <cellStyle name="Normal 26 3 2 2 7" xfId="15866" xr:uid="{00000000-0005-0000-0000-0000637D0000}"/>
    <cellStyle name="Normal 26 3 2 2 7 2" xfId="51082" xr:uid="{00000000-0005-0000-0000-0000647D0000}"/>
    <cellStyle name="Normal 26 3 2 2 7 3" xfId="28471" xr:uid="{00000000-0005-0000-0000-0000657D0000}"/>
    <cellStyle name="Normal 26 3 2 2 8" xfId="12957" xr:uid="{00000000-0005-0000-0000-0000667D0000}"/>
    <cellStyle name="Normal 26 3 2 2 8 2" xfId="48175" xr:uid="{00000000-0005-0000-0000-0000677D0000}"/>
    <cellStyle name="Normal 26 3 2 2 9" xfId="38485" xr:uid="{00000000-0005-0000-0000-0000687D0000}"/>
    <cellStyle name="Normal 26 3 2 3" xfId="3524" xr:uid="{00000000-0005-0000-0000-0000697D0000}"/>
    <cellStyle name="Normal 26 3 2 3 10" xfId="27020" xr:uid="{00000000-0005-0000-0000-00006A7D0000}"/>
    <cellStyle name="Normal 26 3 2 3 11" xfId="61424" xr:uid="{00000000-0005-0000-0000-00006B7D0000}"/>
    <cellStyle name="Normal 26 3 2 3 2" xfId="5320" xr:uid="{00000000-0005-0000-0000-00006C7D0000}"/>
    <cellStyle name="Normal 26 3 2 3 2 2" xfId="17967" xr:uid="{00000000-0005-0000-0000-00006D7D0000}"/>
    <cellStyle name="Normal 26 3 2 3 2 2 2" xfId="53183" xr:uid="{00000000-0005-0000-0000-00006E7D0000}"/>
    <cellStyle name="Normal 26 3 2 3 2 3" xfId="40586" xr:uid="{00000000-0005-0000-0000-00006F7D0000}"/>
    <cellStyle name="Normal 26 3 2 3 2 4" xfId="30572" xr:uid="{00000000-0005-0000-0000-0000707D0000}"/>
    <cellStyle name="Normal 26 3 2 3 3" xfId="6790" xr:uid="{00000000-0005-0000-0000-0000717D0000}"/>
    <cellStyle name="Normal 26 3 2 3 3 2" xfId="19421" xr:uid="{00000000-0005-0000-0000-0000727D0000}"/>
    <cellStyle name="Normal 26 3 2 3 3 2 2" xfId="54637" xr:uid="{00000000-0005-0000-0000-0000737D0000}"/>
    <cellStyle name="Normal 26 3 2 3 3 3" xfId="42040" xr:uid="{00000000-0005-0000-0000-0000747D0000}"/>
    <cellStyle name="Normal 26 3 2 3 3 4" xfId="32026" xr:uid="{00000000-0005-0000-0000-0000757D0000}"/>
    <cellStyle name="Normal 26 3 2 3 4" xfId="8249" xr:uid="{00000000-0005-0000-0000-0000767D0000}"/>
    <cellStyle name="Normal 26 3 2 3 4 2" xfId="20875" xr:uid="{00000000-0005-0000-0000-0000777D0000}"/>
    <cellStyle name="Normal 26 3 2 3 4 2 2" xfId="56091" xr:uid="{00000000-0005-0000-0000-0000787D0000}"/>
    <cellStyle name="Normal 26 3 2 3 4 3" xfId="43494" xr:uid="{00000000-0005-0000-0000-0000797D0000}"/>
    <cellStyle name="Normal 26 3 2 3 4 4" xfId="33480" xr:uid="{00000000-0005-0000-0000-00007A7D0000}"/>
    <cellStyle name="Normal 26 3 2 3 5" xfId="10030" xr:uid="{00000000-0005-0000-0000-00007B7D0000}"/>
    <cellStyle name="Normal 26 3 2 3 5 2" xfId="22651" xr:uid="{00000000-0005-0000-0000-00007C7D0000}"/>
    <cellStyle name="Normal 26 3 2 3 5 2 2" xfId="57867" xr:uid="{00000000-0005-0000-0000-00007D7D0000}"/>
    <cellStyle name="Normal 26 3 2 3 5 3" xfId="45270" xr:uid="{00000000-0005-0000-0000-00007E7D0000}"/>
    <cellStyle name="Normal 26 3 2 3 5 4" xfId="35256" xr:uid="{00000000-0005-0000-0000-00007F7D0000}"/>
    <cellStyle name="Normal 26 3 2 3 6" xfId="11824" xr:uid="{00000000-0005-0000-0000-0000807D0000}"/>
    <cellStyle name="Normal 26 3 2 3 6 2" xfId="24427" xr:uid="{00000000-0005-0000-0000-0000817D0000}"/>
    <cellStyle name="Normal 26 3 2 3 6 2 2" xfId="59643" xr:uid="{00000000-0005-0000-0000-0000827D0000}"/>
    <cellStyle name="Normal 26 3 2 3 6 3" xfId="47046" xr:uid="{00000000-0005-0000-0000-0000837D0000}"/>
    <cellStyle name="Normal 26 3 2 3 6 4" xfId="37032" xr:uid="{00000000-0005-0000-0000-0000847D0000}"/>
    <cellStyle name="Normal 26 3 2 3 7" xfId="16191" xr:uid="{00000000-0005-0000-0000-0000857D0000}"/>
    <cellStyle name="Normal 26 3 2 3 7 2" xfId="51407" xr:uid="{00000000-0005-0000-0000-0000867D0000}"/>
    <cellStyle name="Normal 26 3 2 3 7 3" xfId="28796" xr:uid="{00000000-0005-0000-0000-0000877D0000}"/>
    <cellStyle name="Normal 26 3 2 3 8" xfId="14413" xr:uid="{00000000-0005-0000-0000-0000887D0000}"/>
    <cellStyle name="Normal 26 3 2 3 8 2" xfId="49631" xr:uid="{00000000-0005-0000-0000-0000897D0000}"/>
    <cellStyle name="Normal 26 3 2 3 9" xfId="38810" xr:uid="{00000000-0005-0000-0000-00008A7D0000}"/>
    <cellStyle name="Normal 26 3 2 4" xfId="2685" xr:uid="{00000000-0005-0000-0000-00008B7D0000}"/>
    <cellStyle name="Normal 26 3 2 4 10" xfId="26211" xr:uid="{00000000-0005-0000-0000-00008C7D0000}"/>
    <cellStyle name="Normal 26 3 2 4 11" xfId="60615" xr:uid="{00000000-0005-0000-0000-00008D7D0000}"/>
    <cellStyle name="Normal 26 3 2 4 2" xfId="4511" xr:uid="{00000000-0005-0000-0000-00008E7D0000}"/>
    <cellStyle name="Normal 26 3 2 4 2 2" xfId="17158" xr:uid="{00000000-0005-0000-0000-00008F7D0000}"/>
    <cellStyle name="Normal 26 3 2 4 2 2 2" xfId="52374" xr:uid="{00000000-0005-0000-0000-0000907D0000}"/>
    <cellStyle name="Normal 26 3 2 4 2 3" xfId="39777" xr:uid="{00000000-0005-0000-0000-0000917D0000}"/>
    <cellStyle name="Normal 26 3 2 4 2 4" xfId="29763" xr:uid="{00000000-0005-0000-0000-0000927D0000}"/>
    <cellStyle name="Normal 26 3 2 4 3" xfId="5981" xr:uid="{00000000-0005-0000-0000-0000937D0000}"/>
    <cellStyle name="Normal 26 3 2 4 3 2" xfId="18612" xr:uid="{00000000-0005-0000-0000-0000947D0000}"/>
    <cellStyle name="Normal 26 3 2 4 3 2 2" xfId="53828" xr:uid="{00000000-0005-0000-0000-0000957D0000}"/>
    <cellStyle name="Normal 26 3 2 4 3 3" xfId="41231" xr:uid="{00000000-0005-0000-0000-0000967D0000}"/>
    <cellStyle name="Normal 26 3 2 4 3 4" xfId="31217" xr:uid="{00000000-0005-0000-0000-0000977D0000}"/>
    <cellStyle name="Normal 26 3 2 4 4" xfId="7440" xr:uid="{00000000-0005-0000-0000-0000987D0000}"/>
    <cellStyle name="Normal 26 3 2 4 4 2" xfId="20066" xr:uid="{00000000-0005-0000-0000-0000997D0000}"/>
    <cellStyle name="Normal 26 3 2 4 4 2 2" xfId="55282" xr:uid="{00000000-0005-0000-0000-00009A7D0000}"/>
    <cellStyle name="Normal 26 3 2 4 4 3" xfId="42685" xr:uid="{00000000-0005-0000-0000-00009B7D0000}"/>
    <cellStyle name="Normal 26 3 2 4 4 4" xfId="32671" xr:uid="{00000000-0005-0000-0000-00009C7D0000}"/>
    <cellStyle name="Normal 26 3 2 4 5" xfId="9221" xr:uid="{00000000-0005-0000-0000-00009D7D0000}"/>
    <cellStyle name="Normal 26 3 2 4 5 2" xfId="21842" xr:uid="{00000000-0005-0000-0000-00009E7D0000}"/>
    <cellStyle name="Normal 26 3 2 4 5 2 2" xfId="57058" xr:uid="{00000000-0005-0000-0000-00009F7D0000}"/>
    <cellStyle name="Normal 26 3 2 4 5 3" xfId="44461" xr:uid="{00000000-0005-0000-0000-0000A07D0000}"/>
    <cellStyle name="Normal 26 3 2 4 5 4" xfId="34447" xr:uid="{00000000-0005-0000-0000-0000A17D0000}"/>
    <cellStyle name="Normal 26 3 2 4 6" xfId="11015" xr:uid="{00000000-0005-0000-0000-0000A27D0000}"/>
    <cellStyle name="Normal 26 3 2 4 6 2" xfId="23618" xr:uid="{00000000-0005-0000-0000-0000A37D0000}"/>
    <cellStyle name="Normal 26 3 2 4 6 2 2" xfId="58834" xr:uid="{00000000-0005-0000-0000-0000A47D0000}"/>
    <cellStyle name="Normal 26 3 2 4 6 3" xfId="46237" xr:uid="{00000000-0005-0000-0000-0000A57D0000}"/>
    <cellStyle name="Normal 26 3 2 4 6 4" xfId="36223" xr:uid="{00000000-0005-0000-0000-0000A67D0000}"/>
    <cellStyle name="Normal 26 3 2 4 7" xfId="15382" xr:uid="{00000000-0005-0000-0000-0000A77D0000}"/>
    <cellStyle name="Normal 26 3 2 4 7 2" xfId="50598" xr:uid="{00000000-0005-0000-0000-0000A87D0000}"/>
    <cellStyle name="Normal 26 3 2 4 7 3" xfId="27987" xr:uid="{00000000-0005-0000-0000-0000A97D0000}"/>
    <cellStyle name="Normal 26 3 2 4 8" xfId="13604" xr:uid="{00000000-0005-0000-0000-0000AA7D0000}"/>
    <cellStyle name="Normal 26 3 2 4 8 2" xfId="48822" xr:uid="{00000000-0005-0000-0000-0000AB7D0000}"/>
    <cellStyle name="Normal 26 3 2 4 9" xfId="38001" xr:uid="{00000000-0005-0000-0000-0000AC7D0000}"/>
    <cellStyle name="Normal 26 3 2 5" xfId="3849" xr:uid="{00000000-0005-0000-0000-0000AD7D0000}"/>
    <cellStyle name="Normal 26 3 2 5 2" xfId="8572" xr:uid="{00000000-0005-0000-0000-0000AE7D0000}"/>
    <cellStyle name="Normal 26 3 2 5 2 2" xfId="21198" xr:uid="{00000000-0005-0000-0000-0000AF7D0000}"/>
    <cellStyle name="Normal 26 3 2 5 2 2 2" xfId="56414" xr:uid="{00000000-0005-0000-0000-0000B07D0000}"/>
    <cellStyle name="Normal 26 3 2 5 2 3" xfId="43817" xr:uid="{00000000-0005-0000-0000-0000B17D0000}"/>
    <cellStyle name="Normal 26 3 2 5 2 4" xfId="33803" xr:uid="{00000000-0005-0000-0000-0000B27D0000}"/>
    <cellStyle name="Normal 26 3 2 5 3" xfId="10353" xr:uid="{00000000-0005-0000-0000-0000B37D0000}"/>
    <cellStyle name="Normal 26 3 2 5 3 2" xfId="22974" xr:uid="{00000000-0005-0000-0000-0000B47D0000}"/>
    <cellStyle name="Normal 26 3 2 5 3 2 2" xfId="58190" xr:uid="{00000000-0005-0000-0000-0000B57D0000}"/>
    <cellStyle name="Normal 26 3 2 5 3 3" xfId="45593" xr:uid="{00000000-0005-0000-0000-0000B67D0000}"/>
    <cellStyle name="Normal 26 3 2 5 3 4" xfId="35579" xr:uid="{00000000-0005-0000-0000-0000B77D0000}"/>
    <cellStyle name="Normal 26 3 2 5 4" xfId="12149" xr:uid="{00000000-0005-0000-0000-0000B87D0000}"/>
    <cellStyle name="Normal 26 3 2 5 4 2" xfId="24750" xr:uid="{00000000-0005-0000-0000-0000B97D0000}"/>
    <cellStyle name="Normal 26 3 2 5 4 2 2" xfId="59966" xr:uid="{00000000-0005-0000-0000-0000BA7D0000}"/>
    <cellStyle name="Normal 26 3 2 5 4 3" xfId="47369" xr:uid="{00000000-0005-0000-0000-0000BB7D0000}"/>
    <cellStyle name="Normal 26 3 2 5 4 4" xfId="37355" xr:uid="{00000000-0005-0000-0000-0000BC7D0000}"/>
    <cellStyle name="Normal 26 3 2 5 5" xfId="16514" xr:uid="{00000000-0005-0000-0000-0000BD7D0000}"/>
    <cellStyle name="Normal 26 3 2 5 5 2" xfId="51730" xr:uid="{00000000-0005-0000-0000-0000BE7D0000}"/>
    <cellStyle name="Normal 26 3 2 5 5 3" xfId="29119" xr:uid="{00000000-0005-0000-0000-0000BF7D0000}"/>
    <cellStyle name="Normal 26 3 2 5 6" xfId="14736" xr:uid="{00000000-0005-0000-0000-0000C07D0000}"/>
    <cellStyle name="Normal 26 3 2 5 6 2" xfId="49954" xr:uid="{00000000-0005-0000-0000-0000C17D0000}"/>
    <cellStyle name="Normal 26 3 2 5 7" xfId="39133" xr:uid="{00000000-0005-0000-0000-0000C27D0000}"/>
    <cellStyle name="Normal 26 3 2 5 8" xfId="27343" xr:uid="{00000000-0005-0000-0000-0000C37D0000}"/>
    <cellStyle name="Normal 26 3 2 6" xfId="4189" xr:uid="{00000000-0005-0000-0000-0000C47D0000}"/>
    <cellStyle name="Normal 26 3 2 6 2" xfId="16836" xr:uid="{00000000-0005-0000-0000-0000C57D0000}"/>
    <cellStyle name="Normal 26 3 2 6 2 2" xfId="52052" xr:uid="{00000000-0005-0000-0000-0000C67D0000}"/>
    <cellStyle name="Normal 26 3 2 6 2 3" xfId="29441" xr:uid="{00000000-0005-0000-0000-0000C77D0000}"/>
    <cellStyle name="Normal 26 3 2 6 3" xfId="13282" xr:uid="{00000000-0005-0000-0000-0000C87D0000}"/>
    <cellStyle name="Normal 26 3 2 6 3 2" xfId="48500" xr:uid="{00000000-0005-0000-0000-0000C97D0000}"/>
    <cellStyle name="Normal 26 3 2 6 4" xfId="39455" xr:uid="{00000000-0005-0000-0000-0000CA7D0000}"/>
    <cellStyle name="Normal 26 3 2 6 5" xfId="25889" xr:uid="{00000000-0005-0000-0000-0000CB7D0000}"/>
    <cellStyle name="Normal 26 3 2 7" xfId="5659" xr:uid="{00000000-0005-0000-0000-0000CC7D0000}"/>
    <cellStyle name="Normal 26 3 2 7 2" xfId="18290" xr:uid="{00000000-0005-0000-0000-0000CD7D0000}"/>
    <cellStyle name="Normal 26 3 2 7 2 2" xfId="53506" xr:uid="{00000000-0005-0000-0000-0000CE7D0000}"/>
    <cellStyle name="Normal 26 3 2 7 3" xfId="40909" xr:uid="{00000000-0005-0000-0000-0000CF7D0000}"/>
    <cellStyle name="Normal 26 3 2 7 4" xfId="30895" xr:uid="{00000000-0005-0000-0000-0000D07D0000}"/>
    <cellStyle name="Normal 26 3 2 8" xfId="7118" xr:uid="{00000000-0005-0000-0000-0000D17D0000}"/>
    <cellStyle name="Normal 26 3 2 8 2" xfId="19744" xr:uid="{00000000-0005-0000-0000-0000D27D0000}"/>
    <cellStyle name="Normal 26 3 2 8 2 2" xfId="54960" xr:uid="{00000000-0005-0000-0000-0000D37D0000}"/>
    <cellStyle name="Normal 26 3 2 8 3" xfId="42363" xr:uid="{00000000-0005-0000-0000-0000D47D0000}"/>
    <cellStyle name="Normal 26 3 2 8 4" xfId="32349" xr:uid="{00000000-0005-0000-0000-0000D57D0000}"/>
    <cellStyle name="Normal 26 3 2 9" xfId="8899" xr:uid="{00000000-0005-0000-0000-0000D67D0000}"/>
    <cellStyle name="Normal 26 3 2 9 2" xfId="21520" xr:uid="{00000000-0005-0000-0000-0000D77D0000}"/>
    <cellStyle name="Normal 26 3 2 9 2 2" xfId="56736" xr:uid="{00000000-0005-0000-0000-0000D87D0000}"/>
    <cellStyle name="Normal 26 3 2 9 3" xfId="44139" xr:uid="{00000000-0005-0000-0000-0000D97D0000}"/>
    <cellStyle name="Normal 26 3 2 9 4" xfId="34125" xr:uid="{00000000-0005-0000-0000-0000DA7D0000}"/>
    <cellStyle name="Normal 26 3 3" xfId="3034" xr:uid="{00000000-0005-0000-0000-0000DB7D0000}"/>
    <cellStyle name="Normal 26 3 3 10" xfId="25407" xr:uid="{00000000-0005-0000-0000-0000DC7D0000}"/>
    <cellStyle name="Normal 26 3 3 11" xfId="60942" xr:uid="{00000000-0005-0000-0000-0000DD7D0000}"/>
    <cellStyle name="Normal 26 3 3 2" xfId="4838" xr:uid="{00000000-0005-0000-0000-0000DE7D0000}"/>
    <cellStyle name="Normal 26 3 3 2 2" xfId="17485" xr:uid="{00000000-0005-0000-0000-0000DF7D0000}"/>
    <cellStyle name="Normal 26 3 3 2 2 2" xfId="52701" xr:uid="{00000000-0005-0000-0000-0000E07D0000}"/>
    <cellStyle name="Normal 26 3 3 2 2 3" xfId="30090" xr:uid="{00000000-0005-0000-0000-0000E17D0000}"/>
    <cellStyle name="Normal 26 3 3 2 3" xfId="13931" xr:uid="{00000000-0005-0000-0000-0000E27D0000}"/>
    <cellStyle name="Normal 26 3 3 2 3 2" xfId="49149" xr:uid="{00000000-0005-0000-0000-0000E37D0000}"/>
    <cellStyle name="Normal 26 3 3 2 4" xfId="40104" xr:uid="{00000000-0005-0000-0000-0000E47D0000}"/>
    <cellStyle name="Normal 26 3 3 2 5" xfId="26538" xr:uid="{00000000-0005-0000-0000-0000E57D0000}"/>
    <cellStyle name="Normal 26 3 3 3" xfId="6308" xr:uid="{00000000-0005-0000-0000-0000E67D0000}"/>
    <cellStyle name="Normal 26 3 3 3 2" xfId="18939" xr:uid="{00000000-0005-0000-0000-0000E77D0000}"/>
    <cellStyle name="Normal 26 3 3 3 2 2" xfId="54155" xr:uid="{00000000-0005-0000-0000-0000E87D0000}"/>
    <cellStyle name="Normal 26 3 3 3 3" xfId="41558" xr:uid="{00000000-0005-0000-0000-0000E97D0000}"/>
    <cellStyle name="Normal 26 3 3 3 4" xfId="31544" xr:uid="{00000000-0005-0000-0000-0000EA7D0000}"/>
    <cellStyle name="Normal 26 3 3 4" xfId="7767" xr:uid="{00000000-0005-0000-0000-0000EB7D0000}"/>
    <cellStyle name="Normal 26 3 3 4 2" xfId="20393" xr:uid="{00000000-0005-0000-0000-0000EC7D0000}"/>
    <cellStyle name="Normal 26 3 3 4 2 2" xfId="55609" xr:uid="{00000000-0005-0000-0000-0000ED7D0000}"/>
    <cellStyle name="Normal 26 3 3 4 3" xfId="43012" xr:uid="{00000000-0005-0000-0000-0000EE7D0000}"/>
    <cellStyle name="Normal 26 3 3 4 4" xfId="32998" xr:uid="{00000000-0005-0000-0000-0000EF7D0000}"/>
    <cellStyle name="Normal 26 3 3 5" xfId="9548" xr:uid="{00000000-0005-0000-0000-0000F07D0000}"/>
    <cellStyle name="Normal 26 3 3 5 2" xfId="22169" xr:uid="{00000000-0005-0000-0000-0000F17D0000}"/>
    <cellStyle name="Normal 26 3 3 5 2 2" xfId="57385" xr:uid="{00000000-0005-0000-0000-0000F27D0000}"/>
    <cellStyle name="Normal 26 3 3 5 3" xfId="44788" xr:uid="{00000000-0005-0000-0000-0000F37D0000}"/>
    <cellStyle name="Normal 26 3 3 5 4" xfId="34774" xr:uid="{00000000-0005-0000-0000-0000F47D0000}"/>
    <cellStyle name="Normal 26 3 3 6" xfId="11342" xr:uid="{00000000-0005-0000-0000-0000F57D0000}"/>
    <cellStyle name="Normal 26 3 3 6 2" xfId="23945" xr:uid="{00000000-0005-0000-0000-0000F67D0000}"/>
    <cellStyle name="Normal 26 3 3 6 2 2" xfId="59161" xr:uid="{00000000-0005-0000-0000-0000F77D0000}"/>
    <cellStyle name="Normal 26 3 3 6 3" xfId="46564" xr:uid="{00000000-0005-0000-0000-0000F87D0000}"/>
    <cellStyle name="Normal 26 3 3 6 4" xfId="36550" xr:uid="{00000000-0005-0000-0000-0000F97D0000}"/>
    <cellStyle name="Normal 26 3 3 7" xfId="15709" xr:uid="{00000000-0005-0000-0000-0000FA7D0000}"/>
    <cellStyle name="Normal 26 3 3 7 2" xfId="50925" xr:uid="{00000000-0005-0000-0000-0000FB7D0000}"/>
    <cellStyle name="Normal 26 3 3 7 3" xfId="28314" xr:uid="{00000000-0005-0000-0000-0000FC7D0000}"/>
    <cellStyle name="Normal 26 3 3 8" xfId="12800" xr:uid="{00000000-0005-0000-0000-0000FD7D0000}"/>
    <cellStyle name="Normal 26 3 3 8 2" xfId="48018" xr:uid="{00000000-0005-0000-0000-0000FE7D0000}"/>
    <cellStyle name="Normal 26 3 3 9" xfId="38328" xr:uid="{00000000-0005-0000-0000-0000FF7D0000}"/>
    <cellStyle name="Normal 26 3 4" xfId="2861" xr:uid="{00000000-0005-0000-0000-0000007E0000}"/>
    <cellStyle name="Normal 26 3 4 10" xfId="25248" xr:uid="{00000000-0005-0000-0000-0000017E0000}"/>
    <cellStyle name="Normal 26 3 4 11" xfId="60783" xr:uid="{00000000-0005-0000-0000-0000027E0000}"/>
    <cellStyle name="Normal 26 3 4 2" xfId="4679" xr:uid="{00000000-0005-0000-0000-0000037E0000}"/>
    <cellStyle name="Normal 26 3 4 2 2" xfId="17326" xr:uid="{00000000-0005-0000-0000-0000047E0000}"/>
    <cellStyle name="Normal 26 3 4 2 2 2" xfId="52542" xr:uid="{00000000-0005-0000-0000-0000057E0000}"/>
    <cellStyle name="Normal 26 3 4 2 2 3" xfId="29931" xr:uid="{00000000-0005-0000-0000-0000067E0000}"/>
    <cellStyle name="Normal 26 3 4 2 3" xfId="13772" xr:uid="{00000000-0005-0000-0000-0000077E0000}"/>
    <cellStyle name="Normal 26 3 4 2 3 2" xfId="48990" xr:uid="{00000000-0005-0000-0000-0000087E0000}"/>
    <cellStyle name="Normal 26 3 4 2 4" xfId="39945" xr:uid="{00000000-0005-0000-0000-0000097E0000}"/>
    <cellStyle name="Normal 26 3 4 2 5" xfId="26379" xr:uid="{00000000-0005-0000-0000-00000A7E0000}"/>
    <cellStyle name="Normal 26 3 4 3" xfId="6149" xr:uid="{00000000-0005-0000-0000-00000B7E0000}"/>
    <cellStyle name="Normal 26 3 4 3 2" xfId="18780" xr:uid="{00000000-0005-0000-0000-00000C7E0000}"/>
    <cellStyle name="Normal 26 3 4 3 2 2" xfId="53996" xr:uid="{00000000-0005-0000-0000-00000D7E0000}"/>
    <cellStyle name="Normal 26 3 4 3 3" xfId="41399" xr:uid="{00000000-0005-0000-0000-00000E7E0000}"/>
    <cellStyle name="Normal 26 3 4 3 4" xfId="31385" xr:uid="{00000000-0005-0000-0000-00000F7E0000}"/>
    <cellStyle name="Normal 26 3 4 4" xfId="7608" xr:uid="{00000000-0005-0000-0000-0000107E0000}"/>
    <cellStyle name="Normal 26 3 4 4 2" xfId="20234" xr:uid="{00000000-0005-0000-0000-0000117E0000}"/>
    <cellStyle name="Normal 26 3 4 4 2 2" xfId="55450" xr:uid="{00000000-0005-0000-0000-0000127E0000}"/>
    <cellStyle name="Normal 26 3 4 4 3" xfId="42853" xr:uid="{00000000-0005-0000-0000-0000137E0000}"/>
    <cellStyle name="Normal 26 3 4 4 4" xfId="32839" xr:uid="{00000000-0005-0000-0000-0000147E0000}"/>
    <cellStyle name="Normal 26 3 4 5" xfId="9389" xr:uid="{00000000-0005-0000-0000-0000157E0000}"/>
    <cellStyle name="Normal 26 3 4 5 2" xfId="22010" xr:uid="{00000000-0005-0000-0000-0000167E0000}"/>
    <cellStyle name="Normal 26 3 4 5 2 2" xfId="57226" xr:uid="{00000000-0005-0000-0000-0000177E0000}"/>
    <cellStyle name="Normal 26 3 4 5 3" xfId="44629" xr:uid="{00000000-0005-0000-0000-0000187E0000}"/>
    <cellStyle name="Normal 26 3 4 5 4" xfId="34615" xr:uid="{00000000-0005-0000-0000-0000197E0000}"/>
    <cellStyle name="Normal 26 3 4 6" xfId="11183" xr:uid="{00000000-0005-0000-0000-00001A7E0000}"/>
    <cellStyle name="Normal 26 3 4 6 2" xfId="23786" xr:uid="{00000000-0005-0000-0000-00001B7E0000}"/>
    <cellStyle name="Normal 26 3 4 6 2 2" xfId="59002" xr:uid="{00000000-0005-0000-0000-00001C7E0000}"/>
    <cellStyle name="Normal 26 3 4 6 3" xfId="46405" xr:uid="{00000000-0005-0000-0000-00001D7E0000}"/>
    <cellStyle name="Normal 26 3 4 6 4" xfId="36391" xr:uid="{00000000-0005-0000-0000-00001E7E0000}"/>
    <cellStyle name="Normal 26 3 4 7" xfId="15550" xr:uid="{00000000-0005-0000-0000-00001F7E0000}"/>
    <cellStyle name="Normal 26 3 4 7 2" xfId="50766" xr:uid="{00000000-0005-0000-0000-0000207E0000}"/>
    <cellStyle name="Normal 26 3 4 7 3" xfId="28155" xr:uid="{00000000-0005-0000-0000-0000217E0000}"/>
    <cellStyle name="Normal 26 3 4 8" xfId="12641" xr:uid="{00000000-0005-0000-0000-0000227E0000}"/>
    <cellStyle name="Normal 26 3 4 8 2" xfId="47859" xr:uid="{00000000-0005-0000-0000-0000237E0000}"/>
    <cellStyle name="Normal 26 3 4 9" xfId="38169" xr:uid="{00000000-0005-0000-0000-0000247E0000}"/>
    <cellStyle name="Normal 26 3 5" xfId="3370" xr:uid="{00000000-0005-0000-0000-0000257E0000}"/>
    <cellStyle name="Normal 26 3 5 10" xfId="26866" xr:uid="{00000000-0005-0000-0000-0000267E0000}"/>
    <cellStyle name="Normal 26 3 5 11" xfId="61270" xr:uid="{00000000-0005-0000-0000-0000277E0000}"/>
    <cellStyle name="Normal 26 3 5 2" xfId="5166" xr:uid="{00000000-0005-0000-0000-0000287E0000}"/>
    <cellStyle name="Normal 26 3 5 2 2" xfId="17813" xr:uid="{00000000-0005-0000-0000-0000297E0000}"/>
    <cellStyle name="Normal 26 3 5 2 2 2" xfId="53029" xr:uid="{00000000-0005-0000-0000-00002A7E0000}"/>
    <cellStyle name="Normal 26 3 5 2 3" xfId="40432" xr:uid="{00000000-0005-0000-0000-00002B7E0000}"/>
    <cellStyle name="Normal 26 3 5 2 4" xfId="30418" xr:uid="{00000000-0005-0000-0000-00002C7E0000}"/>
    <cellStyle name="Normal 26 3 5 3" xfId="6636" xr:uid="{00000000-0005-0000-0000-00002D7E0000}"/>
    <cellStyle name="Normal 26 3 5 3 2" xfId="19267" xr:uid="{00000000-0005-0000-0000-00002E7E0000}"/>
    <cellStyle name="Normal 26 3 5 3 2 2" xfId="54483" xr:uid="{00000000-0005-0000-0000-00002F7E0000}"/>
    <cellStyle name="Normal 26 3 5 3 3" xfId="41886" xr:uid="{00000000-0005-0000-0000-0000307E0000}"/>
    <cellStyle name="Normal 26 3 5 3 4" xfId="31872" xr:uid="{00000000-0005-0000-0000-0000317E0000}"/>
    <cellStyle name="Normal 26 3 5 4" xfId="8095" xr:uid="{00000000-0005-0000-0000-0000327E0000}"/>
    <cellStyle name="Normal 26 3 5 4 2" xfId="20721" xr:uid="{00000000-0005-0000-0000-0000337E0000}"/>
    <cellStyle name="Normal 26 3 5 4 2 2" xfId="55937" xr:uid="{00000000-0005-0000-0000-0000347E0000}"/>
    <cellStyle name="Normal 26 3 5 4 3" xfId="43340" xr:uid="{00000000-0005-0000-0000-0000357E0000}"/>
    <cellStyle name="Normal 26 3 5 4 4" xfId="33326" xr:uid="{00000000-0005-0000-0000-0000367E0000}"/>
    <cellStyle name="Normal 26 3 5 5" xfId="9876" xr:uid="{00000000-0005-0000-0000-0000377E0000}"/>
    <cellStyle name="Normal 26 3 5 5 2" xfId="22497" xr:uid="{00000000-0005-0000-0000-0000387E0000}"/>
    <cellStyle name="Normal 26 3 5 5 2 2" xfId="57713" xr:uid="{00000000-0005-0000-0000-0000397E0000}"/>
    <cellStyle name="Normal 26 3 5 5 3" xfId="45116" xr:uid="{00000000-0005-0000-0000-00003A7E0000}"/>
    <cellStyle name="Normal 26 3 5 5 4" xfId="35102" xr:uid="{00000000-0005-0000-0000-00003B7E0000}"/>
    <cellStyle name="Normal 26 3 5 6" xfId="11670" xr:uid="{00000000-0005-0000-0000-00003C7E0000}"/>
    <cellStyle name="Normal 26 3 5 6 2" xfId="24273" xr:uid="{00000000-0005-0000-0000-00003D7E0000}"/>
    <cellStyle name="Normal 26 3 5 6 2 2" xfId="59489" xr:uid="{00000000-0005-0000-0000-00003E7E0000}"/>
    <cellStyle name="Normal 26 3 5 6 3" xfId="46892" xr:uid="{00000000-0005-0000-0000-00003F7E0000}"/>
    <cellStyle name="Normal 26 3 5 6 4" xfId="36878" xr:uid="{00000000-0005-0000-0000-0000407E0000}"/>
    <cellStyle name="Normal 26 3 5 7" xfId="16037" xr:uid="{00000000-0005-0000-0000-0000417E0000}"/>
    <cellStyle name="Normal 26 3 5 7 2" xfId="51253" xr:uid="{00000000-0005-0000-0000-0000427E0000}"/>
    <cellStyle name="Normal 26 3 5 7 3" xfId="28642" xr:uid="{00000000-0005-0000-0000-0000437E0000}"/>
    <cellStyle name="Normal 26 3 5 8" xfId="14259" xr:uid="{00000000-0005-0000-0000-0000447E0000}"/>
    <cellStyle name="Normal 26 3 5 8 2" xfId="49477" xr:uid="{00000000-0005-0000-0000-0000457E0000}"/>
    <cellStyle name="Normal 26 3 5 9" xfId="38656" xr:uid="{00000000-0005-0000-0000-0000467E0000}"/>
    <cellStyle name="Normal 26 3 6" xfId="2530" xr:uid="{00000000-0005-0000-0000-0000477E0000}"/>
    <cellStyle name="Normal 26 3 6 10" xfId="26057" xr:uid="{00000000-0005-0000-0000-0000487E0000}"/>
    <cellStyle name="Normal 26 3 6 11" xfId="60461" xr:uid="{00000000-0005-0000-0000-0000497E0000}"/>
    <cellStyle name="Normal 26 3 6 2" xfId="4357" xr:uid="{00000000-0005-0000-0000-00004A7E0000}"/>
    <cellStyle name="Normal 26 3 6 2 2" xfId="17004" xr:uid="{00000000-0005-0000-0000-00004B7E0000}"/>
    <cellStyle name="Normal 26 3 6 2 2 2" xfId="52220" xr:uid="{00000000-0005-0000-0000-00004C7E0000}"/>
    <cellStyle name="Normal 26 3 6 2 3" xfId="39623" xr:uid="{00000000-0005-0000-0000-00004D7E0000}"/>
    <cellStyle name="Normal 26 3 6 2 4" xfId="29609" xr:uid="{00000000-0005-0000-0000-00004E7E0000}"/>
    <cellStyle name="Normal 26 3 6 3" xfId="5827" xr:uid="{00000000-0005-0000-0000-00004F7E0000}"/>
    <cellStyle name="Normal 26 3 6 3 2" xfId="18458" xr:uid="{00000000-0005-0000-0000-0000507E0000}"/>
    <cellStyle name="Normal 26 3 6 3 2 2" xfId="53674" xr:uid="{00000000-0005-0000-0000-0000517E0000}"/>
    <cellStyle name="Normal 26 3 6 3 3" xfId="41077" xr:uid="{00000000-0005-0000-0000-0000527E0000}"/>
    <cellStyle name="Normal 26 3 6 3 4" xfId="31063" xr:uid="{00000000-0005-0000-0000-0000537E0000}"/>
    <cellStyle name="Normal 26 3 6 4" xfId="7286" xr:uid="{00000000-0005-0000-0000-0000547E0000}"/>
    <cellStyle name="Normal 26 3 6 4 2" xfId="19912" xr:uid="{00000000-0005-0000-0000-0000557E0000}"/>
    <cellStyle name="Normal 26 3 6 4 2 2" xfId="55128" xr:uid="{00000000-0005-0000-0000-0000567E0000}"/>
    <cellStyle name="Normal 26 3 6 4 3" xfId="42531" xr:uid="{00000000-0005-0000-0000-0000577E0000}"/>
    <cellStyle name="Normal 26 3 6 4 4" xfId="32517" xr:uid="{00000000-0005-0000-0000-0000587E0000}"/>
    <cellStyle name="Normal 26 3 6 5" xfId="9067" xr:uid="{00000000-0005-0000-0000-0000597E0000}"/>
    <cellStyle name="Normal 26 3 6 5 2" xfId="21688" xr:uid="{00000000-0005-0000-0000-00005A7E0000}"/>
    <cellStyle name="Normal 26 3 6 5 2 2" xfId="56904" xr:uid="{00000000-0005-0000-0000-00005B7E0000}"/>
    <cellStyle name="Normal 26 3 6 5 3" xfId="44307" xr:uid="{00000000-0005-0000-0000-00005C7E0000}"/>
    <cellStyle name="Normal 26 3 6 5 4" xfId="34293" xr:uid="{00000000-0005-0000-0000-00005D7E0000}"/>
    <cellStyle name="Normal 26 3 6 6" xfId="10861" xr:uid="{00000000-0005-0000-0000-00005E7E0000}"/>
    <cellStyle name="Normal 26 3 6 6 2" xfId="23464" xr:uid="{00000000-0005-0000-0000-00005F7E0000}"/>
    <cellStyle name="Normal 26 3 6 6 2 2" xfId="58680" xr:uid="{00000000-0005-0000-0000-0000607E0000}"/>
    <cellStyle name="Normal 26 3 6 6 3" xfId="46083" xr:uid="{00000000-0005-0000-0000-0000617E0000}"/>
    <cellStyle name="Normal 26 3 6 6 4" xfId="36069" xr:uid="{00000000-0005-0000-0000-0000627E0000}"/>
    <cellStyle name="Normal 26 3 6 7" xfId="15228" xr:uid="{00000000-0005-0000-0000-0000637E0000}"/>
    <cellStyle name="Normal 26 3 6 7 2" xfId="50444" xr:uid="{00000000-0005-0000-0000-0000647E0000}"/>
    <cellStyle name="Normal 26 3 6 7 3" xfId="27833" xr:uid="{00000000-0005-0000-0000-0000657E0000}"/>
    <cellStyle name="Normal 26 3 6 8" xfId="13450" xr:uid="{00000000-0005-0000-0000-0000667E0000}"/>
    <cellStyle name="Normal 26 3 6 8 2" xfId="48668" xr:uid="{00000000-0005-0000-0000-0000677E0000}"/>
    <cellStyle name="Normal 26 3 6 9" xfId="37847" xr:uid="{00000000-0005-0000-0000-0000687E0000}"/>
    <cellStyle name="Normal 26 3 7" xfId="3694" xr:uid="{00000000-0005-0000-0000-0000697E0000}"/>
    <cellStyle name="Normal 26 3 7 2" xfId="8418" xr:uid="{00000000-0005-0000-0000-00006A7E0000}"/>
    <cellStyle name="Normal 26 3 7 2 2" xfId="21044" xr:uid="{00000000-0005-0000-0000-00006B7E0000}"/>
    <cellStyle name="Normal 26 3 7 2 2 2" xfId="56260" xr:uid="{00000000-0005-0000-0000-00006C7E0000}"/>
    <cellStyle name="Normal 26 3 7 2 3" xfId="43663" xr:uid="{00000000-0005-0000-0000-00006D7E0000}"/>
    <cellStyle name="Normal 26 3 7 2 4" xfId="33649" xr:uid="{00000000-0005-0000-0000-00006E7E0000}"/>
    <cellStyle name="Normal 26 3 7 3" xfId="10199" xr:uid="{00000000-0005-0000-0000-00006F7E0000}"/>
    <cellStyle name="Normal 26 3 7 3 2" xfId="22820" xr:uid="{00000000-0005-0000-0000-0000707E0000}"/>
    <cellStyle name="Normal 26 3 7 3 2 2" xfId="58036" xr:uid="{00000000-0005-0000-0000-0000717E0000}"/>
    <cellStyle name="Normal 26 3 7 3 3" xfId="45439" xr:uid="{00000000-0005-0000-0000-0000727E0000}"/>
    <cellStyle name="Normal 26 3 7 3 4" xfId="35425" xr:uid="{00000000-0005-0000-0000-0000737E0000}"/>
    <cellStyle name="Normal 26 3 7 4" xfId="11995" xr:uid="{00000000-0005-0000-0000-0000747E0000}"/>
    <cellStyle name="Normal 26 3 7 4 2" xfId="24596" xr:uid="{00000000-0005-0000-0000-0000757E0000}"/>
    <cellStyle name="Normal 26 3 7 4 2 2" xfId="59812" xr:uid="{00000000-0005-0000-0000-0000767E0000}"/>
    <cellStyle name="Normal 26 3 7 4 3" xfId="47215" xr:uid="{00000000-0005-0000-0000-0000777E0000}"/>
    <cellStyle name="Normal 26 3 7 4 4" xfId="37201" xr:uid="{00000000-0005-0000-0000-0000787E0000}"/>
    <cellStyle name="Normal 26 3 7 5" xfId="16360" xr:uid="{00000000-0005-0000-0000-0000797E0000}"/>
    <cellStyle name="Normal 26 3 7 5 2" xfId="51576" xr:uid="{00000000-0005-0000-0000-00007A7E0000}"/>
    <cellStyle name="Normal 26 3 7 5 3" xfId="28965" xr:uid="{00000000-0005-0000-0000-00007B7E0000}"/>
    <cellStyle name="Normal 26 3 7 6" xfId="14582" xr:uid="{00000000-0005-0000-0000-00007C7E0000}"/>
    <cellStyle name="Normal 26 3 7 6 2" xfId="49800" xr:uid="{00000000-0005-0000-0000-00007D7E0000}"/>
    <cellStyle name="Normal 26 3 7 7" xfId="38979" xr:uid="{00000000-0005-0000-0000-00007E7E0000}"/>
    <cellStyle name="Normal 26 3 7 8" xfId="27189" xr:uid="{00000000-0005-0000-0000-00007F7E0000}"/>
    <cellStyle name="Normal 26 3 8" xfId="4030" xr:uid="{00000000-0005-0000-0000-0000807E0000}"/>
    <cellStyle name="Normal 26 3 8 2" xfId="16682" xr:uid="{00000000-0005-0000-0000-0000817E0000}"/>
    <cellStyle name="Normal 26 3 8 2 2" xfId="51898" xr:uid="{00000000-0005-0000-0000-0000827E0000}"/>
    <cellStyle name="Normal 26 3 8 2 3" xfId="29287" xr:uid="{00000000-0005-0000-0000-0000837E0000}"/>
    <cellStyle name="Normal 26 3 8 3" xfId="13128" xr:uid="{00000000-0005-0000-0000-0000847E0000}"/>
    <cellStyle name="Normal 26 3 8 3 2" xfId="48346" xr:uid="{00000000-0005-0000-0000-0000857E0000}"/>
    <cellStyle name="Normal 26 3 8 4" xfId="39301" xr:uid="{00000000-0005-0000-0000-0000867E0000}"/>
    <cellStyle name="Normal 26 3 8 5" xfId="25735" xr:uid="{00000000-0005-0000-0000-0000877E0000}"/>
    <cellStyle name="Normal 26 3 9" xfId="5505" xr:uid="{00000000-0005-0000-0000-0000887E0000}"/>
    <cellStyle name="Normal 26 3 9 2" xfId="18136" xr:uid="{00000000-0005-0000-0000-0000897E0000}"/>
    <cellStyle name="Normal 26 3 9 2 2" xfId="53352" xr:uid="{00000000-0005-0000-0000-00008A7E0000}"/>
    <cellStyle name="Normal 26 3 9 3" xfId="40755" xr:uid="{00000000-0005-0000-0000-00008B7E0000}"/>
    <cellStyle name="Normal 26 3 9 4" xfId="30741" xr:uid="{00000000-0005-0000-0000-00008C7E0000}"/>
    <cellStyle name="Normal 26 4" xfId="2269" xr:uid="{00000000-0005-0000-0000-00008D7E0000}"/>
    <cellStyle name="Normal 26 4 10" xfId="10621" xr:uid="{00000000-0005-0000-0000-00008E7E0000}"/>
    <cellStyle name="Normal 26 4 10 2" xfId="23232" xr:uid="{00000000-0005-0000-0000-00008F7E0000}"/>
    <cellStyle name="Normal 26 4 10 2 2" xfId="58448" xr:uid="{00000000-0005-0000-0000-0000907E0000}"/>
    <cellStyle name="Normal 26 4 10 3" xfId="45851" xr:uid="{00000000-0005-0000-0000-0000917E0000}"/>
    <cellStyle name="Normal 26 4 10 4" xfId="35837" xr:uid="{00000000-0005-0000-0000-0000927E0000}"/>
    <cellStyle name="Normal 26 4 11" xfId="14986" xr:uid="{00000000-0005-0000-0000-0000937E0000}"/>
    <cellStyle name="Normal 26 4 11 2" xfId="50202" xr:uid="{00000000-0005-0000-0000-0000947E0000}"/>
    <cellStyle name="Normal 26 4 11 3" xfId="27591" xr:uid="{00000000-0005-0000-0000-0000957E0000}"/>
    <cellStyle name="Normal 26 4 12" xfId="12399" xr:uid="{00000000-0005-0000-0000-0000967E0000}"/>
    <cellStyle name="Normal 26 4 12 2" xfId="47617" xr:uid="{00000000-0005-0000-0000-0000977E0000}"/>
    <cellStyle name="Normal 26 4 13" xfId="37605" xr:uid="{00000000-0005-0000-0000-0000987E0000}"/>
    <cellStyle name="Normal 26 4 14" xfId="25006" xr:uid="{00000000-0005-0000-0000-0000997E0000}"/>
    <cellStyle name="Normal 26 4 15" xfId="60219" xr:uid="{00000000-0005-0000-0000-00009A7E0000}"/>
    <cellStyle name="Normal 26 4 2" xfId="3121" xr:uid="{00000000-0005-0000-0000-00009B7E0000}"/>
    <cellStyle name="Normal 26 4 2 10" xfId="25490" xr:uid="{00000000-0005-0000-0000-00009C7E0000}"/>
    <cellStyle name="Normal 26 4 2 11" xfId="61025" xr:uid="{00000000-0005-0000-0000-00009D7E0000}"/>
    <cellStyle name="Normal 26 4 2 2" xfId="4921" xr:uid="{00000000-0005-0000-0000-00009E7E0000}"/>
    <cellStyle name="Normal 26 4 2 2 2" xfId="17568" xr:uid="{00000000-0005-0000-0000-00009F7E0000}"/>
    <cellStyle name="Normal 26 4 2 2 2 2" xfId="52784" xr:uid="{00000000-0005-0000-0000-0000A07E0000}"/>
    <cellStyle name="Normal 26 4 2 2 2 3" xfId="30173" xr:uid="{00000000-0005-0000-0000-0000A17E0000}"/>
    <cellStyle name="Normal 26 4 2 2 3" xfId="14014" xr:uid="{00000000-0005-0000-0000-0000A27E0000}"/>
    <cellStyle name="Normal 26 4 2 2 3 2" xfId="49232" xr:uid="{00000000-0005-0000-0000-0000A37E0000}"/>
    <cellStyle name="Normal 26 4 2 2 4" xfId="40187" xr:uid="{00000000-0005-0000-0000-0000A47E0000}"/>
    <cellStyle name="Normal 26 4 2 2 5" xfId="26621" xr:uid="{00000000-0005-0000-0000-0000A57E0000}"/>
    <cellStyle name="Normal 26 4 2 3" xfId="6391" xr:uid="{00000000-0005-0000-0000-0000A67E0000}"/>
    <cellStyle name="Normal 26 4 2 3 2" xfId="19022" xr:uid="{00000000-0005-0000-0000-0000A77E0000}"/>
    <cellStyle name="Normal 26 4 2 3 2 2" xfId="54238" xr:uid="{00000000-0005-0000-0000-0000A87E0000}"/>
    <cellStyle name="Normal 26 4 2 3 3" xfId="41641" xr:uid="{00000000-0005-0000-0000-0000A97E0000}"/>
    <cellStyle name="Normal 26 4 2 3 4" xfId="31627" xr:uid="{00000000-0005-0000-0000-0000AA7E0000}"/>
    <cellStyle name="Normal 26 4 2 4" xfId="7850" xr:uid="{00000000-0005-0000-0000-0000AB7E0000}"/>
    <cellStyle name="Normal 26 4 2 4 2" xfId="20476" xr:uid="{00000000-0005-0000-0000-0000AC7E0000}"/>
    <cellStyle name="Normal 26 4 2 4 2 2" xfId="55692" xr:uid="{00000000-0005-0000-0000-0000AD7E0000}"/>
    <cellStyle name="Normal 26 4 2 4 3" xfId="43095" xr:uid="{00000000-0005-0000-0000-0000AE7E0000}"/>
    <cellStyle name="Normal 26 4 2 4 4" xfId="33081" xr:uid="{00000000-0005-0000-0000-0000AF7E0000}"/>
    <cellStyle name="Normal 26 4 2 5" xfId="9631" xr:uid="{00000000-0005-0000-0000-0000B07E0000}"/>
    <cellStyle name="Normal 26 4 2 5 2" xfId="22252" xr:uid="{00000000-0005-0000-0000-0000B17E0000}"/>
    <cellStyle name="Normal 26 4 2 5 2 2" xfId="57468" xr:uid="{00000000-0005-0000-0000-0000B27E0000}"/>
    <cellStyle name="Normal 26 4 2 5 3" xfId="44871" xr:uid="{00000000-0005-0000-0000-0000B37E0000}"/>
    <cellStyle name="Normal 26 4 2 5 4" xfId="34857" xr:uid="{00000000-0005-0000-0000-0000B47E0000}"/>
    <cellStyle name="Normal 26 4 2 6" xfId="11425" xr:uid="{00000000-0005-0000-0000-0000B57E0000}"/>
    <cellStyle name="Normal 26 4 2 6 2" xfId="24028" xr:uid="{00000000-0005-0000-0000-0000B67E0000}"/>
    <cellStyle name="Normal 26 4 2 6 2 2" xfId="59244" xr:uid="{00000000-0005-0000-0000-0000B77E0000}"/>
    <cellStyle name="Normal 26 4 2 6 3" xfId="46647" xr:uid="{00000000-0005-0000-0000-0000B87E0000}"/>
    <cellStyle name="Normal 26 4 2 6 4" xfId="36633" xr:uid="{00000000-0005-0000-0000-0000B97E0000}"/>
    <cellStyle name="Normal 26 4 2 7" xfId="15792" xr:uid="{00000000-0005-0000-0000-0000BA7E0000}"/>
    <cellStyle name="Normal 26 4 2 7 2" xfId="51008" xr:uid="{00000000-0005-0000-0000-0000BB7E0000}"/>
    <cellStyle name="Normal 26 4 2 7 3" xfId="28397" xr:uid="{00000000-0005-0000-0000-0000BC7E0000}"/>
    <cellStyle name="Normal 26 4 2 8" xfId="12883" xr:uid="{00000000-0005-0000-0000-0000BD7E0000}"/>
    <cellStyle name="Normal 26 4 2 8 2" xfId="48101" xr:uid="{00000000-0005-0000-0000-0000BE7E0000}"/>
    <cellStyle name="Normal 26 4 2 9" xfId="38411" xr:uid="{00000000-0005-0000-0000-0000BF7E0000}"/>
    <cellStyle name="Normal 26 4 3" xfId="3450" xr:uid="{00000000-0005-0000-0000-0000C07E0000}"/>
    <cellStyle name="Normal 26 4 3 10" xfId="26946" xr:uid="{00000000-0005-0000-0000-0000C17E0000}"/>
    <cellStyle name="Normal 26 4 3 11" xfId="61350" xr:uid="{00000000-0005-0000-0000-0000C27E0000}"/>
    <cellStyle name="Normal 26 4 3 2" xfId="5246" xr:uid="{00000000-0005-0000-0000-0000C37E0000}"/>
    <cellStyle name="Normal 26 4 3 2 2" xfId="17893" xr:uid="{00000000-0005-0000-0000-0000C47E0000}"/>
    <cellStyle name="Normal 26 4 3 2 2 2" xfId="53109" xr:uid="{00000000-0005-0000-0000-0000C57E0000}"/>
    <cellStyle name="Normal 26 4 3 2 3" xfId="40512" xr:uid="{00000000-0005-0000-0000-0000C67E0000}"/>
    <cellStyle name="Normal 26 4 3 2 4" xfId="30498" xr:uid="{00000000-0005-0000-0000-0000C77E0000}"/>
    <cellStyle name="Normal 26 4 3 3" xfId="6716" xr:uid="{00000000-0005-0000-0000-0000C87E0000}"/>
    <cellStyle name="Normal 26 4 3 3 2" xfId="19347" xr:uid="{00000000-0005-0000-0000-0000C97E0000}"/>
    <cellStyle name="Normal 26 4 3 3 2 2" xfId="54563" xr:uid="{00000000-0005-0000-0000-0000CA7E0000}"/>
    <cellStyle name="Normal 26 4 3 3 3" xfId="41966" xr:uid="{00000000-0005-0000-0000-0000CB7E0000}"/>
    <cellStyle name="Normal 26 4 3 3 4" xfId="31952" xr:uid="{00000000-0005-0000-0000-0000CC7E0000}"/>
    <cellStyle name="Normal 26 4 3 4" xfId="8175" xr:uid="{00000000-0005-0000-0000-0000CD7E0000}"/>
    <cellStyle name="Normal 26 4 3 4 2" xfId="20801" xr:uid="{00000000-0005-0000-0000-0000CE7E0000}"/>
    <cellStyle name="Normal 26 4 3 4 2 2" xfId="56017" xr:uid="{00000000-0005-0000-0000-0000CF7E0000}"/>
    <cellStyle name="Normal 26 4 3 4 3" xfId="43420" xr:uid="{00000000-0005-0000-0000-0000D07E0000}"/>
    <cellStyle name="Normal 26 4 3 4 4" xfId="33406" xr:uid="{00000000-0005-0000-0000-0000D17E0000}"/>
    <cellStyle name="Normal 26 4 3 5" xfId="9956" xr:uid="{00000000-0005-0000-0000-0000D27E0000}"/>
    <cellStyle name="Normal 26 4 3 5 2" xfId="22577" xr:uid="{00000000-0005-0000-0000-0000D37E0000}"/>
    <cellStyle name="Normal 26 4 3 5 2 2" xfId="57793" xr:uid="{00000000-0005-0000-0000-0000D47E0000}"/>
    <cellStyle name="Normal 26 4 3 5 3" xfId="45196" xr:uid="{00000000-0005-0000-0000-0000D57E0000}"/>
    <cellStyle name="Normal 26 4 3 5 4" xfId="35182" xr:uid="{00000000-0005-0000-0000-0000D67E0000}"/>
    <cellStyle name="Normal 26 4 3 6" xfId="11750" xr:uid="{00000000-0005-0000-0000-0000D77E0000}"/>
    <cellStyle name="Normal 26 4 3 6 2" xfId="24353" xr:uid="{00000000-0005-0000-0000-0000D87E0000}"/>
    <cellStyle name="Normal 26 4 3 6 2 2" xfId="59569" xr:uid="{00000000-0005-0000-0000-0000D97E0000}"/>
    <cellStyle name="Normal 26 4 3 6 3" xfId="46972" xr:uid="{00000000-0005-0000-0000-0000DA7E0000}"/>
    <cellStyle name="Normal 26 4 3 6 4" xfId="36958" xr:uid="{00000000-0005-0000-0000-0000DB7E0000}"/>
    <cellStyle name="Normal 26 4 3 7" xfId="16117" xr:uid="{00000000-0005-0000-0000-0000DC7E0000}"/>
    <cellStyle name="Normal 26 4 3 7 2" xfId="51333" xr:uid="{00000000-0005-0000-0000-0000DD7E0000}"/>
    <cellStyle name="Normal 26 4 3 7 3" xfId="28722" xr:uid="{00000000-0005-0000-0000-0000DE7E0000}"/>
    <cellStyle name="Normal 26 4 3 8" xfId="14339" xr:uid="{00000000-0005-0000-0000-0000DF7E0000}"/>
    <cellStyle name="Normal 26 4 3 8 2" xfId="49557" xr:uid="{00000000-0005-0000-0000-0000E07E0000}"/>
    <cellStyle name="Normal 26 4 3 9" xfId="38736" xr:uid="{00000000-0005-0000-0000-0000E17E0000}"/>
    <cellStyle name="Normal 26 4 4" xfId="2611" xr:uid="{00000000-0005-0000-0000-0000E27E0000}"/>
    <cellStyle name="Normal 26 4 4 10" xfId="26137" xr:uid="{00000000-0005-0000-0000-0000E37E0000}"/>
    <cellStyle name="Normal 26 4 4 11" xfId="60541" xr:uid="{00000000-0005-0000-0000-0000E47E0000}"/>
    <cellStyle name="Normal 26 4 4 2" xfId="4437" xr:uid="{00000000-0005-0000-0000-0000E57E0000}"/>
    <cellStyle name="Normal 26 4 4 2 2" xfId="17084" xr:uid="{00000000-0005-0000-0000-0000E67E0000}"/>
    <cellStyle name="Normal 26 4 4 2 2 2" xfId="52300" xr:uid="{00000000-0005-0000-0000-0000E77E0000}"/>
    <cellStyle name="Normal 26 4 4 2 3" xfId="39703" xr:uid="{00000000-0005-0000-0000-0000E87E0000}"/>
    <cellStyle name="Normal 26 4 4 2 4" xfId="29689" xr:uid="{00000000-0005-0000-0000-0000E97E0000}"/>
    <cellStyle name="Normal 26 4 4 3" xfId="5907" xr:uid="{00000000-0005-0000-0000-0000EA7E0000}"/>
    <cellStyle name="Normal 26 4 4 3 2" xfId="18538" xr:uid="{00000000-0005-0000-0000-0000EB7E0000}"/>
    <cellStyle name="Normal 26 4 4 3 2 2" xfId="53754" xr:uid="{00000000-0005-0000-0000-0000EC7E0000}"/>
    <cellStyle name="Normal 26 4 4 3 3" xfId="41157" xr:uid="{00000000-0005-0000-0000-0000ED7E0000}"/>
    <cellStyle name="Normal 26 4 4 3 4" xfId="31143" xr:uid="{00000000-0005-0000-0000-0000EE7E0000}"/>
    <cellStyle name="Normal 26 4 4 4" xfId="7366" xr:uid="{00000000-0005-0000-0000-0000EF7E0000}"/>
    <cellStyle name="Normal 26 4 4 4 2" xfId="19992" xr:uid="{00000000-0005-0000-0000-0000F07E0000}"/>
    <cellStyle name="Normal 26 4 4 4 2 2" xfId="55208" xr:uid="{00000000-0005-0000-0000-0000F17E0000}"/>
    <cellStyle name="Normal 26 4 4 4 3" xfId="42611" xr:uid="{00000000-0005-0000-0000-0000F27E0000}"/>
    <cellStyle name="Normal 26 4 4 4 4" xfId="32597" xr:uid="{00000000-0005-0000-0000-0000F37E0000}"/>
    <cellStyle name="Normal 26 4 4 5" xfId="9147" xr:uid="{00000000-0005-0000-0000-0000F47E0000}"/>
    <cellStyle name="Normal 26 4 4 5 2" xfId="21768" xr:uid="{00000000-0005-0000-0000-0000F57E0000}"/>
    <cellStyle name="Normal 26 4 4 5 2 2" xfId="56984" xr:uid="{00000000-0005-0000-0000-0000F67E0000}"/>
    <cellStyle name="Normal 26 4 4 5 3" xfId="44387" xr:uid="{00000000-0005-0000-0000-0000F77E0000}"/>
    <cellStyle name="Normal 26 4 4 5 4" xfId="34373" xr:uid="{00000000-0005-0000-0000-0000F87E0000}"/>
    <cellStyle name="Normal 26 4 4 6" xfId="10941" xr:uid="{00000000-0005-0000-0000-0000F97E0000}"/>
    <cellStyle name="Normal 26 4 4 6 2" xfId="23544" xr:uid="{00000000-0005-0000-0000-0000FA7E0000}"/>
    <cellStyle name="Normal 26 4 4 6 2 2" xfId="58760" xr:uid="{00000000-0005-0000-0000-0000FB7E0000}"/>
    <cellStyle name="Normal 26 4 4 6 3" xfId="46163" xr:uid="{00000000-0005-0000-0000-0000FC7E0000}"/>
    <cellStyle name="Normal 26 4 4 6 4" xfId="36149" xr:uid="{00000000-0005-0000-0000-0000FD7E0000}"/>
    <cellStyle name="Normal 26 4 4 7" xfId="15308" xr:uid="{00000000-0005-0000-0000-0000FE7E0000}"/>
    <cellStyle name="Normal 26 4 4 7 2" xfId="50524" xr:uid="{00000000-0005-0000-0000-0000FF7E0000}"/>
    <cellStyle name="Normal 26 4 4 7 3" xfId="27913" xr:uid="{00000000-0005-0000-0000-0000007F0000}"/>
    <cellStyle name="Normal 26 4 4 8" xfId="13530" xr:uid="{00000000-0005-0000-0000-0000017F0000}"/>
    <cellStyle name="Normal 26 4 4 8 2" xfId="48748" xr:uid="{00000000-0005-0000-0000-0000027F0000}"/>
    <cellStyle name="Normal 26 4 4 9" xfId="37927" xr:uid="{00000000-0005-0000-0000-0000037F0000}"/>
    <cellStyle name="Normal 26 4 5" xfId="3775" xr:uid="{00000000-0005-0000-0000-0000047F0000}"/>
    <cellStyle name="Normal 26 4 5 2" xfId="8498" xr:uid="{00000000-0005-0000-0000-0000057F0000}"/>
    <cellStyle name="Normal 26 4 5 2 2" xfId="21124" xr:uid="{00000000-0005-0000-0000-0000067F0000}"/>
    <cellStyle name="Normal 26 4 5 2 2 2" xfId="56340" xr:uid="{00000000-0005-0000-0000-0000077F0000}"/>
    <cellStyle name="Normal 26 4 5 2 3" xfId="43743" xr:uid="{00000000-0005-0000-0000-0000087F0000}"/>
    <cellStyle name="Normal 26 4 5 2 4" xfId="33729" xr:uid="{00000000-0005-0000-0000-0000097F0000}"/>
    <cellStyle name="Normal 26 4 5 3" xfId="10279" xr:uid="{00000000-0005-0000-0000-00000A7F0000}"/>
    <cellStyle name="Normal 26 4 5 3 2" xfId="22900" xr:uid="{00000000-0005-0000-0000-00000B7F0000}"/>
    <cellStyle name="Normal 26 4 5 3 2 2" xfId="58116" xr:uid="{00000000-0005-0000-0000-00000C7F0000}"/>
    <cellStyle name="Normal 26 4 5 3 3" xfId="45519" xr:uid="{00000000-0005-0000-0000-00000D7F0000}"/>
    <cellStyle name="Normal 26 4 5 3 4" xfId="35505" xr:uid="{00000000-0005-0000-0000-00000E7F0000}"/>
    <cellStyle name="Normal 26 4 5 4" xfId="12075" xr:uid="{00000000-0005-0000-0000-00000F7F0000}"/>
    <cellStyle name="Normal 26 4 5 4 2" xfId="24676" xr:uid="{00000000-0005-0000-0000-0000107F0000}"/>
    <cellStyle name="Normal 26 4 5 4 2 2" xfId="59892" xr:uid="{00000000-0005-0000-0000-0000117F0000}"/>
    <cellStyle name="Normal 26 4 5 4 3" xfId="47295" xr:uid="{00000000-0005-0000-0000-0000127F0000}"/>
    <cellStyle name="Normal 26 4 5 4 4" xfId="37281" xr:uid="{00000000-0005-0000-0000-0000137F0000}"/>
    <cellStyle name="Normal 26 4 5 5" xfId="16440" xr:uid="{00000000-0005-0000-0000-0000147F0000}"/>
    <cellStyle name="Normal 26 4 5 5 2" xfId="51656" xr:uid="{00000000-0005-0000-0000-0000157F0000}"/>
    <cellStyle name="Normal 26 4 5 5 3" xfId="29045" xr:uid="{00000000-0005-0000-0000-0000167F0000}"/>
    <cellStyle name="Normal 26 4 5 6" xfId="14662" xr:uid="{00000000-0005-0000-0000-0000177F0000}"/>
    <cellStyle name="Normal 26 4 5 6 2" xfId="49880" xr:uid="{00000000-0005-0000-0000-0000187F0000}"/>
    <cellStyle name="Normal 26 4 5 7" xfId="39059" xr:uid="{00000000-0005-0000-0000-0000197F0000}"/>
    <cellStyle name="Normal 26 4 5 8" xfId="27269" xr:uid="{00000000-0005-0000-0000-00001A7F0000}"/>
    <cellStyle name="Normal 26 4 6" xfId="4115" xr:uid="{00000000-0005-0000-0000-00001B7F0000}"/>
    <cellStyle name="Normal 26 4 6 2" xfId="16762" xr:uid="{00000000-0005-0000-0000-00001C7F0000}"/>
    <cellStyle name="Normal 26 4 6 2 2" xfId="51978" xr:uid="{00000000-0005-0000-0000-00001D7F0000}"/>
    <cellStyle name="Normal 26 4 6 2 3" xfId="29367" xr:uid="{00000000-0005-0000-0000-00001E7F0000}"/>
    <cellStyle name="Normal 26 4 6 3" xfId="13208" xr:uid="{00000000-0005-0000-0000-00001F7F0000}"/>
    <cellStyle name="Normal 26 4 6 3 2" xfId="48426" xr:uid="{00000000-0005-0000-0000-0000207F0000}"/>
    <cellStyle name="Normal 26 4 6 4" xfId="39381" xr:uid="{00000000-0005-0000-0000-0000217F0000}"/>
    <cellStyle name="Normal 26 4 6 5" xfId="25815" xr:uid="{00000000-0005-0000-0000-0000227F0000}"/>
    <cellStyle name="Normal 26 4 7" xfId="5585" xr:uid="{00000000-0005-0000-0000-0000237F0000}"/>
    <cellStyle name="Normal 26 4 7 2" xfId="18216" xr:uid="{00000000-0005-0000-0000-0000247F0000}"/>
    <cellStyle name="Normal 26 4 7 2 2" xfId="53432" xr:uid="{00000000-0005-0000-0000-0000257F0000}"/>
    <cellStyle name="Normal 26 4 7 3" xfId="40835" xr:uid="{00000000-0005-0000-0000-0000267F0000}"/>
    <cellStyle name="Normal 26 4 7 4" xfId="30821" xr:uid="{00000000-0005-0000-0000-0000277F0000}"/>
    <cellStyle name="Normal 26 4 8" xfId="7044" xr:uid="{00000000-0005-0000-0000-0000287F0000}"/>
    <cellStyle name="Normal 26 4 8 2" xfId="19670" xr:uid="{00000000-0005-0000-0000-0000297F0000}"/>
    <cellStyle name="Normal 26 4 8 2 2" xfId="54886" xr:uid="{00000000-0005-0000-0000-00002A7F0000}"/>
    <cellStyle name="Normal 26 4 8 3" xfId="42289" xr:uid="{00000000-0005-0000-0000-00002B7F0000}"/>
    <cellStyle name="Normal 26 4 8 4" xfId="32275" xr:uid="{00000000-0005-0000-0000-00002C7F0000}"/>
    <cellStyle name="Normal 26 4 9" xfId="8825" xr:uid="{00000000-0005-0000-0000-00002D7F0000}"/>
    <cellStyle name="Normal 26 4 9 2" xfId="21446" xr:uid="{00000000-0005-0000-0000-00002E7F0000}"/>
    <cellStyle name="Normal 26 4 9 2 2" xfId="56662" xr:uid="{00000000-0005-0000-0000-00002F7F0000}"/>
    <cellStyle name="Normal 26 4 9 3" xfId="44065" xr:uid="{00000000-0005-0000-0000-0000307F0000}"/>
    <cellStyle name="Normal 26 4 9 4" xfId="34051" xr:uid="{00000000-0005-0000-0000-0000317F0000}"/>
    <cellStyle name="Normal 26 5" xfId="2946" xr:uid="{00000000-0005-0000-0000-0000327F0000}"/>
    <cellStyle name="Normal 26 5 10" xfId="25328" xr:uid="{00000000-0005-0000-0000-0000337F0000}"/>
    <cellStyle name="Normal 26 5 11" xfId="60863" xr:uid="{00000000-0005-0000-0000-0000347F0000}"/>
    <cellStyle name="Normal 26 5 2" xfId="4759" xr:uid="{00000000-0005-0000-0000-0000357F0000}"/>
    <cellStyle name="Normal 26 5 2 2" xfId="17406" xr:uid="{00000000-0005-0000-0000-0000367F0000}"/>
    <cellStyle name="Normal 26 5 2 2 2" xfId="52622" xr:uid="{00000000-0005-0000-0000-0000377F0000}"/>
    <cellStyle name="Normal 26 5 2 2 3" xfId="30011" xr:uid="{00000000-0005-0000-0000-0000387F0000}"/>
    <cellStyle name="Normal 26 5 2 3" xfId="13852" xr:uid="{00000000-0005-0000-0000-0000397F0000}"/>
    <cellStyle name="Normal 26 5 2 3 2" xfId="49070" xr:uid="{00000000-0005-0000-0000-00003A7F0000}"/>
    <cellStyle name="Normal 26 5 2 4" xfId="40025" xr:uid="{00000000-0005-0000-0000-00003B7F0000}"/>
    <cellStyle name="Normal 26 5 2 5" xfId="26459" xr:uid="{00000000-0005-0000-0000-00003C7F0000}"/>
    <cellStyle name="Normal 26 5 3" xfId="6229" xr:uid="{00000000-0005-0000-0000-00003D7F0000}"/>
    <cellStyle name="Normal 26 5 3 2" xfId="18860" xr:uid="{00000000-0005-0000-0000-00003E7F0000}"/>
    <cellStyle name="Normal 26 5 3 2 2" xfId="54076" xr:uid="{00000000-0005-0000-0000-00003F7F0000}"/>
    <cellStyle name="Normal 26 5 3 3" xfId="41479" xr:uid="{00000000-0005-0000-0000-0000407F0000}"/>
    <cellStyle name="Normal 26 5 3 4" xfId="31465" xr:uid="{00000000-0005-0000-0000-0000417F0000}"/>
    <cellStyle name="Normal 26 5 4" xfId="7688" xr:uid="{00000000-0005-0000-0000-0000427F0000}"/>
    <cellStyle name="Normal 26 5 4 2" xfId="20314" xr:uid="{00000000-0005-0000-0000-0000437F0000}"/>
    <cellStyle name="Normal 26 5 4 2 2" xfId="55530" xr:uid="{00000000-0005-0000-0000-0000447F0000}"/>
    <cellStyle name="Normal 26 5 4 3" xfId="42933" xr:uid="{00000000-0005-0000-0000-0000457F0000}"/>
    <cellStyle name="Normal 26 5 4 4" xfId="32919" xr:uid="{00000000-0005-0000-0000-0000467F0000}"/>
    <cellStyle name="Normal 26 5 5" xfId="9469" xr:uid="{00000000-0005-0000-0000-0000477F0000}"/>
    <cellStyle name="Normal 26 5 5 2" xfId="22090" xr:uid="{00000000-0005-0000-0000-0000487F0000}"/>
    <cellStyle name="Normal 26 5 5 2 2" xfId="57306" xr:uid="{00000000-0005-0000-0000-0000497F0000}"/>
    <cellStyle name="Normal 26 5 5 3" xfId="44709" xr:uid="{00000000-0005-0000-0000-00004A7F0000}"/>
    <cellStyle name="Normal 26 5 5 4" xfId="34695" xr:uid="{00000000-0005-0000-0000-00004B7F0000}"/>
    <cellStyle name="Normal 26 5 6" xfId="11263" xr:uid="{00000000-0005-0000-0000-00004C7F0000}"/>
    <cellStyle name="Normal 26 5 6 2" xfId="23866" xr:uid="{00000000-0005-0000-0000-00004D7F0000}"/>
    <cellStyle name="Normal 26 5 6 2 2" xfId="59082" xr:uid="{00000000-0005-0000-0000-00004E7F0000}"/>
    <cellStyle name="Normal 26 5 6 3" xfId="46485" xr:uid="{00000000-0005-0000-0000-00004F7F0000}"/>
    <cellStyle name="Normal 26 5 6 4" xfId="36471" xr:uid="{00000000-0005-0000-0000-0000507F0000}"/>
    <cellStyle name="Normal 26 5 7" xfId="15630" xr:uid="{00000000-0005-0000-0000-0000517F0000}"/>
    <cellStyle name="Normal 26 5 7 2" xfId="50846" xr:uid="{00000000-0005-0000-0000-0000527F0000}"/>
    <cellStyle name="Normal 26 5 7 3" xfId="28235" xr:uid="{00000000-0005-0000-0000-0000537F0000}"/>
    <cellStyle name="Normal 26 5 8" xfId="12721" xr:uid="{00000000-0005-0000-0000-0000547F0000}"/>
    <cellStyle name="Normal 26 5 8 2" xfId="47939" xr:uid="{00000000-0005-0000-0000-0000557F0000}"/>
    <cellStyle name="Normal 26 5 9" xfId="38249" xr:uid="{00000000-0005-0000-0000-0000567F0000}"/>
    <cellStyle name="Normal 26 6" xfId="2783" xr:uid="{00000000-0005-0000-0000-0000577F0000}"/>
    <cellStyle name="Normal 26 6 10" xfId="25176" xr:uid="{00000000-0005-0000-0000-0000587F0000}"/>
    <cellStyle name="Normal 26 6 11" xfId="60711" xr:uid="{00000000-0005-0000-0000-0000597F0000}"/>
    <cellStyle name="Normal 26 6 2" xfId="4607" xr:uid="{00000000-0005-0000-0000-00005A7F0000}"/>
    <cellStyle name="Normal 26 6 2 2" xfId="17254" xr:uid="{00000000-0005-0000-0000-00005B7F0000}"/>
    <cellStyle name="Normal 26 6 2 2 2" xfId="52470" xr:uid="{00000000-0005-0000-0000-00005C7F0000}"/>
    <cellStyle name="Normal 26 6 2 2 3" xfId="29859" xr:uid="{00000000-0005-0000-0000-00005D7F0000}"/>
    <cellStyle name="Normal 26 6 2 3" xfId="13700" xr:uid="{00000000-0005-0000-0000-00005E7F0000}"/>
    <cellStyle name="Normal 26 6 2 3 2" xfId="48918" xr:uid="{00000000-0005-0000-0000-00005F7F0000}"/>
    <cellStyle name="Normal 26 6 2 4" xfId="39873" xr:uid="{00000000-0005-0000-0000-0000607F0000}"/>
    <cellStyle name="Normal 26 6 2 5" xfId="26307" xr:uid="{00000000-0005-0000-0000-0000617F0000}"/>
    <cellStyle name="Normal 26 6 3" xfId="6077" xr:uid="{00000000-0005-0000-0000-0000627F0000}"/>
    <cellStyle name="Normal 26 6 3 2" xfId="18708" xr:uid="{00000000-0005-0000-0000-0000637F0000}"/>
    <cellStyle name="Normal 26 6 3 2 2" xfId="53924" xr:uid="{00000000-0005-0000-0000-0000647F0000}"/>
    <cellStyle name="Normal 26 6 3 3" xfId="41327" xr:uid="{00000000-0005-0000-0000-0000657F0000}"/>
    <cellStyle name="Normal 26 6 3 4" xfId="31313" xr:uid="{00000000-0005-0000-0000-0000667F0000}"/>
    <cellStyle name="Normal 26 6 4" xfId="7536" xr:uid="{00000000-0005-0000-0000-0000677F0000}"/>
    <cellStyle name="Normal 26 6 4 2" xfId="20162" xr:uid="{00000000-0005-0000-0000-0000687F0000}"/>
    <cellStyle name="Normal 26 6 4 2 2" xfId="55378" xr:uid="{00000000-0005-0000-0000-0000697F0000}"/>
    <cellStyle name="Normal 26 6 4 3" xfId="42781" xr:uid="{00000000-0005-0000-0000-00006A7F0000}"/>
    <cellStyle name="Normal 26 6 4 4" xfId="32767" xr:uid="{00000000-0005-0000-0000-00006B7F0000}"/>
    <cellStyle name="Normal 26 6 5" xfId="9317" xr:uid="{00000000-0005-0000-0000-00006C7F0000}"/>
    <cellStyle name="Normal 26 6 5 2" xfId="21938" xr:uid="{00000000-0005-0000-0000-00006D7F0000}"/>
    <cellStyle name="Normal 26 6 5 2 2" xfId="57154" xr:uid="{00000000-0005-0000-0000-00006E7F0000}"/>
    <cellStyle name="Normal 26 6 5 3" xfId="44557" xr:uid="{00000000-0005-0000-0000-00006F7F0000}"/>
    <cellStyle name="Normal 26 6 5 4" xfId="34543" xr:uid="{00000000-0005-0000-0000-0000707F0000}"/>
    <cellStyle name="Normal 26 6 6" xfId="11111" xr:uid="{00000000-0005-0000-0000-0000717F0000}"/>
    <cellStyle name="Normal 26 6 6 2" xfId="23714" xr:uid="{00000000-0005-0000-0000-0000727F0000}"/>
    <cellStyle name="Normal 26 6 6 2 2" xfId="58930" xr:uid="{00000000-0005-0000-0000-0000737F0000}"/>
    <cellStyle name="Normal 26 6 6 3" xfId="46333" xr:uid="{00000000-0005-0000-0000-0000747F0000}"/>
    <cellStyle name="Normal 26 6 6 4" xfId="36319" xr:uid="{00000000-0005-0000-0000-0000757F0000}"/>
    <cellStyle name="Normal 26 6 7" xfId="15478" xr:uid="{00000000-0005-0000-0000-0000767F0000}"/>
    <cellStyle name="Normal 26 6 7 2" xfId="50694" xr:uid="{00000000-0005-0000-0000-0000777F0000}"/>
    <cellStyle name="Normal 26 6 7 3" xfId="28083" xr:uid="{00000000-0005-0000-0000-0000787F0000}"/>
    <cellStyle name="Normal 26 6 8" xfId="12569" xr:uid="{00000000-0005-0000-0000-0000797F0000}"/>
    <cellStyle name="Normal 26 6 8 2" xfId="47787" xr:uid="{00000000-0005-0000-0000-00007A7F0000}"/>
    <cellStyle name="Normal 26 6 9" xfId="38097" xr:uid="{00000000-0005-0000-0000-00007B7F0000}"/>
    <cellStyle name="Normal 26 7" xfId="3298" xr:uid="{00000000-0005-0000-0000-00007C7F0000}"/>
    <cellStyle name="Normal 26 7 10" xfId="26794" xr:uid="{00000000-0005-0000-0000-00007D7F0000}"/>
    <cellStyle name="Normal 26 7 11" xfId="61198" xr:uid="{00000000-0005-0000-0000-00007E7F0000}"/>
    <cellStyle name="Normal 26 7 2" xfId="5094" xr:uid="{00000000-0005-0000-0000-00007F7F0000}"/>
    <cellStyle name="Normal 26 7 2 2" xfId="17741" xr:uid="{00000000-0005-0000-0000-0000807F0000}"/>
    <cellStyle name="Normal 26 7 2 2 2" xfId="52957" xr:uid="{00000000-0005-0000-0000-0000817F0000}"/>
    <cellStyle name="Normal 26 7 2 3" xfId="40360" xr:uid="{00000000-0005-0000-0000-0000827F0000}"/>
    <cellStyle name="Normal 26 7 2 4" xfId="30346" xr:uid="{00000000-0005-0000-0000-0000837F0000}"/>
    <cellStyle name="Normal 26 7 3" xfId="6564" xr:uid="{00000000-0005-0000-0000-0000847F0000}"/>
    <cellStyle name="Normal 26 7 3 2" xfId="19195" xr:uid="{00000000-0005-0000-0000-0000857F0000}"/>
    <cellStyle name="Normal 26 7 3 2 2" xfId="54411" xr:uid="{00000000-0005-0000-0000-0000867F0000}"/>
    <cellStyle name="Normal 26 7 3 3" xfId="41814" xr:uid="{00000000-0005-0000-0000-0000877F0000}"/>
    <cellStyle name="Normal 26 7 3 4" xfId="31800" xr:uid="{00000000-0005-0000-0000-0000887F0000}"/>
    <cellStyle name="Normal 26 7 4" xfId="8023" xr:uid="{00000000-0005-0000-0000-0000897F0000}"/>
    <cellStyle name="Normal 26 7 4 2" xfId="20649" xr:uid="{00000000-0005-0000-0000-00008A7F0000}"/>
    <cellStyle name="Normal 26 7 4 2 2" xfId="55865" xr:uid="{00000000-0005-0000-0000-00008B7F0000}"/>
    <cellStyle name="Normal 26 7 4 3" xfId="43268" xr:uid="{00000000-0005-0000-0000-00008C7F0000}"/>
    <cellStyle name="Normal 26 7 4 4" xfId="33254" xr:uid="{00000000-0005-0000-0000-00008D7F0000}"/>
    <cellStyle name="Normal 26 7 5" xfId="9804" xr:uid="{00000000-0005-0000-0000-00008E7F0000}"/>
    <cellStyle name="Normal 26 7 5 2" xfId="22425" xr:uid="{00000000-0005-0000-0000-00008F7F0000}"/>
    <cellStyle name="Normal 26 7 5 2 2" xfId="57641" xr:uid="{00000000-0005-0000-0000-0000907F0000}"/>
    <cellStyle name="Normal 26 7 5 3" xfId="45044" xr:uid="{00000000-0005-0000-0000-0000917F0000}"/>
    <cellStyle name="Normal 26 7 5 4" xfId="35030" xr:uid="{00000000-0005-0000-0000-0000927F0000}"/>
    <cellStyle name="Normal 26 7 6" xfId="11598" xr:uid="{00000000-0005-0000-0000-0000937F0000}"/>
    <cellStyle name="Normal 26 7 6 2" xfId="24201" xr:uid="{00000000-0005-0000-0000-0000947F0000}"/>
    <cellStyle name="Normal 26 7 6 2 2" xfId="59417" xr:uid="{00000000-0005-0000-0000-0000957F0000}"/>
    <cellStyle name="Normal 26 7 6 3" xfId="46820" xr:uid="{00000000-0005-0000-0000-0000967F0000}"/>
    <cellStyle name="Normal 26 7 6 4" xfId="36806" xr:uid="{00000000-0005-0000-0000-0000977F0000}"/>
    <cellStyle name="Normal 26 7 7" xfId="15965" xr:uid="{00000000-0005-0000-0000-0000987F0000}"/>
    <cellStyle name="Normal 26 7 7 2" xfId="51181" xr:uid="{00000000-0005-0000-0000-0000997F0000}"/>
    <cellStyle name="Normal 26 7 7 3" xfId="28570" xr:uid="{00000000-0005-0000-0000-00009A7F0000}"/>
    <cellStyle name="Normal 26 7 8" xfId="14187" xr:uid="{00000000-0005-0000-0000-00009B7F0000}"/>
    <cellStyle name="Normal 26 7 8 2" xfId="49405" xr:uid="{00000000-0005-0000-0000-00009C7F0000}"/>
    <cellStyle name="Normal 26 7 9" xfId="38584" xr:uid="{00000000-0005-0000-0000-00009D7F0000}"/>
    <cellStyle name="Normal 26 8" xfId="2453" xr:uid="{00000000-0005-0000-0000-00009E7F0000}"/>
    <cellStyle name="Normal 26 8 10" xfId="25985" xr:uid="{00000000-0005-0000-0000-00009F7F0000}"/>
    <cellStyle name="Normal 26 8 11" xfId="60389" xr:uid="{00000000-0005-0000-0000-0000A07F0000}"/>
    <cellStyle name="Normal 26 8 2" xfId="4285" xr:uid="{00000000-0005-0000-0000-0000A17F0000}"/>
    <cellStyle name="Normal 26 8 2 2" xfId="16932" xr:uid="{00000000-0005-0000-0000-0000A27F0000}"/>
    <cellStyle name="Normal 26 8 2 2 2" xfId="52148" xr:uid="{00000000-0005-0000-0000-0000A37F0000}"/>
    <cellStyle name="Normal 26 8 2 3" xfId="39551" xr:uid="{00000000-0005-0000-0000-0000A47F0000}"/>
    <cellStyle name="Normal 26 8 2 4" xfId="29537" xr:uid="{00000000-0005-0000-0000-0000A57F0000}"/>
    <cellStyle name="Normal 26 8 3" xfId="5755" xr:uid="{00000000-0005-0000-0000-0000A67F0000}"/>
    <cellStyle name="Normal 26 8 3 2" xfId="18386" xr:uid="{00000000-0005-0000-0000-0000A77F0000}"/>
    <cellStyle name="Normal 26 8 3 2 2" xfId="53602" xr:uid="{00000000-0005-0000-0000-0000A87F0000}"/>
    <cellStyle name="Normal 26 8 3 3" xfId="41005" xr:uid="{00000000-0005-0000-0000-0000A97F0000}"/>
    <cellStyle name="Normal 26 8 3 4" xfId="30991" xr:uid="{00000000-0005-0000-0000-0000AA7F0000}"/>
    <cellStyle name="Normal 26 8 4" xfId="7214" xr:uid="{00000000-0005-0000-0000-0000AB7F0000}"/>
    <cellStyle name="Normal 26 8 4 2" xfId="19840" xr:uid="{00000000-0005-0000-0000-0000AC7F0000}"/>
    <cellStyle name="Normal 26 8 4 2 2" xfId="55056" xr:uid="{00000000-0005-0000-0000-0000AD7F0000}"/>
    <cellStyle name="Normal 26 8 4 3" xfId="42459" xr:uid="{00000000-0005-0000-0000-0000AE7F0000}"/>
    <cellStyle name="Normal 26 8 4 4" xfId="32445" xr:uid="{00000000-0005-0000-0000-0000AF7F0000}"/>
    <cellStyle name="Normal 26 8 5" xfId="8995" xr:uid="{00000000-0005-0000-0000-0000B07F0000}"/>
    <cellStyle name="Normal 26 8 5 2" xfId="21616" xr:uid="{00000000-0005-0000-0000-0000B17F0000}"/>
    <cellStyle name="Normal 26 8 5 2 2" xfId="56832" xr:uid="{00000000-0005-0000-0000-0000B27F0000}"/>
    <cellStyle name="Normal 26 8 5 3" xfId="44235" xr:uid="{00000000-0005-0000-0000-0000B37F0000}"/>
    <cellStyle name="Normal 26 8 5 4" xfId="34221" xr:uid="{00000000-0005-0000-0000-0000B47F0000}"/>
    <cellStyle name="Normal 26 8 6" xfId="10789" xr:uid="{00000000-0005-0000-0000-0000B57F0000}"/>
    <cellStyle name="Normal 26 8 6 2" xfId="23392" xr:uid="{00000000-0005-0000-0000-0000B67F0000}"/>
    <cellStyle name="Normal 26 8 6 2 2" xfId="58608" xr:uid="{00000000-0005-0000-0000-0000B77F0000}"/>
    <cellStyle name="Normal 26 8 6 3" xfId="46011" xr:uid="{00000000-0005-0000-0000-0000B87F0000}"/>
    <cellStyle name="Normal 26 8 6 4" xfId="35997" xr:uid="{00000000-0005-0000-0000-0000B97F0000}"/>
    <cellStyle name="Normal 26 8 7" xfId="15156" xr:uid="{00000000-0005-0000-0000-0000BA7F0000}"/>
    <cellStyle name="Normal 26 8 7 2" xfId="50372" xr:uid="{00000000-0005-0000-0000-0000BB7F0000}"/>
    <cellStyle name="Normal 26 8 7 3" xfId="27761" xr:uid="{00000000-0005-0000-0000-0000BC7F0000}"/>
    <cellStyle name="Normal 26 8 8" xfId="13378" xr:uid="{00000000-0005-0000-0000-0000BD7F0000}"/>
    <cellStyle name="Normal 26 8 8 2" xfId="48596" xr:uid="{00000000-0005-0000-0000-0000BE7F0000}"/>
    <cellStyle name="Normal 26 8 9" xfId="37775" xr:uid="{00000000-0005-0000-0000-0000BF7F0000}"/>
    <cellStyle name="Normal 26 9" xfId="3622" xr:uid="{00000000-0005-0000-0000-0000C07F0000}"/>
    <cellStyle name="Normal 26 9 2" xfId="8346" xr:uid="{00000000-0005-0000-0000-0000C17F0000}"/>
    <cellStyle name="Normal 26 9 2 2" xfId="20972" xr:uid="{00000000-0005-0000-0000-0000C27F0000}"/>
    <cellStyle name="Normal 26 9 2 2 2" xfId="56188" xr:uid="{00000000-0005-0000-0000-0000C37F0000}"/>
    <cellStyle name="Normal 26 9 2 3" xfId="43591" xr:uid="{00000000-0005-0000-0000-0000C47F0000}"/>
    <cellStyle name="Normal 26 9 2 4" xfId="33577" xr:uid="{00000000-0005-0000-0000-0000C57F0000}"/>
    <cellStyle name="Normal 26 9 3" xfId="10127" xr:uid="{00000000-0005-0000-0000-0000C67F0000}"/>
    <cellStyle name="Normal 26 9 3 2" xfId="22748" xr:uid="{00000000-0005-0000-0000-0000C77F0000}"/>
    <cellStyle name="Normal 26 9 3 2 2" xfId="57964" xr:uid="{00000000-0005-0000-0000-0000C87F0000}"/>
    <cellStyle name="Normal 26 9 3 3" xfId="45367" xr:uid="{00000000-0005-0000-0000-0000C97F0000}"/>
    <cellStyle name="Normal 26 9 3 4" xfId="35353" xr:uid="{00000000-0005-0000-0000-0000CA7F0000}"/>
    <cellStyle name="Normal 26 9 4" xfId="11923" xr:uid="{00000000-0005-0000-0000-0000CB7F0000}"/>
    <cellStyle name="Normal 26 9 4 2" xfId="24524" xr:uid="{00000000-0005-0000-0000-0000CC7F0000}"/>
    <cellStyle name="Normal 26 9 4 2 2" xfId="59740" xr:uid="{00000000-0005-0000-0000-0000CD7F0000}"/>
    <cellStyle name="Normal 26 9 4 3" xfId="47143" xr:uid="{00000000-0005-0000-0000-0000CE7F0000}"/>
    <cellStyle name="Normal 26 9 4 4" xfId="37129" xr:uid="{00000000-0005-0000-0000-0000CF7F0000}"/>
    <cellStyle name="Normal 26 9 5" xfId="16288" xr:uid="{00000000-0005-0000-0000-0000D07F0000}"/>
    <cellStyle name="Normal 26 9 5 2" xfId="51504" xr:uid="{00000000-0005-0000-0000-0000D17F0000}"/>
    <cellStyle name="Normal 26 9 5 3" xfId="28893" xr:uid="{00000000-0005-0000-0000-0000D27F0000}"/>
    <cellStyle name="Normal 26 9 6" xfId="14510" xr:uid="{00000000-0005-0000-0000-0000D37F0000}"/>
    <cellStyle name="Normal 26 9 6 2" xfId="49728" xr:uid="{00000000-0005-0000-0000-0000D47F0000}"/>
    <cellStyle name="Normal 26 9 7" xfId="38907" xr:uid="{00000000-0005-0000-0000-0000D57F0000}"/>
    <cellStyle name="Normal 26 9 8" xfId="27117" xr:uid="{00000000-0005-0000-0000-0000D67F0000}"/>
    <cellStyle name="Normal 26_District Target Attainment" xfId="1147" xr:uid="{00000000-0005-0000-0000-0000D77F0000}"/>
    <cellStyle name="Normal 27" xfId="32" xr:uid="{00000000-0005-0000-0000-0000D87F0000}"/>
    <cellStyle name="Normal 27 10" xfId="3948" xr:uid="{00000000-0005-0000-0000-0000D97F0000}"/>
    <cellStyle name="Normal 27 10 2" xfId="16611" xr:uid="{00000000-0005-0000-0000-0000DA7F0000}"/>
    <cellStyle name="Normal 27 10 2 2" xfId="51827" xr:uid="{00000000-0005-0000-0000-0000DB7F0000}"/>
    <cellStyle name="Normal 27 10 2 3" xfId="29216" xr:uid="{00000000-0005-0000-0000-0000DC7F0000}"/>
    <cellStyle name="Normal 27 10 3" xfId="13057" xr:uid="{00000000-0005-0000-0000-0000DD7F0000}"/>
    <cellStyle name="Normal 27 10 3 2" xfId="48275" xr:uid="{00000000-0005-0000-0000-0000DE7F0000}"/>
    <cellStyle name="Normal 27 10 4" xfId="39230" xr:uid="{00000000-0005-0000-0000-0000DF7F0000}"/>
    <cellStyle name="Normal 27 10 5" xfId="25664" xr:uid="{00000000-0005-0000-0000-0000E07F0000}"/>
    <cellStyle name="Normal 27 11" xfId="5434" xr:uid="{00000000-0005-0000-0000-0000E17F0000}"/>
    <cellStyle name="Normal 27 11 2" xfId="18065" xr:uid="{00000000-0005-0000-0000-0000E27F0000}"/>
    <cellStyle name="Normal 27 11 2 2" xfId="53281" xr:uid="{00000000-0005-0000-0000-0000E37F0000}"/>
    <cellStyle name="Normal 27 11 3" xfId="40684" xr:uid="{00000000-0005-0000-0000-0000E47F0000}"/>
    <cellStyle name="Normal 27 11 4" xfId="30670" xr:uid="{00000000-0005-0000-0000-0000E57F0000}"/>
    <cellStyle name="Normal 27 12" xfId="6890" xr:uid="{00000000-0005-0000-0000-0000E67F0000}"/>
    <cellStyle name="Normal 27 12 2" xfId="19519" xr:uid="{00000000-0005-0000-0000-0000E77F0000}"/>
    <cellStyle name="Normal 27 12 2 2" xfId="54735" xr:uid="{00000000-0005-0000-0000-0000E87F0000}"/>
    <cellStyle name="Normal 27 12 3" xfId="42138" xr:uid="{00000000-0005-0000-0000-0000E97F0000}"/>
    <cellStyle name="Normal 27 12 4" xfId="32124" xr:uid="{00000000-0005-0000-0000-0000EA7F0000}"/>
    <cellStyle name="Normal 27 13" xfId="8672" xr:uid="{00000000-0005-0000-0000-0000EB7F0000}"/>
    <cellStyle name="Normal 27 13 2" xfId="21295" xr:uid="{00000000-0005-0000-0000-0000EC7F0000}"/>
    <cellStyle name="Normal 27 13 2 2" xfId="56511" xr:uid="{00000000-0005-0000-0000-0000ED7F0000}"/>
    <cellStyle name="Normal 27 13 3" xfId="43914" xr:uid="{00000000-0005-0000-0000-0000EE7F0000}"/>
    <cellStyle name="Normal 27 13 4" xfId="33900" xr:uid="{00000000-0005-0000-0000-0000EF7F0000}"/>
    <cellStyle name="Normal 27 14" xfId="10622" xr:uid="{00000000-0005-0000-0000-0000F07F0000}"/>
    <cellStyle name="Normal 27 14 2" xfId="23233" xr:uid="{00000000-0005-0000-0000-0000F17F0000}"/>
    <cellStyle name="Normal 27 14 2 2" xfId="58449" xr:uid="{00000000-0005-0000-0000-0000F27F0000}"/>
    <cellStyle name="Normal 27 14 3" xfId="45852" xr:uid="{00000000-0005-0000-0000-0000F37F0000}"/>
    <cellStyle name="Normal 27 14 4" xfId="35838" xr:uid="{00000000-0005-0000-0000-0000F47F0000}"/>
    <cellStyle name="Normal 27 15" xfId="14834" xr:uid="{00000000-0005-0000-0000-0000F57F0000}"/>
    <cellStyle name="Normal 27 15 2" xfId="50051" xr:uid="{00000000-0005-0000-0000-0000F67F0000}"/>
    <cellStyle name="Normal 27 15 3" xfId="27440" xr:uid="{00000000-0005-0000-0000-0000F77F0000}"/>
    <cellStyle name="Normal 27 16" xfId="12248" xr:uid="{00000000-0005-0000-0000-0000F87F0000}"/>
    <cellStyle name="Normal 27 16 2" xfId="47466" xr:uid="{00000000-0005-0000-0000-0000F97F0000}"/>
    <cellStyle name="Normal 27 17" xfId="37453" xr:uid="{00000000-0005-0000-0000-0000FA7F0000}"/>
    <cellStyle name="Normal 27 18" xfId="24855" xr:uid="{00000000-0005-0000-0000-0000FB7F0000}"/>
    <cellStyle name="Normal 27 19" xfId="60068" xr:uid="{00000000-0005-0000-0000-0000FC7F0000}"/>
    <cellStyle name="Normal 27 2" xfId="597" xr:uid="{00000000-0005-0000-0000-0000FD7F0000}"/>
    <cellStyle name="Normal 27 2 10" xfId="5472" xr:uid="{00000000-0005-0000-0000-0000FE7F0000}"/>
    <cellStyle name="Normal 27 2 10 2" xfId="18103" xr:uid="{00000000-0005-0000-0000-0000FF7F0000}"/>
    <cellStyle name="Normal 27 2 10 2 2" xfId="53319" xr:uid="{00000000-0005-0000-0000-000000800000}"/>
    <cellStyle name="Normal 27 2 10 3" xfId="40722" xr:uid="{00000000-0005-0000-0000-000001800000}"/>
    <cellStyle name="Normal 27 2 10 4" xfId="30708" xr:uid="{00000000-0005-0000-0000-000002800000}"/>
    <cellStyle name="Normal 27 2 11" xfId="6928" xr:uid="{00000000-0005-0000-0000-000003800000}"/>
    <cellStyle name="Normal 27 2 11 2" xfId="19557" xr:uid="{00000000-0005-0000-0000-000004800000}"/>
    <cellStyle name="Normal 27 2 11 2 2" xfId="54773" xr:uid="{00000000-0005-0000-0000-000005800000}"/>
    <cellStyle name="Normal 27 2 11 3" xfId="42176" xr:uid="{00000000-0005-0000-0000-000006800000}"/>
    <cellStyle name="Normal 27 2 11 4" xfId="32162" xr:uid="{00000000-0005-0000-0000-000007800000}"/>
    <cellStyle name="Normal 27 2 12" xfId="8710" xr:uid="{00000000-0005-0000-0000-000008800000}"/>
    <cellStyle name="Normal 27 2 12 2" xfId="21333" xr:uid="{00000000-0005-0000-0000-000009800000}"/>
    <cellStyle name="Normal 27 2 12 2 2" xfId="56549" xr:uid="{00000000-0005-0000-0000-00000A800000}"/>
    <cellStyle name="Normal 27 2 12 3" xfId="43952" xr:uid="{00000000-0005-0000-0000-00000B800000}"/>
    <cellStyle name="Normal 27 2 12 4" xfId="33938" xr:uid="{00000000-0005-0000-0000-00000C800000}"/>
    <cellStyle name="Normal 27 2 13" xfId="10623" xr:uid="{00000000-0005-0000-0000-00000D800000}"/>
    <cellStyle name="Normal 27 2 13 2" xfId="23234" xr:uid="{00000000-0005-0000-0000-00000E800000}"/>
    <cellStyle name="Normal 27 2 13 2 2" xfId="58450" xr:uid="{00000000-0005-0000-0000-00000F800000}"/>
    <cellStyle name="Normal 27 2 13 3" xfId="45853" xr:uid="{00000000-0005-0000-0000-000010800000}"/>
    <cellStyle name="Normal 27 2 13 4" xfId="35839" xr:uid="{00000000-0005-0000-0000-000011800000}"/>
    <cellStyle name="Normal 27 2 14" xfId="14872" xr:uid="{00000000-0005-0000-0000-000012800000}"/>
    <cellStyle name="Normal 27 2 14 2" xfId="50089" xr:uid="{00000000-0005-0000-0000-000013800000}"/>
    <cellStyle name="Normal 27 2 14 3" xfId="27478" xr:uid="{00000000-0005-0000-0000-000014800000}"/>
    <cellStyle name="Normal 27 2 15" xfId="12286" xr:uid="{00000000-0005-0000-0000-000015800000}"/>
    <cellStyle name="Normal 27 2 15 2" xfId="47504" xr:uid="{00000000-0005-0000-0000-000016800000}"/>
    <cellStyle name="Normal 27 2 16" xfId="37491" xr:uid="{00000000-0005-0000-0000-000017800000}"/>
    <cellStyle name="Normal 27 2 17" xfId="24893" xr:uid="{00000000-0005-0000-0000-000018800000}"/>
    <cellStyle name="Normal 27 2 18" xfId="60106" xr:uid="{00000000-0005-0000-0000-000019800000}"/>
    <cellStyle name="Normal 27 2 2" xfId="1778" xr:uid="{00000000-0005-0000-0000-00001A800000}"/>
    <cellStyle name="Normal 27 2 2 10" xfId="7002" xr:uid="{00000000-0005-0000-0000-00001B800000}"/>
    <cellStyle name="Normal 27 2 2 10 2" xfId="19629" xr:uid="{00000000-0005-0000-0000-00001C800000}"/>
    <cellStyle name="Normal 27 2 2 10 2 2" xfId="54845" xr:uid="{00000000-0005-0000-0000-00001D800000}"/>
    <cellStyle name="Normal 27 2 2 10 3" xfId="42248" xr:uid="{00000000-0005-0000-0000-00001E800000}"/>
    <cellStyle name="Normal 27 2 2 10 4" xfId="32234" xr:uid="{00000000-0005-0000-0000-00001F800000}"/>
    <cellStyle name="Normal 27 2 2 11" xfId="8783" xr:uid="{00000000-0005-0000-0000-000020800000}"/>
    <cellStyle name="Normal 27 2 2 11 2" xfId="21405" xr:uid="{00000000-0005-0000-0000-000021800000}"/>
    <cellStyle name="Normal 27 2 2 11 2 2" xfId="56621" xr:uid="{00000000-0005-0000-0000-000022800000}"/>
    <cellStyle name="Normal 27 2 2 11 3" xfId="44024" xr:uid="{00000000-0005-0000-0000-000023800000}"/>
    <cellStyle name="Normal 27 2 2 11 4" xfId="34010" xr:uid="{00000000-0005-0000-0000-000024800000}"/>
    <cellStyle name="Normal 27 2 2 12" xfId="10624" xr:uid="{00000000-0005-0000-0000-000025800000}"/>
    <cellStyle name="Normal 27 2 2 12 2" xfId="23235" xr:uid="{00000000-0005-0000-0000-000026800000}"/>
    <cellStyle name="Normal 27 2 2 12 2 2" xfId="58451" xr:uid="{00000000-0005-0000-0000-000027800000}"/>
    <cellStyle name="Normal 27 2 2 12 3" xfId="45854" xr:uid="{00000000-0005-0000-0000-000028800000}"/>
    <cellStyle name="Normal 27 2 2 12 4" xfId="35840" xr:uid="{00000000-0005-0000-0000-000029800000}"/>
    <cellStyle name="Normal 27 2 2 13" xfId="14944" xr:uid="{00000000-0005-0000-0000-00002A800000}"/>
    <cellStyle name="Normal 27 2 2 13 2" xfId="50161" xr:uid="{00000000-0005-0000-0000-00002B800000}"/>
    <cellStyle name="Normal 27 2 2 13 3" xfId="27550" xr:uid="{00000000-0005-0000-0000-00002C800000}"/>
    <cellStyle name="Normal 27 2 2 14" xfId="12358" xr:uid="{00000000-0005-0000-0000-00002D800000}"/>
    <cellStyle name="Normal 27 2 2 14 2" xfId="47576" xr:uid="{00000000-0005-0000-0000-00002E800000}"/>
    <cellStyle name="Normal 27 2 2 15" xfId="37563" xr:uid="{00000000-0005-0000-0000-00002F800000}"/>
    <cellStyle name="Normal 27 2 2 16" xfId="24965" xr:uid="{00000000-0005-0000-0000-000030800000}"/>
    <cellStyle name="Normal 27 2 2 17" xfId="60178" xr:uid="{00000000-0005-0000-0000-000031800000}"/>
    <cellStyle name="Normal 27 2 2 2" xfId="2388" xr:uid="{00000000-0005-0000-0000-000032800000}"/>
    <cellStyle name="Normal 27 2 2 2 10" xfId="10625" xr:uid="{00000000-0005-0000-0000-000033800000}"/>
    <cellStyle name="Normal 27 2 2 2 10 2" xfId="23236" xr:uid="{00000000-0005-0000-0000-000034800000}"/>
    <cellStyle name="Normal 27 2 2 2 10 2 2" xfId="58452" xr:uid="{00000000-0005-0000-0000-000035800000}"/>
    <cellStyle name="Normal 27 2 2 2 10 3" xfId="45855" xr:uid="{00000000-0005-0000-0000-000036800000}"/>
    <cellStyle name="Normal 27 2 2 2 10 4" xfId="35841" xr:uid="{00000000-0005-0000-0000-000037800000}"/>
    <cellStyle name="Normal 27 2 2 2 11" xfId="15099" xr:uid="{00000000-0005-0000-0000-000038800000}"/>
    <cellStyle name="Normal 27 2 2 2 11 2" xfId="50315" xr:uid="{00000000-0005-0000-0000-000039800000}"/>
    <cellStyle name="Normal 27 2 2 2 11 3" xfId="27704" xr:uid="{00000000-0005-0000-0000-00003A800000}"/>
    <cellStyle name="Normal 27 2 2 2 12" xfId="12512" xr:uid="{00000000-0005-0000-0000-00003B800000}"/>
    <cellStyle name="Normal 27 2 2 2 12 2" xfId="47730" xr:uid="{00000000-0005-0000-0000-00003C800000}"/>
    <cellStyle name="Normal 27 2 2 2 13" xfId="37718" xr:uid="{00000000-0005-0000-0000-00003D800000}"/>
    <cellStyle name="Normal 27 2 2 2 14" xfId="25119" xr:uid="{00000000-0005-0000-0000-00003E800000}"/>
    <cellStyle name="Normal 27 2 2 2 15" xfId="60332" xr:uid="{00000000-0005-0000-0000-00003F800000}"/>
    <cellStyle name="Normal 27 2 2 2 2" xfId="3234" xr:uid="{00000000-0005-0000-0000-000040800000}"/>
    <cellStyle name="Normal 27 2 2 2 2 10" xfId="25603" xr:uid="{00000000-0005-0000-0000-000041800000}"/>
    <cellStyle name="Normal 27 2 2 2 2 11" xfId="61138" xr:uid="{00000000-0005-0000-0000-000042800000}"/>
    <cellStyle name="Normal 27 2 2 2 2 2" xfId="5034" xr:uid="{00000000-0005-0000-0000-000043800000}"/>
    <cellStyle name="Normal 27 2 2 2 2 2 2" xfId="17681" xr:uid="{00000000-0005-0000-0000-000044800000}"/>
    <cellStyle name="Normal 27 2 2 2 2 2 2 2" xfId="52897" xr:uid="{00000000-0005-0000-0000-000045800000}"/>
    <cellStyle name="Normal 27 2 2 2 2 2 2 3" xfId="30286" xr:uid="{00000000-0005-0000-0000-000046800000}"/>
    <cellStyle name="Normal 27 2 2 2 2 2 3" xfId="14127" xr:uid="{00000000-0005-0000-0000-000047800000}"/>
    <cellStyle name="Normal 27 2 2 2 2 2 3 2" xfId="49345" xr:uid="{00000000-0005-0000-0000-000048800000}"/>
    <cellStyle name="Normal 27 2 2 2 2 2 4" xfId="40300" xr:uid="{00000000-0005-0000-0000-000049800000}"/>
    <cellStyle name="Normal 27 2 2 2 2 2 5" xfId="26734" xr:uid="{00000000-0005-0000-0000-00004A800000}"/>
    <cellStyle name="Normal 27 2 2 2 2 3" xfId="6504" xr:uid="{00000000-0005-0000-0000-00004B800000}"/>
    <cellStyle name="Normal 27 2 2 2 2 3 2" xfId="19135" xr:uid="{00000000-0005-0000-0000-00004C800000}"/>
    <cellStyle name="Normal 27 2 2 2 2 3 2 2" xfId="54351" xr:uid="{00000000-0005-0000-0000-00004D800000}"/>
    <cellStyle name="Normal 27 2 2 2 2 3 3" xfId="41754" xr:uid="{00000000-0005-0000-0000-00004E800000}"/>
    <cellStyle name="Normal 27 2 2 2 2 3 4" xfId="31740" xr:uid="{00000000-0005-0000-0000-00004F800000}"/>
    <cellStyle name="Normal 27 2 2 2 2 4" xfId="7963" xr:uid="{00000000-0005-0000-0000-000050800000}"/>
    <cellStyle name="Normal 27 2 2 2 2 4 2" xfId="20589" xr:uid="{00000000-0005-0000-0000-000051800000}"/>
    <cellStyle name="Normal 27 2 2 2 2 4 2 2" xfId="55805" xr:uid="{00000000-0005-0000-0000-000052800000}"/>
    <cellStyle name="Normal 27 2 2 2 2 4 3" xfId="43208" xr:uid="{00000000-0005-0000-0000-000053800000}"/>
    <cellStyle name="Normal 27 2 2 2 2 4 4" xfId="33194" xr:uid="{00000000-0005-0000-0000-000054800000}"/>
    <cellStyle name="Normal 27 2 2 2 2 5" xfId="9744" xr:uid="{00000000-0005-0000-0000-000055800000}"/>
    <cellStyle name="Normal 27 2 2 2 2 5 2" xfId="22365" xr:uid="{00000000-0005-0000-0000-000056800000}"/>
    <cellStyle name="Normal 27 2 2 2 2 5 2 2" xfId="57581" xr:uid="{00000000-0005-0000-0000-000057800000}"/>
    <cellStyle name="Normal 27 2 2 2 2 5 3" xfId="44984" xr:uid="{00000000-0005-0000-0000-000058800000}"/>
    <cellStyle name="Normal 27 2 2 2 2 5 4" xfId="34970" xr:uid="{00000000-0005-0000-0000-000059800000}"/>
    <cellStyle name="Normal 27 2 2 2 2 6" xfId="11538" xr:uid="{00000000-0005-0000-0000-00005A800000}"/>
    <cellStyle name="Normal 27 2 2 2 2 6 2" xfId="24141" xr:uid="{00000000-0005-0000-0000-00005B800000}"/>
    <cellStyle name="Normal 27 2 2 2 2 6 2 2" xfId="59357" xr:uid="{00000000-0005-0000-0000-00005C800000}"/>
    <cellStyle name="Normal 27 2 2 2 2 6 3" xfId="46760" xr:uid="{00000000-0005-0000-0000-00005D800000}"/>
    <cellStyle name="Normal 27 2 2 2 2 6 4" xfId="36746" xr:uid="{00000000-0005-0000-0000-00005E800000}"/>
    <cellStyle name="Normal 27 2 2 2 2 7" xfId="15905" xr:uid="{00000000-0005-0000-0000-00005F800000}"/>
    <cellStyle name="Normal 27 2 2 2 2 7 2" xfId="51121" xr:uid="{00000000-0005-0000-0000-000060800000}"/>
    <cellStyle name="Normal 27 2 2 2 2 7 3" xfId="28510" xr:uid="{00000000-0005-0000-0000-000061800000}"/>
    <cellStyle name="Normal 27 2 2 2 2 8" xfId="12996" xr:uid="{00000000-0005-0000-0000-000062800000}"/>
    <cellStyle name="Normal 27 2 2 2 2 8 2" xfId="48214" xr:uid="{00000000-0005-0000-0000-000063800000}"/>
    <cellStyle name="Normal 27 2 2 2 2 9" xfId="38524" xr:uid="{00000000-0005-0000-0000-000064800000}"/>
    <cellStyle name="Normal 27 2 2 2 3" xfId="3563" xr:uid="{00000000-0005-0000-0000-000065800000}"/>
    <cellStyle name="Normal 27 2 2 2 3 10" xfId="27059" xr:uid="{00000000-0005-0000-0000-000066800000}"/>
    <cellStyle name="Normal 27 2 2 2 3 11" xfId="61463" xr:uid="{00000000-0005-0000-0000-000067800000}"/>
    <cellStyle name="Normal 27 2 2 2 3 2" xfId="5359" xr:uid="{00000000-0005-0000-0000-000068800000}"/>
    <cellStyle name="Normal 27 2 2 2 3 2 2" xfId="18006" xr:uid="{00000000-0005-0000-0000-000069800000}"/>
    <cellStyle name="Normal 27 2 2 2 3 2 2 2" xfId="53222" xr:uid="{00000000-0005-0000-0000-00006A800000}"/>
    <cellStyle name="Normal 27 2 2 2 3 2 3" xfId="40625" xr:uid="{00000000-0005-0000-0000-00006B800000}"/>
    <cellStyle name="Normal 27 2 2 2 3 2 4" xfId="30611" xr:uid="{00000000-0005-0000-0000-00006C800000}"/>
    <cellStyle name="Normal 27 2 2 2 3 3" xfId="6829" xr:uid="{00000000-0005-0000-0000-00006D800000}"/>
    <cellStyle name="Normal 27 2 2 2 3 3 2" xfId="19460" xr:uid="{00000000-0005-0000-0000-00006E800000}"/>
    <cellStyle name="Normal 27 2 2 2 3 3 2 2" xfId="54676" xr:uid="{00000000-0005-0000-0000-00006F800000}"/>
    <cellStyle name="Normal 27 2 2 2 3 3 3" xfId="42079" xr:uid="{00000000-0005-0000-0000-000070800000}"/>
    <cellStyle name="Normal 27 2 2 2 3 3 4" xfId="32065" xr:uid="{00000000-0005-0000-0000-000071800000}"/>
    <cellStyle name="Normal 27 2 2 2 3 4" xfId="8288" xr:uid="{00000000-0005-0000-0000-000072800000}"/>
    <cellStyle name="Normal 27 2 2 2 3 4 2" xfId="20914" xr:uid="{00000000-0005-0000-0000-000073800000}"/>
    <cellStyle name="Normal 27 2 2 2 3 4 2 2" xfId="56130" xr:uid="{00000000-0005-0000-0000-000074800000}"/>
    <cellStyle name="Normal 27 2 2 2 3 4 3" xfId="43533" xr:uid="{00000000-0005-0000-0000-000075800000}"/>
    <cellStyle name="Normal 27 2 2 2 3 4 4" xfId="33519" xr:uid="{00000000-0005-0000-0000-000076800000}"/>
    <cellStyle name="Normal 27 2 2 2 3 5" xfId="10069" xr:uid="{00000000-0005-0000-0000-000077800000}"/>
    <cellStyle name="Normal 27 2 2 2 3 5 2" xfId="22690" xr:uid="{00000000-0005-0000-0000-000078800000}"/>
    <cellStyle name="Normal 27 2 2 2 3 5 2 2" xfId="57906" xr:uid="{00000000-0005-0000-0000-000079800000}"/>
    <cellStyle name="Normal 27 2 2 2 3 5 3" xfId="45309" xr:uid="{00000000-0005-0000-0000-00007A800000}"/>
    <cellStyle name="Normal 27 2 2 2 3 5 4" xfId="35295" xr:uid="{00000000-0005-0000-0000-00007B800000}"/>
    <cellStyle name="Normal 27 2 2 2 3 6" xfId="11863" xr:uid="{00000000-0005-0000-0000-00007C800000}"/>
    <cellStyle name="Normal 27 2 2 2 3 6 2" xfId="24466" xr:uid="{00000000-0005-0000-0000-00007D800000}"/>
    <cellStyle name="Normal 27 2 2 2 3 6 2 2" xfId="59682" xr:uid="{00000000-0005-0000-0000-00007E800000}"/>
    <cellStyle name="Normal 27 2 2 2 3 6 3" xfId="47085" xr:uid="{00000000-0005-0000-0000-00007F800000}"/>
    <cellStyle name="Normal 27 2 2 2 3 6 4" xfId="37071" xr:uid="{00000000-0005-0000-0000-000080800000}"/>
    <cellStyle name="Normal 27 2 2 2 3 7" xfId="16230" xr:uid="{00000000-0005-0000-0000-000081800000}"/>
    <cellStyle name="Normal 27 2 2 2 3 7 2" xfId="51446" xr:uid="{00000000-0005-0000-0000-000082800000}"/>
    <cellStyle name="Normal 27 2 2 2 3 7 3" xfId="28835" xr:uid="{00000000-0005-0000-0000-000083800000}"/>
    <cellStyle name="Normal 27 2 2 2 3 8" xfId="14452" xr:uid="{00000000-0005-0000-0000-000084800000}"/>
    <cellStyle name="Normal 27 2 2 2 3 8 2" xfId="49670" xr:uid="{00000000-0005-0000-0000-000085800000}"/>
    <cellStyle name="Normal 27 2 2 2 3 9" xfId="38849" xr:uid="{00000000-0005-0000-0000-000086800000}"/>
    <cellStyle name="Normal 27 2 2 2 4" xfId="2724" xr:uid="{00000000-0005-0000-0000-000087800000}"/>
    <cellStyle name="Normal 27 2 2 2 4 10" xfId="26250" xr:uid="{00000000-0005-0000-0000-000088800000}"/>
    <cellStyle name="Normal 27 2 2 2 4 11" xfId="60654" xr:uid="{00000000-0005-0000-0000-000089800000}"/>
    <cellStyle name="Normal 27 2 2 2 4 2" xfId="4550" xr:uid="{00000000-0005-0000-0000-00008A800000}"/>
    <cellStyle name="Normal 27 2 2 2 4 2 2" xfId="17197" xr:uid="{00000000-0005-0000-0000-00008B800000}"/>
    <cellStyle name="Normal 27 2 2 2 4 2 2 2" xfId="52413" xr:uid="{00000000-0005-0000-0000-00008C800000}"/>
    <cellStyle name="Normal 27 2 2 2 4 2 3" xfId="39816" xr:uid="{00000000-0005-0000-0000-00008D800000}"/>
    <cellStyle name="Normal 27 2 2 2 4 2 4" xfId="29802" xr:uid="{00000000-0005-0000-0000-00008E800000}"/>
    <cellStyle name="Normal 27 2 2 2 4 3" xfId="6020" xr:uid="{00000000-0005-0000-0000-00008F800000}"/>
    <cellStyle name="Normal 27 2 2 2 4 3 2" xfId="18651" xr:uid="{00000000-0005-0000-0000-000090800000}"/>
    <cellStyle name="Normal 27 2 2 2 4 3 2 2" xfId="53867" xr:uid="{00000000-0005-0000-0000-000091800000}"/>
    <cellStyle name="Normal 27 2 2 2 4 3 3" xfId="41270" xr:uid="{00000000-0005-0000-0000-000092800000}"/>
    <cellStyle name="Normal 27 2 2 2 4 3 4" xfId="31256" xr:uid="{00000000-0005-0000-0000-000093800000}"/>
    <cellStyle name="Normal 27 2 2 2 4 4" xfId="7479" xr:uid="{00000000-0005-0000-0000-000094800000}"/>
    <cellStyle name="Normal 27 2 2 2 4 4 2" xfId="20105" xr:uid="{00000000-0005-0000-0000-000095800000}"/>
    <cellStyle name="Normal 27 2 2 2 4 4 2 2" xfId="55321" xr:uid="{00000000-0005-0000-0000-000096800000}"/>
    <cellStyle name="Normal 27 2 2 2 4 4 3" xfId="42724" xr:uid="{00000000-0005-0000-0000-000097800000}"/>
    <cellStyle name="Normal 27 2 2 2 4 4 4" xfId="32710" xr:uid="{00000000-0005-0000-0000-000098800000}"/>
    <cellStyle name="Normal 27 2 2 2 4 5" xfId="9260" xr:uid="{00000000-0005-0000-0000-000099800000}"/>
    <cellStyle name="Normal 27 2 2 2 4 5 2" xfId="21881" xr:uid="{00000000-0005-0000-0000-00009A800000}"/>
    <cellStyle name="Normal 27 2 2 2 4 5 2 2" xfId="57097" xr:uid="{00000000-0005-0000-0000-00009B800000}"/>
    <cellStyle name="Normal 27 2 2 2 4 5 3" xfId="44500" xr:uid="{00000000-0005-0000-0000-00009C800000}"/>
    <cellStyle name="Normal 27 2 2 2 4 5 4" xfId="34486" xr:uid="{00000000-0005-0000-0000-00009D800000}"/>
    <cellStyle name="Normal 27 2 2 2 4 6" xfId="11054" xr:uid="{00000000-0005-0000-0000-00009E800000}"/>
    <cellStyle name="Normal 27 2 2 2 4 6 2" xfId="23657" xr:uid="{00000000-0005-0000-0000-00009F800000}"/>
    <cellStyle name="Normal 27 2 2 2 4 6 2 2" xfId="58873" xr:uid="{00000000-0005-0000-0000-0000A0800000}"/>
    <cellStyle name="Normal 27 2 2 2 4 6 3" xfId="46276" xr:uid="{00000000-0005-0000-0000-0000A1800000}"/>
    <cellStyle name="Normal 27 2 2 2 4 6 4" xfId="36262" xr:uid="{00000000-0005-0000-0000-0000A2800000}"/>
    <cellStyle name="Normal 27 2 2 2 4 7" xfId="15421" xr:uid="{00000000-0005-0000-0000-0000A3800000}"/>
    <cellStyle name="Normal 27 2 2 2 4 7 2" xfId="50637" xr:uid="{00000000-0005-0000-0000-0000A4800000}"/>
    <cellStyle name="Normal 27 2 2 2 4 7 3" xfId="28026" xr:uid="{00000000-0005-0000-0000-0000A5800000}"/>
    <cellStyle name="Normal 27 2 2 2 4 8" xfId="13643" xr:uid="{00000000-0005-0000-0000-0000A6800000}"/>
    <cellStyle name="Normal 27 2 2 2 4 8 2" xfId="48861" xr:uid="{00000000-0005-0000-0000-0000A7800000}"/>
    <cellStyle name="Normal 27 2 2 2 4 9" xfId="38040" xr:uid="{00000000-0005-0000-0000-0000A8800000}"/>
    <cellStyle name="Normal 27 2 2 2 5" xfId="3888" xr:uid="{00000000-0005-0000-0000-0000A9800000}"/>
    <cellStyle name="Normal 27 2 2 2 5 2" xfId="8611" xr:uid="{00000000-0005-0000-0000-0000AA800000}"/>
    <cellStyle name="Normal 27 2 2 2 5 2 2" xfId="21237" xr:uid="{00000000-0005-0000-0000-0000AB800000}"/>
    <cellStyle name="Normal 27 2 2 2 5 2 2 2" xfId="56453" xr:uid="{00000000-0005-0000-0000-0000AC800000}"/>
    <cellStyle name="Normal 27 2 2 2 5 2 3" xfId="43856" xr:uid="{00000000-0005-0000-0000-0000AD800000}"/>
    <cellStyle name="Normal 27 2 2 2 5 2 4" xfId="33842" xr:uid="{00000000-0005-0000-0000-0000AE800000}"/>
    <cellStyle name="Normal 27 2 2 2 5 3" xfId="10392" xr:uid="{00000000-0005-0000-0000-0000AF800000}"/>
    <cellStyle name="Normal 27 2 2 2 5 3 2" xfId="23013" xr:uid="{00000000-0005-0000-0000-0000B0800000}"/>
    <cellStyle name="Normal 27 2 2 2 5 3 2 2" xfId="58229" xr:uid="{00000000-0005-0000-0000-0000B1800000}"/>
    <cellStyle name="Normal 27 2 2 2 5 3 3" xfId="45632" xr:uid="{00000000-0005-0000-0000-0000B2800000}"/>
    <cellStyle name="Normal 27 2 2 2 5 3 4" xfId="35618" xr:uid="{00000000-0005-0000-0000-0000B3800000}"/>
    <cellStyle name="Normal 27 2 2 2 5 4" xfId="12188" xr:uid="{00000000-0005-0000-0000-0000B4800000}"/>
    <cellStyle name="Normal 27 2 2 2 5 4 2" xfId="24789" xr:uid="{00000000-0005-0000-0000-0000B5800000}"/>
    <cellStyle name="Normal 27 2 2 2 5 4 2 2" xfId="60005" xr:uid="{00000000-0005-0000-0000-0000B6800000}"/>
    <cellStyle name="Normal 27 2 2 2 5 4 3" xfId="47408" xr:uid="{00000000-0005-0000-0000-0000B7800000}"/>
    <cellStyle name="Normal 27 2 2 2 5 4 4" xfId="37394" xr:uid="{00000000-0005-0000-0000-0000B8800000}"/>
    <cellStyle name="Normal 27 2 2 2 5 5" xfId="16553" xr:uid="{00000000-0005-0000-0000-0000B9800000}"/>
    <cellStyle name="Normal 27 2 2 2 5 5 2" xfId="51769" xr:uid="{00000000-0005-0000-0000-0000BA800000}"/>
    <cellStyle name="Normal 27 2 2 2 5 5 3" xfId="29158" xr:uid="{00000000-0005-0000-0000-0000BB800000}"/>
    <cellStyle name="Normal 27 2 2 2 5 6" xfId="14775" xr:uid="{00000000-0005-0000-0000-0000BC800000}"/>
    <cellStyle name="Normal 27 2 2 2 5 6 2" xfId="49993" xr:uid="{00000000-0005-0000-0000-0000BD800000}"/>
    <cellStyle name="Normal 27 2 2 2 5 7" xfId="39172" xr:uid="{00000000-0005-0000-0000-0000BE800000}"/>
    <cellStyle name="Normal 27 2 2 2 5 8" xfId="27382" xr:uid="{00000000-0005-0000-0000-0000BF800000}"/>
    <cellStyle name="Normal 27 2 2 2 6" xfId="4228" xr:uid="{00000000-0005-0000-0000-0000C0800000}"/>
    <cellStyle name="Normal 27 2 2 2 6 2" xfId="16875" xr:uid="{00000000-0005-0000-0000-0000C1800000}"/>
    <cellStyle name="Normal 27 2 2 2 6 2 2" xfId="52091" xr:uid="{00000000-0005-0000-0000-0000C2800000}"/>
    <cellStyle name="Normal 27 2 2 2 6 2 3" xfId="29480" xr:uid="{00000000-0005-0000-0000-0000C3800000}"/>
    <cellStyle name="Normal 27 2 2 2 6 3" xfId="13321" xr:uid="{00000000-0005-0000-0000-0000C4800000}"/>
    <cellStyle name="Normal 27 2 2 2 6 3 2" xfId="48539" xr:uid="{00000000-0005-0000-0000-0000C5800000}"/>
    <cellStyle name="Normal 27 2 2 2 6 4" xfId="39494" xr:uid="{00000000-0005-0000-0000-0000C6800000}"/>
    <cellStyle name="Normal 27 2 2 2 6 5" xfId="25928" xr:uid="{00000000-0005-0000-0000-0000C7800000}"/>
    <cellStyle name="Normal 27 2 2 2 7" xfId="5698" xr:uid="{00000000-0005-0000-0000-0000C8800000}"/>
    <cellStyle name="Normal 27 2 2 2 7 2" xfId="18329" xr:uid="{00000000-0005-0000-0000-0000C9800000}"/>
    <cellStyle name="Normal 27 2 2 2 7 2 2" xfId="53545" xr:uid="{00000000-0005-0000-0000-0000CA800000}"/>
    <cellStyle name="Normal 27 2 2 2 7 3" xfId="40948" xr:uid="{00000000-0005-0000-0000-0000CB800000}"/>
    <cellStyle name="Normal 27 2 2 2 7 4" xfId="30934" xr:uid="{00000000-0005-0000-0000-0000CC800000}"/>
    <cellStyle name="Normal 27 2 2 2 8" xfId="7157" xr:uid="{00000000-0005-0000-0000-0000CD800000}"/>
    <cellStyle name="Normal 27 2 2 2 8 2" xfId="19783" xr:uid="{00000000-0005-0000-0000-0000CE800000}"/>
    <cellStyle name="Normal 27 2 2 2 8 2 2" xfId="54999" xr:uid="{00000000-0005-0000-0000-0000CF800000}"/>
    <cellStyle name="Normal 27 2 2 2 8 3" xfId="42402" xr:uid="{00000000-0005-0000-0000-0000D0800000}"/>
    <cellStyle name="Normal 27 2 2 2 8 4" xfId="32388" xr:uid="{00000000-0005-0000-0000-0000D1800000}"/>
    <cellStyle name="Normal 27 2 2 2 9" xfId="8938" xr:uid="{00000000-0005-0000-0000-0000D2800000}"/>
    <cellStyle name="Normal 27 2 2 2 9 2" xfId="21559" xr:uid="{00000000-0005-0000-0000-0000D3800000}"/>
    <cellStyle name="Normal 27 2 2 2 9 2 2" xfId="56775" xr:uid="{00000000-0005-0000-0000-0000D4800000}"/>
    <cellStyle name="Normal 27 2 2 2 9 3" xfId="44178" xr:uid="{00000000-0005-0000-0000-0000D5800000}"/>
    <cellStyle name="Normal 27 2 2 2 9 4" xfId="34164" xr:uid="{00000000-0005-0000-0000-0000D6800000}"/>
    <cellStyle name="Normal 27 2 2 3" xfId="3074" xr:uid="{00000000-0005-0000-0000-0000D7800000}"/>
    <cellStyle name="Normal 27 2 2 3 10" xfId="25446" xr:uid="{00000000-0005-0000-0000-0000D8800000}"/>
    <cellStyle name="Normal 27 2 2 3 11" xfId="60981" xr:uid="{00000000-0005-0000-0000-0000D9800000}"/>
    <cellStyle name="Normal 27 2 2 3 2" xfId="4877" xr:uid="{00000000-0005-0000-0000-0000DA800000}"/>
    <cellStyle name="Normal 27 2 2 3 2 2" xfId="17524" xr:uid="{00000000-0005-0000-0000-0000DB800000}"/>
    <cellStyle name="Normal 27 2 2 3 2 2 2" xfId="52740" xr:uid="{00000000-0005-0000-0000-0000DC800000}"/>
    <cellStyle name="Normal 27 2 2 3 2 2 3" xfId="30129" xr:uid="{00000000-0005-0000-0000-0000DD800000}"/>
    <cellStyle name="Normal 27 2 2 3 2 3" xfId="13970" xr:uid="{00000000-0005-0000-0000-0000DE800000}"/>
    <cellStyle name="Normal 27 2 2 3 2 3 2" xfId="49188" xr:uid="{00000000-0005-0000-0000-0000DF800000}"/>
    <cellStyle name="Normal 27 2 2 3 2 4" xfId="40143" xr:uid="{00000000-0005-0000-0000-0000E0800000}"/>
    <cellStyle name="Normal 27 2 2 3 2 5" xfId="26577" xr:uid="{00000000-0005-0000-0000-0000E1800000}"/>
    <cellStyle name="Normal 27 2 2 3 3" xfId="6347" xr:uid="{00000000-0005-0000-0000-0000E2800000}"/>
    <cellStyle name="Normal 27 2 2 3 3 2" xfId="18978" xr:uid="{00000000-0005-0000-0000-0000E3800000}"/>
    <cellStyle name="Normal 27 2 2 3 3 2 2" xfId="54194" xr:uid="{00000000-0005-0000-0000-0000E4800000}"/>
    <cellStyle name="Normal 27 2 2 3 3 3" xfId="41597" xr:uid="{00000000-0005-0000-0000-0000E5800000}"/>
    <cellStyle name="Normal 27 2 2 3 3 4" xfId="31583" xr:uid="{00000000-0005-0000-0000-0000E6800000}"/>
    <cellStyle name="Normal 27 2 2 3 4" xfId="7806" xr:uid="{00000000-0005-0000-0000-0000E7800000}"/>
    <cellStyle name="Normal 27 2 2 3 4 2" xfId="20432" xr:uid="{00000000-0005-0000-0000-0000E8800000}"/>
    <cellStyle name="Normal 27 2 2 3 4 2 2" xfId="55648" xr:uid="{00000000-0005-0000-0000-0000E9800000}"/>
    <cellStyle name="Normal 27 2 2 3 4 3" xfId="43051" xr:uid="{00000000-0005-0000-0000-0000EA800000}"/>
    <cellStyle name="Normal 27 2 2 3 4 4" xfId="33037" xr:uid="{00000000-0005-0000-0000-0000EB800000}"/>
    <cellStyle name="Normal 27 2 2 3 5" xfId="9587" xr:uid="{00000000-0005-0000-0000-0000EC800000}"/>
    <cellStyle name="Normal 27 2 2 3 5 2" xfId="22208" xr:uid="{00000000-0005-0000-0000-0000ED800000}"/>
    <cellStyle name="Normal 27 2 2 3 5 2 2" xfId="57424" xr:uid="{00000000-0005-0000-0000-0000EE800000}"/>
    <cellStyle name="Normal 27 2 2 3 5 3" xfId="44827" xr:uid="{00000000-0005-0000-0000-0000EF800000}"/>
    <cellStyle name="Normal 27 2 2 3 5 4" xfId="34813" xr:uid="{00000000-0005-0000-0000-0000F0800000}"/>
    <cellStyle name="Normal 27 2 2 3 6" xfId="11381" xr:uid="{00000000-0005-0000-0000-0000F1800000}"/>
    <cellStyle name="Normal 27 2 2 3 6 2" xfId="23984" xr:uid="{00000000-0005-0000-0000-0000F2800000}"/>
    <cellStyle name="Normal 27 2 2 3 6 2 2" xfId="59200" xr:uid="{00000000-0005-0000-0000-0000F3800000}"/>
    <cellStyle name="Normal 27 2 2 3 6 3" xfId="46603" xr:uid="{00000000-0005-0000-0000-0000F4800000}"/>
    <cellStyle name="Normal 27 2 2 3 6 4" xfId="36589" xr:uid="{00000000-0005-0000-0000-0000F5800000}"/>
    <cellStyle name="Normal 27 2 2 3 7" xfId="15748" xr:uid="{00000000-0005-0000-0000-0000F6800000}"/>
    <cellStyle name="Normal 27 2 2 3 7 2" xfId="50964" xr:uid="{00000000-0005-0000-0000-0000F7800000}"/>
    <cellStyle name="Normal 27 2 2 3 7 3" xfId="28353" xr:uid="{00000000-0005-0000-0000-0000F8800000}"/>
    <cellStyle name="Normal 27 2 2 3 8" xfId="12839" xr:uid="{00000000-0005-0000-0000-0000F9800000}"/>
    <cellStyle name="Normal 27 2 2 3 8 2" xfId="48057" xr:uid="{00000000-0005-0000-0000-0000FA800000}"/>
    <cellStyle name="Normal 27 2 2 3 9" xfId="38367" xr:uid="{00000000-0005-0000-0000-0000FB800000}"/>
    <cellStyle name="Normal 27 2 2 4" xfId="2900" xr:uid="{00000000-0005-0000-0000-0000FC800000}"/>
    <cellStyle name="Normal 27 2 2 4 10" xfId="25287" xr:uid="{00000000-0005-0000-0000-0000FD800000}"/>
    <cellStyle name="Normal 27 2 2 4 11" xfId="60822" xr:uid="{00000000-0005-0000-0000-0000FE800000}"/>
    <cellStyle name="Normal 27 2 2 4 2" xfId="4718" xr:uid="{00000000-0005-0000-0000-0000FF800000}"/>
    <cellStyle name="Normal 27 2 2 4 2 2" xfId="17365" xr:uid="{00000000-0005-0000-0000-000000810000}"/>
    <cellStyle name="Normal 27 2 2 4 2 2 2" xfId="52581" xr:uid="{00000000-0005-0000-0000-000001810000}"/>
    <cellStyle name="Normal 27 2 2 4 2 2 3" xfId="29970" xr:uid="{00000000-0005-0000-0000-000002810000}"/>
    <cellStyle name="Normal 27 2 2 4 2 3" xfId="13811" xr:uid="{00000000-0005-0000-0000-000003810000}"/>
    <cellStyle name="Normal 27 2 2 4 2 3 2" xfId="49029" xr:uid="{00000000-0005-0000-0000-000004810000}"/>
    <cellStyle name="Normal 27 2 2 4 2 4" xfId="39984" xr:uid="{00000000-0005-0000-0000-000005810000}"/>
    <cellStyle name="Normal 27 2 2 4 2 5" xfId="26418" xr:uid="{00000000-0005-0000-0000-000006810000}"/>
    <cellStyle name="Normal 27 2 2 4 3" xfId="6188" xr:uid="{00000000-0005-0000-0000-000007810000}"/>
    <cellStyle name="Normal 27 2 2 4 3 2" xfId="18819" xr:uid="{00000000-0005-0000-0000-000008810000}"/>
    <cellStyle name="Normal 27 2 2 4 3 2 2" xfId="54035" xr:uid="{00000000-0005-0000-0000-000009810000}"/>
    <cellStyle name="Normal 27 2 2 4 3 3" xfId="41438" xr:uid="{00000000-0005-0000-0000-00000A810000}"/>
    <cellStyle name="Normal 27 2 2 4 3 4" xfId="31424" xr:uid="{00000000-0005-0000-0000-00000B810000}"/>
    <cellStyle name="Normal 27 2 2 4 4" xfId="7647" xr:uid="{00000000-0005-0000-0000-00000C810000}"/>
    <cellStyle name="Normal 27 2 2 4 4 2" xfId="20273" xr:uid="{00000000-0005-0000-0000-00000D810000}"/>
    <cellStyle name="Normal 27 2 2 4 4 2 2" xfId="55489" xr:uid="{00000000-0005-0000-0000-00000E810000}"/>
    <cellStyle name="Normal 27 2 2 4 4 3" xfId="42892" xr:uid="{00000000-0005-0000-0000-00000F810000}"/>
    <cellStyle name="Normal 27 2 2 4 4 4" xfId="32878" xr:uid="{00000000-0005-0000-0000-000010810000}"/>
    <cellStyle name="Normal 27 2 2 4 5" xfId="9428" xr:uid="{00000000-0005-0000-0000-000011810000}"/>
    <cellStyle name="Normal 27 2 2 4 5 2" xfId="22049" xr:uid="{00000000-0005-0000-0000-000012810000}"/>
    <cellStyle name="Normal 27 2 2 4 5 2 2" xfId="57265" xr:uid="{00000000-0005-0000-0000-000013810000}"/>
    <cellStyle name="Normal 27 2 2 4 5 3" xfId="44668" xr:uid="{00000000-0005-0000-0000-000014810000}"/>
    <cellStyle name="Normal 27 2 2 4 5 4" xfId="34654" xr:uid="{00000000-0005-0000-0000-000015810000}"/>
    <cellStyle name="Normal 27 2 2 4 6" xfId="11222" xr:uid="{00000000-0005-0000-0000-000016810000}"/>
    <cellStyle name="Normal 27 2 2 4 6 2" xfId="23825" xr:uid="{00000000-0005-0000-0000-000017810000}"/>
    <cellStyle name="Normal 27 2 2 4 6 2 2" xfId="59041" xr:uid="{00000000-0005-0000-0000-000018810000}"/>
    <cellStyle name="Normal 27 2 2 4 6 3" xfId="46444" xr:uid="{00000000-0005-0000-0000-000019810000}"/>
    <cellStyle name="Normal 27 2 2 4 6 4" xfId="36430" xr:uid="{00000000-0005-0000-0000-00001A810000}"/>
    <cellStyle name="Normal 27 2 2 4 7" xfId="15589" xr:uid="{00000000-0005-0000-0000-00001B810000}"/>
    <cellStyle name="Normal 27 2 2 4 7 2" xfId="50805" xr:uid="{00000000-0005-0000-0000-00001C810000}"/>
    <cellStyle name="Normal 27 2 2 4 7 3" xfId="28194" xr:uid="{00000000-0005-0000-0000-00001D810000}"/>
    <cellStyle name="Normal 27 2 2 4 8" xfId="12680" xr:uid="{00000000-0005-0000-0000-00001E810000}"/>
    <cellStyle name="Normal 27 2 2 4 8 2" xfId="47898" xr:uid="{00000000-0005-0000-0000-00001F810000}"/>
    <cellStyle name="Normal 27 2 2 4 9" xfId="38208" xr:uid="{00000000-0005-0000-0000-000020810000}"/>
    <cellStyle name="Normal 27 2 2 5" xfId="3409" xr:uid="{00000000-0005-0000-0000-000021810000}"/>
    <cellStyle name="Normal 27 2 2 5 10" xfId="26905" xr:uid="{00000000-0005-0000-0000-000022810000}"/>
    <cellStyle name="Normal 27 2 2 5 11" xfId="61309" xr:uid="{00000000-0005-0000-0000-000023810000}"/>
    <cellStyle name="Normal 27 2 2 5 2" xfId="5205" xr:uid="{00000000-0005-0000-0000-000024810000}"/>
    <cellStyle name="Normal 27 2 2 5 2 2" xfId="17852" xr:uid="{00000000-0005-0000-0000-000025810000}"/>
    <cellStyle name="Normal 27 2 2 5 2 2 2" xfId="53068" xr:uid="{00000000-0005-0000-0000-000026810000}"/>
    <cellStyle name="Normal 27 2 2 5 2 3" xfId="40471" xr:uid="{00000000-0005-0000-0000-000027810000}"/>
    <cellStyle name="Normal 27 2 2 5 2 4" xfId="30457" xr:uid="{00000000-0005-0000-0000-000028810000}"/>
    <cellStyle name="Normal 27 2 2 5 3" xfId="6675" xr:uid="{00000000-0005-0000-0000-000029810000}"/>
    <cellStyle name="Normal 27 2 2 5 3 2" xfId="19306" xr:uid="{00000000-0005-0000-0000-00002A810000}"/>
    <cellStyle name="Normal 27 2 2 5 3 2 2" xfId="54522" xr:uid="{00000000-0005-0000-0000-00002B810000}"/>
    <cellStyle name="Normal 27 2 2 5 3 3" xfId="41925" xr:uid="{00000000-0005-0000-0000-00002C810000}"/>
    <cellStyle name="Normal 27 2 2 5 3 4" xfId="31911" xr:uid="{00000000-0005-0000-0000-00002D810000}"/>
    <cellStyle name="Normal 27 2 2 5 4" xfId="8134" xr:uid="{00000000-0005-0000-0000-00002E810000}"/>
    <cellStyle name="Normal 27 2 2 5 4 2" xfId="20760" xr:uid="{00000000-0005-0000-0000-00002F810000}"/>
    <cellStyle name="Normal 27 2 2 5 4 2 2" xfId="55976" xr:uid="{00000000-0005-0000-0000-000030810000}"/>
    <cellStyle name="Normal 27 2 2 5 4 3" xfId="43379" xr:uid="{00000000-0005-0000-0000-000031810000}"/>
    <cellStyle name="Normal 27 2 2 5 4 4" xfId="33365" xr:uid="{00000000-0005-0000-0000-000032810000}"/>
    <cellStyle name="Normal 27 2 2 5 5" xfId="9915" xr:uid="{00000000-0005-0000-0000-000033810000}"/>
    <cellStyle name="Normal 27 2 2 5 5 2" xfId="22536" xr:uid="{00000000-0005-0000-0000-000034810000}"/>
    <cellStyle name="Normal 27 2 2 5 5 2 2" xfId="57752" xr:uid="{00000000-0005-0000-0000-000035810000}"/>
    <cellStyle name="Normal 27 2 2 5 5 3" xfId="45155" xr:uid="{00000000-0005-0000-0000-000036810000}"/>
    <cellStyle name="Normal 27 2 2 5 5 4" xfId="35141" xr:uid="{00000000-0005-0000-0000-000037810000}"/>
    <cellStyle name="Normal 27 2 2 5 6" xfId="11709" xr:uid="{00000000-0005-0000-0000-000038810000}"/>
    <cellStyle name="Normal 27 2 2 5 6 2" xfId="24312" xr:uid="{00000000-0005-0000-0000-000039810000}"/>
    <cellStyle name="Normal 27 2 2 5 6 2 2" xfId="59528" xr:uid="{00000000-0005-0000-0000-00003A810000}"/>
    <cellStyle name="Normal 27 2 2 5 6 3" xfId="46931" xr:uid="{00000000-0005-0000-0000-00003B810000}"/>
    <cellStyle name="Normal 27 2 2 5 6 4" xfId="36917" xr:uid="{00000000-0005-0000-0000-00003C810000}"/>
    <cellStyle name="Normal 27 2 2 5 7" xfId="16076" xr:uid="{00000000-0005-0000-0000-00003D810000}"/>
    <cellStyle name="Normal 27 2 2 5 7 2" xfId="51292" xr:uid="{00000000-0005-0000-0000-00003E810000}"/>
    <cellStyle name="Normal 27 2 2 5 7 3" xfId="28681" xr:uid="{00000000-0005-0000-0000-00003F810000}"/>
    <cellStyle name="Normal 27 2 2 5 8" xfId="14298" xr:uid="{00000000-0005-0000-0000-000040810000}"/>
    <cellStyle name="Normal 27 2 2 5 8 2" xfId="49516" xr:uid="{00000000-0005-0000-0000-000041810000}"/>
    <cellStyle name="Normal 27 2 2 5 9" xfId="38695" xr:uid="{00000000-0005-0000-0000-000042810000}"/>
    <cellStyle name="Normal 27 2 2 6" xfId="2569" xr:uid="{00000000-0005-0000-0000-000043810000}"/>
    <cellStyle name="Normal 27 2 2 6 10" xfId="26096" xr:uid="{00000000-0005-0000-0000-000044810000}"/>
    <cellStyle name="Normal 27 2 2 6 11" xfId="60500" xr:uid="{00000000-0005-0000-0000-000045810000}"/>
    <cellStyle name="Normal 27 2 2 6 2" xfId="4396" xr:uid="{00000000-0005-0000-0000-000046810000}"/>
    <cellStyle name="Normal 27 2 2 6 2 2" xfId="17043" xr:uid="{00000000-0005-0000-0000-000047810000}"/>
    <cellStyle name="Normal 27 2 2 6 2 2 2" xfId="52259" xr:uid="{00000000-0005-0000-0000-000048810000}"/>
    <cellStyle name="Normal 27 2 2 6 2 3" xfId="39662" xr:uid="{00000000-0005-0000-0000-000049810000}"/>
    <cellStyle name="Normal 27 2 2 6 2 4" xfId="29648" xr:uid="{00000000-0005-0000-0000-00004A810000}"/>
    <cellStyle name="Normal 27 2 2 6 3" xfId="5866" xr:uid="{00000000-0005-0000-0000-00004B810000}"/>
    <cellStyle name="Normal 27 2 2 6 3 2" xfId="18497" xr:uid="{00000000-0005-0000-0000-00004C810000}"/>
    <cellStyle name="Normal 27 2 2 6 3 2 2" xfId="53713" xr:uid="{00000000-0005-0000-0000-00004D810000}"/>
    <cellStyle name="Normal 27 2 2 6 3 3" xfId="41116" xr:uid="{00000000-0005-0000-0000-00004E810000}"/>
    <cellStyle name="Normal 27 2 2 6 3 4" xfId="31102" xr:uid="{00000000-0005-0000-0000-00004F810000}"/>
    <cellStyle name="Normal 27 2 2 6 4" xfId="7325" xr:uid="{00000000-0005-0000-0000-000050810000}"/>
    <cellStyle name="Normal 27 2 2 6 4 2" xfId="19951" xr:uid="{00000000-0005-0000-0000-000051810000}"/>
    <cellStyle name="Normal 27 2 2 6 4 2 2" xfId="55167" xr:uid="{00000000-0005-0000-0000-000052810000}"/>
    <cellStyle name="Normal 27 2 2 6 4 3" xfId="42570" xr:uid="{00000000-0005-0000-0000-000053810000}"/>
    <cellStyle name="Normal 27 2 2 6 4 4" xfId="32556" xr:uid="{00000000-0005-0000-0000-000054810000}"/>
    <cellStyle name="Normal 27 2 2 6 5" xfId="9106" xr:uid="{00000000-0005-0000-0000-000055810000}"/>
    <cellStyle name="Normal 27 2 2 6 5 2" xfId="21727" xr:uid="{00000000-0005-0000-0000-000056810000}"/>
    <cellStyle name="Normal 27 2 2 6 5 2 2" xfId="56943" xr:uid="{00000000-0005-0000-0000-000057810000}"/>
    <cellStyle name="Normal 27 2 2 6 5 3" xfId="44346" xr:uid="{00000000-0005-0000-0000-000058810000}"/>
    <cellStyle name="Normal 27 2 2 6 5 4" xfId="34332" xr:uid="{00000000-0005-0000-0000-000059810000}"/>
    <cellStyle name="Normal 27 2 2 6 6" xfId="10900" xr:uid="{00000000-0005-0000-0000-00005A810000}"/>
    <cellStyle name="Normal 27 2 2 6 6 2" xfId="23503" xr:uid="{00000000-0005-0000-0000-00005B810000}"/>
    <cellStyle name="Normal 27 2 2 6 6 2 2" xfId="58719" xr:uid="{00000000-0005-0000-0000-00005C810000}"/>
    <cellStyle name="Normal 27 2 2 6 6 3" xfId="46122" xr:uid="{00000000-0005-0000-0000-00005D810000}"/>
    <cellStyle name="Normal 27 2 2 6 6 4" xfId="36108" xr:uid="{00000000-0005-0000-0000-00005E810000}"/>
    <cellStyle name="Normal 27 2 2 6 7" xfId="15267" xr:uid="{00000000-0005-0000-0000-00005F810000}"/>
    <cellStyle name="Normal 27 2 2 6 7 2" xfId="50483" xr:uid="{00000000-0005-0000-0000-000060810000}"/>
    <cellStyle name="Normal 27 2 2 6 7 3" xfId="27872" xr:uid="{00000000-0005-0000-0000-000061810000}"/>
    <cellStyle name="Normal 27 2 2 6 8" xfId="13489" xr:uid="{00000000-0005-0000-0000-000062810000}"/>
    <cellStyle name="Normal 27 2 2 6 8 2" xfId="48707" xr:uid="{00000000-0005-0000-0000-000063810000}"/>
    <cellStyle name="Normal 27 2 2 6 9" xfId="37886" xr:uid="{00000000-0005-0000-0000-000064810000}"/>
    <cellStyle name="Normal 27 2 2 7" xfId="3733" xr:uid="{00000000-0005-0000-0000-000065810000}"/>
    <cellStyle name="Normal 27 2 2 7 2" xfId="8457" xr:uid="{00000000-0005-0000-0000-000066810000}"/>
    <cellStyle name="Normal 27 2 2 7 2 2" xfId="21083" xr:uid="{00000000-0005-0000-0000-000067810000}"/>
    <cellStyle name="Normal 27 2 2 7 2 2 2" xfId="56299" xr:uid="{00000000-0005-0000-0000-000068810000}"/>
    <cellStyle name="Normal 27 2 2 7 2 3" xfId="43702" xr:uid="{00000000-0005-0000-0000-000069810000}"/>
    <cellStyle name="Normal 27 2 2 7 2 4" xfId="33688" xr:uid="{00000000-0005-0000-0000-00006A810000}"/>
    <cellStyle name="Normal 27 2 2 7 3" xfId="10238" xr:uid="{00000000-0005-0000-0000-00006B810000}"/>
    <cellStyle name="Normal 27 2 2 7 3 2" xfId="22859" xr:uid="{00000000-0005-0000-0000-00006C810000}"/>
    <cellStyle name="Normal 27 2 2 7 3 2 2" xfId="58075" xr:uid="{00000000-0005-0000-0000-00006D810000}"/>
    <cellStyle name="Normal 27 2 2 7 3 3" xfId="45478" xr:uid="{00000000-0005-0000-0000-00006E810000}"/>
    <cellStyle name="Normal 27 2 2 7 3 4" xfId="35464" xr:uid="{00000000-0005-0000-0000-00006F810000}"/>
    <cellStyle name="Normal 27 2 2 7 4" xfId="12034" xr:uid="{00000000-0005-0000-0000-000070810000}"/>
    <cellStyle name="Normal 27 2 2 7 4 2" xfId="24635" xr:uid="{00000000-0005-0000-0000-000071810000}"/>
    <cellStyle name="Normal 27 2 2 7 4 2 2" xfId="59851" xr:uid="{00000000-0005-0000-0000-000072810000}"/>
    <cellStyle name="Normal 27 2 2 7 4 3" xfId="47254" xr:uid="{00000000-0005-0000-0000-000073810000}"/>
    <cellStyle name="Normal 27 2 2 7 4 4" xfId="37240" xr:uid="{00000000-0005-0000-0000-000074810000}"/>
    <cellStyle name="Normal 27 2 2 7 5" xfId="16399" xr:uid="{00000000-0005-0000-0000-000075810000}"/>
    <cellStyle name="Normal 27 2 2 7 5 2" xfId="51615" xr:uid="{00000000-0005-0000-0000-000076810000}"/>
    <cellStyle name="Normal 27 2 2 7 5 3" xfId="29004" xr:uid="{00000000-0005-0000-0000-000077810000}"/>
    <cellStyle name="Normal 27 2 2 7 6" xfId="14621" xr:uid="{00000000-0005-0000-0000-000078810000}"/>
    <cellStyle name="Normal 27 2 2 7 6 2" xfId="49839" xr:uid="{00000000-0005-0000-0000-000079810000}"/>
    <cellStyle name="Normal 27 2 2 7 7" xfId="39018" xr:uid="{00000000-0005-0000-0000-00007A810000}"/>
    <cellStyle name="Normal 27 2 2 7 8" xfId="27228" xr:uid="{00000000-0005-0000-0000-00007B810000}"/>
    <cellStyle name="Normal 27 2 2 8" xfId="4071" xr:uid="{00000000-0005-0000-0000-00007C810000}"/>
    <cellStyle name="Normal 27 2 2 8 2" xfId="16721" xr:uid="{00000000-0005-0000-0000-00007D810000}"/>
    <cellStyle name="Normal 27 2 2 8 2 2" xfId="51937" xr:uid="{00000000-0005-0000-0000-00007E810000}"/>
    <cellStyle name="Normal 27 2 2 8 2 3" xfId="29326" xr:uid="{00000000-0005-0000-0000-00007F810000}"/>
    <cellStyle name="Normal 27 2 2 8 3" xfId="13167" xr:uid="{00000000-0005-0000-0000-000080810000}"/>
    <cellStyle name="Normal 27 2 2 8 3 2" xfId="48385" xr:uid="{00000000-0005-0000-0000-000081810000}"/>
    <cellStyle name="Normal 27 2 2 8 4" xfId="39340" xr:uid="{00000000-0005-0000-0000-000082810000}"/>
    <cellStyle name="Normal 27 2 2 8 5" xfId="25774" xr:uid="{00000000-0005-0000-0000-000083810000}"/>
    <cellStyle name="Normal 27 2 2 9" xfId="5544" xr:uid="{00000000-0005-0000-0000-000084810000}"/>
    <cellStyle name="Normal 27 2 2 9 2" xfId="18175" xr:uid="{00000000-0005-0000-0000-000085810000}"/>
    <cellStyle name="Normal 27 2 2 9 2 2" xfId="53391" xr:uid="{00000000-0005-0000-0000-000086810000}"/>
    <cellStyle name="Normal 27 2 2 9 3" xfId="40794" xr:uid="{00000000-0005-0000-0000-000087810000}"/>
    <cellStyle name="Normal 27 2 2 9 4" xfId="30780" xr:uid="{00000000-0005-0000-0000-000088810000}"/>
    <cellStyle name="Normal 27 2 3" xfId="2313" xr:uid="{00000000-0005-0000-0000-000089810000}"/>
    <cellStyle name="Normal 27 2 3 10" xfId="10626" xr:uid="{00000000-0005-0000-0000-00008A810000}"/>
    <cellStyle name="Normal 27 2 3 10 2" xfId="23237" xr:uid="{00000000-0005-0000-0000-00008B810000}"/>
    <cellStyle name="Normal 27 2 3 10 2 2" xfId="58453" xr:uid="{00000000-0005-0000-0000-00008C810000}"/>
    <cellStyle name="Normal 27 2 3 10 3" xfId="45856" xr:uid="{00000000-0005-0000-0000-00008D810000}"/>
    <cellStyle name="Normal 27 2 3 10 4" xfId="35842" xr:uid="{00000000-0005-0000-0000-00008E810000}"/>
    <cellStyle name="Normal 27 2 3 11" xfId="15025" xr:uid="{00000000-0005-0000-0000-00008F810000}"/>
    <cellStyle name="Normal 27 2 3 11 2" xfId="50241" xr:uid="{00000000-0005-0000-0000-000090810000}"/>
    <cellStyle name="Normal 27 2 3 11 3" xfId="27630" xr:uid="{00000000-0005-0000-0000-000091810000}"/>
    <cellStyle name="Normal 27 2 3 12" xfId="12438" xr:uid="{00000000-0005-0000-0000-000092810000}"/>
    <cellStyle name="Normal 27 2 3 12 2" xfId="47656" xr:uid="{00000000-0005-0000-0000-000093810000}"/>
    <cellStyle name="Normal 27 2 3 13" xfId="37644" xr:uid="{00000000-0005-0000-0000-000094810000}"/>
    <cellStyle name="Normal 27 2 3 14" xfId="25045" xr:uid="{00000000-0005-0000-0000-000095810000}"/>
    <cellStyle name="Normal 27 2 3 15" xfId="60258" xr:uid="{00000000-0005-0000-0000-000096810000}"/>
    <cellStyle name="Normal 27 2 3 2" xfId="3160" xr:uid="{00000000-0005-0000-0000-000097810000}"/>
    <cellStyle name="Normal 27 2 3 2 10" xfId="25529" xr:uid="{00000000-0005-0000-0000-000098810000}"/>
    <cellStyle name="Normal 27 2 3 2 11" xfId="61064" xr:uid="{00000000-0005-0000-0000-000099810000}"/>
    <cellStyle name="Normal 27 2 3 2 2" xfId="4960" xr:uid="{00000000-0005-0000-0000-00009A810000}"/>
    <cellStyle name="Normal 27 2 3 2 2 2" xfId="17607" xr:uid="{00000000-0005-0000-0000-00009B810000}"/>
    <cellStyle name="Normal 27 2 3 2 2 2 2" xfId="52823" xr:uid="{00000000-0005-0000-0000-00009C810000}"/>
    <cellStyle name="Normal 27 2 3 2 2 2 3" xfId="30212" xr:uid="{00000000-0005-0000-0000-00009D810000}"/>
    <cellStyle name="Normal 27 2 3 2 2 3" xfId="14053" xr:uid="{00000000-0005-0000-0000-00009E810000}"/>
    <cellStyle name="Normal 27 2 3 2 2 3 2" xfId="49271" xr:uid="{00000000-0005-0000-0000-00009F810000}"/>
    <cellStyle name="Normal 27 2 3 2 2 4" xfId="40226" xr:uid="{00000000-0005-0000-0000-0000A0810000}"/>
    <cellStyle name="Normal 27 2 3 2 2 5" xfId="26660" xr:uid="{00000000-0005-0000-0000-0000A1810000}"/>
    <cellStyle name="Normal 27 2 3 2 3" xfId="6430" xr:uid="{00000000-0005-0000-0000-0000A2810000}"/>
    <cellStyle name="Normal 27 2 3 2 3 2" xfId="19061" xr:uid="{00000000-0005-0000-0000-0000A3810000}"/>
    <cellStyle name="Normal 27 2 3 2 3 2 2" xfId="54277" xr:uid="{00000000-0005-0000-0000-0000A4810000}"/>
    <cellStyle name="Normal 27 2 3 2 3 3" xfId="41680" xr:uid="{00000000-0005-0000-0000-0000A5810000}"/>
    <cellStyle name="Normal 27 2 3 2 3 4" xfId="31666" xr:uid="{00000000-0005-0000-0000-0000A6810000}"/>
    <cellStyle name="Normal 27 2 3 2 4" xfId="7889" xr:uid="{00000000-0005-0000-0000-0000A7810000}"/>
    <cellStyle name="Normal 27 2 3 2 4 2" xfId="20515" xr:uid="{00000000-0005-0000-0000-0000A8810000}"/>
    <cellStyle name="Normal 27 2 3 2 4 2 2" xfId="55731" xr:uid="{00000000-0005-0000-0000-0000A9810000}"/>
    <cellStyle name="Normal 27 2 3 2 4 3" xfId="43134" xr:uid="{00000000-0005-0000-0000-0000AA810000}"/>
    <cellStyle name="Normal 27 2 3 2 4 4" xfId="33120" xr:uid="{00000000-0005-0000-0000-0000AB810000}"/>
    <cellStyle name="Normal 27 2 3 2 5" xfId="9670" xr:uid="{00000000-0005-0000-0000-0000AC810000}"/>
    <cellStyle name="Normal 27 2 3 2 5 2" xfId="22291" xr:uid="{00000000-0005-0000-0000-0000AD810000}"/>
    <cellStyle name="Normal 27 2 3 2 5 2 2" xfId="57507" xr:uid="{00000000-0005-0000-0000-0000AE810000}"/>
    <cellStyle name="Normal 27 2 3 2 5 3" xfId="44910" xr:uid="{00000000-0005-0000-0000-0000AF810000}"/>
    <cellStyle name="Normal 27 2 3 2 5 4" xfId="34896" xr:uid="{00000000-0005-0000-0000-0000B0810000}"/>
    <cellStyle name="Normal 27 2 3 2 6" xfId="11464" xr:uid="{00000000-0005-0000-0000-0000B1810000}"/>
    <cellStyle name="Normal 27 2 3 2 6 2" xfId="24067" xr:uid="{00000000-0005-0000-0000-0000B2810000}"/>
    <cellStyle name="Normal 27 2 3 2 6 2 2" xfId="59283" xr:uid="{00000000-0005-0000-0000-0000B3810000}"/>
    <cellStyle name="Normal 27 2 3 2 6 3" xfId="46686" xr:uid="{00000000-0005-0000-0000-0000B4810000}"/>
    <cellStyle name="Normal 27 2 3 2 6 4" xfId="36672" xr:uid="{00000000-0005-0000-0000-0000B5810000}"/>
    <cellStyle name="Normal 27 2 3 2 7" xfId="15831" xr:uid="{00000000-0005-0000-0000-0000B6810000}"/>
    <cellStyle name="Normal 27 2 3 2 7 2" xfId="51047" xr:uid="{00000000-0005-0000-0000-0000B7810000}"/>
    <cellStyle name="Normal 27 2 3 2 7 3" xfId="28436" xr:uid="{00000000-0005-0000-0000-0000B8810000}"/>
    <cellStyle name="Normal 27 2 3 2 8" xfId="12922" xr:uid="{00000000-0005-0000-0000-0000B9810000}"/>
    <cellStyle name="Normal 27 2 3 2 8 2" xfId="48140" xr:uid="{00000000-0005-0000-0000-0000BA810000}"/>
    <cellStyle name="Normal 27 2 3 2 9" xfId="38450" xr:uid="{00000000-0005-0000-0000-0000BB810000}"/>
    <cellStyle name="Normal 27 2 3 3" xfId="3489" xr:uid="{00000000-0005-0000-0000-0000BC810000}"/>
    <cellStyle name="Normal 27 2 3 3 10" xfId="26985" xr:uid="{00000000-0005-0000-0000-0000BD810000}"/>
    <cellStyle name="Normal 27 2 3 3 11" xfId="61389" xr:uid="{00000000-0005-0000-0000-0000BE810000}"/>
    <cellStyle name="Normal 27 2 3 3 2" xfId="5285" xr:uid="{00000000-0005-0000-0000-0000BF810000}"/>
    <cellStyle name="Normal 27 2 3 3 2 2" xfId="17932" xr:uid="{00000000-0005-0000-0000-0000C0810000}"/>
    <cellStyle name="Normal 27 2 3 3 2 2 2" xfId="53148" xr:uid="{00000000-0005-0000-0000-0000C1810000}"/>
    <cellStyle name="Normal 27 2 3 3 2 3" xfId="40551" xr:uid="{00000000-0005-0000-0000-0000C2810000}"/>
    <cellStyle name="Normal 27 2 3 3 2 4" xfId="30537" xr:uid="{00000000-0005-0000-0000-0000C3810000}"/>
    <cellStyle name="Normal 27 2 3 3 3" xfId="6755" xr:uid="{00000000-0005-0000-0000-0000C4810000}"/>
    <cellStyle name="Normal 27 2 3 3 3 2" xfId="19386" xr:uid="{00000000-0005-0000-0000-0000C5810000}"/>
    <cellStyle name="Normal 27 2 3 3 3 2 2" xfId="54602" xr:uid="{00000000-0005-0000-0000-0000C6810000}"/>
    <cellStyle name="Normal 27 2 3 3 3 3" xfId="42005" xr:uid="{00000000-0005-0000-0000-0000C7810000}"/>
    <cellStyle name="Normal 27 2 3 3 3 4" xfId="31991" xr:uid="{00000000-0005-0000-0000-0000C8810000}"/>
    <cellStyle name="Normal 27 2 3 3 4" xfId="8214" xr:uid="{00000000-0005-0000-0000-0000C9810000}"/>
    <cellStyle name="Normal 27 2 3 3 4 2" xfId="20840" xr:uid="{00000000-0005-0000-0000-0000CA810000}"/>
    <cellStyle name="Normal 27 2 3 3 4 2 2" xfId="56056" xr:uid="{00000000-0005-0000-0000-0000CB810000}"/>
    <cellStyle name="Normal 27 2 3 3 4 3" xfId="43459" xr:uid="{00000000-0005-0000-0000-0000CC810000}"/>
    <cellStyle name="Normal 27 2 3 3 4 4" xfId="33445" xr:uid="{00000000-0005-0000-0000-0000CD810000}"/>
    <cellStyle name="Normal 27 2 3 3 5" xfId="9995" xr:uid="{00000000-0005-0000-0000-0000CE810000}"/>
    <cellStyle name="Normal 27 2 3 3 5 2" xfId="22616" xr:uid="{00000000-0005-0000-0000-0000CF810000}"/>
    <cellStyle name="Normal 27 2 3 3 5 2 2" xfId="57832" xr:uid="{00000000-0005-0000-0000-0000D0810000}"/>
    <cellStyle name="Normal 27 2 3 3 5 3" xfId="45235" xr:uid="{00000000-0005-0000-0000-0000D1810000}"/>
    <cellStyle name="Normal 27 2 3 3 5 4" xfId="35221" xr:uid="{00000000-0005-0000-0000-0000D2810000}"/>
    <cellStyle name="Normal 27 2 3 3 6" xfId="11789" xr:uid="{00000000-0005-0000-0000-0000D3810000}"/>
    <cellStyle name="Normal 27 2 3 3 6 2" xfId="24392" xr:uid="{00000000-0005-0000-0000-0000D4810000}"/>
    <cellStyle name="Normal 27 2 3 3 6 2 2" xfId="59608" xr:uid="{00000000-0005-0000-0000-0000D5810000}"/>
    <cellStyle name="Normal 27 2 3 3 6 3" xfId="47011" xr:uid="{00000000-0005-0000-0000-0000D6810000}"/>
    <cellStyle name="Normal 27 2 3 3 6 4" xfId="36997" xr:uid="{00000000-0005-0000-0000-0000D7810000}"/>
    <cellStyle name="Normal 27 2 3 3 7" xfId="16156" xr:uid="{00000000-0005-0000-0000-0000D8810000}"/>
    <cellStyle name="Normal 27 2 3 3 7 2" xfId="51372" xr:uid="{00000000-0005-0000-0000-0000D9810000}"/>
    <cellStyle name="Normal 27 2 3 3 7 3" xfId="28761" xr:uid="{00000000-0005-0000-0000-0000DA810000}"/>
    <cellStyle name="Normal 27 2 3 3 8" xfId="14378" xr:uid="{00000000-0005-0000-0000-0000DB810000}"/>
    <cellStyle name="Normal 27 2 3 3 8 2" xfId="49596" xr:uid="{00000000-0005-0000-0000-0000DC810000}"/>
    <cellStyle name="Normal 27 2 3 3 9" xfId="38775" xr:uid="{00000000-0005-0000-0000-0000DD810000}"/>
    <cellStyle name="Normal 27 2 3 4" xfId="2650" xr:uid="{00000000-0005-0000-0000-0000DE810000}"/>
    <cellStyle name="Normal 27 2 3 4 10" xfId="26176" xr:uid="{00000000-0005-0000-0000-0000DF810000}"/>
    <cellStyle name="Normal 27 2 3 4 11" xfId="60580" xr:uid="{00000000-0005-0000-0000-0000E0810000}"/>
    <cellStyle name="Normal 27 2 3 4 2" xfId="4476" xr:uid="{00000000-0005-0000-0000-0000E1810000}"/>
    <cellStyle name="Normal 27 2 3 4 2 2" xfId="17123" xr:uid="{00000000-0005-0000-0000-0000E2810000}"/>
    <cellStyle name="Normal 27 2 3 4 2 2 2" xfId="52339" xr:uid="{00000000-0005-0000-0000-0000E3810000}"/>
    <cellStyle name="Normal 27 2 3 4 2 3" xfId="39742" xr:uid="{00000000-0005-0000-0000-0000E4810000}"/>
    <cellStyle name="Normal 27 2 3 4 2 4" xfId="29728" xr:uid="{00000000-0005-0000-0000-0000E5810000}"/>
    <cellStyle name="Normal 27 2 3 4 3" xfId="5946" xr:uid="{00000000-0005-0000-0000-0000E6810000}"/>
    <cellStyle name="Normal 27 2 3 4 3 2" xfId="18577" xr:uid="{00000000-0005-0000-0000-0000E7810000}"/>
    <cellStyle name="Normal 27 2 3 4 3 2 2" xfId="53793" xr:uid="{00000000-0005-0000-0000-0000E8810000}"/>
    <cellStyle name="Normal 27 2 3 4 3 3" xfId="41196" xr:uid="{00000000-0005-0000-0000-0000E9810000}"/>
    <cellStyle name="Normal 27 2 3 4 3 4" xfId="31182" xr:uid="{00000000-0005-0000-0000-0000EA810000}"/>
    <cellStyle name="Normal 27 2 3 4 4" xfId="7405" xr:uid="{00000000-0005-0000-0000-0000EB810000}"/>
    <cellStyle name="Normal 27 2 3 4 4 2" xfId="20031" xr:uid="{00000000-0005-0000-0000-0000EC810000}"/>
    <cellStyle name="Normal 27 2 3 4 4 2 2" xfId="55247" xr:uid="{00000000-0005-0000-0000-0000ED810000}"/>
    <cellStyle name="Normal 27 2 3 4 4 3" xfId="42650" xr:uid="{00000000-0005-0000-0000-0000EE810000}"/>
    <cellStyle name="Normal 27 2 3 4 4 4" xfId="32636" xr:uid="{00000000-0005-0000-0000-0000EF810000}"/>
    <cellStyle name="Normal 27 2 3 4 5" xfId="9186" xr:uid="{00000000-0005-0000-0000-0000F0810000}"/>
    <cellStyle name="Normal 27 2 3 4 5 2" xfId="21807" xr:uid="{00000000-0005-0000-0000-0000F1810000}"/>
    <cellStyle name="Normal 27 2 3 4 5 2 2" xfId="57023" xr:uid="{00000000-0005-0000-0000-0000F2810000}"/>
    <cellStyle name="Normal 27 2 3 4 5 3" xfId="44426" xr:uid="{00000000-0005-0000-0000-0000F3810000}"/>
    <cellStyle name="Normal 27 2 3 4 5 4" xfId="34412" xr:uid="{00000000-0005-0000-0000-0000F4810000}"/>
    <cellStyle name="Normal 27 2 3 4 6" xfId="10980" xr:uid="{00000000-0005-0000-0000-0000F5810000}"/>
    <cellStyle name="Normal 27 2 3 4 6 2" xfId="23583" xr:uid="{00000000-0005-0000-0000-0000F6810000}"/>
    <cellStyle name="Normal 27 2 3 4 6 2 2" xfId="58799" xr:uid="{00000000-0005-0000-0000-0000F7810000}"/>
    <cellStyle name="Normal 27 2 3 4 6 3" xfId="46202" xr:uid="{00000000-0005-0000-0000-0000F8810000}"/>
    <cellStyle name="Normal 27 2 3 4 6 4" xfId="36188" xr:uid="{00000000-0005-0000-0000-0000F9810000}"/>
    <cellStyle name="Normal 27 2 3 4 7" xfId="15347" xr:uid="{00000000-0005-0000-0000-0000FA810000}"/>
    <cellStyle name="Normal 27 2 3 4 7 2" xfId="50563" xr:uid="{00000000-0005-0000-0000-0000FB810000}"/>
    <cellStyle name="Normal 27 2 3 4 7 3" xfId="27952" xr:uid="{00000000-0005-0000-0000-0000FC810000}"/>
    <cellStyle name="Normal 27 2 3 4 8" xfId="13569" xr:uid="{00000000-0005-0000-0000-0000FD810000}"/>
    <cellStyle name="Normal 27 2 3 4 8 2" xfId="48787" xr:uid="{00000000-0005-0000-0000-0000FE810000}"/>
    <cellStyle name="Normal 27 2 3 4 9" xfId="37966" xr:uid="{00000000-0005-0000-0000-0000FF810000}"/>
    <cellStyle name="Normal 27 2 3 5" xfId="3814" xr:uid="{00000000-0005-0000-0000-000000820000}"/>
    <cellStyle name="Normal 27 2 3 5 2" xfId="8537" xr:uid="{00000000-0005-0000-0000-000001820000}"/>
    <cellStyle name="Normal 27 2 3 5 2 2" xfId="21163" xr:uid="{00000000-0005-0000-0000-000002820000}"/>
    <cellStyle name="Normal 27 2 3 5 2 2 2" xfId="56379" xr:uid="{00000000-0005-0000-0000-000003820000}"/>
    <cellStyle name="Normal 27 2 3 5 2 3" xfId="43782" xr:uid="{00000000-0005-0000-0000-000004820000}"/>
    <cellStyle name="Normal 27 2 3 5 2 4" xfId="33768" xr:uid="{00000000-0005-0000-0000-000005820000}"/>
    <cellStyle name="Normal 27 2 3 5 3" xfId="10318" xr:uid="{00000000-0005-0000-0000-000006820000}"/>
    <cellStyle name="Normal 27 2 3 5 3 2" xfId="22939" xr:uid="{00000000-0005-0000-0000-000007820000}"/>
    <cellStyle name="Normal 27 2 3 5 3 2 2" xfId="58155" xr:uid="{00000000-0005-0000-0000-000008820000}"/>
    <cellStyle name="Normal 27 2 3 5 3 3" xfId="45558" xr:uid="{00000000-0005-0000-0000-000009820000}"/>
    <cellStyle name="Normal 27 2 3 5 3 4" xfId="35544" xr:uid="{00000000-0005-0000-0000-00000A820000}"/>
    <cellStyle name="Normal 27 2 3 5 4" xfId="12114" xr:uid="{00000000-0005-0000-0000-00000B820000}"/>
    <cellStyle name="Normal 27 2 3 5 4 2" xfId="24715" xr:uid="{00000000-0005-0000-0000-00000C820000}"/>
    <cellStyle name="Normal 27 2 3 5 4 2 2" xfId="59931" xr:uid="{00000000-0005-0000-0000-00000D820000}"/>
    <cellStyle name="Normal 27 2 3 5 4 3" xfId="47334" xr:uid="{00000000-0005-0000-0000-00000E820000}"/>
    <cellStyle name="Normal 27 2 3 5 4 4" xfId="37320" xr:uid="{00000000-0005-0000-0000-00000F820000}"/>
    <cellStyle name="Normal 27 2 3 5 5" xfId="16479" xr:uid="{00000000-0005-0000-0000-000010820000}"/>
    <cellStyle name="Normal 27 2 3 5 5 2" xfId="51695" xr:uid="{00000000-0005-0000-0000-000011820000}"/>
    <cellStyle name="Normal 27 2 3 5 5 3" xfId="29084" xr:uid="{00000000-0005-0000-0000-000012820000}"/>
    <cellStyle name="Normal 27 2 3 5 6" xfId="14701" xr:uid="{00000000-0005-0000-0000-000013820000}"/>
    <cellStyle name="Normal 27 2 3 5 6 2" xfId="49919" xr:uid="{00000000-0005-0000-0000-000014820000}"/>
    <cellStyle name="Normal 27 2 3 5 7" xfId="39098" xr:uid="{00000000-0005-0000-0000-000015820000}"/>
    <cellStyle name="Normal 27 2 3 5 8" xfId="27308" xr:uid="{00000000-0005-0000-0000-000016820000}"/>
    <cellStyle name="Normal 27 2 3 6" xfId="4154" xr:uid="{00000000-0005-0000-0000-000017820000}"/>
    <cellStyle name="Normal 27 2 3 6 2" xfId="16801" xr:uid="{00000000-0005-0000-0000-000018820000}"/>
    <cellStyle name="Normal 27 2 3 6 2 2" xfId="52017" xr:uid="{00000000-0005-0000-0000-000019820000}"/>
    <cellStyle name="Normal 27 2 3 6 2 3" xfId="29406" xr:uid="{00000000-0005-0000-0000-00001A820000}"/>
    <cellStyle name="Normal 27 2 3 6 3" xfId="13247" xr:uid="{00000000-0005-0000-0000-00001B820000}"/>
    <cellStyle name="Normal 27 2 3 6 3 2" xfId="48465" xr:uid="{00000000-0005-0000-0000-00001C820000}"/>
    <cellStyle name="Normal 27 2 3 6 4" xfId="39420" xr:uid="{00000000-0005-0000-0000-00001D820000}"/>
    <cellStyle name="Normal 27 2 3 6 5" xfId="25854" xr:uid="{00000000-0005-0000-0000-00001E820000}"/>
    <cellStyle name="Normal 27 2 3 7" xfId="5624" xr:uid="{00000000-0005-0000-0000-00001F820000}"/>
    <cellStyle name="Normal 27 2 3 7 2" xfId="18255" xr:uid="{00000000-0005-0000-0000-000020820000}"/>
    <cellStyle name="Normal 27 2 3 7 2 2" xfId="53471" xr:uid="{00000000-0005-0000-0000-000021820000}"/>
    <cellStyle name="Normal 27 2 3 7 3" xfId="40874" xr:uid="{00000000-0005-0000-0000-000022820000}"/>
    <cellStyle name="Normal 27 2 3 7 4" xfId="30860" xr:uid="{00000000-0005-0000-0000-000023820000}"/>
    <cellStyle name="Normal 27 2 3 8" xfId="7083" xr:uid="{00000000-0005-0000-0000-000024820000}"/>
    <cellStyle name="Normal 27 2 3 8 2" xfId="19709" xr:uid="{00000000-0005-0000-0000-000025820000}"/>
    <cellStyle name="Normal 27 2 3 8 2 2" xfId="54925" xr:uid="{00000000-0005-0000-0000-000026820000}"/>
    <cellStyle name="Normal 27 2 3 8 3" xfId="42328" xr:uid="{00000000-0005-0000-0000-000027820000}"/>
    <cellStyle name="Normal 27 2 3 8 4" xfId="32314" xr:uid="{00000000-0005-0000-0000-000028820000}"/>
    <cellStyle name="Normal 27 2 3 9" xfId="8864" xr:uid="{00000000-0005-0000-0000-000029820000}"/>
    <cellStyle name="Normal 27 2 3 9 2" xfId="21485" xr:uid="{00000000-0005-0000-0000-00002A820000}"/>
    <cellStyle name="Normal 27 2 3 9 2 2" xfId="56701" xr:uid="{00000000-0005-0000-0000-00002B820000}"/>
    <cellStyle name="Normal 27 2 3 9 3" xfId="44104" xr:uid="{00000000-0005-0000-0000-00002C820000}"/>
    <cellStyle name="Normal 27 2 3 9 4" xfId="34090" xr:uid="{00000000-0005-0000-0000-00002D820000}"/>
    <cellStyle name="Normal 27 2 4" xfId="2995" xr:uid="{00000000-0005-0000-0000-00002E820000}"/>
    <cellStyle name="Normal 27 2 4 10" xfId="25370" xr:uid="{00000000-0005-0000-0000-00002F820000}"/>
    <cellStyle name="Normal 27 2 4 11" xfId="60905" xr:uid="{00000000-0005-0000-0000-000030820000}"/>
    <cellStyle name="Normal 27 2 4 2" xfId="4801" xr:uid="{00000000-0005-0000-0000-000031820000}"/>
    <cellStyle name="Normal 27 2 4 2 2" xfId="17448" xr:uid="{00000000-0005-0000-0000-000032820000}"/>
    <cellStyle name="Normal 27 2 4 2 2 2" xfId="52664" xr:uid="{00000000-0005-0000-0000-000033820000}"/>
    <cellStyle name="Normal 27 2 4 2 2 3" xfId="30053" xr:uid="{00000000-0005-0000-0000-000034820000}"/>
    <cellStyle name="Normal 27 2 4 2 3" xfId="13894" xr:uid="{00000000-0005-0000-0000-000035820000}"/>
    <cellStyle name="Normal 27 2 4 2 3 2" xfId="49112" xr:uid="{00000000-0005-0000-0000-000036820000}"/>
    <cellStyle name="Normal 27 2 4 2 4" xfId="40067" xr:uid="{00000000-0005-0000-0000-000037820000}"/>
    <cellStyle name="Normal 27 2 4 2 5" xfId="26501" xr:uid="{00000000-0005-0000-0000-000038820000}"/>
    <cellStyle name="Normal 27 2 4 3" xfId="6271" xr:uid="{00000000-0005-0000-0000-000039820000}"/>
    <cellStyle name="Normal 27 2 4 3 2" xfId="18902" xr:uid="{00000000-0005-0000-0000-00003A820000}"/>
    <cellStyle name="Normal 27 2 4 3 2 2" xfId="54118" xr:uid="{00000000-0005-0000-0000-00003B820000}"/>
    <cellStyle name="Normal 27 2 4 3 3" xfId="41521" xr:uid="{00000000-0005-0000-0000-00003C820000}"/>
    <cellStyle name="Normal 27 2 4 3 4" xfId="31507" xr:uid="{00000000-0005-0000-0000-00003D820000}"/>
    <cellStyle name="Normal 27 2 4 4" xfId="7730" xr:uid="{00000000-0005-0000-0000-00003E820000}"/>
    <cellStyle name="Normal 27 2 4 4 2" xfId="20356" xr:uid="{00000000-0005-0000-0000-00003F820000}"/>
    <cellStyle name="Normal 27 2 4 4 2 2" xfId="55572" xr:uid="{00000000-0005-0000-0000-000040820000}"/>
    <cellStyle name="Normal 27 2 4 4 3" xfId="42975" xr:uid="{00000000-0005-0000-0000-000041820000}"/>
    <cellStyle name="Normal 27 2 4 4 4" xfId="32961" xr:uid="{00000000-0005-0000-0000-000042820000}"/>
    <cellStyle name="Normal 27 2 4 5" xfId="9511" xr:uid="{00000000-0005-0000-0000-000043820000}"/>
    <cellStyle name="Normal 27 2 4 5 2" xfId="22132" xr:uid="{00000000-0005-0000-0000-000044820000}"/>
    <cellStyle name="Normal 27 2 4 5 2 2" xfId="57348" xr:uid="{00000000-0005-0000-0000-000045820000}"/>
    <cellStyle name="Normal 27 2 4 5 3" xfId="44751" xr:uid="{00000000-0005-0000-0000-000046820000}"/>
    <cellStyle name="Normal 27 2 4 5 4" xfId="34737" xr:uid="{00000000-0005-0000-0000-000047820000}"/>
    <cellStyle name="Normal 27 2 4 6" xfId="11305" xr:uid="{00000000-0005-0000-0000-000048820000}"/>
    <cellStyle name="Normal 27 2 4 6 2" xfId="23908" xr:uid="{00000000-0005-0000-0000-000049820000}"/>
    <cellStyle name="Normal 27 2 4 6 2 2" xfId="59124" xr:uid="{00000000-0005-0000-0000-00004A820000}"/>
    <cellStyle name="Normal 27 2 4 6 3" xfId="46527" xr:uid="{00000000-0005-0000-0000-00004B820000}"/>
    <cellStyle name="Normal 27 2 4 6 4" xfId="36513" xr:uid="{00000000-0005-0000-0000-00004C820000}"/>
    <cellStyle name="Normal 27 2 4 7" xfId="15672" xr:uid="{00000000-0005-0000-0000-00004D820000}"/>
    <cellStyle name="Normal 27 2 4 7 2" xfId="50888" xr:uid="{00000000-0005-0000-0000-00004E820000}"/>
    <cellStyle name="Normal 27 2 4 7 3" xfId="28277" xr:uid="{00000000-0005-0000-0000-00004F820000}"/>
    <cellStyle name="Normal 27 2 4 8" xfId="12763" xr:uid="{00000000-0005-0000-0000-000050820000}"/>
    <cellStyle name="Normal 27 2 4 8 2" xfId="47981" xr:uid="{00000000-0005-0000-0000-000051820000}"/>
    <cellStyle name="Normal 27 2 4 9" xfId="38291" xr:uid="{00000000-0005-0000-0000-000052820000}"/>
    <cellStyle name="Normal 27 2 5" xfId="2827" xr:uid="{00000000-0005-0000-0000-000053820000}"/>
    <cellStyle name="Normal 27 2 5 10" xfId="25215" xr:uid="{00000000-0005-0000-0000-000054820000}"/>
    <cellStyle name="Normal 27 2 5 11" xfId="60750" xr:uid="{00000000-0005-0000-0000-000055820000}"/>
    <cellStyle name="Normal 27 2 5 2" xfId="4646" xr:uid="{00000000-0005-0000-0000-000056820000}"/>
    <cellStyle name="Normal 27 2 5 2 2" xfId="17293" xr:uid="{00000000-0005-0000-0000-000057820000}"/>
    <cellStyle name="Normal 27 2 5 2 2 2" xfId="52509" xr:uid="{00000000-0005-0000-0000-000058820000}"/>
    <cellStyle name="Normal 27 2 5 2 2 3" xfId="29898" xr:uid="{00000000-0005-0000-0000-000059820000}"/>
    <cellStyle name="Normal 27 2 5 2 3" xfId="13739" xr:uid="{00000000-0005-0000-0000-00005A820000}"/>
    <cellStyle name="Normal 27 2 5 2 3 2" xfId="48957" xr:uid="{00000000-0005-0000-0000-00005B820000}"/>
    <cellStyle name="Normal 27 2 5 2 4" xfId="39912" xr:uid="{00000000-0005-0000-0000-00005C820000}"/>
    <cellStyle name="Normal 27 2 5 2 5" xfId="26346" xr:uid="{00000000-0005-0000-0000-00005D820000}"/>
    <cellStyle name="Normal 27 2 5 3" xfId="6116" xr:uid="{00000000-0005-0000-0000-00005E820000}"/>
    <cellStyle name="Normal 27 2 5 3 2" xfId="18747" xr:uid="{00000000-0005-0000-0000-00005F820000}"/>
    <cellStyle name="Normal 27 2 5 3 2 2" xfId="53963" xr:uid="{00000000-0005-0000-0000-000060820000}"/>
    <cellStyle name="Normal 27 2 5 3 3" xfId="41366" xr:uid="{00000000-0005-0000-0000-000061820000}"/>
    <cellStyle name="Normal 27 2 5 3 4" xfId="31352" xr:uid="{00000000-0005-0000-0000-000062820000}"/>
    <cellStyle name="Normal 27 2 5 4" xfId="7575" xr:uid="{00000000-0005-0000-0000-000063820000}"/>
    <cellStyle name="Normal 27 2 5 4 2" xfId="20201" xr:uid="{00000000-0005-0000-0000-000064820000}"/>
    <cellStyle name="Normal 27 2 5 4 2 2" xfId="55417" xr:uid="{00000000-0005-0000-0000-000065820000}"/>
    <cellStyle name="Normal 27 2 5 4 3" xfId="42820" xr:uid="{00000000-0005-0000-0000-000066820000}"/>
    <cellStyle name="Normal 27 2 5 4 4" xfId="32806" xr:uid="{00000000-0005-0000-0000-000067820000}"/>
    <cellStyle name="Normal 27 2 5 5" xfId="9356" xr:uid="{00000000-0005-0000-0000-000068820000}"/>
    <cellStyle name="Normal 27 2 5 5 2" xfId="21977" xr:uid="{00000000-0005-0000-0000-000069820000}"/>
    <cellStyle name="Normal 27 2 5 5 2 2" xfId="57193" xr:uid="{00000000-0005-0000-0000-00006A820000}"/>
    <cellStyle name="Normal 27 2 5 5 3" xfId="44596" xr:uid="{00000000-0005-0000-0000-00006B820000}"/>
    <cellStyle name="Normal 27 2 5 5 4" xfId="34582" xr:uid="{00000000-0005-0000-0000-00006C820000}"/>
    <cellStyle name="Normal 27 2 5 6" xfId="11150" xr:uid="{00000000-0005-0000-0000-00006D820000}"/>
    <cellStyle name="Normal 27 2 5 6 2" xfId="23753" xr:uid="{00000000-0005-0000-0000-00006E820000}"/>
    <cellStyle name="Normal 27 2 5 6 2 2" xfId="58969" xr:uid="{00000000-0005-0000-0000-00006F820000}"/>
    <cellStyle name="Normal 27 2 5 6 3" xfId="46372" xr:uid="{00000000-0005-0000-0000-000070820000}"/>
    <cellStyle name="Normal 27 2 5 6 4" xfId="36358" xr:uid="{00000000-0005-0000-0000-000071820000}"/>
    <cellStyle name="Normal 27 2 5 7" xfId="15517" xr:uid="{00000000-0005-0000-0000-000072820000}"/>
    <cellStyle name="Normal 27 2 5 7 2" xfId="50733" xr:uid="{00000000-0005-0000-0000-000073820000}"/>
    <cellStyle name="Normal 27 2 5 7 3" xfId="28122" xr:uid="{00000000-0005-0000-0000-000074820000}"/>
    <cellStyle name="Normal 27 2 5 8" xfId="12608" xr:uid="{00000000-0005-0000-0000-000075820000}"/>
    <cellStyle name="Normal 27 2 5 8 2" xfId="47826" xr:uid="{00000000-0005-0000-0000-000076820000}"/>
    <cellStyle name="Normal 27 2 5 9" xfId="38136" xr:uid="{00000000-0005-0000-0000-000077820000}"/>
    <cellStyle name="Normal 27 2 6" xfId="3337" xr:uid="{00000000-0005-0000-0000-000078820000}"/>
    <cellStyle name="Normal 27 2 6 10" xfId="26833" xr:uid="{00000000-0005-0000-0000-000079820000}"/>
    <cellStyle name="Normal 27 2 6 11" xfId="61237" xr:uid="{00000000-0005-0000-0000-00007A820000}"/>
    <cellStyle name="Normal 27 2 6 2" xfId="5133" xr:uid="{00000000-0005-0000-0000-00007B820000}"/>
    <cellStyle name="Normal 27 2 6 2 2" xfId="17780" xr:uid="{00000000-0005-0000-0000-00007C820000}"/>
    <cellStyle name="Normal 27 2 6 2 2 2" xfId="52996" xr:uid="{00000000-0005-0000-0000-00007D820000}"/>
    <cellStyle name="Normal 27 2 6 2 3" xfId="40399" xr:uid="{00000000-0005-0000-0000-00007E820000}"/>
    <cellStyle name="Normal 27 2 6 2 4" xfId="30385" xr:uid="{00000000-0005-0000-0000-00007F820000}"/>
    <cellStyle name="Normal 27 2 6 3" xfId="6603" xr:uid="{00000000-0005-0000-0000-000080820000}"/>
    <cellStyle name="Normal 27 2 6 3 2" xfId="19234" xr:uid="{00000000-0005-0000-0000-000081820000}"/>
    <cellStyle name="Normal 27 2 6 3 2 2" xfId="54450" xr:uid="{00000000-0005-0000-0000-000082820000}"/>
    <cellStyle name="Normal 27 2 6 3 3" xfId="41853" xr:uid="{00000000-0005-0000-0000-000083820000}"/>
    <cellStyle name="Normal 27 2 6 3 4" xfId="31839" xr:uid="{00000000-0005-0000-0000-000084820000}"/>
    <cellStyle name="Normal 27 2 6 4" xfId="8062" xr:uid="{00000000-0005-0000-0000-000085820000}"/>
    <cellStyle name="Normal 27 2 6 4 2" xfId="20688" xr:uid="{00000000-0005-0000-0000-000086820000}"/>
    <cellStyle name="Normal 27 2 6 4 2 2" xfId="55904" xr:uid="{00000000-0005-0000-0000-000087820000}"/>
    <cellStyle name="Normal 27 2 6 4 3" xfId="43307" xr:uid="{00000000-0005-0000-0000-000088820000}"/>
    <cellStyle name="Normal 27 2 6 4 4" xfId="33293" xr:uid="{00000000-0005-0000-0000-000089820000}"/>
    <cellStyle name="Normal 27 2 6 5" xfId="9843" xr:uid="{00000000-0005-0000-0000-00008A820000}"/>
    <cellStyle name="Normal 27 2 6 5 2" xfId="22464" xr:uid="{00000000-0005-0000-0000-00008B820000}"/>
    <cellStyle name="Normal 27 2 6 5 2 2" xfId="57680" xr:uid="{00000000-0005-0000-0000-00008C820000}"/>
    <cellStyle name="Normal 27 2 6 5 3" xfId="45083" xr:uid="{00000000-0005-0000-0000-00008D820000}"/>
    <cellStyle name="Normal 27 2 6 5 4" xfId="35069" xr:uid="{00000000-0005-0000-0000-00008E820000}"/>
    <cellStyle name="Normal 27 2 6 6" xfId="11637" xr:uid="{00000000-0005-0000-0000-00008F820000}"/>
    <cellStyle name="Normal 27 2 6 6 2" xfId="24240" xr:uid="{00000000-0005-0000-0000-000090820000}"/>
    <cellStyle name="Normal 27 2 6 6 2 2" xfId="59456" xr:uid="{00000000-0005-0000-0000-000091820000}"/>
    <cellStyle name="Normal 27 2 6 6 3" xfId="46859" xr:uid="{00000000-0005-0000-0000-000092820000}"/>
    <cellStyle name="Normal 27 2 6 6 4" xfId="36845" xr:uid="{00000000-0005-0000-0000-000093820000}"/>
    <cellStyle name="Normal 27 2 6 7" xfId="16004" xr:uid="{00000000-0005-0000-0000-000094820000}"/>
    <cellStyle name="Normal 27 2 6 7 2" xfId="51220" xr:uid="{00000000-0005-0000-0000-000095820000}"/>
    <cellStyle name="Normal 27 2 6 7 3" xfId="28609" xr:uid="{00000000-0005-0000-0000-000096820000}"/>
    <cellStyle name="Normal 27 2 6 8" xfId="14226" xr:uid="{00000000-0005-0000-0000-000097820000}"/>
    <cellStyle name="Normal 27 2 6 8 2" xfId="49444" xr:uid="{00000000-0005-0000-0000-000098820000}"/>
    <cellStyle name="Normal 27 2 6 9" xfId="38623" xr:uid="{00000000-0005-0000-0000-000099820000}"/>
    <cellStyle name="Normal 27 2 7" xfId="2497" xr:uid="{00000000-0005-0000-0000-00009A820000}"/>
    <cellStyle name="Normal 27 2 7 10" xfId="26024" xr:uid="{00000000-0005-0000-0000-00009B820000}"/>
    <cellStyle name="Normal 27 2 7 11" xfId="60428" xr:uid="{00000000-0005-0000-0000-00009C820000}"/>
    <cellStyle name="Normal 27 2 7 2" xfId="4324" xr:uid="{00000000-0005-0000-0000-00009D820000}"/>
    <cellStyle name="Normal 27 2 7 2 2" xfId="16971" xr:uid="{00000000-0005-0000-0000-00009E820000}"/>
    <cellStyle name="Normal 27 2 7 2 2 2" xfId="52187" xr:uid="{00000000-0005-0000-0000-00009F820000}"/>
    <cellStyle name="Normal 27 2 7 2 3" xfId="39590" xr:uid="{00000000-0005-0000-0000-0000A0820000}"/>
    <cellStyle name="Normal 27 2 7 2 4" xfId="29576" xr:uid="{00000000-0005-0000-0000-0000A1820000}"/>
    <cellStyle name="Normal 27 2 7 3" xfId="5794" xr:uid="{00000000-0005-0000-0000-0000A2820000}"/>
    <cellStyle name="Normal 27 2 7 3 2" xfId="18425" xr:uid="{00000000-0005-0000-0000-0000A3820000}"/>
    <cellStyle name="Normal 27 2 7 3 2 2" xfId="53641" xr:uid="{00000000-0005-0000-0000-0000A4820000}"/>
    <cellStyle name="Normal 27 2 7 3 3" xfId="41044" xr:uid="{00000000-0005-0000-0000-0000A5820000}"/>
    <cellStyle name="Normal 27 2 7 3 4" xfId="31030" xr:uid="{00000000-0005-0000-0000-0000A6820000}"/>
    <cellStyle name="Normal 27 2 7 4" xfId="7253" xr:uid="{00000000-0005-0000-0000-0000A7820000}"/>
    <cellStyle name="Normal 27 2 7 4 2" xfId="19879" xr:uid="{00000000-0005-0000-0000-0000A8820000}"/>
    <cellStyle name="Normal 27 2 7 4 2 2" xfId="55095" xr:uid="{00000000-0005-0000-0000-0000A9820000}"/>
    <cellStyle name="Normal 27 2 7 4 3" xfId="42498" xr:uid="{00000000-0005-0000-0000-0000AA820000}"/>
    <cellStyle name="Normal 27 2 7 4 4" xfId="32484" xr:uid="{00000000-0005-0000-0000-0000AB820000}"/>
    <cellStyle name="Normal 27 2 7 5" xfId="9034" xr:uid="{00000000-0005-0000-0000-0000AC820000}"/>
    <cellStyle name="Normal 27 2 7 5 2" xfId="21655" xr:uid="{00000000-0005-0000-0000-0000AD820000}"/>
    <cellStyle name="Normal 27 2 7 5 2 2" xfId="56871" xr:uid="{00000000-0005-0000-0000-0000AE820000}"/>
    <cellStyle name="Normal 27 2 7 5 3" xfId="44274" xr:uid="{00000000-0005-0000-0000-0000AF820000}"/>
    <cellStyle name="Normal 27 2 7 5 4" xfId="34260" xr:uid="{00000000-0005-0000-0000-0000B0820000}"/>
    <cellStyle name="Normal 27 2 7 6" xfId="10828" xr:uid="{00000000-0005-0000-0000-0000B1820000}"/>
    <cellStyle name="Normal 27 2 7 6 2" xfId="23431" xr:uid="{00000000-0005-0000-0000-0000B2820000}"/>
    <cellStyle name="Normal 27 2 7 6 2 2" xfId="58647" xr:uid="{00000000-0005-0000-0000-0000B3820000}"/>
    <cellStyle name="Normal 27 2 7 6 3" xfId="46050" xr:uid="{00000000-0005-0000-0000-0000B4820000}"/>
    <cellStyle name="Normal 27 2 7 6 4" xfId="36036" xr:uid="{00000000-0005-0000-0000-0000B5820000}"/>
    <cellStyle name="Normal 27 2 7 7" xfId="15195" xr:uid="{00000000-0005-0000-0000-0000B6820000}"/>
    <cellStyle name="Normal 27 2 7 7 2" xfId="50411" xr:uid="{00000000-0005-0000-0000-0000B7820000}"/>
    <cellStyle name="Normal 27 2 7 7 3" xfId="27800" xr:uid="{00000000-0005-0000-0000-0000B8820000}"/>
    <cellStyle name="Normal 27 2 7 8" xfId="13417" xr:uid="{00000000-0005-0000-0000-0000B9820000}"/>
    <cellStyle name="Normal 27 2 7 8 2" xfId="48635" xr:uid="{00000000-0005-0000-0000-0000BA820000}"/>
    <cellStyle name="Normal 27 2 7 9" xfId="37814" xr:uid="{00000000-0005-0000-0000-0000BB820000}"/>
    <cellStyle name="Normal 27 2 8" xfId="3661" xr:uid="{00000000-0005-0000-0000-0000BC820000}"/>
    <cellStyle name="Normal 27 2 8 2" xfId="8385" xr:uid="{00000000-0005-0000-0000-0000BD820000}"/>
    <cellStyle name="Normal 27 2 8 2 2" xfId="21011" xr:uid="{00000000-0005-0000-0000-0000BE820000}"/>
    <cellStyle name="Normal 27 2 8 2 2 2" xfId="56227" xr:uid="{00000000-0005-0000-0000-0000BF820000}"/>
    <cellStyle name="Normal 27 2 8 2 3" xfId="43630" xr:uid="{00000000-0005-0000-0000-0000C0820000}"/>
    <cellStyle name="Normal 27 2 8 2 4" xfId="33616" xr:uid="{00000000-0005-0000-0000-0000C1820000}"/>
    <cellStyle name="Normal 27 2 8 3" xfId="10166" xr:uid="{00000000-0005-0000-0000-0000C2820000}"/>
    <cellStyle name="Normal 27 2 8 3 2" xfId="22787" xr:uid="{00000000-0005-0000-0000-0000C3820000}"/>
    <cellStyle name="Normal 27 2 8 3 2 2" xfId="58003" xr:uid="{00000000-0005-0000-0000-0000C4820000}"/>
    <cellStyle name="Normal 27 2 8 3 3" xfId="45406" xr:uid="{00000000-0005-0000-0000-0000C5820000}"/>
    <cellStyle name="Normal 27 2 8 3 4" xfId="35392" xr:uid="{00000000-0005-0000-0000-0000C6820000}"/>
    <cellStyle name="Normal 27 2 8 4" xfId="11962" xr:uid="{00000000-0005-0000-0000-0000C7820000}"/>
    <cellStyle name="Normal 27 2 8 4 2" xfId="24563" xr:uid="{00000000-0005-0000-0000-0000C8820000}"/>
    <cellStyle name="Normal 27 2 8 4 2 2" xfId="59779" xr:uid="{00000000-0005-0000-0000-0000C9820000}"/>
    <cellStyle name="Normal 27 2 8 4 3" xfId="47182" xr:uid="{00000000-0005-0000-0000-0000CA820000}"/>
    <cellStyle name="Normal 27 2 8 4 4" xfId="37168" xr:uid="{00000000-0005-0000-0000-0000CB820000}"/>
    <cellStyle name="Normal 27 2 8 5" xfId="16327" xr:uid="{00000000-0005-0000-0000-0000CC820000}"/>
    <cellStyle name="Normal 27 2 8 5 2" xfId="51543" xr:uid="{00000000-0005-0000-0000-0000CD820000}"/>
    <cellStyle name="Normal 27 2 8 5 3" xfId="28932" xr:uid="{00000000-0005-0000-0000-0000CE820000}"/>
    <cellStyle name="Normal 27 2 8 6" xfId="14549" xr:uid="{00000000-0005-0000-0000-0000CF820000}"/>
    <cellStyle name="Normal 27 2 8 6 2" xfId="49767" xr:uid="{00000000-0005-0000-0000-0000D0820000}"/>
    <cellStyle name="Normal 27 2 8 7" xfId="38946" xr:uid="{00000000-0005-0000-0000-0000D1820000}"/>
    <cellStyle name="Normal 27 2 8 8" xfId="27156" xr:uid="{00000000-0005-0000-0000-0000D2820000}"/>
    <cellStyle name="Normal 27 2 9" xfId="3993" xr:uid="{00000000-0005-0000-0000-0000D3820000}"/>
    <cellStyle name="Normal 27 2 9 2" xfId="16649" xr:uid="{00000000-0005-0000-0000-0000D4820000}"/>
    <cellStyle name="Normal 27 2 9 2 2" xfId="51865" xr:uid="{00000000-0005-0000-0000-0000D5820000}"/>
    <cellStyle name="Normal 27 2 9 2 3" xfId="29254" xr:uid="{00000000-0005-0000-0000-0000D6820000}"/>
    <cellStyle name="Normal 27 2 9 3" xfId="13095" xr:uid="{00000000-0005-0000-0000-0000D7820000}"/>
    <cellStyle name="Normal 27 2 9 3 2" xfId="48313" xr:uid="{00000000-0005-0000-0000-0000D8820000}"/>
    <cellStyle name="Normal 27 2 9 4" xfId="39268" xr:uid="{00000000-0005-0000-0000-0000D9820000}"/>
    <cellStyle name="Normal 27 2 9 5" xfId="25702" xr:uid="{00000000-0005-0000-0000-0000DA820000}"/>
    <cellStyle name="Normal 27 2_District Target Attainment" xfId="1150" xr:uid="{00000000-0005-0000-0000-0000DB820000}"/>
    <cellStyle name="Normal 27 3" xfId="1285" xr:uid="{00000000-0005-0000-0000-0000DC820000}"/>
    <cellStyle name="Normal 27 3 10" xfId="6964" xr:uid="{00000000-0005-0000-0000-0000DD820000}"/>
    <cellStyle name="Normal 27 3 10 2" xfId="19591" xr:uid="{00000000-0005-0000-0000-0000DE820000}"/>
    <cellStyle name="Normal 27 3 10 2 2" xfId="54807" xr:uid="{00000000-0005-0000-0000-0000DF820000}"/>
    <cellStyle name="Normal 27 3 10 3" xfId="42210" xr:uid="{00000000-0005-0000-0000-0000E0820000}"/>
    <cellStyle name="Normal 27 3 10 4" xfId="32196" xr:uid="{00000000-0005-0000-0000-0000E1820000}"/>
    <cellStyle name="Normal 27 3 11" xfId="8745" xr:uid="{00000000-0005-0000-0000-0000E2820000}"/>
    <cellStyle name="Normal 27 3 11 2" xfId="21367" xr:uid="{00000000-0005-0000-0000-0000E3820000}"/>
    <cellStyle name="Normal 27 3 11 2 2" xfId="56583" xr:uid="{00000000-0005-0000-0000-0000E4820000}"/>
    <cellStyle name="Normal 27 3 11 3" xfId="43986" xr:uid="{00000000-0005-0000-0000-0000E5820000}"/>
    <cellStyle name="Normal 27 3 11 4" xfId="33972" xr:uid="{00000000-0005-0000-0000-0000E6820000}"/>
    <cellStyle name="Normal 27 3 12" xfId="10627" xr:uid="{00000000-0005-0000-0000-0000E7820000}"/>
    <cellStyle name="Normal 27 3 12 2" xfId="23238" xr:uid="{00000000-0005-0000-0000-0000E8820000}"/>
    <cellStyle name="Normal 27 3 12 2 2" xfId="58454" xr:uid="{00000000-0005-0000-0000-0000E9820000}"/>
    <cellStyle name="Normal 27 3 12 3" xfId="45857" xr:uid="{00000000-0005-0000-0000-0000EA820000}"/>
    <cellStyle name="Normal 27 3 12 4" xfId="35843" xr:uid="{00000000-0005-0000-0000-0000EB820000}"/>
    <cellStyle name="Normal 27 3 13" xfId="14906" xr:uid="{00000000-0005-0000-0000-0000EC820000}"/>
    <cellStyle name="Normal 27 3 13 2" xfId="50123" xr:uid="{00000000-0005-0000-0000-0000ED820000}"/>
    <cellStyle name="Normal 27 3 13 3" xfId="27512" xr:uid="{00000000-0005-0000-0000-0000EE820000}"/>
    <cellStyle name="Normal 27 3 14" xfId="12320" xr:uid="{00000000-0005-0000-0000-0000EF820000}"/>
    <cellStyle name="Normal 27 3 14 2" xfId="47538" xr:uid="{00000000-0005-0000-0000-0000F0820000}"/>
    <cellStyle name="Normal 27 3 15" xfId="37525" xr:uid="{00000000-0005-0000-0000-0000F1820000}"/>
    <cellStyle name="Normal 27 3 16" xfId="24927" xr:uid="{00000000-0005-0000-0000-0000F2820000}"/>
    <cellStyle name="Normal 27 3 17" xfId="60140" xr:uid="{00000000-0005-0000-0000-0000F3820000}"/>
    <cellStyle name="Normal 27 3 2" xfId="2350" xr:uid="{00000000-0005-0000-0000-0000F4820000}"/>
    <cellStyle name="Normal 27 3 2 10" xfId="10628" xr:uid="{00000000-0005-0000-0000-0000F5820000}"/>
    <cellStyle name="Normal 27 3 2 10 2" xfId="23239" xr:uid="{00000000-0005-0000-0000-0000F6820000}"/>
    <cellStyle name="Normal 27 3 2 10 2 2" xfId="58455" xr:uid="{00000000-0005-0000-0000-0000F7820000}"/>
    <cellStyle name="Normal 27 3 2 10 3" xfId="45858" xr:uid="{00000000-0005-0000-0000-0000F8820000}"/>
    <cellStyle name="Normal 27 3 2 10 4" xfId="35844" xr:uid="{00000000-0005-0000-0000-0000F9820000}"/>
    <cellStyle name="Normal 27 3 2 11" xfId="15061" xr:uid="{00000000-0005-0000-0000-0000FA820000}"/>
    <cellStyle name="Normal 27 3 2 11 2" xfId="50277" xr:uid="{00000000-0005-0000-0000-0000FB820000}"/>
    <cellStyle name="Normal 27 3 2 11 3" xfId="27666" xr:uid="{00000000-0005-0000-0000-0000FC820000}"/>
    <cellStyle name="Normal 27 3 2 12" xfId="12474" xr:uid="{00000000-0005-0000-0000-0000FD820000}"/>
    <cellStyle name="Normal 27 3 2 12 2" xfId="47692" xr:uid="{00000000-0005-0000-0000-0000FE820000}"/>
    <cellStyle name="Normal 27 3 2 13" xfId="37680" xr:uid="{00000000-0005-0000-0000-0000FF820000}"/>
    <cellStyle name="Normal 27 3 2 14" xfId="25081" xr:uid="{00000000-0005-0000-0000-000000830000}"/>
    <cellStyle name="Normal 27 3 2 15" xfId="60294" xr:uid="{00000000-0005-0000-0000-000001830000}"/>
    <cellStyle name="Normal 27 3 2 2" xfId="3196" xr:uid="{00000000-0005-0000-0000-000002830000}"/>
    <cellStyle name="Normal 27 3 2 2 10" xfId="25565" xr:uid="{00000000-0005-0000-0000-000003830000}"/>
    <cellStyle name="Normal 27 3 2 2 11" xfId="61100" xr:uid="{00000000-0005-0000-0000-000004830000}"/>
    <cellStyle name="Normal 27 3 2 2 2" xfId="4996" xr:uid="{00000000-0005-0000-0000-000005830000}"/>
    <cellStyle name="Normal 27 3 2 2 2 2" xfId="17643" xr:uid="{00000000-0005-0000-0000-000006830000}"/>
    <cellStyle name="Normal 27 3 2 2 2 2 2" xfId="52859" xr:uid="{00000000-0005-0000-0000-000007830000}"/>
    <cellStyle name="Normal 27 3 2 2 2 2 3" xfId="30248" xr:uid="{00000000-0005-0000-0000-000008830000}"/>
    <cellStyle name="Normal 27 3 2 2 2 3" xfId="14089" xr:uid="{00000000-0005-0000-0000-000009830000}"/>
    <cellStyle name="Normal 27 3 2 2 2 3 2" xfId="49307" xr:uid="{00000000-0005-0000-0000-00000A830000}"/>
    <cellStyle name="Normal 27 3 2 2 2 4" xfId="40262" xr:uid="{00000000-0005-0000-0000-00000B830000}"/>
    <cellStyle name="Normal 27 3 2 2 2 5" xfId="26696" xr:uid="{00000000-0005-0000-0000-00000C830000}"/>
    <cellStyle name="Normal 27 3 2 2 3" xfId="6466" xr:uid="{00000000-0005-0000-0000-00000D830000}"/>
    <cellStyle name="Normal 27 3 2 2 3 2" xfId="19097" xr:uid="{00000000-0005-0000-0000-00000E830000}"/>
    <cellStyle name="Normal 27 3 2 2 3 2 2" xfId="54313" xr:uid="{00000000-0005-0000-0000-00000F830000}"/>
    <cellStyle name="Normal 27 3 2 2 3 3" xfId="41716" xr:uid="{00000000-0005-0000-0000-000010830000}"/>
    <cellStyle name="Normal 27 3 2 2 3 4" xfId="31702" xr:uid="{00000000-0005-0000-0000-000011830000}"/>
    <cellStyle name="Normal 27 3 2 2 4" xfId="7925" xr:uid="{00000000-0005-0000-0000-000012830000}"/>
    <cellStyle name="Normal 27 3 2 2 4 2" xfId="20551" xr:uid="{00000000-0005-0000-0000-000013830000}"/>
    <cellStyle name="Normal 27 3 2 2 4 2 2" xfId="55767" xr:uid="{00000000-0005-0000-0000-000014830000}"/>
    <cellStyle name="Normal 27 3 2 2 4 3" xfId="43170" xr:uid="{00000000-0005-0000-0000-000015830000}"/>
    <cellStyle name="Normal 27 3 2 2 4 4" xfId="33156" xr:uid="{00000000-0005-0000-0000-000016830000}"/>
    <cellStyle name="Normal 27 3 2 2 5" xfId="9706" xr:uid="{00000000-0005-0000-0000-000017830000}"/>
    <cellStyle name="Normal 27 3 2 2 5 2" xfId="22327" xr:uid="{00000000-0005-0000-0000-000018830000}"/>
    <cellStyle name="Normal 27 3 2 2 5 2 2" xfId="57543" xr:uid="{00000000-0005-0000-0000-000019830000}"/>
    <cellStyle name="Normal 27 3 2 2 5 3" xfId="44946" xr:uid="{00000000-0005-0000-0000-00001A830000}"/>
    <cellStyle name="Normal 27 3 2 2 5 4" xfId="34932" xr:uid="{00000000-0005-0000-0000-00001B830000}"/>
    <cellStyle name="Normal 27 3 2 2 6" xfId="11500" xr:uid="{00000000-0005-0000-0000-00001C830000}"/>
    <cellStyle name="Normal 27 3 2 2 6 2" xfId="24103" xr:uid="{00000000-0005-0000-0000-00001D830000}"/>
    <cellStyle name="Normal 27 3 2 2 6 2 2" xfId="59319" xr:uid="{00000000-0005-0000-0000-00001E830000}"/>
    <cellStyle name="Normal 27 3 2 2 6 3" xfId="46722" xr:uid="{00000000-0005-0000-0000-00001F830000}"/>
    <cellStyle name="Normal 27 3 2 2 6 4" xfId="36708" xr:uid="{00000000-0005-0000-0000-000020830000}"/>
    <cellStyle name="Normal 27 3 2 2 7" xfId="15867" xr:uid="{00000000-0005-0000-0000-000021830000}"/>
    <cellStyle name="Normal 27 3 2 2 7 2" xfId="51083" xr:uid="{00000000-0005-0000-0000-000022830000}"/>
    <cellStyle name="Normal 27 3 2 2 7 3" xfId="28472" xr:uid="{00000000-0005-0000-0000-000023830000}"/>
    <cellStyle name="Normal 27 3 2 2 8" xfId="12958" xr:uid="{00000000-0005-0000-0000-000024830000}"/>
    <cellStyle name="Normal 27 3 2 2 8 2" xfId="48176" xr:uid="{00000000-0005-0000-0000-000025830000}"/>
    <cellStyle name="Normal 27 3 2 2 9" xfId="38486" xr:uid="{00000000-0005-0000-0000-000026830000}"/>
    <cellStyle name="Normal 27 3 2 3" xfId="3525" xr:uid="{00000000-0005-0000-0000-000027830000}"/>
    <cellStyle name="Normal 27 3 2 3 10" xfId="27021" xr:uid="{00000000-0005-0000-0000-000028830000}"/>
    <cellStyle name="Normal 27 3 2 3 11" xfId="61425" xr:uid="{00000000-0005-0000-0000-000029830000}"/>
    <cellStyle name="Normal 27 3 2 3 2" xfId="5321" xr:uid="{00000000-0005-0000-0000-00002A830000}"/>
    <cellStyle name="Normal 27 3 2 3 2 2" xfId="17968" xr:uid="{00000000-0005-0000-0000-00002B830000}"/>
    <cellStyle name="Normal 27 3 2 3 2 2 2" xfId="53184" xr:uid="{00000000-0005-0000-0000-00002C830000}"/>
    <cellStyle name="Normal 27 3 2 3 2 3" xfId="40587" xr:uid="{00000000-0005-0000-0000-00002D830000}"/>
    <cellStyle name="Normal 27 3 2 3 2 4" xfId="30573" xr:uid="{00000000-0005-0000-0000-00002E830000}"/>
    <cellStyle name="Normal 27 3 2 3 3" xfId="6791" xr:uid="{00000000-0005-0000-0000-00002F830000}"/>
    <cellStyle name="Normal 27 3 2 3 3 2" xfId="19422" xr:uid="{00000000-0005-0000-0000-000030830000}"/>
    <cellStyle name="Normal 27 3 2 3 3 2 2" xfId="54638" xr:uid="{00000000-0005-0000-0000-000031830000}"/>
    <cellStyle name="Normal 27 3 2 3 3 3" xfId="42041" xr:uid="{00000000-0005-0000-0000-000032830000}"/>
    <cellStyle name="Normal 27 3 2 3 3 4" xfId="32027" xr:uid="{00000000-0005-0000-0000-000033830000}"/>
    <cellStyle name="Normal 27 3 2 3 4" xfId="8250" xr:uid="{00000000-0005-0000-0000-000034830000}"/>
    <cellStyle name="Normal 27 3 2 3 4 2" xfId="20876" xr:uid="{00000000-0005-0000-0000-000035830000}"/>
    <cellStyle name="Normal 27 3 2 3 4 2 2" xfId="56092" xr:uid="{00000000-0005-0000-0000-000036830000}"/>
    <cellStyle name="Normal 27 3 2 3 4 3" xfId="43495" xr:uid="{00000000-0005-0000-0000-000037830000}"/>
    <cellStyle name="Normal 27 3 2 3 4 4" xfId="33481" xr:uid="{00000000-0005-0000-0000-000038830000}"/>
    <cellStyle name="Normal 27 3 2 3 5" xfId="10031" xr:uid="{00000000-0005-0000-0000-000039830000}"/>
    <cellStyle name="Normal 27 3 2 3 5 2" xfId="22652" xr:uid="{00000000-0005-0000-0000-00003A830000}"/>
    <cellStyle name="Normal 27 3 2 3 5 2 2" xfId="57868" xr:uid="{00000000-0005-0000-0000-00003B830000}"/>
    <cellStyle name="Normal 27 3 2 3 5 3" xfId="45271" xr:uid="{00000000-0005-0000-0000-00003C830000}"/>
    <cellStyle name="Normal 27 3 2 3 5 4" xfId="35257" xr:uid="{00000000-0005-0000-0000-00003D830000}"/>
    <cellStyle name="Normal 27 3 2 3 6" xfId="11825" xr:uid="{00000000-0005-0000-0000-00003E830000}"/>
    <cellStyle name="Normal 27 3 2 3 6 2" xfId="24428" xr:uid="{00000000-0005-0000-0000-00003F830000}"/>
    <cellStyle name="Normal 27 3 2 3 6 2 2" xfId="59644" xr:uid="{00000000-0005-0000-0000-000040830000}"/>
    <cellStyle name="Normal 27 3 2 3 6 3" xfId="47047" xr:uid="{00000000-0005-0000-0000-000041830000}"/>
    <cellStyle name="Normal 27 3 2 3 6 4" xfId="37033" xr:uid="{00000000-0005-0000-0000-000042830000}"/>
    <cellStyle name="Normal 27 3 2 3 7" xfId="16192" xr:uid="{00000000-0005-0000-0000-000043830000}"/>
    <cellStyle name="Normal 27 3 2 3 7 2" xfId="51408" xr:uid="{00000000-0005-0000-0000-000044830000}"/>
    <cellStyle name="Normal 27 3 2 3 7 3" xfId="28797" xr:uid="{00000000-0005-0000-0000-000045830000}"/>
    <cellStyle name="Normal 27 3 2 3 8" xfId="14414" xr:uid="{00000000-0005-0000-0000-000046830000}"/>
    <cellStyle name="Normal 27 3 2 3 8 2" xfId="49632" xr:uid="{00000000-0005-0000-0000-000047830000}"/>
    <cellStyle name="Normal 27 3 2 3 9" xfId="38811" xr:uid="{00000000-0005-0000-0000-000048830000}"/>
    <cellStyle name="Normal 27 3 2 4" xfId="2686" xr:uid="{00000000-0005-0000-0000-000049830000}"/>
    <cellStyle name="Normal 27 3 2 4 10" xfId="26212" xr:uid="{00000000-0005-0000-0000-00004A830000}"/>
    <cellStyle name="Normal 27 3 2 4 11" xfId="60616" xr:uid="{00000000-0005-0000-0000-00004B830000}"/>
    <cellStyle name="Normal 27 3 2 4 2" xfId="4512" xr:uid="{00000000-0005-0000-0000-00004C830000}"/>
    <cellStyle name="Normal 27 3 2 4 2 2" xfId="17159" xr:uid="{00000000-0005-0000-0000-00004D830000}"/>
    <cellStyle name="Normal 27 3 2 4 2 2 2" xfId="52375" xr:uid="{00000000-0005-0000-0000-00004E830000}"/>
    <cellStyle name="Normal 27 3 2 4 2 3" xfId="39778" xr:uid="{00000000-0005-0000-0000-00004F830000}"/>
    <cellStyle name="Normal 27 3 2 4 2 4" xfId="29764" xr:uid="{00000000-0005-0000-0000-000050830000}"/>
    <cellStyle name="Normal 27 3 2 4 3" xfId="5982" xr:uid="{00000000-0005-0000-0000-000051830000}"/>
    <cellStyle name="Normal 27 3 2 4 3 2" xfId="18613" xr:uid="{00000000-0005-0000-0000-000052830000}"/>
    <cellStyle name="Normal 27 3 2 4 3 2 2" xfId="53829" xr:uid="{00000000-0005-0000-0000-000053830000}"/>
    <cellStyle name="Normal 27 3 2 4 3 3" xfId="41232" xr:uid="{00000000-0005-0000-0000-000054830000}"/>
    <cellStyle name="Normal 27 3 2 4 3 4" xfId="31218" xr:uid="{00000000-0005-0000-0000-000055830000}"/>
    <cellStyle name="Normal 27 3 2 4 4" xfId="7441" xr:uid="{00000000-0005-0000-0000-000056830000}"/>
    <cellStyle name="Normal 27 3 2 4 4 2" xfId="20067" xr:uid="{00000000-0005-0000-0000-000057830000}"/>
    <cellStyle name="Normal 27 3 2 4 4 2 2" xfId="55283" xr:uid="{00000000-0005-0000-0000-000058830000}"/>
    <cellStyle name="Normal 27 3 2 4 4 3" xfId="42686" xr:uid="{00000000-0005-0000-0000-000059830000}"/>
    <cellStyle name="Normal 27 3 2 4 4 4" xfId="32672" xr:uid="{00000000-0005-0000-0000-00005A830000}"/>
    <cellStyle name="Normal 27 3 2 4 5" xfId="9222" xr:uid="{00000000-0005-0000-0000-00005B830000}"/>
    <cellStyle name="Normal 27 3 2 4 5 2" xfId="21843" xr:uid="{00000000-0005-0000-0000-00005C830000}"/>
    <cellStyle name="Normal 27 3 2 4 5 2 2" xfId="57059" xr:uid="{00000000-0005-0000-0000-00005D830000}"/>
    <cellStyle name="Normal 27 3 2 4 5 3" xfId="44462" xr:uid="{00000000-0005-0000-0000-00005E830000}"/>
    <cellStyle name="Normal 27 3 2 4 5 4" xfId="34448" xr:uid="{00000000-0005-0000-0000-00005F830000}"/>
    <cellStyle name="Normal 27 3 2 4 6" xfId="11016" xr:uid="{00000000-0005-0000-0000-000060830000}"/>
    <cellStyle name="Normal 27 3 2 4 6 2" xfId="23619" xr:uid="{00000000-0005-0000-0000-000061830000}"/>
    <cellStyle name="Normal 27 3 2 4 6 2 2" xfId="58835" xr:uid="{00000000-0005-0000-0000-000062830000}"/>
    <cellStyle name="Normal 27 3 2 4 6 3" xfId="46238" xr:uid="{00000000-0005-0000-0000-000063830000}"/>
    <cellStyle name="Normal 27 3 2 4 6 4" xfId="36224" xr:uid="{00000000-0005-0000-0000-000064830000}"/>
    <cellStyle name="Normal 27 3 2 4 7" xfId="15383" xr:uid="{00000000-0005-0000-0000-000065830000}"/>
    <cellStyle name="Normal 27 3 2 4 7 2" xfId="50599" xr:uid="{00000000-0005-0000-0000-000066830000}"/>
    <cellStyle name="Normal 27 3 2 4 7 3" xfId="27988" xr:uid="{00000000-0005-0000-0000-000067830000}"/>
    <cellStyle name="Normal 27 3 2 4 8" xfId="13605" xr:uid="{00000000-0005-0000-0000-000068830000}"/>
    <cellStyle name="Normal 27 3 2 4 8 2" xfId="48823" xr:uid="{00000000-0005-0000-0000-000069830000}"/>
    <cellStyle name="Normal 27 3 2 4 9" xfId="38002" xr:uid="{00000000-0005-0000-0000-00006A830000}"/>
    <cellStyle name="Normal 27 3 2 5" xfId="3850" xr:uid="{00000000-0005-0000-0000-00006B830000}"/>
    <cellStyle name="Normal 27 3 2 5 2" xfId="8573" xr:uid="{00000000-0005-0000-0000-00006C830000}"/>
    <cellStyle name="Normal 27 3 2 5 2 2" xfId="21199" xr:uid="{00000000-0005-0000-0000-00006D830000}"/>
    <cellStyle name="Normal 27 3 2 5 2 2 2" xfId="56415" xr:uid="{00000000-0005-0000-0000-00006E830000}"/>
    <cellStyle name="Normal 27 3 2 5 2 3" xfId="43818" xr:uid="{00000000-0005-0000-0000-00006F830000}"/>
    <cellStyle name="Normal 27 3 2 5 2 4" xfId="33804" xr:uid="{00000000-0005-0000-0000-000070830000}"/>
    <cellStyle name="Normal 27 3 2 5 3" xfId="10354" xr:uid="{00000000-0005-0000-0000-000071830000}"/>
    <cellStyle name="Normal 27 3 2 5 3 2" xfId="22975" xr:uid="{00000000-0005-0000-0000-000072830000}"/>
    <cellStyle name="Normal 27 3 2 5 3 2 2" xfId="58191" xr:uid="{00000000-0005-0000-0000-000073830000}"/>
    <cellStyle name="Normal 27 3 2 5 3 3" xfId="45594" xr:uid="{00000000-0005-0000-0000-000074830000}"/>
    <cellStyle name="Normal 27 3 2 5 3 4" xfId="35580" xr:uid="{00000000-0005-0000-0000-000075830000}"/>
    <cellStyle name="Normal 27 3 2 5 4" xfId="12150" xr:uid="{00000000-0005-0000-0000-000076830000}"/>
    <cellStyle name="Normal 27 3 2 5 4 2" xfId="24751" xr:uid="{00000000-0005-0000-0000-000077830000}"/>
    <cellStyle name="Normal 27 3 2 5 4 2 2" xfId="59967" xr:uid="{00000000-0005-0000-0000-000078830000}"/>
    <cellStyle name="Normal 27 3 2 5 4 3" xfId="47370" xr:uid="{00000000-0005-0000-0000-000079830000}"/>
    <cellStyle name="Normal 27 3 2 5 4 4" xfId="37356" xr:uid="{00000000-0005-0000-0000-00007A830000}"/>
    <cellStyle name="Normal 27 3 2 5 5" xfId="16515" xr:uid="{00000000-0005-0000-0000-00007B830000}"/>
    <cellStyle name="Normal 27 3 2 5 5 2" xfId="51731" xr:uid="{00000000-0005-0000-0000-00007C830000}"/>
    <cellStyle name="Normal 27 3 2 5 5 3" xfId="29120" xr:uid="{00000000-0005-0000-0000-00007D830000}"/>
    <cellStyle name="Normal 27 3 2 5 6" xfId="14737" xr:uid="{00000000-0005-0000-0000-00007E830000}"/>
    <cellStyle name="Normal 27 3 2 5 6 2" xfId="49955" xr:uid="{00000000-0005-0000-0000-00007F830000}"/>
    <cellStyle name="Normal 27 3 2 5 7" xfId="39134" xr:uid="{00000000-0005-0000-0000-000080830000}"/>
    <cellStyle name="Normal 27 3 2 5 8" xfId="27344" xr:uid="{00000000-0005-0000-0000-000081830000}"/>
    <cellStyle name="Normal 27 3 2 6" xfId="4190" xr:uid="{00000000-0005-0000-0000-000082830000}"/>
    <cellStyle name="Normal 27 3 2 6 2" xfId="16837" xr:uid="{00000000-0005-0000-0000-000083830000}"/>
    <cellStyle name="Normal 27 3 2 6 2 2" xfId="52053" xr:uid="{00000000-0005-0000-0000-000084830000}"/>
    <cellStyle name="Normal 27 3 2 6 2 3" xfId="29442" xr:uid="{00000000-0005-0000-0000-000085830000}"/>
    <cellStyle name="Normal 27 3 2 6 3" xfId="13283" xr:uid="{00000000-0005-0000-0000-000086830000}"/>
    <cellStyle name="Normal 27 3 2 6 3 2" xfId="48501" xr:uid="{00000000-0005-0000-0000-000087830000}"/>
    <cellStyle name="Normal 27 3 2 6 4" xfId="39456" xr:uid="{00000000-0005-0000-0000-000088830000}"/>
    <cellStyle name="Normal 27 3 2 6 5" xfId="25890" xr:uid="{00000000-0005-0000-0000-000089830000}"/>
    <cellStyle name="Normal 27 3 2 7" xfId="5660" xr:uid="{00000000-0005-0000-0000-00008A830000}"/>
    <cellStyle name="Normal 27 3 2 7 2" xfId="18291" xr:uid="{00000000-0005-0000-0000-00008B830000}"/>
    <cellStyle name="Normal 27 3 2 7 2 2" xfId="53507" xr:uid="{00000000-0005-0000-0000-00008C830000}"/>
    <cellStyle name="Normal 27 3 2 7 3" xfId="40910" xr:uid="{00000000-0005-0000-0000-00008D830000}"/>
    <cellStyle name="Normal 27 3 2 7 4" xfId="30896" xr:uid="{00000000-0005-0000-0000-00008E830000}"/>
    <cellStyle name="Normal 27 3 2 8" xfId="7119" xr:uid="{00000000-0005-0000-0000-00008F830000}"/>
    <cellStyle name="Normal 27 3 2 8 2" xfId="19745" xr:uid="{00000000-0005-0000-0000-000090830000}"/>
    <cellStyle name="Normal 27 3 2 8 2 2" xfId="54961" xr:uid="{00000000-0005-0000-0000-000091830000}"/>
    <cellStyle name="Normal 27 3 2 8 3" xfId="42364" xr:uid="{00000000-0005-0000-0000-000092830000}"/>
    <cellStyle name="Normal 27 3 2 8 4" xfId="32350" xr:uid="{00000000-0005-0000-0000-000093830000}"/>
    <cellStyle name="Normal 27 3 2 9" xfId="8900" xr:uid="{00000000-0005-0000-0000-000094830000}"/>
    <cellStyle name="Normal 27 3 2 9 2" xfId="21521" xr:uid="{00000000-0005-0000-0000-000095830000}"/>
    <cellStyle name="Normal 27 3 2 9 2 2" xfId="56737" xr:uid="{00000000-0005-0000-0000-000096830000}"/>
    <cellStyle name="Normal 27 3 2 9 3" xfId="44140" xr:uid="{00000000-0005-0000-0000-000097830000}"/>
    <cellStyle name="Normal 27 3 2 9 4" xfId="34126" xr:uid="{00000000-0005-0000-0000-000098830000}"/>
    <cellStyle name="Normal 27 3 3" xfId="3035" xr:uid="{00000000-0005-0000-0000-000099830000}"/>
    <cellStyle name="Normal 27 3 3 10" xfId="25408" xr:uid="{00000000-0005-0000-0000-00009A830000}"/>
    <cellStyle name="Normal 27 3 3 11" xfId="60943" xr:uid="{00000000-0005-0000-0000-00009B830000}"/>
    <cellStyle name="Normal 27 3 3 2" xfId="4839" xr:uid="{00000000-0005-0000-0000-00009C830000}"/>
    <cellStyle name="Normal 27 3 3 2 2" xfId="17486" xr:uid="{00000000-0005-0000-0000-00009D830000}"/>
    <cellStyle name="Normal 27 3 3 2 2 2" xfId="52702" xr:uid="{00000000-0005-0000-0000-00009E830000}"/>
    <cellStyle name="Normal 27 3 3 2 2 3" xfId="30091" xr:uid="{00000000-0005-0000-0000-00009F830000}"/>
    <cellStyle name="Normal 27 3 3 2 3" xfId="13932" xr:uid="{00000000-0005-0000-0000-0000A0830000}"/>
    <cellStyle name="Normal 27 3 3 2 3 2" xfId="49150" xr:uid="{00000000-0005-0000-0000-0000A1830000}"/>
    <cellStyle name="Normal 27 3 3 2 4" xfId="40105" xr:uid="{00000000-0005-0000-0000-0000A2830000}"/>
    <cellStyle name="Normal 27 3 3 2 5" xfId="26539" xr:uid="{00000000-0005-0000-0000-0000A3830000}"/>
    <cellStyle name="Normal 27 3 3 3" xfId="6309" xr:uid="{00000000-0005-0000-0000-0000A4830000}"/>
    <cellStyle name="Normal 27 3 3 3 2" xfId="18940" xr:uid="{00000000-0005-0000-0000-0000A5830000}"/>
    <cellStyle name="Normal 27 3 3 3 2 2" xfId="54156" xr:uid="{00000000-0005-0000-0000-0000A6830000}"/>
    <cellStyle name="Normal 27 3 3 3 3" xfId="41559" xr:uid="{00000000-0005-0000-0000-0000A7830000}"/>
    <cellStyle name="Normal 27 3 3 3 4" xfId="31545" xr:uid="{00000000-0005-0000-0000-0000A8830000}"/>
    <cellStyle name="Normal 27 3 3 4" xfId="7768" xr:uid="{00000000-0005-0000-0000-0000A9830000}"/>
    <cellStyle name="Normal 27 3 3 4 2" xfId="20394" xr:uid="{00000000-0005-0000-0000-0000AA830000}"/>
    <cellStyle name="Normal 27 3 3 4 2 2" xfId="55610" xr:uid="{00000000-0005-0000-0000-0000AB830000}"/>
    <cellStyle name="Normal 27 3 3 4 3" xfId="43013" xr:uid="{00000000-0005-0000-0000-0000AC830000}"/>
    <cellStyle name="Normal 27 3 3 4 4" xfId="32999" xr:uid="{00000000-0005-0000-0000-0000AD830000}"/>
    <cellStyle name="Normal 27 3 3 5" xfId="9549" xr:uid="{00000000-0005-0000-0000-0000AE830000}"/>
    <cellStyle name="Normal 27 3 3 5 2" xfId="22170" xr:uid="{00000000-0005-0000-0000-0000AF830000}"/>
    <cellStyle name="Normal 27 3 3 5 2 2" xfId="57386" xr:uid="{00000000-0005-0000-0000-0000B0830000}"/>
    <cellStyle name="Normal 27 3 3 5 3" xfId="44789" xr:uid="{00000000-0005-0000-0000-0000B1830000}"/>
    <cellStyle name="Normal 27 3 3 5 4" xfId="34775" xr:uid="{00000000-0005-0000-0000-0000B2830000}"/>
    <cellStyle name="Normal 27 3 3 6" xfId="11343" xr:uid="{00000000-0005-0000-0000-0000B3830000}"/>
    <cellStyle name="Normal 27 3 3 6 2" xfId="23946" xr:uid="{00000000-0005-0000-0000-0000B4830000}"/>
    <cellStyle name="Normal 27 3 3 6 2 2" xfId="59162" xr:uid="{00000000-0005-0000-0000-0000B5830000}"/>
    <cellStyle name="Normal 27 3 3 6 3" xfId="46565" xr:uid="{00000000-0005-0000-0000-0000B6830000}"/>
    <cellStyle name="Normal 27 3 3 6 4" xfId="36551" xr:uid="{00000000-0005-0000-0000-0000B7830000}"/>
    <cellStyle name="Normal 27 3 3 7" xfId="15710" xr:uid="{00000000-0005-0000-0000-0000B8830000}"/>
    <cellStyle name="Normal 27 3 3 7 2" xfId="50926" xr:uid="{00000000-0005-0000-0000-0000B9830000}"/>
    <cellStyle name="Normal 27 3 3 7 3" xfId="28315" xr:uid="{00000000-0005-0000-0000-0000BA830000}"/>
    <cellStyle name="Normal 27 3 3 8" xfId="12801" xr:uid="{00000000-0005-0000-0000-0000BB830000}"/>
    <cellStyle name="Normal 27 3 3 8 2" xfId="48019" xr:uid="{00000000-0005-0000-0000-0000BC830000}"/>
    <cellStyle name="Normal 27 3 3 9" xfId="38329" xr:uid="{00000000-0005-0000-0000-0000BD830000}"/>
    <cellStyle name="Normal 27 3 4" xfId="2862" xr:uid="{00000000-0005-0000-0000-0000BE830000}"/>
    <cellStyle name="Normal 27 3 4 10" xfId="25249" xr:uid="{00000000-0005-0000-0000-0000BF830000}"/>
    <cellStyle name="Normal 27 3 4 11" xfId="60784" xr:uid="{00000000-0005-0000-0000-0000C0830000}"/>
    <cellStyle name="Normal 27 3 4 2" xfId="4680" xr:uid="{00000000-0005-0000-0000-0000C1830000}"/>
    <cellStyle name="Normal 27 3 4 2 2" xfId="17327" xr:uid="{00000000-0005-0000-0000-0000C2830000}"/>
    <cellStyle name="Normal 27 3 4 2 2 2" xfId="52543" xr:uid="{00000000-0005-0000-0000-0000C3830000}"/>
    <cellStyle name="Normal 27 3 4 2 2 3" xfId="29932" xr:uid="{00000000-0005-0000-0000-0000C4830000}"/>
    <cellStyle name="Normal 27 3 4 2 3" xfId="13773" xr:uid="{00000000-0005-0000-0000-0000C5830000}"/>
    <cellStyle name="Normal 27 3 4 2 3 2" xfId="48991" xr:uid="{00000000-0005-0000-0000-0000C6830000}"/>
    <cellStyle name="Normal 27 3 4 2 4" xfId="39946" xr:uid="{00000000-0005-0000-0000-0000C7830000}"/>
    <cellStyle name="Normal 27 3 4 2 5" xfId="26380" xr:uid="{00000000-0005-0000-0000-0000C8830000}"/>
    <cellStyle name="Normal 27 3 4 3" xfId="6150" xr:uid="{00000000-0005-0000-0000-0000C9830000}"/>
    <cellStyle name="Normal 27 3 4 3 2" xfId="18781" xr:uid="{00000000-0005-0000-0000-0000CA830000}"/>
    <cellStyle name="Normal 27 3 4 3 2 2" xfId="53997" xr:uid="{00000000-0005-0000-0000-0000CB830000}"/>
    <cellStyle name="Normal 27 3 4 3 3" xfId="41400" xr:uid="{00000000-0005-0000-0000-0000CC830000}"/>
    <cellStyle name="Normal 27 3 4 3 4" xfId="31386" xr:uid="{00000000-0005-0000-0000-0000CD830000}"/>
    <cellStyle name="Normal 27 3 4 4" xfId="7609" xr:uid="{00000000-0005-0000-0000-0000CE830000}"/>
    <cellStyle name="Normal 27 3 4 4 2" xfId="20235" xr:uid="{00000000-0005-0000-0000-0000CF830000}"/>
    <cellStyle name="Normal 27 3 4 4 2 2" xfId="55451" xr:uid="{00000000-0005-0000-0000-0000D0830000}"/>
    <cellStyle name="Normal 27 3 4 4 3" xfId="42854" xr:uid="{00000000-0005-0000-0000-0000D1830000}"/>
    <cellStyle name="Normal 27 3 4 4 4" xfId="32840" xr:uid="{00000000-0005-0000-0000-0000D2830000}"/>
    <cellStyle name="Normal 27 3 4 5" xfId="9390" xr:uid="{00000000-0005-0000-0000-0000D3830000}"/>
    <cellStyle name="Normal 27 3 4 5 2" xfId="22011" xr:uid="{00000000-0005-0000-0000-0000D4830000}"/>
    <cellStyle name="Normal 27 3 4 5 2 2" xfId="57227" xr:uid="{00000000-0005-0000-0000-0000D5830000}"/>
    <cellStyle name="Normal 27 3 4 5 3" xfId="44630" xr:uid="{00000000-0005-0000-0000-0000D6830000}"/>
    <cellStyle name="Normal 27 3 4 5 4" xfId="34616" xr:uid="{00000000-0005-0000-0000-0000D7830000}"/>
    <cellStyle name="Normal 27 3 4 6" xfId="11184" xr:uid="{00000000-0005-0000-0000-0000D8830000}"/>
    <cellStyle name="Normal 27 3 4 6 2" xfId="23787" xr:uid="{00000000-0005-0000-0000-0000D9830000}"/>
    <cellStyle name="Normal 27 3 4 6 2 2" xfId="59003" xr:uid="{00000000-0005-0000-0000-0000DA830000}"/>
    <cellStyle name="Normal 27 3 4 6 3" xfId="46406" xr:uid="{00000000-0005-0000-0000-0000DB830000}"/>
    <cellStyle name="Normal 27 3 4 6 4" xfId="36392" xr:uid="{00000000-0005-0000-0000-0000DC830000}"/>
    <cellStyle name="Normal 27 3 4 7" xfId="15551" xr:uid="{00000000-0005-0000-0000-0000DD830000}"/>
    <cellStyle name="Normal 27 3 4 7 2" xfId="50767" xr:uid="{00000000-0005-0000-0000-0000DE830000}"/>
    <cellStyle name="Normal 27 3 4 7 3" xfId="28156" xr:uid="{00000000-0005-0000-0000-0000DF830000}"/>
    <cellStyle name="Normal 27 3 4 8" xfId="12642" xr:uid="{00000000-0005-0000-0000-0000E0830000}"/>
    <cellStyle name="Normal 27 3 4 8 2" xfId="47860" xr:uid="{00000000-0005-0000-0000-0000E1830000}"/>
    <cellStyle name="Normal 27 3 4 9" xfId="38170" xr:uid="{00000000-0005-0000-0000-0000E2830000}"/>
    <cellStyle name="Normal 27 3 5" xfId="3371" xr:uid="{00000000-0005-0000-0000-0000E3830000}"/>
    <cellStyle name="Normal 27 3 5 10" xfId="26867" xr:uid="{00000000-0005-0000-0000-0000E4830000}"/>
    <cellStyle name="Normal 27 3 5 11" xfId="61271" xr:uid="{00000000-0005-0000-0000-0000E5830000}"/>
    <cellStyle name="Normal 27 3 5 2" xfId="5167" xr:uid="{00000000-0005-0000-0000-0000E6830000}"/>
    <cellStyle name="Normal 27 3 5 2 2" xfId="17814" xr:uid="{00000000-0005-0000-0000-0000E7830000}"/>
    <cellStyle name="Normal 27 3 5 2 2 2" xfId="53030" xr:uid="{00000000-0005-0000-0000-0000E8830000}"/>
    <cellStyle name="Normal 27 3 5 2 3" xfId="40433" xr:uid="{00000000-0005-0000-0000-0000E9830000}"/>
    <cellStyle name="Normal 27 3 5 2 4" xfId="30419" xr:uid="{00000000-0005-0000-0000-0000EA830000}"/>
    <cellStyle name="Normal 27 3 5 3" xfId="6637" xr:uid="{00000000-0005-0000-0000-0000EB830000}"/>
    <cellStyle name="Normal 27 3 5 3 2" xfId="19268" xr:uid="{00000000-0005-0000-0000-0000EC830000}"/>
    <cellStyle name="Normal 27 3 5 3 2 2" xfId="54484" xr:uid="{00000000-0005-0000-0000-0000ED830000}"/>
    <cellStyle name="Normal 27 3 5 3 3" xfId="41887" xr:uid="{00000000-0005-0000-0000-0000EE830000}"/>
    <cellStyle name="Normal 27 3 5 3 4" xfId="31873" xr:uid="{00000000-0005-0000-0000-0000EF830000}"/>
    <cellStyle name="Normal 27 3 5 4" xfId="8096" xr:uid="{00000000-0005-0000-0000-0000F0830000}"/>
    <cellStyle name="Normal 27 3 5 4 2" xfId="20722" xr:uid="{00000000-0005-0000-0000-0000F1830000}"/>
    <cellStyle name="Normal 27 3 5 4 2 2" xfId="55938" xr:uid="{00000000-0005-0000-0000-0000F2830000}"/>
    <cellStyle name="Normal 27 3 5 4 3" xfId="43341" xr:uid="{00000000-0005-0000-0000-0000F3830000}"/>
    <cellStyle name="Normal 27 3 5 4 4" xfId="33327" xr:uid="{00000000-0005-0000-0000-0000F4830000}"/>
    <cellStyle name="Normal 27 3 5 5" xfId="9877" xr:uid="{00000000-0005-0000-0000-0000F5830000}"/>
    <cellStyle name="Normal 27 3 5 5 2" xfId="22498" xr:uid="{00000000-0005-0000-0000-0000F6830000}"/>
    <cellStyle name="Normal 27 3 5 5 2 2" xfId="57714" xr:uid="{00000000-0005-0000-0000-0000F7830000}"/>
    <cellStyle name="Normal 27 3 5 5 3" xfId="45117" xr:uid="{00000000-0005-0000-0000-0000F8830000}"/>
    <cellStyle name="Normal 27 3 5 5 4" xfId="35103" xr:uid="{00000000-0005-0000-0000-0000F9830000}"/>
    <cellStyle name="Normal 27 3 5 6" xfId="11671" xr:uid="{00000000-0005-0000-0000-0000FA830000}"/>
    <cellStyle name="Normal 27 3 5 6 2" xfId="24274" xr:uid="{00000000-0005-0000-0000-0000FB830000}"/>
    <cellStyle name="Normal 27 3 5 6 2 2" xfId="59490" xr:uid="{00000000-0005-0000-0000-0000FC830000}"/>
    <cellStyle name="Normal 27 3 5 6 3" xfId="46893" xr:uid="{00000000-0005-0000-0000-0000FD830000}"/>
    <cellStyle name="Normal 27 3 5 6 4" xfId="36879" xr:uid="{00000000-0005-0000-0000-0000FE830000}"/>
    <cellStyle name="Normal 27 3 5 7" xfId="16038" xr:uid="{00000000-0005-0000-0000-0000FF830000}"/>
    <cellStyle name="Normal 27 3 5 7 2" xfId="51254" xr:uid="{00000000-0005-0000-0000-000000840000}"/>
    <cellStyle name="Normal 27 3 5 7 3" xfId="28643" xr:uid="{00000000-0005-0000-0000-000001840000}"/>
    <cellStyle name="Normal 27 3 5 8" xfId="14260" xr:uid="{00000000-0005-0000-0000-000002840000}"/>
    <cellStyle name="Normal 27 3 5 8 2" xfId="49478" xr:uid="{00000000-0005-0000-0000-000003840000}"/>
    <cellStyle name="Normal 27 3 5 9" xfId="38657" xr:uid="{00000000-0005-0000-0000-000004840000}"/>
    <cellStyle name="Normal 27 3 6" xfId="2531" xr:uid="{00000000-0005-0000-0000-000005840000}"/>
    <cellStyle name="Normal 27 3 6 10" xfId="26058" xr:uid="{00000000-0005-0000-0000-000006840000}"/>
    <cellStyle name="Normal 27 3 6 11" xfId="60462" xr:uid="{00000000-0005-0000-0000-000007840000}"/>
    <cellStyle name="Normal 27 3 6 2" xfId="4358" xr:uid="{00000000-0005-0000-0000-000008840000}"/>
    <cellStyle name="Normal 27 3 6 2 2" xfId="17005" xr:uid="{00000000-0005-0000-0000-000009840000}"/>
    <cellStyle name="Normal 27 3 6 2 2 2" xfId="52221" xr:uid="{00000000-0005-0000-0000-00000A840000}"/>
    <cellStyle name="Normal 27 3 6 2 3" xfId="39624" xr:uid="{00000000-0005-0000-0000-00000B840000}"/>
    <cellStyle name="Normal 27 3 6 2 4" xfId="29610" xr:uid="{00000000-0005-0000-0000-00000C840000}"/>
    <cellStyle name="Normal 27 3 6 3" xfId="5828" xr:uid="{00000000-0005-0000-0000-00000D840000}"/>
    <cellStyle name="Normal 27 3 6 3 2" xfId="18459" xr:uid="{00000000-0005-0000-0000-00000E840000}"/>
    <cellStyle name="Normal 27 3 6 3 2 2" xfId="53675" xr:uid="{00000000-0005-0000-0000-00000F840000}"/>
    <cellStyle name="Normal 27 3 6 3 3" xfId="41078" xr:uid="{00000000-0005-0000-0000-000010840000}"/>
    <cellStyle name="Normal 27 3 6 3 4" xfId="31064" xr:uid="{00000000-0005-0000-0000-000011840000}"/>
    <cellStyle name="Normal 27 3 6 4" xfId="7287" xr:uid="{00000000-0005-0000-0000-000012840000}"/>
    <cellStyle name="Normal 27 3 6 4 2" xfId="19913" xr:uid="{00000000-0005-0000-0000-000013840000}"/>
    <cellStyle name="Normal 27 3 6 4 2 2" xfId="55129" xr:uid="{00000000-0005-0000-0000-000014840000}"/>
    <cellStyle name="Normal 27 3 6 4 3" xfId="42532" xr:uid="{00000000-0005-0000-0000-000015840000}"/>
    <cellStyle name="Normal 27 3 6 4 4" xfId="32518" xr:uid="{00000000-0005-0000-0000-000016840000}"/>
    <cellStyle name="Normal 27 3 6 5" xfId="9068" xr:uid="{00000000-0005-0000-0000-000017840000}"/>
    <cellStyle name="Normal 27 3 6 5 2" xfId="21689" xr:uid="{00000000-0005-0000-0000-000018840000}"/>
    <cellStyle name="Normal 27 3 6 5 2 2" xfId="56905" xr:uid="{00000000-0005-0000-0000-000019840000}"/>
    <cellStyle name="Normal 27 3 6 5 3" xfId="44308" xr:uid="{00000000-0005-0000-0000-00001A840000}"/>
    <cellStyle name="Normal 27 3 6 5 4" xfId="34294" xr:uid="{00000000-0005-0000-0000-00001B840000}"/>
    <cellStyle name="Normal 27 3 6 6" xfId="10862" xr:uid="{00000000-0005-0000-0000-00001C840000}"/>
    <cellStyle name="Normal 27 3 6 6 2" xfId="23465" xr:uid="{00000000-0005-0000-0000-00001D840000}"/>
    <cellStyle name="Normal 27 3 6 6 2 2" xfId="58681" xr:uid="{00000000-0005-0000-0000-00001E840000}"/>
    <cellStyle name="Normal 27 3 6 6 3" xfId="46084" xr:uid="{00000000-0005-0000-0000-00001F840000}"/>
    <cellStyle name="Normal 27 3 6 6 4" xfId="36070" xr:uid="{00000000-0005-0000-0000-000020840000}"/>
    <cellStyle name="Normal 27 3 6 7" xfId="15229" xr:uid="{00000000-0005-0000-0000-000021840000}"/>
    <cellStyle name="Normal 27 3 6 7 2" xfId="50445" xr:uid="{00000000-0005-0000-0000-000022840000}"/>
    <cellStyle name="Normal 27 3 6 7 3" xfId="27834" xr:uid="{00000000-0005-0000-0000-000023840000}"/>
    <cellStyle name="Normal 27 3 6 8" xfId="13451" xr:uid="{00000000-0005-0000-0000-000024840000}"/>
    <cellStyle name="Normal 27 3 6 8 2" xfId="48669" xr:uid="{00000000-0005-0000-0000-000025840000}"/>
    <cellStyle name="Normal 27 3 6 9" xfId="37848" xr:uid="{00000000-0005-0000-0000-000026840000}"/>
    <cellStyle name="Normal 27 3 7" xfId="3695" xr:uid="{00000000-0005-0000-0000-000027840000}"/>
    <cellStyle name="Normal 27 3 7 2" xfId="8419" xr:uid="{00000000-0005-0000-0000-000028840000}"/>
    <cellStyle name="Normal 27 3 7 2 2" xfId="21045" xr:uid="{00000000-0005-0000-0000-000029840000}"/>
    <cellStyle name="Normal 27 3 7 2 2 2" xfId="56261" xr:uid="{00000000-0005-0000-0000-00002A840000}"/>
    <cellStyle name="Normal 27 3 7 2 3" xfId="43664" xr:uid="{00000000-0005-0000-0000-00002B840000}"/>
    <cellStyle name="Normal 27 3 7 2 4" xfId="33650" xr:uid="{00000000-0005-0000-0000-00002C840000}"/>
    <cellStyle name="Normal 27 3 7 3" xfId="10200" xr:uid="{00000000-0005-0000-0000-00002D840000}"/>
    <cellStyle name="Normal 27 3 7 3 2" xfId="22821" xr:uid="{00000000-0005-0000-0000-00002E840000}"/>
    <cellStyle name="Normal 27 3 7 3 2 2" xfId="58037" xr:uid="{00000000-0005-0000-0000-00002F840000}"/>
    <cellStyle name="Normal 27 3 7 3 3" xfId="45440" xr:uid="{00000000-0005-0000-0000-000030840000}"/>
    <cellStyle name="Normal 27 3 7 3 4" xfId="35426" xr:uid="{00000000-0005-0000-0000-000031840000}"/>
    <cellStyle name="Normal 27 3 7 4" xfId="11996" xr:uid="{00000000-0005-0000-0000-000032840000}"/>
    <cellStyle name="Normal 27 3 7 4 2" xfId="24597" xr:uid="{00000000-0005-0000-0000-000033840000}"/>
    <cellStyle name="Normal 27 3 7 4 2 2" xfId="59813" xr:uid="{00000000-0005-0000-0000-000034840000}"/>
    <cellStyle name="Normal 27 3 7 4 3" xfId="47216" xr:uid="{00000000-0005-0000-0000-000035840000}"/>
    <cellStyle name="Normal 27 3 7 4 4" xfId="37202" xr:uid="{00000000-0005-0000-0000-000036840000}"/>
    <cellStyle name="Normal 27 3 7 5" xfId="16361" xr:uid="{00000000-0005-0000-0000-000037840000}"/>
    <cellStyle name="Normal 27 3 7 5 2" xfId="51577" xr:uid="{00000000-0005-0000-0000-000038840000}"/>
    <cellStyle name="Normal 27 3 7 5 3" xfId="28966" xr:uid="{00000000-0005-0000-0000-000039840000}"/>
    <cellStyle name="Normal 27 3 7 6" xfId="14583" xr:uid="{00000000-0005-0000-0000-00003A840000}"/>
    <cellStyle name="Normal 27 3 7 6 2" xfId="49801" xr:uid="{00000000-0005-0000-0000-00003B840000}"/>
    <cellStyle name="Normal 27 3 7 7" xfId="38980" xr:uid="{00000000-0005-0000-0000-00003C840000}"/>
    <cellStyle name="Normal 27 3 7 8" xfId="27190" xr:uid="{00000000-0005-0000-0000-00003D840000}"/>
    <cellStyle name="Normal 27 3 8" xfId="4031" xr:uid="{00000000-0005-0000-0000-00003E840000}"/>
    <cellStyle name="Normal 27 3 8 2" xfId="16683" xr:uid="{00000000-0005-0000-0000-00003F840000}"/>
    <cellStyle name="Normal 27 3 8 2 2" xfId="51899" xr:uid="{00000000-0005-0000-0000-000040840000}"/>
    <cellStyle name="Normal 27 3 8 2 3" xfId="29288" xr:uid="{00000000-0005-0000-0000-000041840000}"/>
    <cellStyle name="Normal 27 3 8 3" xfId="13129" xr:uid="{00000000-0005-0000-0000-000042840000}"/>
    <cellStyle name="Normal 27 3 8 3 2" xfId="48347" xr:uid="{00000000-0005-0000-0000-000043840000}"/>
    <cellStyle name="Normal 27 3 8 4" xfId="39302" xr:uid="{00000000-0005-0000-0000-000044840000}"/>
    <cellStyle name="Normal 27 3 8 5" xfId="25736" xr:uid="{00000000-0005-0000-0000-000045840000}"/>
    <cellStyle name="Normal 27 3 9" xfId="5506" xr:uid="{00000000-0005-0000-0000-000046840000}"/>
    <cellStyle name="Normal 27 3 9 2" xfId="18137" xr:uid="{00000000-0005-0000-0000-000047840000}"/>
    <cellStyle name="Normal 27 3 9 2 2" xfId="53353" xr:uid="{00000000-0005-0000-0000-000048840000}"/>
    <cellStyle name="Normal 27 3 9 3" xfId="40756" xr:uid="{00000000-0005-0000-0000-000049840000}"/>
    <cellStyle name="Normal 27 3 9 4" xfId="30742" xr:uid="{00000000-0005-0000-0000-00004A840000}"/>
    <cellStyle name="Normal 27 4" xfId="2270" xr:uid="{00000000-0005-0000-0000-00004B840000}"/>
    <cellStyle name="Normal 27 4 10" xfId="10629" xr:uid="{00000000-0005-0000-0000-00004C840000}"/>
    <cellStyle name="Normal 27 4 10 2" xfId="23240" xr:uid="{00000000-0005-0000-0000-00004D840000}"/>
    <cellStyle name="Normal 27 4 10 2 2" xfId="58456" xr:uid="{00000000-0005-0000-0000-00004E840000}"/>
    <cellStyle name="Normal 27 4 10 3" xfId="45859" xr:uid="{00000000-0005-0000-0000-00004F840000}"/>
    <cellStyle name="Normal 27 4 10 4" xfId="35845" xr:uid="{00000000-0005-0000-0000-000050840000}"/>
    <cellStyle name="Normal 27 4 11" xfId="14987" xr:uid="{00000000-0005-0000-0000-000051840000}"/>
    <cellStyle name="Normal 27 4 11 2" xfId="50203" xr:uid="{00000000-0005-0000-0000-000052840000}"/>
    <cellStyle name="Normal 27 4 11 3" xfId="27592" xr:uid="{00000000-0005-0000-0000-000053840000}"/>
    <cellStyle name="Normal 27 4 12" xfId="12400" xr:uid="{00000000-0005-0000-0000-000054840000}"/>
    <cellStyle name="Normal 27 4 12 2" xfId="47618" xr:uid="{00000000-0005-0000-0000-000055840000}"/>
    <cellStyle name="Normal 27 4 13" xfId="37606" xr:uid="{00000000-0005-0000-0000-000056840000}"/>
    <cellStyle name="Normal 27 4 14" xfId="25007" xr:uid="{00000000-0005-0000-0000-000057840000}"/>
    <cellStyle name="Normal 27 4 15" xfId="60220" xr:uid="{00000000-0005-0000-0000-000058840000}"/>
    <cellStyle name="Normal 27 4 2" xfId="3122" xr:uid="{00000000-0005-0000-0000-000059840000}"/>
    <cellStyle name="Normal 27 4 2 10" xfId="25491" xr:uid="{00000000-0005-0000-0000-00005A840000}"/>
    <cellStyle name="Normal 27 4 2 11" xfId="61026" xr:uid="{00000000-0005-0000-0000-00005B840000}"/>
    <cellStyle name="Normal 27 4 2 2" xfId="4922" xr:uid="{00000000-0005-0000-0000-00005C840000}"/>
    <cellStyle name="Normal 27 4 2 2 2" xfId="17569" xr:uid="{00000000-0005-0000-0000-00005D840000}"/>
    <cellStyle name="Normal 27 4 2 2 2 2" xfId="52785" xr:uid="{00000000-0005-0000-0000-00005E840000}"/>
    <cellStyle name="Normal 27 4 2 2 2 3" xfId="30174" xr:uid="{00000000-0005-0000-0000-00005F840000}"/>
    <cellStyle name="Normal 27 4 2 2 3" xfId="14015" xr:uid="{00000000-0005-0000-0000-000060840000}"/>
    <cellStyle name="Normal 27 4 2 2 3 2" xfId="49233" xr:uid="{00000000-0005-0000-0000-000061840000}"/>
    <cellStyle name="Normal 27 4 2 2 4" xfId="40188" xr:uid="{00000000-0005-0000-0000-000062840000}"/>
    <cellStyle name="Normal 27 4 2 2 5" xfId="26622" xr:uid="{00000000-0005-0000-0000-000063840000}"/>
    <cellStyle name="Normal 27 4 2 3" xfId="6392" xr:uid="{00000000-0005-0000-0000-000064840000}"/>
    <cellStyle name="Normal 27 4 2 3 2" xfId="19023" xr:uid="{00000000-0005-0000-0000-000065840000}"/>
    <cellStyle name="Normal 27 4 2 3 2 2" xfId="54239" xr:uid="{00000000-0005-0000-0000-000066840000}"/>
    <cellStyle name="Normal 27 4 2 3 3" xfId="41642" xr:uid="{00000000-0005-0000-0000-000067840000}"/>
    <cellStyle name="Normal 27 4 2 3 4" xfId="31628" xr:uid="{00000000-0005-0000-0000-000068840000}"/>
    <cellStyle name="Normal 27 4 2 4" xfId="7851" xr:uid="{00000000-0005-0000-0000-000069840000}"/>
    <cellStyle name="Normal 27 4 2 4 2" xfId="20477" xr:uid="{00000000-0005-0000-0000-00006A840000}"/>
    <cellStyle name="Normal 27 4 2 4 2 2" xfId="55693" xr:uid="{00000000-0005-0000-0000-00006B840000}"/>
    <cellStyle name="Normal 27 4 2 4 3" xfId="43096" xr:uid="{00000000-0005-0000-0000-00006C840000}"/>
    <cellStyle name="Normal 27 4 2 4 4" xfId="33082" xr:uid="{00000000-0005-0000-0000-00006D840000}"/>
    <cellStyle name="Normal 27 4 2 5" xfId="9632" xr:uid="{00000000-0005-0000-0000-00006E840000}"/>
    <cellStyle name="Normal 27 4 2 5 2" xfId="22253" xr:uid="{00000000-0005-0000-0000-00006F840000}"/>
    <cellStyle name="Normal 27 4 2 5 2 2" xfId="57469" xr:uid="{00000000-0005-0000-0000-000070840000}"/>
    <cellStyle name="Normal 27 4 2 5 3" xfId="44872" xr:uid="{00000000-0005-0000-0000-000071840000}"/>
    <cellStyle name="Normal 27 4 2 5 4" xfId="34858" xr:uid="{00000000-0005-0000-0000-000072840000}"/>
    <cellStyle name="Normal 27 4 2 6" xfId="11426" xr:uid="{00000000-0005-0000-0000-000073840000}"/>
    <cellStyle name="Normal 27 4 2 6 2" xfId="24029" xr:uid="{00000000-0005-0000-0000-000074840000}"/>
    <cellStyle name="Normal 27 4 2 6 2 2" xfId="59245" xr:uid="{00000000-0005-0000-0000-000075840000}"/>
    <cellStyle name="Normal 27 4 2 6 3" xfId="46648" xr:uid="{00000000-0005-0000-0000-000076840000}"/>
    <cellStyle name="Normal 27 4 2 6 4" xfId="36634" xr:uid="{00000000-0005-0000-0000-000077840000}"/>
    <cellStyle name="Normal 27 4 2 7" xfId="15793" xr:uid="{00000000-0005-0000-0000-000078840000}"/>
    <cellStyle name="Normal 27 4 2 7 2" xfId="51009" xr:uid="{00000000-0005-0000-0000-000079840000}"/>
    <cellStyle name="Normal 27 4 2 7 3" xfId="28398" xr:uid="{00000000-0005-0000-0000-00007A840000}"/>
    <cellStyle name="Normal 27 4 2 8" xfId="12884" xr:uid="{00000000-0005-0000-0000-00007B840000}"/>
    <cellStyle name="Normal 27 4 2 8 2" xfId="48102" xr:uid="{00000000-0005-0000-0000-00007C840000}"/>
    <cellStyle name="Normal 27 4 2 9" xfId="38412" xr:uid="{00000000-0005-0000-0000-00007D840000}"/>
    <cellStyle name="Normal 27 4 3" xfId="3451" xr:uid="{00000000-0005-0000-0000-00007E840000}"/>
    <cellStyle name="Normal 27 4 3 10" xfId="26947" xr:uid="{00000000-0005-0000-0000-00007F840000}"/>
    <cellStyle name="Normal 27 4 3 11" xfId="61351" xr:uid="{00000000-0005-0000-0000-000080840000}"/>
    <cellStyle name="Normal 27 4 3 2" xfId="5247" xr:uid="{00000000-0005-0000-0000-000081840000}"/>
    <cellStyle name="Normal 27 4 3 2 2" xfId="17894" xr:uid="{00000000-0005-0000-0000-000082840000}"/>
    <cellStyle name="Normal 27 4 3 2 2 2" xfId="53110" xr:uid="{00000000-0005-0000-0000-000083840000}"/>
    <cellStyle name="Normal 27 4 3 2 3" xfId="40513" xr:uid="{00000000-0005-0000-0000-000084840000}"/>
    <cellStyle name="Normal 27 4 3 2 4" xfId="30499" xr:uid="{00000000-0005-0000-0000-000085840000}"/>
    <cellStyle name="Normal 27 4 3 3" xfId="6717" xr:uid="{00000000-0005-0000-0000-000086840000}"/>
    <cellStyle name="Normal 27 4 3 3 2" xfId="19348" xr:uid="{00000000-0005-0000-0000-000087840000}"/>
    <cellStyle name="Normal 27 4 3 3 2 2" xfId="54564" xr:uid="{00000000-0005-0000-0000-000088840000}"/>
    <cellStyle name="Normal 27 4 3 3 3" xfId="41967" xr:uid="{00000000-0005-0000-0000-000089840000}"/>
    <cellStyle name="Normal 27 4 3 3 4" xfId="31953" xr:uid="{00000000-0005-0000-0000-00008A840000}"/>
    <cellStyle name="Normal 27 4 3 4" xfId="8176" xr:uid="{00000000-0005-0000-0000-00008B840000}"/>
    <cellStyle name="Normal 27 4 3 4 2" xfId="20802" xr:uid="{00000000-0005-0000-0000-00008C840000}"/>
    <cellStyle name="Normal 27 4 3 4 2 2" xfId="56018" xr:uid="{00000000-0005-0000-0000-00008D840000}"/>
    <cellStyle name="Normal 27 4 3 4 3" xfId="43421" xr:uid="{00000000-0005-0000-0000-00008E840000}"/>
    <cellStyle name="Normal 27 4 3 4 4" xfId="33407" xr:uid="{00000000-0005-0000-0000-00008F840000}"/>
    <cellStyle name="Normal 27 4 3 5" xfId="9957" xr:uid="{00000000-0005-0000-0000-000090840000}"/>
    <cellStyle name="Normal 27 4 3 5 2" xfId="22578" xr:uid="{00000000-0005-0000-0000-000091840000}"/>
    <cellStyle name="Normal 27 4 3 5 2 2" xfId="57794" xr:uid="{00000000-0005-0000-0000-000092840000}"/>
    <cellStyle name="Normal 27 4 3 5 3" xfId="45197" xr:uid="{00000000-0005-0000-0000-000093840000}"/>
    <cellStyle name="Normal 27 4 3 5 4" xfId="35183" xr:uid="{00000000-0005-0000-0000-000094840000}"/>
    <cellStyle name="Normal 27 4 3 6" xfId="11751" xr:uid="{00000000-0005-0000-0000-000095840000}"/>
    <cellStyle name="Normal 27 4 3 6 2" xfId="24354" xr:uid="{00000000-0005-0000-0000-000096840000}"/>
    <cellStyle name="Normal 27 4 3 6 2 2" xfId="59570" xr:uid="{00000000-0005-0000-0000-000097840000}"/>
    <cellStyle name="Normal 27 4 3 6 3" xfId="46973" xr:uid="{00000000-0005-0000-0000-000098840000}"/>
    <cellStyle name="Normal 27 4 3 6 4" xfId="36959" xr:uid="{00000000-0005-0000-0000-000099840000}"/>
    <cellStyle name="Normal 27 4 3 7" xfId="16118" xr:uid="{00000000-0005-0000-0000-00009A840000}"/>
    <cellStyle name="Normal 27 4 3 7 2" xfId="51334" xr:uid="{00000000-0005-0000-0000-00009B840000}"/>
    <cellStyle name="Normal 27 4 3 7 3" xfId="28723" xr:uid="{00000000-0005-0000-0000-00009C840000}"/>
    <cellStyle name="Normal 27 4 3 8" xfId="14340" xr:uid="{00000000-0005-0000-0000-00009D840000}"/>
    <cellStyle name="Normal 27 4 3 8 2" xfId="49558" xr:uid="{00000000-0005-0000-0000-00009E840000}"/>
    <cellStyle name="Normal 27 4 3 9" xfId="38737" xr:uid="{00000000-0005-0000-0000-00009F840000}"/>
    <cellStyle name="Normal 27 4 4" xfId="2612" xr:uid="{00000000-0005-0000-0000-0000A0840000}"/>
    <cellStyle name="Normal 27 4 4 10" xfId="26138" xr:uid="{00000000-0005-0000-0000-0000A1840000}"/>
    <cellStyle name="Normal 27 4 4 11" xfId="60542" xr:uid="{00000000-0005-0000-0000-0000A2840000}"/>
    <cellStyle name="Normal 27 4 4 2" xfId="4438" xr:uid="{00000000-0005-0000-0000-0000A3840000}"/>
    <cellStyle name="Normal 27 4 4 2 2" xfId="17085" xr:uid="{00000000-0005-0000-0000-0000A4840000}"/>
    <cellStyle name="Normal 27 4 4 2 2 2" xfId="52301" xr:uid="{00000000-0005-0000-0000-0000A5840000}"/>
    <cellStyle name="Normal 27 4 4 2 3" xfId="39704" xr:uid="{00000000-0005-0000-0000-0000A6840000}"/>
    <cellStyle name="Normal 27 4 4 2 4" xfId="29690" xr:uid="{00000000-0005-0000-0000-0000A7840000}"/>
    <cellStyle name="Normal 27 4 4 3" xfId="5908" xr:uid="{00000000-0005-0000-0000-0000A8840000}"/>
    <cellStyle name="Normal 27 4 4 3 2" xfId="18539" xr:uid="{00000000-0005-0000-0000-0000A9840000}"/>
    <cellStyle name="Normal 27 4 4 3 2 2" xfId="53755" xr:uid="{00000000-0005-0000-0000-0000AA840000}"/>
    <cellStyle name="Normal 27 4 4 3 3" xfId="41158" xr:uid="{00000000-0005-0000-0000-0000AB840000}"/>
    <cellStyle name="Normal 27 4 4 3 4" xfId="31144" xr:uid="{00000000-0005-0000-0000-0000AC840000}"/>
    <cellStyle name="Normal 27 4 4 4" xfId="7367" xr:uid="{00000000-0005-0000-0000-0000AD840000}"/>
    <cellStyle name="Normal 27 4 4 4 2" xfId="19993" xr:uid="{00000000-0005-0000-0000-0000AE840000}"/>
    <cellStyle name="Normal 27 4 4 4 2 2" xfId="55209" xr:uid="{00000000-0005-0000-0000-0000AF840000}"/>
    <cellStyle name="Normal 27 4 4 4 3" xfId="42612" xr:uid="{00000000-0005-0000-0000-0000B0840000}"/>
    <cellStyle name="Normal 27 4 4 4 4" xfId="32598" xr:uid="{00000000-0005-0000-0000-0000B1840000}"/>
    <cellStyle name="Normal 27 4 4 5" xfId="9148" xr:uid="{00000000-0005-0000-0000-0000B2840000}"/>
    <cellStyle name="Normal 27 4 4 5 2" xfId="21769" xr:uid="{00000000-0005-0000-0000-0000B3840000}"/>
    <cellStyle name="Normal 27 4 4 5 2 2" xfId="56985" xr:uid="{00000000-0005-0000-0000-0000B4840000}"/>
    <cellStyle name="Normal 27 4 4 5 3" xfId="44388" xr:uid="{00000000-0005-0000-0000-0000B5840000}"/>
    <cellStyle name="Normal 27 4 4 5 4" xfId="34374" xr:uid="{00000000-0005-0000-0000-0000B6840000}"/>
    <cellStyle name="Normal 27 4 4 6" xfId="10942" xr:uid="{00000000-0005-0000-0000-0000B7840000}"/>
    <cellStyle name="Normal 27 4 4 6 2" xfId="23545" xr:uid="{00000000-0005-0000-0000-0000B8840000}"/>
    <cellStyle name="Normal 27 4 4 6 2 2" xfId="58761" xr:uid="{00000000-0005-0000-0000-0000B9840000}"/>
    <cellStyle name="Normal 27 4 4 6 3" xfId="46164" xr:uid="{00000000-0005-0000-0000-0000BA840000}"/>
    <cellStyle name="Normal 27 4 4 6 4" xfId="36150" xr:uid="{00000000-0005-0000-0000-0000BB840000}"/>
    <cellStyle name="Normal 27 4 4 7" xfId="15309" xr:uid="{00000000-0005-0000-0000-0000BC840000}"/>
    <cellStyle name="Normal 27 4 4 7 2" xfId="50525" xr:uid="{00000000-0005-0000-0000-0000BD840000}"/>
    <cellStyle name="Normal 27 4 4 7 3" xfId="27914" xr:uid="{00000000-0005-0000-0000-0000BE840000}"/>
    <cellStyle name="Normal 27 4 4 8" xfId="13531" xr:uid="{00000000-0005-0000-0000-0000BF840000}"/>
    <cellStyle name="Normal 27 4 4 8 2" xfId="48749" xr:uid="{00000000-0005-0000-0000-0000C0840000}"/>
    <cellStyle name="Normal 27 4 4 9" xfId="37928" xr:uid="{00000000-0005-0000-0000-0000C1840000}"/>
    <cellStyle name="Normal 27 4 5" xfId="3776" xr:uid="{00000000-0005-0000-0000-0000C2840000}"/>
    <cellStyle name="Normal 27 4 5 2" xfId="8499" xr:uid="{00000000-0005-0000-0000-0000C3840000}"/>
    <cellStyle name="Normal 27 4 5 2 2" xfId="21125" xr:uid="{00000000-0005-0000-0000-0000C4840000}"/>
    <cellStyle name="Normal 27 4 5 2 2 2" xfId="56341" xr:uid="{00000000-0005-0000-0000-0000C5840000}"/>
    <cellStyle name="Normal 27 4 5 2 3" xfId="43744" xr:uid="{00000000-0005-0000-0000-0000C6840000}"/>
    <cellStyle name="Normal 27 4 5 2 4" xfId="33730" xr:uid="{00000000-0005-0000-0000-0000C7840000}"/>
    <cellStyle name="Normal 27 4 5 3" xfId="10280" xr:uid="{00000000-0005-0000-0000-0000C8840000}"/>
    <cellStyle name="Normal 27 4 5 3 2" xfId="22901" xr:uid="{00000000-0005-0000-0000-0000C9840000}"/>
    <cellStyle name="Normal 27 4 5 3 2 2" xfId="58117" xr:uid="{00000000-0005-0000-0000-0000CA840000}"/>
    <cellStyle name="Normal 27 4 5 3 3" xfId="45520" xr:uid="{00000000-0005-0000-0000-0000CB840000}"/>
    <cellStyle name="Normal 27 4 5 3 4" xfId="35506" xr:uid="{00000000-0005-0000-0000-0000CC840000}"/>
    <cellStyle name="Normal 27 4 5 4" xfId="12076" xr:uid="{00000000-0005-0000-0000-0000CD840000}"/>
    <cellStyle name="Normal 27 4 5 4 2" xfId="24677" xr:uid="{00000000-0005-0000-0000-0000CE840000}"/>
    <cellStyle name="Normal 27 4 5 4 2 2" xfId="59893" xr:uid="{00000000-0005-0000-0000-0000CF840000}"/>
    <cellStyle name="Normal 27 4 5 4 3" xfId="47296" xr:uid="{00000000-0005-0000-0000-0000D0840000}"/>
    <cellStyle name="Normal 27 4 5 4 4" xfId="37282" xr:uid="{00000000-0005-0000-0000-0000D1840000}"/>
    <cellStyle name="Normal 27 4 5 5" xfId="16441" xr:uid="{00000000-0005-0000-0000-0000D2840000}"/>
    <cellStyle name="Normal 27 4 5 5 2" xfId="51657" xr:uid="{00000000-0005-0000-0000-0000D3840000}"/>
    <cellStyle name="Normal 27 4 5 5 3" xfId="29046" xr:uid="{00000000-0005-0000-0000-0000D4840000}"/>
    <cellStyle name="Normal 27 4 5 6" xfId="14663" xr:uid="{00000000-0005-0000-0000-0000D5840000}"/>
    <cellStyle name="Normal 27 4 5 6 2" xfId="49881" xr:uid="{00000000-0005-0000-0000-0000D6840000}"/>
    <cellStyle name="Normal 27 4 5 7" xfId="39060" xr:uid="{00000000-0005-0000-0000-0000D7840000}"/>
    <cellStyle name="Normal 27 4 5 8" xfId="27270" xr:uid="{00000000-0005-0000-0000-0000D8840000}"/>
    <cellStyle name="Normal 27 4 6" xfId="4116" xr:uid="{00000000-0005-0000-0000-0000D9840000}"/>
    <cellStyle name="Normal 27 4 6 2" xfId="16763" xr:uid="{00000000-0005-0000-0000-0000DA840000}"/>
    <cellStyle name="Normal 27 4 6 2 2" xfId="51979" xr:uid="{00000000-0005-0000-0000-0000DB840000}"/>
    <cellStyle name="Normal 27 4 6 2 3" xfId="29368" xr:uid="{00000000-0005-0000-0000-0000DC840000}"/>
    <cellStyle name="Normal 27 4 6 3" xfId="13209" xr:uid="{00000000-0005-0000-0000-0000DD840000}"/>
    <cellStyle name="Normal 27 4 6 3 2" xfId="48427" xr:uid="{00000000-0005-0000-0000-0000DE840000}"/>
    <cellStyle name="Normal 27 4 6 4" xfId="39382" xr:uid="{00000000-0005-0000-0000-0000DF840000}"/>
    <cellStyle name="Normal 27 4 6 5" xfId="25816" xr:uid="{00000000-0005-0000-0000-0000E0840000}"/>
    <cellStyle name="Normal 27 4 7" xfId="5586" xr:uid="{00000000-0005-0000-0000-0000E1840000}"/>
    <cellStyle name="Normal 27 4 7 2" xfId="18217" xr:uid="{00000000-0005-0000-0000-0000E2840000}"/>
    <cellStyle name="Normal 27 4 7 2 2" xfId="53433" xr:uid="{00000000-0005-0000-0000-0000E3840000}"/>
    <cellStyle name="Normal 27 4 7 3" xfId="40836" xr:uid="{00000000-0005-0000-0000-0000E4840000}"/>
    <cellStyle name="Normal 27 4 7 4" xfId="30822" xr:uid="{00000000-0005-0000-0000-0000E5840000}"/>
    <cellStyle name="Normal 27 4 8" xfId="7045" xr:uid="{00000000-0005-0000-0000-0000E6840000}"/>
    <cellStyle name="Normal 27 4 8 2" xfId="19671" xr:uid="{00000000-0005-0000-0000-0000E7840000}"/>
    <cellStyle name="Normal 27 4 8 2 2" xfId="54887" xr:uid="{00000000-0005-0000-0000-0000E8840000}"/>
    <cellStyle name="Normal 27 4 8 3" xfId="42290" xr:uid="{00000000-0005-0000-0000-0000E9840000}"/>
    <cellStyle name="Normal 27 4 8 4" xfId="32276" xr:uid="{00000000-0005-0000-0000-0000EA840000}"/>
    <cellStyle name="Normal 27 4 9" xfId="8826" xr:uid="{00000000-0005-0000-0000-0000EB840000}"/>
    <cellStyle name="Normal 27 4 9 2" xfId="21447" xr:uid="{00000000-0005-0000-0000-0000EC840000}"/>
    <cellStyle name="Normal 27 4 9 2 2" xfId="56663" xr:uid="{00000000-0005-0000-0000-0000ED840000}"/>
    <cellStyle name="Normal 27 4 9 3" xfId="44066" xr:uid="{00000000-0005-0000-0000-0000EE840000}"/>
    <cellStyle name="Normal 27 4 9 4" xfId="34052" xr:uid="{00000000-0005-0000-0000-0000EF840000}"/>
    <cellStyle name="Normal 27 5" xfId="2947" xr:uid="{00000000-0005-0000-0000-0000F0840000}"/>
    <cellStyle name="Normal 27 5 10" xfId="25329" xr:uid="{00000000-0005-0000-0000-0000F1840000}"/>
    <cellStyle name="Normal 27 5 11" xfId="60864" xr:uid="{00000000-0005-0000-0000-0000F2840000}"/>
    <cellStyle name="Normal 27 5 2" xfId="4760" xr:uid="{00000000-0005-0000-0000-0000F3840000}"/>
    <cellStyle name="Normal 27 5 2 2" xfId="17407" xr:uid="{00000000-0005-0000-0000-0000F4840000}"/>
    <cellStyle name="Normal 27 5 2 2 2" xfId="52623" xr:uid="{00000000-0005-0000-0000-0000F5840000}"/>
    <cellStyle name="Normal 27 5 2 2 3" xfId="30012" xr:uid="{00000000-0005-0000-0000-0000F6840000}"/>
    <cellStyle name="Normal 27 5 2 3" xfId="13853" xr:uid="{00000000-0005-0000-0000-0000F7840000}"/>
    <cellStyle name="Normal 27 5 2 3 2" xfId="49071" xr:uid="{00000000-0005-0000-0000-0000F8840000}"/>
    <cellStyle name="Normal 27 5 2 4" xfId="40026" xr:uid="{00000000-0005-0000-0000-0000F9840000}"/>
    <cellStyle name="Normal 27 5 2 5" xfId="26460" xr:uid="{00000000-0005-0000-0000-0000FA840000}"/>
    <cellStyle name="Normal 27 5 3" xfId="6230" xr:uid="{00000000-0005-0000-0000-0000FB840000}"/>
    <cellStyle name="Normal 27 5 3 2" xfId="18861" xr:uid="{00000000-0005-0000-0000-0000FC840000}"/>
    <cellStyle name="Normal 27 5 3 2 2" xfId="54077" xr:uid="{00000000-0005-0000-0000-0000FD840000}"/>
    <cellStyle name="Normal 27 5 3 3" xfId="41480" xr:uid="{00000000-0005-0000-0000-0000FE840000}"/>
    <cellStyle name="Normal 27 5 3 4" xfId="31466" xr:uid="{00000000-0005-0000-0000-0000FF840000}"/>
    <cellStyle name="Normal 27 5 4" xfId="7689" xr:uid="{00000000-0005-0000-0000-000000850000}"/>
    <cellStyle name="Normal 27 5 4 2" xfId="20315" xr:uid="{00000000-0005-0000-0000-000001850000}"/>
    <cellStyle name="Normal 27 5 4 2 2" xfId="55531" xr:uid="{00000000-0005-0000-0000-000002850000}"/>
    <cellStyle name="Normal 27 5 4 3" xfId="42934" xr:uid="{00000000-0005-0000-0000-000003850000}"/>
    <cellStyle name="Normal 27 5 4 4" xfId="32920" xr:uid="{00000000-0005-0000-0000-000004850000}"/>
    <cellStyle name="Normal 27 5 5" xfId="9470" xr:uid="{00000000-0005-0000-0000-000005850000}"/>
    <cellStyle name="Normal 27 5 5 2" xfId="22091" xr:uid="{00000000-0005-0000-0000-000006850000}"/>
    <cellStyle name="Normal 27 5 5 2 2" xfId="57307" xr:uid="{00000000-0005-0000-0000-000007850000}"/>
    <cellStyle name="Normal 27 5 5 3" xfId="44710" xr:uid="{00000000-0005-0000-0000-000008850000}"/>
    <cellStyle name="Normal 27 5 5 4" xfId="34696" xr:uid="{00000000-0005-0000-0000-000009850000}"/>
    <cellStyle name="Normal 27 5 6" xfId="11264" xr:uid="{00000000-0005-0000-0000-00000A850000}"/>
    <cellStyle name="Normal 27 5 6 2" xfId="23867" xr:uid="{00000000-0005-0000-0000-00000B850000}"/>
    <cellStyle name="Normal 27 5 6 2 2" xfId="59083" xr:uid="{00000000-0005-0000-0000-00000C850000}"/>
    <cellStyle name="Normal 27 5 6 3" xfId="46486" xr:uid="{00000000-0005-0000-0000-00000D850000}"/>
    <cellStyle name="Normal 27 5 6 4" xfId="36472" xr:uid="{00000000-0005-0000-0000-00000E850000}"/>
    <cellStyle name="Normal 27 5 7" xfId="15631" xr:uid="{00000000-0005-0000-0000-00000F850000}"/>
    <cellStyle name="Normal 27 5 7 2" xfId="50847" xr:uid="{00000000-0005-0000-0000-000010850000}"/>
    <cellStyle name="Normal 27 5 7 3" xfId="28236" xr:uid="{00000000-0005-0000-0000-000011850000}"/>
    <cellStyle name="Normal 27 5 8" xfId="12722" xr:uid="{00000000-0005-0000-0000-000012850000}"/>
    <cellStyle name="Normal 27 5 8 2" xfId="47940" xr:uid="{00000000-0005-0000-0000-000013850000}"/>
    <cellStyle name="Normal 27 5 9" xfId="38250" xr:uid="{00000000-0005-0000-0000-000014850000}"/>
    <cellStyle name="Normal 27 6" xfId="2784" xr:uid="{00000000-0005-0000-0000-000015850000}"/>
    <cellStyle name="Normal 27 6 10" xfId="25177" xr:uid="{00000000-0005-0000-0000-000016850000}"/>
    <cellStyle name="Normal 27 6 11" xfId="60712" xr:uid="{00000000-0005-0000-0000-000017850000}"/>
    <cellStyle name="Normal 27 6 2" xfId="4608" xr:uid="{00000000-0005-0000-0000-000018850000}"/>
    <cellStyle name="Normal 27 6 2 2" xfId="17255" xr:uid="{00000000-0005-0000-0000-000019850000}"/>
    <cellStyle name="Normal 27 6 2 2 2" xfId="52471" xr:uid="{00000000-0005-0000-0000-00001A850000}"/>
    <cellStyle name="Normal 27 6 2 2 3" xfId="29860" xr:uid="{00000000-0005-0000-0000-00001B850000}"/>
    <cellStyle name="Normal 27 6 2 3" xfId="13701" xr:uid="{00000000-0005-0000-0000-00001C850000}"/>
    <cellStyle name="Normal 27 6 2 3 2" xfId="48919" xr:uid="{00000000-0005-0000-0000-00001D850000}"/>
    <cellStyle name="Normal 27 6 2 4" xfId="39874" xr:uid="{00000000-0005-0000-0000-00001E850000}"/>
    <cellStyle name="Normal 27 6 2 5" xfId="26308" xr:uid="{00000000-0005-0000-0000-00001F850000}"/>
    <cellStyle name="Normal 27 6 3" xfId="6078" xr:uid="{00000000-0005-0000-0000-000020850000}"/>
    <cellStyle name="Normal 27 6 3 2" xfId="18709" xr:uid="{00000000-0005-0000-0000-000021850000}"/>
    <cellStyle name="Normal 27 6 3 2 2" xfId="53925" xr:uid="{00000000-0005-0000-0000-000022850000}"/>
    <cellStyle name="Normal 27 6 3 3" xfId="41328" xr:uid="{00000000-0005-0000-0000-000023850000}"/>
    <cellStyle name="Normal 27 6 3 4" xfId="31314" xr:uid="{00000000-0005-0000-0000-000024850000}"/>
    <cellStyle name="Normal 27 6 4" xfId="7537" xr:uid="{00000000-0005-0000-0000-000025850000}"/>
    <cellStyle name="Normal 27 6 4 2" xfId="20163" xr:uid="{00000000-0005-0000-0000-000026850000}"/>
    <cellStyle name="Normal 27 6 4 2 2" xfId="55379" xr:uid="{00000000-0005-0000-0000-000027850000}"/>
    <cellStyle name="Normal 27 6 4 3" xfId="42782" xr:uid="{00000000-0005-0000-0000-000028850000}"/>
    <cellStyle name="Normal 27 6 4 4" xfId="32768" xr:uid="{00000000-0005-0000-0000-000029850000}"/>
    <cellStyle name="Normal 27 6 5" xfId="9318" xr:uid="{00000000-0005-0000-0000-00002A850000}"/>
    <cellStyle name="Normal 27 6 5 2" xfId="21939" xr:uid="{00000000-0005-0000-0000-00002B850000}"/>
    <cellStyle name="Normal 27 6 5 2 2" xfId="57155" xr:uid="{00000000-0005-0000-0000-00002C850000}"/>
    <cellStyle name="Normal 27 6 5 3" xfId="44558" xr:uid="{00000000-0005-0000-0000-00002D850000}"/>
    <cellStyle name="Normal 27 6 5 4" xfId="34544" xr:uid="{00000000-0005-0000-0000-00002E850000}"/>
    <cellStyle name="Normal 27 6 6" xfId="11112" xr:uid="{00000000-0005-0000-0000-00002F850000}"/>
    <cellStyle name="Normal 27 6 6 2" xfId="23715" xr:uid="{00000000-0005-0000-0000-000030850000}"/>
    <cellStyle name="Normal 27 6 6 2 2" xfId="58931" xr:uid="{00000000-0005-0000-0000-000031850000}"/>
    <cellStyle name="Normal 27 6 6 3" xfId="46334" xr:uid="{00000000-0005-0000-0000-000032850000}"/>
    <cellStyle name="Normal 27 6 6 4" xfId="36320" xr:uid="{00000000-0005-0000-0000-000033850000}"/>
    <cellStyle name="Normal 27 6 7" xfId="15479" xr:uid="{00000000-0005-0000-0000-000034850000}"/>
    <cellStyle name="Normal 27 6 7 2" xfId="50695" xr:uid="{00000000-0005-0000-0000-000035850000}"/>
    <cellStyle name="Normal 27 6 7 3" xfId="28084" xr:uid="{00000000-0005-0000-0000-000036850000}"/>
    <cellStyle name="Normal 27 6 8" xfId="12570" xr:uid="{00000000-0005-0000-0000-000037850000}"/>
    <cellStyle name="Normal 27 6 8 2" xfId="47788" xr:uid="{00000000-0005-0000-0000-000038850000}"/>
    <cellStyle name="Normal 27 6 9" xfId="38098" xr:uid="{00000000-0005-0000-0000-000039850000}"/>
    <cellStyle name="Normal 27 7" xfId="3299" xr:uid="{00000000-0005-0000-0000-00003A850000}"/>
    <cellStyle name="Normal 27 7 10" xfId="26795" xr:uid="{00000000-0005-0000-0000-00003B850000}"/>
    <cellStyle name="Normal 27 7 11" xfId="61199" xr:uid="{00000000-0005-0000-0000-00003C850000}"/>
    <cellStyle name="Normal 27 7 2" xfId="5095" xr:uid="{00000000-0005-0000-0000-00003D850000}"/>
    <cellStyle name="Normal 27 7 2 2" xfId="17742" xr:uid="{00000000-0005-0000-0000-00003E850000}"/>
    <cellStyle name="Normal 27 7 2 2 2" xfId="52958" xr:uid="{00000000-0005-0000-0000-00003F850000}"/>
    <cellStyle name="Normal 27 7 2 3" xfId="40361" xr:uid="{00000000-0005-0000-0000-000040850000}"/>
    <cellStyle name="Normal 27 7 2 4" xfId="30347" xr:uid="{00000000-0005-0000-0000-000041850000}"/>
    <cellStyle name="Normal 27 7 3" xfId="6565" xr:uid="{00000000-0005-0000-0000-000042850000}"/>
    <cellStyle name="Normal 27 7 3 2" xfId="19196" xr:uid="{00000000-0005-0000-0000-000043850000}"/>
    <cellStyle name="Normal 27 7 3 2 2" xfId="54412" xr:uid="{00000000-0005-0000-0000-000044850000}"/>
    <cellStyle name="Normal 27 7 3 3" xfId="41815" xr:uid="{00000000-0005-0000-0000-000045850000}"/>
    <cellStyle name="Normal 27 7 3 4" xfId="31801" xr:uid="{00000000-0005-0000-0000-000046850000}"/>
    <cellStyle name="Normal 27 7 4" xfId="8024" xr:uid="{00000000-0005-0000-0000-000047850000}"/>
    <cellStyle name="Normal 27 7 4 2" xfId="20650" xr:uid="{00000000-0005-0000-0000-000048850000}"/>
    <cellStyle name="Normal 27 7 4 2 2" xfId="55866" xr:uid="{00000000-0005-0000-0000-000049850000}"/>
    <cellStyle name="Normal 27 7 4 3" xfId="43269" xr:uid="{00000000-0005-0000-0000-00004A850000}"/>
    <cellStyle name="Normal 27 7 4 4" xfId="33255" xr:uid="{00000000-0005-0000-0000-00004B850000}"/>
    <cellStyle name="Normal 27 7 5" xfId="9805" xr:uid="{00000000-0005-0000-0000-00004C850000}"/>
    <cellStyle name="Normal 27 7 5 2" xfId="22426" xr:uid="{00000000-0005-0000-0000-00004D850000}"/>
    <cellStyle name="Normal 27 7 5 2 2" xfId="57642" xr:uid="{00000000-0005-0000-0000-00004E850000}"/>
    <cellStyle name="Normal 27 7 5 3" xfId="45045" xr:uid="{00000000-0005-0000-0000-00004F850000}"/>
    <cellStyle name="Normal 27 7 5 4" xfId="35031" xr:uid="{00000000-0005-0000-0000-000050850000}"/>
    <cellStyle name="Normal 27 7 6" xfId="11599" xr:uid="{00000000-0005-0000-0000-000051850000}"/>
    <cellStyle name="Normal 27 7 6 2" xfId="24202" xr:uid="{00000000-0005-0000-0000-000052850000}"/>
    <cellStyle name="Normal 27 7 6 2 2" xfId="59418" xr:uid="{00000000-0005-0000-0000-000053850000}"/>
    <cellStyle name="Normal 27 7 6 3" xfId="46821" xr:uid="{00000000-0005-0000-0000-000054850000}"/>
    <cellStyle name="Normal 27 7 6 4" xfId="36807" xr:uid="{00000000-0005-0000-0000-000055850000}"/>
    <cellStyle name="Normal 27 7 7" xfId="15966" xr:uid="{00000000-0005-0000-0000-000056850000}"/>
    <cellStyle name="Normal 27 7 7 2" xfId="51182" xr:uid="{00000000-0005-0000-0000-000057850000}"/>
    <cellStyle name="Normal 27 7 7 3" xfId="28571" xr:uid="{00000000-0005-0000-0000-000058850000}"/>
    <cellStyle name="Normal 27 7 8" xfId="14188" xr:uid="{00000000-0005-0000-0000-000059850000}"/>
    <cellStyle name="Normal 27 7 8 2" xfId="49406" xr:uid="{00000000-0005-0000-0000-00005A850000}"/>
    <cellStyle name="Normal 27 7 9" xfId="38585" xr:uid="{00000000-0005-0000-0000-00005B850000}"/>
    <cellStyle name="Normal 27 8" xfId="2454" xr:uid="{00000000-0005-0000-0000-00005C850000}"/>
    <cellStyle name="Normal 27 8 10" xfId="25986" xr:uid="{00000000-0005-0000-0000-00005D850000}"/>
    <cellStyle name="Normal 27 8 11" xfId="60390" xr:uid="{00000000-0005-0000-0000-00005E850000}"/>
    <cellStyle name="Normal 27 8 2" xfId="4286" xr:uid="{00000000-0005-0000-0000-00005F850000}"/>
    <cellStyle name="Normal 27 8 2 2" xfId="16933" xr:uid="{00000000-0005-0000-0000-000060850000}"/>
    <cellStyle name="Normal 27 8 2 2 2" xfId="52149" xr:uid="{00000000-0005-0000-0000-000061850000}"/>
    <cellStyle name="Normal 27 8 2 3" xfId="39552" xr:uid="{00000000-0005-0000-0000-000062850000}"/>
    <cellStyle name="Normal 27 8 2 4" xfId="29538" xr:uid="{00000000-0005-0000-0000-000063850000}"/>
    <cellStyle name="Normal 27 8 3" xfId="5756" xr:uid="{00000000-0005-0000-0000-000064850000}"/>
    <cellStyle name="Normal 27 8 3 2" xfId="18387" xr:uid="{00000000-0005-0000-0000-000065850000}"/>
    <cellStyle name="Normal 27 8 3 2 2" xfId="53603" xr:uid="{00000000-0005-0000-0000-000066850000}"/>
    <cellStyle name="Normal 27 8 3 3" xfId="41006" xr:uid="{00000000-0005-0000-0000-000067850000}"/>
    <cellStyle name="Normal 27 8 3 4" xfId="30992" xr:uid="{00000000-0005-0000-0000-000068850000}"/>
    <cellStyle name="Normal 27 8 4" xfId="7215" xr:uid="{00000000-0005-0000-0000-000069850000}"/>
    <cellStyle name="Normal 27 8 4 2" xfId="19841" xr:uid="{00000000-0005-0000-0000-00006A850000}"/>
    <cellStyle name="Normal 27 8 4 2 2" xfId="55057" xr:uid="{00000000-0005-0000-0000-00006B850000}"/>
    <cellStyle name="Normal 27 8 4 3" xfId="42460" xr:uid="{00000000-0005-0000-0000-00006C850000}"/>
    <cellStyle name="Normal 27 8 4 4" xfId="32446" xr:uid="{00000000-0005-0000-0000-00006D850000}"/>
    <cellStyle name="Normal 27 8 5" xfId="8996" xr:uid="{00000000-0005-0000-0000-00006E850000}"/>
    <cellStyle name="Normal 27 8 5 2" xfId="21617" xr:uid="{00000000-0005-0000-0000-00006F850000}"/>
    <cellStyle name="Normal 27 8 5 2 2" xfId="56833" xr:uid="{00000000-0005-0000-0000-000070850000}"/>
    <cellStyle name="Normal 27 8 5 3" xfId="44236" xr:uid="{00000000-0005-0000-0000-000071850000}"/>
    <cellStyle name="Normal 27 8 5 4" xfId="34222" xr:uid="{00000000-0005-0000-0000-000072850000}"/>
    <cellStyle name="Normal 27 8 6" xfId="10790" xr:uid="{00000000-0005-0000-0000-000073850000}"/>
    <cellStyle name="Normal 27 8 6 2" xfId="23393" xr:uid="{00000000-0005-0000-0000-000074850000}"/>
    <cellStyle name="Normal 27 8 6 2 2" xfId="58609" xr:uid="{00000000-0005-0000-0000-000075850000}"/>
    <cellStyle name="Normal 27 8 6 3" xfId="46012" xr:uid="{00000000-0005-0000-0000-000076850000}"/>
    <cellStyle name="Normal 27 8 6 4" xfId="35998" xr:uid="{00000000-0005-0000-0000-000077850000}"/>
    <cellStyle name="Normal 27 8 7" xfId="15157" xr:uid="{00000000-0005-0000-0000-000078850000}"/>
    <cellStyle name="Normal 27 8 7 2" xfId="50373" xr:uid="{00000000-0005-0000-0000-000079850000}"/>
    <cellStyle name="Normal 27 8 7 3" xfId="27762" xr:uid="{00000000-0005-0000-0000-00007A850000}"/>
    <cellStyle name="Normal 27 8 8" xfId="13379" xr:uid="{00000000-0005-0000-0000-00007B850000}"/>
    <cellStyle name="Normal 27 8 8 2" xfId="48597" xr:uid="{00000000-0005-0000-0000-00007C850000}"/>
    <cellStyle name="Normal 27 8 9" xfId="37776" xr:uid="{00000000-0005-0000-0000-00007D850000}"/>
    <cellStyle name="Normal 27 9" xfId="3623" xr:uid="{00000000-0005-0000-0000-00007E850000}"/>
    <cellStyle name="Normal 27 9 2" xfId="8347" xr:uid="{00000000-0005-0000-0000-00007F850000}"/>
    <cellStyle name="Normal 27 9 2 2" xfId="20973" xr:uid="{00000000-0005-0000-0000-000080850000}"/>
    <cellStyle name="Normal 27 9 2 2 2" xfId="56189" xr:uid="{00000000-0005-0000-0000-000081850000}"/>
    <cellStyle name="Normal 27 9 2 3" xfId="43592" xr:uid="{00000000-0005-0000-0000-000082850000}"/>
    <cellStyle name="Normal 27 9 2 4" xfId="33578" xr:uid="{00000000-0005-0000-0000-000083850000}"/>
    <cellStyle name="Normal 27 9 3" xfId="10128" xr:uid="{00000000-0005-0000-0000-000084850000}"/>
    <cellStyle name="Normal 27 9 3 2" xfId="22749" xr:uid="{00000000-0005-0000-0000-000085850000}"/>
    <cellStyle name="Normal 27 9 3 2 2" xfId="57965" xr:uid="{00000000-0005-0000-0000-000086850000}"/>
    <cellStyle name="Normal 27 9 3 3" xfId="45368" xr:uid="{00000000-0005-0000-0000-000087850000}"/>
    <cellStyle name="Normal 27 9 3 4" xfId="35354" xr:uid="{00000000-0005-0000-0000-000088850000}"/>
    <cellStyle name="Normal 27 9 4" xfId="11924" xr:uid="{00000000-0005-0000-0000-000089850000}"/>
    <cellStyle name="Normal 27 9 4 2" xfId="24525" xr:uid="{00000000-0005-0000-0000-00008A850000}"/>
    <cellStyle name="Normal 27 9 4 2 2" xfId="59741" xr:uid="{00000000-0005-0000-0000-00008B850000}"/>
    <cellStyle name="Normal 27 9 4 3" xfId="47144" xr:uid="{00000000-0005-0000-0000-00008C850000}"/>
    <cellStyle name="Normal 27 9 4 4" xfId="37130" xr:uid="{00000000-0005-0000-0000-00008D850000}"/>
    <cellStyle name="Normal 27 9 5" xfId="16289" xr:uid="{00000000-0005-0000-0000-00008E850000}"/>
    <cellStyle name="Normal 27 9 5 2" xfId="51505" xr:uid="{00000000-0005-0000-0000-00008F850000}"/>
    <cellStyle name="Normal 27 9 5 3" xfId="28894" xr:uid="{00000000-0005-0000-0000-000090850000}"/>
    <cellStyle name="Normal 27 9 6" xfId="14511" xr:uid="{00000000-0005-0000-0000-000091850000}"/>
    <cellStyle name="Normal 27 9 6 2" xfId="49729" xr:uid="{00000000-0005-0000-0000-000092850000}"/>
    <cellStyle name="Normal 27 9 7" xfId="38908" xr:uid="{00000000-0005-0000-0000-000093850000}"/>
    <cellStyle name="Normal 27 9 8" xfId="27118" xr:uid="{00000000-0005-0000-0000-000094850000}"/>
    <cellStyle name="Normal 27_District Target Attainment" xfId="1149" xr:uid="{00000000-0005-0000-0000-000095850000}"/>
    <cellStyle name="Normal 28" xfId="2430" xr:uid="{00000000-0005-0000-0000-000096850000}"/>
    <cellStyle name="Normal 28 10" xfId="10630" xr:uid="{00000000-0005-0000-0000-000097850000}"/>
    <cellStyle name="Normal 28 10 2" xfId="23241" xr:uid="{00000000-0005-0000-0000-000098850000}"/>
    <cellStyle name="Normal 28 10 2 2" xfId="58457" xr:uid="{00000000-0005-0000-0000-000099850000}"/>
    <cellStyle name="Normal 28 10 3" xfId="45860" xr:uid="{00000000-0005-0000-0000-00009A850000}"/>
    <cellStyle name="Normal 28 10 4" xfId="35846" xr:uid="{00000000-0005-0000-0000-00009B850000}"/>
    <cellStyle name="Normal 28 11" xfId="15135" xr:uid="{00000000-0005-0000-0000-00009C850000}"/>
    <cellStyle name="Normal 28 11 2" xfId="50351" xr:uid="{00000000-0005-0000-0000-00009D850000}"/>
    <cellStyle name="Normal 28 11 3" xfId="27740" xr:uid="{00000000-0005-0000-0000-00009E850000}"/>
    <cellStyle name="Normal 28 12" xfId="12548" xr:uid="{00000000-0005-0000-0000-00009F850000}"/>
    <cellStyle name="Normal 28 12 2" xfId="47766" xr:uid="{00000000-0005-0000-0000-0000A0850000}"/>
    <cellStyle name="Normal 28 13" xfId="37754" xr:uid="{00000000-0005-0000-0000-0000A1850000}"/>
    <cellStyle name="Normal 28 14" xfId="25155" xr:uid="{00000000-0005-0000-0000-0000A2850000}"/>
    <cellStyle name="Normal 28 15" xfId="60368" xr:uid="{00000000-0005-0000-0000-0000A3850000}"/>
    <cellStyle name="Normal 28 2" xfId="3270" xr:uid="{00000000-0005-0000-0000-0000A4850000}"/>
    <cellStyle name="Normal 28 2 10" xfId="25639" xr:uid="{00000000-0005-0000-0000-0000A5850000}"/>
    <cellStyle name="Normal 28 2 11" xfId="61174" xr:uid="{00000000-0005-0000-0000-0000A6850000}"/>
    <cellStyle name="Normal 28 2 2" xfId="5070" xr:uid="{00000000-0005-0000-0000-0000A7850000}"/>
    <cellStyle name="Normal 28 2 2 2" xfId="17717" xr:uid="{00000000-0005-0000-0000-0000A8850000}"/>
    <cellStyle name="Normal 28 2 2 2 2" xfId="52933" xr:uid="{00000000-0005-0000-0000-0000A9850000}"/>
    <cellStyle name="Normal 28 2 2 2 3" xfId="30322" xr:uid="{00000000-0005-0000-0000-0000AA850000}"/>
    <cellStyle name="Normal 28 2 2 3" xfId="14163" xr:uid="{00000000-0005-0000-0000-0000AB850000}"/>
    <cellStyle name="Normal 28 2 2 3 2" xfId="49381" xr:uid="{00000000-0005-0000-0000-0000AC850000}"/>
    <cellStyle name="Normal 28 2 2 4" xfId="40336" xr:uid="{00000000-0005-0000-0000-0000AD850000}"/>
    <cellStyle name="Normal 28 2 2 5" xfId="26770" xr:uid="{00000000-0005-0000-0000-0000AE850000}"/>
    <cellStyle name="Normal 28 2 3" xfId="6540" xr:uid="{00000000-0005-0000-0000-0000AF850000}"/>
    <cellStyle name="Normal 28 2 3 2" xfId="19171" xr:uid="{00000000-0005-0000-0000-0000B0850000}"/>
    <cellStyle name="Normal 28 2 3 2 2" xfId="54387" xr:uid="{00000000-0005-0000-0000-0000B1850000}"/>
    <cellStyle name="Normal 28 2 3 3" xfId="41790" xr:uid="{00000000-0005-0000-0000-0000B2850000}"/>
    <cellStyle name="Normal 28 2 3 4" xfId="31776" xr:uid="{00000000-0005-0000-0000-0000B3850000}"/>
    <cellStyle name="Normal 28 2 4" xfId="7999" xr:uid="{00000000-0005-0000-0000-0000B4850000}"/>
    <cellStyle name="Normal 28 2 4 2" xfId="20625" xr:uid="{00000000-0005-0000-0000-0000B5850000}"/>
    <cellStyle name="Normal 28 2 4 2 2" xfId="55841" xr:uid="{00000000-0005-0000-0000-0000B6850000}"/>
    <cellStyle name="Normal 28 2 4 3" xfId="43244" xr:uid="{00000000-0005-0000-0000-0000B7850000}"/>
    <cellStyle name="Normal 28 2 4 4" xfId="33230" xr:uid="{00000000-0005-0000-0000-0000B8850000}"/>
    <cellStyle name="Normal 28 2 5" xfId="9780" xr:uid="{00000000-0005-0000-0000-0000B9850000}"/>
    <cellStyle name="Normal 28 2 5 2" xfId="22401" xr:uid="{00000000-0005-0000-0000-0000BA850000}"/>
    <cellStyle name="Normal 28 2 5 2 2" xfId="57617" xr:uid="{00000000-0005-0000-0000-0000BB850000}"/>
    <cellStyle name="Normal 28 2 5 3" xfId="45020" xr:uid="{00000000-0005-0000-0000-0000BC850000}"/>
    <cellStyle name="Normal 28 2 5 4" xfId="35006" xr:uid="{00000000-0005-0000-0000-0000BD850000}"/>
    <cellStyle name="Normal 28 2 6" xfId="11574" xr:uid="{00000000-0005-0000-0000-0000BE850000}"/>
    <cellStyle name="Normal 28 2 6 2" xfId="24177" xr:uid="{00000000-0005-0000-0000-0000BF850000}"/>
    <cellStyle name="Normal 28 2 6 2 2" xfId="59393" xr:uid="{00000000-0005-0000-0000-0000C0850000}"/>
    <cellStyle name="Normal 28 2 6 3" xfId="46796" xr:uid="{00000000-0005-0000-0000-0000C1850000}"/>
    <cellStyle name="Normal 28 2 6 4" xfId="36782" xr:uid="{00000000-0005-0000-0000-0000C2850000}"/>
    <cellStyle name="Normal 28 2 7" xfId="15941" xr:uid="{00000000-0005-0000-0000-0000C3850000}"/>
    <cellStyle name="Normal 28 2 7 2" xfId="51157" xr:uid="{00000000-0005-0000-0000-0000C4850000}"/>
    <cellStyle name="Normal 28 2 7 3" xfId="28546" xr:uid="{00000000-0005-0000-0000-0000C5850000}"/>
    <cellStyle name="Normal 28 2 8" xfId="13032" xr:uid="{00000000-0005-0000-0000-0000C6850000}"/>
    <cellStyle name="Normal 28 2 8 2" xfId="48250" xr:uid="{00000000-0005-0000-0000-0000C7850000}"/>
    <cellStyle name="Normal 28 2 9" xfId="38560" xr:uid="{00000000-0005-0000-0000-0000C8850000}"/>
    <cellStyle name="Normal 28 3" xfId="3599" xr:uid="{00000000-0005-0000-0000-0000C9850000}"/>
    <cellStyle name="Normal 28 3 10" xfId="27095" xr:uid="{00000000-0005-0000-0000-0000CA850000}"/>
    <cellStyle name="Normal 28 3 11" xfId="61499" xr:uid="{00000000-0005-0000-0000-0000CB850000}"/>
    <cellStyle name="Normal 28 3 2" xfId="5395" xr:uid="{00000000-0005-0000-0000-0000CC850000}"/>
    <cellStyle name="Normal 28 3 2 2" xfId="18042" xr:uid="{00000000-0005-0000-0000-0000CD850000}"/>
    <cellStyle name="Normal 28 3 2 2 2" xfId="53258" xr:uid="{00000000-0005-0000-0000-0000CE850000}"/>
    <cellStyle name="Normal 28 3 2 3" xfId="40661" xr:uid="{00000000-0005-0000-0000-0000CF850000}"/>
    <cellStyle name="Normal 28 3 2 4" xfId="30647" xr:uid="{00000000-0005-0000-0000-0000D0850000}"/>
    <cellStyle name="Normal 28 3 3" xfId="6865" xr:uid="{00000000-0005-0000-0000-0000D1850000}"/>
    <cellStyle name="Normal 28 3 3 2" xfId="19496" xr:uid="{00000000-0005-0000-0000-0000D2850000}"/>
    <cellStyle name="Normal 28 3 3 2 2" xfId="54712" xr:uid="{00000000-0005-0000-0000-0000D3850000}"/>
    <cellStyle name="Normal 28 3 3 3" xfId="42115" xr:uid="{00000000-0005-0000-0000-0000D4850000}"/>
    <cellStyle name="Normal 28 3 3 4" xfId="32101" xr:uid="{00000000-0005-0000-0000-0000D5850000}"/>
    <cellStyle name="Normal 28 3 4" xfId="8324" xr:uid="{00000000-0005-0000-0000-0000D6850000}"/>
    <cellStyle name="Normal 28 3 4 2" xfId="20950" xr:uid="{00000000-0005-0000-0000-0000D7850000}"/>
    <cellStyle name="Normal 28 3 4 2 2" xfId="56166" xr:uid="{00000000-0005-0000-0000-0000D8850000}"/>
    <cellStyle name="Normal 28 3 4 3" xfId="43569" xr:uid="{00000000-0005-0000-0000-0000D9850000}"/>
    <cellStyle name="Normal 28 3 4 4" xfId="33555" xr:uid="{00000000-0005-0000-0000-0000DA850000}"/>
    <cellStyle name="Normal 28 3 5" xfId="10105" xr:uid="{00000000-0005-0000-0000-0000DB850000}"/>
    <cellStyle name="Normal 28 3 5 2" xfId="22726" xr:uid="{00000000-0005-0000-0000-0000DC850000}"/>
    <cellStyle name="Normal 28 3 5 2 2" xfId="57942" xr:uid="{00000000-0005-0000-0000-0000DD850000}"/>
    <cellStyle name="Normal 28 3 5 3" xfId="45345" xr:uid="{00000000-0005-0000-0000-0000DE850000}"/>
    <cellStyle name="Normal 28 3 5 4" xfId="35331" xr:uid="{00000000-0005-0000-0000-0000DF850000}"/>
    <cellStyle name="Normal 28 3 6" xfId="11899" xr:uid="{00000000-0005-0000-0000-0000E0850000}"/>
    <cellStyle name="Normal 28 3 6 2" xfId="24502" xr:uid="{00000000-0005-0000-0000-0000E1850000}"/>
    <cellStyle name="Normal 28 3 6 2 2" xfId="59718" xr:uid="{00000000-0005-0000-0000-0000E2850000}"/>
    <cellStyle name="Normal 28 3 6 3" xfId="47121" xr:uid="{00000000-0005-0000-0000-0000E3850000}"/>
    <cellStyle name="Normal 28 3 6 4" xfId="37107" xr:uid="{00000000-0005-0000-0000-0000E4850000}"/>
    <cellStyle name="Normal 28 3 7" xfId="16266" xr:uid="{00000000-0005-0000-0000-0000E5850000}"/>
    <cellStyle name="Normal 28 3 7 2" xfId="51482" xr:uid="{00000000-0005-0000-0000-0000E6850000}"/>
    <cellStyle name="Normal 28 3 7 3" xfId="28871" xr:uid="{00000000-0005-0000-0000-0000E7850000}"/>
    <cellStyle name="Normal 28 3 8" xfId="14488" xr:uid="{00000000-0005-0000-0000-0000E8850000}"/>
    <cellStyle name="Normal 28 3 8 2" xfId="49706" xr:uid="{00000000-0005-0000-0000-0000E9850000}"/>
    <cellStyle name="Normal 28 3 9" xfId="38885" xr:uid="{00000000-0005-0000-0000-0000EA850000}"/>
    <cellStyle name="Normal 28 4" xfId="2760" xr:uid="{00000000-0005-0000-0000-0000EB850000}"/>
    <cellStyle name="Normal 28 4 10" xfId="26286" xr:uid="{00000000-0005-0000-0000-0000EC850000}"/>
    <cellStyle name="Normal 28 4 11" xfId="60690" xr:uid="{00000000-0005-0000-0000-0000ED850000}"/>
    <cellStyle name="Normal 28 4 2" xfId="4586" xr:uid="{00000000-0005-0000-0000-0000EE850000}"/>
    <cellStyle name="Normal 28 4 2 2" xfId="17233" xr:uid="{00000000-0005-0000-0000-0000EF850000}"/>
    <cellStyle name="Normal 28 4 2 2 2" xfId="52449" xr:uid="{00000000-0005-0000-0000-0000F0850000}"/>
    <cellStyle name="Normal 28 4 2 3" xfId="39852" xr:uid="{00000000-0005-0000-0000-0000F1850000}"/>
    <cellStyle name="Normal 28 4 2 4" xfId="29838" xr:uid="{00000000-0005-0000-0000-0000F2850000}"/>
    <cellStyle name="Normal 28 4 3" xfId="6056" xr:uid="{00000000-0005-0000-0000-0000F3850000}"/>
    <cellStyle name="Normal 28 4 3 2" xfId="18687" xr:uid="{00000000-0005-0000-0000-0000F4850000}"/>
    <cellStyle name="Normal 28 4 3 2 2" xfId="53903" xr:uid="{00000000-0005-0000-0000-0000F5850000}"/>
    <cellStyle name="Normal 28 4 3 3" xfId="41306" xr:uid="{00000000-0005-0000-0000-0000F6850000}"/>
    <cellStyle name="Normal 28 4 3 4" xfId="31292" xr:uid="{00000000-0005-0000-0000-0000F7850000}"/>
    <cellStyle name="Normal 28 4 4" xfId="7515" xr:uid="{00000000-0005-0000-0000-0000F8850000}"/>
    <cellStyle name="Normal 28 4 4 2" xfId="20141" xr:uid="{00000000-0005-0000-0000-0000F9850000}"/>
    <cellStyle name="Normal 28 4 4 2 2" xfId="55357" xr:uid="{00000000-0005-0000-0000-0000FA850000}"/>
    <cellStyle name="Normal 28 4 4 3" xfId="42760" xr:uid="{00000000-0005-0000-0000-0000FB850000}"/>
    <cellStyle name="Normal 28 4 4 4" xfId="32746" xr:uid="{00000000-0005-0000-0000-0000FC850000}"/>
    <cellStyle name="Normal 28 4 5" xfId="9296" xr:uid="{00000000-0005-0000-0000-0000FD850000}"/>
    <cellStyle name="Normal 28 4 5 2" xfId="21917" xr:uid="{00000000-0005-0000-0000-0000FE850000}"/>
    <cellStyle name="Normal 28 4 5 2 2" xfId="57133" xr:uid="{00000000-0005-0000-0000-0000FF850000}"/>
    <cellStyle name="Normal 28 4 5 3" xfId="44536" xr:uid="{00000000-0005-0000-0000-000000860000}"/>
    <cellStyle name="Normal 28 4 5 4" xfId="34522" xr:uid="{00000000-0005-0000-0000-000001860000}"/>
    <cellStyle name="Normal 28 4 6" xfId="11090" xr:uid="{00000000-0005-0000-0000-000002860000}"/>
    <cellStyle name="Normal 28 4 6 2" xfId="23693" xr:uid="{00000000-0005-0000-0000-000003860000}"/>
    <cellStyle name="Normal 28 4 6 2 2" xfId="58909" xr:uid="{00000000-0005-0000-0000-000004860000}"/>
    <cellStyle name="Normal 28 4 6 3" xfId="46312" xr:uid="{00000000-0005-0000-0000-000005860000}"/>
    <cellStyle name="Normal 28 4 6 4" xfId="36298" xr:uid="{00000000-0005-0000-0000-000006860000}"/>
    <cellStyle name="Normal 28 4 7" xfId="15457" xr:uid="{00000000-0005-0000-0000-000007860000}"/>
    <cellStyle name="Normal 28 4 7 2" xfId="50673" xr:uid="{00000000-0005-0000-0000-000008860000}"/>
    <cellStyle name="Normal 28 4 7 3" xfId="28062" xr:uid="{00000000-0005-0000-0000-000009860000}"/>
    <cellStyle name="Normal 28 4 8" xfId="13679" xr:uid="{00000000-0005-0000-0000-00000A860000}"/>
    <cellStyle name="Normal 28 4 8 2" xfId="48897" xr:uid="{00000000-0005-0000-0000-00000B860000}"/>
    <cellStyle name="Normal 28 4 9" xfId="38076" xr:uid="{00000000-0005-0000-0000-00000C860000}"/>
    <cellStyle name="Normal 28 5" xfId="3924" xr:uid="{00000000-0005-0000-0000-00000D860000}"/>
    <cellStyle name="Normal 28 5 2" xfId="8647" xr:uid="{00000000-0005-0000-0000-00000E860000}"/>
    <cellStyle name="Normal 28 5 2 2" xfId="21273" xr:uid="{00000000-0005-0000-0000-00000F860000}"/>
    <cellStyle name="Normal 28 5 2 2 2" xfId="56489" xr:uid="{00000000-0005-0000-0000-000010860000}"/>
    <cellStyle name="Normal 28 5 2 3" xfId="43892" xr:uid="{00000000-0005-0000-0000-000011860000}"/>
    <cellStyle name="Normal 28 5 2 4" xfId="33878" xr:uid="{00000000-0005-0000-0000-000012860000}"/>
    <cellStyle name="Normal 28 5 3" xfId="10428" xr:uid="{00000000-0005-0000-0000-000013860000}"/>
    <cellStyle name="Normal 28 5 3 2" xfId="23049" xr:uid="{00000000-0005-0000-0000-000014860000}"/>
    <cellStyle name="Normal 28 5 3 2 2" xfId="58265" xr:uid="{00000000-0005-0000-0000-000015860000}"/>
    <cellStyle name="Normal 28 5 3 3" xfId="45668" xr:uid="{00000000-0005-0000-0000-000016860000}"/>
    <cellStyle name="Normal 28 5 3 4" xfId="35654" xr:uid="{00000000-0005-0000-0000-000017860000}"/>
    <cellStyle name="Normal 28 5 4" xfId="12224" xr:uid="{00000000-0005-0000-0000-000018860000}"/>
    <cellStyle name="Normal 28 5 4 2" xfId="24825" xr:uid="{00000000-0005-0000-0000-000019860000}"/>
    <cellStyle name="Normal 28 5 4 2 2" xfId="60041" xr:uid="{00000000-0005-0000-0000-00001A860000}"/>
    <cellStyle name="Normal 28 5 4 3" xfId="47444" xr:uid="{00000000-0005-0000-0000-00001B860000}"/>
    <cellStyle name="Normal 28 5 4 4" xfId="37430" xr:uid="{00000000-0005-0000-0000-00001C860000}"/>
    <cellStyle name="Normal 28 5 5" xfId="16589" xr:uid="{00000000-0005-0000-0000-00001D860000}"/>
    <cellStyle name="Normal 28 5 5 2" xfId="51805" xr:uid="{00000000-0005-0000-0000-00001E860000}"/>
    <cellStyle name="Normal 28 5 5 3" xfId="29194" xr:uid="{00000000-0005-0000-0000-00001F860000}"/>
    <cellStyle name="Normal 28 5 6" xfId="14811" xr:uid="{00000000-0005-0000-0000-000020860000}"/>
    <cellStyle name="Normal 28 5 6 2" xfId="50029" xr:uid="{00000000-0005-0000-0000-000021860000}"/>
    <cellStyle name="Normal 28 5 7" xfId="39208" xr:uid="{00000000-0005-0000-0000-000022860000}"/>
    <cellStyle name="Normal 28 5 8" xfId="27418" xr:uid="{00000000-0005-0000-0000-000023860000}"/>
    <cellStyle name="Normal 28 6" xfId="4264" xr:uid="{00000000-0005-0000-0000-000024860000}"/>
    <cellStyle name="Normal 28 6 2" xfId="16911" xr:uid="{00000000-0005-0000-0000-000025860000}"/>
    <cellStyle name="Normal 28 6 2 2" xfId="52127" xr:uid="{00000000-0005-0000-0000-000026860000}"/>
    <cellStyle name="Normal 28 6 2 3" xfId="29516" xr:uid="{00000000-0005-0000-0000-000027860000}"/>
    <cellStyle name="Normal 28 6 3" xfId="13357" xr:uid="{00000000-0005-0000-0000-000028860000}"/>
    <cellStyle name="Normal 28 6 3 2" xfId="48575" xr:uid="{00000000-0005-0000-0000-000029860000}"/>
    <cellStyle name="Normal 28 6 4" xfId="39530" xr:uid="{00000000-0005-0000-0000-00002A860000}"/>
    <cellStyle name="Normal 28 6 5" xfId="25964" xr:uid="{00000000-0005-0000-0000-00002B860000}"/>
    <cellStyle name="Normal 28 7" xfId="5734" xr:uid="{00000000-0005-0000-0000-00002C860000}"/>
    <cellStyle name="Normal 28 7 2" xfId="18365" xr:uid="{00000000-0005-0000-0000-00002D860000}"/>
    <cellStyle name="Normal 28 7 2 2" xfId="53581" xr:uid="{00000000-0005-0000-0000-00002E860000}"/>
    <cellStyle name="Normal 28 7 3" xfId="40984" xr:uid="{00000000-0005-0000-0000-00002F860000}"/>
    <cellStyle name="Normal 28 7 4" xfId="30970" xr:uid="{00000000-0005-0000-0000-000030860000}"/>
    <cellStyle name="Normal 28 8" xfId="7193" xr:uid="{00000000-0005-0000-0000-000031860000}"/>
    <cellStyle name="Normal 28 8 2" xfId="19819" xr:uid="{00000000-0005-0000-0000-000032860000}"/>
    <cellStyle name="Normal 28 8 2 2" xfId="55035" xr:uid="{00000000-0005-0000-0000-000033860000}"/>
    <cellStyle name="Normal 28 8 3" xfId="42438" xr:uid="{00000000-0005-0000-0000-000034860000}"/>
    <cellStyle name="Normal 28 8 4" xfId="32424" xr:uid="{00000000-0005-0000-0000-000035860000}"/>
    <cellStyle name="Normal 28 9" xfId="8974" xr:uid="{00000000-0005-0000-0000-000036860000}"/>
    <cellStyle name="Normal 28 9 2" xfId="21595" xr:uid="{00000000-0005-0000-0000-000037860000}"/>
    <cellStyle name="Normal 28 9 2 2" xfId="56811" xr:uid="{00000000-0005-0000-0000-000038860000}"/>
    <cellStyle name="Normal 28 9 3" xfId="44214" xr:uid="{00000000-0005-0000-0000-000039860000}"/>
    <cellStyle name="Normal 28 9 4" xfId="34200" xr:uid="{00000000-0005-0000-0000-00003A860000}"/>
    <cellStyle name="Normal 29" xfId="2431" xr:uid="{00000000-0005-0000-0000-00003B860000}"/>
    <cellStyle name="Normal 29 10" xfId="10631" xr:uid="{00000000-0005-0000-0000-00003C860000}"/>
    <cellStyle name="Normal 29 10 2" xfId="23242" xr:uid="{00000000-0005-0000-0000-00003D860000}"/>
    <cellStyle name="Normal 29 10 2 2" xfId="58458" xr:uid="{00000000-0005-0000-0000-00003E860000}"/>
    <cellStyle name="Normal 29 10 3" xfId="45861" xr:uid="{00000000-0005-0000-0000-00003F860000}"/>
    <cellStyle name="Normal 29 10 4" xfId="35847" xr:uid="{00000000-0005-0000-0000-000040860000}"/>
    <cellStyle name="Normal 29 11" xfId="15136" xr:uid="{00000000-0005-0000-0000-000041860000}"/>
    <cellStyle name="Normal 29 11 2" xfId="50352" xr:uid="{00000000-0005-0000-0000-000042860000}"/>
    <cellStyle name="Normal 29 11 3" xfId="27741" xr:uid="{00000000-0005-0000-0000-000043860000}"/>
    <cellStyle name="Normal 29 12" xfId="12549" xr:uid="{00000000-0005-0000-0000-000044860000}"/>
    <cellStyle name="Normal 29 12 2" xfId="47767" xr:uid="{00000000-0005-0000-0000-000045860000}"/>
    <cellStyle name="Normal 29 13" xfId="37755" xr:uid="{00000000-0005-0000-0000-000046860000}"/>
    <cellStyle name="Normal 29 14" xfId="25156" xr:uid="{00000000-0005-0000-0000-000047860000}"/>
    <cellStyle name="Normal 29 15" xfId="60369" xr:uid="{00000000-0005-0000-0000-000048860000}"/>
    <cellStyle name="Normal 29 2" xfId="3271" xr:uid="{00000000-0005-0000-0000-000049860000}"/>
    <cellStyle name="Normal 29 2 10" xfId="25640" xr:uid="{00000000-0005-0000-0000-00004A860000}"/>
    <cellStyle name="Normal 29 2 11" xfId="61175" xr:uid="{00000000-0005-0000-0000-00004B860000}"/>
    <cellStyle name="Normal 29 2 2" xfId="5071" xr:uid="{00000000-0005-0000-0000-00004C860000}"/>
    <cellStyle name="Normal 29 2 2 2" xfId="17718" xr:uid="{00000000-0005-0000-0000-00004D860000}"/>
    <cellStyle name="Normal 29 2 2 2 2" xfId="52934" xr:uid="{00000000-0005-0000-0000-00004E860000}"/>
    <cellStyle name="Normal 29 2 2 2 3" xfId="30323" xr:uid="{00000000-0005-0000-0000-00004F860000}"/>
    <cellStyle name="Normal 29 2 2 3" xfId="14164" xr:uid="{00000000-0005-0000-0000-000050860000}"/>
    <cellStyle name="Normal 29 2 2 3 2" xfId="49382" xr:uid="{00000000-0005-0000-0000-000051860000}"/>
    <cellStyle name="Normal 29 2 2 4" xfId="40337" xr:uid="{00000000-0005-0000-0000-000052860000}"/>
    <cellStyle name="Normal 29 2 2 5" xfId="26771" xr:uid="{00000000-0005-0000-0000-000053860000}"/>
    <cellStyle name="Normal 29 2 3" xfId="6541" xr:uid="{00000000-0005-0000-0000-000054860000}"/>
    <cellStyle name="Normal 29 2 3 2" xfId="19172" xr:uid="{00000000-0005-0000-0000-000055860000}"/>
    <cellStyle name="Normal 29 2 3 2 2" xfId="54388" xr:uid="{00000000-0005-0000-0000-000056860000}"/>
    <cellStyle name="Normal 29 2 3 3" xfId="41791" xr:uid="{00000000-0005-0000-0000-000057860000}"/>
    <cellStyle name="Normal 29 2 3 4" xfId="31777" xr:uid="{00000000-0005-0000-0000-000058860000}"/>
    <cellStyle name="Normal 29 2 4" xfId="8000" xr:uid="{00000000-0005-0000-0000-000059860000}"/>
    <cellStyle name="Normal 29 2 4 2" xfId="20626" xr:uid="{00000000-0005-0000-0000-00005A860000}"/>
    <cellStyle name="Normal 29 2 4 2 2" xfId="55842" xr:uid="{00000000-0005-0000-0000-00005B860000}"/>
    <cellStyle name="Normal 29 2 4 3" xfId="43245" xr:uid="{00000000-0005-0000-0000-00005C860000}"/>
    <cellStyle name="Normal 29 2 4 4" xfId="33231" xr:uid="{00000000-0005-0000-0000-00005D860000}"/>
    <cellStyle name="Normal 29 2 5" xfId="9781" xr:uid="{00000000-0005-0000-0000-00005E860000}"/>
    <cellStyle name="Normal 29 2 5 2" xfId="22402" xr:uid="{00000000-0005-0000-0000-00005F860000}"/>
    <cellStyle name="Normal 29 2 5 2 2" xfId="57618" xr:uid="{00000000-0005-0000-0000-000060860000}"/>
    <cellStyle name="Normal 29 2 5 3" xfId="45021" xr:uid="{00000000-0005-0000-0000-000061860000}"/>
    <cellStyle name="Normal 29 2 5 4" xfId="35007" xr:uid="{00000000-0005-0000-0000-000062860000}"/>
    <cellStyle name="Normal 29 2 6" xfId="11575" xr:uid="{00000000-0005-0000-0000-000063860000}"/>
    <cellStyle name="Normal 29 2 6 2" xfId="24178" xr:uid="{00000000-0005-0000-0000-000064860000}"/>
    <cellStyle name="Normal 29 2 6 2 2" xfId="59394" xr:uid="{00000000-0005-0000-0000-000065860000}"/>
    <cellStyle name="Normal 29 2 6 3" xfId="46797" xr:uid="{00000000-0005-0000-0000-000066860000}"/>
    <cellStyle name="Normal 29 2 6 4" xfId="36783" xr:uid="{00000000-0005-0000-0000-000067860000}"/>
    <cellStyle name="Normal 29 2 7" xfId="15942" xr:uid="{00000000-0005-0000-0000-000068860000}"/>
    <cellStyle name="Normal 29 2 7 2" xfId="51158" xr:uid="{00000000-0005-0000-0000-000069860000}"/>
    <cellStyle name="Normal 29 2 7 3" xfId="28547" xr:uid="{00000000-0005-0000-0000-00006A860000}"/>
    <cellStyle name="Normal 29 2 8" xfId="13033" xr:uid="{00000000-0005-0000-0000-00006B860000}"/>
    <cellStyle name="Normal 29 2 8 2" xfId="48251" xr:uid="{00000000-0005-0000-0000-00006C860000}"/>
    <cellStyle name="Normal 29 2 9" xfId="38561" xr:uid="{00000000-0005-0000-0000-00006D860000}"/>
    <cellStyle name="Normal 29 3" xfId="3600" xr:uid="{00000000-0005-0000-0000-00006E860000}"/>
    <cellStyle name="Normal 29 3 10" xfId="27096" xr:uid="{00000000-0005-0000-0000-00006F860000}"/>
    <cellStyle name="Normal 29 3 11" xfId="61500" xr:uid="{00000000-0005-0000-0000-000070860000}"/>
    <cellStyle name="Normal 29 3 2" xfId="5396" xr:uid="{00000000-0005-0000-0000-000071860000}"/>
    <cellStyle name="Normal 29 3 2 2" xfId="18043" xr:uid="{00000000-0005-0000-0000-000072860000}"/>
    <cellStyle name="Normal 29 3 2 2 2" xfId="53259" xr:uid="{00000000-0005-0000-0000-000073860000}"/>
    <cellStyle name="Normal 29 3 2 3" xfId="40662" xr:uid="{00000000-0005-0000-0000-000074860000}"/>
    <cellStyle name="Normal 29 3 2 4" xfId="30648" xr:uid="{00000000-0005-0000-0000-000075860000}"/>
    <cellStyle name="Normal 29 3 3" xfId="6866" xr:uid="{00000000-0005-0000-0000-000076860000}"/>
    <cellStyle name="Normal 29 3 3 2" xfId="19497" xr:uid="{00000000-0005-0000-0000-000077860000}"/>
    <cellStyle name="Normal 29 3 3 2 2" xfId="54713" xr:uid="{00000000-0005-0000-0000-000078860000}"/>
    <cellStyle name="Normal 29 3 3 3" xfId="42116" xr:uid="{00000000-0005-0000-0000-000079860000}"/>
    <cellStyle name="Normal 29 3 3 4" xfId="32102" xr:uid="{00000000-0005-0000-0000-00007A860000}"/>
    <cellStyle name="Normal 29 3 4" xfId="8325" xr:uid="{00000000-0005-0000-0000-00007B860000}"/>
    <cellStyle name="Normal 29 3 4 2" xfId="20951" xr:uid="{00000000-0005-0000-0000-00007C860000}"/>
    <cellStyle name="Normal 29 3 4 2 2" xfId="56167" xr:uid="{00000000-0005-0000-0000-00007D860000}"/>
    <cellStyle name="Normal 29 3 4 3" xfId="43570" xr:uid="{00000000-0005-0000-0000-00007E860000}"/>
    <cellStyle name="Normal 29 3 4 4" xfId="33556" xr:uid="{00000000-0005-0000-0000-00007F860000}"/>
    <cellStyle name="Normal 29 3 5" xfId="10106" xr:uid="{00000000-0005-0000-0000-000080860000}"/>
    <cellStyle name="Normal 29 3 5 2" xfId="22727" xr:uid="{00000000-0005-0000-0000-000081860000}"/>
    <cellStyle name="Normal 29 3 5 2 2" xfId="57943" xr:uid="{00000000-0005-0000-0000-000082860000}"/>
    <cellStyle name="Normal 29 3 5 3" xfId="45346" xr:uid="{00000000-0005-0000-0000-000083860000}"/>
    <cellStyle name="Normal 29 3 5 4" xfId="35332" xr:uid="{00000000-0005-0000-0000-000084860000}"/>
    <cellStyle name="Normal 29 3 6" xfId="11900" xr:uid="{00000000-0005-0000-0000-000085860000}"/>
    <cellStyle name="Normal 29 3 6 2" xfId="24503" xr:uid="{00000000-0005-0000-0000-000086860000}"/>
    <cellStyle name="Normal 29 3 6 2 2" xfId="59719" xr:uid="{00000000-0005-0000-0000-000087860000}"/>
    <cellStyle name="Normal 29 3 6 3" xfId="47122" xr:uid="{00000000-0005-0000-0000-000088860000}"/>
    <cellStyle name="Normal 29 3 6 4" xfId="37108" xr:uid="{00000000-0005-0000-0000-000089860000}"/>
    <cellStyle name="Normal 29 3 7" xfId="16267" xr:uid="{00000000-0005-0000-0000-00008A860000}"/>
    <cellStyle name="Normal 29 3 7 2" xfId="51483" xr:uid="{00000000-0005-0000-0000-00008B860000}"/>
    <cellStyle name="Normal 29 3 7 3" xfId="28872" xr:uid="{00000000-0005-0000-0000-00008C860000}"/>
    <cellStyle name="Normal 29 3 8" xfId="14489" xr:uid="{00000000-0005-0000-0000-00008D860000}"/>
    <cellStyle name="Normal 29 3 8 2" xfId="49707" xr:uid="{00000000-0005-0000-0000-00008E860000}"/>
    <cellStyle name="Normal 29 3 9" xfId="38886" xr:uid="{00000000-0005-0000-0000-00008F860000}"/>
    <cellStyle name="Normal 29 4" xfId="2761" xr:uid="{00000000-0005-0000-0000-000090860000}"/>
    <cellStyle name="Normal 29 4 10" xfId="26287" xr:uid="{00000000-0005-0000-0000-000091860000}"/>
    <cellStyle name="Normal 29 4 11" xfId="60691" xr:uid="{00000000-0005-0000-0000-000092860000}"/>
    <cellStyle name="Normal 29 4 2" xfId="4587" xr:uid="{00000000-0005-0000-0000-000093860000}"/>
    <cellStyle name="Normal 29 4 2 2" xfId="17234" xr:uid="{00000000-0005-0000-0000-000094860000}"/>
    <cellStyle name="Normal 29 4 2 2 2" xfId="52450" xr:uid="{00000000-0005-0000-0000-000095860000}"/>
    <cellStyle name="Normal 29 4 2 3" xfId="39853" xr:uid="{00000000-0005-0000-0000-000096860000}"/>
    <cellStyle name="Normal 29 4 2 4" xfId="29839" xr:uid="{00000000-0005-0000-0000-000097860000}"/>
    <cellStyle name="Normal 29 4 3" xfId="6057" xr:uid="{00000000-0005-0000-0000-000098860000}"/>
    <cellStyle name="Normal 29 4 3 2" xfId="18688" xr:uid="{00000000-0005-0000-0000-000099860000}"/>
    <cellStyle name="Normal 29 4 3 2 2" xfId="53904" xr:uid="{00000000-0005-0000-0000-00009A860000}"/>
    <cellStyle name="Normal 29 4 3 3" xfId="41307" xr:uid="{00000000-0005-0000-0000-00009B860000}"/>
    <cellStyle name="Normal 29 4 3 4" xfId="31293" xr:uid="{00000000-0005-0000-0000-00009C860000}"/>
    <cellStyle name="Normal 29 4 4" xfId="7516" xr:uid="{00000000-0005-0000-0000-00009D860000}"/>
    <cellStyle name="Normal 29 4 4 2" xfId="20142" xr:uid="{00000000-0005-0000-0000-00009E860000}"/>
    <cellStyle name="Normal 29 4 4 2 2" xfId="55358" xr:uid="{00000000-0005-0000-0000-00009F860000}"/>
    <cellStyle name="Normal 29 4 4 3" xfId="42761" xr:uid="{00000000-0005-0000-0000-0000A0860000}"/>
    <cellStyle name="Normal 29 4 4 4" xfId="32747" xr:uid="{00000000-0005-0000-0000-0000A1860000}"/>
    <cellStyle name="Normal 29 4 5" xfId="9297" xr:uid="{00000000-0005-0000-0000-0000A2860000}"/>
    <cellStyle name="Normal 29 4 5 2" xfId="21918" xr:uid="{00000000-0005-0000-0000-0000A3860000}"/>
    <cellStyle name="Normal 29 4 5 2 2" xfId="57134" xr:uid="{00000000-0005-0000-0000-0000A4860000}"/>
    <cellStyle name="Normal 29 4 5 3" xfId="44537" xr:uid="{00000000-0005-0000-0000-0000A5860000}"/>
    <cellStyle name="Normal 29 4 5 4" xfId="34523" xr:uid="{00000000-0005-0000-0000-0000A6860000}"/>
    <cellStyle name="Normal 29 4 6" xfId="11091" xr:uid="{00000000-0005-0000-0000-0000A7860000}"/>
    <cellStyle name="Normal 29 4 6 2" xfId="23694" xr:uid="{00000000-0005-0000-0000-0000A8860000}"/>
    <cellStyle name="Normal 29 4 6 2 2" xfId="58910" xr:uid="{00000000-0005-0000-0000-0000A9860000}"/>
    <cellStyle name="Normal 29 4 6 3" xfId="46313" xr:uid="{00000000-0005-0000-0000-0000AA860000}"/>
    <cellStyle name="Normal 29 4 6 4" xfId="36299" xr:uid="{00000000-0005-0000-0000-0000AB860000}"/>
    <cellStyle name="Normal 29 4 7" xfId="15458" xr:uid="{00000000-0005-0000-0000-0000AC860000}"/>
    <cellStyle name="Normal 29 4 7 2" xfId="50674" xr:uid="{00000000-0005-0000-0000-0000AD860000}"/>
    <cellStyle name="Normal 29 4 7 3" xfId="28063" xr:uid="{00000000-0005-0000-0000-0000AE860000}"/>
    <cellStyle name="Normal 29 4 8" xfId="13680" xr:uid="{00000000-0005-0000-0000-0000AF860000}"/>
    <cellStyle name="Normal 29 4 8 2" xfId="48898" xr:uid="{00000000-0005-0000-0000-0000B0860000}"/>
    <cellStyle name="Normal 29 4 9" xfId="38077" xr:uid="{00000000-0005-0000-0000-0000B1860000}"/>
    <cellStyle name="Normal 29 5" xfId="3925" xr:uid="{00000000-0005-0000-0000-0000B2860000}"/>
    <cellStyle name="Normal 29 5 2" xfId="8648" xr:uid="{00000000-0005-0000-0000-0000B3860000}"/>
    <cellStyle name="Normal 29 5 2 2" xfId="21274" xr:uid="{00000000-0005-0000-0000-0000B4860000}"/>
    <cellStyle name="Normal 29 5 2 2 2" xfId="56490" xr:uid="{00000000-0005-0000-0000-0000B5860000}"/>
    <cellStyle name="Normal 29 5 2 3" xfId="43893" xr:uid="{00000000-0005-0000-0000-0000B6860000}"/>
    <cellStyle name="Normal 29 5 2 4" xfId="33879" xr:uid="{00000000-0005-0000-0000-0000B7860000}"/>
    <cellStyle name="Normal 29 5 3" xfId="10429" xr:uid="{00000000-0005-0000-0000-0000B8860000}"/>
    <cellStyle name="Normal 29 5 3 2" xfId="23050" xr:uid="{00000000-0005-0000-0000-0000B9860000}"/>
    <cellStyle name="Normal 29 5 3 2 2" xfId="58266" xr:uid="{00000000-0005-0000-0000-0000BA860000}"/>
    <cellStyle name="Normal 29 5 3 3" xfId="45669" xr:uid="{00000000-0005-0000-0000-0000BB860000}"/>
    <cellStyle name="Normal 29 5 3 4" xfId="35655" xr:uid="{00000000-0005-0000-0000-0000BC860000}"/>
    <cellStyle name="Normal 29 5 4" xfId="12225" xr:uid="{00000000-0005-0000-0000-0000BD860000}"/>
    <cellStyle name="Normal 29 5 4 2" xfId="24826" xr:uid="{00000000-0005-0000-0000-0000BE860000}"/>
    <cellStyle name="Normal 29 5 4 2 2" xfId="60042" xr:uid="{00000000-0005-0000-0000-0000BF860000}"/>
    <cellStyle name="Normal 29 5 4 3" xfId="47445" xr:uid="{00000000-0005-0000-0000-0000C0860000}"/>
    <cellStyle name="Normal 29 5 4 4" xfId="37431" xr:uid="{00000000-0005-0000-0000-0000C1860000}"/>
    <cellStyle name="Normal 29 5 5" xfId="16590" xr:uid="{00000000-0005-0000-0000-0000C2860000}"/>
    <cellStyle name="Normal 29 5 5 2" xfId="51806" xr:uid="{00000000-0005-0000-0000-0000C3860000}"/>
    <cellStyle name="Normal 29 5 5 3" xfId="29195" xr:uid="{00000000-0005-0000-0000-0000C4860000}"/>
    <cellStyle name="Normal 29 5 6" xfId="14812" xr:uid="{00000000-0005-0000-0000-0000C5860000}"/>
    <cellStyle name="Normal 29 5 6 2" xfId="50030" xr:uid="{00000000-0005-0000-0000-0000C6860000}"/>
    <cellStyle name="Normal 29 5 7" xfId="39209" xr:uid="{00000000-0005-0000-0000-0000C7860000}"/>
    <cellStyle name="Normal 29 5 8" xfId="27419" xr:uid="{00000000-0005-0000-0000-0000C8860000}"/>
    <cellStyle name="Normal 29 6" xfId="4265" xr:uid="{00000000-0005-0000-0000-0000C9860000}"/>
    <cellStyle name="Normal 29 6 2" xfId="16912" xr:uid="{00000000-0005-0000-0000-0000CA860000}"/>
    <cellStyle name="Normal 29 6 2 2" xfId="52128" xr:uid="{00000000-0005-0000-0000-0000CB860000}"/>
    <cellStyle name="Normal 29 6 2 3" xfId="29517" xr:uid="{00000000-0005-0000-0000-0000CC860000}"/>
    <cellStyle name="Normal 29 6 3" xfId="13358" xr:uid="{00000000-0005-0000-0000-0000CD860000}"/>
    <cellStyle name="Normal 29 6 3 2" xfId="48576" xr:uid="{00000000-0005-0000-0000-0000CE860000}"/>
    <cellStyle name="Normal 29 6 4" xfId="39531" xr:uid="{00000000-0005-0000-0000-0000CF860000}"/>
    <cellStyle name="Normal 29 6 5" xfId="25965" xr:uid="{00000000-0005-0000-0000-0000D0860000}"/>
    <cellStyle name="Normal 29 7" xfId="5735" xr:uid="{00000000-0005-0000-0000-0000D1860000}"/>
    <cellStyle name="Normal 29 7 2" xfId="18366" xr:uid="{00000000-0005-0000-0000-0000D2860000}"/>
    <cellStyle name="Normal 29 7 2 2" xfId="53582" xr:uid="{00000000-0005-0000-0000-0000D3860000}"/>
    <cellStyle name="Normal 29 7 3" xfId="40985" xr:uid="{00000000-0005-0000-0000-0000D4860000}"/>
    <cellStyle name="Normal 29 7 4" xfId="30971" xr:uid="{00000000-0005-0000-0000-0000D5860000}"/>
    <cellStyle name="Normal 29 8" xfId="7194" xr:uid="{00000000-0005-0000-0000-0000D6860000}"/>
    <cellStyle name="Normal 29 8 2" xfId="19820" xr:uid="{00000000-0005-0000-0000-0000D7860000}"/>
    <cellStyle name="Normal 29 8 2 2" xfId="55036" xr:uid="{00000000-0005-0000-0000-0000D8860000}"/>
    <cellStyle name="Normal 29 8 3" xfId="42439" xr:uid="{00000000-0005-0000-0000-0000D9860000}"/>
    <cellStyle name="Normal 29 8 4" xfId="32425" xr:uid="{00000000-0005-0000-0000-0000DA860000}"/>
    <cellStyle name="Normal 29 9" xfId="8975" xr:uid="{00000000-0005-0000-0000-0000DB860000}"/>
    <cellStyle name="Normal 29 9 2" xfId="21596" xr:uid="{00000000-0005-0000-0000-0000DC860000}"/>
    <cellStyle name="Normal 29 9 2 2" xfId="56812" xr:uid="{00000000-0005-0000-0000-0000DD860000}"/>
    <cellStyle name="Normal 29 9 3" xfId="44215" xr:uid="{00000000-0005-0000-0000-0000DE860000}"/>
    <cellStyle name="Normal 29 9 4" xfId="34201" xr:uid="{00000000-0005-0000-0000-0000DF860000}"/>
    <cellStyle name="Normal 3" xfId="33" xr:uid="{00000000-0005-0000-0000-0000E0860000}"/>
    <cellStyle name="Normal 3 2" xfId="599" xr:uid="{00000000-0005-0000-0000-0000E1860000}"/>
    <cellStyle name="Normal 3 2 2" xfId="600" xr:uid="{00000000-0005-0000-0000-0000E2860000}"/>
    <cellStyle name="Normal 3 2 2 10" xfId="2996" xr:uid="{00000000-0005-0000-0000-0000E3860000}"/>
    <cellStyle name="Normal 3 2 2 10 10" xfId="25371" xr:uid="{00000000-0005-0000-0000-0000E4860000}"/>
    <cellStyle name="Normal 3 2 2 10 11" xfId="60906" xr:uid="{00000000-0005-0000-0000-0000E5860000}"/>
    <cellStyle name="Normal 3 2 2 10 2" xfId="4802" xr:uid="{00000000-0005-0000-0000-0000E6860000}"/>
    <cellStyle name="Normal 3 2 2 10 2 2" xfId="17449" xr:uid="{00000000-0005-0000-0000-0000E7860000}"/>
    <cellStyle name="Normal 3 2 2 10 2 2 2" xfId="52665" xr:uid="{00000000-0005-0000-0000-0000E8860000}"/>
    <cellStyle name="Normal 3 2 2 10 2 2 3" xfId="30054" xr:uid="{00000000-0005-0000-0000-0000E9860000}"/>
    <cellStyle name="Normal 3 2 2 10 2 3" xfId="13895" xr:uid="{00000000-0005-0000-0000-0000EA860000}"/>
    <cellStyle name="Normal 3 2 2 10 2 3 2" xfId="49113" xr:uid="{00000000-0005-0000-0000-0000EB860000}"/>
    <cellStyle name="Normal 3 2 2 10 2 4" xfId="40068" xr:uid="{00000000-0005-0000-0000-0000EC860000}"/>
    <cellStyle name="Normal 3 2 2 10 2 5" xfId="26502" xr:uid="{00000000-0005-0000-0000-0000ED860000}"/>
    <cellStyle name="Normal 3 2 2 10 3" xfId="6272" xr:uid="{00000000-0005-0000-0000-0000EE860000}"/>
    <cellStyle name="Normal 3 2 2 10 3 2" xfId="18903" xr:uid="{00000000-0005-0000-0000-0000EF860000}"/>
    <cellStyle name="Normal 3 2 2 10 3 2 2" xfId="54119" xr:uid="{00000000-0005-0000-0000-0000F0860000}"/>
    <cellStyle name="Normal 3 2 2 10 3 3" xfId="41522" xr:uid="{00000000-0005-0000-0000-0000F1860000}"/>
    <cellStyle name="Normal 3 2 2 10 3 4" xfId="31508" xr:uid="{00000000-0005-0000-0000-0000F2860000}"/>
    <cellStyle name="Normal 3 2 2 10 4" xfId="7731" xr:uid="{00000000-0005-0000-0000-0000F3860000}"/>
    <cellStyle name="Normal 3 2 2 10 4 2" xfId="20357" xr:uid="{00000000-0005-0000-0000-0000F4860000}"/>
    <cellStyle name="Normal 3 2 2 10 4 2 2" xfId="55573" xr:uid="{00000000-0005-0000-0000-0000F5860000}"/>
    <cellStyle name="Normal 3 2 2 10 4 3" xfId="42976" xr:uid="{00000000-0005-0000-0000-0000F6860000}"/>
    <cellStyle name="Normal 3 2 2 10 4 4" xfId="32962" xr:uid="{00000000-0005-0000-0000-0000F7860000}"/>
    <cellStyle name="Normal 3 2 2 10 5" xfId="9512" xr:uid="{00000000-0005-0000-0000-0000F8860000}"/>
    <cellStyle name="Normal 3 2 2 10 5 2" xfId="22133" xr:uid="{00000000-0005-0000-0000-0000F9860000}"/>
    <cellStyle name="Normal 3 2 2 10 5 2 2" xfId="57349" xr:uid="{00000000-0005-0000-0000-0000FA860000}"/>
    <cellStyle name="Normal 3 2 2 10 5 3" xfId="44752" xr:uid="{00000000-0005-0000-0000-0000FB860000}"/>
    <cellStyle name="Normal 3 2 2 10 5 4" xfId="34738" xr:uid="{00000000-0005-0000-0000-0000FC860000}"/>
    <cellStyle name="Normal 3 2 2 10 6" xfId="11306" xr:uid="{00000000-0005-0000-0000-0000FD860000}"/>
    <cellStyle name="Normal 3 2 2 10 6 2" xfId="23909" xr:uid="{00000000-0005-0000-0000-0000FE860000}"/>
    <cellStyle name="Normal 3 2 2 10 6 2 2" xfId="59125" xr:uid="{00000000-0005-0000-0000-0000FF860000}"/>
    <cellStyle name="Normal 3 2 2 10 6 3" xfId="46528" xr:uid="{00000000-0005-0000-0000-000000870000}"/>
    <cellStyle name="Normal 3 2 2 10 6 4" xfId="36514" xr:uid="{00000000-0005-0000-0000-000001870000}"/>
    <cellStyle name="Normal 3 2 2 10 7" xfId="15673" xr:uid="{00000000-0005-0000-0000-000002870000}"/>
    <cellStyle name="Normal 3 2 2 10 7 2" xfId="50889" xr:uid="{00000000-0005-0000-0000-000003870000}"/>
    <cellStyle name="Normal 3 2 2 10 7 3" xfId="28278" xr:uid="{00000000-0005-0000-0000-000004870000}"/>
    <cellStyle name="Normal 3 2 2 10 8" xfId="12764" xr:uid="{00000000-0005-0000-0000-000005870000}"/>
    <cellStyle name="Normal 3 2 2 10 8 2" xfId="47982" xr:uid="{00000000-0005-0000-0000-000006870000}"/>
    <cellStyle name="Normal 3 2 2 10 9" xfId="38292" xr:uid="{00000000-0005-0000-0000-000007870000}"/>
    <cellStyle name="Normal 3 2 2 11" xfId="2828" xr:uid="{00000000-0005-0000-0000-000008870000}"/>
    <cellStyle name="Normal 3 2 2 11 10" xfId="25216" xr:uid="{00000000-0005-0000-0000-000009870000}"/>
    <cellStyle name="Normal 3 2 2 11 11" xfId="60751" xr:uid="{00000000-0005-0000-0000-00000A870000}"/>
    <cellStyle name="Normal 3 2 2 11 2" xfId="4647" xr:uid="{00000000-0005-0000-0000-00000B870000}"/>
    <cellStyle name="Normal 3 2 2 11 2 2" xfId="17294" xr:uid="{00000000-0005-0000-0000-00000C870000}"/>
    <cellStyle name="Normal 3 2 2 11 2 2 2" xfId="52510" xr:uid="{00000000-0005-0000-0000-00000D870000}"/>
    <cellStyle name="Normal 3 2 2 11 2 2 3" xfId="29899" xr:uid="{00000000-0005-0000-0000-00000E870000}"/>
    <cellStyle name="Normal 3 2 2 11 2 3" xfId="13740" xr:uid="{00000000-0005-0000-0000-00000F870000}"/>
    <cellStyle name="Normal 3 2 2 11 2 3 2" xfId="48958" xr:uid="{00000000-0005-0000-0000-000010870000}"/>
    <cellStyle name="Normal 3 2 2 11 2 4" xfId="39913" xr:uid="{00000000-0005-0000-0000-000011870000}"/>
    <cellStyle name="Normal 3 2 2 11 2 5" xfId="26347" xr:uid="{00000000-0005-0000-0000-000012870000}"/>
    <cellStyle name="Normal 3 2 2 11 3" xfId="6117" xr:uid="{00000000-0005-0000-0000-000013870000}"/>
    <cellStyle name="Normal 3 2 2 11 3 2" xfId="18748" xr:uid="{00000000-0005-0000-0000-000014870000}"/>
    <cellStyle name="Normal 3 2 2 11 3 2 2" xfId="53964" xr:uid="{00000000-0005-0000-0000-000015870000}"/>
    <cellStyle name="Normal 3 2 2 11 3 3" xfId="41367" xr:uid="{00000000-0005-0000-0000-000016870000}"/>
    <cellStyle name="Normal 3 2 2 11 3 4" xfId="31353" xr:uid="{00000000-0005-0000-0000-000017870000}"/>
    <cellStyle name="Normal 3 2 2 11 4" xfId="7576" xr:uid="{00000000-0005-0000-0000-000018870000}"/>
    <cellStyle name="Normal 3 2 2 11 4 2" xfId="20202" xr:uid="{00000000-0005-0000-0000-000019870000}"/>
    <cellStyle name="Normal 3 2 2 11 4 2 2" xfId="55418" xr:uid="{00000000-0005-0000-0000-00001A870000}"/>
    <cellStyle name="Normal 3 2 2 11 4 3" xfId="42821" xr:uid="{00000000-0005-0000-0000-00001B870000}"/>
    <cellStyle name="Normal 3 2 2 11 4 4" xfId="32807" xr:uid="{00000000-0005-0000-0000-00001C870000}"/>
    <cellStyle name="Normal 3 2 2 11 5" xfId="9357" xr:uid="{00000000-0005-0000-0000-00001D870000}"/>
    <cellStyle name="Normal 3 2 2 11 5 2" xfId="21978" xr:uid="{00000000-0005-0000-0000-00001E870000}"/>
    <cellStyle name="Normal 3 2 2 11 5 2 2" xfId="57194" xr:uid="{00000000-0005-0000-0000-00001F870000}"/>
    <cellStyle name="Normal 3 2 2 11 5 3" xfId="44597" xr:uid="{00000000-0005-0000-0000-000020870000}"/>
    <cellStyle name="Normal 3 2 2 11 5 4" xfId="34583" xr:uid="{00000000-0005-0000-0000-000021870000}"/>
    <cellStyle name="Normal 3 2 2 11 6" xfId="11151" xr:uid="{00000000-0005-0000-0000-000022870000}"/>
    <cellStyle name="Normal 3 2 2 11 6 2" xfId="23754" xr:uid="{00000000-0005-0000-0000-000023870000}"/>
    <cellStyle name="Normal 3 2 2 11 6 2 2" xfId="58970" xr:uid="{00000000-0005-0000-0000-000024870000}"/>
    <cellStyle name="Normal 3 2 2 11 6 3" xfId="46373" xr:uid="{00000000-0005-0000-0000-000025870000}"/>
    <cellStyle name="Normal 3 2 2 11 6 4" xfId="36359" xr:uid="{00000000-0005-0000-0000-000026870000}"/>
    <cellStyle name="Normal 3 2 2 11 7" xfId="15518" xr:uid="{00000000-0005-0000-0000-000027870000}"/>
    <cellStyle name="Normal 3 2 2 11 7 2" xfId="50734" xr:uid="{00000000-0005-0000-0000-000028870000}"/>
    <cellStyle name="Normal 3 2 2 11 7 3" xfId="28123" xr:uid="{00000000-0005-0000-0000-000029870000}"/>
    <cellStyle name="Normal 3 2 2 11 8" xfId="12609" xr:uid="{00000000-0005-0000-0000-00002A870000}"/>
    <cellStyle name="Normal 3 2 2 11 8 2" xfId="47827" xr:uid="{00000000-0005-0000-0000-00002B870000}"/>
    <cellStyle name="Normal 3 2 2 11 9" xfId="38137" xr:uid="{00000000-0005-0000-0000-00002C870000}"/>
    <cellStyle name="Normal 3 2 2 12" xfId="3338" xr:uid="{00000000-0005-0000-0000-00002D870000}"/>
    <cellStyle name="Normal 3 2 2 12 10" xfId="26834" xr:uid="{00000000-0005-0000-0000-00002E870000}"/>
    <cellStyle name="Normal 3 2 2 12 11" xfId="61238" xr:uid="{00000000-0005-0000-0000-00002F870000}"/>
    <cellStyle name="Normal 3 2 2 12 2" xfId="5134" xr:uid="{00000000-0005-0000-0000-000030870000}"/>
    <cellStyle name="Normal 3 2 2 12 2 2" xfId="17781" xr:uid="{00000000-0005-0000-0000-000031870000}"/>
    <cellStyle name="Normal 3 2 2 12 2 2 2" xfId="52997" xr:uid="{00000000-0005-0000-0000-000032870000}"/>
    <cellStyle name="Normal 3 2 2 12 2 3" xfId="40400" xr:uid="{00000000-0005-0000-0000-000033870000}"/>
    <cellStyle name="Normal 3 2 2 12 2 4" xfId="30386" xr:uid="{00000000-0005-0000-0000-000034870000}"/>
    <cellStyle name="Normal 3 2 2 12 3" xfId="6604" xr:uid="{00000000-0005-0000-0000-000035870000}"/>
    <cellStyle name="Normal 3 2 2 12 3 2" xfId="19235" xr:uid="{00000000-0005-0000-0000-000036870000}"/>
    <cellStyle name="Normal 3 2 2 12 3 2 2" xfId="54451" xr:uid="{00000000-0005-0000-0000-000037870000}"/>
    <cellStyle name="Normal 3 2 2 12 3 3" xfId="41854" xr:uid="{00000000-0005-0000-0000-000038870000}"/>
    <cellStyle name="Normal 3 2 2 12 3 4" xfId="31840" xr:uid="{00000000-0005-0000-0000-000039870000}"/>
    <cellStyle name="Normal 3 2 2 12 4" xfId="8063" xr:uid="{00000000-0005-0000-0000-00003A870000}"/>
    <cellStyle name="Normal 3 2 2 12 4 2" xfId="20689" xr:uid="{00000000-0005-0000-0000-00003B870000}"/>
    <cellStyle name="Normal 3 2 2 12 4 2 2" xfId="55905" xr:uid="{00000000-0005-0000-0000-00003C870000}"/>
    <cellStyle name="Normal 3 2 2 12 4 3" xfId="43308" xr:uid="{00000000-0005-0000-0000-00003D870000}"/>
    <cellStyle name="Normal 3 2 2 12 4 4" xfId="33294" xr:uid="{00000000-0005-0000-0000-00003E870000}"/>
    <cellStyle name="Normal 3 2 2 12 5" xfId="9844" xr:uid="{00000000-0005-0000-0000-00003F870000}"/>
    <cellStyle name="Normal 3 2 2 12 5 2" xfId="22465" xr:uid="{00000000-0005-0000-0000-000040870000}"/>
    <cellStyle name="Normal 3 2 2 12 5 2 2" xfId="57681" xr:uid="{00000000-0005-0000-0000-000041870000}"/>
    <cellStyle name="Normal 3 2 2 12 5 3" xfId="45084" xr:uid="{00000000-0005-0000-0000-000042870000}"/>
    <cellStyle name="Normal 3 2 2 12 5 4" xfId="35070" xr:uid="{00000000-0005-0000-0000-000043870000}"/>
    <cellStyle name="Normal 3 2 2 12 6" xfId="11638" xr:uid="{00000000-0005-0000-0000-000044870000}"/>
    <cellStyle name="Normal 3 2 2 12 6 2" xfId="24241" xr:uid="{00000000-0005-0000-0000-000045870000}"/>
    <cellStyle name="Normal 3 2 2 12 6 2 2" xfId="59457" xr:uid="{00000000-0005-0000-0000-000046870000}"/>
    <cellStyle name="Normal 3 2 2 12 6 3" xfId="46860" xr:uid="{00000000-0005-0000-0000-000047870000}"/>
    <cellStyle name="Normal 3 2 2 12 6 4" xfId="36846" xr:uid="{00000000-0005-0000-0000-000048870000}"/>
    <cellStyle name="Normal 3 2 2 12 7" xfId="16005" xr:uid="{00000000-0005-0000-0000-000049870000}"/>
    <cellStyle name="Normal 3 2 2 12 7 2" xfId="51221" xr:uid="{00000000-0005-0000-0000-00004A870000}"/>
    <cellStyle name="Normal 3 2 2 12 7 3" xfId="28610" xr:uid="{00000000-0005-0000-0000-00004B870000}"/>
    <cellStyle name="Normal 3 2 2 12 8" xfId="14227" xr:uid="{00000000-0005-0000-0000-00004C870000}"/>
    <cellStyle name="Normal 3 2 2 12 8 2" xfId="49445" xr:uid="{00000000-0005-0000-0000-00004D870000}"/>
    <cellStyle name="Normal 3 2 2 12 9" xfId="38624" xr:uid="{00000000-0005-0000-0000-00004E870000}"/>
    <cellStyle name="Normal 3 2 2 13" xfId="2498" xr:uid="{00000000-0005-0000-0000-00004F870000}"/>
    <cellStyle name="Normal 3 2 2 13 10" xfId="26025" xr:uid="{00000000-0005-0000-0000-000050870000}"/>
    <cellStyle name="Normal 3 2 2 13 11" xfId="60429" xr:uid="{00000000-0005-0000-0000-000051870000}"/>
    <cellStyle name="Normal 3 2 2 13 2" xfId="4325" xr:uid="{00000000-0005-0000-0000-000052870000}"/>
    <cellStyle name="Normal 3 2 2 13 2 2" xfId="16972" xr:uid="{00000000-0005-0000-0000-000053870000}"/>
    <cellStyle name="Normal 3 2 2 13 2 2 2" xfId="52188" xr:uid="{00000000-0005-0000-0000-000054870000}"/>
    <cellStyle name="Normal 3 2 2 13 2 3" xfId="39591" xr:uid="{00000000-0005-0000-0000-000055870000}"/>
    <cellStyle name="Normal 3 2 2 13 2 4" xfId="29577" xr:uid="{00000000-0005-0000-0000-000056870000}"/>
    <cellStyle name="Normal 3 2 2 13 3" xfId="5795" xr:uid="{00000000-0005-0000-0000-000057870000}"/>
    <cellStyle name="Normal 3 2 2 13 3 2" xfId="18426" xr:uid="{00000000-0005-0000-0000-000058870000}"/>
    <cellStyle name="Normal 3 2 2 13 3 2 2" xfId="53642" xr:uid="{00000000-0005-0000-0000-000059870000}"/>
    <cellStyle name="Normal 3 2 2 13 3 3" xfId="41045" xr:uid="{00000000-0005-0000-0000-00005A870000}"/>
    <cellStyle name="Normal 3 2 2 13 3 4" xfId="31031" xr:uid="{00000000-0005-0000-0000-00005B870000}"/>
    <cellStyle name="Normal 3 2 2 13 4" xfId="7254" xr:uid="{00000000-0005-0000-0000-00005C870000}"/>
    <cellStyle name="Normal 3 2 2 13 4 2" xfId="19880" xr:uid="{00000000-0005-0000-0000-00005D870000}"/>
    <cellStyle name="Normal 3 2 2 13 4 2 2" xfId="55096" xr:uid="{00000000-0005-0000-0000-00005E870000}"/>
    <cellStyle name="Normal 3 2 2 13 4 3" xfId="42499" xr:uid="{00000000-0005-0000-0000-00005F870000}"/>
    <cellStyle name="Normal 3 2 2 13 4 4" xfId="32485" xr:uid="{00000000-0005-0000-0000-000060870000}"/>
    <cellStyle name="Normal 3 2 2 13 5" xfId="9035" xr:uid="{00000000-0005-0000-0000-000061870000}"/>
    <cellStyle name="Normal 3 2 2 13 5 2" xfId="21656" xr:uid="{00000000-0005-0000-0000-000062870000}"/>
    <cellStyle name="Normal 3 2 2 13 5 2 2" xfId="56872" xr:uid="{00000000-0005-0000-0000-000063870000}"/>
    <cellStyle name="Normal 3 2 2 13 5 3" xfId="44275" xr:uid="{00000000-0005-0000-0000-000064870000}"/>
    <cellStyle name="Normal 3 2 2 13 5 4" xfId="34261" xr:uid="{00000000-0005-0000-0000-000065870000}"/>
    <cellStyle name="Normal 3 2 2 13 6" xfId="10829" xr:uid="{00000000-0005-0000-0000-000066870000}"/>
    <cellStyle name="Normal 3 2 2 13 6 2" xfId="23432" xr:uid="{00000000-0005-0000-0000-000067870000}"/>
    <cellStyle name="Normal 3 2 2 13 6 2 2" xfId="58648" xr:uid="{00000000-0005-0000-0000-000068870000}"/>
    <cellStyle name="Normal 3 2 2 13 6 3" xfId="46051" xr:uid="{00000000-0005-0000-0000-000069870000}"/>
    <cellStyle name="Normal 3 2 2 13 6 4" xfId="36037" xr:uid="{00000000-0005-0000-0000-00006A870000}"/>
    <cellStyle name="Normal 3 2 2 13 7" xfId="15196" xr:uid="{00000000-0005-0000-0000-00006B870000}"/>
    <cellStyle name="Normal 3 2 2 13 7 2" xfId="50412" xr:uid="{00000000-0005-0000-0000-00006C870000}"/>
    <cellStyle name="Normal 3 2 2 13 7 3" xfId="27801" xr:uid="{00000000-0005-0000-0000-00006D870000}"/>
    <cellStyle name="Normal 3 2 2 13 8" xfId="13418" xr:uid="{00000000-0005-0000-0000-00006E870000}"/>
    <cellStyle name="Normal 3 2 2 13 8 2" xfId="48636" xr:uid="{00000000-0005-0000-0000-00006F870000}"/>
    <cellStyle name="Normal 3 2 2 13 9" xfId="37815" xr:uid="{00000000-0005-0000-0000-000070870000}"/>
    <cellStyle name="Normal 3 2 2 14" xfId="3662" xr:uid="{00000000-0005-0000-0000-000071870000}"/>
    <cellStyle name="Normal 3 2 2 14 2" xfId="8386" xr:uid="{00000000-0005-0000-0000-000072870000}"/>
    <cellStyle name="Normal 3 2 2 14 2 2" xfId="21012" xr:uid="{00000000-0005-0000-0000-000073870000}"/>
    <cellStyle name="Normal 3 2 2 14 2 2 2" xfId="56228" xr:uid="{00000000-0005-0000-0000-000074870000}"/>
    <cellStyle name="Normal 3 2 2 14 2 3" xfId="43631" xr:uid="{00000000-0005-0000-0000-000075870000}"/>
    <cellStyle name="Normal 3 2 2 14 2 4" xfId="33617" xr:uid="{00000000-0005-0000-0000-000076870000}"/>
    <cellStyle name="Normal 3 2 2 14 3" xfId="10167" xr:uid="{00000000-0005-0000-0000-000077870000}"/>
    <cellStyle name="Normal 3 2 2 14 3 2" xfId="22788" xr:uid="{00000000-0005-0000-0000-000078870000}"/>
    <cellStyle name="Normal 3 2 2 14 3 2 2" xfId="58004" xr:uid="{00000000-0005-0000-0000-000079870000}"/>
    <cellStyle name="Normal 3 2 2 14 3 3" xfId="45407" xr:uid="{00000000-0005-0000-0000-00007A870000}"/>
    <cellStyle name="Normal 3 2 2 14 3 4" xfId="35393" xr:uid="{00000000-0005-0000-0000-00007B870000}"/>
    <cellStyle name="Normal 3 2 2 14 4" xfId="11963" xr:uid="{00000000-0005-0000-0000-00007C870000}"/>
    <cellStyle name="Normal 3 2 2 14 4 2" xfId="24564" xr:uid="{00000000-0005-0000-0000-00007D870000}"/>
    <cellStyle name="Normal 3 2 2 14 4 2 2" xfId="59780" xr:uid="{00000000-0005-0000-0000-00007E870000}"/>
    <cellStyle name="Normal 3 2 2 14 4 3" xfId="47183" xr:uid="{00000000-0005-0000-0000-00007F870000}"/>
    <cellStyle name="Normal 3 2 2 14 4 4" xfId="37169" xr:uid="{00000000-0005-0000-0000-000080870000}"/>
    <cellStyle name="Normal 3 2 2 14 5" xfId="16328" xr:uid="{00000000-0005-0000-0000-000081870000}"/>
    <cellStyle name="Normal 3 2 2 14 5 2" xfId="51544" xr:uid="{00000000-0005-0000-0000-000082870000}"/>
    <cellStyle name="Normal 3 2 2 14 5 3" xfId="28933" xr:uid="{00000000-0005-0000-0000-000083870000}"/>
    <cellStyle name="Normal 3 2 2 14 6" xfId="14550" xr:uid="{00000000-0005-0000-0000-000084870000}"/>
    <cellStyle name="Normal 3 2 2 14 6 2" xfId="49768" xr:uid="{00000000-0005-0000-0000-000085870000}"/>
    <cellStyle name="Normal 3 2 2 14 7" xfId="38947" xr:uid="{00000000-0005-0000-0000-000086870000}"/>
    <cellStyle name="Normal 3 2 2 14 8" xfId="27157" xr:uid="{00000000-0005-0000-0000-000087870000}"/>
    <cellStyle name="Normal 3 2 2 15" xfId="3994" xr:uid="{00000000-0005-0000-0000-000088870000}"/>
    <cellStyle name="Normal 3 2 2 15 2" xfId="16650" xr:uid="{00000000-0005-0000-0000-000089870000}"/>
    <cellStyle name="Normal 3 2 2 15 2 2" xfId="51866" xr:uid="{00000000-0005-0000-0000-00008A870000}"/>
    <cellStyle name="Normal 3 2 2 15 2 3" xfId="29255" xr:uid="{00000000-0005-0000-0000-00008B870000}"/>
    <cellStyle name="Normal 3 2 2 15 3" xfId="13096" xr:uid="{00000000-0005-0000-0000-00008C870000}"/>
    <cellStyle name="Normal 3 2 2 15 3 2" xfId="48314" xr:uid="{00000000-0005-0000-0000-00008D870000}"/>
    <cellStyle name="Normal 3 2 2 15 4" xfId="39269" xr:uid="{00000000-0005-0000-0000-00008E870000}"/>
    <cellStyle name="Normal 3 2 2 15 5" xfId="25703" xr:uid="{00000000-0005-0000-0000-00008F870000}"/>
    <cellStyle name="Normal 3 2 2 16" xfId="5473" xr:uid="{00000000-0005-0000-0000-000090870000}"/>
    <cellStyle name="Normal 3 2 2 16 2" xfId="18104" xr:uid="{00000000-0005-0000-0000-000091870000}"/>
    <cellStyle name="Normal 3 2 2 16 2 2" xfId="53320" xr:uid="{00000000-0005-0000-0000-000092870000}"/>
    <cellStyle name="Normal 3 2 2 16 3" xfId="40723" xr:uid="{00000000-0005-0000-0000-000093870000}"/>
    <cellStyle name="Normal 3 2 2 16 4" xfId="30709" xr:uid="{00000000-0005-0000-0000-000094870000}"/>
    <cellStyle name="Normal 3 2 2 17" xfId="6929" xr:uid="{00000000-0005-0000-0000-000095870000}"/>
    <cellStyle name="Normal 3 2 2 17 2" xfId="19558" xr:uid="{00000000-0005-0000-0000-000096870000}"/>
    <cellStyle name="Normal 3 2 2 17 2 2" xfId="54774" xr:uid="{00000000-0005-0000-0000-000097870000}"/>
    <cellStyle name="Normal 3 2 2 17 3" xfId="42177" xr:uid="{00000000-0005-0000-0000-000098870000}"/>
    <cellStyle name="Normal 3 2 2 17 4" xfId="32163" xr:uid="{00000000-0005-0000-0000-000099870000}"/>
    <cellStyle name="Normal 3 2 2 18" xfId="8711" xr:uid="{00000000-0005-0000-0000-00009A870000}"/>
    <cellStyle name="Normal 3 2 2 18 2" xfId="21334" xr:uid="{00000000-0005-0000-0000-00009B870000}"/>
    <cellStyle name="Normal 3 2 2 18 2 2" xfId="56550" xr:uid="{00000000-0005-0000-0000-00009C870000}"/>
    <cellStyle name="Normal 3 2 2 18 3" xfId="43953" xr:uid="{00000000-0005-0000-0000-00009D870000}"/>
    <cellStyle name="Normal 3 2 2 18 4" xfId="33939" xr:uid="{00000000-0005-0000-0000-00009E870000}"/>
    <cellStyle name="Normal 3 2 2 19" xfId="10632" xr:uid="{00000000-0005-0000-0000-00009F870000}"/>
    <cellStyle name="Normal 3 2 2 19 2" xfId="23243" xr:uid="{00000000-0005-0000-0000-0000A0870000}"/>
    <cellStyle name="Normal 3 2 2 19 2 2" xfId="58459" xr:uid="{00000000-0005-0000-0000-0000A1870000}"/>
    <cellStyle name="Normal 3 2 2 19 3" xfId="45862" xr:uid="{00000000-0005-0000-0000-0000A2870000}"/>
    <cellStyle name="Normal 3 2 2 19 4" xfId="35848" xr:uid="{00000000-0005-0000-0000-0000A3870000}"/>
    <cellStyle name="Normal 3 2 2 2" xfId="601" xr:uid="{00000000-0005-0000-0000-0000A4870000}"/>
    <cellStyle name="Normal 3 2 2 2 2" xfId="1780" xr:uid="{00000000-0005-0000-0000-0000A5870000}"/>
    <cellStyle name="Normal 3 2 2 2_District Target Attainment" xfId="1152" xr:uid="{00000000-0005-0000-0000-0000A6870000}"/>
    <cellStyle name="Normal 3 2 2 20" xfId="14873" xr:uid="{00000000-0005-0000-0000-0000A7870000}"/>
    <cellStyle name="Normal 3 2 2 20 2" xfId="50090" xr:uid="{00000000-0005-0000-0000-0000A8870000}"/>
    <cellStyle name="Normal 3 2 2 20 3" xfId="27479" xr:uid="{00000000-0005-0000-0000-0000A9870000}"/>
    <cellStyle name="Normal 3 2 2 21" xfId="12287" xr:uid="{00000000-0005-0000-0000-0000AA870000}"/>
    <cellStyle name="Normal 3 2 2 21 2" xfId="47505" xr:uid="{00000000-0005-0000-0000-0000AB870000}"/>
    <cellStyle name="Normal 3 2 2 22" xfId="37492" xr:uid="{00000000-0005-0000-0000-0000AC870000}"/>
    <cellStyle name="Normal 3 2 2 23" xfId="24894" xr:uid="{00000000-0005-0000-0000-0000AD870000}"/>
    <cellStyle name="Normal 3 2 2 24" xfId="60107" xr:uid="{00000000-0005-0000-0000-0000AE870000}"/>
    <cellStyle name="Normal 3 2 2 3" xfId="602" xr:uid="{00000000-0005-0000-0000-0000AF870000}"/>
    <cellStyle name="Normal 3 2 2 3 10" xfId="5474" xr:uid="{00000000-0005-0000-0000-0000B0870000}"/>
    <cellStyle name="Normal 3 2 2 3 10 2" xfId="18105" xr:uid="{00000000-0005-0000-0000-0000B1870000}"/>
    <cellStyle name="Normal 3 2 2 3 10 2 2" xfId="53321" xr:uid="{00000000-0005-0000-0000-0000B2870000}"/>
    <cellStyle name="Normal 3 2 2 3 10 3" xfId="40724" xr:uid="{00000000-0005-0000-0000-0000B3870000}"/>
    <cellStyle name="Normal 3 2 2 3 10 4" xfId="30710" xr:uid="{00000000-0005-0000-0000-0000B4870000}"/>
    <cellStyle name="Normal 3 2 2 3 11" xfId="6930" xr:uid="{00000000-0005-0000-0000-0000B5870000}"/>
    <cellStyle name="Normal 3 2 2 3 11 2" xfId="19559" xr:uid="{00000000-0005-0000-0000-0000B6870000}"/>
    <cellStyle name="Normal 3 2 2 3 11 2 2" xfId="54775" xr:uid="{00000000-0005-0000-0000-0000B7870000}"/>
    <cellStyle name="Normal 3 2 2 3 11 3" xfId="42178" xr:uid="{00000000-0005-0000-0000-0000B8870000}"/>
    <cellStyle name="Normal 3 2 2 3 11 4" xfId="32164" xr:uid="{00000000-0005-0000-0000-0000B9870000}"/>
    <cellStyle name="Normal 3 2 2 3 12" xfId="8712" xr:uid="{00000000-0005-0000-0000-0000BA870000}"/>
    <cellStyle name="Normal 3 2 2 3 12 2" xfId="21335" xr:uid="{00000000-0005-0000-0000-0000BB870000}"/>
    <cellStyle name="Normal 3 2 2 3 12 2 2" xfId="56551" xr:uid="{00000000-0005-0000-0000-0000BC870000}"/>
    <cellStyle name="Normal 3 2 2 3 12 3" xfId="43954" xr:uid="{00000000-0005-0000-0000-0000BD870000}"/>
    <cellStyle name="Normal 3 2 2 3 12 4" xfId="33940" xr:uid="{00000000-0005-0000-0000-0000BE870000}"/>
    <cellStyle name="Normal 3 2 2 3 13" xfId="10633" xr:uid="{00000000-0005-0000-0000-0000BF870000}"/>
    <cellStyle name="Normal 3 2 2 3 13 2" xfId="23244" xr:uid="{00000000-0005-0000-0000-0000C0870000}"/>
    <cellStyle name="Normal 3 2 2 3 13 2 2" xfId="58460" xr:uid="{00000000-0005-0000-0000-0000C1870000}"/>
    <cellStyle name="Normal 3 2 2 3 13 3" xfId="45863" xr:uid="{00000000-0005-0000-0000-0000C2870000}"/>
    <cellStyle name="Normal 3 2 2 3 13 4" xfId="35849" xr:uid="{00000000-0005-0000-0000-0000C3870000}"/>
    <cellStyle name="Normal 3 2 2 3 14" xfId="14874" xr:uid="{00000000-0005-0000-0000-0000C4870000}"/>
    <cellStyle name="Normal 3 2 2 3 14 2" xfId="50091" xr:uid="{00000000-0005-0000-0000-0000C5870000}"/>
    <cellStyle name="Normal 3 2 2 3 14 3" xfId="27480" xr:uid="{00000000-0005-0000-0000-0000C6870000}"/>
    <cellStyle name="Normal 3 2 2 3 15" xfId="12288" xr:uid="{00000000-0005-0000-0000-0000C7870000}"/>
    <cellStyle name="Normal 3 2 2 3 15 2" xfId="47506" xr:uid="{00000000-0005-0000-0000-0000C8870000}"/>
    <cellStyle name="Normal 3 2 2 3 16" xfId="37493" xr:uid="{00000000-0005-0000-0000-0000C9870000}"/>
    <cellStyle name="Normal 3 2 2 3 17" xfId="24895" xr:uid="{00000000-0005-0000-0000-0000CA870000}"/>
    <cellStyle name="Normal 3 2 2 3 18" xfId="60108" xr:uid="{00000000-0005-0000-0000-0000CB870000}"/>
    <cellStyle name="Normal 3 2 2 3 2" xfId="1781" xr:uid="{00000000-0005-0000-0000-0000CC870000}"/>
    <cellStyle name="Normal 3 2 2 3 2 10" xfId="7004" xr:uid="{00000000-0005-0000-0000-0000CD870000}"/>
    <cellStyle name="Normal 3 2 2 3 2 10 2" xfId="19631" xr:uid="{00000000-0005-0000-0000-0000CE870000}"/>
    <cellStyle name="Normal 3 2 2 3 2 10 2 2" xfId="54847" xr:uid="{00000000-0005-0000-0000-0000CF870000}"/>
    <cellStyle name="Normal 3 2 2 3 2 10 3" xfId="42250" xr:uid="{00000000-0005-0000-0000-0000D0870000}"/>
    <cellStyle name="Normal 3 2 2 3 2 10 4" xfId="32236" xr:uid="{00000000-0005-0000-0000-0000D1870000}"/>
    <cellStyle name="Normal 3 2 2 3 2 11" xfId="8785" xr:uid="{00000000-0005-0000-0000-0000D2870000}"/>
    <cellStyle name="Normal 3 2 2 3 2 11 2" xfId="21407" xr:uid="{00000000-0005-0000-0000-0000D3870000}"/>
    <cellStyle name="Normal 3 2 2 3 2 11 2 2" xfId="56623" xr:uid="{00000000-0005-0000-0000-0000D4870000}"/>
    <cellStyle name="Normal 3 2 2 3 2 11 3" xfId="44026" xr:uid="{00000000-0005-0000-0000-0000D5870000}"/>
    <cellStyle name="Normal 3 2 2 3 2 11 4" xfId="34012" xr:uid="{00000000-0005-0000-0000-0000D6870000}"/>
    <cellStyle name="Normal 3 2 2 3 2 12" xfId="10634" xr:uid="{00000000-0005-0000-0000-0000D7870000}"/>
    <cellStyle name="Normal 3 2 2 3 2 12 2" xfId="23245" xr:uid="{00000000-0005-0000-0000-0000D8870000}"/>
    <cellStyle name="Normal 3 2 2 3 2 12 2 2" xfId="58461" xr:uid="{00000000-0005-0000-0000-0000D9870000}"/>
    <cellStyle name="Normal 3 2 2 3 2 12 3" xfId="45864" xr:uid="{00000000-0005-0000-0000-0000DA870000}"/>
    <cellStyle name="Normal 3 2 2 3 2 12 4" xfId="35850" xr:uid="{00000000-0005-0000-0000-0000DB870000}"/>
    <cellStyle name="Normal 3 2 2 3 2 13" xfId="14946" xr:uid="{00000000-0005-0000-0000-0000DC870000}"/>
    <cellStyle name="Normal 3 2 2 3 2 13 2" xfId="50163" xr:uid="{00000000-0005-0000-0000-0000DD870000}"/>
    <cellStyle name="Normal 3 2 2 3 2 13 3" xfId="27552" xr:uid="{00000000-0005-0000-0000-0000DE870000}"/>
    <cellStyle name="Normal 3 2 2 3 2 14" xfId="12360" xr:uid="{00000000-0005-0000-0000-0000DF870000}"/>
    <cellStyle name="Normal 3 2 2 3 2 14 2" xfId="47578" xr:uid="{00000000-0005-0000-0000-0000E0870000}"/>
    <cellStyle name="Normal 3 2 2 3 2 15" xfId="37565" xr:uid="{00000000-0005-0000-0000-0000E1870000}"/>
    <cellStyle name="Normal 3 2 2 3 2 16" xfId="24967" xr:uid="{00000000-0005-0000-0000-0000E2870000}"/>
    <cellStyle name="Normal 3 2 2 3 2 17" xfId="60180" xr:uid="{00000000-0005-0000-0000-0000E3870000}"/>
    <cellStyle name="Normal 3 2 2 3 2 2" xfId="2390" xr:uid="{00000000-0005-0000-0000-0000E4870000}"/>
    <cellStyle name="Normal 3 2 2 3 2 2 10" xfId="10635" xr:uid="{00000000-0005-0000-0000-0000E5870000}"/>
    <cellStyle name="Normal 3 2 2 3 2 2 10 2" xfId="23246" xr:uid="{00000000-0005-0000-0000-0000E6870000}"/>
    <cellStyle name="Normal 3 2 2 3 2 2 10 2 2" xfId="58462" xr:uid="{00000000-0005-0000-0000-0000E7870000}"/>
    <cellStyle name="Normal 3 2 2 3 2 2 10 3" xfId="45865" xr:uid="{00000000-0005-0000-0000-0000E8870000}"/>
    <cellStyle name="Normal 3 2 2 3 2 2 10 4" xfId="35851" xr:uid="{00000000-0005-0000-0000-0000E9870000}"/>
    <cellStyle name="Normal 3 2 2 3 2 2 11" xfId="15101" xr:uid="{00000000-0005-0000-0000-0000EA870000}"/>
    <cellStyle name="Normal 3 2 2 3 2 2 11 2" xfId="50317" xr:uid="{00000000-0005-0000-0000-0000EB870000}"/>
    <cellStyle name="Normal 3 2 2 3 2 2 11 3" xfId="27706" xr:uid="{00000000-0005-0000-0000-0000EC870000}"/>
    <cellStyle name="Normal 3 2 2 3 2 2 12" xfId="12514" xr:uid="{00000000-0005-0000-0000-0000ED870000}"/>
    <cellStyle name="Normal 3 2 2 3 2 2 12 2" xfId="47732" xr:uid="{00000000-0005-0000-0000-0000EE870000}"/>
    <cellStyle name="Normal 3 2 2 3 2 2 13" xfId="37720" xr:uid="{00000000-0005-0000-0000-0000EF870000}"/>
    <cellStyle name="Normal 3 2 2 3 2 2 14" xfId="25121" xr:uid="{00000000-0005-0000-0000-0000F0870000}"/>
    <cellStyle name="Normal 3 2 2 3 2 2 15" xfId="60334" xr:uid="{00000000-0005-0000-0000-0000F1870000}"/>
    <cellStyle name="Normal 3 2 2 3 2 2 2" xfId="3236" xr:uid="{00000000-0005-0000-0000-0000F2870000}"/>
    <cellStyle name="Normal 3 2 2 3 2 2 2 10" xfId="25605" xr:uid="{00000000-0005-0000-0000-0000F3870000}"/>
    <cellStyle name="Normal 3 2 2 3 2 2 2 11" xfId="61140" xr:uid="{00000000-0005-0000-0000-0000F4870000}"/>
    <cellStyle name="Normal 3 2 2 3 2 2 2 2" xfId="5036" xr:uid="{00000000-0005-0000-0000-0000F5870000}"/>
    <cellStyle name="Normal 3 2 2 3 2 2 2 2 2" xfId="17683" xr:uid="{00000000-0005-0000-0000-0000F6870000}"/>
    <cellStyle name="Normal 3 2 2 3 2 2 2 2 2 2" xfId="52899" xr:uid="{00000000-0005-0000-0000-0000F7870000}"/>
    <cellStyle name="Normal 3 2 2 3 2 2 2 2 2 3" xfId="30288" xr:uid="{00000000-0005-0000-0000-0000F8870000}"/>
    <cellStyle name="Normal 3 2 2 3 2 2 2 2 3" xfId="14129" xr:uid="{00000000-0005-0000-0000-0000F9870000}"/>
    <cellStyle name="Normal 3 2 2 3 2 2 2 2 3 2" xfId="49347" xr:uid="{00000000-0005-0000-0000-0000FA870000}"/>
    <cellStyle name="Normal 3 2 2 3 2 2 2 2 4" xfId="40302" xr:uid="{00000000-0005-0000-0000-0000FB870000}"/>
    <cellStyle name="Normal 3 2 2 3 2 2 2 2 5" xfId="26736" xr:uid="{00000000-0005-0000-0000-0000FC870000}"/>
    <cellStyle name="Normal 3 2 2 3 2 2 2 3" xfId="6506" xr:uid="{00000000-0005-0000-0000-0000FD870000}"/>
    <cellStyle name="Normal 3 2 2 3 2 2 2 3 2" xfId="19137" xr:uid="{00000000-0005-0000-0000-0000FE870000}"/>
    <cellStyle name="Normal 3 2 2 3 2 2 2 3 2 2" xfId="54353" xr:uid="{00000000-0005-0000-0000-0000FF870000}"/>
    <cellStyle name="Normal 3 2 2 3 2 2 2 3 3" xfId="41756" xr:uid="{00000000-0005-0000-0000-000000880000}"/>
    <cellStyle name="Normal 3 2 2 3 2 2 2 3 4" xfId="31742" xr:uid="{00000000-0005-0000-0000-000001880000}"/>
    <cellStyle name="Normal 3 2 2 3 2 2 2 4" xfId="7965" xr:uid="{00000000-0005-0000-0000-000002880000}"/>
    <cellStyle name="Normal 3 2 2 3 2 2 2 4 2" xfId="20591" xr:uid="{00000000-0005-0000-0000-000003880000}"/>
    <cellStyle name="Normal 3 2 2 3 2 2 2 4 2 2" xfId="55807" xr:uid="{00000000-0005-0000-0000-000004880000}"/>
    <cellStyle name="Normal 3 2 2 3 2 2 2 4 3" xfId="43210" xr:uid="{00000000-0005-0000-0000-000005880000}"/>
    <cellStyle name="Normal 3 2 2 3 2 2 2 4 4" xfId="33196" xr:uid="{00000000-0005-0000-0000-000006880000}"/>
    <cellStyle name="Normal 3 2 2 3 2 2 2 5" xfId="9746" xr:uid="{00000000-0005-0000-0000-000007880000}"/>
    <cellStyle name="Normal 3 2 2 3 2 2 2 5 2" xfId="22367" xr:uid="{00000000-0005-0000-0000-000008880000}"/>
    <cellStyle name="Normal 3 2 2 3 2 2 2 5 2 2" xfId="57583" xr:uid="{00000000-0005-0000-0000-000009880000}"/>
    <cellStyle name="Normal 3 2 2 3 2 2 2 5 3" xfId="44986" xr:uid="{00000000-0005-0000-0000-00000A880000}"/>
    <cellStyle name="Normal 3 2 2 3 2 2 2 5 4" xfId="34972" xr:uid="{00000000-0005-0000-0000-00000B880000}"/>
    <cellStyle name="Normal 3 2 2 3 2 2 2 6" xfId="11540" xr:uid="{00000000-0005-0000-0000-00000C880000}"/>
    <cellStyle name="Normal 3 2 2 3 2 2 2 6 2" xfId="24143" xr:uid="{00000000-0005-0000-0000-00000D880000}"/>
    <cellStyle name="Normal 3 2 2 3 2 2 2 6 2 2" xfId="59359" xr:uid="{00000000-0005-0000-0000-00000E880000}"/>
    <cellStyle name="Normal 3 2 2 3 2 2 2 6 3" xfId="46762" xr:uid="{00000000-0005-0000-0000-00000F880000}"/>
    <cellStyle name="Normal 3 2 2 3 2 2 2 6 4" xfId="36748" xr:uid="{00000000-0005-0000-0000-000010880000}"/>
    <cellStyle name="Normal 3 2 2 3 2 2 2 7" xfId="15907" xr:uid="{00000000-0005-0000-0000-000011880000}"/>
    <cellStyle name="Normal 3 2 2 3 2 2 2 7 2" xfId="51123" xr:uid="{00000000-0005-0000-0000-000012880000}"/>
    <cellStyle name="Normal 3 2 2 3 2 2 2 7 3" xfId="28512" xr:uid="{00000000-0005-0000-0000-000013880000}"/>
    <cellStyle name="Normal 3 2 2 3 2 2 2 8" xfId="12998" xr:uid="{00000000-0005-0000-0000-000014880000}"/>
    <cellStyle name="Normal 3 2 2 3 2 2 2 8 2" xfId="48216" xr:uid="{00000000-0005-0000-0000-000015880000}"/>
    <cellStyle name="Normal 3 2 2 3 2 2 2 9" xfId="38526" xr:uid="{00000000-0005-0000-0000-000016880000}"/>
    <cellStyle name="Normal 3 2 2 3 2 2 3" xfId="3565" xr:uid="{00000000-0005-0000-0000-000017880000}"/>
    <cellStyle name="Normal 3 2 2 3 2 2 3 10" xfId="27061" xr:uid="{00000000-0005-0000-0000-000018880000}"/>
    <cellStyle name="Normal 3 2 2 3 2 2 3 11" xfId="61465" xr:uid="{00000000-0005-0000-0000-000019880000}"/>
    <cellStyle name="Normal 3 2 2 3 2 2 3 2" xfId="5361" xr:uid="{00000000-0005-0000-0000-00001A880000}"/>
    <cellStyle name="Normal 3 2 2 3 2 2 3 2 2" xfId="18008" xr:uid="{00000000-0005-0000-0000-00001B880000}"/>
    <cellStyle name="Normal 3 2 2 3 2 2 3 2 2 2" xfId="53224" xr:uid="{00000000-0005-0000-0000-00001C880000}"/>
    <cellStyle name="Normal 3 2 2 3 2 2 3 2 3" xfId="40627" xr:uid="{00000000-0005-0000-0000-00001D880000}"/>
    <cellStyle name="Normal 3 2 2 3 2 2 3 2 4" xfId="30613" xr:uid="{00000000-0005-0000-0000-00001E880000}"/>
    <cellStyle name="Normal 3 2 2 3 2 2 3 3" xfId="6831" xr:uid="{00000000-0005-0000-0000-00001F880000}"/>
    <cellStyle name="Normal 3 2 2 3 2 2 3 3 2" xfId="19462" xr:uid="{00000000-0005-0000-0000-000020880000}"/>
    <cellStyle name="Normal 3 2 2 3 2 2 3 3 2 2" xfId="54678" xr:uid="{00000000-0005-0000-0000-000021880000}"/>
    <cellStyle name="Normal 3 2 2 3 2 2 3 3 3" xfId="42081" xr:uid="{00000000-0005-0000-0000-000022880000}"/>
    <cellStyle name="Normal 3 2 2 3 2 2 3 3 4" xfId="32067" xr:uid="{00000000-0005-0000-0000-000023880000}"/>
    <cellStyle name="Normal 3 2 2 3 2 2 3 4" xfId="8290" xr:uid="{00000000-0005-0000-0000-000024880000}"/>
    <cellStyle name="Normal 3 2 2 3 2 2 3 4 2" xfId="20916" xr:uid="{00000000-0005-0000-0000-000025880000}"/>
    <cellStyle name="Normal 3 2 2 3 2 2 3 4 2 2" xfId="56132" xr:uid="{00000000-0005-0000-0000-000026880000}"/>
    <cellStyle name="Normal 3 2 2 3 2 2 3 4 3" xfId="43535" xr:uid="{00000000-0005-0000-0000-000027880000}"/>
    <cellStyle name="Normal 3 2 2 3 2 2 3 4 4" xfId="33521" xr:uid="{00000000-0005-0000-0000-000028880000}"/>
    <cellStyle name="Normal 3 2 2 3 2 2 3 5" xfId="10071" xr:uid="{00000000-0005-0000-0000-000029880000}"/>
    <cellStyle name="Normal 3 2 2 3 2 2 3 5 2" xfId="22692" xr:uid="{00000000-0005-0000-0000-00002A880000}"/>
    <cellStyle name="Normal 3 2 2 3 2 2 3 5 2 2" xfId="57908" xr:uid="{00000000-0005-0000-0000-00002B880000}"/>
    <cellStyle name="Normal 3 2 2 3 2 2 3 5 3" xfId="45311" xr:uid="{00000000-0005-0000-0000-00002C880000}"/>
    <cellStyle name="Normal 3 2 2 3 2 2 3 5 4" xfId="35297" xr:uid="{00000000-0005-0000-0000-00002D880000}"/>
    <cellStyle name="Normal 3 2 2 3 2 2 3 6" xfId="11865" xr:uid="{00000000-0005-0000-0000-00002E880000}"/>
    <cellStyle name="Normal 3 2 2 3 2 2 3 6 2" xfId="24468" xr:uid="{00000000-0005-0000-0000-00002F880000}"/>
    <cellStyle name="Normal 3 2 2 3 2 2 3 6 2 2" xfId="59684" xr:uid="{00000000-0005-0000-0000-000030880000}"/>
    <cellStyle name="Normal 3 2 2 3 2 2 3 6 3" xfId="47087" xr:uid="{00000000-0005-0000-0000-000031880000}"/>
    <cellStyle name="Normal 3 2 2 3 2 2 3 6 4" xfId="37073" xr:uid="{00000000-0005-0000-0000-000032880000}"/>
    <cellStyle name="Normal 3 2 2 3 2 2 3 7" xfId="16232" xr:uid="{00000000-0005-0000-0000-000033880000}"/>
    <cellStyle name="Normal 3 2 2 3 2 2 3 7 2" xfId="51448" xr:uid="{00000000-0005-0000-0000-000034880000}"/>
    <cellStyle name="Normal 3 2 2 3 2 2 3 7 3" xfId="28837" xr:uid="{00000000-0005-0000-0000-000035880000}"/>
    <cellStyle name="Normal 3 2 2 3 2 2 3 8" xfId="14454" xr:uid="{00000000-0005-0000-0000-000036880000}"/>
    <cellStyle name="Normal 3 2 2 3 2 2 3 8 2" xfId="49672" xr:uid="{00000000-0005-0000-0000-000037880000}"/>
    <cellStyle name="Normal 3 2 2 3 2 2 3 9" xfId="38851" xr:uid="{00000000-0005-0000-0000-000038880000}"/>
    <cellStyle name="Normal 3 2 2 3 2 2 4" xfId="2726" xr:uid="{00000000-0005-0000-0000-000039880000}"/>
    <cellStyle name="Normal 3 2 2 3 2 2 4 10" xfId="26252" xr:uid="{00000000-0005-0000-0000-00003A880000}"/>
    <cellStyle name="Normal 3 2 2 3 2 2 4 11" xfId="60656" xr:uid="{00000000-0005-0000-0000-00003B880000}"/>
    <cellStyle name="Normal 3 2 2 3 2 2 4 2" xfId="4552" xr:uid="{00000000-0005-0000-0000-00003C880000}"/>
    <cellStyle name="Normal 3 2 2 3 2 2 4 2 2" xfId="17199" xr:uid="{00000000-0005-0000-0000-00003D880000}"/>
    <cellStyle name="Normal 3 2 2 3 2 2 4 2 2 2" xfId="52415" xr:uid="{00000000-0005-0000-0000-00003E880000}"/>
    <cellStyle name="Normal 3 2 2 3 2 2 4 2 3" xfId="39818" xr:uid="{00000000-0005-0000-0000-00003F880000}"/>
    <cellStyle name="Normal 3 2 2 3 2 2 4 2 4" xfId="29804" xr:uid="{00000000-0005-0000-0000-000040880000}"/>
    <cellStyle name="Normal 3 2 2 3 2 2 4 3" xfId="6022" xr:uid="{00000000-0005-0000-0000-000041880000}"/>
    <cellStyle name="Normal 3 2 2 3 2 2 4 3 2" xfId="18653" xr:uid="{00000000-0005-0000-0000-000042880000}"/>
    <cellStyle name="Normal 3 2 2 3 2 2 4 3 2 2" xfId="53869" xr:uid="{00000000-0005-0000-0000-000043880000}"/>
    <cellStyle name="Normal 3 2 2 3 2 2 4 3 3" xfId="41272" xr:uid="{00000000-0005-0000-0000-000044880000}"/>
    <cellStyle name="Normal 3 2 2 3 2 2 4 3 4" xfId="31258" xr:uid="{00000000-0005-0000-0000-000045880000}"/>
    <cellStyle name="Normal 3 2 2 3 2 2 4 4" xfId="7481" xr:uid="{00000000-0005-0000-0000-000046880000}"/>
    <cellStyle name="Normal 3 2 2 3 2 2 4 4 2" xfId="20107" xr:uid="{00000000-0005-0000-0000-000047880000}"/>
    <cellStyle name="Normal 3 2 2 3 2 2 4 4 2 2" xfId="55323" xr:uid="{00000000-0005-0000-0000-000048880000}"/>
    <cellStyle name="Normal 3 2 2 3 2 2 4 4 3" xfId="42726" xr:uid="{00000000-0005-0000-0000-000049880000}"/>
    <cellStyle name="Normal 3 2 2 3 2 2 4 4 4" xfId="32712" xr:uid="{00000000-0005-0000-0000-00004A880000}"/>
    <cellStyle name="Normal 3 2 2 3 2 2 4 5" xfId="9262" xr:uid="{00000000-0005-0000-0000-00004B880000}"/>
    <cellStyle name="Normal 3 2 2 3 2 2 4 5 2" xfId="21883" xr:uid="{00000000-0005-0000-0000-00004C880000}"/>
    <cellStyle name="Normal 3 2 2 3 2 2 4 5 2 2" xfId="57099" xr:uid="{00000000-0005-0000-0000-00004D880000}"/>
    <cellStyle name="Normal 3 2 2 3 2 2 4 5 3" xfId="44502" xr:uid="{00000000-0005-0000-0000-00004E880000}"/>
    <cellStyle name="Normal 3 2 2 3 2 2 4 5 4" xfId="34488" xr:uid="{00000000-0005-0000-0000-00004F880000}"/>
    <cellStyle name="Normal 3 2 2 3 2 2 4 6" xfId="11056" xr:uid="{00000000-0005-0000-0000-000050880000}"/>
    <cellStyle name="Normal 3 2 2 3 2 2 4 6 2" xfId="23659" xr:uid="{00000000-0005-0000-0000-000051880000}"/>
    <cellStyle name="Normal 3 2 2 3 2 2 4 6 2 2" xfId="58875" xr:uid="{00000000-0005-0000-0000-000052880000}"/>
    <cellStyle name="Normal 3 2 2 3 2 2 4 6 3" xfId="46278" xr:uid="{00000000-0005-0000-0000-000053880000}"/>
    <cellStyle name="Normal 3 2 2 3 2 2 4 6 4" xfId="36264" xr:uid="{00000000-0005-0000-0000-000054880000}"/>
    <cellStyle name="Normal 3 2 2 3 2 2 4 7" xfId="15423" xr:uid="{00000000-0005-0000-0000-000055880000}"/>
    <cellStyle name="Normal 3 2 2 3 2 2 4 7 2" xfId="50639" xr:uid="{00000000-0005-0000-0000-000056880000}"/>
    <cellStyle name="Normal 3 2 2 3 2 2 4 7 3" xfId="28028" xr:uid="{00000000-0005-0000-0000-000057880000}"/>
    <cellStyle name="Normal 3 2 2 3 2 2 4 8" xfId="13645" xr:uid="{00000000-0005-0000-0000-000058880000}"/>
    <cellStyle name="Normal 3 2 2 3 2 2 4 8 2" xfId="48863" xr:uid="{00000000-0005-0000-0000-000059880000}"/>
    <cellStyle name="Normal 3 2 2 3 2 2 4 9" xfId="38042" xr:uid="{00000000-0005-0000-0000-00005A880000}"/>
    <cellStyle name="Normal 3 2 2 3 2 2 5" xfId="3890" xr:uid="{00000000-0005-0000-0000-00005B880000}"/>
    <cellStyle name="Normal 3 2 2 3 2 2 5 2" xfId="8613" xr:uid="{00000000-0005-0000-0000-00005C880000}"/>
    <cellStyle name="Normal 3 2 2 3 2 2 5 2 2" xfId="21239" xr:uid="{00000000-0005-0000-0000-00005D880000}"/>
    <cellStyle name="Normal 3 2 2 3 2 2 5 2 2 2" xfId="56455" xr:uid="{00000000-0005-0000-0000-00005E880000}"/>
    <cellStyle name="Normal 3 2 2 3 2 2 5 2 3" xfId="43858" xr:uid="{00000000-0005-0000-0000-00005F880000}"/>
    <cellStyle name="Normal 3 2 2 3 2 2 5 2 4" xfId="33844" xr:uid="{00000000-0005-0000-0000-000060880000}"/>
    <cellStyle name="Normal 3 2 2 3 2 2 5 3" xfId="10394" xr:uid="{00000000-0005-0000-0000-000061880000}"/>
    <cellStyle name="Normal 3 2 2 3 2 2 5 3 2" xfId="23015" xr:uid="{00000000-0005-0000-0000-000062880000}"/>
    <cellStyle name="Normal 3 2 2 3 2 2 5 3 2 2" xfId="58231" xr:uid="{00000000-0005-0000-0000-000063880000}"/>
    <cellStyle name="Normal 3 2 2 3 2 2 5 3 3" xfId="45634" xr:uid="{00000000-0005-0000-0000-000064880000}"/>
    <cellStyle name="Normal 3 2 2 3 2 2 5 3 4" xfId="35620" xr:uid="{00000000-0005-0000-0000-000065880000}"/>
    <cellStyle name="Normal 3 2 2 3 2 2 5 4" xfId="12190" xr:uid="{00000000-0005-0000-0000-000066880000}"/>
    <cellStyle name="Normal 3 2 2 3 2 2 5 4 2" xfId="24791" xr:uid="{00000000-0005-0000-0000-000067880000}"/>
    <cellStyle name="Normal 3 2 2 3 2 2 5 4 2 2" xfId="60007" xr:uid="{00000000-0005-0000-0000-000068880000}"/>
    <cellStyle name="Normal 3 2 2 3 2 2 5 4 3" xfId="47410" xr:uid="{00000000-0005-0000-0000-000069880000}"/>
    <cellStyle name="Normal 3 2 2 3 2 2 5 4 4" xfId="37396" xr:uid="{00000000-0005-0000-0000-00006A880000}"/>
    <cellStyle name="Normal 3 2 2 3 2 2 5 5" xfId="16555" xr:uid="{00000000-0005-0000-0000-00006B880000}"/>
    <cellStyle name="Normal 3 2 2 3 2 2 5 5 2" xfId="51771" xr:uid="{00000000-0005-0000-0000-00006C880000}"/>
    <cellStyle name="Normal 3 2 2 3 2 2 5 5 3" xfId="29160" xr:uid="{00000000-0005-0000-0000-00006D880000}"/>
    <cellStyle name="Normal 3 2 2 3 2 2 5 6" xfId="14777" xr:uid="{00000000-0005-0000-0000-00006E880000}"/>
    <cellStyle name="Normal 3 2 2 3 2 2 5 6 2" xfId="49995" xr:uid="{00000000-0005-0000-0000-00006F880000}"/>
    <cellStyle name="Normal 3 2 2 3 2 2 5 7" xfId="39174" xr:uid="{00000000-0005-0000-0000-000070880000}"/>
    <cellStyle name="Normal 3 2 2 3 2 2 5 8" xfId="27384" xr:uid="{00000000-0005-0000-0000-000071880000}"/>
    <cellStyle name="Normal 3 2 2 3 2 2 6" xfId="4230" xr:uid="{00000000-0005-0000-0000-000072880000}"/>
    <cellStyle name="Normal 3 2 2 3 2 2 6 2" xfId="16877" xr:uid="{00000000-0005-0000-0000-000073880000}"/>
    <cellStyle name="Normal 3 2 2 3 2 2 6 2 2" xfId="52093" xr:uid="{00000000-0005-0000-0000-000074880000}"/>
    <cellStyle name="Normal 3 2 2 3 2 2 6 2 3" xfId="29482" xr:uid="{00000000-0005-0000-0000-000075880000}"/>
    <cellStyle name="Normal 3 2 2 3 2 2 6 3" xfId="13323" xr:uid="{00000000-0005-0000-0000-000076880000}"/>
    <cellStyle name="Normal 3 2 2 3 2 2 6 3 2" xfId="48541" xr:uid="{00000000-0005-0000-0000-000077880000}"/>
    <cellStyle name="Normal 3 2 2 3 2 2 6 4" xfId="39496" xr:uid="{00000000-0005-0000-0000-000078880000}"/>
    <cellStyle name="Normal 3 2 2 3 2 2 6 5" xfId="25930" xr:uid="{00000000-0005-0000-0000-000079880000}"/>
    <cellStyle name="Normal 3 2 2 3 2 2 7" xfId="5700" xr:uid="{00000000-0005-0000-0000-00007A880000}"/>
    <cellStyle name="Normal 3 2 2 3 2 2 7 2" xfId="18331" xr:uid="{00000000-0005-0000-0000-00007B880000}"/>
    <cellStyle name="Normal 3 2 2 3 2 2 7 2 2" xfId="53547" xr:uid="{00000000-0005-0000-0000-00007C880000}"/>
    <cellStyle name="Normal 3 2 2 3 2 2 7 3" xfId="40950" xr:uid="{00000000-0005-0000-0000-00007D880000}"/>
    <cellStyle name="Normal 3 2 2 3 2 2 7 4" xfId="30936" xr:uid="{00000000-0005-0000-0000-00007E880000}"/>
    <cellStyle name="Normal 3 2 2 3 2 2 8" xfId="7159" xr:uid="{00000000-0005-0000-0000-00007F880000}"/>
    <cellStyle name="Normal 3 2 2 3 2 2 8 2" xfId="19785" xr:uid="{00000000-0005-0000-0000-000080880000}"/>
    <cellStyle name="Normal 3 2 2 3 2 2 8 2 2" xfId="55001" xr:uid="{00000000-0005-0000-0000-000081880000}"/>
    <cellStyle name="Normal 3 2 2 3 2 2 8 3" xfId="42404" xr:uid="{00000000-0005-0000-0000-000082880000}"/>
    <cellStyle name="Normal 3 2 2 3 2 2 8 4" xfId="32390" xr:uid="{00000000-0005-0000-0000-000083880000}"/>
    <cellStyle name="Normal 3 2 2 3 2 2 9" xfId="8940" xr:uid="{00000000-0005-0000-0000-000084880000}"/>
    <cellStyle name="Normal 3 2 2 3 2 2 9 2" xfId="21561" xr:uid="{00000000-0005-0000-0000-000085880000}"/>
    <cellStyle name="Normal 3 2 2 3 2 2 9 2 2" xfId="56777" xr:uid="{00000000-0005-0000-0000-000086880000}"/>
    <cellStyle name="Normal 3 2 2 3 2 2 9 3" xfId="44180" xr:uid="{00000000-0005-0000-0000-000087880000}"/>
    <cellStyle name="Normal 3 2 2 3 2 2 9 4" xfId="34166" xr:uid="{00000000-0005-0000-0000-000088880000}"/>
    <cellStyle name="Normal 3 2 2 3 2 3" xfId="3076" xr:uid="{00000000-0005-0000-0000-000089880000}"/>
    <cellStyle name="Normal 3 2 2 3 2 3 10" xfId="25448" xr:uid="{00000000-0005-0000-0000-00008A880000}"/>
    <cellStyle name="Normal 3 2 2 3 2 3 11" xfId="60983" xr:uid="{00000000-0005-0000-0000-00008B880000}"/>
    <cellStyle name="Normal 3 2 2 3 2 3 2" xfId="4879" xr:uid="{00000000-0005-0000-0000-00008C880000}"/>
    <cellStyle name="Normal 3 2 2 3 2 3 2 2" xfId="17526" xr:uid="{00000000-0005-0000-0000-00008D880000}"/>
    <cellStyle name="Normal 3 2 2 3 2 3 2 2 2" xfId="52742" xr:uid="{00000000-0005-0000-0000-00008E880000}"/>
    <cellStyle name="Normal 3 2 2 3 2 3 2 2 3" xfId="30131" xr:uid="{00000000-0005-0000-0000-00008F880000}"/>
    <cellStyle name="Normal 3 2 2 3 2 3 2 3" xfId="13972" xr:uid="{00000000-0005-0000-0000-000090880000}"/>
    <cellStyle name="Normal 3 2 2 3 2 3 2 3 2" xfId="49190" xr:uid="{00000000-0005-0000-0000-000091880000}"/>
    <cellStyle name="Normal 3 2 2 3 2 3 2 4" xfId="40145" xr:uid="{00000000-0005-0000-0000-000092880000}"/>
    <cellStyle name="Normal 3 2 2 3 2 3 2 5" xfId="26579" xr:uid="{00000000-0005-0000-0000-000093880000}"/>
    <cellStyle name="Normal 3 2 2 3 2 3 3" xfId="6349" xr:uid="{00000000-0005-0000-0000-000094880000}"/>
    <cellStyle name="Normal 3 2 2 3 2 3 3 2" xfId="18980" xr:uid="{00000000-0005-0000-0000-000095880000}"/>
    <cellStyle name="Normal 3 2 2 3 2 3 3 2 2" xfId="54196" xr:uid="{00000000-0005-0000-0000-000096880000}"/>
    <cellStyle name="Normal 3 2 2 3 2 3 3 3" xfId="41599" xr:uid="{00000000-0005-0000-0000-000097880000}"/>
    <cellStyle name="Normal 3 2 2 3 2 3 3 4" xfId="31585" xr:uid="{00000000-0005-0000-0000-000098880000}"/>
    <cellStyle name="Normal 3 2 2 3 2 3 4" xfId="7808" xr:uid="{00000000-0005-0000-0000-000099880000}"/>
    <cellStyle name="Normal 3 2 2 3 2 3 4 2" xfId="20434" xr:uid="{00000000-0005-0000-0000-00009A880000}"/>
    <cellStyle name="Normal 3 2 2 3 2 3 4 2 2" xfId="55650" xr:uid="{00000000-0005-0000-0000-00009B880000}"/>
    <cellStyle name="Normal 3 2 2 3 2 3 4 3" xfId="43053" xr:uid="{00000000-0005-0000-0000-00009C880000}"/>
    <cellStyle name="Normal 3 2 2 3 2 3 4 4" xfId="33039" xr:uid="{00000000-0005-0000-0000-00009D880000}"/>
    <cellStyle name="Normal 3 2 2 3 2 3 5" xfId="9589" xr:uid="{00000000-0005-0000-0000-00009E880000}"/>
    <cellStyle name="Normal 3 2 2 3 2 3 5 2" xfId="22210" xr:uid="{00000000-0005-0000-0000-00009F880000}"/>
    <cellStyle name="Normal 3 2 2 3 2 3 5 2 2" xfId="57426" xr:uid="{00000000-0005-0000-0000-0000A0880000}"/>
    <cellStyle name="Normal 3 2 2 3 2 3 5 3" xfId="44829" xr:uid="{00000000-0005-0000-0000-0000A1880000}"/>
    <cellStyle name="Normal 3 2 2 3 2 3 5 4" xfId="34815" xr:uid="{00000000-0005-0000-0000-0000A2880000}"/>
    <cellStyle name="Normal 3 2 2 3 2 3 6" xfId="11383" xr:uid="{00000000-0005-0000-0000-0000A3880000}"/>
    <cellStyle name="Normal 3 2 2 3 2 3 6 2" xfId="23986" xr:uid="{00000000-0005-0000-0000-0000A4880000}"/>
    <cellStyle name="Normal 3 2 2 3 2 3 6 2 2" xfId="59202" xr:uid="{00000000-0005-0000-0000-0000A5880000}"/>
    <cellStyle name="Normal 3 2 2 3 2 3 6 3" xfId="46605" xr:uid="{00000000-0005-0000-0000-0000A6880000}"/>
    <cellStyle name="Normal 3 2 2 3 2 3 6 4" xfId="36591" xr:uid="{00000000-0005-0000-0000-0000A7880000}"/>
    <cellStyle name="Normal 3 2 2 3 2 3 7" xfId="15750" xr:uid="{00000000-0005-0000-0000-0000A8880000}"/>
    <cellStyle name="Normal 3 2 2 3 2 3 7 2" xfId="50966" xr:uid="{00000000-0005-0000-0000-0000A9880000}"/>
    <cellStyle name="Normal 3 2 2 3 2 3 7 3" xfId="28355" xr:uid="{00000000-0005-0000-0000-0000AA880000}"/>
    <cellStyle name="Normal 3 2 2 3 2 3 8" xfId="12841" xr:uid="{00000000-0005-0000-0000-0000AB880000}"/>
    <cellStyle name="Normal 3 2 2 3 2 3 8 2" xfId="48059" xr:uid="{00000000-0005-0000-0000-0000AC880000}"/>
    <cellStyle name="Normal 3 2 2 3 2 3 9" xfId="38369" xr:uid="{00000000-0005-0000-0000-0000AD880000}"/>
    <cellStyle name="Normal 3 2 2 3 2 4" xfId="2902" xr:uid="{00000000-0005-0000-0000-0000AE880000}"/>
    <cellStyle name="Normal 3 2 2 3 2 4 10" xfId="25289" xr:uid="{00000000-0005-0000-0000-0000AF880000}"/>
    <cellStyle name="Normal 3 2 2 3 2 4 11" xfId="60824" xr:uid="{00000000-0005-0000-0000-0000B0880000}"/>
    <cellStyle name="Normal 3 2 2 3 2 4 2" xfId="4720" xr:uid="{00000000-0005-0000-0000-0000B1880000}"/>
    <cellStyle name="Normal 3 2 2 3 2 4 2 2" xfId="17367" xr:uid="{00000000-0005-0000-0000-0000B2880000}"/>
    <cellStyle name="Normal 3 2 2 3 2 4 2 2 2" xfId="52583" xr:uid="{00000000-0005-0000-0000-0000B3880000}"/>
    <cellStyle name="Normal 3 2 2 3 2 4 2 2 3" xfId="29972" xr:uid="{00000000-0005-0000-0000-0000B4880000}"/>
    <cellStyle name="Normal 3 2 2 3 2 4 2 3" xfId="13813" xr:uid="{00000000-0005-0000-0000-0000B5880000}"/>
    <cellStyle name="Normal 3 2 2 3 2 4 2 3 2" xfId="49031" xr:uid="{00000000-0005-0000-0000-0000B6880000}"/>
    <cellStyle name="Normal 3 2 2 3 2 4 2 4" xfId="39986" xr:uid="{00000000-0005-0000-0000-0000B7880000}"/>
    <cellStyle name="Normal 3 2 2 3 2 4 2 5" xfId="26420" xr:uid="{00000000-0005-0000-0000-0000B8880000}"/>
    <cellStyle name="Normal 3 2 2 3 2 4 3" xfId="6190" xr:uid="{00000000-0005-0000-0000-0000B9880000}"/>
    <cellStyle name="Normal 3 2 2 3 2 4 3 2" xfId="18821" xr:uid="{00000000-0005-0000-0000-0000BA880000}"/>
    <cellStyle name="Normal 3 2 2 3 2 4 3 2 2" xfId="54037" xr:uid="{00000000-0005-0000-0000-0000BB880000}"/>
    <cellStyle name="Normal 3 2 2 3 2 4 3 3" xfId="41440" xr:uid="{00000000-0005-0000-0000-0000BC880000}"/>
    <cellStyle name="Normal 3 2 2 3 2 4 3 4" xfId="31426" xr:uid="{00000000-0005-0000-0000-0000BD880000}"/>
    <cellStyle name="Normal 3 2 2 3 2 4 4" xfId="7649" xr:uid="{00000000-0005-0000-0000-0000BE880000}"/>
    <cellStyle name="Normal 3 2 2 3 2 4 4 2" xfId="20275" xr:uid="{00000000-0005-0000-0000-0000BF880000}"/>
    <cellStyle name="Normal 3 2 2 3 2 4 4 2 2" xfId="55491" xr:uid="{00000000-0005-0000-0000-0000C0880000}"/>
    <cellStyle name="Normal 3 2 2 3 2 4 4 3" xfId="42894" xr:uid="{00000000-0005-0000-0000-0000C1880000}"/>
    <cellStyle name="Normal 3 2 2 3 2 4 4 4" xfId="32880" xr:uid="{00000000-0005-0000-0000-0000C2880000}"/>
    <cellStyle name="Normal 3 2 2 3 2 4 5" xfId="9430" xr:uid="{00000000-0005-0000-0000-0000C3880000}"/>
    <cellStyle name="Normal 3 2 2 3 2 4 5 2" xfId="22051" xr:uid="{00000000-0005-0000-0000-0000C4880000}"/>
    <cellStyle name="Normal 3 2 2 3 2 4 5 2 2" xfId="57267" xr:uid="{00000000-0005-0000-0000-0000C5880000}"/>
    <cellStyle name="Normal 3 2 2 3 2 4 5 3" xfId="44670" xr:uid="{00000000-0005-0000-0000-0000C6880000}"/>
    <cellStyle name="Normal 3 2 2 3 2 4 5 4" xfId="34656" xr:uid="{00000000-0005-0000-0000-0000C7880000}"/>
    <cellStyle name="Normal 3 2 2 3 2 4 6" xfId="11224" xr:uid="{00000000-0005-0000-0000-0000C8880000}"/>
    <cellStyle name="Normal 3 2 2 3 2 4 6 2" xfId="23827" xr:uid="{00000000-0005-0000-0000-0000C9880000}"/>
    <cellStyle name="Normal 3 2 2 3 2 4 6 2 2" xfId="59043" xr:uid="{00000000-0005-0000-0000-0000CA880000}"/>
    <cellStyle name="Normal 3 2 2 3 2 4 6 3" xfId="46446" xr:uid="{00000000-0005-0000-0000-0000CB880000}"/>
    <cellStyle name="Normal 3 2 2 3 2 4 6 4" xfId="36432" xr:uid="{00000000-0005-0000-0000-0000CC880000}"/>
    <cellStyle name="Normal 3 2 2 3 2 4 7" xfId="15591" xr:uid="{00000000-0005-0000-0000-0000CD880000}"/>
    <cellStyle name="Normal 3 2 2 3 2 4 7 2" xfId="50807" xr:uid="{00000000-0005-0000-0000-0000CE880000}"/>
    <cellStyle name="Normal 3 2 2 3 2 4 7 3" xfId="28196" xr:uid="{00000000-0005-0000-0000-0000CF880000}"/>
    <cellStyle name="Normal 3 2 2 3 2 4 8" xfId="12682" xr:uid="{00000000-0005-0000-0000-0000D0880000}"/>
    <cellStyle name="Normal 3 2 2 3 2 4 8 2" xfId="47900" xr:uid="{00000000-0005-0000-0000-0000D1880000}"/>
    <cellStyle name="Normal 3 2 2 3 2 4 9" xfId="38210" xr:uid="{00000000-0005-0000-0000-0000D2880000}"/>
    <cellStyle name="Normal 3 2 2 3 2 5" xfId="3411" xr:uid="{00000000-0005-0000-0000-0000D3880000}"/>
    <cellStyle name="Normal 3 2 2 3 2 5 10" xfId="26907" xr:uid="{00000000-0005-0000-0000-0000D4880000}"/>
    <cellStyle name="Normal 3 2 2 3 2 5 11" xfId="61311" xr:uid="{00000000-0005-0000-0000-0000D5880000}"/>
    <cellStyle name="Normal 3 2 2 3 2 5 2" xfId="5207" xr:uid="{00000000-0005-0000-0000-0000D6880000}"/>
    <cellStyle name="Normal 3 2 2 3 2 5 2 2" xfId="17854" xr:uid="{00000000-0005-0000-0000-0000D7880000}"/>
    <cellStyle name="Normal 3 2 2 3 2 5 2 2 2" xfId="53070" xr:uid="{00000000-0005-0000-0000-0000D8880000}"/>
    <cellStyle name="Normal 3 2 2 3 2 5 2 3" xfId="40473" xr:uid="{00000000-0005-0000-0000-0000D9880000}"/>
    <cellStyle name="Normal 3 2 2 3 2 5 2 4" xfId="30459" xr:uid="{00000000-0005-0000-0000-0000DA880000}"/>
    <cellStyle name="Normal 3 2 2 3 2 5 3" xfId="6677" xr:uid="{00000000-0005-0000-0000-0000DB880000}"/>
    <cellStyle name="Normal 3 2 2 3 2 5 3 2" xfId="19308" xr:uid="{00000000-0005-0000-0000-0000DC880000}"/>
    <cellStyle name="Normal 3 2 2 3 2 5 3 2 2" xfId="54524" xr:uid="{00000000-0005-0000-0000-0000DD880000}"/>
    <cellStyle name="Normal 3 2 2 3 2 5 3 3" xfId="41927" xr:uid="{00000000-0005-0000-0000-0000DE880000}"/>
    <cellStyle name="Normal 3 2 2 3 2 5 3 4" xfId="31913" xr:uid="{00000000-0005-0000-0000-0000DF880000}"/>
    <cellStyle name="Normal 3 2 2 3 2 5 4" xfId="8136" xr:uid="{00000000-0005-0000-0000-0000E0880000}"/>
    <cellStyle name="Normal 3 2 2 3 2 5 4 2" xfId="20762" xr:uid="{00000000-0005-0000-0000-0000E1880000}"/>
    <cellStyle name="Normal 3 2 2 3 2 5 4 2 2" xfId="55978" xr:uid="{00000000-0005-0000-0000-0000E2880000}"/>
    <cellStyle name="Normal 3 2 2 3 2 5 4 3" xfId="43381" xr:uid="{00000000-0005-0000-0000-0000E3880000}"/>
    <cellStyle name="Normal 3 2 2 3 2 5 4 4" xfId="33367" xr:uid="{00000000-0005-0000-0000-0000E4880000}"/>
    <cellStyle name="Normal 3 2 2 3 2 5 5" xfId="9917" xr:uid="{00000000-0005-0000-0000-0000E5880000}"/>
    <cellStyle name="Normal 3 2 2 3 2 5 5 2" xfId="22538" xr:uid="{00000000-0005-0000-0000-0000E6880000}"/>
    <cellStyle name="Normal 3 2 2 3 2 5 5 2 2" xfId="57754" xr:uid="{00000000-0005-0000-0000-0000E7880000}"/>
    <cellStyle name="Normal 3 2 2 3 2 5 5 3" xfId="45157" xr:uid="{00000000-0005-0000-0000-0000E8880000}"/>
    <cellStyle name="Normal 3 2 2 3 2 5 5 4" xfId="35143" xr:uid="{00000000-0005-0000-0000-0000E9880000}"/>
    <cellStyle name="Normal 3 2 2 3 2 5 6" xfId="11711" xr:uid="{00000000-0005-0000-0000-0000EA880000}"/>
    <cellStyle name="Normal 3 2 2 3 2 5 6 2" xfId="24314" xr:uid="{00000000-0005-0000-0000-0000EB880000}"/>
    <cellStyle name="Normal 3 2 2 3 2 5 6 2 2" xfId="59530" xr:uid="{00000000-0005-0000-0000-0000EC880000}"/>
    <cellStyle name="Normal 3 2 2 3 2 5 6 3" xfId="46933" xr:uid="{00000000-0005-0000-0000-0000ED880000}"/>
    <cellStyle name="Normal 3 2 2 3 2 5 6 4" xfId="36919" xr:uid="{00000000-0005-0000-0000-0000EE880000}"/>
    <cellStyle name="Normal 3 2 2 3 2 5 7" xfId="16078" xr:uid="{00000000-0005-0000-0000-0000EF880000}"/>
    <cellStyle name="Normal 3 2 2 3 2 5 7 2" xfId="51294" xr:uid="{00000000-0005-0000-0000-0000F0880000}"/>
    <cellStyle name="Normal 3 2 2 3 2 5 7 3" xfId="28683" xr:uid="{00000000-0005-0000-0000-0000F1880000}"/>
    <cellStyle name="Normal 3 2 2 3 2 5 8" xfId="14300" xr:uid="{00000000-0005-0000-0000-0000F2880000}"/>
    <cellStyle name="Normal 3 2 2 3 2 5 8 2" xfId="49518" xr:uid="{00000000-0005-0000-0000-0000F3880000}"/>
    <cellStyle name="Normal 3 2 2 3 2 5 9" xfId="38697" xr:uid="{00000000-0005-0000-0000-0000F4880000}"/>
    <cellStyle name="Normal 3 2 2 3 2 6" xfId="2571" xr:uid="{00000000-0005-0000-0000-0000F5880000}"/>
    <cellStyle name="Normal 3 2 2 3 2 6 10" xfId="26098" xr:uid="{00000000-0005-0000-0000-0000F6880000}"/>
    <cellStyle name="Normal 3 2 2 3 2 6 11" xfId="60502" xr:uid="{00000000-0005-0000-0000-0000F7880000}"/>
    <cellStyle name="Normal 3 2 2 3 2 6 2" xfId="4398" xr:uid="{00000000-0005-0000-0000-0000F8880000}"/>
    <cellStyle name="Normal 3 2 2 3 2 6 2 2" xfId="17045" xr:uid="{00000000-0005-0000-0000-0000F9880000}"/>
    <cellStyle name="Normal 3 2 2 3 2 6 2 2 2" xfId="52261" xr:uid="{00000000-0005-0000-0000-0000FA880000}"/>
    <cellStyle name="Normal 3 2 2 3 2 6 2 3" xfId="39664" xr:uid="{00000000-0005-0000-0000-0000FB880000}"/>
    <cellStyle name="Normal 3 2 2 3 2 6 2 4" xfId="29650" xr:uid="{00000000-0005-0000-0000-0000FC880000}"/>
    <cellStyle name="Normal 3 2 2 3 2 6 3" xfId="5868" xr:uid="{00000000-0005-0000-0000-0000FD880000}"/>
    <cellStyle name="Normal 3 2 2 3 2 6 3 2" xfId="18499" xr:uid="{00000000-0005-0000-0000-0000FE880000}"/>
    <cellStyle name="Normal 3 2 2 3 2 6 3 2 2" xfId="53715" xr:uid="{00000000-0005-0000-0000-0000FF880000}"/>
    <cellStyle name="Normal 3 2 2 3 2 6 3 3" xfId="41118" xr:uid="{00000000-0005-0000-0000-000000890000}"/>
    <cellStyle name="Normal 3 2 2 3 2 6 3 4" xfId="31104" xr:uid="{00000000-0005-0000-0000-000001890000}"/>
    <cellStyle name="Normal 3 2 2 3 2 6 4" xfId="7327" xr:uid="{00000000-0005-0000-0000-000002890000}"/>
    <cellStyle name="Normal 3 2 2 3 2 6 4 2" xfId="19953" xr:uid="{00000000-0005-0000-0000-000003890000}"/>
    <cellStyle name="Normal 3 2 2 3 2 6 4 2 2" xfId="55169" xr:uid="{00000000-0005-0000-0000-000004890000}"/>
    <cellStyle name="Normal 3 2 2 3 2 6 4 3" xfId="42572" xr:uid="{00000000-0005-0000-0000-000005890000}"/>
    <cellStyle name="Normal 3 2 2 3 2 6 4 4" xfId="32558" xr:uid="{00000000-0005-0000-0000-000006890000}"/>
    <cellStyle name="Normal 3 2 2 3 2 6 5" xfId="9108" xr:uid="{00000000-0005-0000-0000-000007890000}"/>
    <cellStyle name="Normal 3 2 2 3 2 6 5 2" xfId="21729" xr:uid="{00000000-0005-0000-0000-000008890000}"/>
    <cellStyle name="Normal 3 2 2 3 2 6 5 2 2" xfId="56945" xr:uid="{00000000-0005-0000-0000-000009890000}"/>
    <cellStyle name="Normal 3 2 2 3 2 6 5 3" xfId="44348" xr:uid="{00000000-0005-0000-0000-00000A890000}"/>
    <cellStyle name="Normal 3 2 2 3 2 6 5 4" xfId="34334" xr:uid="{00000000-0005-0000-0000-00000B890000}"/>
    <cellStyle name="Normal 3 2 2 3 2 6 6" xfId="10902" xr:uid="{00000000-0005-0000-0000-00000C890000}"/>
    <cellStyle name="Normal 3 2 2 3 2 6 6 2" xfId="23505" xr:uid="{00000000-0005-0000-0000-00000D890000}"/>
    <cellStyle name="Normal 3 2 2 3 2 6 6 2 2" xfId="58721" xr:uid="{00000000-0005-0000-0000-00000E890000}"/>
    <cellStyle name="Normal 3 2 2 3 2 6 6 3" xfId="46124" xr:uid="{00000000-0005-0000-0000-00000F890000}"/>
    <cellStyle name="Normal 3 2 2 3 2 6 6 4" xfId="36110" xr:uid="{00000000-0005-0000-0000-000010890000}"/>
    <cellStyle name="Normal 3 2 2 3 2 6 7" xfId="15269" xr:uid="{00000000-0005-0000-0000-000011890000}"/>
    <cellStyle name="Normal 3 2 2 3 2 6 7 2" xfId="50485" xr:uid="{00000000-0005-0000-0000-000012890000}"/>
    <cellStyle name="Normal 3 2 2 3 2 6 7 3" xfId="27874" xr:uid="{00000000-0005-0000-0000-000013890000}"/>
    <cellStyle name="Normal 3 2 2 3 2 6 8" xfId="13491" xr:uid="{00000000-0005-0000-0000-000014890000}"/>
    <cellStyle name="Normal 3 2 2 3 2 6 8 2" xfId="48709" xr:uid="{00000000-0005-0000-0000-000015890000}"/>
    <cellStyle name="Normal 3 2 2 3 2 6 9" xfId="37888" xr:uid="{00000000-0005-0000-0000-000016890000}"/>
    <cellStyle name="Normal 3 2 2 3 2 7" xfId="3735" xr:uid="{00000000-0005-0000-0000-000017890000}"/>
    <cellStyle name="Normal 3 2 2 3 2 7 2" xfId="8459" xr:uid="{00000000-0005-0000-0000-000018890000}"/>
    <cellStyle name="Normal 3 2 2 3 2 7 2 2" xfId="21085" xr:uid="{00000000-0005-0000-0000-000019890000}"/>
    <cellStyle name="Normal 3 2 2 3 2 7 2 2 2" xfId="56301" xr:uid="{00000000-0005-0000-0000-00001A890000}"/>
    <cellStyle name="Normal 3 2 2 3 2 7 2 3" xfId="43704" xr:uid="{00000000-0005-0000-0000-00001B890000}"/>
    <cellStyle name="Normal 3 2 2 3 2 7 2 4" xfId="33690" xr:uid="{00000000-0005-0000-0000-00001C890000}"/>
    <cellStyle name="Normal 3 2 2 3 2 7 3" xfId="10240" xr:uid="{00000000-0005-0000-0000-00001D890000}"/>
    <cellStyle name="Normal 3 2 2 3 2 7 3 2" xfId="22861" xr:uid="{00000000-0005-0000-0000-00001E890000}"/>
    <cellStyle name="Normal 3 2 2 3 2 7 3 2 2" xfId="58077" xr:uid="{00000000-0005-0000-0000-00001F890000}"/>
    <cellStyle name="Normal 3 2 2 3 2 7 3 3" xfId="45480" xr:uid="{00000000-0005-0000-0000-000020890000}"/>
    <cellStyle name="Normal 3 2 2 3 2 7 3 4" xfId="35466" xr:uid="{00000000-0005-0000-0000-000021890000}"/>
    <cellStyle name="Normal 3 2 2 3 2 7 4" xfId="12036" xr:uid="{00000000-0005-0000-0000-000022890000}"/>
    <cellStyle name="Normal 3 2 2 3 2 7 4 2" xfId="24637" xr:uid="{00000000-0005-0000-0000-000023890000}"/>
    <cellStyle name="Normal 3 2 2 3 2 7 4 2 2" xfId="59853" xr:uid="{00000000-0005-0000-0000-000024890000}"/>
    <cellStyle name="Normal 3 2 2 3 2 7 4 3" xfId="47256" xr:uid="{00000000-0005-0000-0000-000025890000}"/>
    <cellStyle name="Normal 3 2 2 3 2 7 4 4" xfId="37242" xr:uid="{00000000-0005-0000-0000-000026890000}"/>
    <cellStyle name="Normal 3 2 2 3 2 7 5" xfId="16401" xr:uid="{00000000-0005-0000-0000-000027890000}"/>
    <cellStyle name="Normal 3 2 2 3 2 7 5 2" xfId="51617" xr:uid="{00000000-0005-0000-0000-000028890000}"/>
    <cellStyle name="Normal 3 2 2 3 2 7 5 3" xfId="29006" xr:uid="{00000000-0005-0000-0000-000029890000}"/>
    <cellStyle name="Normal 3 2 2 3 2 7 6" xfId="14623" xr:uid="{00000000-0005-0000-0000-00002A890000}"/>
    <cellStyle name="Normal 3 2 2 3 2 7 6 2" xfId="49841" xr:uid="{00000000-0005-0000-0000-00002B890000}"/>
    <cellStyle name="Normal 3 2 2 3 2 7 7" xfId="39020" xr:uid="{00000000-0005-0000-0000-00002C890000}"/>
    <cellStyle name="Normal 3 2 2 3 2 7 8" xfId="27230" xr:uid="{00000000-0005-0000-0000-00002D890000}"/>
    <cellStyle name="Normal 3 2 2 3 2 8" xfId="4073" xr:uid="{00000000-0005-0000-0000-00002E890000}"/>
    <cellStyle name="Normal 3 2 2 3 2 8 2" xfId="16723" xr:uid="{00000000-0005-0000-0000-00002F890000}"/>
    <cellStyle name="Normal 3 2 2 3 2 8 2 2" xfId="51939" xr:uid="{00000000-0005-0000-0000-000030890000}"/>
    <cellStyle name="Normal 3 2 2 3 2 8 2 3" xfId="29328" xr:uid="{00000000-0005-0000-0000-000031890000}"/>
    <cellStyle name="Normal 3 2 2 3 2 8 3" xfId="13169" xr:uid="{00000000-0005-0000-0000-000032890000}"/>
    <cellStyle name="Normal 3 2 2 3 2 8 3 2" xfId="48387" xr:uid="{00000000-0005-0000-0000-000033890000}"/>
    <cellStyle name="Normal 3 2 2 3 2 8 4" xfId="39342" xr:uid="{00000000-0005-0000-0000-000034890000}"/>
    <cellStyle name="Normal 3 2 2 3 2 8 5" xfId="25776" xr:uid="{00000000-0005-0000-0000-000035890000}"/>
    <cellStyle name="Normal 3 2 2 3 2 9" xfId="5546" xr:uid="{00000000-0005-0000-0000-000036890000}"/>
    <cellStyle name="Normal 3 2 2 3 2 9 2" xfId="18177" xr:uid="{00000000-0005-0000-0000-000037890000}"/>
    <cellStyle name="Normal 3 2 2 3 2 9 2 2" xfId="53393" xr:uid="{00000000-0005-0000-0000-000038890000}"/>
    <cellStyle name="Normal 3 2 2 3 2 9 3" xfId="40796" xr:uid="{00000000-0005-0000-0000-000039890000}"/>
    <cellStyle name="Normal 3 2 2 3 2 9 4" xfId="30782" xr:uid="{00000000-0005-0000-0000-00003A890000}"/>
    <cellStyle name="Normal 3 2 2 3 3" xfId="2315" xr:uid="{00000000-0005-0000-0000-00003B890000}"/>
    <cellStyle name="Normal 3 2 2 3 3 10" xfId="10636" xr:uid="{00000000-0005-0000-0000-00003C890000}"/>
    <cellStyle name="Normal 3 2 2 3 3 10 2" xfId="23247" xr:uid="{00000000-0005-0000-0000-00003D890000}"/>
    <cellStyle name="Normal 3 2 2 3 3 10 2 2" xfId="58463" xr:uid="{00000000-0005-0000-0000-00003E890000}"/>
    <cellStyle name="Normal 3 2 2 3 3 10 3" xfId="45866" xr:uid="{00000000-0005-0000-0000-00003F890000}"/>
    <cellStyle name="Normal 3 2 2 3 3 10 4" xfId="35852" xr:uid="{00000000-0005-0000-0000-000040890000}"/>
    <cellStyle name="Normal 3 2 2 3 3 11" xfId="15027" xr:uid="{00000000-0005-0000-0000-000041890000}"/>
    <cellStyle name="Normal 3 2 2 3 3 11 2" xfId="50243" xr:uid="{00000000-0005-0000-0000-000042890000}"/>
    <cellStyle name="Normal 3 2 2 3 3 11 3" xfId="27632" xr:uid="{00000000-0005-0000-0000-000043890000}"/>
    <cellStyle name="Normal 3 2 2 3 3 12" xfId="12440" xr:uid="{00000000-0005-0000-0000-000044890000}"/>
    <cellStyle name="Normal 3 2 2 3 3 12 2" xfId="47658" xr:uid="{00000000-0005-0000-0000-000045890000}"/>
    <cellStyle name="Normal 3 2 2 3 3 13" xfId="37646" xr:uid="{00000000-0005-0000-0000-000046890000}"/>
    <cellStyle name="Normal 3 2 2 3 3 14" xfId="25047" xr:uid="{00000000-0005-0000-0000-000047890000}"/>
    <cellStyle name="Normal 3 2 2 3 3 15" xfId="60260" xr:uid="{00000000-0005-0000-0000-000048890000}"/>
    <cellStyle name="Normal 3 2 2 3 3 2" xfId="3162" xr:uid="{00000000-0005-0000-0000-000049890000}"/>
    <cellStyle name="Normal 3 2 2 3 3 2 10" xfId="25531" xr:uid="{00000000-0005-0000-0000-00004A890000}"/>
    <cellStyle name="Normal 3 2 2 3 3 2 11" xfId="61066" xr:uid="{00000000-0005-0000-0000-00004B890000}"/>
    <cellStyle name="Normal 3 2 2 3 3 2 2" xfId="4962" xr:uid="{00000000-0005-0000-0000-00004C890000}"/>
    <cellStyle name="Normal 3 2 2 3 3 2 2 2" xfId="17609" xr:uid="{00000000-0005-0000-0000-00004D890000}"/>
    <cellStyle name="Normal 3 2 2 3 3 2 2 2 2" xfId="52825" xr:uid="{00000000-0005-0000-0000-00004E890000}"/>
    <cellStyle name="Normal 3 2 2 3 3 2 2 2 3" xfId="30214" xr:uid="{00000000-0005-0000-0000-00004F890000}"/>
    <cellStyle name="Normal 3 2 2 3 3 2 2 3" xfId="14055" xr:uid="{00000000-0005-0000-0000-000050890000}"/>
    <cellStyle name="Normal 3 2 2 3 3 2 2 3 2" xfId="49273" xr:uid="{00000000-0005-0000-0000-000051890000}"/>
    <cellStyle name="Normal 3 2 2 3 3 2 2 4" xfId="40228" xr:uid="{00000000-0005-0000-0000-000052890000}"/>
    <cellStyle name="Normal 3 2 2 3 3 2 2 5" xfId="26662" xr:uid="{00000000-0005-0000-0000-000053890000}"/>
    <cellStyle name="Normal 3 2 2 3 3 2 3" xfId="6432" xr:uid="{00000000-0005-0000-0000-000054890000}"/>
    <cellStyle name="Normal 3 2 2 3 3 2 3 2" xfId="19063" xr:uid="{00000000-0005-0000-0000-000055890000}"/>
    <cellStyle name="Normal 3 2 2 3 3 2 3 2 2" xfId="54279" xr:uid="{00000000-0005-0000-0000-000056890000}"/>
    <cellStyle name="Normal 3 2 2 3 3 2 3 3" xfId="41682" xr:uid="{00000000-0005-0000-0000-000057890000}"/>
    <cellStyle name="Normal 3 2 2 3 3 2 3 4" xfId="31668" xr:uid="{00000000-0005-0000-0000-000058890000}"/>
    <cellStyle name="Normal 3 2 2 3 3 2 4" xfId="7891" xr:uid="{00000000-0005-0000-0000-000059890000}"/>
    <cellStyle name="Normal 3 2 2 3 3 2 4 2" xfId="20517" xr:uid="{00000000-0005-0000-0000-00005A890000}"/>
    <cellStyle name="Normal 3 2 2 3 3 2 4 2 2" xfId="55733" xr:uid="{00000000-0005-0000-0000-00005B890000}"/>
    <cellStyle name="Normal 3 2 2 3 3 2 4 3" xfId="43136" xr:uid="{00000000-0005-0000-0000-00005C890000}"/>
    <cellStyle name="Normal 3 2 2 3 3 2 4 4" xfId="33122" xr:uid="{00000000-0005-0000-0000-00005D890000}"/>
    <cellStyle name="Normal 3 2 2 3 3 2 5" xfId="9672" xr:uid="{00000000-0005-0000-0000-00005E890000}"/>
    <cellStyle name="Normal 3 2 2 3 3 2 5 2" xfId="22293" xr:uid="{00000000-0005-0000-0000-00005F890000}"/>
    <cellStyle name="Normal 3 2 2 3 3 2 5 2 2" xfId="57509" xr:uid="{00000000-0005-0000-0000-000060890000}"/>
    <cellStyle name="Normal 3 2 2 3 3 2 5 3" xfId="44912" xr:uid="{00000000-0005-0000-0000-000061890000}"/>
    <cellStyle name="Normal 3 2 2 3 3 2 5 4" xfId="34898" xr:uid="{00000000-0005-0000-0000-000062890000}"/>
    <cellStyle name="Normal 3 2 2 3 3 2 6" xfId="11466" xr:uid="{00000000-0005-0000-0000-000063890000}"/>
    <cellStyle name="Normal 3 2 2 3 3 2 6 2" xfId="24069" xr:uid="{00000000-0005-0000-0000-000064890000}"/>
    <cellStyle name="Normal 3 2 2 3 3 2 6 2 2" xfId="59285" xr:uid="{00000000-0005-0000-0000-000065890000}"/>
    <cellStyle name="Normal 3 2 2 3 3 2 6 3" xfId="46688" xr:uid="{00000000-0005-0000-0000-000066890000}"/>
    <cellStyle name="Normal 3 2 2 3 3 2 6 4" xfId="36674" xr:uid="{00000000-0005-0000-0000-000067890000}"/>
    <cellStyle name="Normal 3 2 2 3 3 2 7" xfId="15833" xr:uid="{00000000-0005-0000-0000-000068890000}"/>
    <cellStyle name="Normal 3 2 2 3 3 2 7 2" xfId="51049" xr:uid="{00000000-0005-0000-0000-000069890000}"/>
    <cellStyle name="Normal 3 2 2 3 3 2 7 3" xfId="28438" xr:uid="{00000000-0005-0000-0000-00006A890000}"/>
    <cellStyle name="Normal 3 2 2 3 3 2 8" xfId="12924" xr:uid="{00000000-0005-0000-0000-00006B890000}"/>
    <cellStyle name="Normal 3 2 2 3 3 2 8 2" xfId="48142" xr:uid="{00000000-0005-0000-0000-00006C890000}"/>
    <cellStyle name="Normal 3 2 2 3 3 2 9" xfId="38452" xr:uid="{00000000-0005-0000-0000-00006D890000}"/>
    <cellStyle name="Normal 3 2 2 3 3 3" xfId="3491" xr:uid="{00000000-0005-0000-0000-00006E890000}"/>
    <cellStyle name="Normal 3 2 2 3 3 3 10" xfId="26987" xr:uid="{00000000-0005-0000-0000-00006F890000}"/>
    <cellStyle name="Normal 3 2 2 3 3 3 11" xfId="61391" xr:uid="{00000000-0005-0000-0000-000070890000}"/>
    <cellStyle name="Normal 3 2 2 3 3 3 2" xfId="5287" xr:uid="{00000000-0005-0000-0000-000071890000}"/>
    <cellStyle name="Normal 3 2 2 3 3 3 2 2" xfId="17934" xr:uid="{00000000-0005-0000-0000-000072890000}"/>
    <cellStyle name="Normal 3 2 2 3 3 3 2 2 2" xfId="53150" xr:uid="{00000000-0005-0000-0000-000073890000}"/>
    <cellStyle name="Normal 3 2 2 3 3 3 2 3" xfId="40553" xr:uid="{00000000-0005-0000-0000-000074890000}"/>
    <cellStyle name="Normal 3 2 2 3 3 3 2 4" xfId="30539" xr:uid="{00000000-0005-0000-0000-000075890000}"/>
    <cellStyle name="Normal 3 2 2 3 3 3 3" xfId="6757" xr:uid="{00000000-0005-0000-0000-000076890000}"/>
    <cellStyle name="Normal 3 2 2 3 3 3 3 2" xfId="19388" xr:uid="{00000000-0005-0000-0000-000077890000}"/>
    <cellStyle name="Normal 3 2 2 3 3 3 3 2 2" xfId="54604" xr:uid="{00000000-0005-0000-0000-000078890000}"/>
    <cellStyle name="Normal 3 2 2 3 3 3 3 3" xfId="42007" xr:uid="{00000000-0005-0000-0000-000079890000}"/>
    <cellStyle name="Normal 3 2 2 3 3 3 3 4" xfId="31993" xr:uid="{00000000-0005-0000-0000-00007A890000}"/>
    <cellStyle name="Normal 3 2 2 3 3 3 4" xfId="8216" xr:uid="{00000000-0005-0000-0000-00007B890000}"/>
    <cellStyle name="Normal 3 2 2 3 3 3 4 2" xfId="20842" xr:uid="{00000000-0005-0000-0000-00007C890000}"/>
    <cellStyle name="Normal 3 2 2 3 3 3 4 2 2" xfId="56058" xr:uid="{00000000-0005-0000-0000-00007D890000}"/>
    <cellStyle name="Normal 3 2 2 3 3 3 4 3" xfId="43461" xr:uid="{00000000-0005-0000-0000-00007E890000}"/>
    <cellStyle name="Normal 3 2 2 3 3 3 4 4" xfId="33447" xr:uid="{00000000-0005-0000-0000-00007F890000}"/>
    <cellStyle name="Normal 3 2 2 3 3 3 5" xfId="9997" xr:uid="{00000000-0005-0000-0000-000080890000}"/>
    <cellStyle name="Normal 3 2 2 3 3 3 5 2" xfId="22618" xr:uid="{00000000-0005-0000-0000-000081890000}"/>
    <cellStyle name="Normal 3 2 2 3 3 3 5 2 2" xfId="57834" xr:uid="{00000000-0005-0000-0000-000082890000}"/>
    <cellStyle name="Normal 3 2 2 3 3 3 5 3" xfId="45237" xr:uid="{00000000-0005-0000-0000-000083890000}"/>
    <cellStyle name="Normal 3 2 2 3 3 3 5 4" xfId="35223" xr:uid="{00000000-0005-0000-0000-000084890000}"/>
    <cellStyle name="Normal 3 2 2 3 3 3 6" xfId="11791" xr:uid="{00000000-0005-0000-0000-000085890000}"/>
    <cellStyle name="Normal 3 2 2 3 3 3 6 2" xfId="24394" xr:uid="{00000000-0005-0000-0000-000086890000}"/>
    <cellStyle name="Normal 3 2 2 3 3 3 6 2 2" xfId="59610" xr:uid="{00000000-0005-0000-0000-000087890000}"/>
    <cellStyle name="Normal 3 2 2 3 3 3 6 3" xfId="47013" xr:uid="{00000000-0005-0000-0000-000088890000}"/>
    <cellStyle name="Normal 3 2 2 3 3 3 6 4" xfId="36999" xr:uid="{00000000-0005-0000-0000-000089890000}"/>
    <cellStyle name="Normal 3 2 2 3 3 3 7" xfId="16158" xr:uid="{00000000-0005-0000-0000-00008A890000}"/>
    <cellStyle name="Normal 3 2 2 3 3 3 7 2" xfId="51374" xr:uid="{00000000-0005-0000-0000-00008B890000}"/>
    <cellStyle name="Normal 3 2 2 3 3 3 7 3" xfId="28763" xr:uid="{00000000-0005-0000-0000-00008C890000}"/>
    <cellStyle name="Normal 3 2 2 3 3 3 8" xfId="14380" xr:uid="{00000000-0005-0000-0000-00008D890000}"/>
    <cellStyle name="Normal 3 2 2 3 3 3 8 2" xfId="49598" xr:uid="{00000000-0005-0000-0000-00008E890000}"/>
    <cellStyle name="Normal 3 2 2 3 3 3 9" xfId="38777" xr:uid="{00000000-0005-0000-0000-00008F890000}"/>
    <cellStyle name="Normal 3 2 2 3 3 4" xfId="2652" xr:uid="{00000000-0005-0000-0000-000090890000}"/>
    <cellStyle name="Normal 3 2 2 3 3 4 10" xfId="26178" xr:uid="{00000000-0005-0000-0000-000091890000}"/>
    <cellStyle name="Normal 3 2 2 3 3 4 11" xfId="60582" xr:uid="{00000000-0005-0000-0000-000092890000}"/>
    <cellStyle name="Normal 3 2 2 3 3 4 2" xfId="4478" xr:uid="{00000000-0005-0000-0000-000093890000}"/>
    <cellStyle name="Normal 3 2 2 3 3 4 2 2" xfId="17125" xr:uid="{00000000-0005-0000-0000-000094890000}"/>
    <cellStyle name="Normal 3 2 2 3 3 4 2 2 2" xfId="52341" xr:uid="{00000000-0005-0000-0000-000095890000}"/>
    <cellStyle name="Normal 3 2 2 3 3 4 2 3" xfId="39744" xr:uid="{00000000-0005-0000-0000-000096890000}"/>
    <cellStyle name="Normal 3 2 2 3 3 4 2 4" xfId="29730" xr:uid="{00000000-0005-0000-0000-000097890000}"/>
    <cellStyle name="Normal 3 2 2 3 3 4 3" xfId="5948" xr:uid="{00000000-0005-0000-0000-000098890000}"/>
    <cellStyle name="Normal 3 2 2 3 3 4 3 2" xfId="18579" xr:uid="{00000000-0005-0000-0000-000099890000}"/>
    <cellStyle name="Normal 3 2 2 3 3 4 3 2 2" xfId="53795" xr:uid="{00000000-0005-0000-0000-00009A890000}"/>
    <cellStyle name="Normal 3 2 2 3 3 4 3 3" xfId="41198" xr:uid="{00000000-0005-0000-0000-00009B890000}"/>
    <cellStyle name="Normal 3 2 2 3 3 4 3 4" xfId="31184" xr:uid="{00000000-0005-0000-0000-00009C890000}"/>
    <cellStyle name="Normal 3 2 2 3 3 4 4" xfId="7407" xr:uid="{00000000-0005-0000-0000-00009D890000}"/>
    <cellStyle name="Normal 3 2 2 3 3 4 4 2" xfId="20033" xr:uid="{00000000-0005-0000-0000-00009E890000}"/>
    <cellStyle name="Normal 3 2 2 3 3 4 4 2 2" xfId="55249" xr:uid="{00000000-0005-0000-0000-00009F890000}"/>
    <cellStyle name="Normal 3 2 2 3 3 4 4 3" xfId="42652" xr:uid="{00000000-0005-0000-0000-0000A0890000}"/>
    <cellStyle name="Normal 3 2 2 3 3 4 4 4" xfId="32638" xr:uid="{00000000-0005-0000-0000-0000A1890000}"/>
    <cellStyle name="Normal 3 2 2 3 3 4 5" xfId="9188" xr:uid="{00000000-0005-0000-0000-0000A2890000}"/>
    <cellStyle name="Normal 3 2 2 3 3 4 5 2" xfId="21809" xr:uid="{00000000-0005-0000-0000-0000A3890000}"/>
    <cellStyle name="Normal 3 2 2 3 3 4 5 2 2" xfId="57025" xr:uid="{00000000-0005-0000-0000-0000A4890000}"/>
    <cellStyle name="Normal 3 2 2 3 3 4 5 3" xfId="44428" xr:uid="{00000000-0005-0000-0000-0000A5890000}"/>
    <cellStyle name="Normal 3 2 2 3 3 4 5 4" xfId="34414" xr:uid="{00000000-0005-0000-0000-0000A6890000}"/>
    <cellStyle name="Normal 3 2 2 3 3 4 6" xfId="10982" xr:uid="{00000000-0005-0000-0000-0000A7890000}"/>
    <cellStyle name="Normal 3 2 2 3 3 4 6 2" xfId="23585" xr:uid="{00000000-0005-0000-0000-0000A8890000}"/>
    <cellStyle name="Normal 3 2 2 3 3 4 6 2 2" xfId="58801" xr:uid="{00000000-0005-0000-0000-0000A9890000}"/>
    <cellStyle name="Normal 3 2 2 3 3 4 6 3" xfId="46204" xr:uid="{00000000-0005-0000-0000-0000AA890000}"/>
    <cellStyle name="Normal 3 2 2 3 3 4 6 4" xfId="36190" xr:uid="{00000000-0005-0000-0000-0000AB890000}"/>
    <cellStyle name="Normal 3 2 2 3 3 4 7" xfId="15349" xr:uid="{00000000-0005-0000-0000-0000AC890000}"/>
    <cellStyle name="Normal 3 2 2 3 3 4 7 2" xfId="50565" xr:uid="{00000000-0005-0000-0000-0000AD890000}"/>
    <cellStyle name="Normal 3 2 2 3 3 4 7 3" xfId="27954" xr:uid="{00000000-0005-0000-0000-0000AE890000}"/>
    <cellStyle name="Normal 3 2 2 3 3 4 8" xfId="13571" xr:uid="{00000000-0005-0000-0000-0000AF890000}"/>
    <cellStyle name="Normal 3 2 2 3 3 4 8 2" xfId="48789" xr:uid="{00000000-0005-0000-0000-0000B0890000}"/>
    <cellStyle name="Normal 3 2 2 3 3 4 9" xfId="37968" xr:uid="{00000000-0005-0000-0000-0000B1890000}"/>
    <cellStyle name="Normal 3 2 2 3 3 5" xfId="3816" xr:uid="{00000000-0005-0000-0000-0000B2890000}"/>
    <cellStyle name="Normal 3 2 2 3 3 5 2" xfId="8539" xr:uid="{00000000-0005-0000-0000-0000B3890000}"/>
    <cellStyle name="Normal 3 2 2 3 3 5 2 2" xfId="21165" xr:uid="{00000000-0005-0000-0000-0000B4890000}"/>
    <cellStyle name="Normal 3 2 2 3 3 5 2 2 2" xfId="56381" xr:uid="{00000000-0005-0000-0000-0000B5890000}"/>
    <cellStyle name="Normal 3 2 2 3 3 5 2 3" xfId="43784" xr:uid="{00000000-0005-0000-0000-0000B6890000}"/>
    <cellStyle name="Normal 3 2 2 3 3 5 2 4" xfId="33770" xr:uid="{00000000-0005-0000-0000-0000B7890000}"/>
    <cellStyle name="Normal 3 2 2 3 3 5 3" xfId="10320" xr:uid="{00000000-0005-0000-0000-0000B8890000}"/>
    <cellStyle name="Normal 3 2 2 3 3 5 3 2" xfId="22941" xr:uid="{00000000-0005-0000-0000-0000B9890000}"/>
    <cellStyle name="Normal 3 2 2 3 3 5 3 2 2" xfId="58157" xr:uid="{00000000-0005-0000-0000-0000BA890000}"/>
    <cellStyle name="Normal 3 2 2 3 3 5 3 3" xfId="45560" xr:uid="{00000000-0005-0000-0000-0000BB890000}"/>
    <cellStyle name="Normal 3 2 2 3 3 5 3 4" xfId="35546" xr:uid="{00000000-0005-0000-0000-0000BC890000}"/>
    <cellStyle name="Normal 3 2 2 3 3 5 4" xfId="12116" xr:uid="{00000000-0005-0000-0000-0000BD890000}"/>
    <cellStyle name="Normal 3 2 2 3 3 5 4 2" xfId="24717" xr:uid="{00000000-0005-0000-0000-0000BE890000}"/>
    <cellStyle name="Normal 3 2 2 3 3 5 4 2 2" xfId="59933" xr:uid="{00000000-0005-0000-0000-0000BF890000}"/>
    <cellStyle name="Normal 3 2 2 3 3 5 4 3" xfId="47336" xr:uid="{00000000-0005-0000-0000-0000C0890000}"/>
    <cellStyle name="Normal 3 2 2 3 3 5 4 4" xfId="37322" xr:uid="{00000000-0005-0000-0000-0000C1890000}"/>
    <cellStyle name="Normal 3 2 2 3 3 5 5" xfId="16481" xr:uid="{00000000-0005-0000-0000-0000C2890000}"/>
    <cellStyle name="Normal 3 2 2 3 3 5 5 2" xfId="51697" xr:uid="{00000000-0005-0000-0000-0000C3890000}"/>
    <cellStyle name="Normal 3 2 2 3 3 5 5 3" xfId="29086" xr:uid="{00000000-0005-0000-0000-0000C4890000}"/>
    <cellStyle name="Normal 3 2 2 3 3 5 6" xfId="14703" xr:uid="{00000000-0005-0000-0000-0000C5890000}"/>
    <cellStyle name="Normal 3 2 2 3 3 5 6 2" xfId="49921" xr:uid="{00000000-0005-0000-0000-0000C6890000}"/>
    <cellStyle name="Normal 3 2 2 3 3 5 7" xfId="39100" xr:uid="{00000000-0005-0000-0000-0000C7890000}"/>
    <cellStyle name="Normal 3 2 2 3 3 5 8" xfId="27310" xr:uid="{00000000-0005-0000-0000-0000C8890000}"/>
    <cellStyle name="Normal 3 2 2 3 3 6" xfId="4156" xr:uid="{00000000-0005-0000-0000-0000C9890000}"/>
    <cellStyle name="Normal 3 2 2 3 3 6 2" xfId="16803" xr:uid="{00000000-0005-0000-0000-0000CA890000}"/>
    <cellStyle name="Normal 3 2 2 3 3 6 2 2" xfId="52019" xr:uid="{00000000-0005-0000-0000-0000CB890000}"/>
    <cellStyle name="Normal 3 2 2 3 3 6 2 3" xfId="29408" xr:uid="{00000000-0005-0000-0000-0000CC890000}"/>
    <cellStyle name="Normal 3 2 2 3 3 6 3" xfId="13249" xr:uid="{00000000-0005-0000-0000-0000CD890000}"/>
    <cellStyle name="Normal 3 2 2 3 3 6 3 2" xfId="48467" xr:uid="{00000000-0005-0000-0000-0000CE890000}"/>
    <cellStyle name="Normal 3 2 2 3 3 6 4" xfId="39422" xr:uid="{00000000-0005-0000-0000-0000CF890000}"/>
    <cellStyle name="Normal 3 2 2 3 3 6 5" xfId="25856" xr:uid="{00000000-0005-0000-0000-0000D0890000}"/>
    <cellStyle name="Normal 3 2 2 3 3 7" xfId="5626" xr:uid="{00000000-0005-0000-0000-0000D1890000}"/>
    <cellStyle name="Normal 3 2 2 3 3 7 2" xfId="18257" xr:uid="{00000000-0005-0000-0000-0000D2890000}"/>
    <cellStyle name="Normal 3 2 2 3 3 7 2 2" xfId="53473" xr:uid="{00000000-0005-0000-0000-0000D3890000}"/>
    <cellStyle name="Normal 3 2 2 3 3 7 3" xfId="40876" xr:uid="{00000000-0005-0000-0000-0000D4890000}"/>
    <cellStyle name="Normal 3 2 2 3 3 7 4" xfId="30862" xr:uid="{00000000-0005-0000-0000-0000D5890000}"/>
    <cellStyle name="Normal 3 2 2 3 3 8" xfId="7085" xr:uid="{00000000-0005-0000-0000-0000D6890000}"/>
    <cellStyle name="Normal 3 2 2 3 3 8 2" xfId="19711" xr:uid="{00000000-0005-0000-0000-0000D7890000}"/>
    <cellStyle name="Normal 3 2 2 3 3 8 2 2" xfId="54927" xr:uid="{00000000-0005-0000-0000-0000D8890000}"/>
    <cellStyle name="Normal 3 2 2 3 3 8 3" xfId="42330" xr:uid="{00000000-0005-0000-0000-0000D9890000}"/>
    <cellStyle name="Normal 3 2 2 3 3 8 4" xfId="32316" xr:uid="{00000000-0005-0000-0000-0000DA890000}"/>
    <cellStyle name="Normal 3 2 2 3 3 9" xfId="8866" xr:uid="{00000000-0005-0000-0000-0000DB890000}"/>
    <cellStyle name="Normal 3 2 2 3 3 9 2" xfId="21487" xr:uid="{00000000-0005-0000-0000-0000DC890000}"/>
    <cellStyle name="Normal 3 2 2 3 3 9 2 2" xfId="56703" xr:uid="{00000000-0005-0000-0000-0000DD890000}"/>
    <cellStyle name="Normal 3 2 2 3 3 9 3" xfId="44106" xr:uid="{00000000-0005-0000-0000-0000DE890000}"/>
    <cellStyle name="Normal 3 2 2 3 3 9 4" xfId="34092" xr:uid="{00000000-0005-0000-0000-0000DF890000}"/>
    <cellStyle name="Normal 3 2 2 3 4" xfId="2997" xr:uid="{00000000-0005-0000-0000-0000E0890000}"/>
    <cellStyle name="Normal 3 2 2 3 4 10" xfId="25372" xr:uid="{00000000-0005-0000-0000-0000E1890000}"/>
    <cellStyle name="Normal 3 2 2 3 4 11" xfId="60907" xr:uid="{00000000-0005-0000-0000-0000E2890000}"/>
    <cellStyle name="Normal 3 2 2 3 4 2" xfId="4803" xr:uid="{00000000-0005-0000-0000-0000E3890000}"/>
    <cellStyle name="Normal 3 2 2 3 4 2 2" xfId="17450" xr:uid="{00000000-0005-0000-0000-0000E4890000}"/>
    <cellStyle name="Normal 3 2 2 3 4 2 2 2" xfId="52666" xr:uid="{00000000-0005-0000-0000-0000E5890000}"/>
    <cellStyle name="Normal 3 2 2 3 4 2 2 3" xfId="30055" xr:uid="{00000000-0005-0000-0000-0000E6890000}"/>
    <cellStyle name="Normal 3 2 2 3 4 2 3" xfId="13896" xr:uid="{00000000-0005-0000-0000-0000E7890000}"/>
    <cellStyle name="Normal 3 2 2 3 4 2 3 2" xfId="49114" xr:uid="{00000000-0005-0000-0000-0000E8890000}"/>
    <cellStyle name="Normal 3 2 2 3 4 2 4" xfId="40069" xr:uid="{00000000-0005-0000-0000-0000E9890000}"/>
    <cellStyle name="Normal 3 2 2 3 4 2 5" xfId="26503" xr:uid="{00000000-0005-0000-0000-0000EA890000}"/>
    <cellStyle name="Normal 3 2 2 3 4 3" xfId="6273" xr:uid="{00000000-0005-0000-0000-0000EB890000}"/>
    <cellStyle name="Normal 3 2 2 3 4 3 2" xfId="18904" xr:uid="{00000000-0005-0000-0000-0000EC890000}"/>
    <cellStyle name="Normal 3 2 2 3 4 3 2 2" xfId="54120" xr:uid="{00000000-0005-0000-0000-0000ED890000}"/>
    <cellStyle name="Normal 3 2 2 3 4 3 3" xfId="41523" xr:uid="{00000000-0005-0000-0000-0000EE890000}"/>
    <cellStyle name="Normal 3 2 2 3 4 3 4" xfId="31509" xr:uid="{00000000-0005-0000-0000-0000EF890000}"/>
    <cellStyle name="Normal 3 2 2 3 4 4" xfId="7732" xr:uid="{00000000-0005-0000-0000-0000F0890000}"/>
    <cellStyle name="Normal 3 2 2 3 4 4 2" xfId="20358" xr:uid="{00000000-0005-0000-0000-0000F1890000}"/>
    <cellStyle name="Normal 3 2 2 3 4 4 2 2" xfId="55574" xr:uid="{00000000-0005-0000-0000-0000F2890000}"/>
    <cellStyle name="Normal 3 2 2 3 4 4 3" xfId="42977" xr:uid="{00000000-0005-0000-0000-0000F3890000}"/>
    <cellStyle name="Normal 3 2 2 3 4 4 4" xfId="32963" xr:uid="{00000000-0005-0000-0000-0000F4890000}"/>
    <cellStyle name="Normal 3 2 2 3 4 5" xfId="9513" xr:uid="{00000000-0005-0000-0000-0000F5890000}"/>
    <cellStyle name="Normal 3 2 2 3 4 5 2" xfId="22134" xr:uid="{00000000-0005-0000-0000-0000F6890000}"/>
    <cellStyle name="Normal 3 2 2 3 4 5 2 2" xfId="57350" xr:uid="{00000000-0005-0000-0000-0000F7890000}"/>
    <cellStyle name="Normal 3 2 2 3 4 5 3" xfId="44753" xr:uid="{00000000-0005-0000-0000-0000F8890000}"/>
    <cellStyle name="Normal 3 2 2 3 4 5 4" xfId="34739" xr:uid="{00000000-0005-0000-0000-0000F9890000}"/>
    <cellStyle name="Normal 3 2 2 3 4 6" xfId="11307" xr:uid="{00000000-0005-0000-0000-0000FA890000}"/>
    <cellStyle name="Normal 3 2 2 3 4 6 2" xfId="23910" xr:uid="{00000000-0005-0000-0000-0000FB890000}"/>
    <cellStyle name="Normal 3 2 2 3 4 6 2 2" xfId="59126" xr:uid="{00000000-0005-0000-0000-0000FC890000}"/>
    <cellStyle name="Normal 3 2 2 3 4 6 3" xfId="46529" xr:uid="{00000000-0005-0000-0000-0000FD890000}"/>
    <cellStyle name="Normal 3 2 2 3 4 6 4" xfId="36515" xr:uid="{00000000-0005-0000-0000-0000FE890000}"/>
    <cellStyle name="Normal 3 2 2 3 4 7" xfId="15674" xr:uid="{00000000-0005-0000-0000-0000FF890000}"/>
    <cellStyle name="Normal 3 2 2 3 4 7 2" xfId="50890" xr:uid="{00000000-0005-0000-0000-0000008A0000}"/>
    <cellStyle name="Normal 3 2 2 3 4 7 3" xfId="28279" xr:uid="{00000000-0005-0000-0000-0000018A0000}"/>
    <cellStyle name="Normal 3 2 2 3 4 8" xfId="12765" xr:uid="{00000000-0005-0000-0000-0000028A0000}"/>
    <cellStyle name="Normal 3 2 2 3 4 8 2" xfId="47983" xr:uid="{00000000-0005-0000-0000-0000038A0000}"/>
    <cellStyle name="Normal 3 2 2 3 4 9" xfId="38293" xr:uid="{00000000-0005-0000-0000-0000048A0000}"/>
    <cellStyle name="Normal 3 2 2 3 5" xfId="2829" xr:uid="{00000000-0005-0000-0000-0000058A0000}"/>
    <cellStyle name="Normal 3 2 2 3 5 10" xfId="25217" xr:uid="{00000000-0005-0000-0000-0000068A0000}"/>
    <cellStyle name="Normal 3 2 2 3 5 11" xfId="60752" xr:uid="{00000000-0005-0000-0000-0000078A0000}"/>
    <cellStyle name="Normal 3 2 2 3 5 2" xfId="4648" xr:uid="{00000000-0005-0000-0000-0000088A0000}"/>
    <cellStyle name="Normal 3 2 2 3 5 2 2" xfId="17295" xr:uid="{00000000-0005-0000-0000-0000098A0000}"/>
    <cellStyle name="Normal 3 2 2 3 5 2 2 2" xfId="52511" xr:uid="{00000000-0005-0000-0000-00000A8A0000}"/>
    <cellStyle name="Normal 3 2 2 3 5 2 2 3" xfId="29900" xr:uid="{00000000-0005-0000-0000-00000B8A0000}"/>
    <cellStyle name="Normal 3 2 2 3 5 2 3" xfId="13741" xr:uid="{00000000-0005-0000-0000-00000C8A0000}"/>
    <cellStyle name="Normal 3 2 2 3 5 2 3 2" xfId="48959" xr:uid="{00000000-0005-0000-0000-00000D8A0000}"/>
    <cellStyle name="Normal 3 2 2 3 5 2 4" xfId="39914" xr:uid="{00000000-0005-0000-0000-00000E8A0000}"/>
    <cellStyle name="Normal 3 2 2 3 5 2 5" xfId="26348" xr:uid="{00000000-0005-0000-0000-00000F8A0000}"/>
    <cellStyle name="Normal 3 2 2 3 5 3" xfId="6118" xr:uid="{00000000-0005-0000-0000-0000108A0000}"/>
    <cellStyle name="Normal 3 2 2 3 5 3 2" xfId="18749" xr:uid="{00000000-0005-0000-0000-0000118A0000}"/>
    <cellStyle name="Normal 3 2 2 3 5 3 2 2" xfId="53965" xr:uid="{00000000-0005-0000-0000-0000128A0000}"/>
    <cellStyle name="Normal 3 2 2 3 5 3 3" xfId="41368" xr:uid="{00000000-0005-0000-0000-0000138A0000}"/>
    <cellStyle name="Normal 3 2 2 3 5 3 4" xfId="31354" xr:uid="{00000000-0005-0000-0000-0000148A0000}"/>
    <cellStyle name="Normal 3 2 2 3 5 4" xfId="7577" xr:uid="{00000000-0005-0000-0000-0000158A0000}"/>
    <cellStyle name="Normal 3 2 2 3 5 4 2" xfId="20203" xr:uid="{00000000-0005-0000-0000-0000168A0000}"/>
    <cellStyle name="Normal 3 2 2 3 5 4 2 2" xfId="55419" xr:uid="{00000000-0005-0000-0000-0000178A0000}"/>
    <cellStyle name="Normal 3 2 2 3 5 4 3" xfId="42822" xr:uid="{00000000-0005-0000-0000-0000188A0000}"/>
    <cellStyle name="Normal 3 2 2 3 5 4 4" xfId="32808" xr:uid="{00000000-0005-0000-0000-0000198A0000}"/>
    <cellStyle name="Normal 3 2 2 3 5 5" xfId="9358" xr:uid="{00000000-0005-0000-0000-00001A8A0000}"/>
    <cellStyle name="Normal 3 2 2 3 5 5 2" xfId="21979" xr:uid="{00000000-0005-0000-0000-00001B8A0000}"/>
    <cellStyle name="Normal 3 2 2 3 5 5 2 2" xfId="57195" xr:uid="{00000000-0005-0000-0000-00001C8A0000}"/>
    <cellStyle name="Normal 3 2 2 3 5 5 3" xfId="44598" xr:uid="{00000000-0005-0000-0000-00001D8A0000}"/>
    <cellStyle name="Normal 3 2 2 3 5 5 4" xfId="34584" xr:uid="{00000000-0005-0000-0000-00001E8A0000}"/>
    <cellStyle name="Normal 3 2 2 3 5 6" xfId="11152" xr:uid="{00000000-0005-0000-0000-00001F8A0000}"/>
    <cellStyle name="Normal 3 2 2 3 5 6 2" xfId="23755" xr:uid="{00000000-0005-0000-0000-0000208A0000}"/>
    <cellStyle name="Normal 3 2 2 3 5 6 2 2" xfId="58971" xr:uid="{00000000-0005-0000-0000-0000218A0000}"/>
    <cellStyle name="Normal 3 2 2 3 5 6 3" xfId="46374" xr:uid="{00000000-0005-0000-0000-0000228A0000}"/>
    <cellStyle name="Normal 3 2 2 3 5 6 4" xfId="36360" xr:uid="{00000000-0005-0000-0000-0000238A0000}"/>
    <cellStyle name="Normal 3 2 2 3 5 7" xfId="15519" xr:uid="{00000000-0005-0000-0000-0000248A0000}"/>
    <cellStyle name="Normal 3 2 2 3 5 7 2" xfId="50735" xr:uid="{00000000-0005-0000-0000-0000258A0000}"/>
    <cellStyle name="Normal 3 2 2 3 5 7 3" xfId="28124" xr:uid="{00000000-0005-0000-0000-0000268A0000}"/>
    <cellStyle name="Normal 3 2 2 3 5 8" xfId="12610" xr:uid="{00000000-0005-0000-0000-0000278A0000}"/>
    <cellStyle name="Normal 3 2 2 3 5 8 2" xfId="47828" xr:uid="{00000000-0005-0000-0000-0000288A0000}"/>
    <cellStyle name="Normal 3 2 2 3 5 9" xfId="38138" xr:uid="{00000000-0005-0000-0000-0000298A0000}"/>
    <cellStyle name="Normal 3 2 2 3 6" xfId="3339" xr:uid="{00000000-0005-0000-0000-00002A8A0000}"/>
    <cellStyle name="Normal 3 2 2 3 6 10" xfId="26835" xr:uid="{00000000-0005-0000-0000-00002B8A0000}"/>
    <cellStyle name="Normal 3 2 2 3 6 11" xfId="61239" xr:uid="{00000000-0005-0000-0000-00002C8A0000}"/>
    <cellStyle name="Normal 3 2 2 3 6 2" xfId="5135" xr:uid="{00000000-0005-0000-0000-00002D8A0000}"/>
    <cellStyle name="Normal 3 2 2 3 6 2 2" xfId="17782" xr:uid="{00000000-0005-0000-0000-00002E8A0000}"/>
    <cellStyle name="Normal 3 2 2 3 6 2 2 2" xfId="52998" xr:uid="{00000000-0005-0000-0000-00002F8A0000}"/>
    <cellStyle name="Normal 3 2 2 3 6 2 3" xfId="40401" xr:uid="{00000000-0005-0000-0000-0000308A0000}"/>
    <cellStyle name="Normal 3 2 2 3 6 2 4" xfId="30387" xr:uid="{00000000-0005-0000-0000-0000318A0000}"/>
    <cellStyle name="Normal 3 2 2 3 6 3" xfId="6605" xr:uid="{00000000-0005-0000-0000-0000328A0000}"/>
    <cellStyle name="Normal 3 2 2 3 6 3 2" xfId="19236" xr:uid="{00000000-0005-0000-0000-0000338A0000}"/>
    <cellStyle name="Normal 3 2 2 3 6 3 2 2" xfId="54452" xr:uid="{00000000-0005-0000-0000-0000348A0000}"/>
    <cellStyle name="Normal 3 2 2 3 6 3 3" xfId="41855" xr:uid="{00000000-0005-0000-0000-0000358A0000}"/>
    <cellStyle name="Normal 3 2 2 3 6 3 4" xfId="31841" xr:uid="{00000000-0005-0000-0000-0000368A0000}"/>
    <cellStyle name="Normal 3 2 2 3 6 4" xfId="8064" xr:uid="{00000000-0005-0000-0000-0000378A0000}"/>
    <cellStyle name="Normal 3 2 2 3 6 4 2" xfId="20690" xr:uid="{00000000-0005-0000-0000-0000388A0000}"/>
    <cellStyle name="Normal 3 2 2 3 6 4 2 2" xfId="55906" xr:uid="{00000000-0005-0000-0000-0000398A0000}"/>
    <cellStyle name="Normal 3 2 2 3 6 4 3" xfId="43309" xr:uid="{00000000-0005-0000-0000-00003A8A0000}"/>
    <cellStyle name="Normal 3 2 2 3 6 4 4" xfId="33295" xr:uid="{00000000-0005-0000-0000-00003B8A0000}"/>
    <cellStyle name="Normal 3 2 2 3 6 5" xfId="9845" xr:uid="{00000000-0005-0000-0000-00003C8A0000}"/>
    <cellStyle name="Normal 3 2 2 3 6 5 2" xfId="22466" xr:uid="{00000000-0005-0000-0000-00003D8A0000}"/>
    <cellStyle name="Normal 3 2 2 3 6 5 2 2" xfId="57682" xr:uid="{00000000-0005-0000-0000-00003E8A0000}"/>
    <cellStyle name="Normal 3 2 2 3 6 5 3" xfId="45085" xr:uid="{00000000-0005-0000-0000-00003F8A0000}"/>
    <cellStyle name="Normal 3 2 2 3 6 5 4" xfId="35071" xr:uid="{00000000-0005-0000-0000-0000408A0000}"/>
    <cellStyle name="Normal 3 2 2 3 6 6" xfId="11639" xr:uid="{00000000-0005-0000-0000-0000418A0000}"/>
    <cellStyle name="Normal 3 2 2 3 6 6 2" xfId="24242" xr:uid="{00000000-0005-0000-0000-0000428A0000}"/>
    <cellStyle name="Normal 3 2 2 3 6 6 2 2" xfId="59458" xr:uid="{00000000-0005-0000-0000-0000438A0000}"/>
    <cellStyle name="Normal 3 2 2 3 6 6 3" xfId="46861" xr:uid="{00000000-0005-0000-0000-0000448A0000}"/>
    <cellStyle name="Normal 3 2 2 3 6 6 4" xfId="36847" xr:uid="{00000000-0005-0000-0000-0000458A0000}"/>
    <cellStyle name="Normal 3 2 2 3 6 7" xfId="16006" xr:uid="{00000000-0005-0000-0000-0000468A0000}"/>
    <cellStyle name="Normal 3 2 2 3 6 7 2" xfId="51222" xr:uid="{00000000-0005-0000-0000-0000478A0000}"/>
    <cellStyle name="Normal 3 2 2 3 6 7 3" xfId="28611" xr:uid="{00000000-0005-0000-0000-0000488A0000}"/>
    <cellStyle name="Normal 3 2 2 3 6 8" xfId="14228" xr:uid="{00000000-0005-0000-0000-0000498A0000}"/>
    <cellStyle name="Normal 3 2 2 3 6 8 2" xfId="49446" xr:uid="{00000000-0005-0000-0000-00004A8A0000}"/>
    <cellStyle name="Normal 3 2 2 3 6 9" xfId="38625" xr:uid="{00000000-0005-0000-0000-00004B8A0000}"/>
    <cellStyle name="Normal 3 2 2 3 7" xfId="2499" xr:uid="{00000000-0005-0000-0000-00004C8A0000}"/>
    <cellStyle name="Normal 3 2 2 3 7 10" xfId="26026" xr:uid="{00000000-0005-0000-0000-00004D8A0000}"/>
    <cellStyle name="Normal 3 2 2 3 7 11" xfId="60430" xr:uid="{00000000-0005-0000-0000-00004E8A0000}"/>
    <cellStyle name="Normal 3 2 2 3 7 2" xfId="4326" xr:uid="{00000000-0005-0000-0000-00004F8A0000}"/>
    <cellStyle name="Normal 3 2 2 3 7 2 2" xfId="16973" xr:uid="{00000000-0005-0000-0000-0000508A0000}"/>
    <cellStyle name="Normal 3 2 2 3 7 2 2 2" xfId="52189" xr:uid="{00000000-0005-0000-0000-0000518A0000}"/>
    <cellStyle name="Normal 3 2 2 3 7 2 3" xfId="39592" xr:uid="{00000000-0005-0000-0000-0000528A0000}"/>
    <cellStyle name="Normal 3 2 2 3 7 2 4" xfId="29578" xr:uid="{00000000-0005-0000-0000-0000538A0000}"/>
    <cellStyle name="Normal 3 2 2 3 7 3" xfId="5796" xr:uid="{00000000-0005-0000-0000-0000548A0000}"/>
    <cellStyle name="Normal 3 2 2 3 7 3 2" xfId="18427" xr:uid="{00000000-0005-0000-0000-0000558A0000}"/>
    <cellStyle name="Normal 3 2 2 3 7 3 2 2" xfId="53643" xr:uid="{00000000-0005-0000-0000-0000568A0000}"/>
    <cellStyle name="Normal 3 2 2 3 7 3 3" xfId="41046" xr:uid="{00000000-0005-0000-0000-0000578A0000}"/>
    <cellStyle name="Normal 3 2 2 3 7 3 4" xfId="31032" xr:uid="{00000000-0005-0000-0000-0000588A0000}"/>
    <cellStyle name="Normal 3 2 2 3 7 4" xfId="7255" xr:uid="{00000000-0005-0000-0000-0000598A0000}"/>
    <cellStyle name="Normal 3 2 2 3 7 4 2" xfId="19881" xr:uid="{00000000-0005-0000-0000-00005A8A0000}"/>
    <cellStyle name="Normal 3 2 2 3 7 4 2 2" xfId="55097" xr:uid="{00000000-0005-0000-0000-00005B8A0000}"/>
    <cellStyle name="Normal 3 2 2 3 7 4 3" xfId="42500" xr:uid="{00000000-0005-0000-0000-00005C8A0000}"/>
    <cellStyle name="Normal 3 2 2 3 7 4 4" xfId="32486" xr:uid="{00000000-0005-0000-0000-00005D8A0000}"/>
    <cellStyle name="Normal 3 2 2 3 7 5" xfId="9036" xr:uid="{00000000-0005-0000-0000-00005E8A0000}"/>
    <cellStyle name="Normal 3 2 2 3 7 5 2" xfId="21657" xr:uid="{00000000-0005-0000-0000-00005F8A0000}"/>
    <cellStyle name="Normal 3 2 2 3 7 5 2 2" xfId="56873" xr:uid="{00000000-0005-0000-0000-0000608A0000}"/>
    <cellStyle name="Normal 3 2 2 3 7 5 3" xfId="44276" xr:uid="{00000000-0005-0000-0000-0000618A0000}"/>
    <cellStyle name="Normal 3 2 2 3 7 5 4" xfId="34262" xr:uid="{00000000-0005-0000-0000-0000628A0000}"/>
    <cellStyle name="Normal 3 2 2 3 7 6" xfId="10830" xr:uid="{00000000-0005-0000-0000-0000638A0000}"/>
    <cellStyle name="Normal 3 2 2 3 7 6 2" xfId="23433" xr:uid="{00000000-0005-0000-0000-0000648A0000}"/>
    <cellStyle name="Normal 3 2 2 3 7 6 2 2" xfId="58649" xr:uid="{00000000-0005-0000-0000-0000658A0000}"/>
    <cellStyle name="Normal 3 2 2 3 7 6 3" xfId="46052" xr:uid="{00000000-0005-0000-0000-0000668A0000}"/>
    <cellStyle name="Normal 3 2 2 3 7 6 4" xfId="36038" xr:uid="{00000000-0005-0000-0000-0000678A0000}"/>
    <cellStyle name="Normal 3 2 2 3 7 7" xfId="15197" xr:uid="{00000000-0005-0000-0000-0000688A0000}"/>
    <cellStyle name="Normal 3 2 2 3 7 7 2" xfId="50413" xr:uid="{00000000-0005-0000-0000-0000698A0000}"/>
    <cellStyle name="Normal 3 2 2 3 7 7 3" xfId="27802" xr:uid="{00000000-0005-0000-0000-00006A8A0000}"/>
    <cellStyle name="Normal 3 2 2 3 7 8" xfId="13419" xr:uid="{00000000-0005-0000-0000-00006B8A0000}"/>
    <cellStyle name="Normal 3 2 2 3 7 8 2" xfId="48637" xr:uid="{00000000-0005-0000-0000-00006C8A0000}"/>
    <cellStyle name="Normal 3 2 2 3 7 9" xfId="37816" xr:uid="{00000000-0005-0000-0000-00006D8A0000}"/>
    <cellStyle name="Normal 3 2 2 3 8" xfId="3663" xr:uid="{00000000-0005-0000-0000-00006E8A0000}"/>
    <cellStyle name="Normal 3 2 2 3 8 2" xfId="8387" xr:uid="{00000000-0005-0000-0000-00006F8A0000}"/>
    <cellStyle name="Normal 3 2 2 3 8 2 2" xfId="21013" xr:uid="{00000000-0005-0000-0000-0000708A0000}"/>
    <cellStyle name="Normal 3 2 2 3 8 2 2 2" xfId="56229" xr:uid="{00000000-0005-0000-0000-0000718A0000}"/>
    <cellStyle name="Normal 3 2 2 3 8 2 3" xfId="43632" xr:uid="{00000000-0005-0000-0000-0000728A0000}"/>
    <cellStyle name="Normal 3 2 2 3 8 2 4" xfId="33618" xr:uid="{00000000-0005-0000-0000-0000738A0000}"/>
    <cellStyle name="Normal 3 2 2 3 8 3" xfId="10168" xr:uid="{00000000-0005-0000-0000-0000748A0000}"/>
    <cellStyle name="Normal 3 2 2 3 8 3 2" xfId="22789" xr:uid="{00000000-0005-0000-0000-0000758A0000}"/>
    <cellStyle name="Normal 3 2 2 3 8 3 2 2" xfId="58005" xr:uid="{00000000-0005-0000-0000-0000768A0000}"/>
    <cellStyle name="Normal 3 2 2 3 8 3 3" xfId="45408" xr:uid="{00000000-0005-0000-0000-0000778A0000}"/>
    <cellStyle name="Normal 3 2 2 3 8 3 4" xfId="35394" xr:uid="{00000000-0005-0000-0000-0000788A0000}"/>
    <cellStyle name="Normal 3 2 2 3 8 4" xfId="11964" xr:uid="{00000000-0005-0000-0000-0000798A0000}"/>
    <cellStyle name="Normal 3 2 2 3 8 4 2" xfId="24565" xr:uid="{00000000-0005-0000-0000-00007A8A0000}"/>
    <cellStyle name="Normal 3 2 2 3 8 4 2 2" xfId="59781" xr:uid="{00000000-0005-0000-0000-00007B8A0000}"/>
    <cellStyle name="Normal 3 2 2 3 8 4 3" xfId="47184" xr:uid="{00000000-0005-0000-0000-00007C8A0000}"/>
    <cellStyle name="Normal 3 2 2 3 8 4 4" xfId="37170" xr:uid="{00000000-0005-0000-0000-00007D8A0000}"/>
    <cellStyle name="Normal 3 2 2 3 8 5" xfId="16329" xr:uid="{00000000-0005-0000-0000-00007E8A0000}"/>
    <cellStyle name="Normal 3 2 2 3 8 5 2" xfId="51545" xr:uid="{00000000-0005-0000-0000-00007F8A0000}"/>
    <cellStyle name="Normal 3 2 2 3 8 5 3" xfId="28934" xr:uid="{00000000-0005-0000-0000-0000808A0000}"/>
    <cellStyle name="Normal 3 2 2 3 8 6" xfId="14551" xr:uid="{00000000-0005-0000-0000-0000818A0000}"/>
    <cellStyle name="Normal 3 2 2 3 8 6 2" xfId="49769" xr:uid="{00000000-0005-0000-0000-0000828A0000}"/>
    <cellStyle name="Normal 3 2 2 3 8 7" xfId="38948" xr:uid="{00000000-0005-0000-0000-0000838A0000}"/>
    <cellStyle name="Normal 3 2 2 3 8 8" xfId="27158" xr:uid="{00000000-0005-0000-0000-0000848A0000}"/>
    <cellStyle name="Normal 3 2 2 3 9" xfId="3995" xr:uid="{00000000-0005-0000-0000-0000858A0000}"/>
    <cellStyle name="Normal 3 2 2 3 9 2" xfId="16651" xr:uid="{00000000-0005-0000-0000-0000868A0000}"/>
    <cellStyle name="Normal 3 2 2 3 9 2 2" xfId="51867" xr:uid="{00000000-0005-0000-0000-0000878A0000}"/>
    <cellStyle name="Normal 3 2 2 3 9 2 3" xfId="29256" xr:uid="{00000000-0005-0000-0000-0000888A0000}"/>
    <cellStyle name="Normal 3 2 2 3 9 3" xfId="13097" xr:uid="{00000000-0005-0000-0000-0000898A0000}"/>
    <cellStyle name="Normal 3 2 2 3 9 3 2" xfId="48315" xr:uid="{00000000-0005-0000-0000-00008A8A0000}"/>
    <cellStyle name="Normal 3 2 2 3 9 4" xfId="39270" xr:uid="{00000000-0005-0000-0000-00008B8A0000}"/>
    <cellStyle name="Normal 3 2 2 3 9 5" xfId="25704" xr:uid="{00000000-0005-0000-0000-00008C8A0000}"/>
    <cellStyle name="Normal 3 2 2 3_District Target Attainment" xfId="1153" xr:uid="{00000000-0005-0000-0000-00008D8A0000}"/>
    <cellStyle name="Normal 3 2 2 4" xfId="603" xr:uid="{00000000-0005-0000-0000-00008E8A0000}"/>
    <cellStyle name="Normal 3 2 2 5" xfId="604" xr:uid="{00000000-0005-0000-0000-00008F8A0000}"/>
    <cellStyle name="Normal 3 2 2 5 10" xfId="5475" xr:uid="{00000000-0005-0000-0000-0000908A0000}"/>
    <cellStyle name="Normal 3 2 2 5 10 2" xfId="18106" xr:uid="{00000000-0005-0000-0000-0000918A0000}"/>
    <cellStyle name="Normal 3 2 2 5 10 2 2" xfId="53322" xr:uid="{00000000-0005-0000-0000-0000928A0000}"/>
    <cellStyle name="Normal 3 2 2 5 10 3" xfId="40725" xr:uid="{00000000-0005-0000-0000-0000938A0000}"/>
    <cellStyle name="Normal 3 2 2 5 10 4" xfId="30711" xr:uid="{00000000-0005-0000-0000-0000948A0000}"/>
    <cellStyle name="Normal 3 2 2 5 11" xfId="6931" xr:uid="{00000000-0005-0000-0000-0000958A0000}"/>
    <cellStyle name="Normal 3 2 2 5 11 2" xfId="19560" xr:uid="{00000000-0005-0000-0000-0000968A0000}"/>
    <cellStyle name="Normal 3 2 2 5 11 2 2" xfId="54776" xr:uid="{00000000-0005-0000-0000-0000978A0000}"/>
    <cellStyle name="Normal 3 2 2 5 11 3" xfId="42179" xr:uid="{00000000-0005-0000-0000-0000988A0000}"/>
    <cellStyle name="Normal 3 2 2 5 11 4" xfId="32165" xr:uid="{00000000-0005-0000-0000-0000998A0000}"/>
    <cellStyle name="Normal 3 2 2 5 12" xfId="8713" xr:uid="{00000000-0005-0000-0000-00009A8A0000}"/>
    <cellStyle name="Normal 3 2 2 5 12 2" xfId="21336" xr:uid="{00000000-0005-0000-0000-00009B8A0000}"/>
    <cellStyle name="Normal 3 2 2 5 12 2 2" xfId="56552" xr:uid="{00000000-0005-0000-0000-00009C8A0000}"/>
    <cellStyle name="Normal 3 2 2 5 12 3" xfId="43955" xr:uid="{00000000-0005-0000-0000-00009D8A0000}"/>
    <cellStyle name="Normal 3 2 2 5 12 4" xfId="33941" xr:uid="{00000000-0005-0000-0000-00009E8A0000}"/>
    <cellStyle name="Normal 3 2 2 5 13" xfId="10637" xr:uid="{00000000-0005-0000-0000-00009F8A0000}"/>
    <cellStyle name="Normal 3 2 2 5 13 2" xfId="23248" xr:uid="{00000000-0005-0000-0000-0000A08A0000}"/>
    <cellStyle name="Normal 3 2 2 5 13 2 2" xfId="58464" xr:uid="{00000000-0005-0000-0000-0000A18A0000}"/>
    <cellStyle name="Normal 3 2 2 5 13 3" xfId="45867" xr:uid="{00000000-0005-0000-0000-0000A28A0000}"/>
    <cellStyle name="Normal 3 2 2 5 13 4" xfId="35853" xr:uid="{00000000-0005-0000-0000-0000A38A0000}"/>
    <cellStyle name="Normal 3 2 2 5 14" xfId="14875" xr:uid="{00000000-0005-0000-0000-0000A48A0000}"/>
    <cellStyle name="Normal 3 2 2 5 14 2" xfId="50092" xr:uid="{00000000-0005-0000-0000-0000A58A0000}"/>
    <cellStyle name="Normal 3 2 2 5 14 3" xfId="27481" xr:uid="{00000000-0005-0000-0000-0000A68A0000}"/>
    <cellStyle name="Normal 3 2 2 5 15" xfId="12289" xr:uid="{00000000-0005-0000-0000-0000A78A0000}"/>
    <cellStyle name="Normal 3 2 2 5 15 2" xfId="47507" xr:uid="{00000000-0005-0000-0000-0000A88A0000}"/>
    <cellStyle name="Normal 3 2 2 5 16" xfId="37494" xr:uid="{00000000-0005-0000-0000-0000A98A0000}"/>
    <cellStyle name="Normal 3 2 2 5 17" xfId="24896" xr:uid="{00000000-0005-0000-0000-0000AA8A0000}"/>
    <cellStyle name="Normal 3 2 2 5 18" xfId="60109" xr:uid="{00000000-0005-0000-0000-0000AB8A0000}"/>
    <cellStyle name="Normal 3 2 2 5 2" xfId="1782" xr:uid="{00000000-0005-0000-0000-0000AC8A0000}"/>
    <cellStyle name="Normal 3 2 2 5 2 10" xfId="7005" xr:uid="{00000000-0005-0000-0000-0000AD8A0000}"/>
    <cellStyle name="Normal 3 2 2 5 2 10 2" xfId="19632" xr:uid="{00000000-0005-0000-0000-0000AE8A0000}"/>
    <cellStyle name="Normal 3 2 2 5 2 10 2 2" xfId="54848" xr:uid="{00000000-0005-0000-0000-0000AF8A0000}"/>
    <cellStyle name="Normal 3 2 2 5 2 10 3" xfId="42251" xr:uid="{00000000-0005-0000-0000-0000B08A0000}"/>
    <cellStyle name="Normal 3 2 2 5 2 10 4" xfId="32237" xr:uid="{00000000-0005-0000-0000-0000B18A0000}"/>
    <cellStyle name="Normal 3 2 2 5 2 11" xfId="8786" xr:uid="{00000000-0005-0000-0000-0000B28A0000}"/>
    <cellStyle name="Normal 3 2 2 5 2 11 2" xfId="21408" xr:uid="{00000000-0005-0000-0000-0000B38A0000}"/>
    <cellStyle name="Normal 3 2 2 5 2 11 2 2" xfId="56624" xr:uid="{00000000-0005-0000-0000-0000B48A0000}"/>
    <cellStyle name="Normal 3 2 2 5 2 11 3" xfId="44027" xr:uid="{00000000-0005-0000-0000-0000B58A0000}"/>
    <cellStyle name="Normal 3 2 2 5 2 11 4" xfId="34013" xr:uid="{00000000-0005-0000-0000-0000B68A0000}"/>
    <cellStyle name="Normal 3 2 2 5 2 12" xfId="10638" xr:uid="{00000000-0005-0000-0000-0000B78A0000}"/>
    <cellStyle name="Normal 3 2 2 5 2 12 2" xfId="23249" xr:uid="{00000000-0005-0000-0000-0000B88A0000}"/>
    <cellStyle name="Normal 3 2 2 5 2 12 2 2" xfId="58465" xr:uid="{00000000-0005-0000-0000-0000B98A0000}"/>
    <cellStyle name="Normal 3 2 2 5 2 12 3" xfId="45868" xr:uid="{00000000-0005-0000-0000-0000BA8A0000}"/>
    <cellStyle name="Normal 3 2 2 5 2 12 4" xfId="35854" xr:uid="{00000000-0005-0000-0000-0000BB8A0000}"/>
    <cellStyle name="Normal 3 2 2 5 2 13" xfId="14947" xr:uid="{00000000-0005-0000-0000-0000BC8A0000}"/>
    <cellStyle name="Normal 3 2 2 5 2 13 2" xfId="50164" xr:uid="{00000000-0005-0000-0000-0000BD8A0000}"/>
    <cellStyle name="Normal 3 2 2 5 2 13 3" xfId="27553" xr:uid="{00000000-0005-0000-0000-0000BE8A0000}"/>
    <cellStyle name="Normal 3 2 2 5 2 14" xfId="12361" xr:uid="{00000000-0005-0000-0000-0000BF8A0000}"/>
    <cellStyle name="Normal 3 2 2 5 2 14 2" xfId="47579" xr:uid="{00000000-0005-0000-0000-0000C08A0000}"/>
    <cellStyle name="Normal 3 2 2 5 2 15" xfId="37566" xr:uid="{00000000-0005-0000-0000-0000C18A0000}"/>
    <cellStyle name="Normal 3 2 2 5 2 16" xfId="24968" xr:uid="{00000000-0005-0000-0000-0000C28A0000}"/>
    <cellStyle name="Normal 3 2 2 5 2 17" xfId="60181" xr:uid="{00000000-0005-0000-0000-0000C38A0000}"/>
    <cellStyle name="Normal 3 2 2 5 2 2" xfId="2391" xr:uid="{00000000-0005-0000-0000-0000C48A0000}"/>
    <cellStyle name="Normal 3 2 2 5 2 2 10" xfId="10639" xr:uid="{00000000-0005-0000-0000-0000C58A0000}"/>
    <cellStyle name="Normal 3 2 2 5 2 2 10 2" xfId="23250" xr:uid="{00000000-0005-0000-0000-0000C68A0000}"/>
    <cellStyle name="Normal 3 2 2 5 2 2 10 2 2" xfId="58466" xr:uid="{00000000-0005-0000-0000-0000C78A0000}"/>
    <cellStyle name="Normal 3 2 2 5 2 2 10 3" xfId="45869" xr:uid="{00000000-0005-0000-0000-0000C88A0000}"/>
    <cellStyle name="Normal 3 2 2 5 2 2 10 4" xfId="35855" xr:uid="{00000000-0005-0000-0000-0000C98A0000}"/>
    <cellStyle name="Normal 3 2 2 5 2 2 11" xfId="15102" xr:uid="{00000000-0005-0000-0000-0000CA8A0000}"/>
    <cellStyle name="Normal 3 2 2 5 2 2 11 2" xfId="50318" xr:uid="{00000000-0005-0000-0000-0000CB8A0000}"/>
    <cellStyle name="Normal 3 2 2 5 2 2 11 3" xfId="27707" xr:uid="{00000000-0005-0000-0000-0000CC8A0000}"/>
    <cellStyle name="Normal 3 2 2 5 2 2 12" xfId="12515" xr:uid="{00000000-0005-0000-0000-0000CD8A0000}"/>
    <cellStyle name="Normal 3 2 2 5 2 2 12 2" xfId="47733" xr:uid="{00000000-0005-0000-0000-0000CE8A0000}"/>
    <cellStyle name="Normal 3 2 2 5 2 2 13" xfId="37721" xr:uid="{00000000-0005-0000-0000-0000CF8A0000}"/>
    <cellStyle name="Normal 3 2 2 5 2 2 14" xfId="25122" xr:uid="{00000000-0005-0000-0000-0000D08A0000}"/>
    <cellStyle name="Normal 3 2 2 5 2 2 15" xfId="60335" xr:uid="{00000000-0005-0000-0000-0000D18A0000}"/>
    <cellStyle name="Normal 3 2 2 5 2 2 2" xfId="3237" xr:uid="{00000000-0005-0000-0000-0000D28A0000}"/>
    <cellStyle name="Normal 3 2 2 5 2 2 2 10" xfId="25606" xr:uid="{00000000-0005-0000-0000-0000D38A0000}"/>
    <cellStyle name="Normal 3 2 2 5 2 2 2 11" xfId="61141" xr:uid="{00000000-0005-0000-0000-0000D48A0000}"/>
    <cellStyle name="Normal 3 2 2 5 2 2 2 2" xfId="5037" xr:uid="{00000000-0005-0000-0000-0000D58A0000}"/>
    <cellStyle name="Normal 3 2 2 5 2 2 2 2 2" xfId="17684" xr:uid="{00000000-0005-0000-0000-0000D68A0000}"/>
    <cellStyle name="Normal 3 2 2 5 2 2 2 2 2 2" xfId="52900" xr:uid="{00000000-0005-0000-0000-0000D78A0000}"/>
    <cellStyle name="Normal 3 2 2 5 2 2 2 2 2 3" xfId="30289" xr:uid="{00000000-0005-0000-0000-0000D88A0000}"/>
    <cellStyle name="Normal 3 2 2 5 2 2 2 2 3" xfId="14130" xr:uid="{00000000-0005-0000-0000-0000D98A0000}"/>
    <cellStyle name="Normal 3 2 2 5 2 2 2 2 3 2" xfId="49348" xr:uid="{00000000-0005-0000-0000-0000DA8A0000}"/>
    <cellStyle name="Normal 3 2 2 5 2 2 2 2 4" xfId="40303" xr:uid="{00000000-0005-0000-0000-0000DB8A0000}"/>
    <cellStyle name="Normal 3 2 2 5 2 2 2 2 5" xfId="26737" xr:uid="{00000000-0005-0000-0000-0000DC8A0000}"/>
    <cellStyle name="Normal 3 2 2 5 2 2 2 3" xfId="6507" xr:uid="{00000000-0005-0000-0000-0000DD8A0000}"/>
    <cellStyle name="Normal 3 2 2 5 2 2 2 3 2" xfId="19138" xr:uid="{00000000-0005-0000-0000-0000DE8A0000}"/>
    <cellStyle name="Normal 3 2 2 5 2 2 2 3 2 2" xfId="54354" xr:uid="{00000000-0005-0000-0000-0000DF8A0000}"/>
    <cellStyle name="Normal 3 2 2 5 2 2 2 3 3" xfId="41757" xr:uid="{00000000-0005-0000-0000-0000E08A0000}"/>
    <cellStyle name="Normal 3 2 2 5 2 2 2 3 4" xfId="31743" xr:uid="{00000000-0005-0000-0000-0000E18A0000}"/>
    <cellStyle name="Normal 3 2 2 5 2 2 2 4" xfId="7966" xr:uid="{00000000-0005-0000-0000-0000E28A0000}"/>
    <cellStyle name="Normal 3 2 2 5 2 2 2 4 2" xfId="20592" xr:uid="{00000000-0005-0000-0000-0000E38A0000}"/>
    <cellStyle name="Normal 3 2 2 5 2 2 2 4 2 2" xfId="55808" xr:uid="{00000000-0005-0000-0000-0000E48A0000}"/>
    <cellStyle name="Normal 3 2 2 5 2 2 2 4 3" xfId="43211" xr:uid="{00000000-0005-0000-0000-0000E58A0000}"/>
    <cellStyle name="Normal 3 2 2 5 2 2 2 4 4" xfId="33197" xr:uid="{00000000-0005-0000-0000-0000E68A0000}"/>
    <cellStyle name="Normal 3 2 2 5 2 2 2 5" xfId="9747" xr:uid="{00000000-0005-0000-0000-0000E78A0000}"/>
    <cellStyle name="Normal 3 2 2 5 2 2 2 5 2" xfId="22368" xr:uid="{00000000-0005-0000-0000-0000E88A0000}"/>
    <cellStyle name="Normal 3 2 2 5 2 2 2 5 2 2" xfId="57584" xr:uid="{00000000-0005-0000-0000-0000E98A0000}"/>
    <cellStyle name="Normal 3 2 2 5 2 2 2 5 3" xfId="44987" xr:uid="{00000000-0005-0000-0000-0000EA8A0000}"/>
    <cellStyle name="Normal 3 2 2 5 2 2 2 5 4" xfId="34973" xr:uid="{00000000-0005-0000-0000-0000EB8A0000}"/>
    <cellStyle name="Normal 3 2 2 5 2 2 2 6" xfId="11541" xr:uid="{00000000-0005-0000-0000-0000EC8A0000}"/>
    <cellStyle name="Normal 3 2 2 5 2 2 2 6 2" xfId="24144" xr:uid="{00000000-0005-0000-0000-0000ED8A0000}"/>
    <cellStyle name="Normal 3 2 2 5 2 2 2 6 2 2" xfId="59360" xr:uid="{00000000-0005-0000-0000-0000EE8A0000}"/>
    <cellStyle name="Normal 3 2 2 5 2 2 2 6 3" xfId="46763" xr:uid="{00000000-0005-0000-0000-0000EF8A0000}"/>
    <cellStyle name="Normal 3 2 2 5 2 2 2 6 4" xfId="36749" xr:uid="{00000000-0005-0000-0000-0000F08A0000}"/>
    <cellStyle name="Normal 3 2 2 5 2 2 2 7" xfId="15908" xr:uid="{00000000-0005-0000-0000-0000F18A0000}"/>
    <cellStyle name="Normal 3 2 2 5 2 2 2 7 2" xfId="51124" xr:uid="{00000000-0005-0000-0000-0000F28A0000}"/>
    <cellStyle name="Normal 3 2 2 5 2 2 2 7 3" xfId="28513" xr:uid="{00000000-0005-0000-0000-0000F38A0000}"/>
    <cellStyle name="Normal 3 2 2 5 2 2 2 8" xfId="12999" xr:uid="{00000000-0005-0000-0000-0000F48A0000}"/>
    <cellStyle name="Normal 3 2 2 5 2 2 2 8 2" xfId="48217" xr:uid="{00000000-0005-0000-0000-0000F58A0000}"/>
    <cellStyle name="Normal 3 2 2 5 2 2 2 9" xfId="38527" xr:uid="{00000000-0005-0000-0000-0000F68A0000}"/>
    <cellStyle name="Normal 3 2 2 5 2 2 3" xfId="3566" xr:uid="{00000000-0005-0000-0000-0000F78A0000}"/>
    <cellStyle name="Normal 3 2 2 5 2 2 3 10" xfId="27062" xr:uid="{00000000-0005-0000-0000-0000F88A0000}"/>
    <cellStyle name="Normal 3 2 2 5 2 2 3 11" xfId="61466" xr:uid="{00000000-0005-0000-0000-0000F98A0000}"/>
    <cellStyle name="Normal 3 2 2 5 2 2 3 2" xfId="5362" xr:uid="{00000000-0005-0000-0000-0000FA8A0000}"/>
    <cellStyle name="Normal 3 2 2 5 2 2 3 2 2" xfId="18009" xr:uid="{00000000-0005-0000-0000-0000FB8A0000}"/>
    <cellStyle name="Normal 3 2 2 5 2 2 3 2 2 2" xfId="53225" xr:uid="{00000000-0005-0000-0000-0000FC8A0000}"/>
    <cellStyle name="Normal 3 2 2 5 2 2 3 2 3" xfId="40628" xr:uid="{00000000-0005-0000-0000-0000FD8A0000}"/>
    <cellStyle name="Normal 3 2 2 5 2 2 3 2 4" xfId="30614" xr:uid="{00000000-0005-0000-0000-0000FE8A0000}"/>
    <cellStyle name="Normal 3 2 2 5 2 2 3 3" xfId="6832" xr:uid="{00000000-0005-0000-0000-0000FF8A0000}"/>
    <cellStyle name="Normal 3 2 2 5 2 2 3 3 2" xfId="19463" xr:uid="{00000000-0005-0000-0000-0000008B0000}"/>
    <cellStyle name="Normal 3 2 2 5 2 2 3 3 2 2" xfId="54679" xr:uid="{00000000-0005-0000-0000-0000018B0000}"/>
    <cellStyle name="Normal 3 2 2 5 2 2 3 3 3" xfId="42082" xr:uid="{00000000-0005-0000-0000-0000028B0000}"/>
    <cellStyle name="Normal 3 2 2 5 2 2 3 3 4" xfId="32068" xr:uid="{00000000-0005-0000-0000-0000038B0000}"/>
    <cellStyle name="Normal 3 2 2 5 2 2 3 4" xfId="8291" xr:uid="{00000000-0005-0000-0000-0000048B0000}"/>
    <cellStyle name="Normal 3 2 2 5 2 2 3 4 2" xfId="20917" xr:uid="{00000000-0005-0000-0000-0000058B0000}"/>
    <cellStyle name="Normal 3 2 2 5 2 2 3 4 2 2" xfId="56133" xr:uid="{00000000-0005-0000-0000-0000068B0000}"/>
    <cellStyle name="Normal 3 2 2 5 2 2 3 4 3" xfId="43536" xr:uid="{00000000-0005-0000-0000-0000078B0000}"/>
    <cellStyle name="Normal 3 2 2 5 2 2 3 4 4" xfId="33522" xr:uid="{00000000-0005-0000-0000-0000088B0000}"/>
    <cellStyle name="Normal 3 2 2 5 2 2 3 5" xfId="10072" xr:uid="{00000000-0005-0000-0000-0000098B0000}"/>
    <cellStyle name="Normal 3 2 2 5 2 2 3 5 2" xfId="22693" xr:uid="{00000000-0005-0000-0000-00000A8B0000}"/>
    <cellStyle name="Normal 3 2 2 5 2 2 3 5 2 2" xfId="57909" xr:uid="{00000000-0005-0000-0000-00000B8B0000}"/>
    <cellStyle name="Normal 3 2 2 5 2 2 3 5 3" xfId="45312" xr:uid="{00000000-0005-0000-0000-00000C8B0000}"/>
    <cellStyle name="Normal 3 2 2 5 2 2 3 5 4" xfId="35298" xr:uid="{00000000-0005-0000-0000-00000D8B0000}"/>
    <cellStyle name="Normal 3 2 2 5 2 2 3 6" xfId="11866" xr:uid="{00000000-0005-0000-0000-00000E8B0000}"/>
    <cellStyle name="Normal 3 2 2 5 2 2 3 6 2" xfId="24469" xr:uid="{00000000-0005-0000-0000-00000F8B0000}"/>
    <cellStyle name="Normal 3 2 2 5 2 2 3 6 2 2" xfId="59685" xr:uid="{00000000-0005-0000-0000-0000108B0000}"/>
    <cellStyle name="Normal 3 2 2 5 2 2 3 6 3" xfId="47088" xr:uid="{00000000-0005-0000-0000-0000118B0000}"/>
    <cellStyle name="Normal 3 2 2 5 2 2 3 6 4" xfId="37074" xr:uid="{00000000-0005-0000-0000-0000128B0000}"/>
    <cellStyle name="Normal 3 2 2 5 2 2 3 7" xfId="16233" xr:uid="{00000000-0005-0000-0000-0000138B0000}"/>
    <cellStyle name="Normal 3 2 2 5 2 2 3 7 2" xfId="51449" xr:uid="{00000000-0005-0000-0000-0000148B0000}"/>
    <cellStyle name="Normal 3 2 2 5 2 2 3 7 3" xfId="28838" xr:uid="{00000000-0005-0000-0000-0000158B0000}"/>
    <cellStyle name="Normal 3 2 2 5 2 2 3 8" xfId="14455" xr:uid="{00000000-0005-0000-0000-0000168B0000}"/>
    <cellStyle name="Normal 3 2 2 5 2 2 3 8 2" xfId="49673" xr:uid="{00000000-0005-0000-0000-0000178B0000}"/>
    <cellStyle name="Normal 3 2 2 5 2 2 3 9" xfId="38852" xr:uid="{00000000-0005-0000-0000-0000188B0000}"/>
    <cellStyle name="Normal 3 2 2 5 2 2 4" xfId="2727" xr:uid="{00000000-0005-0000-0000-0000198B0000}"/>
    <cellStyle name="Normal 3 2 2 5 2 2 4 10" xfId="26253" xr:uid="{00000000-0005-0000-0000-00001A8B0000}"/>
    <cellStyle name="Normal 3 2 2 5 2 2 4 11" xfId="60657" xr:uid="{00000000-0005-0000-0000-00001B8B0000}"/>
    <cellStyle name="Normal 3 2 2 5 2 2 4 2" xfId="4553" xr:uid="{00000000-0005-0000-0000-00001C8B0000}"/>
    <cellStyle name="Normal 3 2 2 5 2 2 4 2 2" xfId="17200" xr:uid="{00000000-0005-0000-0000-00001D8B0000}"/>
    <cellStyle name="Normal 3 2 2 5 2 2 4 2 2 2" xfId="52416" xr:uid="{00000000-0005-0000-0000-00001E8B0000}"/>
    <cellStyle name="Normal 3 2 2 5 2 2 4 2 3" xfId="39819" xr:uid="{00000000-0005-0000-0000-00001F8B0000}"/>
    <cellStyle name="Normal 3 2 2 5 2 2 4 2 4" xfId="29805" xr:uid="{00000000-0005-0000-0000-0000208B0000}"/>
    <cellStyle name="Normal 3 2 2 5 2 2 4 3" xfId="6023" xr:uid="{00000000-0005-0000-0000-0000218B0000}"/>
    <cellStyle name="Normal 3 2 2 5 2 2 4 3 2" xfId="18654" xr:uid="{00000000-0005-0000-0000-0000228B0000}"/>
    <cellStyle name="Normal 3 2 2 5 2 2 4 3 2 2" xfId="53870" xr:uid="{00000000-0005-0000-0000-0000238B0000}"/>
    <cellStyle name="Normal 3 2 2 5 2 2 4 3 3" xfId="41273" xr:uid="{00000000-0005-0000-0000-0000248B0000}"/>
    <cellStyle name="Normal 3 2 2 5 2 2 4 3 4" xfId="31259" xr:uid="{00000000-0005-0000-0000-0000258B0000}"/>
    <cellStyle name="Normal 3 2 2 5 2 2 4 4" xfId="7482" xr:uid="{00000000-0005-0000-0000-0000268B0000}"/>
    <cellStyle name="Normal 3 2 2 5 2 2 4 4 2" xfId="20108" xr:uid="{00000000-0005-0000-0000-0000278B0000}"/>
    <cellStyle name="Normal 3 2 2 5 2 2 4 4 2 2" xfId="55324" xr:uid="{00000000-0005-0000-0000-0000288B0000}"/>
    <cellStyle name="Normal 3 2 2 5 2 2 4 4 3" xfId="42727" xr:uid="{00000000-0005-0000-0000-0000298B0000}"/>
    <cellStyle name="Normal 3 2 2 5 2 2 4 4 4" xfId="32713" xr:uid="{00000000-0005-0000-0000-00002A8B0000}"/>
    <cellStyle name="Normal 3 2 2 5 2 2 4 5" xfId="9263" xr:uid="{00000000-0005-0000-0000-00002B8B0000}"/>
    <cellStyle name="Normal 3 2 2 5 2 2 4 5 2" xfId="21884" xr:uid="{00000000-0005-0000-0000-00002C8B0000}"/>
    <cellStyle name="Normal 3 2 2 5 2 2 4 5 2 2" xfId="57100" xr:uid="{00000000-0005-0000-0000-00002D8B0000}"/>
    <cellStyle name="Normal 3 2 2 5 2 2 4 5 3" xfId="44503" xr:uid="{00000000-0005-0000-0000-00002E8B0000}"/>
    <cellStyle name="Normal 3 2 2 5 2 2 4 5 4" xfId="34489" xr:uid="{00000000-0005-0000-0000-00002F8B0000}"/>
    <cellStyle name="Normal 3 2 2 5 2 2 4 6" xfId="11057" xr:uid="{00000000-0005-0000-0000-0000308B0000}"/>
    <cellStyle name="Normal 3 2 2 5 2 2 4 6 2" xfId="23660" xr:uid="{00000000-0005-0000-0000-0000318B0000}"/>
    <cellStyle name="Normal 3 2 2 5 2 2 4 6 2 2" xfId="58876" xr:uid="{00000000-0005-0000-0000-0000328B0000}"/>
    <cellStyle name="Normal 3 2 2 5 2 2 4 6 3" xfId="46279" xr:uid="{00000000-0005-0000-0000-0000338B0000}"/>
    <cellStyle name="Normal 3 2 2 5 2 2 4 6 4" xfId="36265" xr:uid="{00000000-0005-0000-0000-0000348B0000}"/>
    <cellStyle name="Normal 3 2 2 5 2 2 4 7" xfId="15424" xr:uid="{00000000-0005-0000-0000-0000358B0000}"/>
    <cellStyle name="Normal 3 2 2 5 2 2 4 7 2" xfId="50640" xr:uid="{00000000-0005-0000-0000-0000368B0000}"/>
    <cellStyle name="Normal 3 2 2 5 2 2 4 7 3" xfId="28029" xr:uid="{00000000-0005-0000-0000-0000378B0000}"/>
    <cellStyle name="Normal 3 2 2 5 2 2 4 8" xfId="13646" xr:uid="{00000000-0005-0000-0000-0000388B0000}"/>
    <cellStyle name="Normal 3 2 2 5 2 2 4 8 2" xfId="48864" xr:uid="{00000000-0005-0000-0000-0000398B0000}"/>
    <cellStyle name="Normal 3 2 2 5 2 2 4 9" xfId="38043" xr:uid="{00000000-0005-0000-0000-00003A8B0000}"/>
    <cellStyle name="Normal 3 2 2 5 2 2 5" xfId="3891" xr:uid="{00000000-0005-0000-0000-00003B8B0000}"/>
    <cellStyle name="Normal 3 2 2 5 2 2 5 2" xfId="8614" xr:uid="{00000000-0005-0000-0000-00003C8B0000}"/>
    <cellStyle name="Normal 3 2 2 5 2 2 5 2 2" xfId="21240" xr:uid="{00000000-0005-0000-0000-00003D8B0000}"/>
    <cellStyle name="Normal 3 2 2 5 2 2 5 2 2 2" xfId="56456" xr:uid="{00000000-0005-0000-0000-00003E8B0000}"/>
    <cellStyle name="Normal 3 2 2 5 2 2 5 2 3" xfId="43859" xr:uid="{00000000-0005-0000-0000-00003F8B0000}"/>
    <cellStyle name="Normal 3 2 2 5 2 2 5 2 4" xfId="33845" xr:uid="{00000000-0005-0000-0000-0000408B0000}"/>
    <cellStyle name="Normal 3 2 2 5 2 2 5 3" xfId="10395" xr:uid="{00000000-0005-0000-0000-0000418B0000}"/>
    <cellStyle name="Normal 3 2 2 5 2 2 5 3 2" xfId="23016" xr:uid="{00000000-0005-0000-0000-0000428B0000}"/>
    <cellStyle name="Normal 3 2 2 5 2 2 5 3 2 2" xfId="58232" xr:uid="{00000000-0005-0000-0000-0000438B0000}"/>
    <cellStyle name="Normal 3 2 2 5 2 2 5 3 3" xfId="45635" xr:uid="{00000000-0005-0000-0000-0000448B0000}"/>
    <cellStyle name="Normal 3 2 2 5 2 2 5 3 4" xfId="35621" xr:uid="{00000000-0005-0000-0000-0000458B0000}"/>
    <cellStyle name="Normal 3 2 2 5 2 2 5 4" xfId="12191" xr:uid="{00000000-0005-0000-0000-0000468B0000}"/>
    <cellStyle name="Normal 3 2 2 5 2 2 5 4 2" xfId="24792" xr:uid="{00000000-0005-0000-0000-0000478B0000}"/>
    <cellStyle name="Normal 3 2 2 5 2 2 5 4 2 2" xfId="60008" xr:uid="{00000000-0005-0000-0000-0000488B0000}"/>
    <cellStyle name="Normal 3 2 2 5 2 2 5 4 3" xfId="47411" xr:uid="{00000000-0005-0000-0000-0000498B0000}"/>
    <cellStyle name="Normal 3 2 2 5 2 2 5 4 4" xfId="37397" xr:uid="{00000000-0005-0000-0000-00004A8B0000}"/>
    <cellStyle name="Normal 3 2 2 5 2 2 5 5" xfId="16556" xr:uid="{00000000-0005-0000-0000-00004B8B0000}"/>
    <cellStyle name="Normal 3 2 2 5 2 2 5 5 2" xfId="51772" xr:uid="{00000000-0005-0000-0000-00004C8B0000}"/>
    <cellStyle name="Normal 3 2 2 5 2 2 5 5 3" xfId="29161" xr:uid="{00000000-0005-0000-0000-00004D8B0000}"/>
    <cellStyle name="Normal 3 2 2 5 2 2 5 6" xfId="14778" xr:uid="{00000000-0005-0000-0000-00004E8B0000}"/>
    <cellStyle name="Normal 3 2 2 5 2 2 5 6 2" xfId="49996" xr:uid="{00000000-0005-0000-0000-00004F8B0000}"/>
    <cellStyle name="Normal 3 2 2 5 2 2 5 7" xfId="39175" xr:uid="{00000000-0005-0000-0000-0000508B0000}"/>
    <cellStyle name="Normal 3 2 2 5 2 2 5 8" xfId="27385" xr:uid="{00000000-0005-0000-0000-0000518B0000}"/>
    <cellStyle name="Normal 3 2 2 5 2 2 6" xfId="4231" xr:uid="{00000000-0005-0000-0000-0000528B0000}"/>
    <cellStyle name="Normal 3 2 2 5 2 2 6 2" xfId="16878" xr:uid="{00000000-0005-0000-0000-0000538B0000}"/>
    <cellStyle name="Normal 3 2 2 5 2 2 6 2 2" xfId="52094" xr:uid="{00000000-0005-0000-0000-0000548B0000}"/>
    <cellStyle name="Normal 3 2 2 5 2 2 6 2 3" xfId="29483" xr:uid="{00000000-0005-0000-0000-0000558B0000}"/>
    <cellStyle name="Normal 3 2 2 5 2 2 6 3" xfId="13324" xr:uid="{00000000-0005-0000-0000-0000568B0000}"/>
    <cellStyle name="Normal 3 2 2 5 2 2 6 3 2" xfId="48542" xr:uid="{00000000-0005-0000-0000-0000578B0000}"/>
    <cellStyle name="Normal 3 2 2 5 2 2 6 4" xfId="39497" xr:uid="{00000000-0005-0000-0000-0000588B0000}"/>
    <cellStyle name="Normal 3 2 2 5 2 2 6 5" xfId="25931" xr:uid="{00000000-0005-0000-0000-0000598B0000}"/>
    <cellStyle name="Normal 3 2 2 5 2 2 7" xfId="5701" xr:uid="{00000000-0005-0000-0000-00005A8B0000}"/>
    <cellStyle name="Normal 3 2 2 5 2 2 7 2" xfId="18332" xr:uid="{00000000-0005-0000-0000-00005B8B0000}"/>
    <cellStyle name="Normal 3 2 2 5 2 2 7 2 2" xfId="53548" xr:uid="{00000000-0005-0000-0000-00005C8B0000}"/>
    <cellStyle name="Normal 3 2 2 5 2 2 7 3" xfId="40951" xr:uid="{00000000-0005-0000-0000-00005D8B0000}"/>
    <cellStyle name="Normal 3 2 2 5 2 2 7 4" xfId="30937" xr:uid="{00000000-0005-0000-0000-00005E8B0000}"/>
    <cellStyle name="Normal 3 2 2 5 2 2 8" xfId="7160" xr:uid="{00000000-0005-0000-0000-00005F8B0000}"/>
    <cellStyle name="Normal 3 2 2 5 2 2 8 2" xfId="19786" xr:uid="{00000000-0005-0000-0000-0000608B0000}"/>
    <cellStyle name="Normal 3 2 2 5 2 2 8 2 2" xfId="55002" xr:uid="{00000000-0005-0000-0000-0000618B0000}"/>
    <cellStyle name="Normal 3 2 2 5 2 2 8 3" xfId="42405" xr:uid="{00000000-0005-0000-0000-0000628B0000}"/>
    <cellStyle name="Normal 3 2 2 5 2 2 8 4" xfId="32391" xr:uid="{00000000-0005-0000-0000-0000638B0000}"/>
    <cellStyle name="Normal 3 2 2 5 2 2 9" xfId="8941" xr:uid="{00000000-0005-0000-0000-0000648B0000}"/>
    <cellStyle name="Normal 3 2 2 5 2 2 9 2" xfId="21562" xr:uid="{00000000-0005-0000-0000-0000658B0000}"/>
    <cellStyle name="Normal 3 2 2 5 2 2 9 2 2" xfId="56778" xr:uid="{00000000-0005-0000-0000-0000668B0000}"/>
    <cellStyle name="Normal 3 2 2 5 2 2 9 3" xfId="44181" xr:uid="{00000000-0005-0000-0000-0000678B0000}"/>
    <cellStyle name="Normal 3 2 2 5 2 2 9 4" xfId="34167" xr:uid="{00000000-0005-0000-0000-0000688B0000}"/>
    <cellStyle name="Normal 3 2 2 5 2 3" xfId="3077" xr:uid="{00000000-0005-0000-0000-0000698B0000}"/>
    <cellStyle name="Normal 3 2 2 5 2 3 10" xfId="25449" xr:uid="{00000000-0005-0000-0000-00006A8B0000}"/>
    <cellStyle name="Normal 3 2 2 5 2 3 11" xfId="60984" xr:uid="{00000000-0005-0000-0000-00006B8B0000}"/>
    <cellStyle name="Normal 3 2 2 5 2 3 2" xfId="4880" xr:uid="{00000000-0005-0000-0000-00006C8B0000}"/>
    <cellStyle name="Normal 3 2 2 5 2 3 2 2" xfId="17527" xr:uid="{00000000-0005-0000-0000-00006D8B0000}"/>
    <cellStyle name="Normal 3 2 2 5 2 3 2 2 2" xfId="52743" xr:uid="{00000000-0005-0000-0000-00006E8B0000}"/>
    <cellStyle name="Normal 3 2 2 5 2 3 2 2 3" xfId="30132" xr:uid="{00000000-0005-0000-0000-00006F8B0000}"/>
    <cellStyle name="Normal 3 2 2 5 2 3 2 3" xfId="13973" xr:uid="{00000000-0005-0000-0000-0000708B0000}"/>
    <cellStyle name="Normal 3 2 2 5 2 3 2 3 2" xfId="49191" xr:uid="{00000000-0005-0000-0000-0000718B0000}"/>
    <cellStyle name="Normal 3 2 2 5 2 3 2 4" xfId="40146" xr:uid="{00000000-0005-0000-0000-0000728B0000}"/>
    <cellStyle name="Normal 3 2 2 5 2 3 2 5" xfId="26580" xr:uid="{00000000-0005-0000-0000-0000738B0000}"/>
    <cellStyle name="Normal 3 2 2 5 2 3 3" xfId="6350" xr:uid="{00000000-0005-0000-0000-0000748B0000}"/>
    <cellStyle name="Normal 3 2 2 5 2 3 3 2" xfId="18981" xr:uid="{00000000-0005-0000-0000-0000758B0000}"/>
    <cellStyle name="Normal 3 2 2 5 2 3 3 2 2" xfId="54197" xr:uid="{00000000-0005-0000-0000-0000768B0000}"/>
    <cellStyle name="Normal 3 2 2 5 2 3 3 3" xfId="41600" xr:uid="{00000000-0005-0000-0000-0000778B0000}"/>
    <cellStyle name="Normal 3 2 2 5 2 3 3 4" xfId="31586" xr:uid="{00000000-0005-0000-0000-0000788B0000}"/>
    <cellStyle name="Normal 3 2 2 5 2 3 4" xfId="7809" xr:uid="{00000000-0005-0000-0000-0000798B0000}"/>
    <cellStyle name="Normal 3 2 2 5 2 3 4 2" xfId="20435" xr:uid="{00000000-0005-0000-0000-00007A8B0000}"/>
    <cellStyle name="Normal 3 2 2 5 2 3 4 2 2" xfId="55651" xr:uid="{00000000-0005-0000-0000-00007B8B0000}"/>
    <cellStyle name="Normal 3 2 2 5 2 3 4 3" xfId="43054" xr:uid="{00000000-0005-0000-0000-00007C8B0000}"/>
    <cellStyle name="Normal 3 2 2 5 2 3 4 4" xfId="33040" xr:uid="{00000000-0005-0000-0000-00007D8B0000}"/>
    <cellStyle name="Normal 3 2 2 5 2 3 5" xfId="9590" xr:uid="{00000000-0005-0000-0000-00007E8B0000}"/>
    <cellStyle name="Normal 3 2 2 5 2 3 5 2" xfId="22211" xr:uid="{00000000-0005-0000-0000-00007F8B0000}"/>
    <cellStyle name="Normal 3 2 2 5 2 3 5 2 2" xfId="57427" xr:uid="{00000000-0005-0000-0000-0000808B0000}"/>
    <cellStyle name="Normal 3 2 2 5 2 3 5 3" xfId="44830" xr:uid="{00000000-0005-0000-0000-0000818B0000}"/>
    <cellStyle name="Normal 3 2 2 5 2 3 5 4" xfId="34816" xr:uid="{00000000-0005-0000-0000-0000828B0000}"/>
    <cellStyle name="Normal 3 2 2 5 2 3 6" xfId="11384" xr:uid="{00000000-0005-0000-0000-0000838B0000}"/>
    <cellStyle name="Normal 3 2 2 5 2 3 6 2" xfId="23987" xr:uid="{00000000-0005-0000-0000-0000848B0000}"/>
    <cellStyle name="Normal 3 2 2 5 2 3 6 2 2" xfId="59203" xr:uid="{00000000-0005-0000-0000-0000858B0000}"/>
    <cellStyle name="Normal 3 2 2 5 2 3 6 3" xfId="46606" xr:uid="{00000000-0005-0000-0000-0000868B0000}"/>
    <cellStyle name="Normal 3 2 2 5 2 3 6 4" xfId="36592" xr:uid="{00000000-0005-0000-0000-0000878B0000}"/>
    <cellStyle name="Normal 3 2 2 5 2 3 7" xfId="15751" xr:uid="{00000000-0005-0000-0000-0000888B0000}"/>
    <cellStyle name="Normal 3 2 2 5 2 3 7 2" xfId="50967" xr:uid="{00000000-0005-0000-0000-0000898B0000}"/>
    <cellStyle name="Normal 3 2 2 5 2 3 7 3" xfId="28356" xr:uid="{00000000-0005-0000-0000-00008A8B0000}"/>
    <cellStyle name="Normal 3 2 2 5 2 3 8" xfId="12842" xr:uid="{00000000-0005-0000-0000-00008B8B0000}"/>
    <cellStyle name="Normal 3 2 2 5 2 3 8 2" xfId="48060" xr:uid="{00000000-0005-0000-0000-00008C8B0000}"/>
    <cellStyle name="Normal 3 2 2 5 2 3 9" xfId="38370" xr:uid="{00000000-0005-0000-0000-00008D8B0000}"/>
    <cellStyle name="Normal 3 2 2 5 2 4" xfId="2903" xr:uid="{00000000-0005-0000-0000-00008E8B0000}"/>
    <cellStyle name="Normal 3 2 2 5 2 4 10" xfId="25290" xr:uid="{00000000-0005-0000-0000-00008F8B0000}"/>
    <cellStyle name="Normal 3 2 2 5 2 4 11" xfId="60825" xr:uid="{00000000-0005-0000-0000-0000908B0000}"/>
    <cellStyle name="Normal 3 2 2 5 2 4 2" xfId="4721" xr:uid="{00000000-0005-0000-0000-0000918B0000}"/>
    <cellStyle name="Normal 3 2 2 5 2 4 2 2" xfId="17368" xr:uid="{00000000-0005-0000-0000-0000928B0000}"/>
    <cellStyle name="Normal 3 2 2 5 2 4 2 2 2" xfId="52584" xr:uid="{00000000-0005-0000-0000-0000938B0000}"/>
    <cellStyle name="Normal 3 2 2 5 2 4 2 2 3" xfId="29973" xr:uid="{00000000-0005-0000-0000-0000948B0000}"/>
    <cellStyle name="Normal 3 2 2 5 2 4 2 3" xfId="13814" xr:uid="{00000000-0005-0000-0000-0000958B0000}"/>
    <cellStyle name="Normal 3 2 2 5 2 4 2 3 2" xfId="49032" xr:uid="{00000000-0005-0000-0000-0000968B0000}"/>
    <cellStyle name="Normal 3 2 2 5 2 4 2 4" xfId="39987" xr:uid="{00000000-0005-0000-0000-0000978B0000}"/>
    <cellStyle name="Normal 3 2 2 5 2 4 2 5" xfId="26421" xr:uid="{00000000-0005-0000-0000-0000988B0000}"/>
    <cellStyle name="Normal 3 2 2 5 2 4 3" xfId="6191" xr:uid="{00000000-0005-0000-0000-0000998B0000}"/>
    <cellStyle name="Normal 3 2 2 5 2 4 3 2" xfId="18822" xr:uid="{00000000-0005-0000-0000-00009A8B0000}"/>
    <cellStyle name="Normal 3 2 2 5 2 4 3 2 2" xfId="54038" xr:uid="{00000000-0005-0000-0000-00009B8B0000}"/>
    <cellStyle name="Normal 3 2 2 5 2 4 3 3" xfId="41441" xr:uid="{00000000-0005-0000-0000-00009C8B0000}"/>
    <cellStyle name="Normal 3 2 2 5 2 4 3 4" xfId="31427" xr:uid="{00000000-0005-0000-0000-00009D8B0000}"/>
    <cellStyle name="Normal 3 2 2 5 2 4 4" xfId="7650" xr:uid="{00000000-0005-0000-0000-00009E8B0000}"/>
    <cellStyle name="Normal 3 2 2 5 2 4 4 2" xfId="20276" xr:uid="{00000000-0005-0000-0000-00009F8B0000}"/>
    <cellStyle name="Normal 3 2 2 5 2 4 4 2 2" xfId="55492" xr:uid="{00000000-0005-0000-0000-0000A08B0000}"/>
    <cellStyle name="Normal 3 2 2 5 2 4 4 3" xfId="42895" xr:uid="{00000000-0005-0000-0000-0000A18B0000}"/>
    <cellStyle name="Normal 3 2 2 5 2 4 4 4" xfId="32881" xr:uid="{00000000-0005-0000-0000-0000A28B0000}"/>
    <cellStyle name="Normal 3 2 2 5 2 4 5" xfId="9431" xr:uid="{00000000-0005-0000-0000-0000A38B0000}"/>
    <cellStyle name="Normal 3 2 2 5 2 4 5 2" xfId="22052" xr:uid="{00000000-0005-0000-0000-0000A48B0000}"/>
    <cellStyle name="Normal 3 2 2 5 2 4 5 2 2" xfId="57268" xr:uid="{00000000-0005-0000-0000-0000A58B0000}"/>
    <cellStyle name="Normal 3 2 2 5 2 4 5 3" xfId="44671" xr:uid="{00000000-0005-0000-0000-0000A68B0000}"/>
    <cellStyle name="Normal 3 2 2 5 2 4 5 4" xfId="34657" xr:uid="{00000000-0005-0000-0000-0000A78B0000}"/>
    <cellStyle name="Normal 3 2 2 5 2 4 6" xfId="11225" xr:uid="{00000000-0005-0000-0000-0000A88B0000}"/>
    <cellStyle name="Normal 3 2 2 5 2 4 6 2" xfId="23828" xr:uid="{00000000-0005-0000-0000-0000A98B0000}"/>
    <cellStyle name="Normal 3 2 2 5 2 4 6 2 2" xfId="59044" xr:uid="{00000000-0005-0000-0000-0000AA8B0000}"/>
    <cellStyle name="Normal 3 2 2 5 2 4 6 3" xfId="46447" xr:uid="{00000000-0005-0000-0000-0000AB8B0000}"/>
    <cellStyle name="Normal 3 2 2 5 2 4 6 4" xfId="36433" xr:uid="{00000000-0005-0000-0000-0000AC8B0000}"/>
    <cellStyle name="Normal 3 2 2 5 2 4 7" xfId="15592" xr:uid="{00000000-0005-0000-0000-0000AD8B0000}"/>
    <cellStyle name="Normal 3 2 2 5 2 4 7 2" xfId="50808" xr:uid="{00000000-0005-0000-0000-0000AE8B0000}"/>
    <cellStyle name="Normal 3 2 2 5 2 4 7 3" xfId="28197" xr:uid="{00000000-0005-0000-0000-0000AF8B0000}"/>
    <cellStyle name="Normal 3 2 2 5 2 4 8" xfId="12683" xr:uid="{00000000-0005-0000-0000-0000B08B0000}"/>
    <cellStyle name="Normal 3 2 2 5 2 4 8 2" xfId="47901" xr:uid="{00000000-0005-0000-0000-0000B18B0000}"/>
    <cellStyle name="Normal 3 2 2 5 2 4 9" xfId="38211" xr:uid="{00000000-0005-0000-0000-0000B28B0000}"/>
    <cellStyle name="Normal 3 2 2 5 2 5" xfId="3412" xr:uid="{00000000-0005-0000-0000-0000B38B0000}"/>
    <cellStyle name="Normal 3 2 2 5 2 5 10" xfId="26908" xr:uid="{00000000-0005-0000-0000-0000B48B0000}"/>
    <cellStyle name="Normal 3 2 2 5 2 5 11" xfId="61312" xr:uid="{00000000-0005-0000-0000-0000B58B0000}"/>
    <cellStyle name="Normal 3 2 2 5 2 5 2" xfId="5208" xr:uid="{00000000-0005-0000-0000-0000B68B0000}"/>
    <cellStyle name="Normal 3 2 2 5 2 5 2 2" xfId="17855" xr:uid="{00000000-0005-0000-0000-0000B78B0000}"/>
    <cellStyle name="Normal 3 2 2 5 2 5 2 2 2" xfId="53071" xr:uid="{00000000-0005-0000-0000-0000B88B0000}"/>
    <cellStyle name="Normal 3 2 2 5 2 5 2 3" xfId="40474" xr:uid="{00000000-0005-0000-0000-0000B98B0000}"/>
    <cellStyle name="Normal 3 2 2 5 2 5 2 4" xfId="30460" xr:uid="{00000000-0005-0000-0000-0000BA8B0000}"/>
    <cellStyle name="Normal 3 2 2 5 2 5 3" xfId="6678" xr:uid="{00000000-0005-0000-0000-0000BB8B0000}"/>
    <cellStyle name="Normal 3 2 2 5 2 5 3 2" xfId="19309" xr:uid="{00000000-0005-0000-0000-0000BC8B0000}"/>
    <cellStyle name="Normal 3 2 2 5 2 5 3 2 2" xfId="54525" xr:uid="{00000000-0005-0000-0000-0000BD8B0000}"/>
    <cellStyle name="Normal 3 2 2 5 2 5 3 3" xfId="41928" xr:uid="{00000000-0005-0000-0000-0000BE8B0000}"/>
    <cellStyle name="Normal 3 2 2 5 2 5 3 4" xfId="31914" xr:uid="{00000000-0005-0000-0000-0000BF8B0000}"/>
    <cellStyle name="Normal 3 2 2 5 2 5 4" xfId="8137" xr:uid="{00000000-0005-0000-0000-0000C08B0000}"/>
    <cellStyle name="Normal 3 2 2 5 2 5 4 2" xfId="20763" xr:uid="{00000000-0005-0000-0000-0000C18B0000}"/>
    <cellStyle name="Normal 3 2 2 5 2 5 4 2 2" xfId="55979" xr:uid="{00000000-0005-0000-0000-0000C28B0000}"/>
    <cellStyle name="Normal 3 2 2 5 2 5 4 3" xfId="43382" xr:uid="{00000000-0005-0000-0000-0000C38B0000}"/>
    <cellStyle name="Normal 3 2 2 5 2 5 4 4" xfId="33368" xr:uid="{00000000-0005-0000-0000-0000C48B0000}"/>
    <cellStyle name="Normal 3 2 2 5 2 5 5" xfId="9918" xr:uid="{00000000-0005-0000-0000-0000C58B0000}"/>
    <cellStyle name="Normal 3 2 2 5 2 5 5 2" xfId="22539" xr:uid="{00000000-0005-0000-0000-0000C68B0000}"/>
    <cellStyle name="Normal 3 2 2 5 2 5 5 2 2" xfId="57755" xr:uid="{00000000-0005-0000-0000-0000C78B0000}"/>
    <cellStyle name="Normal 3 2 2 5 2 5 5 3" xfId="45158" xr:uid="{00000000-0005-0000-0000-0000C88B0000}"/>
    <cellStyle name="Normal 3 2 2 5 2 5 5 4" xfId="35144" xr:uid="{00000000-0005-0000-0000-0000C98B0000}"/>
    <cellStyle name="Normal 3 2 2 5 2 5 6" xfId="11712" xr:uid="{00000000-0005-0000-0000-0000CA8B0000}"/>
    <cellStyle name="Normal 3 2 2 5 2 5 6 2" xfId="24315" xr:uid="{00000000-0005-0000-0000-0000CB8B0000}"/>
    <cellStyle name="Normal 3 2 2 5 2 5 6 2 2" xfId="59531" xr:uid="{00000000-0005-0000-0000-0000CC8B0000}"/>
    <cellStyle name="Normal 3 2 2 5 2 5 6 3" xfId="46934" xr:uid="{00000000-0005-0000-0000-0000CD8B0000}"/>
    <cellStyle name="Normal 3 2 2 5 2 5 6 4" xfId="36920" xr:uid="{00000000-0005-0000-0000-0000CE8B0000}"/>
    <cellStyle name="Normal 3 2 2 5 2 5 7" xfId="16079" xr:uid="{00000000-0005-0000-0000-0000CF8B0000}"/>
    <cellStyle name="Normal 3 2 2 5 2 5 7 2" xfId="51295" xr:uid="{00000000-0005-0000-0000-0000D08B0000}"/>
    <cellStyle name="Normal 3 2 2 5 2 5 7 3" xfId="28684" xr:uid="{00000000-0005-0000-0000-0000D18B0000}"/>
    <cellStyle name="Normal 3 2 2 5 2 5 8" xfId="14301" xr:uid="{00000000-0005-0000-0000-0000D28B0000}"/>
    <cellStyle name="Normal 3 2 2 5 2 5 8 2" xfId="49519" xr:uid="{00000000-0005-0000-0000-0000D38B0000}"/>
    <cellStyle name="Normal 3 2 2 5 2 5 9" xfId="38698" xr:uid="{00000000-0005-0000-0000-0000D48B0000}"/>
    <cellStyle name="Normal 3 2 2 5 2 6" xfId="2572" xr:uid="{00000000-0005-0000-0000-0000D58B0000}"/>
    <cellStyle name="Normal 3 2 2 5 2 6 10" xfId="26099" xr:uid="{00000000-0005-0000-0000-0000D68B0000}"/>
    <cellStyle name="Normal 3 2 2 5 2 6 11" xfId="60503" xr:uid="{00000000-0005-0000-0000-0000D78B0000}"/>
    <cellStyle name="Normal 3 2 2 5 2 6 2" xfId="4399" xr:uid="{00000000-0005-0000-0000-0000D88B0000}"/>
    <cellStyle name="Normal 3 2 2 5 2 6 2 2" xfId="17046" xr:uid="{00000000-0005-0000-0000-0000D98B0000}"/>
    <cellStyle name="Normal 3 2 2 5 2 6 2 2 2" xfId="52262" xr:uid="{00000000-0005-0000-0000-0000DA8B0000}"/>
    <cellStyle name="Normal 3 2 2 5 2 6 2 3" xfId="39665" xr:uid="{00000000-0005-0000-0000-0000DB8B0000}"/>
    <cellStyle name="Normal 3 2 2 5 2 6 2 4" xfId="29651" xr:uid="{00000000-0005-0000-0000-0000DC8B0000}"/>
    <cellStyle name="Normal 3 2 2 5 2 6 3" xfId="5869" xr:uid="{00000000-0005-0000-0000-0000DD8B0000}"/>
    <cellStyle name="Normal 3 2 2 5 2 6 3 2" xfId="18500" xr:uid="{00000000-0005-0000-0000-0000DE8B0000}"/>
    <cellStyle name="Normal 3 2 2 5 2 6 3 2 2" xfId="53716" xr:uid="{00000000-0005-0000-0000-0000DF8B0000}"/>
    <cellStyle name="Normal 3 2 2 5 2 6 3 3" xfId="41119" xr:uid="{00000000-0005-0000-0000-0000E08B0000}"/>
    <cellStyle name="Normal 3 2 2 5 2 6 3 4" xfId="31105" xr:uid="{00000000-0005-0000-0000-0000E18B0000}"/>
    <cellStyle name="Normal 3 2 2 5 2 6 4" xfId="7328" xr:uid="{00000000-0005-0000-0000-0000E28B0000}"/>
    <cellStyle name="Normal 3 2 2 5 2 6 4 2" xfId="19954" xr:uid="{00000000-0005-0000-0000-0000E38B0000}"/>
    <cellStyle name="Normal 3 2 2 5 2 6 4 2 2" xfId="55170" xr:uid="{00000000-0005-0000-0000-0000E48B0000}"/>
    <cellStyle name="Normal 3 2 2 5 2 6 4 3" xfId="42573" xr:uid="{00000000-0005-0000-0000-0000E58B0000}"/>
    <cellStyle name="Normal 3 2 2 5 2 6 4 4" xfId="32559" xr:uid="{00000000-0005-0000-0000-0000E68B0000}"/>
    <cellStyle name="Normal 3 2 2 5 2 6 5" xfId="9109" xr:uid="{00000000-0005-0000-0000-0000E78B0000}"/>
    <cellStyle name="Normal 3 2 2 5 2 6 5 2" xfId="21730" xr:uid="{00000000-0005-0000-0000-0000E88B0000}"/>
    <cellStyle name="Normal 3 2 2 5 2 6 5 2 2" xfId="56946" xr:uid="{00000000-0005-0000-0000-0000E98B0000}"/>
    <cellStyle name="Normal 3 2 2 5 2 6 5 3" xfId="44349" xr:uid="{00000000-0005-0000-0000-0000EA8B0000}"/>
    <cellStyle name="Normal 3 2 2 5 2 6 5 4" xfId="34335" xr:uid="{00000000-0005-0000-0000-0000EB8B0000}"/>
    <cellStyle name="Normal 3 2 2 5 2 6 6" xfId="10903" xr:uid="{00000000-0005-0000-0000-0000EC8B0000}"/>
    <cellStyle name="Normal 3 2 2 5 2 6 6 2" xfId="23506" xr:uid="{00000000-0005-0000-0000-0000ED8B0000}"/>
    <cellStyle name="Normal 3 2 2 5 2 6 6 2 2" xfId="58722" xr:uid="{00000000-0005-0000-0000-0000EE8B0000}"/>
    <cellStyle name="Normal 3 2 2 5 2 6 6 3" xfId="46125" xr:uid="{00000000-0005-0000-0000-0000EF8B0000}"/>
    <cellStyle name="Normal 3 2 2 5 2 6 6 4" xfId="36111" xr:uid="{00000000-0005-0000-0000-0000F08B0000}"/>
    <cellStyle name="Normal 3 2 2 5 2 6 7" xfId="15270" xr:uid="{00000000-0005-0000-0000-0000F18B0000}"/>
    <cellStyle name="Normal 3 2 2 5 2 6 7 2" xfId="50486" xr:uid="{00000000-0005-0000-0000-0000F28B0000}"/>
    <cellStyle name="Normal 3 2 2 5 2 6 7 3" xfId="27875" xr:uid="{00000000-0005-0000-0000-0000F38B0000}"/>
    <cellStyle name="Normal 3 2 2 5 2 6 8" xfId="13492" xr:uid="{00000000-0005-0000-0000-0000F48B0000}"/>
    <cellStyle name="Normal 3 2 2 5 2 6 8 2" xfId="48710" xr:uid="{00000000-0005-0000-0000-0000F58B0000}"/>
    <cellStyle name="Normal 3 2 2 5 2 6 9" xfId="37889" xr:uid="{00000000-0005-0000-0000-0000F68B0000}"/>
    <cellStyle name="Normal 3 2 2 5 2 7" xfId="3736" xr:uid="{00000000-0005-0000-0000-0000F78B0000}"/>
    <cellStyle name="Normal 3 2 2 5 2 7 2" xfId="8460" xr:uid="{00000000-0005-0000-0000-0000F88B0000}"/>
    <cellStyle name="Normal 3 2 2 5 2 7 2 2" xfId="21086" xr:uid="{00000000-0005-0000-0000-0000F98B0000}"/>
    <cellStyle name="Normal 3 2 2 5 2 7 2 2 2" xfId="56302" xr:uid="{00000000-0005-0000-0000-0000FA8B0000}"/>
    <cellStyle name="Normal 3 2 2 5 2 7 2 3" xfId="43705" xr:uid="{00000000-0005-0000-0000-0000FB8B0000}"/>
    <cellStyle name="Normal 3 2 2 5 2 7 2 4" xfId="33691" xr:uid="{00000000-0005-0000-0000-0000FC8B0000}"/>
    <cellStyle name="Normal 3 2 2 5 2 7 3" xfId="10241" xr:uid="{00000000-0005-0000-0000-0000FD8B0000}"/>
    <cellStyle name="Normal 3 2 2 5 2 7 3 2" xfId="22862" xr:uid="{00000000-0005-0000-0000-0000FE8B0000}"/>
    <cellStyle name="Normal 3 2 2 5 2 7 3 2 2" xfId="58078" xr:uid="{00000000-0005-0000-0000-0000FF8B0000}"/>
    <cellStyle name="Normal 3 2 2 5 2 7 3 3" xfId="45481" xr:uid="{00000000-0005-0000-0000-0000008C0000}"/>
    <cellStyle name="Normal 3 2 2 5 2 7 3 4" xfId="35467" xr:uid="{00000000-0005-0000-0000-0000018C0000}"/>
    <cellStyle name="Normal 3 2 2 5 2 7 4" xfId="12037" xr:uid="{00000000-0005-0000-0000-0000028C0000}"/>
    <cellStyle name="Normal 3 2 2 5 2 7 4 2" xfId="24638" xr:uid="{00000000-0005-0000-0000-0000038C0000}"/>
    <cellStyle name="Normal 3 2 2 5 2 7 4 2 2" xfId="59854" xr:uid="{00000000-0005-0000-0000-0000048C0000}"/>
    <cellStyle name="Normal 3 2 2 5 2 7 4 3" xfId="47257" xr:uid="{00000000-0005-0000-0000-0000058C0000}"/>
    <cellStyle name="Normal 3 2 2 5 2 7 4 4" xfId="37243" xr:uid="{00000000-0005-0000-0000-0000068C0000}"/>
    <cellStyle name="Normal 3 2 2 5 2 7 5" xfId="16402" xr:uid="{00000000-0005-0000-0000-0000078C0000}"/>
    <cellStyle name="Normal 3 2 2 5 2 7 5 2" xfId="51618" xr:uid="{00000000-0005-0000-0000-0000088C0000}"/>
    <cellStyle name="Normal 3 2 2 5 2 7 5 3" xfId="29007" xr:uid="{00000000-0005-0000-0000-0000098C0000}"/>
    <cellStyle name="Normal 3 2 2 5 2 7 6" xfId="14624" xr:uid="{00000000-0005-0000-0000-00000A8C0000}"/>
    <cellStyle name="Normal 3 2 2 5 2 7 6 2" xfId="49842" xr:uid="{00000000-0005-0000-0000-00000B8C0000}"/>
    <cellStyle name="Normal 3 2 2 5 2 7 7" xfId="39021" xr:uid="{00000000-0005-0000-0000-00000C8C0000}"/>
    <cellStyle name="Normal 3 2 2 5 2 7 8" xfId="27231" xr:uid="{00000000-0005-0000-0000-00000D8C0000}"/>
    <cellStyle name="Normal 3 2 2 5 2 8" xfId="4074" xr:uid="{00000000-0005-0000-0000-00000E8C0000}"/>
    <cellStyle name="Normal 3 2 2 5 2 8 2" xfId="16724" xr:uid="{00000000-0005-0000-0000-00000F8C0000}"/>
    <cellStyle name="Normal 3 2 2 5 2 8 2 2" xfId="51940" xr:uid="{00000000-0005-0000-0000-0000108C0000}"/>
    <cellStyle name="Normal 3 2 2 5 2 8 2 3" xfId="29329" xr:uid="{00000000-0005-0000-0000-0000118C0000}"/>
    <cellStyle name="Normal 3 2 2 5 2 8 3" xfId="13170" xr:uid="{00000000-0005-0000-0000-0000128C0000}"/>
    <cellStyle name="Normal 3 2 2 5 2 8 3 2" xfId="48388" xr:uid="{00000000-0005-0000-0000-0000138C0000}"/>
    <cellStyle name="Normal 3 2 2 5 2 8 4" xfId="39343" xr:uid="{00000000-0005-0000-0000-0000148C0000}"/>
    <cellStyle name="Normal 3 2 2 5 2 8 5" xfId="25777" xr:uid="{00000000-0005-0000-0000-0000158C0000}"/>
    <cellStyle name="Normal 3 2 2 5 2 9" xfId="5547" xr:uid="{00000000-0005-0000-0000-0000168C0000}"/>
    <cellStyle name="Normal 3 2 2 5 2 9 2" xfId="18178" xr:uid="{00000000-0005-0000-0000-0000178C0000}"/>
    <cellStyle name="Normal 3 2 2 5 2 9 2 2" xfId="53394" xr:uid="{00000000-0005-0000-0000-0000188C0000}"/>
    <cellStyle name="Normal 3 2 2 5 2 9 3" xfId="40797" xr:uid="{00000000-0005-0000-0000-0000198C0000}"/>
    <cellStyle name="Normal 3 2 2 5 2 9 4" xfId="30783" xr:uid="{00000000-0005-0000-0000-00001A8C0000}"/>
    <cellStyle name="Normal 3 2 2 5 3" xfId="2316" xr:uid="{00000000-0005-0000-0000-00001B8C0000}"/>
    <cellStyle name="Normal 3 2 2 5 3 10" xfId="10640" xr:uid="{00000000-0005-0000-0000-00001C8C0000}"/>
    <cellStyle name="Normal 3 2 2 5 3 10 2" xfId="23251" xr:uid="{00000000-0005-0000-0000-00001D8C0000}"/>
    <cellStyle name="Normal 3 2 2 5 3 10 2 2" xfId="58467" xr:uid="{00000000-0005-0000-0000-00001E8C0000}"/>
    <cellStyle name="Normal 3 2 2 5 3 10 3" xfId="45870" xr:uid="{00000000-0005-0000-0000-00001F8C0000}"/>
    <cellStyle name="Normal 3 2 2 5 3 10 4" xfId="35856" xr:uid="{00000000-0005-0000-0000-0000208C0000}"/>
    <cellStyle name="Normal 3 2 2 5 3 11" xfId="15028" xr:uid="{00000000-0005-0000-0000-0000218C0000}"/>
    <cellStyle name="Normal 3 2 2 5 3 11 2" xfId="50244" xr:uid="{00000000-0005-0000-0000-0000228C0000}"/>
    <cellStyle name="Normal 3 2 2 5 3 11 3" xfId="27633" xr:uid="{00000000-0005-0000-0000-0000238C0000}"/>
    <cellStyle name="Normal 3 2 2 5 3 12" xfId="12441" xr:uid="{00000000-0005-0000-0000-0000248C0000}"/>
    <cellStyle name="Normal 3 2 2 5 3 12 2" xfId="47659" xr:uid="{00000000-0005-0000-0000-0000258C0000}"/>
    <cellStyle name="Normal 3 2 2 5 3 13" xfId="37647" xr:uid="{00000000-0005-0000-0000-0000268C0000}"/>
    <cellStyle name="Normal 3 2 2 5 3 14" xfId="25048" xr:uid="{00000000-0005-0000-0000-0000278C0000}"/>
    <cellStyle name="Normal 3 2 2 5 3 15" xfId="60261" xr:uid="{00000000-0005-0000-0000-0000288C0000}"/>
    <cellStyle name="Normal 3 2 2 5 3 2" xfId="3163" xr:uid="{00000000-0005-0000-0000-0000298C0000}"/>
    <cellStyle name="Normal 3 2 2 5 3 2 10" xfId="25532" xr:uid="{00000000-0005-0000-0000-00002A8C0000}"/>
    <cellStyle name="Normal 3 2 2 5 3 2 11" xfId="61067" xr:uid="{00000000-0005-0000-0000-00002B8C0000}"/>
    <cellStyle name="Normal 3 2 2 5 3 2 2" xfId="4963" xr:uid="{00000000-0005-0000-0000-00002C8C0000}"/>
    <cellStyle name="Normal 3 2 2 5 3 2 2 2" xfId="17610" xr:uid="{00000000-0005-0000-0000-00002D8C0000}"/>
    <cellStyle name="Normal 3 2 2 5 3 2 2 2 2" xfId="52826" xr:uid="{00000000-0005-0000-0000-00002E8C0000}"/>
    <cellStyle name="Normal 3 2 2 5 3 2 2 2 3" xfId="30215" xr:uid="{00000000-0005-0000-0000-00002F8C0000}"/>
    <cellStyle name="Normal 3 2 2 5 3 2 2 3" xfId="14056" xr:uid="{00000000-0005-0000-0000-0000308C0000}"/>
    <cellStyle name="Normal 3 2 2 5 3 2 2 3 2" xfId="49274" xr:uid="{00000000-0005-0000-0000-0000318C0000}"/>
    <cellStyle name="Normal 3 2 2 5 3 2 2 4" xfId="40229" xr:uid="{00000000-0005-0000-0000-0000328C0000}"/>
    <cellStyle name="Normal 3 2 2 5 3 2 2 5" xfId="26663" xr:uid="{00000000-0005-0000-0000-0000338C0000}"/>
    <cellStyle name="Normal 3 2 2 5 3 2 3" xfId="6433" xr:uid="{00000000-0005-0000-0000-0000348C0000}"/>
    <cellStyle name="Normal 3 2 2 5 3 2 3 2" xfId="19064" xr:uid="{00000000-0005-0000-0000-0000358C0000}"/>
    <cellStyle name="Normal 3 2 2 5 3 2 3 2 2" xfId="54280" xr:uid="{00000000-0005-0000-0000-0000368C0000}"/>
    <cellStyle name="Normal 3 2 2 5 3 2 3 3" xfId="41683" xr:uid="{00000000-0005-0000-0000-0000378C0000}"/>
    <cellStyle name="Normal 3 2 2 5 3 2 3 4" xfId="31669" xr:uid="{00000000-0005-0000-0000-0000388C0000}"/>
    <cellStyle name="Normal 3 2 2 5 3 2 4" xfId="7892" xr:uid="{00000000-0005-0000-0000-0000398C0000}"/>
    <cellStyle name="Normal 3 2 2 5 3 2 4 2" xfId="20518" xr:uid="{00000000-0005-0000-0000-00003A8C0000}"/>
    <cellStyle name="Normal 3 2 2 5 3 2 4 2 2" xfId="55734" xr:uid="{00000000-0005-0000-0000-00003B8C0000}"/>
    <cellStyle name="Normal 3 2 2 5 3 2 4 3" xfId="43137" xr:uid="{00000000-0005-0000-0000-00003C8C0000}"/>
    <cellStyle name="Normal 3 2 2 5 3 2 4 4" xfId="33123" xr:uid="{00000000-0005-0000-0000-00003D8C0000}"/>
    <cellStyle name="Normal 3 2 2 5 3 2 5" xfId="9673" xr:uid="{00000000-0005-0000-0000-00003E8C0000}"/>
    <cellStyle name="Normal 3 2 2 5 3 2 5 2" xfId="22294" xr:uid="{00000000-0005-0000-0000-00003F8C0000}"/>
    <cellStyle name="Normal 3 2 2 5 3 2 5 2 2" xfId="57510" xr:uid="{00000000-0005-0000-0000-0000408C0000}"/>
    <cellStyle name="Normal 3 2 2 5 3 2 5 3" xfId="44913" xr:uid="{00000000-0005-0000-0000-0000418C0000}"/>
    <cellStyle name="Normal 3 2 2 5 3 2 5 4" xfId="34899" xr:uid="{00000000-0005-0000-0000-0000428C0000}"/>
    <cellStyle name="Normal 3 2 2 5 3 2 6" xfId="11467" xr:uid="{00000000-0005-0000-0000-0000438C0000}"/>
    <cellStyle name="Normal 3 2 2 5 3 2 6 2" xfId="24070" xr:uid="{00000000-0005-0000-0000-0000448C0000}"/>
    <cellStyle name="Normal 3 2 2 5 3 2 6 2 2" xfId="59286" xr:uid="{00000000-0005-0000-0000-0000458C0000}"/>
    <cellStyle name="Normal 3 2 2 5 3 2 6 3" xfId="46689" xr:uid="{00000000-0005-0000-0000-0000468C0000}"/>
    <cellStyle name="Normal 3 2 2 5 3 2 6 4" xfId="36675" xr:uid="{00000000-0005-0000-0000-0000478C0000}"/>
    <cellStyle name="Normal 3 2 2 5 3 2 7" xfId="15834" xr:uid="{00000000-0005-0000-0000-0000488C0000}"/>
    <cellStyle name="Normal 3 2 2 5 3 2 7 2" xfId="51050" xr:uid="{00000000-0005-0000-0000-0000498C0000}"/>
    <cellStyle name="Normal 3 2 2 5 3 2 7 3" xfId="28439" xr:uid="{00000000-0005-0000-0000-00004A8C0000}"/>
    <cellStyle name="Normal 3 2 2 5 3 2 8" xfId="12925" xr:uid="{00000000-0005-0000-0000-00004B8C0000}"/>
    <cellStyle name="Normal 3 2 2 5 3 2 8 2" xfId="48143" xr:uid="{00000000-0005-0000-0000-00004C8C0000}"/>
    <cellStyle name="Normal 3 2 2 5 3 2 9" xfId="38453" xr:uid="{00000000-0005-0000-0000-00004D8C0000}"/>
    <cellStyle name="Normal 3 2 2 5 3 3" xfId="3492" xr:uid="{00000000-0005-0000-0000-00004E8C0000}"/>
    <cellStyle name="Normal 3 2 2 5 3 3 10" xfId="26988" xr:uid="{00000000-0005-0000-0000-00004F8C0000}"/>
    <cellStyle name="Normal 3 2 2 5 3 3 11" xfId="61392" xr:uid="{00000000-0005-0000-0000-0000508C0000}"/>
    <cellStyle name="Normal 3 2 2 5 3 3 2" xfId="5288" xr:uid="{00000000-0005-0000-0000-0000518C0000}"/>
    <cellStyle name="Normal 3 2 2 5 3 3 2 2" xfId="17935" xr:uid="{00000000-0005-0000-0000-0000528C0000}"/>
    <cellStyle name="Normal 3 2 2 5 3 3 2 2 2" xfId="53151" xr:uid="{00000000-0005-0000-0000-0000538C0000}"/>
    <cellStyle name="Normal 3 2 2 5 3 3 2 3" xfId="40554" xr:uid="{00000000-0005-0000-0000-0000548C0000}"/>
    <cellStyle name="Normal 3 2 2 5 3 3 2 4" xfId="30540" xr:uid="{00000000-0005-0000-0000-0000558C0000}"/>
    <cellStyle name="Normal 3 2 2 5 3 3 3" xfId="6758" xr:uid="{00000000-0005-0000-0000-0000568C0000}"/>
    <cellStyle name="Normal 3 2 2 5 3 3 3 2" xfId="19389" xr:uid="{00000000-0005-0000-0000-0000578C0000}"/>
    <cellStyle name="Normal 3 2 2 5 3 3 3 2 2" xfId="54605" xr:uid="{00000000-0005-0000-0000-0000588C0000}"/>
    <cellStyle name="Normal 3 2 2 5 3 3 3 3" xfId="42008" xr:uid="{00000000-0005-0000-0000-0000598C0000}"/>
    <cellStyle name="Normal 3 2 2 5 3 3 3 4" xfId="31994" xr:uid="{00000000-0005-0000-0000-00005A8C0000}"/>
    <cellStyle name="Normal 3 2 2 5 3 3 4" xfId="8217" xr:uid="{00000000-0005-0000-0000-00005B8C0000}"/>
    <cellStyle name="Normal 3 2 2 5 3 3 4 2" xfId="20843" xr:uid="{00000000-0005-0000-0000-00005C8C0000}"/>
    <cellStyle name="Normal 3 2 2 5 3 3 4 2 2" xfId="56059" xr:uid="{00000000-0005-0000-0000-00005D8C0000}"/>
    <cellStyle name="Normal 3 2 2 5 3 3 4 3" xfId="43462" xr:uid="{00000000-0005-0000-0000-00005E8C0000}"/>
    <cellStyle name="Normal 3 2 2 5 3 3 4 4" xfId="33448" xr:uid="{00000000-0005-0000-0000-00005F8C0000}"/>
    <cellStyle name="Normal 3 2 2 5 3 3 5" xfId="9998" xr:uid="{00000000-0005-0000-0000-0000608C0000}"/>
    <cellStyle name="Normal 3 2 2 5 3 3 5 2" xfId="22619" xr:uid="{00000000-0005-0000-0000-0000618C0000}"/>
    <cellStyle name="Normal 3 2 2 5 3 3 5 2 2" xfId="57835" xr:uid="{00000000-0005-0000-0000-0000628C0000}"/>
    <cellStyle name="Normal 3 2 2 5 3 3 5 3" xfId="45238" xr:uid="{00000000-0005-0000-0000-0000638C0000}"/>
    <cellStyle name="Normal 3 2 2 5 3 3 5 4" xfId="35224" xr:uid="{00000000-0005-0000-0000-0000648C0000}"/>
    <cellStyle name="Normal 3 2 2 5 3 3 6" xfId="11792" xr:uid="{00000000-0005-0000-0000-0000658C0000}"/>
    <cellStyle name="Normal 3 2 2 5 3 3 6 2" xfId="24395" xr:uid="{00000000-0005-0000-0000-0000668C0000}"/>
    <cellStyle name="Normal 3 2 2 5 3 3 6 2 2" xfId="59611" xr:uid="{00000000-0005-0000-0000-0000678C0000}"/>
    <cellStyle name="Normal 3 2 2 5 3 3 6 3" xfId="47014" xr:uid="{00000000-0005-0000-0000-0000688C0000}"/>
    <cellStyle name="Normal 3 2 2 5 3 3 6 4" xfId="37000" xr:uid="{00000000-0005-0000-0000-0000698C0000}"/>
    <cellStyle name="Normal 3 2 2 5 3 3 7" xfId="16159" xr:uid="{00000000-0005-0000-0000-00006A8C0000}"/>
    <cellStyle name="Normal 3 2 2 5 3 3 7 2" xfId="51375" xr:uid="{00000000-0005-0000-0000-00006B8C0000}"/>
    <cellStyle name="Normal 3 2 2 5 3 3 7 3" xfId="28764" xr:uid="{00000000-0005-0000-0000-00006C8C0000}"/>
    <cellStyle name="Normal 3 2 2 5 3 3 8" xfId="14381" xr:uid="{00000000-0005-0000-0000-00006D8C0000}"/>
    <cellStyle name="Normal 3 2 2 5 3 3 8 2" xfId="49599" xr:uid="{00000000-0005-0000-0000-00006E8C0000}"/>
    <cellStyle name="Normal 3 2 2 5 3 3 9" xfId="38778" xr:uid="{00000000-0005-0000-0000-00006F8C0000}"/>
    <cellStyle name="Normal 3 2 2 5 3 4" xfId="2653" xr:uid="{00000000-0005-0000-0000-0000708C0000}"/>
    <cellStyle name="Normal 3 2 2 5 3 4 10" xfId="26179" xr:uid="{00000000-0005-0000-0000-0000718C0000}"/>
    <cellStyle name="Normal 3 2 2 5 3 4 11" xfId="60583" xr:uid="{00000000-0005-0000-0000-0000728C0000}"/>
    <cellStyle name="Normal 3 2 2 5 3 4 2" xfId="4479" xr:uid="{00000000-0005-0000-0000-0000738C0000}"/>
    <cellStyle name="Normal 3 2 2 5 3 4 2 2" xfId="17126" xr:uid="{00000000-0005-0000-0000-0000748C0000}"/>
    <cellStyle name="Normal 3 2 2 5 3 4 2 2 2" xfId="52342" xr:uid="{00000000-0005-0000-0000-0000758C0000}"/>
    <cellStyle name="Normal 3 2 2 5 3 4 2 3" xfId="39745" xr:uid="{00000000-0005-0000-0000-0000768C0000}"/>
    <cellStyle name="Normal 3 2 2 5 3 4 2 4" xfId="29731" xr:uid="{00000000-0005-0000-0000-0000778C0000}"/>
    <cellStyle name="Normal 3 2 2 5 3 4 3" xfId="5949" xr:uid="{00000000-0005-0000-0000-0000788C0000}"/>
    <cellStyle name="Normal 3 2 2 5 3 4 3 2" xfId="18580" xr:uid="{00000000-0005-0000-0000-0000798C0000}"/>
    <cellStyle name="Normal 3 2 2 5 3 4 3 2 2" xfId="53796" xr:uid="{00000000-0005-0000-0000-00007A8C0000}"/>
    <cellStyle name="Normal 3 2 2 5 3 4 3 3" xfId="41199" xr:uid="{00000000-0005-0000-0000-00007B8C0000}"/>
    <cellStyle name="Normal 3 2 2 5 3 4 3 4" xfId="31185" xr:uid="{00000000-0005-0000-0000-00007C8C0000}"/>
    <cellStyle name="Normal 3 2 2 5 3 4 4" xfId="7408" xr:uid="{00000000-0005-0000-0000-00007D8C0000}"/>
    <cellStyle name="Normal 3 2 2 5 3 4 4 2" xfId="20034" xr:uid="{00000000-0005-0000-0000-00007E8C0000}"/>
    <cellStyle name="Normal 3 2 2 5 3 4 4 2 2" xfId="55250" xr:uid="{00000000-0005-0000-0000-00007F8C0000}"/>
    <cellStyle name="Normal 3 2 2 5 3 4 4 3" xfId="42653" xr:uid="{00000000-0005-0000-0000-0000808C0000}"/>
    <cellStyle name="Normal 3 2 2 5 3 4 4 4" xfId="32639" xr:uid="{00000000-0005-0000-0000-0000818C0000}"/>
    <cellStyle name="Normal 3 2 2 5 3 4 5" xfId="9189" xr:uid="{00000000-0005-0000-0000-0000828C0000}"/>
    <cellStyle name="Normal 3 2 2 5 3 4 5 2" xfId="21810" xr:uid="{00000000-0005-0000-0000-0000838C0000}"/>
    <cellStyle name="Normal 3 2 2 5 3 4 5 2 2" xfId="57026" xr:uid="{00000000-0005-0000-0000-0000848C0000}"/>
    <cellStyle name="Normal 3 2 2 5 3 4 5 3" xfId="44429" xr:uid="{00000000-0005-0000-0000-0000858C0000}"/>
    <cellStyle name="Normal 3 2 2 5 3 4 5 4" xfId="34415" xr:uid="{00000000-0005-0000-0000-0000868C0000}"/>
    <cellStyle name="Normal 3 2 2 5 3 4 6" xfId="10983" xr:uid="{00000000-0005-0000-0000-0000878C0000}"/>
    <cellStyle name="Normal 3 2 2 5 3 4 6 2" xfId="23586" xr:uid="{00000000-0005-0000-0000-0000888C0000}"/>
    <cellStyle name="Normal 3 2 2 5 3 4 6 2 2" xfId="58802" xr:uid="{00000000-0005-0000-0000-0000898C0000}"/>
    <cellStyle name="Normal 3 2 2 5 3 4 6 3" xfId="46205" xr:uid="{00000000-0005-0000-0000-00008A8C0000}"/>
    <cellStyle name="Normal 3 2 2 5 3 4 6 4" xfId="36191" xr:uid="{00000000-0005-0000-0000-00008B8C0000}"/>
    <cellStyle name="Normal 3 2 2 5 3 4 7" xfId="15350" xr:uid="{00000000-0005-0000-0000-00008C8C0000}"/>
    <cellStyle name="Normal 3 2 2 5 3 4 7 2" xfId="50566" xr:uid="{00000000-0005-0000-0000-00008D8C0000}"/>
    <cellStyle name="Normal 3 2 2 5 3 4 7 3" xfId="27955" xr:uid="{00000000-0005-0000-0000-00008E8C0000}"/>
    <cellStyle name="Normal 3 2 2 5 3 4 8" xfId="13572" xr:uid="{00000000-0005-0000-0000-00008F8C0000}"/>
    <cellStyle name="Normal 3 2 2 5 3 4 8 2" xfId="48790" xr:uid="{00000000-0005-0000-0000-0000908C0000}"/>
    <cellStyle name="Normal 3 2 2 5 3 4 9" xfId="37969" xr:uid="{00000000-0005-0000-0000-0000918C0000}"/>
    <cellStyle name="Normal 3 2 2 5 3 5" xfId="3817" xr:uid="{00000000-0005-0000-0000-0000928C0000}"/>
    <cellStyle name="Normal 3 2 2 5 3 5 2" xfId="8540" xr:uid="{00000000-0005-0000-0000-0000938C0000}"/>
    <cellStyle name="Normal 3 2 2 5 3 5 2 2" xfId="21166" xr:uid="{00000000-0005-0000-0000-0000948C0000}"/>
    <cellStyle name="Normal 3 2 2 5 3 5 2 2 2" xfId="56382" xr:uid="{00000000-0005-0000-0000-0000958C0000}"/>
    <cellStyle name="Normal 3 2 2 5 3 5 2 3" xfId="43785" xr:uid="{00000000-0005-0000-0000-0000968C0000}"/>
    <cellStyle name="Normal 3 2 2 5 3 5 2 4" xfId="33771" xr:uid="{00000000-0005-0000-0000-0000978C0000}"/>
    <cellStyle name="Normal 3 2 2 5 3 5 3" xfId="10321" xr:uid="{00000000-0005-0000-0000-0000988C0000}"/>
    <cellStyle name="Normal 3 2 2 5 3 5 3 2" xfId="22942" xr:uid="{00000000-0005-0000-0000-0000998C0000}"/>
    <cellStyle name="Normal 3 2 2 5 3 5 3 2 2" xfId="58158" xr:uid="{00000000-0005-0000-0000-00009A8C0000}"/>
    <cellStyle name="Normal 3 2 2 5 3 5 3 3" xfId="45561" xr:uid="{00000000-0005-0000-0000-00009B8C0000}"/>
    <cellStyle name="Normal 3 2 2 5 3 5 3 4" xfId="35547" xr:uid="{00000000-0005-0000-0000-00009C8C0000}"/>
    <cellStyle name="Normal 3 2 2 5 3 5 4" xfId="12117" xr:uid="{00000000-0005-0000-0000-00009D8C0000}"/>
    <cellStyle name="Normal 3 2 2 5 3 5 4 2" xfId="24718" xr:uid="{00000000-0005-0000-0000-00009E8C0000}"/>
    <cellStyle name="Normal 3 2 2 5 3 5 4 2 2" xfId="59934" xr:uid="{00000000-0005-0000-0000-00009F8C0000}"/>
    <cellStyle name="Normal 3 2 2 5 3 5 4 3" xfId="47337" xr:uid="{00000000-0005-0000-0000-0000A08C0000}"/>
    <cellStyle name="Normal 3 2 2 5 3 5 4 4" xfId="37323" xr:uid="{00000000-0005-0000-0000-0000A18C0000}"/>
    <cellStyle name="Normal 3 2 2 5 3 5 5" xfId="16482" xr:uid="{00000000-0005-0000-0000-0000A28C0000}"/>
    <cellStyle name="Normal 3 2 2 5 3 5 5 2" xfId="51698" xr:uid="{00000000-0005-0000-0000-0000A38C0000}"/>
    <cellStyle name="Normal 3 2 2 5 3 5 5 3" xfId="29087" xr:uid="{00000000-0005-0000-0000-0000A48C0000}"/>
    <cellStyle name="Normal 3 2 2 5 3 5 6" xfId="14704" xr:uid="{00000000-0005-0000-0000-0000A58C0000}"/>
    <cellStyle name="Normal 3 2 2 5 3 5 6 2" xfId="49922" xr:uid="{00000000-0005-0000-0000-0000A68C0000}"/>
    <cellStyle name="Normal 3 2 2 5 3 5 7" xfId="39101" xr:uid="{00000000-0005-0000-0000-0000A78C0000}"/>
    <cellStyle name="Normal 3 2 2 5 3 5 8" xfId="27311" xr:uid="{00000000-0005-0000-0000-0000A88C0000}"/>
    <cellStyle name="Normal 3 2 2 5 3 6" xfId="4157" xr:uid="{00000000-0005-0000-0000-0000A98C0000}"/>
    <cellStyle name="Normal 3 2 2 5 3 6 2" xfId="16804" xr:uid="{00000000-0005-0000-0000-0000AA8C0000}"/>
    <cellStyle name="Normal 3 2 2 5 3 6 2 2" xfId="52020" xr:uid="{00000000-0005-0000-0000-0000AB8C0000}"/>
    <cellStyle name="Normal 3 2 2 5 3 6 2 3" xfId="29409" xr:uid="{00000000-0005-0000-0000-0000AC8C0000}"/>
    <cellStyle name="Normal 3 2 2 5 3 6 3" xfId="13250" xr:uid="{00000000-0005-0000-0000-0000AD8C0000}"/>
    <cellStyle name="Normal 3 2 2 5 3 6 3 2" xfId="48468" xr:uid="{00000000-0005-0000-0000-0000AE8C0000}"/>
    <cellStyle name="Normal 3 2 2 5 3 6 4" xfId="39423" xr:uid="{00000000-0005-0000-0000-0000AF8C0000}"/>
    <cellStyle name="Normal 3 2 2 5 3 6 5" xfId="25857" xr:uid="{00000000-0005-0000-0000-0000B08C0000}"/>
    <cellStyle name="Normal 3 2 2 5 3 7" xfId="5627" xr:uid="{00000000-0005-0000-0000-0000B18C0000}"/>
    <cellStyle name="Normal 3 2 2 5 3 7 2" xfId="18258" xr:uid="{00000000-0005-0000-0000-0000B28C0000}"/>
    <cellStyle name="Normal 3 2 2 5 3 7 2 2" xfId="53474" xr:uid="{00000000-0005-0000-0000-0000B38C0000}"/>
    <cellStyle name="Normal 3 2 2 5 3 7 3" xfId="40877" xr:uid="{00000000-0005-0000-0000-0000B48C0000}"/>
    <cellStyle name="Normal 3 2 2 5 3 7 4" xfId="30863" xr:uid="{00000000-0005-0000-0000-0000B58C0000}"/>
    <cellStyle name="Normal 3 2 2 5 3 8" xfId="7086" xr:uid="{00000000-0005-0000-0000-0000B68C0000}"/>
    <cellStyle name="Normal 3 2 2 5 3 8 2" xfId="19712" xr:uid="{00000000-0005-0000-0000-0000B78C0000}"/>
    <cellStyle name="Normal 3 2 2 5 3 8 2 2" xfId="54928" xr:uid="{00000000-0005-0000-0000-0000B88C0000}"/>
    <cellStyle name="Normal 3 2 2 5 3 8 3" xfId="42331" xr:uid="{00000000-0005-0000-0000-0000B98C0000}"/>
    <cellStyle name="Normal 3 2 2 5 3 8 4" xfId="32317" xr:uid="{00000000-0005-0000-0000-0000BA8C0000}"/>
    <cellStyle name="Normal 3 2 2 5 3 9" xfId="8867" xr:uid="{00000000-0005-0000-0000-0000BB8C0000}"/>
    <cellStyle name="Normal 3 2 2 5 3 9 2" xfId="21488" xr:uid="{00000000-0005-0000-0000-0000BC8C0000}"/>
    <cellStyle name="Normal 3 2 2 5 3 9 2 2" xfId="56704" xr:uid="{00000000-0005-0000-0000-0000BD8C0000}"/>
    <cellStyle name="Normal 3 2 2 5 3 9 3" xfId="44107" xr:uid="{00000000-0005-0000-0000-0000BE8C0000}"/>
    <cellStyle name="Normal 3 2 2 5 3 9 4" xfId="34093" xr:uid="{00000000-0005-0000-0000-0000BF8C0000}"/>
    <cellStyle name="Normal 3 2 2 5 4" xfId="2998" xr:uid="{00000000-0005-0000-0000-0000C08C0000}"/>
    <cellStyle name="Normal 3 2 2 5 4 10" xfId="25373" xr:uid="{00000000-0005-0000-0000-0000C18C0000}"/>
    <cellStyle name="Normal 3 2 2 5 4 11" xfId="60908" xr:uid="{00000000-0005-0000-0000-0000C28C0000}"/>
    <cellStyle name="Normal 3 2 2 5 4 2" xfId="4804" xr:uid="{00000000-0005-0000-0000-0000C38C0000}"/>
    <cellStyle name="Normal 3 2 2 5 4 2 2" xfId="17451" xr:uid="{00000000-0005-0000-0000-0000C48C0000}"/>
    <cellStyle name="Normal 3 2 2 5 4 2 2 2" xfId="52667" xr:uid="{00000000-0005-0000-0000-0000C58C0000}"/>
    <cellStyle name="Normal 3 2 2 5 4 2 2 3" xfId="30056" xr:uid="{00000000-0005-0000-0000-0000C68C0000}"/>
    <cellStyle name="Normal 3 2 2 5 4 2 3" xfId="13897" xr:uid="{00000000-0005-0000-0000-0000C78C0000}"/>
    <cellStyle name="Normal 3 2 2 5 4 2 3 2" xfId="49115" xr:uid="{00000000-0005-0000-0000-0000C88C0000}"/>
    <cellStyle name="Normal 3 2 2 5 4 2 4" xfId="40070" xr:uid="{00000000-0005-0000-0000-0000C98C0000}"/>
    <cellStyle name="Normal 3 2 2 5 4 2 5" xfId="26504" xr:uid="{00000000-0005-0000-0000-0000CA8C0000}"/>
    <cellStyle name="Normal 3 2 2 5 4 3" xfId="6274" xr:uid="{00000000-0005-0000-0000-0000CB8C0000}"/>
    <cellStyle name="Normal 3 2 2 5 4 3 2" xfId="18905" xr:uid="{00000000-0005-0000-0000-0000CC8C0000}"/>
    <cellStyle name="Normal 3 2 2 5 4 3 2 2" xfId="54121" xr:uid="{00000000-0005-0000-0000-0000CD8C0000}"/>
    <cellStyle name="Normal 3 2 2 5 4 3 3" xfId="41524" xr:uid="{00000000-0005-0000-0000-0000CE8C0000}"/>
    <cellStyle name="Normal 3 2 2 5 4 3 4" xfId="31510" xr:uid="{00000000-0005-0000-0000-0000CF8C0000}"/>
    <cellStyle name="Normal 3 2 2 5 4 4" xfId="7733" xr:uid="{00000000-0005-0000-0000-0000D08C0000}"/>
    <cellStyle name="Normal 3 2 2 5 4 4 2" xfId="20359" xr:uid="{00000000-0005-0000-0000-0000D18C0000}"/>
    <cellStyle name="Normal 3 2 2 5 4 4 2 2" xfId="55575" xr:uid="{00000000-0005-0000-0000-0000D28C0000}"/>
    <cellStyle name="Normal 3 2 2 5 4 4 3" xfId="42978" xr:uid="{00000000-0005-0000-0000-0000D38C0000}"/>
    <cellStyle name="Normal 3 2 2 5 4 4 4" xfId="32964" xr:uid="{00000000-0005-0000-0000-0000D48C0000}"/>
    <cellStyle name="Normal 3 2 2 5 4 5" xfId="9514" xr:uid="{00000000-0005-0000-0000-0000D58C0000}"/>
    <cellStyle name="Normal 3 2 2 5 4 5 2" xfId="22135" xr:uid="{00000000-0005-0000-0000-0000D68C0000}"/>
    <cellStyle name="Normal 3 2 2 5 4 5 2 2" xfId="57351" xr:uid="{00000000-0005-0000-0000-0000D78C0000}"/>
    <cellStyle name="Normal 3 2 2 5 4 5 3" xfId="44754" xr:uid="{00000000-0005-0000-0000-0000D88C0000}"/>
    <cellStyle name="Normal 3 2 2 5 4 5 4" xfId="34740" xr:uid="{00000000-0005-0000-0000-0000D98C0000}"/>
    <cellStyle name="Normal 3 2 2 5 4 6" xfId="11308" xr:uid="{00000000-0005-0000-0000-0000DA8C0000}"/>
    <cellStyle name="Normal 3 2 2 5 4 6 2" xfId="23911" xr:uid="{00000000-0005-0000-0000-0000DB8C0000}"/>
    <cellStyle name="Normal 3 2 2 5 4 6 2 2" xfId="59127" xr:uid="{00000000-0005-0000-0000-0000DC8C0000}"/>
    <cellStyle name="Normal 3 2 2 5 4 6 3" xfId="46530" xr:uid="{00000000-0005-0000-0000-0000DD8C0000}"/>
    <cellStyle name="Normal 3 2 2 5 4 6 4" xfId="36516" xr:uid="{00000000-0005-0000-0000-0000DE8C0000}"/>
    <cellStyle name="Normal 3 2 2 5 4 7" xfId="15675" xr:uid="{00000000-0005-0000-0000-0000DF8C0000}"/>
    <cellStyle name="Normal 3 2 2 5 4 7 2" xfId="50891" xr:uid="{00000000-0005-0000-0000-0000E08C0000}"/>
    <cellStyle name="Normal 3 2 2 5 4 7 3" xfId="28280" xr:uid="{00000000-0005-0000-0000-0000E18C0000}"/>
    <cellStyle name="Normal 3 2 2 5 4 8" xfId="12766" xr:uid="{00000000-0005-0000-0000-0000E28C0000}"/>
    <cellStyle name="Normal 3 2 2 5 4 8 2" xfId="47984" xr:uid="{00000000-0005-0000-0000-0000E38C0000}"/>
    <cellStyle name="Normal 3 2 2 5 4 9" xfId="38294" xr:uid="{00000000-0005-0000-0000-0000E48C0000}"/>
    <cellStyle name="Normal 3 2 2 5 5" xfId="2830" xr:uid="{00000000-0005-0000-0000-0000E58C0000}"/>
    <cellStyle name="Normal 3 2 2 5 5 10" xfId="25218" xr:uid="{00000000-0005-0000-0000-0000E68C0000}"/>
    <cellStyle name="Normal 3 2 2 5 5 11" xfId="60753" xr:uid="{00000000-0005-0000-0000-0000E78C0000}"/>
    <cellStyle name="Normal 3 2 2 5 5 2" xfId="4649" xr:uid="{00000000-0005-0000-0000-0000E88C0000}"/>
    <cellStyle name="Normal 3 2 2 5 5 2 2" xfId="17296" xr:uid="{00000000-0005-0000-0000-0000E98C0000}"/>
    <cellStyle name="Normal 3 2 2 5 5 2 2 2" xfId="52512" xr:uid="{00000000-0005-0000-0000-0000EA8C0000}"/>
    <cellStyle name="Normal 3 2 2 5 5 2 2 3" xfId="29901" xr:uid="{00000000-0005-0000-0000-0000EB8C0000}"/>
    <cellStyle name="Normal 3 2 2 5 5 2 3" xfId="13742" xr:uid="{00000000-0005-0000-0000-0000EC8C0000}"/>
    <cellStyle name="Normal 3 2 2 5 5 2 3 2" xfId="48960" xr:uid="{00000000-0005-0000-0000-0000ED8C0000}"/>
    <cellStyle name="Normal 3 2 2 5 5 2 4" xfId="39915" xr:uid="{00000000-0005-0000-0000-0000EE8C0000}"/>
    <cellStyle name="Normal 3 2 2 5 5 2 5" xfId="26349" xr:uid="{00000000-0005-0000-0000-0000EF8C0000}"/>
    <cellStyle name="Normal 3 2 2 5 5 3" xfId="6119" xr:uid="{00000000-0005-0000-0000-0000F08C0000}"/>
    <cellStyle name="Normal 3 2 2 5 5 3 2" xfId="18750" xr:uid="{00000000-0005-0000-0000-0000F18C0000}"/>
    <cellStyle name="Normal 3 2 2 5 5 3 2 2" xfId="53966" xr:uid="{00000000-0005-0000-0000-0000F28C0000}"/>
    <cellStyle name="Normal 3 2 2 5 5 3 3" xfId="41369" xr:uid="{00000000-0005-0000-0000-0000F38C0000}"/>
    <cellStyle name="Normal 3 2 2 5 5 3 4" xfId="31355" xr:uid="{00000000-0005-0000-0000-0000F48C0000}"/>
    <cellStyle name="Normal 3 2 2 5 5 4" xfId="7578" xr:uid="{00000000-0005-0000-0000-0000F58C0000}"/>
    <cellStyle name="Normal 3 2 2 5 5 4 2" xfId="20204" xr:uid="{00000000-0005-0000-0000-0000F68C0000}"/>
    <cellStyle name="Normal 3 2 2 5 5 4 2 2" xfId="55420" xr:uid="{00000000-0005-0000-0000-0000F78C0000}"/>
    <cellStyle name="Normal 3 2 2 5 5 4 3" xfId="42823" xr:uid="{00000000-0005-0000-0000-0000F88C0000}"/>
    <cellStyle name="Normal 3 2 2 5 5 4 4" xfId="32809" xr:uid="{00000000-0005-0000-0000-0000F98C0000}"/>
    <cellStyle name="Normal 3 2 2 5 5 5" xfId="9359" xr:uid="{00000000-0005-0000-0000-0000FA8C0000}"/>
    <cellStyle name="Normal 3 2 2 5 5 5 2" xfId="21980" xr:uid="{00000000-0005-0000-0000-0000FB8C0000}"/>
    <cellStyle name="Normal 3 2 2 5 5 5 2 2" xfId="57196" xr:uid="{00000000-0005-0000-0000-0000FC8C0000}"/>
    <cellStyle name="Normal 3 2 2 5 5 5 3" xfId="44599" xr:uid="{00000000-0005-0000-0000-0000FD8C0000}"/>
    <cellStyle name="Normal 3 2 2 5 5 5 4" xfId="34585" xr:uid="{00000000-0005-0000-0000-0000FE8C0000}"/>
    <cellStyle name="Normal 3 2 2 5 5 6" xfId="11153" xr:uid="{00000000-0005-0000-0000-0000FF8C0000}"/>
    <cellStyle name="Normal 3 2 2 5 5 6 2" xfId="23756" xr:uid="{00000000-0005-0000-0000-0000008D0000}"/>
    <cellStyle name="Normal 3 2 2 5 5 6 2 2" xfId="58972" xr:uid="{00000000-0005-0000-0000-0000018D0000}"/>
    <cellStyle name="Normal 3 2 2 5 5 6 3" xfId="46375" xr:uid="{00000000-0005-0000-0000-0000028D0000}"/>
    <cellStyle name="Normal 3 2 2 5 5 6 4" xfId="36361" xr:uid="{00000000-0005-0000-0000-0000038D0000}"/>
    <cellStyle name="Normal 3 2 2 5 5 7" xfId="15520" xr:uid="{00000000-0005-0000-0000-0000048D0000}"/>
    <cellStyle name="Normal 3 2 2 5 5 7 2" xfId="50736" xr:uid="{00000000-0005-0000-0000-0000058D0000}"/>
    <cellStyle name="Normal 3 2 2 5 5 7 3" xfId="28125" xr:uid="{00000000-0005-0000-0000-0000068D0000}"/>
    <cellStyle name="Normal 3 2 2 5 5 8" xfId="12611" xr:uid="{00000000-0005-0000-0000-0000078D0000}"/>
    <cellStyle name="Normal 3 2 2 5 5 8 2" xfId="47829" xr:uid="{00000000-0005-0000-0000-0000088D0000}"/>
    <cellStyle name="Normal 3 2 2 5 5 9" xfId="38139" xr:uid="{00000000-0005-0000-0000-0000098D0000}"/>
    <cellStyle name="Normal 3 2 2 5 6" xfId="3340" xr:uid="{00000000-0005-0000-0000-00000A8D0000}"/>
    <cellStyle name="Normal 3 2 2 5 6 10" xfId="26836" xr:uid="{00000000-0005-0000-0000-00000B8D0000}"/>
    <cellStyle name="Normal 3 2 2 5 6 11" xfId="61240" xr:uid="{00000000-0005-0000-0000-00000C8D0000}"/>
    <cellStyle name="Normal 3 2 2 5 6 2" xfId="5136" xr:uid="{00000000-0005-0000-0000-00000D8D0000}"/>
    <cellStyle name="Normal 3 2 2 5 6 2 2" xfId="17783" xr:uid="{00000000-0005-0000-0000-00000E8D0000}"/>
    <cellStyle name="Normal 3 2 2 5 6 2 2 2" xfId="52999" xr:uid="{00000000-0005-0000-0000-00000F8D0000}"/>
    <cellStyle name="Normal 3 2 2 5 6 2 3" xfId="40402" xr:uid="{00000000-0005-0000-0000-0000108D0000}"/>
    <cellStyle name="Normal 3 2 2 5 6 2 4" xfId="30388" xr:uid="{00000000-0005-0000-0000-0000118D0000}"/>
    <cellStyle name="Normal 3 2 2 5 6 3" xfId="6606" xr:uid="{00000000-0005-0000-0000-0000128D0000}"/>
    <cellStyle name="Normal 3 2 2 5 6 3 2" xfId="19237" xr:uid="{00000000-0005-0000-0000-0000138D0000}"/>
    <cellStyle name="Normal 3 2 2 5 6 3 2 2" xfId="54453" xr:uid="{00000000-0005-0000-0000-0000148D0000}"/>
    <cellStyle name="Normal 3 2 2 5 6 3 3" xfId="41856" xr:uid="{00000000-0005-0000-0000-0000158D0000}"/>
    <cellStyle name="Normal 3 2 2 5 6 3 4" xfId="31842" xr:uid="{00000000-0005-0000-0000-0000168D0000}"/>
    <cellStyle name="Normal 3 2 2 5 6 4" xfId="8065" xr:uid="{00000000-0005-0000-0000-0000178D0000}"/>
    <cellStyle name="Normal 3 2 2 5 6 4 2" xfId="20691" xr:uid="{00000000-0005-0000-0000-0000188D0000}"/>
    <cellStyle name="Normal 3 2 2 5 6 4 2 2" xfId="55907" xr:uid="{00000000-0005-0000-0000-0000198D0000}"/>
    <cellStyle name="Normal 3 2 2 5 6 4 3" xfId="43310" xr:uid="{00000000-0005-0000-0000-00001A8D0000}"/>
    <cellStyle name="Normal 3 2 2 5 6 4 4" xfId="33296" xr:uid="{00000000-0005-0000-0000-00001B8D0000}"/>
    <cellStyle name="Normal 3 2 2 5 6 5" xfId="9846" xr:uid="{00000000-0005-0000-0000-00001C8D0000}"/>
    <cellStyle name="Normal 3 2 2 5 6 5 2" xfId="22467" xr:uid="{00000000-0005-0000-0000-00001D8D0000}"/>
    <cellStyle name="Normal 3 2 2 5 6 5 2 2" xfId="57683" xr:uid="{00000000-0005-0000-0000-00001E8D0000}"/>
    <cellStyle name="Normal 3 2 2 5 6 5 3" xfId="45086" xr:uid="{00000000-0005-0000-0000-00001F8D0000}"/>
    <cellStyle name="Normal 3 2 2 5 6 5 4" xfId="35072" xr:uid="{00000000-0005-0000-0000-0000208D0000}"/>
    <cellStyle name="Normal 3 2 2 5 6 6" xfId="11640" xr:uid="{00000000-0005-0000-0000-0000218D0000}"/>
    <cellStyle name="Normal 3 2 2 5 6 6 2" xfId="24243" xr:uid="{00000000-0005-0000-0000-0000228D0000}"/>
    <cellStyle name="Normal 3 2 2 5 6 6 2 2" xfId="59459" xr:uid="{00000000-0005-0000-0000-0000238D0000}"/>
    <cellStyle name="Normal 3 2 2 5 6 6 3" xfId="46862" xr:uid="{00000000-0005-0000-0000-0000248D0000}"/>
    <cellStyle name="Normal 3 2 2 5 6 6 4" xfId="36848" xr:uid="{00000000-0005-0000-0000-0000258D0000}"/>
    <cellStyle name="Normal 3 2 2 5 6 7" xfId="16007" xr:uid="{00000000-0005-0000-0000-0000268D0000}"/>
    <cellStyle name="Normal 3 2 2 5 6 7 2" xfId="51223" xr:uid="{00000000-0005-0000-0000-0000278D0000}"/>
    <cellStyle name="Normal 3 2 2 5 6 7 3" xfId="28612" xr:uid="{00000000-0005-0000-0000-0000288D0000}"/>
    <cellStyle name="Normal 3 2 2 5 6 8" xfId="14229" xr:uid="{00000000-0005-0000-0000-0000298D0000}"/>
    <cellStyle name="Normal 3 2 2 5 6 8 2" xfId="49447" xr:uid="{00000000-0005-0000-0000-00002A8D0000}"/>
    <cellStyle name="Normal 3 2 2 5 6 9" xfId="38626" xr:uid="{00000000-0005-0000-0000-00002B8D0000}"/>
    <cellStyle name="Normal 3 2 2 5 7" xfId="2500" xr:uid="{00000000-0005-0000-0000-00002C8D0000}"/>
    <cellStyle name="Normal 3 2 2 5 7 10" xfId="26027" xr:uid="{00000000-0005-0000-0000-00002D8D0000}"/>
    <cellStyle name="Normal 3 2 2 5 7 11" xfId="60431" xr:uid="{00000000-0005-0000-0000-00002E8D0000}"/>
    <cellStyle name="Normal 3 2 2 5 7 2" xfId="4327" xr:uid="{00000000-0005-0000-0000-00002F8D0000}"/>
    <cellStyle name="Normal 3 2 2 5 7 2 2" xfId="16974" xr:uid="{00000000-0005-0000-0000-0000308D0000}"/>
    <cellStyle name="Normal 3 2 2 5 7 2 2 2" xfId="52190" xr:uid="{00000000-0005-0000-0000-0000318D0000}"/>
    <cellStyle name="Normal 3 2 2 5 7 2 3" xfId="39593" xr:uid="{00000000-0005-0000-0000-0000328D0000}"/>
    <cellStyle name="Normal 3 2 2 5 7 2 4" xfId="29579" xr:uid="{00000000-0005-0000-0000-0000338D0000}"/>
    <cellStyle name="Normal 3 2 2 5 7 3" xfId="5797" xr:uid="{00000000-0005-0000-0000-0000348D0000}"/>
    <cellStyle name="Normal 3 2 2 5 7 3 2" xfId="18428" xr:uid="{00000000-0005-0000-0000-0000358D0000}"/>
    <cellStyle name="Normal 3 2 2 5 7 3 2 2" xfId="53644" xr:uid="{00000000-0005-0000-0000-0000368D0000}"/>
    <cellStyle name="Normal 3 2 2 5 7 3 3" xfId="41047" xr:uid="{00000000-0005-0000-0000-0000378D0000}"/>
    <cellStyle name="Normal 3 2 2 5 7 3 4" xfId="31033" xr:uid="{00000000-0005-0000-0000-0000388D0000}"/>
    <cellStyle name="Normal 3 2 2 5 7 4" xfId="7256" xr:uid="{00000000-0005-0000-0000-0000398D0000}"/>
    <cellStyle name="Normal 3 2 2 5 7 4 2" xfId="19882" xr:uid="{00000000-0005-0000-0000-00003A8D0000}"/>
    <cellStyle name="Normal 3 2 2 5 7 4 2 2" xfId="55098" xr:uid="{00000000-0005-0000-0000-00003B8D0000}"/>
    <cellStyle name="Normal 3 2 2 5 7 4 3" xfId="42501" xr:uid="{00000000-0005-0000-0000-00003C8D0000}"/>
    <cellStyle name="Normal 3 2 2 5 7 4 4" xfId="32487" xr:uid="{00000000-0005-0000-0000-00003D8D0000}"/>
    <cellStyle name="Normal 3 2 2 5 7 5" xfId="9037" xr:uid="{00000000-0005-0000-0000-00003E8D0000}"/>
    <cellStyle name="Normal 3 2 2 5 7 5 2" xfId="21658" xr:uid="{00000000-0005-0000-0000-00003F8D0000}"/>
    <cellStyle name="Normal 3 2 2 5 7 5 2 2" xfId="56874" xr:uid="{00000000-0005-0000-0000-0000408D0000}"/>
    <cellStyle name="Normal 3 2 2 5 7 5 3" xfId="44277" xr:uid="{00000000-0005-0000-0000-0000418D0000}"/>
    <cellStyle name="Normal 3 2 2 5 7 5 4" xfId="34263" xr:uid="{00000000-0005-0000-0000-0000428D0000}"/>
    <cellStyle name="Normal 3 2 2 5 7 6" xfId="10831" xr:uid="{00000000-0005-0000-0000-0000438D0000}"/>
    <cellStyle name="Normal 3 2 2 5 7 6 2" xfId="23434" xr:uid="{00000000-0005-0000-0000-0000448D0000}"/>
    <cellStyle name="Normal 3 2 2 5 7 6 2 2" xfId="58650" xr:uid="{00000000-0005-0000-0000-0000458D0000}"/>
    <cellStyle name="Normal 3 2 2 5 7 6 3" xfId="46053" xr:uid="{00000000-0005-0000-0000-0000468D0000}"/>
    <cellStyle name="Normal 3 2 2 5 7 6 4" xfId="36039" xr:uid="{00000000-0005-0000-0000-0000478D0000}"/>
    <cellStyle name="Normal 3 2 2 5 7 7" xfId="15198" xr:uid="{00000000-0005-0000-0000-0000488D0000}"/>
    <cellStyle name="Normal 3 2 2 5 7 7 2" xfId="50414" xr:uid="{00000000-0005-0000-0000-0000498D0000}"/>
    <cellStyle name="Normal 3 2 2 5 7 7 3" xfId="27803" xr:uid="{00000000-0005-0000-0000-00004A8D0000}"/>
    <cellStyle name="Normal 3 2 2 5 7 8" xfId="13420" xr:uid="{00000000-0005-0000-0000-00004B8D0000}"/>
    <cellStyle name="Normal 3 2 2 5 7 8 2" xfId="48638" xr:uid="{00000000-0005-0000-0000-00004C8D0000}"/>
    <cellStyle name="Normal 3 2 2 5 7 9" xfId="37817" xr:uid="{00000000-0005-0000-0000-00004D8D0000}"/>
    <cellStyle name="Normal 3 2 2 5 8" xfId="3664" xr:uid="{00000000-0005-0000-0000-00004E8D0000}"/>
    <cellStyle name="Normal 3 2 2 5 8 2" xfId="8388" xr:uid="{00000000-0005-0000-0000-00004F8D0000}"/>
    <cellStyle name="Normal 3 2 2 5 8 2 2" xfId="21014" xr:uid="{00000000-0005-0000-0000-0000508D0000}"/>
    <cellStyle name="Normal 3 2 2 5 8 2 2 2" xfId="56230" xr:uid="{00000000-0005-0000-0000-0000518D0000}"/>
    <cellStyle name="Normal 3 2 2 5 8 2 3" xfId="43633" xr:uid="{00000000-0005-0000-0000-0000528D0000}"/>
    <cellStyle name="Normal 3 2 2 5 8 2 4" xfId="33619" xr:uid="{00000000-0005-0000-0000-0000538D0000}"/>
    <cellStyle name="Normal 3 2 2 5 8 3" xfId="10169" xr:uid="{00000000-0005-0000-0000-0000548D0000}"/>
    <cellStyle name="Normal 3 2 2 5 8 3 2" xfId="22790" xr:uid="{00000000-0005-0000-0000-0000558D0000}"/>
    <cellStyle name="Normal 3 2 2 5 8 3 2 2" xfId="58006" xr:uid="{00000000-0005-0000-0000-0000568D0000}"/>
    <cellStyle name="Normal 3 2 2 5 8 3 3" xfId="45409" xr:uid="{00000000-0005-0000-0000-0000578D0000}"/>
    <cellStyle name="Normal 3 2 2 5 8 3 4" xfId="35395" xr:uid="{00000000-0005-0000-0000-0000588D0000}"/>
    <cellStyle name="Normal 3 2 2 5 8 4" xfId="11965" xr:uid="{00000000-0005-0000-0000-0000598D0000}"/>
    <cellStyle name="Normal 3 2 2 5 8 4 2" xfId="24566" xr:uid="{00000000-0005-0000-0000-00005A8D0000}"/>
    <cellStyle name="Normal 3 2 2 5 8 4 2 2" xfId="59782" xr:uid="{00000000-0005-0000-0000-00005B8D0000}"/>
    <cellStyle name="Normal 3 2 2 5 8 4 3" xfId="47185" xr:uid="{00000000-0005-0000-0000-00005C8D0000}"/>
    <cellStyle name="Normal 3 2 2 5 8 4 4" xfId="37171" xr:uid="{00000000-0005-0000-0000-00005D8D0000}"/>
    <cellStyle name="Normal 3 2 2 5 8 5" xfId="16330" xr:uid="{00000000-0005-0000-0000-00005E8D0000}"/>
    <cellStyle name="Normal 3 2 2 5 8 5 2" xfId="51546" xr:uid="{00000000-0005-0000-0000-00005F8D0000}"/>
    <cellStyle name="Normal 3 2 2 5 8 5 3" xfId="28935" xr:uid="{00000000-0005-0000-0000-0000608D0000}"/>
    <cellStyle name="Normal 3 2 2 5 8 6" xfId="14552" xr:uid="{00000000-0005-0000-0000-0000618D0000}"/>
    <cellStyle name="Normal 3 2 2 5 8 6 2" xfId="49770" xr:uid="{00000000-0005-0000-0000-0000628D0000}"/>
    <cellStyle name="Normal 3 2 2 5 8 7" xfId="38949" xr:uid="{00000000-0005-0000-0000-0000638D0000}"/>
    <cellStyle name="Normal 3 2 2 5 8 8" xfId="27159" xr:uid="{00000000-0005-0000-0000-0000648D0000}"/>
    <cellStyle name="Normal 3 2 2 5 9" xfId="3996" xr:uid="{00000000-0005-0000-0000-0000658D0000}"/>
    <cellStyle name="Normal 3 2 2 5 9 2" xfId="16652" xr:uid="{00000000-0005-0000-0000-0000668D0000}"/>
    <cellStyle name="Normal 3 2 2 5 9 2 2" xfId="51868" xr:uid="{00000000-0005-0000-0000-0000678D0000}"/>
    <cellStyle name="Normal 3 2 2 5 9 2 3" xfId="29257" xr:uid="{00000000-0005-0000-0000-0000688D0000}"/>
    <cellStyle name="Normal 3 2 2 5 9 3" xfId="13098" xr:uid="{00000000-0005-0000-0000-0000698D0000}"/>
    <cellStyle name="Normal 3 2 2 5 9 3 2" xfId="48316" xr:uid="{00000000-0005-0000-0000-00006A8D0000}"/>
    <cellStyle name="Normal 3 2 2 5 9 4" xfId="39271" xr:uid="{00000000-0005-0000-0000-00006B8D0000}"/>
    <cellStyle name="Normal 3 2 2 5 9 5" xfId="25705" xr:uid="{00000000-0005-0000-0000-00006C8D0000}"/>
    <cellStyle name="Normal 3 2 2 5_District Target Attainment" xfId="1154" xr:uid="{00000000-0005-0000-0000-00006D8D0000}"/>
    <cellStyle name="Normal 3 2 2 6" xfId="1779" xr:uid="{00000000-0005-0000-0000-00006E8D0000}"/>
    <cellStyle name="Normal 3 2 2 6 10" xfId="7003" xr:uid="{00000000-0005-0000-0000-00006F8D0000}"/>
    <cellStyle name="Normal 3 2 2 6 10 2" xfId="19630" xr:uid="{00000000-0005-0000-0000-0000708D0000}"/>
    <cellStyle name="Normal 3 2 2 6 10 2 2" xfId="54846" xr:uid="{00000000-0005-0000-0000-0000718D0000}"/>
    <cellStyle name="Normal 3 2 2 6 10 3" xfId="42249" xr:uid="{00000000-0005-0000-0000-0000728D0000}"/>
    <cellStyle name="Normal 3 2 2 6 10 4" xfId="32235" xr:uid="{00000000-0005-0000-0000-0000738D0000}"/>
    <cellStyle name="Normal 3 2 2 6 11" xfId="8784" xr:uid="{00000000-0005-0000-0000-0000748D0000}"/>
    <cellStyle name="Normal 3 2 2 6 11 2" xfId="21406" xr:uid="{00000000-0005-0000-0000-0000758D0000}"/>
    <cellStyle name="Normal 3 2 2 6 11 2 2" xfId="56622" xr:uid="{00000000-0005-0000-0000-0000768D0000}"/>
    <cellStyle name="Normal 3 2 2 6 11 3" xfId="44025" xr:uid="{00000000-0005-0000-0000-0000778D0000}"/>
    <cellStyle name="Normal 3 2 2 6 11 4" xfId="34011" xr:uid="{00000000-0005-0000-0000-0000788D0000}"/>
    <cellStyle name="Normal 3 2 2 6 12" xfId="10641" xr:uid="{00000000-0005-0000-0000-0000798D0000}"/>
    <cellStyle name="Normal 3 2 2 6 12 2" xfId="23252" xr:uid="{00000000-0005-0000-0000-00007A8D0000}"/>
    <cellStyle name="Normal 3 2 2 6 12 2 2" xfId="58468" xr:uid="{00000000-0005-0000-0000-00007B8D0000}"/>
    <cellStyle name="Normal 3 2 2 6 12 3" xfId="45871" xr:uid="{00000000-0005-0000-0000-00007C8D0000}"/>
    <cellStyle name="Normal 3 2 2 6 12 4" xfId="35857" xr:uid="{00000000-0005-0000-0000-00007D8D0000}"/>
    <cellStyle name="Normal 3 2 2 6 13" xfId="14945" xr:uid="{00000000-0005-0000-0000-00007E8D0000}"/>
    <cellStyle name="Normal 3 2 2 6 13 2" xfId="50162" xr:uid="{00000000-0005-0000-0000-00007F8D0000}"/>
    <cellStyle name="Normal 3 2 2 6 13 3" xfId="27551" xr:uid="{00000000-0005-0000-0000-0000808D0000}"/>
    <cellStyle name="Normal 3 2 2 6 14" xfId="12359" xr:uid="{00000000-0005-0000-0000-0000818D0000}"/>
    <cellStyle name="Normal 3 2 2 6 14 2" xfId="47577" xr:uid="{00000000-0005-0000-0000-0000828D0000}"/>
    <cellStyle name="Normal 3 2 2 6 15" xfId="37564" xr:uid="{00000000-0005-0000-0000-0000838D0000}"/>
    <cellStyle name="Normal 3 2 2 6 16" xfId="24966" xr:uid="{00000000-0005-0000-0000-0000848D0000}"/>
    <cellStyle name="Normal 3 2 2 6 17" xfId="60179" xr:uid="{00000000-0005-0000-0000-0000858D0000}"/>
    <cellStyle name="Normal 3 2 2 6 2" xfId="2389" xr:uid="{00000000-0005-0000-0000-0000868D0000}"/>
    <cellStyle name="Normal 3 2 2 6 2 10" xfId="10642" xr:uid="{00000000-0005-0000-0000-0000878D0000}"/>
    <cellStyle name="Normal 3 2 2 6 2 10 2" xfId="23253" xr:uid="{00000000-0005-0000-0000-0000888D0000}"/>
    <cellStyle name="Normal 3 2 2 6 2 10 2 2" xfId="58469" xr:uid="{00000000-0005-0000-0000-0000898D0000}"/>
    <cellStyle name="Normal 3 2 2 6 2 10 3" xfId="45872" xr:uid="{00000000-0005-0000-0000-00008A8D0000}"/>
    <cellStyle name="Normal 3 2 2 6 2 10 4" xfId="35858" xr:uid="{00000000-0005-0000-0000-00008B8D0000}"/>
    <cellStyle name="Normal 3 2 2 6 2 11" xfId="15100" xr:uid="{00000000-0005-0000-0000-00008C8D0000}"/>
    <cellStyle name="Normal 3 2 2 6 2 11 2" xfId="50316" xr:uid="{00000000-0005-0000-0000-00008D8D0000}"/>
    <cellStyle name="Normal 3 2 2 6 2 11 3" xfId="27705" xr:uid="{00000000-0005-0000-0000-00008E8D0000}"/>
    <cellStyle name="Normal 3 2 2 6 2 12" xfId="12513" xr:uid="{00000000-0005-0000-0000-00008F8D0000}"/>
    <cellStyle name="Normal 3 2 2 6 2 12 2" xfId="47731" xr:uid="{00000000-0005-0000-0000-0000908D0000}"/>
    <cellStyle name="Normal 3 2 2 6 2 13" xfId="37719" xr:uid="{00000000-0005-0000-0000-0000918D0000}"/>
    <cellStyle name="Normal 3 2 2 6 2 14" xfId="25120" xr:uid="{00000000-0005-0000-0000-0000928D0000}"/>
    <cellStyle name="Normal 3 2 2 6 2 15" xfId="60333" xr:uid="{00000000-0005-0000-0000-0000938D0000}"/>
    <cellStyle name="Normal 3 2 2 6 2 2" xfId="3235" xr:uid="{00000000-0005-0000-0000-0000948D0000}"/>
    <cellStyle name="Normal 3 2 2 6 2 2 10" xfId="25604" xr:uid="{00000000-0005-0000-0000-0000958D0000}"/>
    <cellStyle name="Normal 3 2 2 6 2 2 11" xfId="61139" xr:uid="{00000000-0005-0000-0000-0000968D0000}"/>
    <cellStyle name="Normal 3 2 2 6 2 2 2" xfId="5035" xr:uid="{00000000-0005-0000-0000-0000978D0000}"/>
    <cellStyle name="Normal 3 2 2 6 2 2 2 2" xfId="17682" xr:uid="{00000000-0005-0000-0000-0000988D0000}"/>
    <cellStyle name="Normal 3 2 2 6 2 2 2 2 2" xfId="52898" xr:uid="{00000000-0005-0000-0000-0000998D0000}"/>
    <cellStyle name="Normal 3 2 2 6 2 2 2 2 3" xfId="30287" xr:uid="{00000000-0005-0000-0000-00009A8D0000}"/>
    <cellStyle name="Normal 3 2 2 6 2 2 2 3" xfId="14128" xr:uid="{00000000-0005-0000-0000-00009B8D0000}"/>
    <cellStyle name="Normal 3 2 2 6 2 2 2 3 2" xfId="49346" xr:uid="{00000000-0005-0000-0000-00009C8D0000}"/>
    <cellStyle name="Normal 3 2 2 6 2 2 2 4" xfId="40301" xr:uid="{00000000-0005-0000-0000-00009D8D0000}"/>
    <cellStyle name="Normal 3 2 2 6 2 2 2 5" xfId="26735" xr:uid="{00000000-0005-0000-0000-00009E8D0000}"/>
    <cellStyle name="Normal 3 2 2 6 2 2 3" xfId="6505" xr:uid="{00000000-0005-0000-0000-00009F8D0000}"/>
    <cellStyle name="Normal 3 2 2 6 2 2 3 2" xfId="19136" xr:uid="{00000000-0005-0000-0000-0000A08D0000}"/>
    <cellStyle name="Normal 3 2 2 6 2 2 3 2 2" xfId="54352" xr:uid="{00000000-0005-0000-0000-0000A18D0000}"/>
    <cellStyle name="Normal 3 2 2 6 2 2 3 3" xfId="41755" xr:uid="{00000000-0005-0000-0000-0000A28D0000}"/>
    <cellStyle name="Normal 3 2 2 6 2 2 3 4" xfId="31741" xr:uid="{00000000-0005-0000-0000-0000A38D0000}"/>
    <cellStyle name="Normal 3 2 2 6 2 2 4" xfId="7964" xr:uid="{00000000-0005-0000-0000-0000A48D0000}"/>
    <cellStyle name="Normal 3 2 2 6 2 2 4 2" xfId="20590" xr:uid="{00000000-0005-0000-0000-0000A58D0000}"/>
    <cellStyle name="Normal 3 2 2 6 2 2 4 2 2" xfId="55806" xr:uid="{00000000-0005-0000-0000-0000A68D0000}"/>
    <cellStyle name="Normal 3 2 2 6 2 2 4 3" xfId="43209" xr:uid="{00000000-0005-0000-0000-0000A78D0000}"/>
    <cellStyle name="Normal 3 2 2 6 2 2 4 4" xfId="33195" xr:uid="{00000000-0005-0000-0000-0000A88D0000}"/>
    <cellStyle name="Normal 3 2 2 6 2 2 5" xfId="9745" xr:uid="{00000000-0005-0000-0000-0000A98D0000}"/>
    <cellStyle name="Normal 3 2 2 6 2 2 5 2" xfId="22366" xr:uid="{00000000-0005-0000-0000-0000AA8D0000}"/>
    <cellStyle name="Normal 3 2 2 6 2 2 5 2 2" xfId="57582" xr:uid="{00000000-0005-0000-0000-0000AB8D0000}"/>
    <cellStyle name="Normal 3 2 2 6 2 2 5 3" xfId="44985" xr:uid="{00000000-0005-0000-0000-0000AC8D0000}"/>
    <cellStyle name="Normal 3 2 2 6 2 2 5 4" xfId="34971" xr:uid="{00000000-0005-0000-0000-0000AD8D0000}"/>
    <cellStyle name="Normal 3 2 2 6 2 2 6" xfId="11539" xr:uid="{00000000-0005-0000-0000-0000AE8D0000}"/>
    <cellStyle name="Normal 3 2 2 6 2 2 6 2" xfId="24142" xr:uid="{00000000-0005-0000-0000-0000AF8D0000}"/>
    <cellStyle name="Normal 3 2 2 6 2 2 6 2 2" xfId="59358" xr:uid="{00000000-0005-0000-0000-0000B08D0000}"/>
    <cellStyle name="Normal 3 2 2 6 2 2 6 3" xfId="46761" xr:uid="{00000000-0005-0000-0000-0000B18D0000}"/>
    <cellStyle name="Normal 3 2 2 6 2 2 6 4" xfId="36747" xr:uid="{00000000-0005-0000-0000-0000B28D0000}"/>
    <cellStyle name="Normal 3 2 2 6 2 2 7" xfId="15906" xr:uid="{00000000-0005-0000-0000-0000B38D0000}"/>
    <cellStyle name="Normal 3 2 2 6 2 2 7 2" xfId="51122" xr:uid="{00000000-0005-0000-0000-0000B48D0000}"/>
    <cellStyle name="Normal 3 2 2 6 2 2 7 3" xfId="28511" xr:uid="{00000000-0005-0000-0000-0000B58D0000}"/>
    <cellStyle name="Normal 3 2 2 6 2 2 8" xfId="12997" xr:uid="{00000000-0005-0000-0000-0000B68D0000}"/>
    <cellStyle name="Normal 3 2 2 6 2 2 8 2" xfId="48215" xr:uid="{00000000-0005-0000-0000-0000B78D0000}"/>
    <cellStyle name="Normal 3 2 2 6 2 2 9" xfId="38525" xr:uid="{00000000-0005-0000-0000-0000B88D0000}"/>
    <cellStyle name="Normal 3 2 2 6 2 3" xfId="3564" xr:uid="{00000000-0005-0000-0000-0000B98D0000}"/>
    <cellStyle name="Normal 3 2 2 6 2 3 10" xfId="27060" xr:uid="{00000000-0005-0000-0000-0000BA8D0000}"/>
    <cellStyle name="Normal 3 2 2 6 2 3 11" xfId="61464" xr:uid="{00000000-0005-0000-0000-0000BB8D0000}"/>
    <cellStyle name="Normal 3 2 2 6 2 3 2" xfId="5360" xr:uid="{00000000-0005-0000-0000-0000BC8D0000}"/>
    <cellStyle name="Normal 3 2 2 6 2 3 2 2" xfId="18007" xr:uid="{00000000-0005-0000-0000-0000BD8D0000}"/>
    <cellStyle name="Normal 3 2 2 6 2 3 2 2 2" xfId="53223" xr:uid="{00000000-0005-0000-0000-0000BE8D0000}"/>
    <cellStyle name="Normal 3 2 2 6 2 3 2 3" xfId="40626" xr:uid="{00000000-0005-0000-0000-0000BF8D0000}"/>
    <cellStyle name="Normal 3 2 2 6 2 3 2 4" xfId="30612" xr:uid="{00000000-0005-0000-0000-0000C08D0000}"/>
    <cellStyle name="Normal 3 2 2 6 2 3 3" xfId="6830" xr:uid="{00000000-0005-0000-0000-0000C18D0000}"/>
    <cellStyle name="Normal 3 2 2 6 2 3 3 2" xfId="19461" xr:uid="{00000000-0005-0000-0000-0000C28D0000}"/>
    <cellStyle name="Normal 3 2 2 6 2 3 3 2 2" xfId="54677" xr:uid="{00000000-0005-0000-0000-0000C38D0000}"/>
    <cellStyle name="Normal 3 2 2 6 2 3 3 3" xfId="42080" xr:uid="{00000000-0005-0000-0000-0000C48D0000}"/>
    <cellStyle name="Normal 3 2 2 6 2 3 3 4" xfId="32066" xr:uid="{00000000-0005-0000-0000-0000C58D0000}"/>
    <cellStyle name="Normal 3 2 2 6 2 3 4" xfId="8289" xr:uid="{00000000-0005-0000-0000-0000C68D0000}"/>
    <cellStyle name="Normal 3 2 2 6 2 3 4 2" xfId="20915" xr:uid="{00000000-0005-0000-0000-0000C78D0000}"/>
    <cellStyle name="Normal 3 2 2 6 2 3 4 2 2" xfId="56131" xr:uid="{00000000-0005-0000-0000-0000C88D0000}"/>
    <cellStyle name="Normal 3 2 2 6 2 3 4 3" xfId="43534" xr:uid="{00000000-0005-0000-0000-0000C98D0000}"/>
    <cellStyle name="Normal 3 2 2 6 2 3 4 4" xfId="33520" xr:uid="{00000000-0005-0000-0000-0000CA8D0000}"/>
    <cellStyle name="Normal 3 2 2 6 2 3 5" xfId="10070" xr:uid="{00000000-0005-0000-0000-0000CB8D0000}"/>
    <cellStyle name="Normal 3 2 2 6 2 3 5 2" xfId="22691" xr:uid="{00000000-0005-0000-0000-0000CC8D0000}"/>
    <cellStyle name="Normal 3 2 2 6 2 3 5 2 2" xfId="57907" xr:uid="{00000000-0005-0000-0000-0000CD8D0000}"/>
    <cellStyle name="Normal 3 2 2 6 2 3 5 3" xfId="45310" xr:uid="{00000000-0005-0000-0000-0000CE8D0000}"/>
    <cellStyle name="Normal 3 2 2 6 2 3 5 4" xfId="35296" xr:uid="{00000000-0005-0000-0000-0000CF8D0000}"/>
    <cellStyle name="Normal 3 2 2 6 2 3 6" xfId="11864" xr:uid="{00000000-0005-0000-0000-0000D08D0000}"/>
    <cellStyle name="Normal 3 2 2 6 2 3 6 2" xfId="24467" xr:uid="{00000000-0005-0000-0000-0000D18D0000}"/>
    <cellStyle name="Normal 3 2 2 6 2 3 6 2 2" xfId="59683" xr:uid="{00000000-0005-0000-0000-0000D28D0000}"/>
    <cellStyle name="Normal 3 2 2 6 2 3 6 3" xfId="47086" xr:uid="{00000000-0005-0000-0000-0000D38D0000}"/>
    <cellStyle name="Normal 3 2 2 6 2 3 6 4" xfId="37072" xr:uid="{00000000-0005-0000-0000-0000D48D0000}"/>
    <cellStyle name="Normal 3 2 2 6 2 3 7" xfId="16231" xr:uid="{00000000-0005-0000-0000-0000D58D0000}"/>
    <cellStyle name="Normal 3 2 2 6 2 3 7 2" xfId="51447" xr:uid="{00000000-0005-0000-0000-0000D68D0000}"/>
    <cellStyle name="Normal 3 2 2 6 2 3 7 3" xfId="28836" xr:uid="{00000000-0005-0000-0000-0000D78D0000}"/>
    <cellStyle name="Normal 3 2 2 6 2 3 8" xfId="14453" xr:uid="{00000000-0005-0000-0000-0000D88D0000}"/>
    <cellStyle name="Normal 3 2 2 6 2 3 8 2" xfId="49671" xr:uid="{00000000-0005-0000-0000-0000D98D0000}"/>
    <cellStyle name="Normal 3 2 2 6 2 3 9" xfId="38850" xr:uid="{00000000-0005-0000-0000-0000DA8D0000}"/>
    <cellStyle name="Normal 3 2 2 6 2 4" xfId="2725" xr:uid="{00000000-0005-0000-0000-0000DB8D0000}"/>
    <cellStyle name="Normal 3 2 2 6 2 4 10" xfId="26251" xr:uid="{00000000-0005-0000-0000-0000DC8D0000}"/>
    <cellStyle name="Normal 3 2 2 6 2 4 11" xfId="60655" xr:uid="{00000000-0005-0000-0000-0000DD8D0000}"/>
    <cellStyle name="Normal 3 2 2 6 2 4 2" xfId="4551" xr:uid="{00000000-0005-0000-0000-0000DE8D0000}"/>
    <cellStyle name="Normal 3 2 2 6 2 4 2 2" xfId="17198" xr:uid="{00000000-0005-0000-0000-0000DF8D0000}"/>
    <cellStyle name="Normal 3 2 2 6 2 4 2 2 2" xfId="52414" xr:uid="{00000000-0005-0000-0000-0000E08D0000}"/>
    <cellStyle name="Normal 3 2 2 6 2 4 2 3" xfId="39817" xr:uid="{00000000-0005-0000-0000-0000E18D0000}"/>
    <cellStyle name="Normal 3 2 2 6 2 4 2 4" xfId="29803" xr:uid="{00000000-0005-0000-0000-0000E28D0000}"/>
    <cellStyle name="Normal 3 2 2 6 2 4 3" xfId="6021" xr:uid="{00000000-0005-0000-0000-0000E38D0000}"/>
    <cellStyle name="Normal 3 2 2 6 2 4 3 2" xfId="18652" xr:uid="{00000000-0005-0000-0000-0000E48D0000}"/>
    <cellStyle name="Normal 3 2 2 6 2 4 3 2 2" xfId="53868" xr:uid="{00000000-0005-0000-0000-0000E58D0000}"/>
    <cellStyle name="Normal 3 2 2 6 2 4 3 3" xfId="41271" xr:uid="{00000000-0005-0000-0000-0000E68D0000}"/>
    <cellStyle name="Normal 3 2 2 6 2 4 3 4" xfId="31257" xr:uid="{00000000-0005-0000-0000-0000E78D0000}"/>
    <cellStyle name="Normal 3 2 2 6 2 4 4" xfId="7480" xr:uid="{00000000-0005-0000-0000-0000E88D0000}"/>
    <cellStyle name="Normal 3 2 2 6 2 4 4 2" xfId="20106" xr:uid="{00000000-0005-0000-0000-0000E98D0000}"/>
    <cellStyle name="Normal 3 2 2 6 2 4 4 2 2" xfId="55322" xr:uid="{00000000-0005-0000-0000-0000EA8D0000}"/>
    <cellStyle name="Normal 3 2 2 6 2 4 4 3" xfId="42725" xr:uid="{00000000-0005-0000-0000-0000EB8D0000}"/>
    <cellStyle name="Normal 3 2 2 6 2 4 4 4" xfId="32711" xr:uid="{00000000-0005-0000-0000-0000EC8D0000}"/>
    <cellStyle name="Normal 3 2 2 6 2 4 5" xfId="9261" xr:uid="{00000000-0005-0000-0000-0000ED8D0000}"/>
    <cellStyle name="Normal 3 2 2 6 2 4 5 2" xfId="21882" xr:uid="{00000000-0005-0000-0000-0000EE8D0000}"/>
    <cellStyle name="Normal 3 2 2 6 2 4 5 2 2" xfId="57098" xr:uid="{00000000-0005-0000-0000-0000EF8D0000}"/>
    <cellStyle name="Normal 3 2 2 6 2 4 5 3" xfId="44501" xr:uid="{00000000-0005-0000-0000-0000F08D0000}"/>
    <cellStyle name="Normal 3 2 2 6 2 4 5 4" xfId="34487" xr:uid="{00000000-0005-0000-0000-0000F18D0000}"/>
    <cellStyle name="Normal 3 2 2 6 2 4 6" xfId="11055" xr:uid="{00000000-0005-0000-0000-0000F28D0000}"/>
    <cellStyle name="Normal 3 2 2 6 2 4 6 2" xfId="23658" xr:uid="{00000000-0005-0000-0000-0000F38D0000}"/>
    <cellStyle name="Normal 3 2 2 6 2 4 6 2 2" xfId="58874" xr:uid="{00000000-0005-0000-0000-0000F48D0000}"/>
    <cellStyle name="Normal 3 2 2 6 2 4 6 3" xfId="46277" xr:uid="{00000000-0005-0000-0000-0000F58D0000}"/>
    <cellStyle name="Normal 3 2 2 6 2 4 6 4" xfId="36263" xr:uid="{00000000-0005-0000-0000-0000F68D0000}"/>
    <cellStyle name="Normal 3 2 2 6 2 4 7" xfId="15422" xr:uid="{00000000-0005-0000-0000-0000F78D0000}"/>
    <cellStyle name="Normal 3 2 2 6 2 4 7 2" xfId="50638" xr:uid="{00000000-0005-0000-0000-0000F88D0000}"/>
    <cellStyle name="Normal 3 2 2 6 2 4 7 3" xfId="28027" xr:uid="{00000000-0005-0000-0000-0000F98D0000}"/>
    <cellStyle name="Normal 3 2 2 6 2 4 8" xfId="13644" xr:uid="{00000000-0005-0000-0000-0000FA8D0000}"/>
    <cellStyle name="Normal 3 2 2 6 2 4 8 2" xfId="48862" xr:uid="{00000000-0005-0000-0000-0000FB8D0000}"/>
    <cellStyle name="Normal 3 2 2 6 2 4 9" xfId="38041" xr:uid="{00000000-0005-0000-0000-0000FC8D0000}"/>
    <cellStyle name="Normal 3 2 2 6 2 5" xfId="3889" xr:uid="{00000000-0005-0000-0000-0000FD8D0000}"/>
    <cellStyle name="Normal 3 2 2 6 2 5 2" xfId="8612" xr:uid="{00000000-0005-0000-0000-0000FE8D0000}"/>
    <cellStyle name="Normal 3 2 2 6 2 5 2 2" xfId="21238" xr:uid="{00000000-0005-0000-0000-0000FF8D0000}"/>
    <cellStyle name="Normal 3 2 2 6 2 5 2 2 2" xfId="56454" xr:uid="{00000000-0005-0000-0000-0000008E0000}"/>
    <cellStyle name="Normal 3 2 2 6 2 5 2 3" xfId="43857" xr:uid="{00000000-0005-0000-0000-0000018E0000}"/>
    <cellStyle name="Normal 3 2 2 6 2 5 2 4" xfId="33843" xr:uid="{00000000-0005-0000-0000-0000028E0000}"/>
    <cellStyle name="Normal 3 2 2 6 2 5 3" xfId="10393" xr:uid="{00000000-0005-0000-0000-0000038E0000}"/>
    <cellStyle name="Normal 3 2 2 6 2 5 3 2" xfId="23014" xr:uid="{00000000-0005-0000-0000-0000048E0000}"/>
    <cellStyle name="Normal 3 2 2 6 2 5 3 2 2" xfId="58230" xr:uid="{00000000-0005-0000-0000-0000058E0000}"/>
    <cellStyle name="Normal 3 2 2 6 2 5 3 3" xfId="45633" xr:uid="{00000000-0005-0000-0000-0000068E0000}"/>
    <cellStyle name="Normal 3 2 2 6 2 5 3 4" xfId="35619" xr:uid="{00000000-0005-0000-0000-0000078E0000}"/>
    <cellStyle name="Normal 3 2 2 6 2 5 4" xfId="12189" xr:uid="{00000000-0005-0000-0000-0000088E0000}"/>
    <cellStyle name="Normal 3 2 2 6 2 5 4 2" xfId="24790" xr:uid="{00000000-0005-0000-0000-0000098E0000}"/>
    <cellStyle name="Normal 3 2 2 6 2 5 4 2 2" xfId="60006" xr:uid="{00000000-0005-0000-0000-00000A8E0000}"/>
    <cellStyle name="Normal 3 2 2 6 2 5 4 3" xfId="47409" xr:uid="{00000000-0005-0000-0000-00000B8E0000}"/>
    <cellStyle name="Normal 3 2 2 6 2 5 4 4" xfId="37395" xr:uid="{00000000-0005-0000-0000-00000C8E0000}"/>
    <cellStyle name="Normal 3 2 2 6 2 5 5" xfId="16554" xr:uid="{00000000-0005-0000-0000-00000D8E0000}"/>
    <cellStyle name="Normal 3 2 2 6 2 5 5 2" xfId="51770" xr:uid="{00000000-0005-0000-0000-00000E8E0000}"/>
    <cellStyle name="Normal 3 2 2 6 2 5 5 3" xfId="29159" xr:uid="{00000000-0005-0000-0000-00000F8E0000}"/>
    <cellStyle name="Normal 3 2 2 6 2 5 6" xfId="14776" xr:uid="{00000000-0005-0000-0000-0000108E0000}"/>
    <cellStyle name="Normal 3 2 2 6 2 5 6 2" xfId="49994" xr:uid="{00000000-0005-0000-0000-0000118E0000}"/>
    <cellStyle name="Normal 3 2 2 6 2 5 7" xfId="39173" xr:uid="{00000000-0005-0000-0000-0000128E0000}"/>
    <cellStyle name="Normal 3 2 2 6 2 5 8" xfId="27383" xr:uid="{00000000-0005-0000-0000-0000138E0000}"/>
    <cellStyle name="Normal 3 2 2 6 2 6" xfId="4229" xr:uid="{00000000-0005-0000-0000-0000148E0000}"/>
    <cellStyle name="Normal 3 2 2 6 2 6 2" xfId="16876" xr:uid="{00000000-0005-0000-0000-0000158E0000}"/>
    <cellStyle name="Normal 3 2 2 6 2 6 2 2" xfId="52092" xr:uid="{00000000-0005-0000-0000-0000168E0000}"/>
    <cellStyle name="Normal 3 2 2 6 2 6 2 3" xfId="29481" xr:uid="{00000000-0005-0000-0000-0000178E0000}"/>
    <cellStyle name="Normal 3 2 2 6 2 6 3" xfId="13322" xr:uid="{00000000-0005-0000-0000-0000188E0000}"/>
    <cellStyle name="Normal 3 2 2 6 2 6 3 2" xfId="48540" xr:uid="{00000000-0005-0000-0000-0000198E0000}"/>
    <cellStyle name="Normal 3 2 2 6 2 6 4" xfId="39495" xr:uid="{00000000-0005-0000-0000-00001A8E0000}"/>
    <cellStyle name="Normal 3 2 2 6 2 6 5" xfId="25929" xr:uid="{00000000-0005-0000-0000-00001B8E0000}"/>
    <cellStyle name="Normal 3 2 2 6 2 7" xfId="5699" xr:uid="{00000000-0005-0000-0000-00001C8E0000}"/>
    <cellStyle name="Normal 3 2 2 6 2 7 2" xfId="18330" xr:uid="{00000000-0005-0000-0000-00001D8E0000}"/>
    <cellStyle name="Normal 3 2 2 6 2 7 2 2" xfId="53546" xr:uid="{00000000-0005-0000-0000-00001E8E0000}"/>
    <cellStyle name="Normal 3 2 2 6 2 7 3" xfId="40949" xr:uid="{00000000-0005-0000-0000-00001F8E0000}"/>
    <cellStyle name="Normal 3 2 2 6 2 7 4" xfId="30935" xr:uid="{00000000-0005-0000-0000-0000208E0000}"/>
    <cellStyle name="Normal 3 2 2 6 2 8" xfId="7158" xr:uid="{00000000-0005-0000-0000-0000218E0000}"/>
    <cellStyle name="Normal 3 2 2 6 2 8 2" xfId="19784" xr:uid="{00000000-0005-0000-0000-0000228E0000}"/>
    <cellStyle name="Normal 3 2 2 6 2 8 2 2" xfId="55000" xr:uid="{00000000-0005-0000-0000-0000238E0000}"/>
    <cellStyle name="Normal 3 2 2 6 2 8 3" xfId="42403" xr:uid="{00000000-0005-0000-0000-0000248E0000}"/>
    <cellStyle name="Normal 3 2 2 6 2 8 4" xfId="32389" xr:uid="{00000000-0005-0000-0000-0000258E0000}"/>
    <cellStyle name="Normal 3 2 2 6 2 9" xfId="8939" xr:uid="{00000000-0005-0000-0000-0000268E0000}"/>
    <cellStyle name="Normal 3 2 2 6 2 9 2" xfId="21560" xr:uid="{00000000-0005-0000-0000-0000278E0000}"/>
    <cellStyle name="Normal 3 2 2 6 2 9 2 2" xfId="56776" xr:uid="{00000000-0005-0000-0000-0000288E0000}"/>
    <cellStyle name="Normal 3 2 2 6 2 9 3" xfId="44179" xr:uid="{00000000-0005-0000-0000-0000298E0000}"/>
    <cellStyle name="Normal 3 2 2 6 2 9 4" xfId="34165" xr:uid="{00000000-0005-0000-0000-00002A8E0000}"/>
    <cellStyle name="Normal 3 2 2 6 3" xfId="3075" xr:uid="{00000000-0005-0000-0000-00002B8E0000}"/>
    <cellStyle name="Normal 3 2 2 6 3 10" xfId="25447" xr:uid="{00000000-0005-0000-0000-00002C8E0000}"/>
    <cellStyle name="Normal 3 2 2 6 3 11" xfId="60982" xr:uid="{00000000-0005-0000-0000-00002D8E0000}"/>
    <cellStyle name="Normal 3 2 2 6 3 2" xfId="4878" xr:uid="{00000000-0005-0000-0000-00002E8E0000}"/>
    <cellStyle name="Normal 3 2 2 6 3 2 2" xfId="17525" xr:uid="{00000000-0005-0000-0000-00002F8E0000}"/>
    <cellStyle name="Normal 3 2 2 6 3 2 2 2" xfId="52741" xr:uid="{00000000-0005-0000-0000-0000308E0000}"/>
    <cellStyle name="Normal 3 2 2 6 3 2 2 3" xfId="30130" xr:uid="{00000000-0005-0000-0000-0000318E0000}"/>
    <cellStyle name="Normal 3 2 2 6 3 2 3" xfId="13971" xr:uid="{00000000-0005-0000-0000-0000328E0000}"/>
    <cellStyle name="Normal 3 2 2 6 3 2 3 2" xfId="49189" xr:uid="{00000000-0005-0000-0000-0000338E0000}"/>
    <cellStyle name="Normal 3 2 2 6 3 2 4" xfId="40144" xr:uid="{00000000-0005-0000-0000-0000348E0000}"/>
    <cellStyle name="Normal 3 2 2 6 3 2 5" xfId="26578" xr:uid="{00000000-0005-0000-0000-0000358E0000}"/>
    <cellStyle name="Normal 3 2 2 6 3 3" xfId="6348" xr:uid="{00000000-0005-0000-0000-0000368E0000}"/>
    <cellStyle name="Normal 3 2 2 6 3 3 2" xfId="18979" xr:uid="{00000000-0005-0000-0000-0000378E0000}"/>
    <cellStyle name="Normal 3 2 2 6 3 3 2 2" xfId="54195" xr:uid="{00000000-0005-0000-0000-0000388E0000}"/>
    <cellStyle name="Normal 3 2 2 6 3 3 3" xfId="41598" xr:uid="{00000000-0005-0000-0000-0000398E0000}"/>
    <cellStyle name="Normal 3 2 2 6 3 3 4" xfId="31584" xr:uid="{00000000-0005-0000-0000-00003A8E0000}"/>
    <cellStyle name="Normal 3 2 2 6 3 4" xfId="7807" xr:uid="{00000000-0005-0000-0000-00003B8E0000}"/>
    <cellStyle name="Normal 3 2 2 6 3 4 2" xfId="20433" xr:uid="{00000000-0005-0000-0000-00003C8E0000}"/>
    <cellStyle name="Normal 3 2 2 6 3 4 2 2" xfId="55649" xr:uid="{00000000-0005-0000-0000-00003D8E0000}"/>
    <cellStyle name="Normal 3 2 2 6 3 4 3" xfId="43052" xr:uid="{00000000-0005-0000-0000-00003E8E0000}"/>
    <cellStyle name="Normal 3 2 2 6 3 4 4" xfId="33038" xr:uid="{00000000-0005-0000-0000-00003F8E0000}"/>
    <cellStyle name="Normal 3 2 2 6 3 5" xfId="9588" xr:uid="{00000000-0005-0000-0000-0000408E0000}"/>
    <cellStyle name="Normal 3 2 2 6 3 5 2" xfId="22209" xr:uid="{00000000-0005-0000-0000-0000418E0000}"/>
    <cellStyle name="Normal 3 2 2 6 3 5 2 2" xfId="57425" xr:uid="{00000000-0005-0000-0000-0000428E0000}"/>
    <cellStyle name="Normal 3 2 2 6 3 5 3" xfId="44828" xr:uid="{00000000-0005-0000-0000-0000438E0000}"/>
    <cellStyle name="Normal 3 2 2 6 3 5 4" xfId="34814" xr:uid="{00000000-0005-0000-0000-0000448E0000}"/>
    <cellStyle name="Normal 3 2 2 6 3 6" xfId="11382" xr:uid="{00000000-0005-0000-0000-0000458E0000}"/>
    <cellStyle name="Normal 3 2 2 6 3 6 2" xfId="23985" xr:uid="{00000000-0005-0000-0000-0000468E0000}"/>
    <cellStyle name="Normal 3 2 2 6 3 6 2 2" xfId="59201" xr:uid="{00000000-0005-0000-0000-0000478E0000}"/>
    <cellStyle name="Normal 3 2 2 6 3 6 3" xfId="46604" xr:uid="{00000000-0005-0000-0000-0000488E0000}"/>
    <cellStyle name="Normal 3 2 2 6 3 6 4" xfId="36590" xr:uid="{00000000-0005-0000-0000-0000498E0000}"/>
    <cellStyle name="Normal 3 2 2 6 3 7" xfId="15749" xr:uid="{00000000-0005-0000-0000-00004A8E0000}"/>
    <cellStyle name="Normal 3 2 2 6 3 7 2" xfId="50965" xr:uid="{00000000-0005-0000-0000-00004B8E0000}"/>
    <cellStyle name="Normal 3 2 2 6 3 7 3" xfId="28354" xr:uid="{00000000-0005-0000-0000-00004C8E0000}"/>
    <cellStyle name="Normal 3 2 2 6 3 8" xfId="12840" xr:uid="{00000000-0005-0000-0000-00004D8E0000}"/>
    <cellStyle name="Normal 3 2 2 6 3 8 2" xfId="48058" xr:uid="{00000000-0005-0000-0000-00004E8E0000}"/>
    <cellStyle name="Normal 3 2 2 6 3 9" xfId="38368" xr:uid="{00000000-0005-0000-0000-00004F8E0000}"/>
    <cellStyle name="Normal 3 2 2 6 4" xfId="2901" xr:uid="{00000000-0005-0000-0000-0000508E0000}"/>
    <cellStyle name="Normal 3 2 2 6 4 10" xfId="25288" xr:uid="{00000000-0005-0000-0000-0000518E0000}"/>
    <cellStyle name="Normal 3 2 2 6 4 11" xfId="60823" xr:uid="{00000000-0005-0000-0000-0000528E0000}"/>
    <cellStyle name="Normal 3 2 2 6 4 2" xfId="4719" xr:uid="{00000000-0005-0000-0000-0000538E0000}"/>
    <cellStyle name="Normal 3 2 2 6 4 2 2" xfId="17366" xr:uid="{00000000-0005-0000-0000-0000548E0000}"/>
    <cellStyle name="Normal 3 2 2 6 4 2 2 2" xfId="52582" xr:uid="{00000000-0005-0000-0000-0000558E0000}"/>
    <cellStyle name="Normal 3 2 2 6 4 2 2 3" xfId="29971" xr:uid="{00000000-0005-0000-0000-0000568E0000}"/>
    <cellStyle name="Normal 3 2 2 6 4 2 3" xfId="13812" xr:uid="{00000000-0005-0000-0000-0000578E0000}"/>
    <cellStyle name="Normal 3 2 2 6 4 2 3 2" xfId="49030" xr:uid="{00000000-0005-0000-0000-0000588E0000}"/>
    <cellStyle name="Normal 3 2 2 6 4 2 4" xfId="39985" xr:uid="{00000000-0005-0000-0000-0000598E0000}"/>
    <cellStyle name="Normal 3 2 2 6 4 2 5" xfId="26419" xr:uid="{00000000-0005-0000-0000-00005A8E0000}"/>
    <cellStyle name="Normal 3 2 2 6 4 3" xfId="6189" xr:uid="{00000000-0005-0000-0000-00005B8E0000}"/>
    <cellStyle name="Normal 3 2 2 6 4 3 2" xfId="18820" xr:uid="{00000000-0005-0000-0000-00005C8E0000}"/>
    <cellStyle name="Normal 3 2 2 6 4 3 2 2" xfId="54036" xr:uid="{00000000-0005-0000-0000-00005D8E0000}"/>
    <cellStyle name="Normal 3 2 2 6 4 3 3" xfId="41439" xr:uid="{00000000-0005-0000-0000-00005E8E0000}"/>
    <cellStyle name="Normal 3 2 2 6 4 3 4" xfId="31425" xr:uid="{00000000-0005-0000-0000-00005F8E0000}"/>
    <cellStyle name="Normal 3 2 2 6 4 4" xfId="7648" xr:uid="{00000000-0005-0000-0000-0000608E0000}"/>
    <cellStyle name="Normal 3 2 2 6 4 4 2" xfId="20274" xr:uid="{00000000-0005-0000-0000-0000618E0000}"/>
    <cellStyle name="Normal 3 2 2 6 4 4 2 2" xfId="55490" xr:uid="{00000000-0005-0000-0000-0000628E0000}"/>
    <cellStyle name="Normal 3 2 2 6 4 4 3" xfId="42893" xr:uid="{00000000-0005-0000-0000-0000638E0000}"/>
    <cellStyle name="Normal 3 2 2 6 4 4 4" xfId="32879" xr:uid="{00000000-0005-0000-0000-0000648E0000}"/>
    <cellStyle name="Normal 3 2 2 6 4 5" xfId="9429" xr:uid="{00000000-0005-0000-0000-0000658E0000}"/>
    <cellStyle name="Normal 3 2 2 6 4 5 2" xfId="22050" xr:uid="{00000000-0005-0000-0000-0000668E0000}"/>
    <cellStyle name="Normal 3 2 2 6 4 5 2 2" xfId="57266" xr:uid="{00000000-0005-0000-0000-0000678E0000}"/>
    <cellStyle name="Normal 3 2 2 6 4 5 3" xfId="44669" xr:uid="{00000000-0005-0000-0000-0000688E0000}"/>
    <cellStyle name="Normal 3 2 2 6 4 5 4" xfId="34655" xr:uid="{00000000-0005-0000-0000-0000698E0000}"/>
    <cellStyle name="Normal 3 2 2 6 4 6" xfId="11223" xr:uid="{00000000-0005-0000-0000-00006A8E0000}"/>
    <cellStyle name="Normal 3 2 2 6 4 6 2" xfId="23826" xr:uid="{00000000-0005-0000-0000-00006B8E0000}"/>
    <cellStyle name="Normal 3 2 2 6 4 6 2 2" xfId="59042" xr:uid="{00000000-0005-0000-0000-00006C8E0000}"/>
    <cellStyle name="Normal 3 2 2 6 4 6 3" xfId="46445" xr:uid="{00000000-0005-0000-0000-00006D8E0000}"/>
    <cellStyle name="Normal 3 2 2 6 4 6 4" xfId="36431" xr:uid="{00000000-0005-0000-0000-00006E8E0000}"/>
    <cellStyle name="Normal 3 2 2 6 4 7" xfId="15590" xr:uid="{00000000-0005-0000-0000-00006F8E0000}"/>
    <cellStyle name="Normal 3 2 2 6 4 7 2" xfId="50806" xr:uid="{00000000-0005-0000-0000-0000708E0000}"/>
    <cellStyle name="Normal 3 2 2 6 4 7 3" xfId="28195" xr:uid="{00000000-0005-0000-0000-0000718E0000}"/>
    <cellStyle name="Normal 3 2 2 6 4 8" xfId="12681" xr:uid="{00000000-0005-0000-0000-0000728E0000}"/>
    <cellStyle name="Normal 3 2 2 6 4 8 2" xfId="47899" xr:uid="{00000000-0005-0000-0000-0000738E0000}"/>
    <cellStyle name="Normal 3 2 2 6 4 9" xfId="38209" xr:uid="{00000000-0005-0000-0000-0000748E0000}"/>
    <cellStyle name="Normal 3 2 2 6 5" xfId="3410" xr:uid="{00000000-0005-0000-0000-0000758E0000}"/>
    <cellStyle name="Normal 3 2 2 6 5 10" xfId="26906" xr:uid="{00000000-0005-0000-0000-0000768E0000}"/>
    <cellStyle name="Normal 3 2 2 6 5 11" xfId="61310" xr:uid="{00000000-0005-0000-0000-0000778E0000}"/>
    <cellStyle name="Normal 3 2 2 6 5 2" xfId="5206" xr:uid="{00000000-0005-0000-0000-0000788E0000}"/>
    <cellStyle name="Normal 3 2 2 6 5 2 2" xfId="17853" xr:uid="{00000000-0005-0000-0000-0000798E0000}"/>
    <cellStyle name="Normal 3 2 2 6 5 2 2 2" xfId="53069" xr:uid="{00000000-0005-0000-0000-00007A8E0000}"/>
    <cellStyle name="Normal 3 2 2 6 5 2 3" xfId="40472" xr:uid="{00000000-0005-0000-0000-00007B8E0000}"/>
    <cellStyle name="Normal 3 2 2 6 5 2 4" xfId="30458" xr:uid="{00000000-0005-0000-0000-00007C8E0000}"/>
    <cellStyle name="Normal 3 2 2 6 5 3" xfId="6676" xr:uid="{00000000-0005-0000-0000-00007D8E0000}"/>
    <cellStyle name="Normal 3 2 2 6 5 3 2" xfId="19307" xr:uid="{00000000-0005-0000-0000-00007E8E0000}"/>
    <cellStyle name="Normal 3 2 2 6 5 3 2 2" xfId="54523" xr:uid="{00000000-0005-0000-0000-00007F8E0000}"/>
    <cellStyle name="Normal 3 2 2 6 5 3 3" xfId="41926" xr:uid="{00000000-0005-0000-0000-0000808E0000}"/>
    <cellStyle name="Normal 3 2 2 6 5 3 4" xfId="31912" xr:uid="{00000000-0005-0000-0000-0000818E0000}"/>
    <cellStyle name="Normal 3 2 2 6 5 4" xfId="8135" xr:uid="{00000000-0005-0000-0000-0000828E0000}"/>
    <cellStyle name="Normal 3 2 2 6 5 4 2" xfId="20761" xr:uid="{00000000-0005-0000-0000-0000838E0000}"/>
    <cellStyle name="Normal 3 2 2 6 5 4 2 2" xfId="55977" xr:uid="{00000000-0005-0000-0000-0000848E0000}"/>
    <cellStyle name="Normal 3 2 2 6 5 4 3" xfId="43380" xr:uid="{00000000-0005-0000-0000-0000858E0000}"/>
    <cellStyle name="Normal 3 2 2 6 5 4 4" xfId="33366" xr:uid="{00000000-0005-0000-0000-0000868E0000}"/>
    <cellStyle name="Normal 3 2 2 6 5 5" xfId="9916" xr:uid="{00000000-0005-0000-0000-0000878E0000}"/>
    <cellStyle name="Normal 3 2 2 6 5 5 2" xfId="22537" xr:uid="{00000000-0005-0000-0000-0000888E0000}"/>
    <cellStyle name="Normal 3 2 2 6 5 5 2 2" xfId="57753" xr:uid="{00000000-0005-0000-0000-0000898E0000}"/>
    <cellStyle name="Normal 3 2 2 6 5 5 3" xfId="45156" xr:uid="{00000000-0005-0000-0000-00008A8E0000}"/>
    <cellStyle name="Normal 3 2 2 6 5 5 4" xfId="35142" xr:uid="{00000000-0005-0000-0000-00008B8E0000}"/>
    <cellStyle name="Normal 3 2 2 6 5 6" xfId="11710" xr:uid="{00000000-0005-0000-0000-00008C8E0000}"/>
    <cellStyle name="Normal 3 2 2 6 5 6 2" xfId="24313" xr:uid="{00000000-0005-0000-0000-00008D8E0000}"/>
    <cellStyle name="Normal 3 2 2 6 5 6 2 2" xfId="59529" xr:uid="{00000000-0005-0000-0000-00008E8E0000}"/>
    <cellStyle name="Normal 3 2 2 6 5 6 3" xfId="46932" xr:uid="{00000000-0005-0000-0000-00008F8E0000}"/>
    <cellStyle name="Normal 3 2 2 6 5 6 4" xfId="36918" xr:uid="{00000000-0005-0000-0000-0000908E0000}"/>
    <cellStyle name="Normal 3 2 2 6 5 7" xfId="16077" xr:uid="{00000000-0005-0000-0000-0000918E0000}"/>
    <cellStyle name="Normal 3 2 2 6 5 7 2" xfId="51293" xr:uid="{00000000-0005-0000-0000-0000928E0000}"/>
    <cellStyle name="Normal 3 2 2 6 5 7 3" xfId="28682" xr:uid="{00000000-0005-0000-0000-0000938E0000}"/>
    <cellStyle name="Normal 3 2 2 6 5 8" xfId="14299" xr:uid="{00000000-0005-0000-0000-0000948E0000}"/>
    <cellStyle name="Normal 3 2 2 6 5 8 2" xfId="49517" xr:uid="{00000000-0005-0000-0000-0000958E0000}"/>
    <cellStyle name="Normal 3 2 2 6 5 9" xfId="38696" xr:uid="{00000000-0005-0000-0000-0000968E0000}"/>
    <cellStyle name="Normal 3 2 2 6 6" xfId="2570" xr:uid="{00000000-0005-0000-0000-0000978E0000}"/>
    <cellStyle name="Normal 3 2 2 6 6 10" xfId="26097" xr:uid="{00000000-0005-0000-0000-0000988E0000}"/>
    <cellStyle name="Normal 3 2 2 6 6 11" xfId="60501" xr:uid="{00000000-0005-0000-0000-0000998E0000}"/>
    <cellStyle name="Normal 3 2 2 6 6 2" xfId="4397" xr:uid="{00000000-0005-0000-0000-00009A8E0000}"/>
    <cellStyle name="Normal 3 2 2 6 6 2 2" xfId="17044" xr:uid="{00000000-0005-0000-0000-00009B8E0000}"/>
    <cellStyle name="Normal 3 2 2 6 6 2 2 2" xfId="52260" xr:uid="{00000000-0005-0000-0000-00009C8E0000}"/>
    <cellStyle name="Normal 3 2 2 6 6 2 3" xfId="39663" xr:uid="{00000000-0005-0000-0000-00009D8E0000}"/>
    <cellStyle name="Normal 3 2 2 6 6 2 4" xfId="29649" xr:uid="{00000000-0005-0000-0000-00009E8E0000}"/>
    <cellStyle name="Normal 3 2 2 6 6 3" xfId="5867" xr:uid="{00000000-0005-0000-0000-00009F8E0000}"/>
    <cellStyle name="Normal 3 2 2 6 6 3 2" xfId="18498" xr:uid="{00000000-0005-0000-0000-0000A08E0000}"/>
    <cellStyle name="Normal 3 2 2 6 6 3 2 2" xfId="53714" xr:uid="{00000000-0005-0000-0000-0000A18E0000}"/>
    <cellStyle name="Normal 3 2 2 6 6 3 3" xfId="41117" xr:uid="{00000000-0005-0000-0000-0000A28E0000}"/>
    <cellStyle name="Normal 3 2 2 6 6 3 4" xfId="31103" xr:uid="{00000000-0005-0000-0000-0000A38E0000}"/>
    <cellStyle name="Normal 3 2 2 6 6 4" xfId="7326" xr:uid="{00000000-0005-0000-0000-0000A48E0000}"/>
    <cellStyle name="Normal 3 2 2 6 6 4 2" xfId="19952" xr:uid="{00000000-0005-0000-0000-0000A58E0000}"/>
    <cellStyle name="Normal 3 2 2 6 6 4 2 2" xfId="55168" xr:uid="{00000000-0005-0000-0000-0000A68E0000}"/>
    <cellStyle name="Normal 3 2 2 6 6 4 3" xfId="42571" xr:uid="{00000000-0005-0000-0000-0000A78E0000}"/>
    <cellStyle name="Normal 3 2 2 6 6 4 4" xfId="32557" xr:uid="{00000000-0005-0000-0000-0000A88E0000}"/>
    <cellStyle name="Normal 3 2 2 6 6 5" xfId="9107" xr:uid="{00000000-0005-0000-0000-0000A98E0000}"/>
    <cellStyle name="Normal 3 2 2 6 6 5 2" xfId="21728" xr:uid="{00000000-0005-0000-0000-0000AA8E0000}"/>
    <cellStyle name="Normal 3 2 2 6 6 5 2 2" xfId="56944" xr:uid="{00000000-0005-0000-0000-0000AB8E0000}"/>
    <cellStyle name="Normal 3 2 2 6 6 5 3" xfId="44347" xr:uid="{00000000-0005-0000-0000-0000AC8E0000}"/>
    <cellStyle name="Normal 3 2 2 6 6 5 4" xfId="34333" xr:uid="{00000000-0005-0000-0000-0000AD8E0000}"/>
    <cellStyle name="Normal 3 2 2 6 6 6" xfId="10901" xr:uid="{00000000-0005-0000-0000-0000AE8E0000}"/>
    <cellStyle name="Normal 3 2 2 6 6 6 2" xfId="23504" xr:uid="{00000000-0005-0000-0000-0000AF8E0000}"/>
    <cellStyle name="Normal 3 2 2 6 6 6 2 2" xfId="58720" xr:uid="{00000000-0005-0000-0000-0000B08E0000}"/>
    <cellStyle name="Normal 3 2 2 6 6 6 3" xfId="46123" xr:uid="{00000000-0005-0000-0000-0000B18E0000}"/>
    <cellStyle name="Normal 3 2 2 6 6 6 4" xfId="36109" xr:uid="{00000000-0005-0000-0000-0000B28E0000}"/>
    <cellStyle name="Normal 3 2 2 6 6 7" xfId="15268" xr:uid="{00000000-0005-0000-0000-0000B38E0000}"/>
    <cellStyle name="Normal 3 2 2 6 6 7 2" xfId="50484" xr:uid="{00000000-0005-0000-0000-0000B48E0000}"/>
    <cellStyle name="Normal 3 2 2 6 6 7 3" xfId="27873" xr:uid="{00000000-0005-0000-0000-0000B58E0000}"/>
    <cellStyle name="Normal 3 2 2 6 6 8" xfId="13490" xr:uid="{00000000-0005-0000-0000-0000B68E0000}"/>
    <cellStyle name="Normal 3 2 2 6 6 8 2" xfId="48708" xr:uid="{00000000-0005-0000-0000-0000B78E0000}"/>
    <cellStyle name="Normal 3 2 2 6 6 9" xfId="37887" xr:uid="{00000000-0005-0000-0000-0000B88E0000}"/>
    <cellStyle name="Normal 3 2 2 6 7" xfId="3734" xr:uid="{00000000-0005-0000-0000-0000B98E0000}"/>
    <cellStyle name="Normal 3 2 2 6 7 2" xfId="8458" xr:uid="{00000000-0005-0000-0000-0000BA8E0000}"/>
    <cellStyle name="Normal 3 2 2 6 7 2 2" xfId="21084" xr:uid="{00000000-0005-0000-0000-0000BB8E0000}"/>
    <cellStyle name="Normal 3 2 2 6 7 2 2 2" xfId="56300" xr:uid="{00000000-0005-0000-0000-0000BC8E0000}"/>
    <cellStyle name="Normal 3 2 2 6 7 2 3" xfId="43703" xr:uid="{00000000-0005-0000-0000-0000BD8E0000}"/>
    <cellStyle name="Normal 3 2 2 6 7 2 4" xfId="33689" xr:uid="{00000000-0005-0000-0000-0000BE8E0000}"/>
    <cellStyle name="Normal 3 2 2 6 7 3" xfId="10239" xr:uid="{00000000-0005-0000-0000-0000BF8E0000}"/>
    <cellStyle name="Normal 3 2 2 6 7 3 2" xfId="22860" xr:uid="{00000000-0005-0000-0000-0000C08E0000}"/>
    <cellStyle name="Normal 3 2 2 6 7 3 2 2" xfId="58076" xr:uid="{00000000-0005-0000-0000-0000C18E0000}"/>
    <cellStyle name="Normal 3 2 2 6 7 3 3" xfId="45479" xr:uid="{00000000-0005-0000-0000-0000C28E0000}"/>
    <cellStyle name="Normal 3 2 2 6 7 3 4" xfId="35465" xr:uid="{00000000-0005-0000-0000-0000C38E0000}"/>
    <cellStyle name="Normal 3 2 2 6 7 4" xfId="12035" xr:uid="{00000000-0005-0000-0000-0000C48E0000}"/>
    <cellStyle name="Normal 3 2 2 6 7 4 2" xfId="24636" xr:uid="{00000000-0005-0000-0000-0000C58E0000}"/>
    <cellStyle name="Normal 3 2 2 6 7 4 2 2" xfId="59852" xr:uid="{00000000-0005-0000-0000-0000C68E0000}"/>
    <cellStyle name="Normal 3 2 2 6 7 4 3" xfId="47255" xr:uid="{00000000-0005-0000-0000-0000C78E0000}"/>
    <cellStyle name="Normal 3 2 2 6 7 4 4" xfId="37241" xr:uid="{00000000-0005-0000-0000-0000C88E0000}"/>
    <cellStyle name="Normal 3 2 2 6 7 5" xfId="16400" xr:uid="{00000000-0005-0000-0000-0000C98E0000}"/>
    <cellStyle name="Normal 3 2 2 6 7 5 2" xfId="51616" xr:uid="{00000000-0005-0000-0000-0000CA8E0000}"/>
    <cellStyle name="Normal 3 2 2 6 7 5 3" xfId="29005" xr:uid="{00000000-0005-0000-0000-0000CB8E0000}"/>
    <cellStyle name="Normal 3 2 2 6 7 6" xfId="14622" xr:uid="{00000000-0005-0000-0000-0000CC8E0000}"/>
    <cellStyle name="Normal 3 2 2 6 7 6 2" xfId="49840" xr:uid="{00000000-0005-0000-0000-0000CD8E0000}"/>
    <cellStyle name="Normal 3 2 2 6 7 7" xfId="39019" xr:uid="{00000000-0005-0000-0000-0000CE8E0000}"/>
    <cellStyle name="Normal 3 2 2 6 7 8" xfId="27229" xr:uid="{00000000-0005-0000-0000-0000CF8E0000}"/>
    <cellStyle name="Normal 3 2 2 6 8" xfId="4072" xr:uid="{00000000-0005-0000-0000-0000D08E0000}"/>
    <cellStyle name="Normal 3 2 2 6 8 2" xfId="16722" xr:uid="{00000000-0005-0000-0000-0000D18E0000}"/>
    <cellStyle name="Normal 3 2 2 6 8 2 2" xfId="51938" xr:uid="{00000000-0005-0000-0000-0000D28E0000}"/>
    <cellStyle name="Normal 3 2 2 6 8 2 3" xfId="29327" xr:uid="{00000000-0005-0000-0000-0000D38E0000}"/>
    <cellStyle name="Normal 3 2 2 6 8 3" xfId="13168" xr:uid="{00000000-0005-0000-0000-0000D48E0000}"/>
    <cellStyle name="Normal 3 2 2 6 8 3 2" xfId="48386" xr:uid="{00000000-0005-0000-0000-0000D58E0000}"/>
    <cellStyle name="Normal 3 2 2 6 8 4" xfId="39341" xr:uid="{00000000-0005-0000-0000-0000D68E0000}"/>
    <cellStyle name="Normal 3 2 2 6 8 5" xfId="25775" xr:uid="{00000000-0005-0000-0000-0000D78E0000}"/>
    <cellStyle name="Normal 3 2 2 6 9" xfId="5545" xr:uid="{00000000-0005-0000-0000-0000D88E0000}"/>
    <cellStyle name="Normal 3 2 2 6 9 2" xfId="18176" xr:uid="{00000000-0005-0000-0000-0000D98E0000}"/>
    <cellStyle name="Normal 3 2 2 6 9 2 2" xfId="53392" xr:uid="{00000000-0005-0000-0000-0000DA8E0000}"/>
    <cellStyle name="Normal 3 2 2 6 9 3" xfId="40795" xr:uid="{00000000-0005-0000-0000-0000DB8E0000}"/>
    <cellStyle name="Normal 3 2 2 6 9 4" xfId="30781" xr:uid="{00000000-0005-0000-0000-0000DC8E0000}"/>
    <cellStyle name="Normal 3 2 2 7" xfId="2249" xr:uid="{00000000-0005-0000-0000-0000DD8E0000}"/>
    <cellStyle name="Normal 3 2 2 7 10" xfId="7028" xr:uid="{00000000-0005-0000-0000-0000DE8E0000}"/>
    <cellStyle name="Normal 3 2 2 7 10 2" xfId="19654" xr:uid="{00000000-0005-0000-0000-0000DF8E0000}"/>
    <cellStyle name="Normal 3 2 2 7 10 2 2" xfId="54870" xr:uid="{00000000-0005-0000-0000-0000E08E0000}"/>
    <cellStyle name="Normal 3 2 2 7 10 3" xfId="42273" xr:uid="{00000000-0005-0000-0000-0000E18E0000}"/>
    <cellStyle name="Normal 3 2 2 7 10 4" xfId="32259" xr:uid="{00000000-0005-0000-0000-0000E28E0000}"/>
    <cellStyle name="Normal 3 2 2 7 11" xfId="8809" xr:uid="{00000000-0005-0000-0000-0000E38E0000}"/>
    <cellStyle name="Normal 3 2 2 7 11 2" xfId="21430" xr:uid="{00000000-0005-0000-0000-0000E48E0000}"/>
    <cellStyle name="Normal 3 2 2 7 11 2 2" xfId="56646" xr:uid="{00000000-0005-0000-0000-0000E58E0000}"/>
    <cellStyle name="Normal 3 2 2 7 11 3" xfId="44049" xr:uid="{00000000-0005-0000-0000-0000E68E0000}"/>
    <cellStyle name="Normal 3 2 2 7 11 4" xfId="34035" xr:uid="{00000000-0005-0000-0000-0000E78E0000}"/>
    <cellStyle name="Normal 3 2 2 7 12" xfId="10643" xr:uid="{00000000-0005-0000-0000-0000E88E0000}"/>
    <cellStyle name="Normal 3 2 2 7 12 2" xfId="23254" xr:uid="{00000000-0005-0000-0000-0000E98E0000}"/>
    <cellStyle name="Normal 3 2 2 7 12 2 2" xfId="58470" xr:uid="{00000000-0005-0000-0000-0000EA8E0000}"/>
    <cellStyle name="Normal 3 2 2 7 12 3" xfId="45873" xr:uid="{00000000-0005-0000-0000-0000EB8E0000}"/>
    <cellStyle name="Normal 3 2 2 7 12 4" xfId="35859" xr:uid="{00000000-0005-0000-0000-0000EC8E0000}"/>
    <cellStyle name="Normal 3 2 2 7 13" xfId="14970" xr:uid="{00000000-0005-0000-0000-0000ED8E0000}"/>
    <cellStyle name="Normal 3 2 2 7 13 2" xfId="50186" xr:uid="{00000000-0005-0000-0000-0000EE8E0000}"/>
    <cellStyle name="Normal 3 2 2 7 13 3" xfId="27575" xr:uid="{00000000-0005-0000-0000-0000EF8E0000}"/>
    <cellStyle name="Normal 3 2 2 7 14" xfId="12383" xr:uid="{00000000-0005-0000-0000-0000F08E0000}"/>
    <cellStyle name="Normal 3 2 2 7 14 2" xfId="47601" xr:uid="{00000000-0005-0000-0000-0000F18E0000}"/>
    <cellStyle name="Normal 3 2 2 7 15" xfId="37589" xr:uid="{00000000-0005-0000-0000-0000F28E0000}"/>
    <cellStyle name="Normal 3 2 2 7 16" xfId="24990" xr:uid="{00000000-0005-0000-0000-0000F38E0000}"/>
    <cellStyle name="Normal 3 2 2 7 17" xfId="60203" xr:uid="{00000000-0005-0000-0000-0000F48E0000}"/>
    <cellStyle name="Normal 3 2 2 7 2" xfId="2422" xr:uid="{00000000-0005-0000-0000-0000F58E0000}"/>
    <cellStyle name="Normal 3 2 2 7 2 10" xfId="10644" xr:uid="{00000000-0005-0000-0000-0000F68E0000}"/>
    <cellStyle name="Normal 3 2 2 7 2 10 2" xfId="23255" xr:uid="{00000000-0005-0000-0000-0000F78E0000}"/>
    <cellStyle name="Normal 3 2 2 7 2 10 2 2" xfId="58471" xr:uid="{00000000-0005-0000-0000-0000F88E0000}"/>
    <cellStyle name="Normal 3 2 2 7 2 10 3" xfId="45874" xr:uid="{00000000-0005-0000-0000-0000F98E0000}"/>
    <cellStyle name="Normal 3 2 2 7 2 10 4" xfId="35860" xr:uid="{00000000-0005-0000-0000-0000FA8E0000}"/>
    <cellStyle name="Normal 3 2 2 7 2 11" xfId="15127" xr:uid="{00000000-0005-0000-0000-0000FB8E0000}"/>
    <cellStyle name="Normal 3 2 2 7 2 11 2" xfId="50343" xr:uid="{00000000-0005-0000-0000-0000FC8E0000}"/>
    <cellStyle name="Normal 3 2 2 7 2 11 3" xfId="27732" xr:uid="{00000000-0005-0000-0000-0000FD8E0000}"/>
    <cellStyle name="Normal 3 2 2 7 2 12" xfId="12540" xr:uid="{00000000-0005-0000-0000-0000FE8E0000}"/>
    <cellStyle name="Normal 3 2 2 7 2 12 2" xfId="47758" xr:uid="{00000000-0005-0000-0000-0000FF8E0000}"/>
    <cellStyle name="Normal 3 2 2 7 2 13" xfId="37746" xr:uid="{00000000-0005-0000-0000-0000008F0000}"/>
    <cellStyle name="Normal 3 2 2 7 2 14" xfId="25147" xr:uid="{00000000-0005-0000-0000-0000018F0000}"/>
    <cellStyle name="Normal 3 2 2 7 2 15" xfId="60360" xr:uid="{00000000-0005-0000-0000-0000028F0000}"/>
    <cellStyle name="Normal 3 2 2 7 2 2" xfId="3262" xr:uid="{00000000-0005-0000-0000-0000038F0000}"/>
    <cellStyle name="Normal 3 2 2 7 2 2 10" xfId="25631" xr:uid="{00000000-0005-0000-0000-0000048F0000}"/>
    <cellStyle name="Normal 3 2 2 7 2 2 11" xfId="61166" xr:uid="{00000000-0005-0000-0000-0000058F0000}"/>
    <cellStyle name="Normal 3 2 2 7 2 2 2" xfId="5062" xr:uid="{00000000-0005-0000-0000-0000068F0000}"/>
    <cellStyle name="Normal 3 2 2 7 2 2 2 2" xfId="17709" xr:uid="{00000000-0005-0000-0000-0000078F0000}"/>
    <cellStyle name="Normal 3 2 2 7 2 2 2 2 2" xfId="52925" xr:uid="{00000000-0005-0000-0000-0000088F0000}"/>
    <cellStyle name="Normal 3 2 2 7 2 2 2 2 3" xfId="30314" xr:uid="{00000000-0005-0000-0000-0000098F0000}"/>
    <cellStyle name="Normal 3 2 2 7 2 2 2 3" xfId="14155" xr:uid="{00000000-0005-0000-0000-00000A8F0000}"/>
    <cellStyle name="Normal 3 2 2 7 2 2 2 3 2" xfId="49373" xr:uid="{00000000-0005-0000-0000-00000B8F0000}"/>
    <cellStyle name="Normal 3 2 2 7 2 2 2 4" xfId="40328" xr:uid="{00000000-0005-0000-0000-00000C8F0000}"/>
    <cellStyle name="Normal 3 2 2 7 2 2 2 5" xfId="26762" xr:uid="{00000000-0005-0000-0000-00000D8F0000}"/>
    <cellStyle name="Normal 3 2 2 7 2 2 3" xfId="6532" xr:uid="{00000000-0005-0000-0000-00000E8F0000}"/>
    <cellStyle name="Normal 3 2 2 7 2 2 3 2" xfId="19163" xr:uid="{00000000-0005-0000-0000-00000F8F0000}"/>
    <cellStyle name="Normal 3 2 2 7 2 2 3 2 2" xfId="54379" xr:uid="{00000000-0005-0000-0000-0000108F0000}"/>
    <cellStyle name="Normal 3 2 2 7 2 2 3 3" xfId="41782" xr:uid="{00000000-0005-0000-0000-0000118F0000}"/>
    <cellStyle name="Normal 3 2 2 7 2 2 3 4" xfId="31768" xr:uid="{00000000-0005-0000-0000-0000128F0000}"/>
    <cellStyle name="Normal 3 2 2 7 2 2 4" xfId="7991" xr:uid="{00000000-0005-0000-0000-0000138F0000}"/>
    <cellStyle name="Normal 3 2 2 7 2 2 4 2" xfId="20617" xr:uid="{00000000-0005-0000-0000-0000148F0000}"/>
    <cellStyle name="Normal 3 2 2 7 2 2 4 2 2" xfId="55833" xr:uid="{00000000-0005-0000-0000-0000158F0000}"/>
    <cellStyle name="Normal 3 2 2 7 2 2 4 3" xfId="43236" xr:uid="{00000000-0005-0000-0000-0000168F0000}"/>
    <cellStyle name="Normal 3 2 2 7 2 2 4 4" xfId="33222" xr:uid="{00000000-0005-0000-0000-0000178F0000}"/>
    <cellStyle name="Normal 3 2 2 7 2 2 5" xfId="9772" xr:uid="{00000000-0005-0000-0000-0000188F0000}"/>
    <cellStyle name="Normal 3 2 2 7 2 2 5 2" xfId="22393" xr:uid="{00000000-0005-0000-0000-0000198F0000}"/>
    <cellStyle name="Normal 3 2 2 7 2 2 5 2 2" xfId="57609" xr:uid="{00000000-0005-0000-0000-00001A8F0000}"/>
    <cellStyle name="Normal 3 2 2 7 2 2 5 3" xfId="45012" xr:uid="{00000000-0005-0000-0000-00001B8F0000}"/>
    <cellStyle name="Normal 3 2 2 7 2 2 5 4" xfId="34998" xr:uid="{00000000-0005-0000-0000-00001C8F0000}"/>
    <cellStyle name="Normal 3 2 2 7 2 2 6" xfId="11566" xr:uid="{00000000-0005-0000-0000-00001D8F0000}"/>
    <cellStyle name="Normal 3 2 2 7 2 2 6 2" xfId="24169" xr:uid="{00000000-0005-0000-0000-00001E8F0000}"/>
    <cellStyle name="Normal 3 2 2 7 2 2 6 2 2" xfId="59385" xr:uid="{00000000-0005-0000-0000-00001F8F0000}"/>
    <cellStyle name="Normal 3 2 2 7 2 2 6 3" xfId="46788" xr:uid="{00000000-0005-0000-0000-0000208F0000}"/>
    <cellStyle name="Normal 3 2 2 7 2 2 6 4" xfId="36774" xr:uid="{00000000-0005-0000-0000-0000218F0000}"/>
    <cellStyle name="Normal 3 2 2 7 2 2 7" xfId="15933" xr:uid="{00000000-0005-0000-0000-0000228F0000}"/>
    <cellStyle name="Normal 3 2 2 7 2 2 7 2" xfId="51149" xr:uid="{00000000-0005-0000-0000-0000238F0000}"/>
    <cellStyle name="Normal 3 2 2 7 2 2 7 3" xfId="28538" xr:uid="{00000000-0005-0000-0000-0000248F0000}"/>
    <cellStyle name="Normal 3 2 2 7 2 2 8" xfId="13024" xr:uid="{00000000-0005-0000-0000-0000258F0000}"/>
    <cellStyle name="Normal 3 2 2 7 2 2 8 2" xfId="48242" xr:uid="{00000000-0005-0000-0000-0000268F0000}"/>
    <cellStyle name="Normal 3 2 2 7 2 2 9" xfId="38552" xr:uid="{00000000-0005-0000-0000-0000278F0000}"/>
    <cellStyle name="Normal 3 2 2 7 2 3" xfId="3591" xr:uid="{00000000-0005-0000-0000-0000288F0000}"/>
    <cellStyle name="Normal 3 2 2 7 2 3 10" xfId="27087" xr:uid="{00000000-0005-0000-0000-0000298F0000}"/>
    <cellStyle name="Normal 3 2 2 7 2 3 11" xfId="61491" xr:uid="{00000000-0005-0000-0000-00002A8F0000}"/>
    <cellStyle name="Normal 3 2 2 7 2 3 2" xfId="5387" xr:uid="{00000000-0005-0000-0000-00002B8F0000}"/>
    <cellStyle name="Normal 3 2 2 7 2 3 2 2" xfId="18034" xr:uid="{00000000-0005-0000-0000-00002C8F0000}"/>
    <cellStyle name="Normal 3 2 2 7 2 3 2 2 2" xfId="53250" xr:uid="{00000000-0005-0000-0000-00002D8F0000}"/>
    <cellStyle name="Normal 3 2 2 7 2 3 2 3" xfId="40653" xr:uid="{00000000-0005-0000-0000-00002E8F0000}"/>
    <cellStyle name="Normal 3 2 2 7 2 3 2 4" xfId="30639" xr:uid="{00000000-0005-0000-0000-00002F8F0000}"/>
    <cellStyle name="Normal 3 2 2 7 2 3 3" xfId="6857" xr:uid="{00000000-0005-0000-0000-0000308F0000}"/>
    <cellStyle name="Normal 3 2 2 7 2 3 3 2" xfId="19488" xr:uid="{00000000-0005-0000-0000-0000318F0000}"/>
    <cellStyle name="Normal 3 2 2 7 2 3 3 2 2" xfId="54704" xr:uid="{00000000-0005-0000-0000-0000328F0000}"/>
    <cellStyle name="Normal 3 2 2 7 2 3 3 3" xfId="42107" xr:uid="{00000000-0005-0000-0000-0000338F0000}"/>
    <cellStyle name="Normal 3 2 2 7 2 3 3 4" xfId="32093" xr:uid="{00000000-0005-0000-0000-0000348F0000}"/>
    <cellStyle name="Normal 3 2 2 7 2 3 4" xfId="8316" xr:uid="{00000000-0005-0000-0000-0000358F0000}"/>
    <cellStyle name="Normal 3 2 2 7 2 3 4 2" xfId="20942" xr:uid="{00000000-0005-0000-0000-0000368F0000}"/>
    <cellStyle name="Normal 3 2 2 7 2 3 4 2 2" xfId="56158" xr:uid="{00000000-0005-0000-0000-0000378F0000}"/>
    <cellStyle name="Normal 3 2 2 7 2 3 4 3" xfId="43561" xr:uid="{00000000-0005-0000-0000-0000388F0000}"/>
    <cellStyle name="Normal 3 2 2 7 2 3 4 4" xfId="33547" xr:uid="{00000000-0005-0000-0000-0000398F0000}"/>
    <cellStyle name="Normal 3 2 2 7 2 3 5" xfId="10097" xr:uid="{00000000-0005-0000-0000-00003A8F0000}"/>
    <cellStyle name="Normal 3 2 2 7 2 3 5 2" xfId="22718" xr:uid="{00000000-0005-0000-0000-00003B8F0000}"/>
    <cellStyle name="Normal 3 2 2 7 2 3 5 2 2" xfId="57934" xr:uid="{00000000-0005-0000-0000-00003C8F0000}"/>
    <cellStyle name="Normal 3 2 2 7 2 3 5 3" xfId="45337" xr:uid="{00000000-0005-0000-0000-00003D8F0000}"/>
    <cellStyle name="Normal 3 2 2 7 2 3 5 4" xfId="35323" xr:uid="{00000000-0005-0000-0000-00003E8F0000}"/>
    <cellStyle name="Normal 3 2 2 7 2 3 6" xfId="11891" xr:uid="{00000000-0005-0000-0000-00003F8F0000}"/>
    <cellStyle name="Normal 3 2 2 7 2 3 6 2" xfId="24494" xr:uid="{00000000-0005-0000-0000-0000408F0000}"/>
    <cellStyle name="Normal 3 2 2 7 2 3 6 2 2" xfId="59710" xr:uid="{00000000-0005-0000-0000-0000418F0000}"/>
    <cellStyle name="Normal 3 2 2 7 2 3 6 3" xfId="47113" xr:uid="{00000000-0005-0000-0000-0000428F0000}"/>
    <cellStyle name="Normal 3 2 2 7 2 3 6 4" xfId="37099" xr:uid="{00000000-0005-0000-0000-0000438F0000}"/>
    <cellStyle name="Normal 3 2 2 7 2 3 7" xfId="16258" xr:uid="{00000000-0005-0000-0000-0000448F0000}"/>
    <cellStyle name="Normal 3 2 2 7 2 3 7 2" xfId="51474" xr:uid="{00000000-0005-0000-0000-0000458F0000}"/>
    <cellStyle name="Normal 3 2 2 7 2 3 7 3" xfId="28863" xr:uid="{00000000-0005-0000-0000-0000468F0000}"/>
    <cellStyle name="Normal 3 2 2 7 2 3 8" xfId="14480" xr:uid="{00000000-0005-0000-0000-0000478F0000}"/>
    <cellStyle name="Normal 3 2 2 7 2 3 8 2" xfId="49698" xr:uid="{00000000-0005-0000-0000-0000488F0000}"/>
    <cellStyle name="Normal 3 2 2 7 2 3 9" xfId="38877" xr:uid="{00000000-0005-0000-0000-0000498F0000}"/>
    <cellStyle name="Normal 3 2 2 7 2 4" xfId="2752" xr:uid="{00000000-0005-0000-0000-00004A8F0000}"/>
    <cellStyle name="Normal 3 2 2 7 2 4 10" xfId="26278" xr:uid="{00000000-0005-0000-0000-00004B8F0000}"/>
    <cellStyle name="Normal 3 2 2 7 2 4 11" xfId="60682" xr:uid="{00000000-0005-0000-0000-00004C8F0000}"/>
    <cellStyle name="Normal 3 2 2 7 2 4 2" xfId="4578" xr:uid="{00000000-0005-0000-0000-00004D8F0000}"/>
    <cellStyle name="Normal 3 2 2 7 2 4 2 2" xfId="17225" xr:uid="{00000000-0005-0000-0000-00004E8F0000}"/>
    <cellStyle name="Normal 3 2 2 7 2 4 2 2 2" xfId="52441" xr:uid="{00000000-0005-0000-0000-00004F8F0000}"/>
    <cellStyle name="Normal 3 2 2 7 2 4 2 3" xfId="39844" xr:uid="{00000000-0005-0000-0000-0000508F0000}"/>
    <cellStyle name="Normal 3 2 2 7 2 4 2 4" xfId="29830" xr:uid="{00000000-0005-0000-0000-0000518F0000}"/>
    <cellStyle name="Normal 3 2 2 7 2 4 3" xfId="6048" xr:uid="{00000000-0005-0000-0000-0000528F0000}"/>
    <cellStyle name="Normal 3 2 2 7 2 4 3 2" xfId="18679" xr:uid="{00000000-0005-0000-0000-0000538F0000}"/>
    <cellStyle name="Normal 3 2 2 7 2 4 3 2 2" xfId="53895" xr:uid="{00000000-0005-0000-0000-0000548F0000}"/>
    <cellStyle name="Normal 3 2 2 7 2 4 3 3" xfId="41298" xr:uid="{00000000-0005-0000-0000-0000558F0000}"/>
    <cellStyle name="Normal 3 2 2 7 2 4 3 4" xfId="31284" xr:uid="{00000000-0005-0000-0000-0000568F0000}"/>
    <cellStyle name="Normal 3 2 2 7 2 4 4" xfId="7507" xr:uid="{00000000-0005-0000-0000-0000578F0000}"/>
    <cellStyle name="Normal 3 2 2 7 2 4 4 2" xfId="20133" xr:uid="{00000000-0005-0000-0000-0000588F0000}"/>
    <cellStyle name="Normal 3 2 2 7 2 4 4 2 2" xfId="55349" xr:uid="{00000000-0005-0000-0000-0000598F0000}"/>
    <cellStyle name="Normal 3 2 2 7 2 4 4 3" xfId="42752" xr:uid="{00000000-0005-0000-0000-00005A8F0000}"/>
    <cellStyle name="Normal 3 2 2 7 2 4 4 4" xfId="32738" xr:uid="{00000000-0005-0000-0000-00005B8F0000}"/>
    <cellStyle name="Normal 3 2 2 7 2 4 5" xfId="9288" xr:uid="{00000000-0005-0000-0000-00005C8F0000}"/>
    <cellStyle name="Normal 3 2 2 7 2 4 5 2" xfId="21909" xr:uid="{00000000-0005-0000-0000-00005D8F0000}"/>
    <cellStyle name="Normal 3 2 2 7 2 4 5 2 2" xfId="57125" xr:uid="{00000000-0005-0000-0000-00005E8F0000}"/>
    <cellStyle name="Normal 3 2 2 7 2 4 5 3" xfId="44528" xr:uid="{00000000-0005-0000-0000-00005F8F0000}"/>
    <cellStyle name="Normal 3 2 2 7 2 4 5 4" xfId="34514" xr:uid="{00000000-0005-0000-0000-0000608F0000}"/>
    <cellStyle name="Normal 3 2 2 7 2 4 6" xfId="11082" xr:uid="{00000000-0005-0000-0000-0000618F0000}"/>
    <cellStyle name="Normal 3 2 2 7 2 4 6 2" xfId="23685" xr:uid="{00000000-0005-0000-0000-0000628F0000}"/>
    <cellStyle name="Normal 3 2 2 7 2 4 6 2 2" xfId="58901" xr:uid="{00000000-0005-0000-0000-0000638F0000}"/>
    <cellStyle name="Normal 3 2 2 7 2 4 6 3" xfId="46304" xr:uid="{00000000-0005-0000-0000-0000648F0000}"/>
    <cellStyle name="Normal 3 2 2 7 2 4 6 4" xfId="36290" xr:uid="{00000000-0005-0000-0000-0000658F0000}"/>
    <cellStyle name="Normal 3 2 2 7 2 4 7" xfId="15449" xr:uid="{00000000-0005-0000-0000-0000668F0000}"/>
    <cellStyle name="Normal 3 2 2 7 2 4 7 2" xfId="50665" xr:uid="{00000000-0005-0000-0000-0000678F0000}"/>
    <cellStyle name="Normal 3 2 2 7 2 4 7 3" xfId="28054" xr:uid="{00000000-0005-0000-0000-0000688F0000}"/>
    <cellStyle name="Normal 3 2 2 7 2 4 8" xfId="13671" xr:uid="{00000000-0005-0000-0000-0000698F0000}"/>
    <cellStyle name="Normal 3 2 2 7 2 4 8 2" xfId="48889" xr:uid="{00000000-0005-0000-0000-00006A8F0000}"/>
    <cellStyle name="Normal 3 2 2 7 2 4 9" xfId="38068" xr:uid="{00000000-0005-0000-0000-00006B8F0000}"/>
    <cellStyle name="Normal 3 2 2 7 2 5" xfId="3916" xr:uid="{00000000-0005-0000-0000-00006C8F0000}"/>
    <cellStyle name="Normal 3 2 2 7 2 5 2" xfId="8639" xr:uid="{00000000-0005-0000-0000-00006D8F0000}"/>
    <cellStyle name="Normal 3 2 2 7 2 5 2 2" xfId="21265" xr:uid="{00000000-0005-0000-0000-00006E8F0000}"/>
    <cellStyle name="Normal 3 2 2 7 2 5 2 2 2" xfId="56481" xr:uid="{00000000-0005-0000-0000-00006F8F0000}"/>
    <cellStyle name="Normal 3 2 2 7 2 5 2 3" xfId="43884" xr:uid="{00000000-0005-0000-0000-0000708F0000}"/>
    <cellStyle name="Normal 3 2 2 7 2 5 2 4" xfId="33870" xr:uid="{00000000-0005-0000-0000-0000718F0000}"/>
    <cellStyle name="Normal 3 2 2 7 2 5 3" xfId="10420" xr:uid="{00000000-0005-0000-0000-0000728F0000}"/>
    <cellStyle name="Normal 3 2 2 7 2 5 3 2" xfId="23041" xr:uid="{00000000-0005-0000-0000-0000738F0000}"/>
    <cellStyle name="Normal 3 2 2 7 2 5 3 2 2" xfId="58257" xr:uid="{00000000-0005-0000-0000-0000748F0000}"/>
    <cellStyle name="Normal 3 2 2 7 2 5 3 3" xfId="45660" xr:uid="{00000000-0005-0000-0000-0000758F0000}"/>
    <cellStyle name="Normal 3 2 2 7 2 5 3 4" xfId="35646" xr:uid="{00000000-0005-0000-0000-0000768F0000}"/>
    <cellStyle name="Normal 3 2 2 7 2 5 4" xfId="12216" xr:uid="{00000000-0005-0000-0000-0000778F0000}"/>
    <cellStyle name="Normal 3 2 2 7 2 5 4 2" xfId="24817" xr:uid="{00000000-0005-0000-0000-0000788F0000}"/>
    <cellStyle name="Normal 3 2 2 7 2 5 4 2 2" xfId="60033" xr:uid="{00000000-0005-0000-0000-0000798F0000}"/>
    <cellStyle name="Normal 3 2 2 7 2 5 4 3" xfId="47436" xr:uid="{00000000-0005-0000-0000-00007A8F0000}"/>
    <cellStyle name="Normal 3 2 2 7 2 5 4 4" xfId="37422" xr:uid="{00000000-0005-0000-0000-00007B8F0000}"/>
    <cellStyle name="Normal 3 2 2 7 2 5 5" xfId="16581" xr:uid="{00000000-0005-0000-0000-00007C8F0000}"/>
    <cellStyle name="Normal 3 2 2 7 2 5 5 2" xfId="51797" xr:uid="{00000000-0005-0000-0000-00007D8F0000}"/>
    <cellStyle name="Normal 3 2 2 7 2 5 5 3" xfId="29186" xr:uid="{00000000-0005-0000-0000-00007E8F0000}"/>
    <cellStyle name="Normal 3 2 2 7 2 5 6" xfId="14803" xr:uid="{00000000-0005-0000-0000-00007F8F0000}"/>
    <cellStyle name="Normal 3 2 2 7 2 5 6 2" xfId="50021" xr:uid="{00000000-0005-0000-0000-0000808F0000}"/>
    <cellStyle name="Normal 3 2 2 7 2 5 7" xfId="39200" xr:uid="{00000000-0005-0000-0000-0000818F0000}"/>
    <cellStyle name="Normal 3 2 2 7 2 5 8" xfId="27410" xr:uid="{00000000-0005-0000-0000-0000828F0000}"/>
    <cellStyle name="Normal 3 2 2 7 2 6" xfId="4256" xr:uid="{00000000-0005-0000-0000-0000838F0000}"/>
    <cellStyle name="Normal 3 2 2 7 2 6 2" xfId="16903" xr:uid="{00000000-0005-0000-0000-0000848F0000}"/>
    <cellStyle name="Normal 3 2 2 7 2 6 2 2" xfId="52119" xr:uid="{00000000-0005-0000-0000-0000858F0000}"/>
    <cellStyle name="Normal 3 2 2 7 2 6 2 3" xfId="29508" xr:uid="{00000000-0005-0000-0000-0000868F0000}"/>
    <cellStyle name="Normal 3 2 2 7 2 6 3" xfId="13349" xr:uid="{00000000-0005-0000-0000-0000878F0000}"/>
    <cellStyle name="Normal 3 2 2 7 2 6 3 2" xfId="48567" xr:uid="{00000000-0005-0000-0000-0000888F0000}"/>
    <cellStyle name="Normal 3 2 2 7 2 6 4" xfId="39522" xr:uid="{00000000-0005-0000-0000-0000898F0000}"/>
    <cellStyle name="Normal 3 2 2 7 2 6 5" xfId="25956" xr:uid="{00000000-0005-0000-0000-00008A8F0000}"/>
    <cellStyle name="Normal 3 2 2 7 2 7" xfId="5726" xr:uid="{00000000-0005-0000-0000-00008B8F0000}"/>
    <cellStyle name="Normal 3 2 2 7 2 7 2" xfId="18357" xr:uid="{00000000-0005-0000-0000-00008C8F0000}"/>
    <cellStyle name="Normal 3 2 2 7 2 7 2 2" xfId="53573" xr:uid="{00000000-0005-0000-0000-00008D8F0000}"/>
    <cellStyle name="Normal 3 2 2 7 2 7 3" xfId="40976" xr:uid="{00000000-0005-0000-0000-00008E8F0000}"/>
    <cellStyle name="Normal 3 2 2 7 2 7 4" xfId="30962" xr:uid="{00000000-0005-0000-0000-00008F8F0000}"/>
    <cellStyle name="Normal 3 2 2 7 2 8" xfId="7185" xr:uid="{00000000-0005-0000-0000-0000908F0000}"/>
    <cellStyle name="Normal 3 2 2 7 2 8 2" xfId="19811" xr:uid="{00000000-0005-0000-0000-0000918F0000}"/>
    <cellStyle name="Normal 3 2 2 7 2 8 2 2" xfId="55027" xr:uid="{00000000-0005-0000-0000-0000928F0000}"/>
    <cellStyle name="Normal 3 2 2 7 2 8 3" xfId="42430" xr:uid="{00000000-0005-0000-0000-0000938F0000}"/>
    <cellStyle name="Normal 3 2 2 7 2 8 4" xfId="32416" xr:uid="{00000000-0005-0000-0000-0000948F0000}"/>
    <cellStyle name="Normal 3 2 2 7 2 9" xfId="8966" xr:uid="{00000000-0005-0000-0000-0000958F0000}"/>
    <cellStyle name="Normal 3 2 2 7 2 9 2" xfId="21587" xr:uid="{00000000-0005-0000-0000-0000968F0000}"/>
    <cellStyle name="Normal 3 2 2 7 2 9 2 2" xfId="56803" xr:uid="{00000000-0005-0000-0000-0000978F0000}"/>
    <cellStyle name="Normal 3 2 2 7 2 9 3" xfId="44206" xr:uid="{00000000-0005-0000-0000-0000988F0000}"/>
    <cellStyle name="Normal 3 2 2 7 2 9 4" xfId="34192" xr:uid="{00000000-0005-0000-0000-0000998F0000}"/>
    <cellStyle name="Normal 3 2 2 7 3" xfId="3105" xr:uid="{00000000-0005-0000-0000-00009A8F0000}"/>
    <cellStyle name="Normal 3 2 2 7 3 10" xfId="25474" xr:uid="{00000000-0005-0000-0000-00009B8F0000}"/>
    <cellStyle name="Normal 3 2 2 7 3 11" xfId="61009" xr:uid="{00000000-0005-0000-0000-00009C8F0000}"/>
    <cellStyle name="Normal 3 2 2 7 3 2" xfId="4905" xr:uid="{00000000-0005-0000-0000-00009D8F0000}"/>
    <cellStyle name="Normal 3 2 2 7 3 2 2" xfId="17552" xr:uid="{00000000-0005-0000-0000-00009E8F0000}"/>
    <cellStyle name="Normal 3 2 2 7 3 2 2 2" xfId="52768" xr:uid="{00000000-0005-0000-0000-00009F8F0000}"/>
    <cellStyle name="Normal 3 2 2 7 3 2 2 3" xfId="30157" xr:uid="{00000000-0005-0000-0000-0000A08F0000}"/>
    <cellStyle name="Normal 3 2 2 7 3 2 3" xfId="13998" xr:uid="{00000000-0005-0000-0000-0000A18F0000}"/>
    <cellStyle name="Normal 3 2 2 7 3 2 3 2" xfId="49216" xr:uid="{00000000-0005-0000-0000-0000A28F0000}"/>
    <cellStyle name="Normal 3 2 2 7 3 2 4" xfId="40171" xr:uid="{00000000-0005-0000-0000-0000A38F0000}"/>
    <cellStyle name="Normal 3 2 2 7 3 2 5" xfId="26605" xr:uid="{00000000-0005-0000-0000-0000A48F0000}"/>
    <cellStyle name="Normal 3 2 2 7 3 3" xfId="6375" xr:uid="{00000000-0005-0000-0000-0000A58F0000}"/>
    <cellStyle name="Normal 3 2 2 7 3 3 2" xfId="19006" xr:uid="{00000000-0005-0000-0000-0000A68F0000}"/>
    <cellStyle name="Normal 3 2 2 7 3 3 2 2" xfId="54222" xr:uid="{00000000-0005-0000-0000-0000A78F0000}"/>
    <cellStyle name="Normal 3 2 2 7 3 3 3" xfId="41625" xr:uid="{00000000-0005-0000-0000-0000A88F0000}"/>
    <cellStyle name="Normal 3 2 2 7 3 3 4" xfId="31611" xr:uid="{00000000-0005-0000-0000-0000A98F0000}"/>
    <cellStyle name="Normal 3 2 2 7 3 4" xfId="7834" xr:uid="{00000000-0005-0000-0000-0000AA8F0000}"/>
    <cellStyle name="Normal 3 2 2 7 3 4 2" xfId="20460" xr:uid="{00000000-0005-0000-0000-0000AB8F0000}"/>
    <cellStyle name="Normal 3 2 2 7 3 4 2 2" xfId="55676" xr:uid="{00000000-0005-0000-0000-0000AC8F0000}"/>
    <cellStyle name="Normal 3 2 2 7 3 4 3" xfId="43079" xr:uid="{00000000-0005-0000-0000-0000AD8F0000}"/>
    <cellStyle name="Normal 3 2 2 7 3 4 4" xfId="33065" xr:uid="{00000000-0005-0000-0000-0000AE8F0000}"/>
    <cellStyle name="Normal 3 2 2 7 3 5" xfId="9615" xr:uid="{00000000-0005-0000-0000-0000AF8F0000}"/>
    <cellStyle name="Normal 3 2 2 7 3 5 2" xfId="22236" xr:uid="{00000000-0005-0000-0000-0000B08F0000}"/>
    <cellStyle name="Normal 3 2 2 7 3 5 2 2" xfId="57452" xr:uid="{00000000-0005-0000-0000-0000B18F0000}"/>
    <cellStyle name="Normal 3 2 2 7 3 5 3" xfId="44855" xr:uid="{00000000-0005-0000-0000-0000B28F0000}"/>
    <cellStyle name="Normal 3 2 2 7 3 5 4" xfId="34841" xr:uid="{00000000-0005-0000-0000-0000B38F0000}"/>
    <cellStyle name="Normal 3 2 2 7 3 6" xfId="11409" xr:uid="{00000000-0005-0000-0000-0000B48F0000}"/>
    <cellStyle name="Normal 3 2 2 7 3 6 2" xfId="24012" xr:uid="{00000000-0005-0000-0000-0000B58F0000}"/>
    <cellStyle name="Normal 3 2 2 7 3 6 2 2" xfId="59228" xr:uid="{00000000-0005-0000-0000-0000B68F0000}"/>
    <cellStyle name="Normal 3 2 2 7 3 6 3" xfId="46631" xr:uid="{00000000-0005-0000-0000-0000B78F0000}"/>
    <cellStyle name="Normal 3 2 2 7 3 6 4" xfId="36617" xr:uid="{00000000-0005-0000-0000-0000B88F0000}"/>
    <cellStyle name="Normal 3 2 2 7 3 7" xfId="15776" xr:uid="{00000000-0005-0000-0000-0000B98F0000}"/>
    <cellStyle name="Normal 3 2 2 7 3 7 2" xfId="50992" xr:uid="{00000000-0005-0000-0000-0000BA8F0000}"/>
    <cellStyle name="Normal 3 2 2 7 3 7 3" xfId="28381" xr:uid="{00000000-0005-0000-0000-0000BB8F0000}"/>
    <cellStyle name="Normal 3 2 2 7 3 8" xfId="12867" xr:uid="{00000000-0005-0000-0000-0000BC8F0000}"/>
    <cellStyle name="Normal 3 2 2 7 3 8 2" xfId="48085" xr:uid="{00000000-0005-0000-0000-0000BD8F0000}"/>
    <cellStyle name="Normal 3 2 2 7 3 9" xfId="38395" xr:uid="{00000000-0005-0000-0000-0000BE8F0000}"/>
    <cellStyle name="Normal 3 2 2 7 4" xfId="2926" xr:uid="{00000000-0005-0000-0000-0000BF8F0000}"/>
    <cellStyle name="Normal 3 2 2 7 4 10" xfId="25312" xr:uid="{00000000-0005-0000-0000-0000C08F0000}"/>
    <cellStyle name="Normal 3 2 2 7 4 11" xfId="60847" xr:uid="{00000000-0005-0000-0000-0000C18F0000}"/>
    <cellStyle name="Normal 3 2 2 7 4 2" xfId="4743" xr:uid="{00000000-0005-0000-0000-0000C28F0000}"/>
    <cellStyle name="Normal 3 2 2 7 4 2 2" xfId="17390" xr:uid="{00000000-0005-0000-0000-0000C38F0000}"/>
    <cellStyle name="Normal 3 2 2 7 4 2 2 2" xfId="52606" xr:uid="{00000000-0005-0000-0000-0000C48F0000}"/>
    <cellStyle name="Normal 3 2 2 7 4 2 2 3" xfId="29995" xr:uid="{00000000-0005-0000-0000-0000C58F0000}"/>
    <cellStyle name="Normal 3 2 2 7 4 2 3" xfId="13836" xr:uid="{00000000-0005-0000-0000-0000C68F0000}"/>
    <cellStyle name="Normal 3 2 2 7 4 2 3 2" xfId="49054" xr:uid="{00000000-0005-0000-0000-0000C78F0000}"/>
    <cellStyle name="Normal 3 2 2 7 4 2 4" xfId="40009" xr:uid="{00000000-0005-0000-0000-0000C88F0000}"/>
    <cellStyle name="Normal 3 2 2 7 4 2 5" xfId="26443" xr:uid="{00000000-0005-0000-0000-0000C98F0000}"/>
    <cellStyle name="Normal 3 2 2 7 4 3" xfId="6213" xr:uid="{00000000-0005-0000-0000-0000CA8F0000}"/>
    <cellStyle name="Normal 3 2 2 7 4 3 2" xfId="18844" xr:uid="{00000000-0005-0000-0000-0000CB8F0000}"/>
    <cellStyle name="Normal 3 2 2 7 4 3 2 2" xfId="54060" xr:uid="{00000000-0005-0000-0000-0000CC8F0000}"/>
    <cellStyle name="Normal 3 2 2 7 4 3 3" xfId="41463" xr:uid="{00000000-0005-0000-0000-0000CD8F0000}"/>
    <cellStyle name="Normal 3 2 2 7 4 3 4" xfId="31449" xr:uid="{00000000-0005-0000-0000-0000CE8F0000}"/>
    <cellStyle name="Normal 3 2 2 7 4 4" xfId="7672" xr:uid="{00000000-0005-0000-0000-0000CF8F0000}"/>
    <cellStyle name="Normal 3 2 2 7 4 4 2" xfId="20298" xr:uid="{00000000-0005-0000-0000-0000D08F0000}"/>
    <cellStyle name="Normal 3 2 2 7 4 4 2 2" xfId="55514" xr:uid="{00000000-0005-0000-0000-0000D18F0000}"/>
    <cellStyle name="Normal 3 2 2 7 4 4 3" xfId="42917" xr:uid="{00000000-0005-0000-0000-0000D28F0000}"/>
    <cellStyle name="Normal 3 2 2 7 4 4 4" xfId="32903" xr:uid="{00000000-0005-0000-0000-0000D38F0000}"/>
    <cellStyle name="Normal 3 2 2 7 4 5" xfId="9453" xr:uid="{00000000-0005-0000-0000-0000D48F0000}"/>
    <cellStyle name="Normal 3 2 2 7 4 5 2" xfId="22074" xr:uid="{00000000-0005-0000-0000-0000D58F0000}"/>
    <cellStyle name="Normal 3 2 2 7 4 5 2 2" xfId="57290" xr:uid="{00000000-0005-0000-0000-0000D68F0000}"/>
    <cellStyle name="Normal 3 2 2 7 4 5 3" xfId="44693" xr:uid="{00000000-0005-0000-0000-0000D78F0000}"/>
    <cellStyle name="Normal 3 2 2 7 4 5 4" xfId="34679" xr:uid="{00000000-0005-0000-0000-0000D88F0000}"/>
    <cellStyle name="Normal 3 2 2 7 4 6" xfId="11247" xr:uid="{00000000-0005-0000-0000-0000D98F0000}"/>
    <cellStyle name="Normal 3 2 2 7 4 6 2" xfId="23850" xr:uid="{00000000-0005-0000-0000-0000DA8F0000}"/>
    <cellStyle name="Normal 3 2 2 7 4 6 2 2" xfId="59066" xr:uid="{00000000-0005-0000-0000-0000DB8F0000}"/>
    <cellStyle name="Normal 3 2 2 7 4 6 3" xfId="46469" xr:uid="{00000000-0005-0000-0000-0000DC8F0000}"/>
    <cellStyle name="Normal 3 2 2 7 4 6 4" xfId="36455" xr:uid="{00000000-0005-0000-0000-0000DD8F0000}"/>
    <cellStyle name="Normal 3 2 2 7 4 7" xfId="15614" xr:uid="{00000000-0005-0000-0000-0000DE8F0000}"/>
    <cellStyle name="Normal 3 2 2 7 4 7 2" xfId="50830" xr:uid="{00000000-0005-0000-0000-0000DF8F0000}"/>
    <cellStyle name="Normal 3 2 2 7 4 7 3" xfId="28219" xr:uid="{00000000-0005-0000-0000-0000E08F0000}"/>
    <cellStyle name="Normal 3 2 2 7 4 8" xfId="12705" xr:uid="{00000000-0005-0000-0000-0000E18F0000}"/>
    <cellStyle name="Normal 3 2 2 7 4 8 2" xfId="47923" xr:uid="{00000000-0005-0000-0000-0000E28F0000}"/>
    <cellStyle name="Normal 3 2 2 7 4 9" xfId="38233" xr:uid="{00000000-0005-0000-0000-0000E38F0000}"/>
    <cellStyle name="Normal 3 2 2 7 5" xfId="3434" xr:uid="{00000000-0005-0000-0000-0000E48F0000}"/>
    <cellStyle name="Normal 3 2 2 7 5 10" xfId="26930" xr:uid="{00000000-0005-0000-0000-0000E58F0000}"/>
    <cellStyle name="Normal 3 2 2 7 5 11" xfId="61334" xr:uid="{00000000-0005-0000-0000-0000E68F0000}"/>
    <cellStyle name="Normal 3 2 2 7 5 2" xfId="5230" xr:uid="{00000000-0005-0000-0000-0000E78F0000}"/>
    <cellStyle name="Normal 3 2 2 7 5 2 2" xfId="17877" xr:uid="{00000000-0005-0000-0000-0000E88F0000}"/>
    <cellStyle name="Normal 3 2 2 7 5 2 2 2" xfId="53093" xr:uid="{00000000-0005-0000-0000-0000E98F0000}"/>
    <cellStyle name="Normal 3 2 2 7 5 2 3" xfId="40496" xr:uid="{00000000-0005-0000-0000-0000EA8F0000}"/>
    <cellStyle name="Normal 3 2 2 7 5 2 4" xfId="30482" xr:uid="{00000000-0005-0000-0000-0000EB8F0000}"/>
    <cellStyle name="Normal 3 2 2 7 5 3" xfId="6700" xr:uid="{00000000-0005-0000-0000-0000EC8F0000}"/>
    <cellStyle name="Normal 3 2 2 7 5 3 2" xfId="19331" xr:uid="{00000000-0005-0000-0000-0000ED8F0000}"/>
    <cellStyle name="Normal 3 2 2 7 5 3 2 2" xfId="54547" xr:uid="{00000000-0005-0000-0000-0000EE8F0000}"/>
    <cellStyle name="Normal 3 2 2 7 5 3 3" xfId="41950" xr:uid="{00000000-0005-0000-0000-0000EF8F0000}"/>
    <cellStyle name="Normal 3 2 2 7 5 3 4" xfId="31936" xr:uid="{00000000-0005-0000-0000-0000F08F0000}"/>
    <cellStyle name="Normal 3 2 2 7 5 4" xfId="8159" xr:uid="{00000000-0005-0000-0000-0000F18F0000}"/>
    <cellStyle name="Normal 3 2 2 7 5 4 2" xfId="20785" xr:uid="{00000000-0005-0000-0000-0000F28F0000}"/>
    <cellStyle name="Normal 3 2 2 7 5 4 2 2" xfId="56001" xr:uid="{00000000-0005-0000-0000-0000F38F0000}"/>
    <cellStyle name="Normal 3 2 2 7 5 4 3" xfId="43404" xr:uid="{00000000-0005-0000-0000-0000F48F0000}"/>
    <cellStyle name="Normal 3 2 2 7 5 4 4" xfId="33390" xr:uid="{00000000-0005-0000-0000-0000F58F0000}"/>
    <cellStyle name="Normal 3 2 2 7 5 5" xfId="9940" xr:uid="{00000000-0005-0000-0000-0000F68F0000}"/>
    <cellStyle name="Normal 3 2 2 7 5 5 2" xfId="22561" xr:uid="{00000000-0005-0000-0000-0000F78F0000}"/>
    <cellStyle name="Normal 3 2 2 7 5 5 2 2" xfId="57777" xr:uid="{00000000-0005-0000-0000-0000F88F0000}"/>
    <cellStyle name="Normal 3 2 2 7 5 5 3" xfId="45180" xr:uid="{00000000-0005-0000-0000-0000F98F0000}"/>
    <cellStyle name="Normal 3 2 2 7 5 5 4" xfId="35166" xr:uid="{00000000-0005-0000-0000-0000FA8F0000}"/>
    <cellStyle name="Normal 3 2 2 7 5 6" xfId="11734" xr:uid="{00000000-0005-0000-0000-0000FB8F0000}"/>
    <cellStyle name="Normal 3 2 2 7 5 6 2" xfId="24337" xr:uid="{00000000-0005-0000-0000-0000FC8F0000}"/>
    <cellStyle name="Normal 3 2 2 7 5 6 2 2" xfId="59553" xr:uid="{00000000-0005-0000-0000-0000FD8F0000}"/>
    <cellStyle name="Normal 3 2 2 7 5 6 3" xfId="46956" xr:uid="{00000000-0005-0000-0000-0000FE8F0000}"/>
    <cellStyle name="Normal 3 2 2 7 5 6 4" xfId="36942" xr:uid="{00000000-0005-0000-0000-0000FF8F0000}"/>
    <cellStyle name="Normal 3 2 2 7 5 7" xfId="16101" xr:uid="{00000000-0005-0000-0000-000000900000}"/>
    <cellStyle name="Normal 3 2 2 7 5 7 2" xfId="51317" xr:uid="{00000000-0005-0000-0000-000001900000}"/>
    <cellStyle name="Normal 3 2 2 7 5 7 3" xfId="28706" xr:uid="{00000000-0005-0000-0000-000002900000}"/>
    <cellStyle name="Normal 3 2 2 7 5 8" xfId="14323" xr:uid="{00000000-0005-0000-0000-000003900000}"/>
    <cellStyle name="Normal 3 2 2 7 5 8 2" xfId="49541" xr:uid="{00000000-0005-0000-0000-000004900000}"/>
    <cellStyle name="Normal 3 2 2 7 5 9" xfId="38720" xr:uid="{00000000-0005-0000-0000-000005900000}"/>
    <cellStyle name="Normal 3 2 2 7 6" xfId="2595" xr:uid="{00000000-0005-0000-0000-000006900000}"/>
    <cellStyle name="Normal 3 2 2 7 6 10" xfId="26121" xr:uid="{00000000-0005-0000-0000-000007900000}"/>
    <cellStyle name="Normal 3 2 2 7 6 11" xfId="60525" xr:uid="{00000000-0005-0000-0000-000008900000}"/>
    <cellStyle name="Normal 3 2 2 7 6 2" xfId="4421" xr:uid="{00000000-0005-0000-0000-000009900000}"/>
    <cellStyle name="Normal 3 2 2 7 6 2 2" xfId="17068" xr:uid="{00000000-0005-0000-0000-00000A900000}"/>
    <cellStyle name="Normal 3 2 2 7 6 2 2 2" xfId="52284" xr:uid="{00000000-0005-0000-0000-00000B900000}"/>
    <cellStyle name="Normal 3 2 2 7 6 2 3" xfId="39687" xr:uid="{00000000-0005-0000-0000-00000C900000}"/>
    <cellStyle name="Normal 3 2 2 7 6 2 4" xfId="29673" xr:uid="{00000000-0005-0000-0000-00000D900000}"/>
    <cellStyle name="Normal 3 2 2 7 6 3" xfId="5891" xr:uid="{00000000-0005-0000-0000-00000E900000}"/>
    <cellStyle name="Normal 3 2 2 7 6 3 2" xfId="18522" xr:uid="{00000000-0005-0000-0000-00000F900000}"/>
    <cellStyle name="Normal 3 2 2 7 6 3 2 2" xfId="53738" xr:uid="{00000000-0005-0000-0000-000010900000}"/>
    <cellStyle name="Normal 3 2 2 7 6 3 3" xfId="41141" xr:uid="{00000000-0005-0000-0000-000011900000}"/>
    <cellStyle name="Normal 3 2 2 7 6 3 4" xfId="31127" xr:uid="{00000000-0005-0000-0000-000012900000}"/>
    <cellStyle name="Normal 3 2 2 7 6 4" xfId="7350" xr:uid="{00000000-0005-0000-0000-000013900000}"/>
    <cellStyle name="Normal 3 2 2 7 6 4 2" xfId="19976" xr:uid="{00000000-0005-0000-0000-000014900000}"/>
    <cellStyle name="Normal 3 2 2 7 6 4 2 2" xfId="55192" xr:uid="{00000000-0005-0000-0000-000015900000}"/>
    <cellStyle name="Normal 3 2 2 7 6 4 3" xfId="42595" xr:uid="{00000000-0005-0000-0000-000016900000}"/>
    <cellStyle name="Normal 3 2 2 7 6 4 4" xfId="32581" xr:uid="{00000000-0005-0000-0000-000017900000}"/>
    <cellStyle name="Normal 3 2 2 7 6 5" xfId="9131" xr:uid="{00000000-0005-0000-0000-000018900000}"/>
    <cellStyle name="Normal 3 2 2 7 6 5 2" xfId="21752" xr:uid="{00000000-0005-0000-0000-000019900000}"/>
    <cellStyle name="Normal 3 2 2 7 6 5 2 2" xfId="56968" xr:uid="{00000000-0005-0000-0000-00001A900000}"/>
    <cellStyle name="Normal 3 2 2 7 6 5 3" xfId="44371" xr:uid="{00000000-0005-0000-0000-00001B900000}"/>
    <cellStyle name="Normal 3 2 2 7 6 5 4" xfId="34357" xr:uid="{00000000-0005-0000-0000-00001C900000}"/>
    <cellStyle name="Normal 3 2 2 7 6 6" xfId="10925" xr:uid="{00000000-0005-0000-0000-00001D900000}"/>
    <cellStyle name="Normal 3 2 2 7 6 6 2" xfId="23528" xr:uid="{00000000-0005-0000-0000-00001E900000}"/>
    <cellStyle name="Normal 3 2 2 7 6 6 2 2" xfId="58744" xr:uid="{00000000-0005-0000-0000-00001F900000}"/>
    <cellStyle name="Normal 3 2 2 7 6 6 3" xfId="46147" xr:uid="{00000000-0005-0000-0000-000020900000}"/>
    <cellStyle name="Normal 3 2 2 7 6 6 4" xfId="36133" xr:uid="{00000000-0005-0000-0000-000021900000}"/>
    <cellStyle name="Normal 3 2 2 7 6 7" xfId="15292" xr:uid="{00000000-0005-0000-0000-000022900000}"/>
    <cellStyle name="Normal 3 2 2 7 6 7 2" xfId="50508" xr:uid="{00000000-0005-0000-0000-000023900000}"/>
    <cellStyle name="Normal 3 2 2 7 6 7 3" xfId="27897" xr:uid="{00000000-0005-0000-0000-000024900000}"/>
    <cellStyle name="Normal 3 2 2 7 6 8" xfId="13514" xr:uid="{00000000-0005-0000-0000-000025900000}"/>
    <cellStyle name="Normal 3 2 2 7 6 8 2" xfId="48732" xr:uid="{00000000-0005-0000-0000-000026900000}"/>
    <cellStyle name="Normal 3 2 2 7 6 9" xfId="37911" xr:uid="{00000000-0005-0000-0000-000027900000}"/>
    <cellStyle name="Normal 3 2 2 7 7" xfId="3759" xr:uid="{00000000-0005-0000-0000-000028900000}"/>
    <cellStyle name="Normal 3 2 2 7 7 2" xfId="8482" xr:uid="{00000000-0005-0000-0000-000029900000}"/>
    <cellStyle name="Normal 3 2 2 7 7 2 2" xfId="21108" xr:uid="{00000000-0005-0000-0000-00002A900000}"/>
    <cellStyle name="Normal 3 2 2 7 7 2 2 2" xfId="56324" xr:uid="{00000000-0005-0000-0000-00002B900000}"/>
    <cellStyle name="Normal 3 2 2 7 7 2 3" xfId="43727" xr:uid="{00000000-0005-0000-0000-00002C900000}"/>
    <cellStyle name="Normal 3 2 2 7 7 2 4" xfId="33713" xr:uid="{00000000-0005-0000-0000-00002D900000}"/>
    <cellStyle name="Normal 3 2 2 7 7 3" xfId="10263" xr:uid="{00000000-0005-0000-0000-00002E900000}"/>
    <cellStyle name="Normal 3 2 2 7 7 3 2" xfId="22884" xr:uid="{00000000-0005-0000-0000-00002F900000}"/>
    <cellStyle name="Normal 3 2 2 7 7 3 2 2" xfId="58100" xr:uid="{00000000-0005-0000-0000-000030900000}"/>
    <cellStyle name="Normal 3 2 2 7 7 3 3" xfId="45503" xr:uid="{00000000-0005-0000-0000-000031900000}"/>
    <cellStyle name="Normal 3 2 2 7 7 3 4" xfId="35489" xr:uid="{00000000-0005-0000-0000-000032900000}"/>
    <cellStyle name="Normal 3 2 2 7 7 4" xfId="12059" xr:uid="{00000000-0005-0000-0000-000033900000}"/>
    <cellStyle name="Normal 3 2 2 7 7 4 2" xfId="24660" xr:uid="{00000000-0005-0000-0000-000034900000}"/>
    <cellStyle name="Normal 3 2 2 7 7 4 2 2" xfId="59876" xr:uid="{00000000-0005-0000-0000-000035900000}"/>
    <cellStyle name="Normal 3 2 2 7 7 4 3" xfId="47279" xr:uid="{00000000-0005-0000-0000-000036900000}"/>
    <cellStyle name="Normal 3 2 2 7 7 4 4" xfId="37265" xr:uid="{00000000-0005-0000-0000-000037900000}"/>
    <cellStyle name="Normal 3 2 2 7 7 5" xfId="16424" xr:uid="{00000000-0005-0000-0000-000038900000}"/>
    <cellStyle name="Normal 3 2 2 7 7 5 2" xfId="51640" xr:uid="{00000000-0005-0000-0000-000039900000}"/>
    <cellStyle name="Normal 3 2 2 7 7 5 3" xfId="29029" xr:uid="{00000000-0005-0000-0000-00003A900000}"/>
    <cellStyle name="Normal 3 2 2 7 7 6" xfId="14646" xr:uid="{00000000-0005-0000-0000-00003B900000}"/>
    <cellStyle name="Normal 3 2 2 7 7 6 2" xfId="49864" xr:uid="{00000000-0005-0000-0000-00003C900000}"/>
    <cellStyle name="Normal 3 2 2 7 7 7" xfId="39043" xr:uid="{00000000-0005-0000-0000-00003D900000}"/>
    <cellStyle name="Normal 3 2 2 7 7 8" xfId="27253" xr:uid="{00000000-0005-0000-0000-00003E900000}"/>
    <cellStyle name="Normal 3 2 2 7 8" xfId="4099" xr:uid="{00000000-0005-0000-0000-00003F900000}"/>
    <cellStyle name="Normal 3 2 2 7 8 2" xfId="16746" xr:uid="{00000000-0005-0000-0000-000040900000}"/>
    <cellStyle name="Normal 3 2 2 7 8 2 2" xfId="51962" xr:uid="{00000000-0005-0000-0000-000041900000}"/>
    <cellStyle name="Normal 3 2 2 7 8 2 3" xfId="29351" xr:uid="{00000000-0005-0000-0000-000042900000}"/>
    <cellStyle name="Normal 3 2 2 7 8 3" xfId="13192" xr:uid="{00000000-0005-0000-0000-000043900000}"/>
    <cellStyle name="Normal 3 2 2 7 8 3 2" xfId="48410" xr:uid="{00000000-0005-0000-0000-000044900000}"/>
    <cellStyle name="Normal 3 2 2 7 8 4" xfId="39365" xr:uid="{00000000-0005-0000-0000-000045900000}"/>
    <cellStyle name="Normal 3 2 2 7 8 5" xfId="25799" xr:uid="{00000000-0005-0000-0000-000046900000}"/>
    <cellStyle name="Normal 3 2 2 7 9" xfId="5569" xr:uid="{00000000-0005-0000-0000-000047900000}"/>
    <cellStyle name="Normal 3 2 2 7 9 2" xfId="18200" xr:uid="{00000000-0005-0000-0000-000048900000}"/>
    <cellStyle name="Normal 3 2 2 7 9 2 2" xfId="53416" xr:uid="{00000000-0005-0000-0000-000049900000}"/>
    <cellStyle name="Normal 3 2 2 7 9 3" xfId="40819" xr:uid="{00000000-0005-0000-0000-00004A900000}"/>
    <cellStyle name="Normal 3 2 2 7 9 4" xfId="30805" xr:uid="{00000000-0005-0000-0000-00004B900000}"/>
    <cellStyle name="Normal 3 2 2 8" xfId="2314" xr:uid="{00000000-0005-0000-0000-00004C900000}"/>
    <cellStyle name="Normal 3 2 2 8 10" xfId="10645" xr:uid="{00000000-0005-0000-0000-00004D900000}"/>
    <cellStyle name="Normal 3 2 2 8 10 2" xfId="23256" xr:uid="{00000000-0005-0000-0000-00004E900000}"/>
    <cellStyle name="Normal 3 2 2 8 10 2 2" xfId="58472" xr:uid="{00000000-0005-0000-0000-00004F900000}"/>
    <cellStyle name="Normal 3 2 2 8 10 3" xfId="45875" xr:uid="{00000000-0005-0000-0000-000050900000}"/>
    <cellStyle name="Normal 3 2 2 8 10 4" xfId="35861" xr:uid="{00000000-0005-0000-0000-000051900000}"/>
    <cellStyle name="Normal 3 2 2 8 11" xfId="15026" xr:uid="{00000000-0005-0000-0000-000052900000}"/>
    <cellStyle name="Normal 3 2 2 8 11 2" xfId="50242" xr:uid="{00000000-0005-0000-0000-000053900000}"/>
    <cellStyle name="Normal 3 2 2 8 11 3" xfId="27631" xr:uid="{00000000-0005-0000-0000-000054900000}"/>
    <cellStyle name="Normal 3 2 2 8 12" xfId="12439" xr:uid="{00000000-0005-0000-0000-000055900000}"/>
    <cellStyle name="Normal 3 2 2 8 12 2" xfId="47657" xr:uid="{00000000-0005-0000-0000-000056900000}"/>
    <cellStyle name="Normal 3 2 2 8 13" xfId="37645" xr:uid="{00000000-0005-0000-0000-000057900000}"/>
    <cellStyle name="Normal 3 2 2 8 14" xfId="25046" xr:uid="{00000000-0005-0000-0000-000058900000}"/>
    <cellStyle name="Normal 3 2 2 8 15" xfId="60259" xr:uid="{00000000-0005-0000-0000-000059900000}"/>
    <cellStyle name="Normal 3 2 2 8 2" xfId="3161" xr:uid="{00000000-0005-0000-0000-00005A900000}"/>
    <cellStyle name="Normal 3 2 2 8 2 10" xfId="25530" xr:uid="{00000000-0005-0000-0000-00005B900000}"/>
    <cellStyle name="Normal 3 2 2 8 2 11" xfId="61065" xr:uid="{00000000-0005-0000-0000-00005C900000}"/>
    <cellStyle name="Normal 3 2 2 8 2 2" xfId="4961" xr:uid="{00000000-0005-0000-0000-00005D900000}"/>
    <cellStyle name="Normal 3 2 2 8 2 2 2" xfId="17608" xr:uid="{00000000-0005-0000-0000-00005E900000}"/>
    <cellStyle name="Normal 3 2 2 8 2 2 2 2" xfId="52824" xr:uid="{00000000-0005-0000-0000-00005F900000}"/>
    <cellStyle name="Normal 3 2 2 8 2 2 2 3" xfId="30213" xr:uid="{00000000-0005-0000-0000-000060900000}"/>
    <cellStyle name="Normal 3 2 2 8 2 2 3" xfId="14054" xr:uid="{00000000-0005-0000-0000-000061900000}"/>
    <cellStyle name="Normal 3 2 2 8 2 2 3 2" xfId="49272" xr:uid="{00000000-0005-0000-0000-000062900000}"/>
    <cellStyle name="Normal 3 2 2 8 2 2 4" xfId="40227" xr:uid="{00000000-0005-0000-0000-000063900000}"/>
    <cellStyle name="Normal 3 2 2 8 2 2 5" xfId="26661" xr:uid="{00000000-0005-0000-0000-000064900000}"/>
    <cellStyle name="Normal 3 2 2 8 2 3" xfId="6431" xr:uid="{00000000-0005-0000-0000-000065900000}"/>
    <cellStyle name="Normal 3 2 2 8 2 3 2" xfId="19062" xr:uid="{00000000-0005-0000-0000-000066900000}"/>
    <cellStyle name="Normal 3 2 2 8 2 3 2 2" xfId="54278" xr:uid="{00000000-0005-0000-0000-000067900000}"/>
    <cellStyle name="Normal 3 2 2 8 2 3 3" xfId="41681" xr:uid="{00000000-0005-0000-0000-000068900000}"/>
    <cellStyle name="Normal 3 2 2 8 2 3 4" xfId="31667" xr:uid="{00000000-0005-0000-0000-000069900000}"/>
    <cellStyle name="Normal 3 2 2 8 2 4" xfId="7890" xr:uid="{00000000-0005-0000-0000-00006A900000}"/>
    <cellStyle name="Normal 3 2 2 8 2 4 2" xfId="20516" xr:uid="{00000000-0005-0000-0000-00006B900000}"/>
    <cellStyle name="Normal 3 2 2 8 2 4 2 2" xfId="55732" xr:uid="{00000000-0005-0000-0000-00006C900000}"/>
    <cellStyle name="Normal 3 2 2 8 2 4 3" xfId="43135" xr:uid="{00000000-0005-0000-0000-00006D900000}"/>
    <cellStyle name="Normal 3 2 2 8 2 4 4" xfId="33121" xr:uid="{00000000-0005-0000-0000-00006E900000}"/>
    <cellStyle name="Normal 3 2 2 8 2 5" xfId="9671" xr:uid="{00000000-0005-0000-0000-00006F900000}"/>
    <cellStyle name="Normal 3 2 2 8 2 5 2" xfId="22292" xr:uid="{00000000-0005-0000-0000-000070900000}"/>
    <cellStyle name="Normal 3 2 2 8 2 5 2 2" xfId="57508" xr:uid="{00000000-0005-0000-0000-000071900000}"/>
    <cellStyle name="Normal 3 2 2 8 2 5 3" xfId="44911" xr:uid="{00000000-0005-0000-0000-000072900000}"/>
    <cellStyle name="Normal 3 2 2 8 2 5 4" xfId="34897" xr:uid="{00000000-0005-0000-0000-000073900000}"/>
    <cellStyle name="Normal 3 2 2 8 2 6" xfId="11465" xr:uid="{00000000-0005-0000-0000-000074900000}"/>
    <cellStyle name="Normal 3 2 2 8 2 6 2" xfId="24068" xr:uid="{00000000-0005-0000-0000-000075900000}"/>
    <cellStyle name="Normal 3 2 2 8 2 6 2 2" xfId="59284" xr:uid="{00000000-0005-0000-0000-000076900000}"/>
    <cellStyle name="Normal 3 2 2 8 2 6 3" xfId="46687" xr:uid="{00000000-0005-0000-0000-000077900000}"/>
    <cellStyle name="Normal 3 2 2 8 2 6 4" xfId="36673" xr:uid="{00000000-0005-0000-0000-000078900000}"/>
    <cellStyle name="Normal 3 2 2 8 2 7" xfId="15832" xr:uid="{00000000-0005-0000-0000-000079900000}"/>
    <cellStyle name="Normal 3 2 2 8 2 7 2" xfId="51048" xr:uid="{00000000-0005-0000-0000-00007A900000}"/>
    <cellStyle name="Normal 3 2 2 8 2 7 3" xfId="28437" xr:uid="{00000000-0005-0000-0000-00007B900000}"/>
    <cellStyle name="Normal 3 2 2 8 2 8" xfId="12923" xr:uid="{00000000-0005-0000-0000-00007C900000}"/>
    <cellStyle name="Normal 3 2 2 8 2 8 2" xfId="48141" xr:uid="{00000000-0005-0000-0000-00007D900000}"/>
    <cellStyle name="Normal 3 2 2 8 2 9" xfId="38451" xr:uid="{00000000-0005-0000-0000-00007E900000}"/>
    <cellStyle name="Normal 3 2 2 8 3" xfId="3490" xr:uid="{00000000-0005-0000-0000-00007F900000}"/>
    <cellStyle name="Normal 3 2 2 8 3 10" xfId="26986" xr:uid="{00000000-0005-0000-0000-000080900000}"/>
    <cellStyle name="Normal 3 2 2 8 3 11" xfId="61390" xr:uid="{00000000-0005-0000-0000-000081900000}"/>
    <cellStyle name="Normal 3 2 2 8 3 2" xfId="5286" xr:uid="{00000000-0005-0000-0000-000082900000}"/>
    <cellStyle name="Normal 3 2 2 8 3 2 2" xfId="17933" xr:uid="{00000000-0005-0000-0000-000083900000}"/>
    <cellStyle name="Normal 3 2 2 8 3 2 2 2" xfId="53149" xr:uid="{00000000-0005-0000-0000-000084900000}"/>
    <cellStyle name="Normal 3 2 2 8 3 2 3" xfId="40552" xr:uid="{00000000-0005-0000-0000-000085900000}"/>
    <cellStyle name="Normal 3 2 2 8 3 2 4" xfId="30538" xr:uid="{00000000-0005-0000-0000-000086900000}"/>
    <cellStyle name="Normal 3 2 2 8 3 3" xfId="6756" xr:uid="{00000000-0005-0000-0000-000087900000}"/>
    <cellStyle name="Normal 3 2 2 8 3 3 2" xfId="19387" xr:uid="{00000000-0005-0000-0000-000088900000}"/>
    <cellStyle name="Normal 3 2 2 8 3 3 2 2" xfId="54603" xr:uid="{00000000-0005-0000-0000-000089900000}"/>
    <cellStyle name="Normal 3 2 2 8 3 3 3" xfId="42006" xr:uid="{00000000-0005-0000-0000-00008A900000}"/>
    <cellStyle name="Normal 3 2 2 8 3 3 4" xfId="31992" xr:uid="{00000000-0005-0000-0000-00008B900000}"/>
    <cellStyle name="Normal 3 2 2 8 3 4" xfId="8215" xr:uid="{00000000-0005-0000-0000-00008C900000}"/>
    <cellStyle name="Normal 3 2 2 8 3 4 2" xfId="20841" xr:uid="{00000000-0005-0000-0000-00008D900000}"/>
    <cellStyle name="Normal 3 2 2 8 3 4 2 2" xfId="56057" xr:uid="{00000000-0005-0000-0000-00008E900000}"/>
    <cellStyle name="Normal 3 2 2 8 3 4 3" xfId="43460" xr:uid="{00000000-0005-0000-0000-00008F900000}"/>
    <cellStyle name="Normal 3 2 2 8 3 4 4" xfId="33446" xr:uid="{00000000-0005-0000-0000-000090900000}"/>
    <cellStyle name="Normal 3 2 2 8 3 5" xfId="9996" xr:uid="{00000000-0005-0000-0000-000091900000}"/>
    <cellStyle name="Normal 3 2 2 8 3 5 2" xfId="22617" xr:uid="{00000000-0005-0000-0000-000092900000}"/>
    <cellStyle name="Normal 3 2 2 8 3 5 2 2" xfId="57833" xr:uid="{00000000-0005-0000-0000-000093900000}"/>
    <cellStyle name="Normal 3 2 2 8 3 5 3" xfId="45236" xr:uid="{00000000-0005-0000-0000-000094900000}"/>
    <cellStyle name="Normal 3 2 2 8 3 5 4" xfId="35222" xr:uid="{00000000-0005-0000-0000-000095900000}"/>
    <cellStyle name="Normal 3 2 2 8 3 6" xfId="11790" xr:uid="{00000000-0005-0000-0000-000096900000}"/>
    <cellStyle name="Normal 3 2 2 8 3 6 2" xfId="24393" xr:uid="{00000000-0005-0000-0000-000097900000}"/>
    <cellStyle name="Normal 3 2 2 8 3 6 2 2" xfId="59609" xr:uid="{00000000-0005-0000-0000-000098900000}"/>
    <cellStyle name="Normal 3 2 2 8 3 6 3" xfId="47012" xr:uid="{00000000-0005-0000-0000-000099900000}"/>
    <cellStyle name="Normal 3 2 2 8 3 6 4" xfId="36998" xr:uid="{00000000-0005-0000-0000-00009A900000}"/>
    <cellStyle name="Normal 3 2 2 8 3 7" xfId="16157" xr:uid="{00000000-0005-0000-0000-00009B900000}"/>
    <cellStyle name="Normal 3 2 2 8 3 7 2" xfId="51373" xr:uid="{00000000-0005-0000-0000-00009C900000}"/>
    <cellStyle name="Normal 3 2 2 8 3 7 3" xfId="28762" xr:uid="{00000000-0005-0000-0000-00009D900000}"/>
    <cellStyle name="Normal 3 2 2 8 3 8" xfId="14379" xr:uid="{00000000-0005-0000-0000-00009E900000}"/>
    <cellStyle name="Normal 3 2 2 8 3 8 2" xfId="49597" xr:uid="{00000000-0005-0000-0000-00009F900000}"/>
    <cellStyle name="Normal 3 2 2 8 3 9" xfId="38776" xr:uid="{00000000-0005-0000-0000-0000A0900000}"/>
    <cellStyle name="Normal 3 2 2 8 4" xfId="2651" xr:uid="{00000000-0005-0000-0000-0000A1900000}"/>
    <cellStyle name="Normal 3 2 2 8 4 10" xfId="26177" xr:uid="{00000000-0005-0000-0000-0000A2900000}"/>
    <cellStyle name="Normal 3 2 2 8 4 11" xfId="60581" xr:uid="{00000000-0005-0000-0000-0000A3900000}"/>
    <cellStyle name="Normal 3 2 2 8 4 2" xfId="4477" xr:uid="{00000000-0005-0000-0000-0000A4900000}"/>
    <cellStyle name="Normal 3 2 2 8 4 2 2" xfId="17124" xr:uid="{00000000-0005-0000-0000-0000A5900000}"/>
    <cellStyle name="Normal 3 2 2 8 4 2 2 2" xfId="52340" xr:uid="{00000000-0005-0000-0000-0000A6900000}"/>
    <cellStyle name="Normal 3 2 2 8 4 2 3" xfId="39743" xr:uid="{00000000-0005-0000-0000-0000A7900000}"/>
    <cellStyle name="Normal 3 2 2 8 4 2 4" xfId="29729" xr:uid="{00000000-0005-0000-0000-0000A8900000}"/>
    <cellStyle name="Normal 3 2 2 8 4 3" xfId="5947" xr:uid="{00000000-0005-0000-0000-0000A9900000}"/>
    <cellStyle name="Normal 3 2 2 8 4 3 2" xfId="18578" xr:uid="{00000000-0005-0000-0000-0000AA900000}"/>
    <cellStyle name="Normal 3 2 2 8 4 3 2 2" xfId="53794" xr:uid="{00000000-0005-0000-0000-0000AB900000}"/>
    <cellStyle name="Normal 3 2 2 8 4 3 3" xfId="41197" xr:uid="{00000000-0005-0000-0000-0000AC900000}"/>
    <cellStyle name="Normal 3 2 2 8 4 3 4" xfId="31183" xr:uid="{00000000-0005-0000-0000-0000AD900000}"/>
    <cellStyle name="Normal 3 2 2 8 4 4" xfId="7406" xr:uid="{00000000-0005-0000-0000-0000AE900000}"/>
    <cellStyle name="Normal 3 2 2 8 4 4 2" xfId="20032" xr:uid="{00000000-0005-0000-0000-0000AF900000}"/>
    <cellStyle name="Normal 3 2 2 8 4 4 2 2" xfId="55248" xr:uid="{00000000-0005-0000-0000-0000B0900000}"/>
    <cellStyle name="Normal 3 2 2 8 4 4 3" xfId="42651" xr:uid="{00000000-0005-0000-0000-0000B1900000}"/>
    <cellStyle name="Normal 3 2 2 8 4 4 4" xfId="32637" xr:uid="{00000000-0005-0000-0000-0000B2900000}"/>
    <cellStyle name="Normal 3 2 2 8 4 5" xfId="9187" xr:uid="{00000000-0005-0000-0000-0000B3900000}"/>
    <cellStyle name="Normal 3 2 2 8 4 5 2" xfId="21808" xr:uid="{00000000-0005-0000-0000-0000B4900000}"/>
    <cellStyle name="Normal 3 2 2 8 4 5 2 2" xfId="57024" xr:uid="{00000000-0005-0000-0000-0000B5900000}"/>
    <cellStyle name="Normal 3 2 2 8 4 5 3" xfId="44427" xr:uid="{00000000-0005-0000-0000-0000B6900000}"/>
    <cellStyle name="Normal 3 2 2 8 4 5 4" xfId="34413" xr:uid="{00000000-0005-0000-0000-0000B7900000}"/>
    <cellStyle name="Normal 3 2 2 8 4 6" xfId="10981" xr:uid="{00000000-0005-0000-0000-0000B8900000}"/>
    <cellStyle name="Normal 3 2 2 8 4 6 2" xfId="23584" xr:uid="{00000000-0005-0000-0000-0000B9900000}"/>
    <cellStyle name="Normal 3 2 2 8 4 6 2 2" xfId="58800" xr:uid="{00000000-0005-0000-0000-0000BA900000}"/>
    <cellStyle name="Normal 3 2 2 8 4 6 3" xfId="46203" xr:uid="{00000000-0005-0000-0000-0000BB900000}"/>
    <cellStyle name="Normal 3 2 2 8 4 6 4" xfId="36189" xr:uid="{00000000-0005-0000-0000-0000BC900000}"/>
    <cellStyle name="Normal 3 2 2 8 4 7" xfId="15348" xr:uid="{00000000-0005-0000-0000-0000BD900000}"/>
    <cellStyle name="Normal 3 2 2 8 4 7 2" xfId="50564" xr:uid="{00000000-0005-0000-0000-0000BE900000}"/>
    <cellStyle name="Normal 3 2 2 8 4 7 3" xfId="27953" xr:uid="{00000000-0005-0000-0000-0000BF900000}"/>
    <cellStyle name="Normal 3 2 2 8 4 8" xfId="13570" xr:uid="{00000000-0005-0000-0000-0000C0900000}"/>
    <cellStyle name="Normal 3 2 2 8 4 8 2" xfId="48788" xr:uid="{00000000-0005-0000-0000-0000C1900000}"/>
    <cellStyle name="Normal 3 2 2 8 4 9" xfId="37967" xr:uid="{00000000-0005-0000-0000-0000C2900000}"/>
    <cellStyle name="Normal 3 2 2 8 5" xfId="3815" xr:uid="{00000000-0005-0000-0000-0000C3900000}"/>
    <cellStyle name="Normal 3 2 2 8 5 2" xfId="8538" xr:uid="{00000000-0005-0000-0000-0000C4900000}"/>
    <cellStyle name="Normal 3 2 2 8 5 2 2" xfId="21164" xr:uid="{00000000-0005-0000-0000-0000C5900000}"/>
    <cellStyle name="Normal 3 2 2 8 5 2 2 2" xfId="56380" xr:uid="{00000000-0005-0000-0000-0000C6900000}"/>
    <cellStyle name="Normal 3 2 2 8 5 2 3" xfId="43783" xr:uid="{00000000-0005-0000-0000-0000C7900000}"/>
    <cellStyle name="Normal 3 2 2 8 5 2 4" xfId="33769" xr:uid="{00000000-0005-0000-0000-0000C8900000}"/>
    <cellStyle name="Normal 3 2 2 8 5 3" xfId="10319" xr:uid="{00000000-0005-0000-0000-0000C9900000}"/>
    <cellStyle name="Normal 3 2 2 8 5 3 2" xfId="22940" xr:uid="{00000000-0005-0000-0000-0000CA900000}"/>
    <cellStyle name="Normal 3 2 2 8 5 3 2 2" xfId="58156" xr:uid="{00000000-0005-0000-0000-0000CB900000}"/>
    <cellStyle name="Normal 3 2 2 8 5 3 3" xfId="45559" xr:uid="{00000000-0005-0000-0000-0000CC900000}"/>
    <cellStyle name="Normal 3 2 2 8 5 3 4" xfId="35545" xr:uid="{00000000-0005-0000-0000-0000CD900000}"/>
    <cellStyle name="Normal 3 2 2 8 5 4" xfId="12115" xr:uid="{00000000-0005-0000-0000-0000CE900000}"/>
    <cellStyle name="Normal 3 2 2 8 5 4 2" xfId="24716" xr:uid="{00000000-0005-0000-0000-0000CF900000}"/>
    <cellStyle name="Normal 3 2 2 8 5 4 2 2" xfId="59932" xr:uid="{00000000-0005-0000-0000-0000D0900000}"/>
    <cellStyle name="Normal 3 2 2 8 5 4 3" xfId="47335" xr:uid="{00000000-0005-0000-0000-0000D1900000}"/>
    <cellStyle name="Normal 3 2 2 8 5 4 4" xfId="37321" xr:uid="{00000000-0005-0000-0000-0000D2900000}"/>
    <cellStyle name="Normal 3 2 2 8 5 5" xfId="16480" xr:uid="{00000000-0005-0000-0000-0000D3900000}"/>
    <cellStyle name="Normal 3 2 2 8 5 5 2" xfId="51696" xr:uid="{00000000-0005-0000-0000-0000D4900000}"/>
    <cellStyle name="Normal 3 2 2 8 5 5 3" xfId="29085" xr:uid="{00000000-0005-0000-0000-0000D5900000}"/>
    <cellStyle name="Normal 3 2 2 8 5 6" xfId="14702" xr:uid="{00000000-0005-0000-0000-0000D6900000}"/>
    <cellStyle name="Normal 3 2 2 8 5 6 2" xfId="49920" xr:uid="{00000000-0005-0000-0000-0000D7900000}"/>
    <cellStyle name="Normal 3 2 2 8 5 7" xfId="39099" xr:uid="{00000000-0005-0000-0000-0000D8900000}"/>
    <cellStyle name="Normal 3 2 2 8 5 8" xfId="27309" xr:uid="{00000000-0005-0000-0000-0000D9900000}"/>
    <cellStyle name="Normal 3 2 2 8 6" xfId="4155" xr:uid="{00000000-0005-0000-0000-0000DA900000}"/>
    <cellStyle name="Normal 3 2 2 8 6 2" xfId="16802" xr:uid="{00000000-0005-0000-0000-0000DB900000}"/>
    <cellStyle name="Normal 3 2 2 8 6 2 2" xfId="52018" xr:uid="{00000000-0005-0000-0000-0000DC900000}"/>
    <cellStyle name="Normal 3 2 2 8 6 2 3" xfId="29407" xr:uid="{00000000-0005-0000-0000-0000DD900000}"/>
    <cellStyle name="Normal 3 2 2 8 6 3" xfId="13248" xr:uid="{00000000-0005-0000-0000-0000DE900000}"/>
    <cellStyle name="Normal 3 2 2 8 6 3 2" xfId="48466" xr:uid="{00000000-0005-0000-0000-0000DF900000}"/>
    <cellStyle name="Normal 3 2 2 8 6 4" xfId="39421" xr:uid="{00000000-0005-0000-0000-0000E0900000}"/>
    <cellStyle name="Normal 3 2 2 8 6 5" xfId="25855" xr:uid="{00000000-0005-0000-0000-0000E1900000}"/>
    <cellStyle name="Normal 3 2 2 8 7" xfId="5625" xr:uid="{00000000-0005-0000-0000-0000E2900000}"/>
    <cellStyle name="Normal 3 2 2 8 7 2" xfId="18256" xr:uid="{00000000-0005-0000-0000-0000E3900000}"/>
    <cellStyle name="Normal 3 2 2 8 7 2 2" xfId="53472" xr:uid="{00000000-0005-0000-0000-0000E4900000}"/>
    <cellStyle name="Normal 3 2 2 8 7 3" xfId="40875" xr:uid="{00000000-0005-0000-0000-0000E5900000}"/>
    <cellStyle name="Normal 3 2 2 8 7 4" xfId="30861" xr:uid="{00000000-0005-0000-0000-0000E6900000}"/>
    <cellStyle name="Normal 3 2 2 8 8" xfId="7084" xr:uid="{00000000-0005-0000-0000-0000E7900000}"/>
    <cellStyle name="Normal 3 2 2 8 8 2" xfId="19710" xr:uid="{00000000-0005-0000-0000-0000E8900000}"/>
    <cellStyle name="Normal 3 2 2 8 8 2 2" xfId="54926" xr:uid="{00000000-0005-0000-0000-0000E9900000}"/>
    <cellStyle name="Normal 3 2 2 8 8 3" xfId="42329" xr:uid="{00000000-0005-0000-0000-0000EA900000}"/>
    <cellStyle name="Normal 3 2 2 8 8 4" xfId="32315" xr:uid="{00000000-0005-0000-0000-0000EB900000}"/>
    <cellStyle name="Normal 3 2 2 8 9" xfId="8865" xr:uid="{00000000-0005-0000-0000-0000EC900000}"/>
    <cellStyle name="Normal 3 2 2 8 9 2" xfId="21486" xr:uid="{00000000-0005-0000-0000-0000ED900000}"/>
    <cellStyle name="Normal 3 2 2 8 9 2 2" xfId="56702" xr:uid="{00000000-0005-0000-0000-0000EE900000}"/>
    <cellStyle name="Normal 3 2 2 8 9 3" xfId="44105" xr:uid="{00000000-0005-0000-0000-0000EF900000}"/>
    <cellStyle name="Normal 3 2 2 8 9 4" xfId="34091" xr:uid="{00000000-0005-0000-0000-0000F0900000}"/>
    <cellStyle name="Normal 3 2 2 9" xfId="2411" xr:uid="{00000000-0005-0000-0000-0000F1900000}"/>
    <cellStyle name="Normal 3 2 2 9 10" xfId="10646" xr:uid="{00000000-0005-0000-0000-0000F2900000}"/>
    <cellStyle name="Normal 3 2 2 9 10 2" xfId="23257" xr:uid="{00000000-0005-0000-0000-0000F3900000}"/>
    <cellStyle name="Normal 3 2 2 9 10 2 2" xfId="58473" xr:uid="{00000000-0005-0000-0000-0000F4900000}"/>
    <cellStyle name="Normal 3 2 2 9 10 3" xfId="45876" xr:uid="{00000000-0005-0000-0000-0000F5900000}"/>
    <cellStyle name="Normal 3 2 2 9 10 4" xfId="35862" xr:uid="{00000000-0005-0000-0000-0000F6900000}"/>
    <cellStyle name="Normal 3 2 2 9 11" xfId="15122" xr:uid="{00000000-0005-0000-0000-0000F7900000}"/>
    <cellStyle name="Normal 3 2 2 9 11 2" xfId="50338" xr:uid="{00000000-0005-0000-0000-0000F8900000}"/>
    <cellStyle name="Normal 3 2 2 9 11 3" xfId="27727" xr:uid="{00000000-0005-0000-0000-0000F9900000}"/>
    <cellStyle name="Normal 3 2 2 9 12" xfId="12535" xr:uid="{00000000-0005-0000-0000-0000FA900000}"/>
    <cellStyle name="Normal 3 2 2 9 12 2" xfId="47753" xr:uid="{00000000-0005-0000-0000-0000FB900000}"/>
    <cellStyle name="Normal 3 2 2 9 13" xfId="37741" xr:uid="{00000000-0005-0000-0000-0000FC900000}"/>
    <cellStyle name="Normal 3 2 2 9 14" xfId="25142" xr:uid="{00000000-0005-0000-0000-0000FD900000}"/>
    <cellStyle name="Normal 3 2 2 9 15" xfId="60355" xr:uid="{00000000-0005-0000-0000-0000FE900000}"/>
    <cellStyle name="Normal 3 2 2 9 2" xfId="3257" xr:uid="{00000000-0005-0000-0000-0000FF900000}"/>
    <cellStyle name="Normal 3 2 2 9 2 10" xfId="25626" xr:uid="{00000000-0005-0000-0000-000000910000}"/>
    <cellStyle name="Normal 3 2 2 9 2 11" xfId="61161" xr:uid="{00000000-0005-0000-0000-000001910000}"/>
    <cellStyle name="Normal 3 2 2 9 2 2" xfId="5057" xr:uid="{00000000-0005-0000-0000-000002910000}"/>
    <cellStyle name="Normal 3 2 2 9 2 2 2" xfId="17704" xr:uid="{00000000-0005-0000-0000-000003910000}"/>
    <cellStyle name="Normal 3 2 2 9 2 2 2 2" xfId="52920" xr:uid="{00000000-0005-0000-0000-000004910000}"/>
    <cellStyle name="Normal 3 2 2 9 2 2 2 3" xfId="30309" xr:uid="{00000000-0005-0000-0000-000005910000}"/>
    <cellStyle name="Normal 3 2 2 9 2 2 3" xfId="14150" xr:uid="{00000000-0005-0000-0000-000006910000}"/>
    <cellStyle name="Normal 3 2 2 9 2 2 3 2" xfId="49368" xr:uid="{00000000-0005-0000-0000-000007910000}"/>
    <cellStyle name="Normal 3 2 2 9 2 2 4" xfId="40323" xr:uid="{00000000-0005-0000-0000-000008910000}"/>
    <cellStyle name="Normal 3 2 2 9 2 2 5" xfId="26757" xr:uid="{00000000-0005-0000-0000-000009910000}"/>
    <cellStyle name="Normal 3 2 2 9 2 3" xfId="6527" xr:uid="{00000000-0005-0000-0000-00000A910000}"/>
    <cellStyle name="Normal 3 2 2 9 2 3 2" xfId="19158" xr:uid="{00000000-0005-0000-0000-00000B910000}"/>
    <cellStyle name="Normal 3 2 2 9 2 3 2 2" xfId="54374" xr:uid="{00000000-0005-0000-0000-00000C910000}"/>
    <cellStyle name="Normal 3 2 2 9 2 3 3" xfId="41777" xr:uid="{00000000-0005-0000-0000-00000D910000}"/>
    <cellStyle name="Normal 3 2 2 9 2 3 4" xfId="31763" xr:uid="{00000000-0005-0000-0000-00000E910000}"/>
    <cellStyle name="Normal 3 2 2 9 2 4" xfId="7986" xr:uid="{00000000-0005-0000-0000-00000F910000}"/>
    <cellStyle name="Normal 3 2 2 9 2 4 2" xfId="20612" xr:uid="{00000000-0005-0000-0000-000010910000}"/>
    <cellStyle name="Normal 3 2 2 9 2 4 2 2" xfId="55828" xr:uid="{00000000-0005-0000-0000-000011910000}"/>
    <cellStyle name="Normal 3 2 2 9 2 4 3" xfId="43231" xr:uid="{00000000-0005-0000-0000-000012910000}"/>
    <cellStyle name="Normal 3 2 2 9 2 4 4" xfId="33217" xr:uid="{00000000-0005-0000-0000-000013910000}"/>
    <cellStyle name="Normal 3 2 2 9 2 5" xfId="9767" xr:uid="{00000000-0005-0000-0000-000014910000}"/>
    <cellStyle name="Normal 3 2 2 9 2 5 2" xfId="22388" xr:uid="{00000000-0005-0000-0000-000015910000}"/>
    <cellStyle name="Normal 3 2 2 9 2 5 2 2" xfId="57604" xr:uid="{00000000-0005-0000-0000-000016910000}"/>
    <cellStyle name="Normal 3 2 2 9 2 5 3" xfId="45007" xr:uid="{00000000-0005-0000-0000-000017910000}"/>
    <cellStyle name="Normal 3 2 2 9 2 5 4" xfId="34993" xr:uid="{00000000-0005-0000-0000-000018910000}"/>
    <cellStyle name="Normal 3 2 2 9 2 6" xfId="11561" xr:uid="{00000000-0005-0000-0000-000019910000}"/>
    <cellStyle name="Normal 3 2 2 9 2 6 2" xfId="24164" xr:uid="{00000000-0005-0000-0000-00001A910000}"/>
    <cellStyle name="Normal 3 2 2 9 2 6 2 2" xfId="59380" xr:uid="{00000000-0005-0000-0000-00001B910000}"/>
    <cellStyle name="Normal 3 2 2 9 2 6 3" xfId="46783" xr:uid="{00000000-0005-0000-0000-00001C910000}"/>
    <cellStyle name="Normal 3 2 2 9 2 6 4" xfId="36769" xr:uid="{00000000-0005-0000-0000-00001D910000}"/>
    <cellStyle name="Normal 3 2 2 9 2 7" xfId="15928" xr:uid="{00000000-0005-0000-0000-00001E910000}"/>
    <cellStyle name="Normal 3 2 2 9 2 7 2" xfId="51144" xr:uid="{00000000-0005-0000-0000-00001F910000}"/>
    <cellStyle name="Normal 3 2 2 9 2 7 3" xfId="28533" xr:uid="{00000000-0005-0000-0000-000020910000}"/>
    <cellStyle name="Normal 3 2 2 9 2 8" xfId="13019" xr:uid="{00000000-0005-0000-0000-000021910000}"/>
    <cellStyle name="Normal 3 2 2 9 2 8 2" xfId="48237" xr:uid="{00000000-0005-0000-0000-000022910000}"/>
    <cellStyle name="Normal 3 2 2 9 2 9" xfId="38547" xr:uid="{00000000-0005-0000-0000-000023910000}"/>
    <cellStyle name="Normal 3 2 2 9 3" xfId="3586" xr:uid="{00000000-0005-0000-0000-000024910000}"/>
    <cellStyle name="Normal 3 2 2 9 3 10" xfId="27082" xr:uid="{00000000-0005-0000-0000-000025910000}"/>
    <cellStyle name="Normal 3 2 2 9 3 11" xfId="61486" xr:uid="{00000000-0005-0000-0000-000026910000}"/>
    <cellStyle name="Normal 3 2 2 9 3 2" xfId="5382" xr:uid="{00000000-0005-0000-0000-000027910000}"/>
    <cellStyle name="Normal 3 2 2 9 3 2 2" xfId="18029" xr:uid="{00000000-0005-0000-0000-000028910000}"/>
    <cellStyle name="Normal 3 2 2 9 3 2 2 2" xfId="53245" xr:uid="{00000000-0005-0000-0000-000029910000}"/>
    <cellStyle name="Normal 3 2 2 9 3 2 3" xfId="40648" xr:uid="{00000000-0005-0000-0000-00002A910000}"/>
    <cellStyle name="Normal 3 2 2 9 3 2 4" xfId="30634" xr:uid="{00000000-0005-0000-0000-00002B910000}"/>
    <cellStyle name="Normal 3 2 2 9 3 3" xfId="6852" xr:uid="{00000000-0005-0000-0000-00002C910000}"/>
    <cellStyle name="Normal 3 2 2 9 3 3 2" xfId="19483" xr:uid="{00000000-0005-0000-0000-00002D910000}"/>
    <cellStyle name="Normal 3 2 2 9 3 3 2 2" xfId="54699" xr:uid="{00000000-0005-0000-0000-00002E910000}"/>
    <cellStyle name="Normal 3 2 2 9 3 3 3" xfId="42102" xr:uid="{00000000-0005-0000-0000-00002F910000}"/>
    <cellStyle name="Normal 3 2 2 9 3 3 4" xfId="32088" xr:uid="{00000000-0005-0000-0000-000030910000}"/>
    <cellStyle name="Normal 3 2 2 9 3 4" xfId="8311" xr:uid="{00000000-0005-0000-0000-000031910000}"/>
    <cellStyle name="Normal 3 2 2 9 3 4 2" xfId="20937" xr:uid="{00000000-0005-0000-0000-000032910000}"/>
    <cellStyle name="Normal 3 2 2 9 3 4 2 2" xfId="56153" xr:uid="{00000000-0005-0000-0000-000033910000}"/>
    <cellStyle name="Normal 3 2 2 9 3 4 3" xfId="43556" xr:uid="{00000000-0005-0000-0000-000034910000}"/>
    <cellStyle name="Normal 3 2 2 9 3 4 4" xfId="33542" xr:uid="{00000000-0005-0000-0000-000035910000}"/>
    <cellStyle name="Normal 3 2 2 9 3 5" xfId="10092" xr:uid="{00000000-0005-0000-0000-000036910000}"/>
    <cellStyle name="Normal 3 2 2 9 3 5 2" xfId="22713" xr:uid="{00000000-0005-0000-0000-000037910000}"/>
    <cellStyle name="Normal 3 2 2 9 3 5 2 2" xfId="57929" xr:uid="{00000000-0005-0000-0000-000038910000}"/>
    <cellStyle name="Normal 3 2 2 9 3 5 3" xfId="45332" xr:uid="{00000000-0005-0000-0000-000039910000}"/>
    <cellStyle name="Normal 3 2 2 9 3 5 4" xfId="35318" xr:uid="{00000000-0005-0000-0000-00003A910000}"/>
    <cellStyle name="Normal 3 2 2 9 3 6" xfId="11886" xr:uid="{00000000-0005-0000-0000-00003B910000}"/>
    <cellStyle name="Normal 3 2 2 9 3 6 2" xfId="24489" xr:uid="{00000000-0005-0000-0000-00003C910000}"/>
    <cellStyle name="Normal 3 2 2 9 3 6 2 2" xfId="59705" xr:uid="{00000000-0005-0000-0000-00003D910000}"/>
    <cellStyle name="Normal 3 2 2 9 3 6 3" xfId="47108" xr:uid="{00000000-0005-0000-0000-00003E910000}"/>
    <cellStyle name="Normal 3 2 2 9 3 6 4" xfId="37094" xr:uid="{00000000-0005-0000-0000-00003F910000}"/>
    <cellStyle name="Normal 3 2 2 9 3 7" xfId="16253" xr:uid="{00000000-0005-0000-0000-000040910000}"/>
    <cellStyle name="Normal 3 2 2 9 3 7 2" xfId="51469" xr:uid="{00000000-0005-0000-0000-000041910000}"/>
    <cellStyle name="Normal 3 2 2 9 3 7 3" xfId="28858" xr:uid="{00000000-0005-0000-0000-000042910000}"/>
    <cellStyle name="Normal 3 2 2 9 3 8" xfId="14475" xr:uid="{00000000-0005-0000-0000-000043910000}"/>
    <cellStyle name="Normal 3 2 2 9 3 8 2" xfId="49693" xr:uid="{00000000-0005-0000-0000-000044910000}"/>
    <cellStyle name="Normal 3 2 2 9 3 9" xfId="38872" xr:uid="{00000000-0005-0000-0000-000045910000}"/>
    <cellStyle name="Normal 3 2 2 9 4" xfId="2747" xr:uid="{00000000-0005-0000-0000-000046910000}"/>
    <cellStyle name="Normal 3 2 2 9 4 10" xfId="26273" xr:uid="{00000000-0005-0000-0000-000047910000}"/>
    <cellStyle name="Normal 3 2 2 9 4 11" xfId="60677" xr:uid="{00000000-0005-0000-0000-000048910000}"/>
    <cellStyle name="Normal 3 2 2 9 4 2" xfId="4573" xr:uid="{00000000-0005-0000-0000-000049910000}"/>
    <cellStyle name="Normal 3 2 2 9 4 2 2" xfId="17220" xr:uid="{00000000-0005-0000-0000-00004A910000}"/>
    <cellStyle name="Normal 3 2 2 9 4 2 2 2" xfId="52436" xr:uid="{00000000-0005-0000-0000-00004B910000}"/>
    <cellStyle name="Normal 3 2 2 9 4 2 3" xfId="39839" xr:uid="{00000000-0005-0000-0000-00004C910000}"/>
    <cellStyle name="Normal 3 2 2 9 4 2 4" xfId="29825" xr:uid="{00000000-0005-0000-0000-00004D910000}"/>
    <cellStyle name="Normal 3 2 2 9 4 3" xfId="6043" xr:uid="{00000000-0005-0000-0000-00004E910000}"/>
    <cellStyle name="Normal 3 2 2 9 4 3 2" xfId="18674" xr:uid="{00000000-0005-0000-0000-00004F910000}"/>
    <cellStyle name="Normal 3 2 2 9 4 3 2 2" xfId="53890" xr:uid="{00000000-0005-0000-0000-000050910000}"/>
    <cellStyle name="Normal 3 2 2 9 4 3 3" xfId="41293" xr:uid="{00000000-0005-0000-0000-000051910000}"/>
    <cellStyle name="Normal 3 2 2 9 4 3 4" xfId="31279" xr:uid="{00000000-0005-0000-0000-000052910000}"/>
    <cellStyle name="Normal 3 2 2 9 4 4" xfId="7502" xr:uid="{00000000-0005-0000-0000-000053910000}"/>
    <cellStyle name="Normal 3 2 2 9 4 4 2" xfId="20128" xr:uid="{00000000-0005-0000-0000-000054910000}"/>
    <cellStyle name="Normal 3 2 2 9 4 4 2 2" xfId="55344" xr:uid="{00000000-0005-0000-0000-000055910000}"/>
    <cellStyle name="Normal 3 2 2 9 4 4 3" xfId="42747" xr:uid="{00000000-0005-0000-0000-000056910000}"/>
    <cellStyle name="Normal 3 2 2 9 4 4 4" xfId="32733" xr:uid="{00000000-0005-0000-0000-000057910000}"/>
    <cellStyle name="Normal 3 2 2 9 4 5" xfId="9283" xr:uid="{00000000-0005-0000-0000-000058910000}"/>
    <cellStyle name="Normal 3 2 2 9 4 5 2" xfId="21904" xr:uid="{00000000-0005-0000-0000-000059910000}"/>
    <cellStyle name="Normal 3 2 2 9 4 5 2 2" xfId="57120" xr:uid="{00000000-0005-0000-0000-00005A910000}"/>
    <cellStyle name="Normal 3 2 2 9 4 5 3" xfId="44523" xr:uid="{00000000-0005-0000-0000-00005B910000}"/>
    <cellStyle name="Normal 3 2 2 9 4 5 4" xfId="34509" xr:uid="{00000000-0005-0000-0000-00005C910000}"/>
    <cellStyle name="Normal 3 2 2 9 4 6" xfId="11077" xr:uid="{00000000-0005-0000-0000-00005D910000}"/>
    <cellStyle name="Normal 3 2 2 9 4 6 2" xfId="23680" xr:uid="{00000000-0005-0000-0000-00005E910000}"/>
    <cellStyle name="Normal 3 2 2 9 4 6 2 2" xfId="58896" xr:uid="{00000000-0005-0000-0000-00005F910000}"/>
    <cellStyle name="Normal 3 2 2 9 4 6 3" xfId="46299" xr:uid="{00000000-0005-0000-0000-000060910000}"/>
    <cellStyle name="Normal 3 2 2 9 4 6 4" xfId="36285" xr:uid="{00000000-0005-0000-0000-000061910000}"/>
    <cellStyle name="Normal 3 2 2 9 4 7" xfId="15444" xr:uid="{00000000-0005-0000-0000-000062910000}"/>
    <cellStyle name="Normal 3 2 2 9 4 7 2" xfId="50660" xr:uid="{00000000-0005-0000-0000-000063910000}"/>
    <cellStyle name="Normal 3 2 2 9 4 7 3" xfId="28049" xr:uid="{00000000-0005-0000-0000-000064910000}"/>
    <cellStyle name="Normal 3 2 2 9 4 8" xfId="13666" xr:uid="{00000000-0005-0000-0000-000065910000}"/>
    <cellStyle name="Normal 3 2 2 9 4 8 2" xfId="48884" xr:uid="{00000000-0005-0000-0000-000066910000}"/>
    <cellStyle name="Normal 3 2 2 9 4 9" xfId="38063" xr:uid="{00000000-0005-0000-0000-000067910000}"/>
    <cellStyle name="Normal 3 2 2 9 5" xfId="3911" xr:uid="{00000000-0005-0000-0000-000068910000}"/>
    <cellStyle name="Normal 3 2 2 9 5 2" xfId="8634" xr:uid="{00000000-0005-0000-0000-000069910000}"/>
    <cellStyle name="Normal 3 2 2 9 5 2 2" xfId="21260" xr:uid="{00000000-0005-0000-0000-00006A910000}"/>
    <cellStyle name="Normal 3 2 2 9 5 2 2 2" xfId="56476" xr:uid="{00000000-0005-0000-0000-00006B910000}"/>
    <cellStyle name="Normal 3 2 2 9 5 2 3" xfId="43879" xr:uid="{00000000-0005-0000-0000-00006C910000}"/>
    <cellStyle name="Normal 3 2 2 9 5 2 4" xfId="33865" xr:uid="{00000000-0005-0000-0000-00006D910000}"/>
    <cellStyle name="Normal 3 2 2 9 5 3" xfId="10415" xr:uid="{00000000-0005-0000-0000-00006E910000}"/>
    <cellStyle name="Normal 3 2 2 9 5 3 2" xfId="23036" xr:uid="{00000000-0005-0000-0000-00006F910000}"/>
    <cellStyle name="Normal 3 2 2 9 5 3 2 2" xfId="58252" xr:uid="{00000000-0005-0000-0000-000070910000}"/>
    <cellStyle name="Normal 3 2 2 9 5 3 3" xfId="45655" xr:uid="{00000000-0005-0000-0000-000071910000}"/>
    <cellStyle name="Normal 3 2 2 9 5 3 4" xfId="35641" xr:uid="{00000000-0005-0000-0000-000072910000}"/>
    <cellStyle name="Normal 3 2 2 9 5 4" xfId="12211" xr:uid="{00000000-0005-0000-0000-000073910000}"/>
    <cellStyle name="Normal 3 2 2 9 5 4 2" xfId="24812" xr:uid="{00000000-0005-0000-0000-000074910000}"/>
    <cellStyle name="Normal 3 2 2 9 5 4 2 2" xfId="60028" xr:uid="{00000000-0005-0000-0000-000075910000}"/>
    <cellStyle name="Normal 3 2 2 9 5 4 3" xfId="47431" xr:uid="{00000000-0005-0000-0000-000076910000}"/>
    <cellStyle name="Normal 3 2 2 9 5 4 4" xfId="37417" xr:uid="{00000000-0005-0000-0000-000077910000}"/>
    <cellStyle name="Normal 3 2 2 9 5 5" xfId="16576" xr:uid="{00000000-0005-0000-0000-000078910000}"/>
    <cellStyle name="Normal 3 2 2 9 5 5 2" xfId="51792" xr:uid="{00000000-0005-0000-0000-000079910000}"/>
    <cellStyle name="Normal 3 2 2 9 5 5 3" xfId="29181" xr:uid="{00000000-0005-0000-0000-00007A910000}"/>
    <cellStyle name="Normal 3 2 2 9 5 6" xfId="14798" xr:uid="{00000000-0005-0000-0000-00007B910000}"/>
    <cellStyle name="Normal 3 2 2 9 5 6 2" xfId="50016" xr:uid="{00000000-0005-0000-0000-00007C910000}"/>
    <cellStyle name="Normal 3 2 2 9 5 7" xfId="39195" xr:uid="{00000000-0005-0000-0000-00007D910000}"/>
    <cellStyle name="Normal 3 2 2 9 5 8" xfId="27405" xr:uid="{00000000-0005-0000-0000-00007E910000}"/>
    <cellStyle name="Normal 3 2 2 9 6" xfId="4251" xr:uid="{00000000-0005-0000-0000-00007F910000}"/>
    <cellStyle name="Normal 3 2 2 9 6 2" xfId="16898" xr:uid="{00000000-0005-0000-0000-000080910000}"/>
    <cellStyle name="Normal 3 2 2 9 6 2 2" xfId="52114" xr:uid="{00000000-0005-0000-0000-000081910000}"/>
    <cellStyle name="Normal 3 2 2 9 6 2 3" xfId="29503" xr:uid="{00000000-0005-0000-0000-000082910000}"/>
    <cellStyle name="Normal 3 2 2 9 6 3" xfId="13344" xr:uid="{00000000-0005-0000-0000-000083910000}"/>
    <cellStyle name="Normal 3 2 2 9 6 3 2" xfId="48562" xr:uid="{00000000-0005-0000-0000-000084910000}"/>
    <cellStyle name="Normal 3 2 2 9 6 4" xfId="39517" xr:uid="{00000000-0005-0000-0000-000085910000}"/>
    <cellStyle name="Normal 3 2 2 9 6 5" xfId="25951" xr:uid="{00000000-0005-0000-0000-000086910000}"/>
    <cellStyle name="Normal 3 2 2 9 7" xfId="5721" xr:uid="{00000000-0005-0000-0000-000087910000}"/>
    <cellStyle name="Normal 3 2 2 9 7 2" xfId="18352" xr:uid="{00000000-0005-0000-0000-000088910000}"/>
    <cellStyle name="Normal 3 2 2 9 7 2 2" xfId="53568" xr:uid="{00000000-0005-0000-0000-000089910000}"/>
    <cellStyle name="Normal 3 2 2 9 7 3" xfId="40971" xr:uid="{00000000-0005-0000-0000-00008A910000}"/>
    <cellStyle name="Normal 3 2 2 9 7 4" xfId="30957" xr:uid="{00000000-0005-0000-0000-00008B910000}"/>
    <cellStyle name="Normal 3 2 2 9 8" xfId="7180" xr:uid="{00000000-0005-0000-0000-00008C910000}"/>
    <cellStyle name="Normal 3 2 2 9 8 2" xfId="19806" xr:uid="{00000000-0005-0000-0000-00008D910000}"/>
    <cellStyle name="Normal 3 2 2 9 8 2 2" xfId="55022" xr:uid="{00000000-0005-0000-0000-00008E910000}"/>
    <cellStyle name="Normal 3 2 2 9 8 3" xfId="42425" xr:uid="{00000000-0005-0000-0000-00008F910000}"/>
    <cellStyle name="Normal 3 2 2 9 8 4" xfId="32411" xr:uid="{00000000-0005-0000-0000-000090910000}"/>
    <cellStyle name="Normal 3 2 2 9 9" xfId="8961" xr:uid="{00000000-0005-0000-0000-000091910000}"/>
    <cellStyle name="Normal 3 2 2 9 9 2" xfId="21582" xr:uid="{00000000-0005-0000-0000-000092910000}"/>
    <cellStyle name="Normal 3 2 2 9 9 2 2" xfId="56798" xr:uid="{00000000-0005-0000-0000-000093910000}"/>
    <cellStyle name="Normal 3 2 2 9 9 3" xfId="44201" xr:uid="{00000000-0005-0000-0000-000094910000}"/>
    <cellStyle name="Normal 3 2 2 9 9 4" xfId="34187" xr:uid="{00000000-0005-0000-0000-000095910000}"/>
    <cellStyle name="Normal 3 2 2_District Target Attainment" xfId="1151" xr:uid="{00000000-0005-0000-0000-000096910000}"/>
    <cellStyle name="Normal 3 2 3" xfId="605" xr:uid="{00000000-0005-0000-0000-000097910000}"/>
    <cellStyle name="Normal 3 2 3 2" xfId="606" xr:uid="{00000000-0005-0000-0000-000098910000}"/>
    <cellStyle name="Normal 3 2 3 2 2" xfId="1784" xr:uid="{00000000-0005-0000-0000-000099910000}"/>
    <cellStyle name="Normal 3 2 3 2_District Target Attainment" xfId="1156" xr:uid="{00000000-0005-0000-0000-00009A910000}"/>
    <cellStyle name="Normal 3 2 3 3" xfId="607" xr:uid="{00000000-0005-0000-0000-00009B910000}"/>
    <cellStyle name="Normal 3 2 3 4" xfId="1783" xr:uid="{00000000-0005-0000-0000-00009C910000}"/>
    <cellStyle name="Normal 3 2 3_District Target Attainment" xfId="1155" xr:uid="{00000000-0005-0000-0000-00009D910000}"/>
    <cellStyle name="Normal 3 2 4" xfId="608" xr:uid="{00000000-0005-0000-0000-00009E910000}"/>
    <cellStyle name="Normal 3 2 4 10" xfId="5476" xr:uid="{00000000-0005-0000-0000-00009F910000}"/>
    <cellStyle name="Normal 3 2 4 10 2" xfId="18107" xr:uid="{00000000-0005-0000-0000-0000A0910000}"/>
    <cellStyle name="Normal 3 2 4 10 2 2" xfId="53323" xr:uid="{00000000-0005-0000-0000-0000A1910000}"/>
    <cellStyle name="Normal 3 2 4 10 3" xfId="40726" xr:uid="{00000000-0005-0000-0000-0000A2910000}"/>
    <cellStyle name="Normal 3 2 4 10 4" xfId="30712" xr:uid="{00000000-0005-0000-0000-0000A3910000}"/>
    <cellStyle name="Normal 3 2 4 11" xfId="6932" xr:uid="{00000000-0005-0000-0000-0000A4910000}"/>
    <cellStyle name="Normal 3 2 4 11 2" xfId="19561" xr:uid="{00000000-0005-0000-0000-0000A5910000}"/>
    <cellStyle name="Normal 3 2 4 11 2 2" xfId="54777" xr:uid="{00000000-0005-0000-0000-0000A6910000}"/>
    <cellStyle name="Normal 3 2 4 11 3" xfId="42180" xr:uid="{00000000-0005-0000-0000-0000A7910000}"/>
    <cellStyle name="Normal 3 2 4 11 4" xfId="32166" xr:uid="{00000000-0005-0000-0000-0000A8910000}"/>
    <cellStyle name="Normal 3 2 4 12" xfId="8714" xr:uid="{00000000-0005-0000-0000-0000A9910000}"/>
    <cellStyle name="Normal 3 2 4 12 2" xfId="21337" xr:uid="{00000000-0005-0000-0000-0000AA910000}"/>
    <cellStyle name="Normal 3 2 4 12 2 2" xfId="56553" xr:uid="{00000000-0005-0000-0000-0000AB910000}"/>
    <cellStyle name="Normal 3 2 4 12 3" xfId="43956" xr:uid="{00000000-0005-0000-0000-0000AC910000}"/>
    <cellStyle name="Normal 3 2 4 12 4" xfId="33942" xr:uid="{00000000-0005-0000-0000-0000AD910000}"/>
    <cellStyle name="Normal 3 2 4 13" xfId="10647" xr:uid="{00000000-0005-0000-0000-0000AE910000}"/>
    <cellStyle name="Normal 3 2 4 13 2" xfId="23258" xr:uid="{00000000-0005-0000-0000-0000AF910000}"/>
    <cellStyle name="Normal 3 2 4 13 2 2" xfId="58474" xr:uid="{00000000-0005-0000-0000-0000B0910000}"/>
    <cellStyle name="Normal 3 2 4 13 3" xfId="45877" xr:uid="{00000000-0005-0000-0000-0000B1910000}"/>
    <cellStyle name="Normal 3 2 4 13 4" xfId="35863" xr:uid="{00000000-0005-0000-0000-0000B2910000}"/>
    <cellStyle name="Normal 3 2 4 14" xfId="14876" xr:uid="{00000000-0005-0000-0000-0000B3910000}"/>
    <cellStyle name="Normal 3 2 4 14 2" xfId="50093" xr:uid="{00000000-0005-0000-0000-0000B4910000}"/>
    <cellStyle name="Normal 3 2 4 14 3" xfId="27482" xr:uid="{00000000-0005-0000-0000-0000B5910000}"/>
    <cellStyle name="Normal 3 2 4 15" xfId="12290" xr:uid="{00000000-0005-0000-0000-0000B6910000}"/>
    <cellStyle name="Normal 3 2 4 15 2" xfId="47508" xr:uid="{00000000-0005-0000-0000-0000B7910000}"/>
    <cellStyle name="Normal 3 2 4 16" xfId="37495" xr:uid="{00000000-0005-0000-0000-0000B8910000}"/>
    <cellStyle name="Normal 3 2 4 17" xfId="24897" xr:uid="{00000000-0005-0000-0000-0000B9910000}"/>
    <cellStyle name="Normal 3 2 4 18" xfId="60110" xr:uid="{00000000-0005-0000-0000-0000BA910000}"/>
    <cellStyle name="Normal 3 2 4 2" xfId="1785" xr:uid="{00000000-0005-0000-0000-0000BB910000}"/>
    <cellStyle name="Normal 3 2 4 2 10" xfId="7006" xr:uid="{00000000-0005-0000-0000-0000BC910000}"/>
    <cellStyle name="Normal 3 2 4 2 10 2" xfId="19633" xr:uid="{00000000-0005-0000-0000-0000BD910000}"/>
    <cellStyle name="Normal 3 2 4 2 10 2 2" xfId="54849" xr:uid="{00000000-0005-0000-0000-0000BE910000}"/>
    <cellStyle name="Normal 3 2 4 2 10 3" xfId="42252" xr:uid="{00000000-0005-0000-0000-0000BF910000}"/>
    <cellStyle name="Normal 3 2 4 2 10 4" xfId="32238" xr:uid="{00000000-0005-0000-0000-0000C0910000}"/>
    <cellStyle name="Normal 3 2 4 2 11" xfId="8787" xr:uid="{00000000-0005-0000-0000-0000C1910000}"/>
    <cellStyle name="Normal 3 2 4 2 11 2" xfId="21409" xr:uid="{00000000-0005-0000-0000-0000C2910000}"/>
    <cellStyle name="Normal 3 2 4 2 11 2 2" xfId="56625" xr:uid="{00000000-0005-0000-0000-0000C3910000}"/>
    <cellStyle name="Normal 3 2 4 2 11 3" xfId="44028" xr:uid="{00000000-0005-0000-0000-0000C4910000}"/>
    <cellStyle name="Normal 3 2 4 2 11 4" xfId="34014" xr:uid="{00000000-0005-0000-0000-0000C5910000}"/>
    <cellStyle name="Normal 3 2 4 2 12" xfId="10648" xr:uid="{00000000-0005-0000-0000-0000C6910000}"/>
    <cellStyle name="Normal 3 2 4 2 12 2" xfId="23259" xr:uid="{00000000-0005-0000-0000-0000C7910000}"/>
    <cellStyle name="Normal 3 2 4 2 12 2 2" xfId="58475" xr:uid="{00000000-0005-0000-0000-0000C8910000}"/>
    <cellStyle name="Normal 3 2 4 2 12 3" xfId="45878" xr:uid="{00000000-0005-0000-0000-0000C9910000}"/>
    <cellStyle name="Normal 3 2 4 2 12 4" xfId="35864" xr:uid="{00000000-0005-0000-0000-0000CA910000}"/>
    <cellStyle name="Normal 3 2 4 2 13" xfId="14948" xr:uid="{00000000-0005-0000-0000-0000CB910000}"/>
    <cellStyle name="Normal 3 2 4 2 13 2" xfId="50165" xr:uid="{00000000-0005-0000-0000-0000CC910000}"/>
    <cellStyle name="Normal 3 2 4 2 13 3" xfId="27554" xr:uid="{00000000-0005-0000-0000-0000CD910000}"/>
    <cellStyle name="Normal 3 2 4 2 14" xfId="12362" xr:uid="{00000000-0005-0000-0000-0000CE910000}"/>
    <cellStyle name="Normal 3 2 4 2 14 2" xfId="47580" xr:uid="{00000000-0005-0000-0000-0000CF910000}"/>
    <cellStyle name="Normal 3 2 4 2 15" xfId="37567" xr:uid="{00000000-0005-0000-0000-0000D0910000}"/>
    <cellStyle name="Normal 3 2 4 2 16" xfId="24969" xr:uid="{00000000-0005-0000-0000-0000D1910000}"/>
    <cellStyle name="Normal 3 2 4 2 17" xfId="60182" xr:uid="{00000000-0005-0000-0000-0000D2910000}"/>
    <cellStyle name="Normal 3 2 4 2 2" xfId="2392" xr:uid="{00000000-0005-0000-0000-0000D3910000}"/>
    <cellStyle name="Normal 3 2 4 2 2 10" xfId="10649" xr:uid="{00000000-0005-0000-0000-0000D4910000}"/>
    <cellStyle name="Normal 3 2 4 2 2 10 2" xfId="23260" xr:uid="{00000000-0005-0000-0000-0000D5910000}"/>
    <cellStyle name="Normal 3 2 4 2 2 10 2 2" xfId="58476" xr:uid="{00000000-0005-0000-0000-0000D6910000}"/>
    <cellStyle name="Normal 3 2 4 2 2 10 3" xfId="45879" xr:uid="{00000000-0005-0000-0000-0000D7910000}"/>
    <cellStyle name="Normal 3 2 4 2 2 10 4" xfId="35865" xr:uid="{00000000-0005-0000-0000-0000D8910000}"/>
    <cellStyle name="Normal 3 2 4 2 2 11" xfId="15103" xr:uid="{00000000-0005-0000-0000-0000D9910000}"/>
    <cellStyle name="Normal 3 2 4 2 2 11 2" xfId="50319" xr:uid="{00000000-0005-0000-0000-0000DA910000}"/>
    <cellStyle name="Normal 3 2 4 2 2 11 3" xfId="27708" xr:uid="{00000000-0005-0000-0000-0000DB910000}"/>
    <cellStyle name="Normal 3 2 4 2 2 12" xfId="12516" xr:uid="{00000000-0005-0000-0000-0000DC910000}"/>
    <cellStyle name="Normal 3 2 4 2 2 12 2" xfId="47734" xr:uid="{00000000-0005-0000-0000-0000DD910000}"/>
    <cellStyle name="Normal 3 2 4 2 2 13" xfId="37722" xr:uid="{00000000-0005-0000-0000-0000DE910000}"/>
    <cellStyle name="Normal 3 2 4 2 2 14" xfId="25123" xr:uid="{00000000-0005-0000-0000-0000DF910000}"/>
    <cellStyle name="Normal 3 2 4 2 2 15" xfId="60336" xr:uid="{00000000-0005-0000-0000-0000E0910000}"/>
    <cellStyle name="Normal 3 2 4 2 2 2" xfId="3238" xr:uid="{00000000-0005-0000-0000-0000E1910000}"/>
    <cellStyle name="Normal 3 2 4 2 2 2 10" xfId="25607" xr:uid="{00000000-0005-0000-0000-0000E2910000}"/>
    <cellStyle name="Normal 3 2 4 2 2 2 11" xfId="61142" xr:uid="{00000000-0005-0000-0000-0000E3910000}"/>
    <cellStyle name="Normal 3 2 4 2 2 2 2" xfId="5038" xr:uid="{00000000-0005-0000-0000-0000E4910000}"/>
    <cellStyle name="Normal 3 2 4 2 2 2 2 2" xfId="17685" xr:uid="{00000000-0005-0000-0000-0000E5910000}"/>
    <cellStyle name="Normal 3 2 4 2 2 2 2 2 2" xfId="52901" xr:uid="{00000000-0005-0000-0000-0000E6910000}"/>
    <cellStyle name="Normal 3 2 4 2 2 2 2 2 3" xfId="30290" xr:uid="{00000000-0005-0000-0000-0000E7910000}"/>
    <cellStyle name="Normal 3 2 4 2 2 2 2 3" xfId="14131" xr:uid="{00000000-0005-0000-0000-0000E8910000}"/>
    <cellStyle name="Normal 3 2 4 2 2 2 2 3 2" xfId="49349" xr:uid="{00000000-0005-0000-0000-0000E9910000}"/>
    <cellStyle name="Normal 3 2 4 2 2 2 2 4" xfId="40304" xr:uid="{00000000-0005-0000-0000-0000EA910000}"/>
    <cellStyle name="Normal 3 2 4 2 2 2 2 5" xfId="26738" xr:uid="{00000000-0005-0000-0000-0000EB910000}"/>
    <cellStyle name="Normal 3 2 4 2 2 2 3" xfId="6508" xr:uid="{00000000-0005-0000-0000-0000EC910000}"/>
    <cellStyle name="Normal 3 2 4 2 2 2 3 2" xfId="19139" xr:uid="{00000000-0005-0000-0000-0000ED910000}"/>
    <cellStyle name="Normal 3 2 4 2 2 2 3 2 2" xfId="54355" xr:uid="{00000000-0005-0000-0000-0000EE910000}"/>
    <cellStyle name="Normal 3 2 4 2 2 2 3 3" xfId="41758" xr:uid="{00000000-0005-0000-0000-0000EF910000}"/>
    <cellStyle name="Normal 3 2 4 2 2 2 3 4" xfId="31744" xr:uid="{00000000-0005-0000-0000-0000F0910000}"/>
    <cellStyle name="Normal 3 2 4 2 2 2 4" xfId="7967" xr:uid="{00000000-0005-0000-0000-0000F1910000}"/>
    <cellStyle name="Normal 3 2 4 2 2 2 4 2" xfId="20593" xr:uid="{00000000-0005-0000-0000-0000F2910000}"/>
    <cellStyle name="Normal 3 2 4 2 2 2 4 2 2" xfId="55809" xr:uid="{00000000-0005-0000-0000-0000F3910000}"/>
    <cellStyle name="Normal 3 2 4 2 2 2 4 3" xfId="43212" xr:uid="{00000000-0005-0000-0000-0000F4910000}"/>
    <cellStyle name="Normal 3 2 4 2 2 2 4 4" xfId="33198" xr:uid="{00000000-0005-0000-0000-0000F5910000}"/>
    <cellStyle name="Normal 3 2 4 2 2 2 5" xfId="9748" xr:uid="{00000000-0005-0000-0000-0000F6910000}"/>
    <cellStyle name="Normal 3 2 4 2 2 2 5 2" xfId="22369" xr:uid="{00000000-0005-0000-0000-0000F7910000}"/>
    <cellStyle name="Normal 3 2 4 2 2 2 5 2 2" xfId="57585" xr:uid="{00000000-0005-0000-0000-0000F8910000}"/>
    <cellStyle name="Normal 3 2 4 2 2 2 5 3" xfId="44988" xr:uid="{00000000-0005-0000-0000-0000F9910000}"/>
    <cellStyle name="Normal 3 2 4 2 2 2 5 4" xfId="34974" xr:uid="{00000000-0005-0000-0000-0000FA910000}"/>
    <cellStyle name="Normal 3 2 4 2 2 2 6" xfId="11542" xr:uid="{00000000-0005-0000-0000-0000FB910000}"/>
    <cellStyle name="Normal 3 2 4 2 2 2 6 2" xfId="24145" xr:uid="{00000000-0005-0000-0000-0000FC910000}"/>
    <cellStyle name="Normal 3 2 4 2 2 2 6 2 2" xfId="59361" xr:uid="{00000000-0005-0000-0000-0000FD910000}"/>
    <cellStyle name="Normal 3 2 4 2 2 2 6 3" xfId="46764" xr:uid="{00000000-0005-0000-0000-0000FE910000}"/>
    <cellStyle name="Normal 3 2 4 2 2 2 6 4" xfId="36750" xr:uid="{00000000-0005-0000-0000-0000FF910000}"/>
    <cellStyle name="Normal 3 2 4 2 2 2 7" xfId="15909" xr:uid="{00000000-0005-0000-0000-000000920000}"/>
    <cellStyle name="Normal 3 2 4 2 2 2 7 2" xfId="51125" xr:uid="{00000000-0005-0000-0000-000001920000}"/>
    <cellStyle name="Normal 3 2 4 2 2 2 7 3" xfId="28514" xr:uid="{00000000-0005-0000-0000-000002920000}"/>
    <cellStyle name="Normal 3 2 4 2 2 2 8" xfId="13000" xr:uid="{00000000-0005-0000-0000-000003920000}"/>
    <cellStyle name="Normal 3 2 4 2 2 2 8 2" xfId="48218" xr:uid="{00000000-0005-0000-0000-000004920000}"/>
    <cellStyle name="Normal 3 2 4 2 2 2 9" xfId="38528" xr:uid="{00000000-0005-0000-0000-000005920000}"/>
    <cellStyle name="Normal 3 2 4 2 2 3" xfId="3567" xr:uid="{00000000-0005-0000-0000-000006920000}"/>
    <cellStyle name="Normal 3 2 4 2 2 3 10" xfId="27063" xr:uid="{00000000-0005-0000-0000-000007920000}"/>
    <cellStyle name="Normal 3 2 4 2 2 3 11" xfId="61467" xr:uid="{00000000-0005-0000-0000-000008920000}"/>
    <cellStyle name="Normal 3 2 4 2 2 3 2" xfId="5363" xr:uid="{00000000-0005-0000-0000-000009920000}"/>
    <cellStyle name="Normal 3 2 4 2 2 3 2 2" xfId="18010" xr:uid="{00000000-0005-0000-0000-00000A920000}"/>
    <cellStyle name="Normal 3 2 4 2 2 3 2 2 2" xfId="53226" xr:uid="{00000000-0005-0000-0000-00000B920000}"/>
    <cellStyle name="Normal 3 2 4 2 2 3 2 3" xfId="40629" xr:uid="{00000000-0005-0000-0000-00000C920000}"/>
    <cellStyle name="Normal 3 2 4 2 2 3 2 4" xfId="30615" xr:uid="{00000000-0005-0000-0000-00000D920000}"/>
    <cellStyle name="Normal 3 2 4 2 2 3 3" xfId="6833" xr:uid="{00000000-0005-0000-0000-00000E920000}"/>
    <cellStyle name="Normal 3 2 4 2 2 3 3 2" xfId="19464" xr:uid="{00000000-0005-0000-0000-00000F920000}"/>
    <cellStyle name="Normal 3 2 4 2 2 3 3 2 2" xfId="54680" xr:uid="{00000000-0005-0000-0000-000010920000}"/>
    <cellStyle name="Normal 3 2 4 2 2 3 3 3" xfId="42083" xr:uid="{00000000-0005-0000-0000-000011920000}"/>
    <cellStyle name="Normal 3 2 4 2 2 3 3 4" xfId="32069" xr:uid="{00000000-0005-0000-0000-000012920000}"/>
    <cellStyle name="Normal 3 2 4 2 2 3 4" xfId="8292" xr:uid="{00000000-0005-0000-0000-000013920000}"/>
    <cellStyle name="Normal 3 2 4 2 2 3 4 2" xfId="20918" xr:uid="{00000000-0005-0000-0000-000014920000}"/>
    <cellStyle name="Normal 3 2 4 2 2 3 4 2 2" xfId="56134" xr:uid="{00000000-0005-0000-0000-000015920000}"/>
    <cellStyle name="Normal 3 2 4 2 2 3 4 3" xfId="43537" xr:uid="{00000000-0005-0000-0000-000016920000}"/>
    <cellStyle name="Normal 3 2 4 2 2 3 4 4" xfId="33523" xr:uid="{00000000-0005-0000-0000-000017920000}"/>
    <cellStyle name="Normal 3 2 4 2 2 3 5" xfId="10073" xr:uid="{00000000-0005-0000-0000-000018920000}"/>
    <cellStyle name="Normal 3 2 4 2 2 3 5 2" xfId="22694" xr:uid="{00000000-0005-0000-0000-000019920000}"/>
    <cellStyle name="Normal 3 2 4 2 2 3 5 2 2" xfId="57910" xr:uid="{00000000-0005-0000-0000-00001A920000}"/>
    <cellStyle name="Normal 3 2 4 2 2 3 5 3" xfId="45313" xr:uid="{00000000-0005-0000-0000-00001B920000}"/>
    <cellStyle name="Normal 3 2 4 2 2 3 5 4" xfId="35299" xr:uid="{00000000-0005-0000-0000-00001C920000}"/>
    <cellStyle name="Normal 3 2 4 2 2 3 6" xfId="11867" xr:uid="{00000000-0005-0000-0000-00001D920000}"/>
    <cellStyle name="Normal 3 2 4 2 2 3 6 2" xfId="24470" xr:uid="{00000000-0005-0000-0000-00001E920000}"/>
    <cellStyle name="Normal 3 2 4 2 2 3 6 2 2" xfId="59686" xr:uid="{00000000-0005-0000-0000-00001F920000}"/>
    <cellStyle name="Normal 3 2 4 2 2 3 6 3" xfId="47089" xr:uid="{00000000-0005-0000-0000-000020920000}"/>
    <cellStyle name="Normal 3 2 4 2 2 3 6 4" xfId="37075" xr:uid="{00000000-0005-0000-0000-000021920000}"/>
    <cellStyle name="Normal 3 2 4 2 2 3 7" xfId="16234" xr:uid="{00000000-0005-0000-0000-000022920000}"/>
    <cellStyle name="Normal 3 2 4 2 2 3 7 2" xfId="51450" xr:uid="{00000000-0005-0000-0000-000023920000}"/>
    <cellStyle name="Normal 3 2 4 2 2 3 7 3" xfId="28839" xr:uid="{00000000-0005-0000-0000-000024920000}"/>
    <cellStyle name="Normal 3 2 4 2 2 3 8" xfId="14456" xr:uid="{00000000-0005-0000-0000-000025920000}"/>
    <cellStyle name="Normal 3 2 4 2 2 3 8 2" xfId="49674" xr:uid="{00000000-0005-0000-0000-000026920000}"/>
    <cellStyle name="Normal 3 2 4 2 2 3 9" xfId="38853" xr:uid="{00000000-0005-0000-0000-000027920000}"/>
    <cellStyle name="Normal 3 2 4 2 2 4" xfId="2728" xr:uid="{00000000-0005-0000-0000-000028920000}"/>
    <cellStyle name="Normal 3 2 4 2 2 4 10" xfId="26254" xr:uid="{00000000-0005-0000-0000-000029920000}"/>
    <cellStyle name="Normal 3 2 4 2 2 4 11" xfId="60658" xr:uid="{00000000-0005-0000-0000-00002A920000}"/>
    <cellStyle name="Normal 3 2 4 2 2 4 2" xfId="4554" xr:uid="{00000000-0005-0000-0000-00002B920000}"/>
    <cellStyle name="Normal 3 2 4 2 2 4 2 2" xfId="17201" xr:uid="{00000000-0005-0000-0000-00002C920000}"/>
    <cellStyle name="Normal 3 2 4 2 2 4 2 2 2" xfId="52417" xr:uid="{00000000-0005-0000-0000-00002D920000}"/>
    <cellStyle name="Normal 3 2 4 2 2 4 2 3" xfId="39820" xr:uid="{00000000-0005-0000-0000-00002E920000}"/>
    <cellStyle name="Normal 3 2 4 2 2 4 2 4" xfId="29806" xr:uid="{00000000-0005-0000-0000-00002F920000}"/>
    <cellStyle name="Normal 3 2 4 2 2 4 3" xfId="6024" xr:uid="{00000000-0005-0000-0000-000030920000}"/>
    <cellStyle name="Normal 3 2 4 2 2 4 3 2" xfId="18655" xr:uid="{00000000-0005-0000-0000-000031920000}"/>
    <cellStyle name="Normal 3 2 4 2 2 4 3 2 2" xfId="53871" xr:uid="{00000000-0005-0000-0000-000032920000}"/>
    <cellStyle name="Normal 3 2 4 2 2 4 3 3" xfId="41274" xr:uid="{00000000-0005-0000-0000-000033920000}"/>
    <cellStyle name="Normal 3 2 4 2 2 4 3 4" xfId="31260" xr:uid="{00000000-0005-0000-0000-000034920000}"/>
    <cellStyle name="Normal 3 2 4 2 2 4 4" xfId="7483" xr:uid="{00000000-0005-0000-0000-000035920000}"/>
    <cellStyle name="Normal 3 2 4 2 2 4 4 2" xfId="20109" xr:uid="{00000000-0005-0000-0000-000036920000}"/>
    <cellStyle name="Normal 3 2 4 2 2 4 4 2 2" xfId="55325" xr:uid="{00000000-0005-0000-0000-000037920000}"/>
    <cellStyle name="Normal 3 2 4 2 2 4 4 3" xfId="42728" xr:uid="{00000000-0005-0000-0000-000038920000}"/>
    <cellStyle name="Normal 3 2 4 2 2 4 4 4" xfId="32714" xr:uid="{00000000-0005-0000-0000-000039920000}"/>
    <cellStyle name="Normal 3 2 4 2 2 4 5" xfId="9264" xr:uid="{00000000-0005-0000-0000-00003A920000}"/>
    <cellStyle name="Normal 3 2 4 2 2 4 5 2" xfId="21885" xr:uid="{00000000-0005-0000-0000-00003B920000}"/>
    <cellStyle name="Normal 3 2 4 2 2 4 5 2 2" xfId="57101" xr:uid="{00000000-0005-0000-0000-00003C920000}"/>
    <cellStyle name="Normal 3 2 4 2 2 4 5 3" xfId="44504" xr:uid="{00000000-0005-0000-0000-00003D920000}"/>
    <cellStyle name="Normal 3 2 4 2 2 4 5 4" xfId="34490" xr:uid="{00000000-0005-0000-0000-00003E920000}"/>
    <cellStyle name="Normal 3 2 4 2 2 4 6" xfId="11058" xr:uid="{00000000-0005-0000-0000-00003F920000}"/>
    <cellStyle name="Normal 3 2 4 2 2 4 6 2" xfId="23661" xr:uid="{00000000-0005-0000-0000-000040920000}"/>
    <cellStyle name="Normal 3 2 4 2 2 4 6 2 2" xfId="58877" xr:uid="{00000000-0005-0000-0000-000041920000}"/>
    <cellStyle name="Normal 3 2 4 2 2 4 6 3" xfId="46280" xr:uid="{00000000-0005-0000-0000-000042920000}"/>
    <cellStyle name="Normal 3 2 4 2 2 4 6 4" xfId="36266" xr:uid="{00000000-0005-0000-0000-000043920000}"/>
    <cellStyle name="Normal 3 2 4 2 2 4 7" xfId="15425" xr:uid="{00000000-0005-0000-0000-000044920000}"/>
    <cellStyle name="Normal 3 2 4 2 2 4 7 2" xfId="50641" xr:uid="{00000000-0005-0000-0000-000045920000}"/>
    <cellStyle name="Normal 3 2 4 2 2 4 7 3" xfId="28030" xr:uid="{00000000-0005-0000-0000-000046920000}"/>
    <cellStyle name="Normal 3 2 4 2 2 4 8" xfId="13647" xr:uid="{00000000-0005-0000-0000-000047920000}"/>
    <cellStyle name="Normal 3 2 4 2 2 4 8 2" xfId="48865" xr:uid="{00000000-0005-0000-0000-000048920000}"/>
    <cellStyle name="Normal 3 2 4 2 2 4 9" xfId="38044" xr:uid="{00000000-0005-0000-0000-000049920000}"/>
    <cellStyle name="Normal 3 2 4 2 2 5" xfId="3892" xr:uid="{00000000-0005-0000-0000-00004A920000}"/>
    <cellStyle name="Normal 3 2 4 2 2 5 2" xfId="8615" xr:uid="{00000000-0005-0000-0000-00004B920000}"/>
    <cellStyle name="Normal 3 2 4 2 2 5 2 2" xfId="21241" xr:uid="{00000000-0005-0000-0000-00004C920000}"/>
    <cellStyle name="Normal 3 2 4 2 2 5 2 2 2" xfId="56457" xr:uid="{00000000-0005-0000-0000-00004D920000}"/>
    <cellStyle name="Normal 3 2 4 2 2 5 2 3" xfId="43860" xr:uid="{00000000-0005-0000-0000-00004E920000}"/>
    <cellStyle name="Normal 3 2 4 2 2 5 2 4" xfId="33846" xr:uid="{00000000-0005-0000-0000-00004F920000}"/>
    <cellStyle name="Normal 3 2 4 2 2 5 3" xfId="10396" xr:uid="{00000000-0005-0000-0000-000050920000}"/>
    <cellStyle name="Normal 3 2 4 2 2 5 3 2" xfId="23017" xr:uid="{00000000-0005-0000-0000-000051920000}"/>
    <cellStyle name="Normal 3 2 4 2 2 5 3 2 2" xfId="58233" xr:uid="{00000000-0005-0000-0000-000052920000}"/>
    <cellStyle name="Normal 3 2 4 2 2 5 3 3" xfId="45636" xr:uid="{00000000-0005-0000-0000-000053920000}"/>
    <cellStyle name="Normal 3 2 4 2 2 5 3 4" xfId="35622" xr:uid="{00000000-0005-0000-0000-000054920000}"/>
    <cellStyle name="Normal 3 2 4 2 2 5 4" xfId="12192" xr:uid="{00000000-0005-0000-0000-000055920000}"/>
    <cellStyle name="Normal 3 2 4 2 2 5 4 2" xfId="24793" xr:uid="{00000000-0005-0000-0000-000056920000}"/>
    <cellStyle name="Normal 3 2 4 2 2 5 4 2 2" xfId="60009" xr:uid="{00000000-0005-0000-0000-000057920000}"/>
    <cellStyle name="Normal 3 2 4 2 2 5 4 3" xfId="47412" xr:uid="{00000000-0005-0000-0000-000058920000}"/>
    <cellStyle name="Normal 3 2 4 2 2 5 4 4" xfId="37398" xr:uid="{00000000-0005-0000-0000-000059920000}"/>
    <cellStyle name="Normal 3 2 4 2 2 5 5" xfId="16557" xr:uid="{00000000-0005-0000-0000-00005A920000}"/>
    <cellStyle name="Normal 3 2 4 2 2 5 5 2" xfId="51773" xr:uid="{00000000-0005-0000-0000-00005B920000}"/>
    <cellStyle name="Normal 3 2 4 2 2 5 5 3" xfId="29162" xr:uid="{00000000-0005-0000-0000-00005C920000}"/>
    <cellStyle name="Normal 3 2 4 2 2 5 6" xfId="14779" xr:uid="{00000000-0005-0000-0000-00005D920000}"/>
    <cellStyle name="Normal 3 2 4 2 2 5 6 2" xfId="49997" xr:uid="{00000000-0005-0000-0000-00005E920000}"/>
    <cellStyle name="Normal 3 2 4 2 2 5 7" xfId="39176" xr:uid="{00000000-0005-0000-0000-00005F920000}"/>
    <cellStyle name="Normal 3 2 4 2 2 5 8" xfId="27386" xr:uid="{00000000-0005-0000-0000-000060920000}"/>
    <cellStyle name="Normal 3 2 4 2 2 6" xfId="4232" xr:uid="{00000000-0005-0000-0000-000061920000}"/>
    <cellStyle name="Normal 3 2 4 2 2 6 2" xfId="16879" xr:uid="{00000000-0005-0000-0000-000062920000}"/>
    <cellStyle name="Normal 3 2 4 2 2 6 2 2" xfId="52095" xr:uid="{00000000-0005-0000-0000-000063920000}"/>
    <cellStyle name="Normal 3 2 4 2 2 6 2 3" xfId="29484" xr:uid="{00000000-0005-0000-0000-000064920000}"/>
    <cellStyle name="Normal 3 2 4 2 2 6 3" xfId="13325" xr:uid="{00000000-0005-0000-0000-000065920000}"/>
    <cellStyle name="Normal 3 2 4 2 2 6 3 2" xfId="48543" xr:uid="{00000000-0005-0000-0000-000066920000}"/>
    <cellStyle name="Normal 3 2 4 2 2 6 4" xfId="39498" xr:uid="{00000000-0005-0000-0000-000067920000}"/>
    <cellStyle name="Normal 3 2 4 2 2 6 5" xfId="25932" xr:uid="{00000000-0005-0000-0000-000068920000}"/>
    <cellStyle name="Normal 3 2 4 2 2 7" xfId="5702" xr:uid="{00000000-0005-0000-0000-000069920000}"/>
    <cellStyle name="Normal 3 2 4 2 2 7 2" xfId="18333" xr:uid="{00000000-0005-0000-0000-00006A920000}"/>
    <cellStyle name="Normal 3 2 4 2 2 7 2 2" xfId="53549" xr:uid="{00000000-0005-0000-0000-00006B920000}"/>
    <cellStyle name="Normal 3 2 4 2 2 7 3" xfId="40952" xr:uid="{00000000-0005-0000-0000-00006C920000}"/>
    <cellStyle name="Normal 3 2 4 2 2 7 4" xfId="30938" xr:uid="{00000000-0005-0000-0000-00006D920000}"/>
    <cellStyle name="Normal 3 2 4 2 2 8" xfId="7161" xr:uid="{00000000-0005-0000-0000-00006E920000}"/>
    <cellStyle name="Normal 3 2 4 2 2 8 2" xfId="19787" xr:uid="{00000000-0005-0000-0000-00006F920000}"/>
    <cellStyle name="Normal 3 2 4 2 2 8 2 2" xfId="55003" xr:uid="{00000000-0005-0000-0000-000070920000}"/>
    <cellStyle name="Normal 3 2 4 2 2 8 3" xfId="42406" xr:uid="{00000000-0005-0000-0000-000071920000}"/>
    <cellStyle name="Normal 3 2 4 2 2 8 4" xfId="32392" xr:uid="{00000000-0005-0000-0000-000072920000}"/>
    <cellStyle name="Normal 3 2 4 2 2 9" xfId="8942" xr:uid="{00000000-0005-0000-0000-000073920000}"/>
    <cellStyle name="Normal 3 2 4 2 2 9 2" xfId="21563" xr:uid="{00000000-0005-0000-0000-000074920000}"/>
    <cellStyle name="Normal 3 2 4 2 2 9 2 2" xfId="56779" xr:uid="{00000000-0005-0000-0000-000075920000}"/>
    <cellStyle name="Normal 3 2 4 2 2 9 3" xfId="44182" xr:uid="{00000000-0005-0000-0000-000076920000}"/>
    <cellStyle name="Normal 3 2 4 2 2 9 4" xfId="34168" xr:uid="{00000000-0005-0000-0000-000077920000}"/>
    <cellStyle name="Normal 3 2 4 2 3" xfId="3078" xr:uid="{00000000-0005-0000-0000-000078920000}"/>
    <cellStyle name="Normal 3 2 4 2 3 10" xfId="25450" xr:uid="{00000000-0005-0000-0000-000079920000}"/>
    <cellStyle name="Normal 3 2 4 2 3 11" xfId="60985" xr:uid="{00000000-0005-0000-0000-00007A920000}"/>
    <cellStyle name="Normal 3 2 4 2 3 2" xfId="4881" xr:uid="{00000000-0005-0000-0000-00007B920000}"/>
    <cellStyle name="Normal 3 2 4 2 3 2 2" xfId="17528" xr:uid="{00000000-0005-0000-0000-00007C920000}"/>
    <cellStyle name="Normal 3 2 4 2 3 2 2 2" xfId="52744" xr:uid="{00000000-0005-0000-0000-00007D920000}"/>
    <cellStyle name="Normal 3 2 4 2 3 2 2 3" xfId="30133" xr:uid="{00000000-0005-0000-0000-00007E920000}"/>
    <cellStyle name="Normal 3 2 4 2 3 2 3" xfId="13974" xr:uid="{00000000-0005-0000-0000-00007F920000}"/>
    <cellStyle name="Normal 3 2 4 2 3 2 3 2" xfId="49192" xr:uid="{00000000-0005-0000-0000-000080920000}"/>
    <cellStyle name="Normal 3 2 4 2 3 2 4" xfId="40147" xr:uid="{00000000-0005-0000-0000-000081920000}"/>
    <cellStyle name="Normal 3 2 4 2 3 2 5" xfId="26581" xr:uid="{00000000-0005-0000-0000-000082920000}"/>
    <cellStyle name="Normal 3 2 4 2 3 3" xfId="6351" xr:uid="{00000000-0005-0000-0000-000083920000}"/>
    <cellStyle name="Normal 3 2 4 2 3 3 2" xfId="18982" xr:uid="{00000000-0005-0000-0000-000084920000}"/>
    <cellStyle name="Normal 3 2 4 2 3 3 2 2" xfId="54198" xr:uid="{00000000-0005-0000-0000-000085920000}"/>
    <cellStyle name="Normal 3 2 4 2 3 3 3" xfId="41601" xr:uid="{00000000-0005-0000-0000-000086920000}"/>
    <cellStyle name="Normal 3 2 4 2 3 3 4" xfId="31587" xr:uid="{00000000-0005-0000-0000-000087920000}"/>
    <cellStyle name="Normal 3 2 4 2 3 4" xfId="7810" xr:uid="{00000000-0005-0000-0000-000088920000}"/>
    <cellStyle name="Normal 3 2 4 2 3 4 2" xfId="20436" xr:uid="{00000000-0005-0000-0000-000089920000}"/>
    <cellStyle name="Normal 3 2 4 2 3 4 2 2" xfId="55652" xr:uid="{00000000-0005-0000-0000-00008A920000}"/>
    <cellStyle name="Normal 3 2 4 2 3 4 3" xfId="43055" xr:uid="{00000000-0005-0000-0000-00008B920000}"/>
    <cellStyle name="Normal 3 2 4 2 3 4 4" xfId="33041" xr:uid="{00000000-0005-0000-0000-00008C920000}"/>
    <cellStyle name="Normal 3 2 4 2 3 5" xfId="9591" xr:uid="{00000000-0005-0000-0000-00008D920000}"/>
    <cellStyle name="Normal 3 2 4 2 3 5 2" xfId="22212" xr:uid="{00000000-0005-0000-0000-00008E920000}"/>
    <cellStyle name="Normal 3 2 4 2 3 5 2 2" xfId="57428" xr:uid="{00000000-0005-0000-0000-00008F920000}"/>
    <cellStyle name="Normal 3 2 4 2 3 5 3" xfId="44831" xr:uid="{00000000-0005-0000-0000-000090920000}"/>
    <cellStyle name="Normal 3 2 4 2 3 5 4" xfId="34817" xr:uid="{00000000-0005-0000-0000-000091920000}"/>
    <cellStyle name="Normal 3 2 4 2 3 6" xfId="11385" xr:uid="{00000000-0005-0000-0000-000092920000}"/>
    <cellStyle name="Normal 3 2 4 2 3 6 2" xfId="23988" xr:uid="{00000000-0005-0000-0000-000093920000}"/>
    <cellStyle name="Normal 3 2 4 2 3 6 2 2" xfId="59204" xr:uid="{00000000-0005-0000-0000-000094920000}"/>
    <cellStyle name="Normal 3 2 4 2 3 6 3" xfId="46607" xr:uid="{00000000-0005-0000-0000-000095920000}"/>
    <cellStyle name="Normal 3 2 4 2 3 6 4" xfId="36593" xr:uid="{00000000-0005-0000-0000-000096920000}"/>
    <cellStyle name="Normal 3 2 4 2 3 7" xfId="15752" xr:uid="{00000000-0005-0000-0000-000097920000}"/>
    <cellStyle name="Normal 3 2 4 2 3 7 2" xfId="50968" xr:uid="{00000000-0005-0000-0000-000098920000}"/>
    <cellStyle name="Normal 3 2 4 2 3 7 3" xfId="28357" xr:uid="{00000000-0005-0000-0000-000099920000}"/>
    <cellStyle name="Normal 3 2 4 2 3 8" xfId="12843" xr:uid="{00000000-0005-0000-0000-00009A920000}"/>
    <cellStyle name="Normal 3 2 4 2 3 8 2" xfId="48061" xr:uid="{00000000-0005-0000-0000-00009B920000}"/>
    <cellStyle name="Normal 3 2 4 2 3 9" xfId="38371" xr:uid="{00000000-0005-0000-0000-00009C920000}"/>
    <cellStyle name="Normal 3 2 4 2 4" xfId="2904" xr:uid="{00000000-0005-0000-0000-00009D920000}"/>
    <cellStyle name="Normal 3 2 4 2 4 10" xfId="25291" xr:uid="{00000000-0005-0000-0000-00009E920000}"/>
    <cellStyle name="Normal 3 2 4 2 4 11" xfId="60826" xr:uid="{00000000-0005-0000-0000-00009F920000}"/>
    <cellStyle name="Normal 3 2 4 2 4 2" xfId="4722" xr:uid="{00000000-0005-0000-0000-0000A0920000}"/>
    <cellStyle name="Normal 3 2 4 2 4 2 2" xfId="17369" xr:uid="{00000000-0005-0000-0000-0000A1920000}"/>
    <cellStyle name="Normal 3 2 4 2 4 2 2 2" xfId="52585" xr:uid="{00000000-0005-0000-0000-0000A2920000}"/>
    <cellStyle name="Normal 3 2 4 2 4 2 2 3" xfId="29974" xr:uid="{00000000-0005-0000-0000-0000A3920000}"/>
    <cellStyle name="Normal 3 2 4 2 4 2 3" xfId="13815" xr:uid="{00000000-0005-0000-0000-0000A4920000}"/>
    <cellStyle name="Normal 3 2 4 2 4 2 3 2" xfId="49033" xr:uid="{00000000-0005-0000-0000-0000A5920000}"/>
    <cellStyle name="Normal 3 2 4 2 4 2 4" xfId="39988" xr:uid="{00000000-0005-0000-0000-0000A6920000}"/>
    <cellStyle name="Normal 3 2 4 2 4 2 5" xfId="26422" xr:uid="{00000000-0005-0000-0000-0000A7920000}"/>
    <cellStyle name="Normal 3 2 4 2 4 3" xfId="6192" xr:uid="{00000000-0005-0000-0000-0000A8920000}"/>
    <cellStyle name="Normal 3 2 4 2 4 3 2" xfId="18823" xr:uid="{00000000-0005-0000-0000-0000A9920000}"/>
    <cellStyle name="Normal 3 2 4 2 4 3 2 2" xfId="54039" xr:uid="{00000000-0005-0000-0000-0000AA920000}"/>
    <cellStyle name="Normal 3 2 4 2 4 3 3" xfId="41442" xr:uid="{00000000-0005-0000-0000-0000AB920000}"/>
    <cellStyle name="Normal 3 2 4 2 4 3 4" xfId="31428" xr:uid="{00000000-0005-0000-0000-0000AC920000}"/>
    <cellStyle name="Normal 3 2 4 2 4 4" xfId="7651" xr:uid="{00000000-0005-0000-0000-0000AD920000}"/>
    <cellStyle name="Normal 3 2 4 2 4 4 2" xfId="20277" xr:uid="{00000000-0005-0000-0000-0000AE920000}"/>
    <cellStyle name="Normal 3 2 4 2 4 4 2 2" xfId="55493" xr:uid="{00000000-0005-0000-0000-0000AF920000}"/>
    <cellStyle name="Normal 3 2 4 2 4 4 3" xfId="42896" xr:uid="{00000000-0005-0000-0000-0000B0920000}"/>
    <cellStyle name="Normal 3 2 4 2 4 4 4" xfId="32882" xr:uid="{00000000-0005-0000-0000-0000B1920000}"/>
    <cellStyle name="Normal 3 2 4 2 4 5" xfId="9432" xr:uid="{00000000-0005-0000-0000-0000B2920000}"/>
    <cellStyle name="Normal 3 2 4 2 4 5 2" xfId="22053" xr:uid="{00000000-0005-0000-0000-0000B3920000}"/>
    <cellStyle name="Normal 3 2 4 2 4 5 2 2" xfId="57269" xr:uid="{00000000-0005-0000-0000-0000B4920000}"/>
    <cellStyle name="Normal 3 2 4 2 4 5 3" xfId="44672" xr:uid="{00000000-0005-0000-0000-0000B5920000}"/>
    <cellStyle name="Normal 3 2 4 2 4 5 4" xfId="34658" xr:uid="{00000000-0005-0000-0000-0000B6920000}"/>
    <cellStyle name="Normal 3 2 4 2 4 6" xfId="11226" xr:uid="{00000000-0005-0000-0000-0000B7920000}"/>
    <cellStyle name="Normal 3 2 4 2 4 6 2" xfId="23829" xr:uid="{00000000-0005-0000-0000-0000B8920000}"/>
    <cellStyle name="Normal 3 2 4 2 4 6 2 2" xfId="59045" xr:uid="{00000000-0005-0000-0000-0000B9920000}"/>
    <cellStyle name="Normal 3 2 4 2 4 6 3" xfId="46448" xr:uid="{00000000-0005-0000-0000-0000BA920000}"/>
    <cellStyle name="Normal 3 2 4 2 4 6 4" xfId="36434" xr:uid="{00000000-0005-0000-0000-0000BB920000}"/>
    <cellStyle name="Normal 3 2 4 2 4 7" xfId="15593" xr:uid="{00000000-0005-0000-0000-0000BC920000}"/>
    <cellStyle name="Normal 3 2 4 2 4 7 2" xfId="50809" xr:uid="{00000000-0005-0000-0000-0000BD920000}"/>
    <cellStyle name="Normal 3 2 4 2 4 7 3" xfId="28198" xr:uid="{00000000-0005-0000-0000-0000BE920000}"/>
    <cellStyle name="Normal 3 2 4 2 4 8" xfId="12684" xr:uid="{00000000-0005-0000-0000-0000BF920000}"/>
    <cellStyle name="Normal 3 2 4 2 4 8 2" xfId="47902" xr:uid="{00000000-0005-0000-0000-0000C0920000}"/>
    <cellStyle name="Normal 3 2 4 2 4 9" xfId="38212" xr:uid="{00000000-0005-0000-0000-0000C1920000}"/>
    <cellStyle name="Normal 3 2 4 2 5" xfId="3413" xr:uid="{00000000-0005-0000-0000-0000C2920000}"/>
    <cellStyle name="Normal 3 2 4 2 5 10" xfId="26909" xr:uid="{00000000-0005-0000-0000-0000C3920000}"/>
    <cellStyle name="Normal 3 2 4 2 5 11" xfId="61313" xr:uid="{00000000-0005-0000-0000-0000C4920000}"/>
    <cellStyle name="Normal 3 2 4 2 5 2" xfId="5209" xr:uid="{00000000-0005-0000-0000-0000C5920000}"/>
    <cellStyle name="Normal 3 2 4 2 5 2 2" xfId="17856" xr:uid="{00000000-0005-0000-0000-0000C6920000}"/>
    <cellStyle name="Normal 3 2 4 2 5 2 2 2" xfId="53072" xr:uid="{00000000-0005-0000-0000-0000C7920000}"/>
    <cellStyle name="Normal 3 2 4 2 5 2 3" xfId="40475" xr:uid="{00000000-0005-0000-0000-0000C8920000}"/>
    <cellStyle name="Normal 3 2 4 2 5 2 4" xfId="30461" xr:uid="{00000000-0005-0000-0000-0000C9920000}"/>
    <cellStyle name="Normal 3 2 4 2 5 3" xfId="6679" xr:uid="{00000000-0005-0000-0000-0000CA920000}"/>
    <cellStyle name="Normal 3 2 4 2 5 3 2" xfId="19310" xr:uid="{00000000-0005-0000-0000-0000CB920000}"/>
    <cellStyle name="Normal 3 2 4 2 5 3 2 2" xfId="54526" xr:uid="{00000000-0005-0000-0000-0000CC920000}"/>
    <cellStyle name="Normal 3 2 4 2 5 3 3" xfId="41929" xr:uid="{00000000-0005-0000-0000-0000CD920000}"/>
    <cellStyle name="Normal 3 2 4 2 5 3 4" xfId="31915" xr:uid="{00000000-0005-0000-0000-0000CE920000}"/>
    <cellStyle name="Normal 3 2 4 2 5 4" xfId="8138" xr:uid="{00000000-0005-0000-0000-0000CF920000}"/>
    <cellStyle name="Normal 3 2 4 2 5 4 2" xfId="20764" xr:uid="{00000000-0005-0000-0000-0000D0920000}"/>
    <cellStyle name="Normal 3 2 4 2 5 4 2 2" xfId="55980" xr:uid="{00000000-0005-0000-0000-0000D1920000}"/>
    <cellStyle name="Normal 3 2 4 2 5 4 3" xfId="43383" xr:uid="{00000000-0005-0000-0000-0000D2920000}"/>
    <cellStyle name="Normal 3 2 4 2 5 4 4" xfId="33369" xr:uid="{00000000-0005-0000-0000-0000D3920000}"/>
    <cellStyle name="Normal 3 2 4 2 5 5" xfId="9919" xr:uid="{00000000-0005-0000-0000-0000D4920000}"/>
    <cellStyle name="Normal 3 2 4 2 5 5 2" xfId="22540" xr:uid="{00000000-0005-0000-0000-0000D5920000}"/>
    <cellStyle name="Normal 3 2 4 2 5 5 2 2" xfId="57756" xr:uid="{00000000-0005-0000-0000-0000D6920000}"/>
    <cellStyle name="Normal 3 2 4 2 5 5 3" xfId="45159" xr:uid="{00000000-0005-0000-0000-0000D7920000}"/>
    <cellStyle name="Normal 3 2 4 2 5 5 4" xfId="35145" xr:uid="{00000000-0005-0000-0000-0000D8920000}"/>
    <cellStyle name="Normal 3 2 4 2 5 6" xfId="11713" xr:uid="{00000000-0005-0000-0000-0000D9920000}"/>
    <cellStyle name="Normal 3 2 4 2 5 6 2" xfId="24316" xr:uid="{00000000-0005-0000-0000-0000DA920000}"/>
    <cellStyle name="Normal 3 2 4 2 5 6 2 2" xfId="59532" xr:uid="{00000000-0005-0000-0000-0000DB920000}"/>
    <cellStyle name="Normal 3 2 4 2 5 6 3" xfId="46935" xr:uid="{00000000-0005-0000-0000-0000DC920000}"/>
    <cellStyle name="Normal 3 2 4 2 5 6 4" xfId="36921" xr:uid="{00000000-0005-0000-0000-0000DD920000}"/>
    <cellStyle name="Normal 3 2 4 2 5 7" xfId="16080" xr:uid="{00000000-0005-0000-0000-0000DE920000}"/>
    <cellStyle name="Normal 3 2 4 2 5 7 2" xfId="51296" xr:uid="{00000000-0005-0000-0000-0000DF920000}"/>
    <cellStyle name="Normal 3 2 4 2 5 7 3" xfId="28685" xr:uid="{00000000-0005-0000-0000-0000E0920000}"/>
    <cellStyle name="Normal 3 2 4 2 5 8" xfId="14302" xr:uid="{00000000-0005-0000-0000-0000E1920000}"/>
    <cellStyle name="Normal 3 2 4 2 5 8 2" xfId="49520" xr:uid="{00000000-0005-0000-0000-0000E2920000}"/>
    <cellStyle name="Normal 3 2 4 2 5 9" xfId="38699" xr:uid="{00000000-0005-0000-0000-0000E3920000}"/>
    <cellStyle name="Normal 3 2 4 2 6" xfId="2573" xr:uid="{00000000-0005-0000-0000-0000E4920000}"/>
    <cellStyle name="Normal 3 2 4 2 6 10" xfId="26100" xr:uid="{00000000-0005-0000-0000-0000E5920000}"/>
    <cellStyle name="Normal 3 2 4 2 6 11" xfId="60504" xr:uid="{00000000-0005-0000-0000-0000E6920000}"/>
    <cellStyle name="Normal 3 2 4 2 6 2" xfId="4400" xr:uid="{00000000-0005-0000-0000-0000E7920000}"/>
    <cellStyle name="Normal 3 2 4 2 6 2 2" xfId="17047" xr:uid="{00000000-0005-0000-0000-0000E8920000}"/>
    <cellStyle name="Normal 3 2 4 2 6 2 2 2" xfId="52263" xr:uid="{00000000-0005-0000-0000-0000E9920000}"/>
    <cellStyle name="Normal 3 2 4 2 6 2 3" xfId="39666" xr:uid="{00000000-0005-0000-0000-0000EA920000}"/>
    <cellStyle name="Normal 3 2 4 2 6 2 4" xfId="29652" xr:uid="{00000000-0005-0000-0000-0000EB920000}"/>
    <cellStyle name="Normal 3 2 4 2 6 3" xfId="5870" xr:uid="{00000000-0005-0000-0000-0000EC920000}"/>
    <cellStyle name="Normal 3 2 4 2 6 3 2" xfId="18501" xr:uid="{00000000-0005-0000-0000-0000ED920000}"/>
    <cellStyle name="Normal 3 2 4 2 6 3 2 2" xfId="53717" xr:uid="{00000000-0005-0000-0000-0000EE920000}"/>
    <cellStyle name="Normal 3 2 4 2 6 3 3" xfId="41120" xr:uid="{00000000-0005-0000-0000-0000EF920000}"/>
    <cellStyle name="Normal 3 2 4 2 6 3 4" xfId="31106" xr:uid="{00000000-0005-0000-0000-0000F0920000}"/>
    <cellStyle name="Normal 3 2 4 2 6 4" xfId="7329" xr:uid="{00000000-0005-0000-0000-0000F1920000}"/>
    <cellStyle name="Normal 3 2 4 2 6 4 2" xfId="19955" xr:uid="{00000000-0005-0000-0000-0000F2920000}"/>
    <cellStyle name="Normal 3 2 4 2 6 4 2 2" xfId="55171" xr:uid="{00000000-0005-0000-0000-0000F3920000}"/>
    <cellStyle name="Normal 3 2 4 2 6 4 3" xfId="42574" xr:uid="{00000000-0005-0000-0000-0000F4920000}"/>
    <cellStyle name="Normal 3 2 4 2 6 4 4" xfId="32560" xr:uid="{00000000-0005-0000-0000-0000F5920000}"/>
    <cellStyle name="Normal 3 2 4 2 6 5" xfId="9110" xr:uid="{00000000-0005-0000-0000-0000F6920000}"/>
    <cellStyle name="Normal 3 2 4 2 6 5 2" xfId="21731" xr:uid="{00000000-0005-0000-0000-0000F7920000}"/>
    <cellStyle name="Normal 3 2 4 2 6 5 2 2" xfId="56947" xr:uid="{00000000-0005-0000-0000-0000F8920000}"/>
    <cellStyle name="Normal 3 2 4 2 6 5 3" xfId="44350" xr:uid="{00000000-0005-0000-0000-0000F9920000}"/>
    <cellStyle name="Normal 3 2 4 2 6 5 4" xfId="34336" xr:uid="{00000000-0005-0000-0000-0000FA920000}"/>
    <cellStyle name="Normal 3 2 4 2 6 6" xfId="10904" xr:uid="{00000000-0005-0000-0000-0000FB920000}"/>
    <cellStyle name="Normal 3 2 4 2 6 6 2" xfId="23507" xr:uid="{00000000-0005-0000-0000-0000FC920000}"/>
    <cellStyle name="Normal 3 2 4 2 6 6 2 2" xfId="58723" xr:uid="{00000000-0005-0000-0000-0000FD920000}"/>
    <cellStyle name="Normal 3 2 4 2 6 6 3" xfId="46126" xr:uid="{00000000-0005-0000-0000-0000FE920000}"/>
    <cellStyle name="Normal 3 2 4 2 6 6 4" xfId="36112" xr:uid="{00000000-0005-0000-0000-0000FF920000}"/>
    <cellStyle name="Normal 3 2 4 2 6 7" xfId="15271" xr:uid="{00000000-0005-0000-0000-000000930000}"/>
    <cellStyle name="Normal 3 2 4 2 6 7 2" xfId="50487" xr:uid="{00000000-0005-0000-0000-000001930000}"/>
    <cellStyle name="Normal 3 2 4 2 6 7 3" xfId="27876" xr:uid="{00000000-0005-0000-0000-000002930000}"/>
    <cellStyle name="Normal 3 2 4 2 6 8" xfId="13493" xr:uid="{00000000-0005-0000-0000-000003930000}"/>
    <cellStyle name="Normal 3 2 4 2 6 8 2" xfId="48711" xr:uid="{00000000-0005-0000-0000-000004930000}"/>
    <cellStyle name="Normal 3 2 4 2 6 9" xfId="37890" xr:uid="{00000000-0005-0000-0000-000005930000}"/>
    <cellStyle name="Normal 3 2 4 2 7" xfId="3737" xr:uid="{00000000-0005-0000-0000-000006930000}"/>
    <cellStyle name="Normal 3 2 4 2 7 2" xfId="8461" xr:uid="{00000000-0005-0000-0000-000007930000}"/>
    <cellStyle name="Normal 3 2 4 2 7 2 2" xfId="21087" xr:uid="{00000000-0005-0000-0000-000008930000}"/>
    <cellStyle name="Normal 3 2 4 2 7 2 2 2" xfId="56303" xr:uid="{00000000-0005-0000-0000-000009930000}"/>
    <cellStyle name="Normal 3 2 4 2 7 2 3" xfId="43706" xr:uid="{00000000-0005-0000-0000-00000A930000}"/>
    <cellStyle name="Normal 3 2 4 2 7 2 4" xfId="33692" xr:uid="{00000000-0005-0000-0000-00000B930000}"/>
    <cellStyle name="Normal 3 2 4 2 7 3" xfId="10242" xr:uid="{00000000-0005-0000-0000-00000C930000}"/>
    <cellStyle name="Normal 3 2 4 2 7 3 2" xfId="22863" xr:uid="{00000000-0005-0000-0000-00000D930000}"/>
    <cellStyle name="Normal 3 2 4 2 7 3 2 2" xfId="58079" xr:uid="{00000000-0005-0000-0000-00000E930000}"/>
    <cellStyle name="Normal 3 2 4 2 7 3 3" xfId="45482" xr:uid="{00000000-0005-0000-0000-00000F930000}"/>
    <cellStyle name="Normal 3 2 4 2 7 3 4" xfId="35468" xr:uid="{00000000-0005-0000-0000-000010930000}"/>
    <cellStyle name="Normal 3 2 4 2 7 4" xfId="12038" xr:uid="{00000000-0005-0000-0000-000011930000}"/>
    <cellStyle name="Normal 3 2 4 2 7 4 2" xfId="24639" xr:uid="{00000000-0005-0000-0000-000012930000}"/>
    <cellStyle name="Normal 3 2 4 2 7 4 2 2" xfId="59855" xr:uid="{00000000-0005-0000-0000-000013930000}"/>
    <cellStyle name="Normal 3 2 4 2 7 4 3" xfId="47258" xr:uid="{00000000-0005-0000-0000-000014930000}"/>
    <cellStyle name="Normal 3 2 4 2 7 4 4" xfId="37244" xr:uid="{00000000-0005-0000-0000-000015930000}"/>
    <cellStyle name="Normal 3 2 4 2 7 5" xfId="16403" xr:uid="{00000000-0005-0000-0000-000016930000}"/>
    <cellStyle name="Normal 3 2 4 2 7 5 2" xfId="51619" xr:uid="{00000000-0005-0000-0000-000017930000}"/>
    <cellStyle name="Normal 3 2 4 2 7 5 3" xfId="29008" xr:uid="{00000000-0005-0000-0000-000018930000}"/>
    <cellStyle name="Normal 3 2 4 2 7 6" xfId="14625" xr:uid="{00000000-0005-0000-0000-000019930000}"/>
    <cellStyle name="Normal 3 2 4 2 7 6 2" xfId="49843" xr:uid="{00000000-0005-0000-0000-00001A930000}"/>
    <cellStyle name="Normal 3 2 4 2 7 7" xfId="39022" xr:uid="{00000000-0005-0000-0000-00001B930000}"/>
    <cellStyle name="Normal 3 2 4 2 7 8" xfId="27232" xr:uid="{00000000-0005-0000-0000-00001C930000}"/>
    <cellStyle name="Normal 3 2 4 2 8" xfId="4075" xr:uid="{00000000-0005-0000-0000-00001D930000}"/>
    <cellStyle name="Normal 3 2 4 2 8 2" xfId="16725" xr:uid="{00000000-0005-0000-0000-00001E930000}"/>
    <cellStyle name="Normal 3 2 4 2 8 2 2" xfId="51941" xr:uid="{00000000-0005-0000-0000-00001F930000}"/>
    <cellStyle name="Normal 3 2 4 2 8 2 3" xfId="29330" xr:uid="{00000000-0005-0000-0000-000020930000}"/>
    <cellStyle name="Normal 3 2 4 2 8 3" xfId="13171" xr:uid="{00000000-0005-0000-0000-000021930000}"/>
    <cellStyle name="Normal 3 2 4 2 8 3 2" xfId="48389" xr:uid="{00000000-0005-0000-0000-000022930000}"/>
    <cellStyle name="Normal 3 2 4 2 8 4" xfId="39344" xr:uid="{00000000-0005-0000-0000-000023930000}"/>
    <cellStyle name="Normal 3 2 4 2 8 5" xfId="25778" xr:uid="{00000000-0005-0000-0000-000024930000}"/>
    <cellStyle name="Normal 3 2 4 2 9" xfId="5548" xr:uid="{00000000-0005-0000-0000-000025930000}"/>
    <cellStyle name="Normal 3 2 4 2 9 2" xfId="18179" xr:uid="{00000000-0005-0000-0000-000026930000}"/>
    <cellStyle name="Normal 3 2 4 2 9 2 2" xfId="53395" xr:uid="{00000000-0005-0000-0000-000027930000}"/>
    <cellStyle name="Normal 3 2 4 2 9 3" xfId="40798" xr:uid="{00000000-0005-0000-0000-000028930000}"/>
    <cellStyle name="Normal 3 2 4 2 9 4" xfId="30784" xr:uid="{00000000-0005-0000-0000-000029930000}"/>
    <cellStyle name="Normal 3 2 4 3" xfId="2317" xr:uid="{00000000-0005-0000-0000-00002A930000}"/>
    <cellStyle name="Normal 3 2 4 3 10" xfId="10650" xr:uid="{00000000-0005-0000-0000-00002B930000}"/>
    <cellStyle name="Normal 3 2 4 3 10 2" xfId="23261" xr:uid="{00000000-0005-0000-0000-00002C930000}"/>
    <cellStyle name="Normal 3 2 4 3 10 2 2" xfId="58477" xr:uid="{00000000-0005-0000-0000-00002D930000}"/>
    <cellStyle name="Normal 3 2 4 3 10 3" xfId="45880" xr:uid="{00000000-0005-0000-0000-00002E930000}"/>
    <cellStyle name="Normal 3 2 4 3 10 4" xfId="35866" xr:uid="{00000000-0005-0000-0000-00002F930000}"/>
    <cellStyle name="Normal 3 2 4 3 11" xfId="15029" xr:uid="{00000000-0005-0000-0000-000030930000}"/>
    <cellStyle name="Normal 3 2 4 3 11 2" xfId="50245" xr:uid="{00000000-0005-0000-0000-000031930000}"/>
    <cellStyle name="Normal 3 2 4 3 11 3" xfId="27634" xr:uid="{00000000-0005-0000-0000-000032930000}"/>
    <cellStyle name="Normal 3 2 4 3 12" xfId="12442" xr:uid="{00000000-0005-0000-0000-000033930000}"/>
    <cellStyle name="Normal 3 2 4 3 12 2" xfId="47660" xr:uid="{00000000-0005-0000-0000-000034930000}"/>
    <cellStyle name="Normal 3 2 4 3 13" xfId="37648" xr:uid="{00000000-0005-0000-0000-000035930000}"/>
    <cellStyle name="Normal 3 2 4 3 14" xfId="25049" xr:uid="{00000000-0005-0000-0000-000036930000}"/>
    <cellStyle name="Normal 3 2 4 3 15" xfId="60262" xr:uid="{00000000-0005-0000-0000-000037930000}"/>
    <cellStyle name="Normal 3 2 4 3 2" xfId="3164" xr:uid="{00000000-0005-0000-0000-000038930000}"/>
    <cellStyle name="Normal 3 2 4 3 2 10" xfId="25533" xr:uid="{00000000-0005-0000-0000-000039930000}"/>
    <cellStyle name="Normal 3 2 4 3 2 11" xfId="61068" xr:uid="{00000000-0005-0000-0000-00003A930000}"/>
    <cellStyle name="Normal 3 2 4 3 2 2" xfId="4964" xr:uid="{00000000-0005-0000-0000-00003B930000}"/>
    <cellStyle name="Normal 3 2 4 3 2 2 2" xfId="17611" xr:uid="{00000000-0005-0000-0000-00003C930000}"/>
    <cellStyle name="Normal 3 2 4 3 2 2 2 2" xfId="52827" xr:uid="{00000000-0005-0000-0000-00003D930000}"/>
    <cellStyle name="Normal 3 2 4 3 2 2 2 3" xfId="30216" xr:uid="{00000000-0005-0000-0000-00003E930000}"/>
    <cellStyle name="Normal 3 2 4 3 2 2 3" xfId="14057" xr:uid="{00000000-0005-0000-0000-00003F930000}"/>
    <cellStyle name="Normal 3 2 4 3 2 2 3 2" xfId="49275" xr:uid="{00000000-0005-0000-0000-000040930000}"/>
    <cellStyle name="Normal 3 2 4 3 2 2 4" xfId="40230" xr:uid="{00000000-0005-0000-0000-000041930000}"/>
    <cellStyle name="Normal 3 2 4 3 2 2 5" xfId="26664" xr:uid="{00000000-0005-0000-0000-000042930000}"/>
    <cellStyle name="Normal 3 2 4 3 2 3" xfId="6434" xr:uid="{00000000-0005-0000-0000-000043930000}"/>
    <cellStyle name="Normal 3 2 4 3 2 3 2" xfId="19065" xr:uid="{00000000-0005-0000-0000-000044930000}"/>
    <cellStyle name="Normal 3 2 4 3 2 3 2 2" xfId="54281" xr:uid="{00000000-0005-0000-0000-000045930000}"/>
    <cellStyle name="Normal 3 2 4 3 2 3 3" xfId="41684" xr:uid="{00000000-0005-0000-0000-000046930000}"/>
    <cellStyle name="Normal 3 2 4 3 2 3 4" xfId="31670" xr:uid="{00000000-0005-0000-0000-000047930000}"/>
    <cellStyle name="Normal 3 2 4 3 2 4" xfId="7893" xr:uid="{00000000-0005-0000-0000-000048930000}"/>
    <cellStyle name="Normal 3 2 4 3 2 4 2" xfId="20519" xr:uid="{00000000-0005-0000-0000-000049930000}"/>
    <cellStyle name="Normal 3 2 4 3 2 4 2 2" xfId="55735" xr:uid="{00000000-0005-0000-0000-00004A930000}"/>
    <cellStyle name="Normal 3 2 4 3 2 4 3" xfId="43138" xr:uid="{00000000-0005-0000-0000-00004B930000}"/>
    <cellStyle name="Normal 3 2 4 3 2 4 4" xfId="33124" xr:uid="{00000000-0005-0000-0000-00004C930000}"/>
    <cellStyle name="Normal 3 2 4 3 2 5" xfId="9674" xr:uid="{00000000-0005-0000-0000-00004D930000}"/>
    <cellStyle name="Normal 3 2 4 3 2 5 2" xfId="22295" xr:uid="{00000000-0005-0000-0000-00004E930000}"/>
    <cellStyle name="Normal 3 2 4 3 2 5 2 2" xfId="57511" xr:uid="{00000000-0005-0000-0000-00004F930000}"/>
    <cellStyle name="Normal 3 2 4 3 2 5 3" xfId="44914" xr:uid="{00000000-0005-0000-0000-000050930000}"/>
    <cellStyle name="Normal 3 2 4 3 2 5 4" xfId="34900" xr:uid="{00000000-0005-0000-0000-000051930000}"/>
    <cellStyle name="Normal 3 2 4 3 2 6" xfId="11468" xr:uid="{00000000-0005-0000-0000-000052930000}"/>
    <cellStyle name="Normal 3 2 4 3 2 6 2" xfId="24071" xr:uid="{00000000-0005-0000-0000-000053930000}"/>
    <cellStyle name="Normal 3 2 4 3 2 6 2 2" xfId="59287" xr:uid="{00000000-0005-0000-0000-000054930000}"/>
    <cellStyle name="Normal 3 2 4 3 2 6 3" xfId="46690" xr:uid="{00000000-0005-0000-0000-000055930000}"/>
    <cellStyle name="Normal 3 2 4 3 2 6 4" xfId="36676" xr:uid="{00000000-0005-0000-0000-000056930000}"/>
    <cellStyle name="Normal 3 2 4 3 2 7" xfId="15835" xr:uid="{00000000-0005-0000-0000-000057930000}"/>
    <cellStyle name="Normal 3 2 4 3 2 7 2" xfId="51051" xr:uid="{00000000-0005-0000-0000-000058930000}"/>
    <cellStyle name="Normal 3 2 4 3 2 7 3" xfId="28440" xr:uid="{00000000-0005-0000-0000-000059930000}"/>
    <cellStyle name="Normal 3 2 4 3 2 8" xfId="12926" xr:uid="{00000000-0005-0000-0000-00005A930000}"/>
    <cellStyle name="Normal 3 2 4 3 2 8 2" xfId="48144" xr:uid="{00000000-0005-0000-0000-00005B930000}"/>
    <cellStyle name="Normal 3 2 4 3 2 9" xfId="38454" xr:uid="{00000000-0005-0000-0000-00005C930000}"/>
    <cellStyle name="Normal 3 2 4 3 3" xfId="3493" xr:uid="{00000000-0005-0000-0000-00005D930000}"/>
    <cellStyle name="Normal 3 2 4 3 3 10" xfId="26989" xr:uid="{00000000-0005-0000-0000-00005E930000}"/>
    <cellStyle name="Normal 3 2 4 3 3 11" xfId="61393" xr:uid="{00000000-0005-0000-0000-00005F930000}"/>
    <cellStyle name="Normal 3 2 4 3 3 2" xfId="5289" xr:uid="{00000000-0005-0000-0000-000060930000}"/>
    <cellStyle name="Normal 3 2 4 3 3 2 2" xfId="17936" xr:uid="{00000000-0005-0000-0000-000061930000}"/>
    <cellStyle name="Normal 3 2 4 3 3 2 2 2" xfId="53152" xr:uid="{00000000-0005-0000-0000-000062930000}"/>
    <cellStyle name="Normal 3 2 4 3 3 2 3" xfId="40555" xr:uid="{00000000-0005-0000-0000-000063930000}"/>
    <cellStyle name="Normal 3 2 4 3 3 2 4" xfId="30541" xr:uid="{00000000-0005-0000-0000-000064930000}"/>
    <cellStyle name="Normal 3 2 4 3 3 3" xfId="6759" xr:uid="{00000000-0005-0000-0000-000065930000}"/>
    <cellStyle name="Normal 3 2 4 3 3 3 2" xfId="19390" xr:uid="{00000000-0005-0000-0000-000066930000}"/>
    <cellStyle name="Normal 3 2 4 3 3 3 2 2" xfId="54606" xr:uid="{00000000-0005-0000-0000-000067930000}"/>
    <cellStyle name="Normal 3 2 4 3 3 3 3" xfId="42009" xr:uid="{00000000-0005-0000-0000-000068930000}"/>
    <cellStyle name="Normal 3 2 4 3 3 3 4" xfId="31995" xr:uid="{00000000-0005-0000-0000-000069930000}"/>
    <cellStyle name="Normal 3 2 4 3 3 4" xfId="8218" xr:uid="{00000000-0005-0000-0000-00006A930000}"/>
    <cellStyle name="Normal 3 2 4 3 3 4 2" xfId="20844" xr:uid="{00000000-0005-0000-0000-00006B930000}"/>
    <cellStyle name="Normal 3 2 4 3 3 4 2 2" xfId="56060" xr:uid="{00000000-0005-0000-0000-00006C930000}"/>
    <cellStyle name="Normal 3 2 4 3 3 4 3" xfId="43463" xr:uid="{00000000-0005-0000-0000-00006D930000}"/>
    <cellStyle name="Normal 3 2 4 3 3 4 4" xfId="33449" xr:uid="{00000000-0005-0000-0000-00006E930000}"/>
    <cellStyle name="Normal 3 2 4 3 3 5" xfId="9999" xr:uid="{00000000-0005-0000-0000-00006F930000}"/>
    <cellStyle name="Normal 3 2 4 3 3 5 2" xfId="22620" xr:uid="{00000000-0005-0000-0000-000070930000}"/>
    <cellStyle name="Normal 3 2 4 3 3 5 2 2" xfId="57836" xr:uid="{00000000-0005-0000-0000-000071930000}"/>
    <cellStyle name="Normal 3 2 4 3 3 5 3" xfId="45239" xr:uid="{00000000-0005-0000-0000-000072930000}"/>
    <cellStyle name="Normal 3 2 4 3 3 5 4" xfId="35225" xr:uid="{00000000-0005-0000-0000-000073930000}"/>
    <cellStyle name="Normal 3 2 4 3 3 6" xfId="11793" xr:uid="{00000000-0005-0000-0000-000074930000}"/>
    <cellStyle name="Normal 3 2 4 3 3 6 2" xfId="24396" xr:uid="{00000000-0005-0000-0000-000075930000}"/>
    <cellStyle name="Normal 3 2 4 3 3 6 2 2" xfId="59612" xr:uid="{00000000-0005-0000-0000-000076930000}"/>
    <cellStyle name="Normal 3 2 4 3 3 6 3" xfId="47015" xr:uid="{00000000-0005-0000-0000-000077930000}"/>
    <cellStyle name="Normal 3 2 4 3 3 6 4" xfId="37001" xr:uid="{00000000-0005-0000-0000-000078930000}"/>
    <cellStyle name="Normal 3 2 4 3 3 7" xfId="16160" xr:uid="{00000000-0005-0000-0000-000079930000}"/>
    <cellStyle name="Normal 3 2 4 3 3 7 2" xfId="51376" xr:uid="{00000000-0005-0000-0000-00007A930000}"/>
    <cellStyle name="Normal 3 2 4 3 3 7 3" xfId="28765" xr:uid="{00000000-0005-0000-0000-00007B930000}"/>
    <cellStyle name="Normal 3 2 4 3 3 8" xfId="14382" xr:uid="{00000000-0005-0000-0000-00007C930000}"/>
    <cellStyle name="Normal 3 2 4 3 3 8 2" xfId="49600" xr:uid="{00000000-0005-0000-0000-00007D930000}"/>
    <cellStyle name="Normal 3 2 4 3 3 9" xfId="38779" xr:uid="{00000000-0005-0000-0000-00007E930000}"/>
    <cellStyle name="Normal 3 2 4 3 4" xfId="2654" xr:uid="{00000000-0005-0000-0000-00007F930000}"/>
    <cellStyle name="Normal 3 2 4 3 4 10" xfId="26180" xr:uid="{00000000-0005-0000-0000-000080930000}"/>
    <cellStyle name="Normal 3 2 4 3 4 11" xfId="60584" xr:uid="{00000000-0005-0000-0000-000081930000}"/>
    <cellStyle name="Normal 3 2 4 3 4 2" xfId="4480" xr:uid="{00000000-0005-0000-0000-000082930000}"/>
    <cellStyle name="Normal 3 2 4 3 4 2 2" xfId="17127" xr:uid="{00000000-0005-0000-0000-000083930000}"/>
    <cellStyle name="Normal 3 2 4 3 4 2 2 2" xfId="52343" xr:uid="{00000000-0005-0000-0000-000084930000}"/>
    <cellStyle name="Normal 3 2 4 3 4 2 3" xfId="39746" xr:uid="{00000000-0005-0000-0000-000085930000}"/>
    <cellStyle name="Normal 3 2 4 3 4 2 4" xfId="29732" xr:uid="{00000000-0005-0000-0000-000086930000}"/>
    <cellStyle name="Normal 3 2 4 3 4 3" xfId="5950" xr:uid="{00000000-0005-0000-0000-000087930000}"/>
    <cellStyle name="Normal 3 2 4 3 4 3 2" xfId="18581" xr:uid="{00000000-0005-0000-0000-000088930000}"/>
    <cellStyle name="Normal 3 2 4 3 4 3 2 2" xfId="53797" xr:uid="{00000000-0005-0000-0000-000089930000}"/>
    <cellStyle name="Normal 3 2 4 3 4 3 3" xfId="41200" xr:uid="{00000000-0005-0000-0000-00008A930000}"/>
    <cellStyle name="Normal 3 2 4 3 4 3 4" xfId="31186" xr:uid="{00000000-0005-0000-0000-00008B930000}"/>
    <cellStyle name="Normal 3 2 4 3 4 4" xfId="7409" xr:uid="{00000000-0005-0000-0000-00008C930000}"/>
    <cellStyle name="Normal 3 2 4 3 4 4 2" xfId="20035" xr:uid="{00000000-0005-0000-0000-00008D930000}"/>
    <cellStyle name="Normal 3 2 4 3 4 4 2 2" xfId="55251" xr:uid="{00000000-0005-0000-0000-00008E930000}"/>
    <cellStyle name="Normal 3 2 4 3 4 4 3" xfId="42654" xr:uid="{00000000-0005-0000-0000-00008F930000}"/>
    <cellStyle name="Normal 3 2 4 3 4 4 4" xfId="32640" xr:uid="{00000000-0005-0000-0000-000090930000}"/>
    <cellStyle name="Normal 3 2 4 3 4 5" xfId="9190" xr:uid="{00000000-0005-0000-0000-000091930000}"/>
    <cellStyle name="Normal 3 2 4 3 4 5 2" xfId="21811" xr:uid="{00000000-0005-0000-0000-000092930000}"/>
    <cellStyle name="Normal 3 2 4 3 4 5 2 2" xfId="57027" xr:uid="{00000000-0005-0000-0000-000093930000}"/>
    <cellStyle name="Normal 3 2 4 3 4 5 3" xfId="44430" xr:uid="{00000000-0005-0000-0000-000094930000}"/>
    <cellStyle name="Normal 3 2 4 3 4 5 4" xfId="34416" xr:uid="{00000000-0005-0000-0000-000095930000}"/>
    <cellStyle name="Normal 3 2 4 3 4 6" xfId="10984" xr:uid="{00000000-0005-0000-0000-000096930000}"/>
    <cellStyle name="Normal 3 2 4 3 4 6 2" xfId="23587" xr:uid="{00000000-0005-0000-0000-000097930000}"/>
    <cellStyle name="Normal 3 2 4 3 4 6 2 2" xfId="58803" xr:uid="{00000000-0005-0000-0000-000098930000}"/>
    <cellStyle name="Normal 3 2 4 3 4 6 3" xfId="46206" xr:uid="{00000000-0005-0000-0000-000099930000}"/>
    <cellStyle name="Normal 3 2 4 3 4 6 4" xfId="36192" xr:uid="{00000000-0005-0000-0000-00009A930000}"/>
    <cellStyle name="Normal 3 2 4 3 4 7" xfId="15351" xr:uid="{00000000-0005-0000-0000-00009B930000}"/>
    <cellStyle name="Normal 3 2 4 3 4 7 2" xfId="50567" xr:uid="{00000000-0005-0000-0000-00009C930000}"/>
    <cellStyle name="Normal 3 2 4 3 4 7 3" xfId="27956" xr:uid="{00000000-0005-0000-0000-00009D930000}"/>
    <cellStyle name="Normal 3 2 4 3 4 8" xfId="13573" xr:uid="{00000000-0005-0000-0000-00009E930000}"/>
    <cellStyle name="Normal 3 2 4 3 4 8 2" xfId="48791" xr:uid="{00000000-0005-0000-0000-00009F930000}"/>
    <cellStyle name="Normal 3 2 4 3 4 9" xfId="37970" xr:uid="{00000000-0005-0000-0000-0000A0930000}"/>
    <cellStyle name="Normal 3 2 4 3 5" xfId="3818" xr:uid="{00000000-0005-0000-0000-0000A1930000}"/>
    <cellStyle name="Normal 3 2 4 3 5 2" xfId="8541" xr:uid="{00000000-0005-0000-0000-0000A2930000}"/>
    <cellStyle name="Normal 3 2 4 3 5 2 2" xfId="21167" xr:uid="{00000000-0005-0000-0000-0000A3930000}"/>
    <cellStyle name="Normal 3 2 4 3 5 2 2 2" xfId="56383" xr:uid="{00000000-0005-0000-0000-0000A4930000}"/>
    <cellStyle name="Normal 3 2 4 3 5 2 3" xfId="43786" xr:uid="{00000000-0005-0000-0000-0000A5930000}"/>
    <cellStyle name="Normal 3 2 4 3 5 2 4" xfId="33772" xr:uid="{00000000-0005-0000-0000-0000A6930000}"/>
    <cellStyle name="Normal 3 2 4 3 5 3" xfId="10322" xr:uid="{00000000-0005-0000-0000-0000A7930000}"/>
    <cellStyle name="Normal 3 2 4 3 5 3 2" xfId="22943" xr:uid="{00000000-0005-0000-0000-0000A8930000}"/>
    <cellStyle name="Normal 3 2 4 3 5 3 2 2" xfId="58159" xr:uid="{00000000-0005-0000-0000-0000A9930000}"/>
    <cellStyle name="Normal 3 2 4 3 5 3 3" xfId="45562" xr:uid="{00000000-0005-0000-0000-0000AA930000}"/>
    <cellStyle name="Normal 3 2 4 3 5 3 4" xfId="35548" xr:uid="{00000000-0005-0000-0000-0000AB930000}"/>
    <cellStyle name="Normal 3 2 4 3 5 4" xfId="12118" xr:uid="{00000000-0005-0000-0000-0000AC930000}"/>
    <cellStyle name="Normal 3 2 4 3 5 4 2" xfId="24719" xr:uid="{00000000-0005-0000-0000-0000AD930000}"/>
    <cellStyle name="Normal 3 2 4 3 5 4 2 2" xfId="59935" xr:uid="{00000000-0005-0000-0000-0000AE930000}"/>
    <cellStyle name="Normal 3 2 4 3 5 4 3" xfId="47338" xr:uid="{00000000-0005-0000-0000-0000AF930000}"/>
    <cellStyle name="Normal 3 2 4 3 5 4 4" xfId="37324" xr:uid="{00000000-0005-0000-0000-0000B0930000}"/>
    <cellStyle name="Normal 3 2 4 3 5 5" xfId="16483" xr:uid="{00000000-0005-0000-0000-0000B1930000}"/>
    <cellStyle name="Normal 3 2 4 3 5 5 2" xfId="51699" xr:uid="{00000000-0005-0000-0000-0000B2930000}"/>
    <cellStyle name="Normal 3 2 4 3 5 5 3" xfId="29088" xr:uid="{00000000-0005-0000-0000-0000B3930000}"/>
    <cellStyle name="Normal 3 2 4 3 5 6" xfId="14705" xr:uid="{00000000-0005-0000-0000-0000B4930000}"/>
    <cellStyle name="Normal 3 2 4 3 5 6 2" xfId="49923" xr:uid="{00000000-0005-0000-0000-0000B5930000}"/>
    <cellStyle name="Normal 3 2 4 3 5 7" xfId="39102" xr:uid="{00000000-0005-0000-0000-0000B6930000}"/>
    <cellStyle name="Normal 3 2 4 3 5 8" xfId="27312" xr:uid="{00000000-0005-0000-0000-0000B7930000}"/>
    <cellStyle name="Normal 3 2 4 3 6" xfId="4158" xr:uid="{00000000-0005-0000-0000-0000B8930000}"/>
    <cellStyle name="Normal 3 2 4 3 6 2" xfId="16805" xr:uid="{00000000-0005-0000-0000-0000B9930000}"/>
    <cellStyle name="Normal 3 2 4 3 6 2 2" xfId="52021" xr:uid="{00000000-0005-0000-0000-0000BA930000}"/>
    <cellStyle name="Normal 3 2 4 3 6 2 3" xfId="29410" xr:uid="{00000000-0005-0000-0000-0000BB930000}"/>
    <cellStyle name="Normal 3 2 4 3 6 3" xfId="13251" xr:uid="{00000000-0005-0000-0000-0000BC930000}"/>
    <cellStyle name="Normal 3 2 4 3 6 3 2" xfId="48469" xr:uid="{00000000-0005-0000-0000-0000BD930000}"/>
    <cellStyle name="Normal 3 2 4 3 6 4" xfId="39424" xr:uid="{00000000-0005-0000-0000-0000BE930000}"/>
    <cellStyle name="Normal 3 2 4 3 6 5" xfId="25858" xr:uid="{00000000-0005-0000-0000-0000BF930000}"/>
    <cellStyle name="Normal 3 2 4 3 7" xfId="5628" xr:uid="{00000000-0005-0000-0000-0000C0930000}"/>
    <cellStyle name="Normal 3 2 4 3 7 2" xfId="18259" xr:uid="{00000000-0005-0000-0000-0000C1930000}"/>
    <cellStyle name="Normal 3 2 4 3 7 2 2" xfId="53475" xr:uid="{00000000-0005-0000-0000-0000C2930000}"/>
    <cellStyle name="Normal 3 2 4 3 7 3" xfId="40878" xr:uid="{00000000-0005-0000-0000-0000C3930000}"/>
    <cellStyle name="Normal 3 2 4 3 7 4" xfId="30864" xr:uid="{00000000-0005-0000-0000-0000C4930000}"/>
    <cellStyle name="Normal 3 2 4 3 8" xfId="7087" xr:uid="{00000000-0005-0000-0000-0000C5930000}"/>
    <cellStyle name="Normal 3 2 4 3 8 2" xfId="19713" xr:uid="{00000000-0005-0000-0000-0000C6930000}"/>
    <cellStyle name="Normal 3 2 4 3 8 2 2" xfId="54929" xr:uid="{00000000-0005-0000-0000-0000C7930000}"/>
    <cellStyle name="Normal 3 2 4 3 8 3" xfId="42332" xr:uid="{00000000-0005-0000-0000-0000C8930000}"/>
    <cellStyle name="Normal 3 2 4 3 8 4" xfId="32318" xr:uid="{00000000-0005-0000-0000-0000C9930000}"/>
    <cellStyle name="Normal 3 2 4 3 9" xfId="8868" xr:uid="{00000000-0005-0000-0000-0000CA930000}"/>
    <cellStyle name="Normal 3 2 4 3 9 2" xfId="21489" xr:uid="{00000000-0005-0000-0000-0000CB930000}"/>
    <cellStyle name="Normal 3 2 4 3 9 2 2" xfId="56705" xr:uid="{00000000-0005-0000-0000-0000CC930000}"/>
    <cellStyle name="Normal 3 2 4 3 9 3" xfId="44108" xr:uid="{00000000-0005-0000-0000-0000CD930000}"/>
    <cellStyle name="Normal 3 2 4 3 9 4" xfId="34094" xr:uid="{00000000-0005-0000-0000-0000CE930000}"/>
    <cellStyle name="Normal 3 2 4 4" xfId="2999" xr:uid="{00000000-0005-0000-0000-0000CF930000}"/>
    <cellStyle name="Normal 3 2 4 4 10" xfId="25374" xr:uid="{00000000-0005-0000-0000-0000D0930000}"/>
    <cellStyle name="Normal 3 2 4 4 11" xfId="60909" xr:uid="{00000000-0005-0000-0000-0000D1930000}"/>
    <cellStyle name="Normal 3 2 4 4 2" xfId="4805" xr:uid="{00000000-0005-0000-0000-0000D2930000}"/>
    <cellStyle name="Normal 3 2 4 4 2 2" xfId="17452" xr:uid="{00000000-0005-0000-0000-0000D3930000}"/>
    <cellStyle name="Normal 3 2 4 4 2 2 2" xfId="52668" xr:uid="{00000000-0005-0000-0000-0000D4930000}"/>
    <cellStyle name="Normal 3 2 4 4 2 2 3" xfId="30057" xr:uid="{00000000-0005-0000-0000-0000D5930000}"/>
    <cellStyle name="Normal 3 2 4 4 2 3" xfId="13898" xr:uid="{00000000-0005-0000-0000-0000D6930000}"/>
    <cellStyle name="Normal 3 2 4 4 2 3 2" xfId="49116" xr:uid="{00000000-0005-0000-0000-0000D7930000}"/>
    <cellStyle name="Normal 3 2 4 4 2 4" xfId="40071" xr:uid="{00000000-0005-0000-0000-0000D8930000}"/>
    <cellStyle name="Normal 3 2 4 4 2 5" xfId="26505" xr:uid="{00000000-0005-0000-0000-0000D9930000}"/>
    <cellStyle name="Normal 3 2 4 4 3" xfId="6275" xr:uid="{00000000-0005-0000-0000-0000DA930000}"/>
    <cellStyle name="Normal 3 2 4 4 3 2" xfId="18906" xr:uid="{00000000-0005-0000-0000-0000DB930000}"/>
    <cellStyle name="Normal 3 2 4 4 3 2 2" xfId="54122" xr:uid="{00000000-0005-0000-0000-0000DC930000}"/>
    <cellStyle name="Normal 3 2 4 4 3 3" xfId="41525" xr:uid="{00000000-0005-0000-0000-0000DD930000}"/>
    <cellStyle name="Normal 3 2 4 4 3 4" xfId="31511" xr:uid="{00000000-0005-0000-0000-0000DE930000}"/>
    <cellStyle name="Normal 3 2 4 4 4" xfId="7734" xr:uid="{00000000-0005-0000-0000-0000DF930000}"/>
    <cellStyle name="Normal 3 2 4 4 4 2" xfId="20360" xr:uid="{00000000-0005-0000-0000-0000E0930000}"/>
    <cellStyle name="Normal 3 2 4 4 4 2 2" xfId="55576" xr:uid="{00000000-0005-0000-0000-0000E1930000}"/>
    <cellStyle name="Normal 3 2 4 4 4 3" xfId="42979" xr:uid="{00000000-0005-0000-0000-0000E2930000}"/>
    <cellStyle name="Normal 3 2 4 4 4 4" xfId="32965" xr:uid="{00000000-0005-0000-0000-0000E3930000}"/>
    <cellStyle name="Normal 3 2 4 4 5" xfId="9515" xr:uid="{00000000-0005-0000-0000-0000E4930000}"/>
    <cellStyle name="Normal 3 2 4 4 5 2" xfId="22136" xr:uid="{00000000-0005-0000-0000-0000E5930000}"/>
    <cellStyle name="Normal 3 2 4 4 5 2 2" xfId="57352" xr:uid="{00000000-0005-0000-0000-0000E6930000}"/>
    <cellStyle name="Normal 3 2 4 4 5 3" xfId="44755" xr:uid="{00000000-0005-0000-0000-0000E7930000}"/>
    <cellStyle name="Normal 3 2 4 4 5 4" xfId="34741" xr:uid="{00000000-0005-0000-0000-0000E8930000}"/>
    <cellStyle name="Normal 3 2 4 4 6" xfId="11309" xr:uid="{00000000-0005-0000-0000-0000E9930000}"/>
    <cellStyle name="Normal 3 2 4 4 6 2" xfId="23912" xr:uid="{00000000-0005-0000-0000-0000EA930000}"/>
    <cellStyle name="Normal 3 2 4 4 6 2 2" xfId="59128" xr:uid="{00000000-0005-0000-0000-0000EB930000}"/>
    <cellStyle name="Normal 3 2 4 4 6 3" xfId="46531" xr:uid="{00000000-0005-0000-0000-0000EC930000}"/>
    <cellStyle name="Normal 3 2 4 4 6 4" xfId="36517" xr:uid="{00000000-0005-0000-0000-0000ED930000}"/>
    <cellStyle name="Normal 3 2 4 4 7" xfId="15676" xr:uid="{00000000-0005-0000-0000-0000EE930000}"/>
    <cellStyle name="Normal 3 2 4 4 7 2" xfId="50892" xr:uid="{00000000-0005-0000-0000-0000EF930000}"/>
    <cellStyle name="Normal 3 2 4 4 7 3" xfId="28281" xr:uid="{00000000-0005-0000-0000-0000F0930000}"/>
    <cellStyle name="Normal 3 2 4 4 8" xfId="12767" xr:uid="{00000000-0005-0000-0000-0000F1930000}"/>
    <cellStyle name="Normal 3 2 4 4 8 2" xfId="47985" xr:uid="{00000000-0005-0000-0000-0000F2930000}"/>
    <cellStyle name="Normal 3 2 4 4 9" xfId="38295" xr:uid="{00000000-0005-0000-0000-0000F3930000}"/>
    <cellStyle name="Normal 3 2 4 5" xfId="2831" xr:uid="{00000000-0005-0000-0000-0000F4930000}"/>
    <cellStyle name="Normal 3 2 4 5 10" xfId="25219" xr:uid="{00000000-0005-0000-0000-0000F5930000}"/>
    <cellStyle name="Normal 3 2 4 5 11" xfId="60754" xr:uid="{00000000-0005-0000-0000-0000F6930000}"/>
    <cellStyle name="Normal 3 2 4 5 2" xfId="4650" xr:uid="{00000000-0005-0000-0000-0000F7930000}"/>
    <cellStyle name="Normal 3 2 4 5 2 2" xfId="17297" xr:uid="{00000000-0005-0000-0000-0000F8930000}"/>
    <cellStyle name="Normal 3 2 4 5 2 2 2" xfId="52513" xr:uid="{00000000-0005-0000-0000-0000F9930000}"/>
    <cellStyle name="Normal 3 2 4 5 2 2 3" xfId="29902" xr:uid="{00000000-0005-0000-0000-0000FA930000}"/>
    <cellStyle name="Normal 3 2 4 5 2 3" xfId="13743" xr:uid="{00000000-0005-0000-0000-0000FB930000}"/>
    <cellStyle name="Normal 3 2 4 5 2 3 2" xfId="48961" xr:uid="{00000000-0005-0000-0000-0000FC930000}"/>
    <cellStyle name="Normal 3 2 4 5 2 4" xfId="39916" xr:uid="{00000000-0005-0000-0000-0000FD930000}"/>
    <cellStyle name="Normal 3 2 4 5 2 5" xfId="26350" xr:uid="{00000000-0005-0000-0000-0000FE930000}"/>
    <cellStyle name="Normal 3 2 4 5 3" xfId="6120" xr:uid="{00000000-0005-0000-0000-0000FF930000}"/>
    <cellStyle name="Normal 3 2 4 5 3 2" xfId="18751" xr:uid="{00000000-0005-0000-0000-000000940000}"/>
    <cellStyle name="Normal 3 2 4 5 3 2 2" xfId="53967" xr:uid="{00000000-0005-0000-0000-000001940000}"/>
    <cellStyle name="Normal 3 2 4 5 3 3" xfId="41370" xr:uid="{00000000-0005-0000-0000-000002940000}"/>
    <cellStyle name="Normal 3 2 4 5 3 4" xfId="31356" xr:uid="{00000000-0005-0000-0000-000003940000}"/>
    <cellStyle name="Normal 3 2 4 5 4" xfId="7579" xr:uid="{00000000-0005-0000-0000-000004940000}"/>
    <cellStyle name="Normal 3 2 4 5 4 2" xfId="20205" xr:uid="{00000000-0005-0000-0000-000005940000}"/>
    <cellStyle name="Normal 3 2 4 5 4 2 2" xfId="55421" xr:uid="{00000000-0005-0000-0000-000006940000}"/>
    <cellStyle name="Normal 3 2 4 5 4 3" xfId="42824" xr:uid="{00000000-0005-0000-0000-000007940000}"/>
    <cellStyle name="Normal 3 2 4 5 4 4" xfId="32810" xr:uid="{00000000-0005-0000-0000-000008940000}"/>
    <cellStyle name="Normal 3 2 4 5 5" xfId="9360" xr:uid="{00000000-0005-0000-0000-000009940000}"/>
    <cellStyle name="Normal 3 2 4 5 5 2" xfId="21981" xr:uid="{00000000-0005-0000-0000-00000A940000}"/>
    <cellStyle name="Normal 3 2 4 5 5 2 2" xfId="57197" xr:uid="{00000000-0005-0000-0000-00000B940000}"/>
    <cellStyle name="Normal 3 2 4 5 5 3" xfId="44600" xr:uid="{00000000-0005-0000-0000-00000C940000}"/>
    <cellStyle name="Normal 3 2 4 5 5 4" xfId="34586" xr:uid="{00000000-0005-0000-0000-00000D940000}"/>
    <cellStyle name="Normal 3 2 4 5 6" xfId="11154" xr:uid="{00000000-0005-0000-0000-00000E940000}"/>
    <cellStyle name="Normal 3 2 4 5 6 2" xfId="23757" xr:uid="{00000000-0005-0000-0000-00000F940000}"/>
    <cellStyle name="Normal 3 2 4 5 6 2 2" xfId="58973" xr:uid="{00000000-0005-0000-0000-000010940000}"/>
    <cellStyle name="Normal 3 2 4 5 6 3" xfId="46376" xr:uid="{00000000-0005-0000-0000-000011940000}"/>
    <cellStyle name="Normal 3 2 4 5 6 4" xfId="36362" xr:uid="{00000000-0005-0000-0000-000012940000}"/>
    <cellStyle name="Normal 3 2 4 5 7" xfId="15521" xr:uid="{00000000-0005-0000-0000-000013940000}"/>
    <cellStyle name="Normal 3 2 4 5 7 2" xfId="50737" xr:uid="{00000000-0005-0000-0000-000014940000}"/>
    <cellStyle name="Normal 3 2 4 5 7 3" xfId="28126" xr:uid="{00000000-0005-0000-0000-000015940000}"/>
    <cellStyle name="Normal 3 2 4 5 8" xfId="12612" xr:uid="{00000000-0005-0000-0000-000016940000}"/>
    <cellStyle name="Normal 3 2 4 5 8 2" xfId="47830" xr:uid="{00000000-0005-0000-0000-000017940000}"/>
    <cellStyle name="Normal 3 2 4 5 9" xfId="38140" xr:uid="{00000000-0005-0000-0000-000018940000}"/>
    <cellStyle name="Normal 3 2 4 6" xfId="3341" xr:uid="{00000000-0005-0000-0000-000019940000}"/>
    <cellStyle name="Normal 3 2 4 6 10" xfId="26837" xr:uid="{00000000-0005-0000-0000-00001A940000}"/>
    <cellStyle name="Normal 3 2 4 6 11" xfId="61241" xr:uid="{00000000-0005-0000-0000-00001B940000}"/>
    <cellStyle name="Normal 3 2 4 6 2" xfId="5137" xr:uid="{00000000-0005-0000-0000-00001C940000}"/>
    <cellStyle name="Normal 3 2 4 6 2 2" xfId="17784" xr:uid="{00000000-0005-0000-0000-00001D940000}"/>
    <cellStyle name="Normal 3 2 4 6 2 2 2" xfId="53000" xr:uid="{00000000-0005-0000-0000-00001E940000}"/>
    <cellStyle name="Normal 3 2 4 6 2 3" xfId="40403" xr:uid="{00000000-0005-0000-0000-00001F940000}"/>
    <cellStyle name="Normal 3 2 4 6 2 4" xfId="30389" xr:uid="{00000000-0005-0000-0000-000020940000}"/>
    <cellStyle name="Normal 3 2 4 6 3" xfId="6607" xr:uid="{00000000-0005-0000-0000-000021940000}"/>
    <cellStyle name="Normal 3 2 4 6 3 2" xfId="19238" xr:uid="{00000000-0005-0000-0000-000022940000}"/>
    <cellStyle name="Normal 3 2 4 6 3 2 2" xfId="54454" xr:uid="{00000000-0005-0000-0000-000023940000}"/>
    <cellStyle name="Normal 3 2 4 6 3 3" xfId="41857" xr:uid="{00000000-0005-0000-0000-000024940000}"/>
    <cellStyle name="Normal 3 2 4 6 3 4" xfId="31843" xr:uid="{00000000-0005-0000-0000-000025940000}"/>
    <cellStyle name="Normal 3 2 4 6 4" xfId="8066" xr:uid="{00000000-0005-0000-0000-000026940000}"/>
    <cellStyle name="Normal 3 2 4 6 4 2" xfId="20692" xr:uid="{00000000-0005-0000-0000-000027940000}"/>
    <cellStyle name="Normal 3 2 4 6 4 2 2" xfId="55908" xr:uid="{00000000-0005-0000-0000-000028940000}"/>
    <cellStyle name="Normal 3 2 4 6 4 3" xfId="43311" xr:uid="{00000000-0005-0000-0000-000029940000}"/>
    <cellStyle name="Normal 3 2 4 6 4 4" xfId="33297" xr:uid="{00000000-0005-0000-0000-00002A940000}"/>
    <cellStyle name="Normal 3 2 4 6 5" xfId="9847" xr:uid="{00000000-0005-0000-0000-00002B940000}"/>
    <cellStyle name="Normal 3 2 4 6 5 2" xfId="22468" xr:uid="{00000000-0005-0000-0000-00002C940000}"/>
    <cellStyle name="Normal 3 2 4 6 5 2 2" xfId="57684" xr:uid="{00000000-0005-0000-0000-00002D940000}"/>
    <cellStyle name="Normal 3 2 4 6 5 3" xfId="45087" xr:uid="{00000000-0005-0000-0000-00002E940000}"/>
    <cellStyle name="Normal 3 2 4 6 5 4" xfId="35073" xr:uid="{00000000-0005-0000-0000-00002F940000}"/>
    <cellStyle name="Normal 3 2 4 6 6" xfId="11641" xr:uid="{00000000-0005-0000-0000-000030940000}"/>
    <cellStyle name="Normal 3 2 4 6 6 2" xfId="24244" xr:uid="{00000000-0005-0000-0000-000031940000}"/>
    <cellStyle name="Normal 3 2 4 6 6 2 2" xfId="59460" xr:uid="{00000000-0005-0000-0000-000032940000}"/>
    <cellStyle name="Normal 3 2 4 6 6 3" xfId="46863" xr:uid="{00000000-0005-0000-0000-000033940000}"/>
    <cellStyle name="Normal 3 2 4 6 6 4" xfId="36849" xr:uid="{00000000-0005-0000-0000-000034940000}"/>
    <cellStyle name="Normal 3 2 4 6 7" xfId="16008" xr:uid="{00000000-0005-0000-0000-000035940000}"/>
    <cellStyle name="Normal 3 2 4 6 7 2" xfId="51224" xr:uid="{00000000-0005-0000-0000-000036940000}"/>
    <cellStyle name="Normal 3 2 4 6 7 3" xfId="28613" xr:uid="{00000000-0005-0000-0000-000037940000}"/>
    <cellStyle name="Normal 3 2 4 6 8" xfId="14230" xr:uid="{00000000-0005-0000-0000-000038940000}"/>
    <cellStyle name="Normal 3 2 4 6 8 2" xfId="49448" xr:uid="{00000000-0005-0000-0000-000039940000}"/>
    <cellStyle name="Normal 3 2 4 6 9" xfId="38627" xr:uid="{00000000-0005-0000-0000-00003A940000}"/>
    <cellStyle name="Normal 3 2 4 7" xfId="2501" xr:uid="{00000000-0005-0000-0000-00003B940000}"/>
    <cellStyle name="Normal 3 2 4 7 10" xfId="26028" xr:uid="{00000000-0005-0000-0000-00003C940000}"/>
    <cellStyle name="Normal 3 2 4 7 11" xfId="60432" xr:uid="{00000000-0005-0000-0000-00003D940000}"/>
    <cellStyle name="Normal 3 2 4 7 2" xfId="4328" xr:uid="{00000000-0005-0000-0000-00003E940000}"/>
    <cellStyle name="Normal 3 2 4 7 2 2" xfId="16975" xr:uid="{00000000-0005-0000-0000-00003F940000}"/>
    <cellStyle name="Normal 3 2 4 7 2 2 2" xfId="52191" xr:uid="{00000000-0005-0000-0000-000040940000}"/>
    <cellStyle name="Normal 3 2 4 7 2 3" xfId="39594" xr:uid="{00000000-0005-0000-0000-000041940000}"/>
    <cellStyle name="Normal 3 2 4 7 2 4" xfId="29580" xr:uid="{00000000-0005-0000-0000-000042940000}"/>
    <cellStyle name="Normal 3 2 4 7 3" xfId="5798" xr:uid="{00000000-0005-0000-0000-000043940000}"/>
    <cellStyle name="Normal 3 2 4 7 3 2" xfId="18429" xr:uid="{00000000-0005-0000-0000-000044940000}"/>
    <cellStyle name="Normal 3 2 4 7 3 2 2" xfId="53645" xr:uid="{00000000-0005-0000-0000-000045940000}"/>
    <cellStyle name="Normal 3 2 4 7 3 3" xfId="41048" xr:uid="{00000000-0005-0000-0000-000046940000}"/>
    <cellStyle name="Normal 3 2 4 7 3 4" xfId="31034" xr:uid="{00000000-0005-0000-0000-000047940000}"/>
    <cellStyle name="Normal 3 2 4 7 4" xfId="7257" xr:uid="{00000000-0005-0000-0000-000048940000}"/>
    <cellStyle name="Normal 3 2 4 7 4 2" xfId="19883" xr:uid="{00000000-0005-0000-0000-000049940000}"/>
    <cellStyle name="Normal 3 2 4 7 4 2 2" xfId="55099" xr:uid="{00000000-0005-0000-0000-00004A940000}"/>
    <cellStyle name="Normal 3 2 4 7 4 3" xfId="42502" xr:uid="{00000000-0005-0000-0000-00004B940000}"/>
    <cellStyle name="Normal 3 2 4 7 4 4" xfId="32488" xr:uid="{00000000-0005-0000-0000-00004C940000}"/>
    <cellStyle name="Normal 3 2 4 7 5" xfId="9038" xr:uid="{00000000-0005-0000-0000-00004D940000}"/>
    <cellStyle name="Normal 3 2 4 7 5 2" xfId="21659" xr:uid="{00000000-0005-0000-0000-00004E940000}"/>
    <cellStyle name="Normal 3 2 4 7 5 2 2" xfId="56875" xr:uid="{00000000-0005-0000-0000-00004F940000}"/>
    <cellStyle name="Normal 3 2 4 7 5 3" xfId="44278" xr:uid="{00000000-0005-0000-0000-000050940000}"/>
    <cellStyle name="Normal 3 2 4 7 5 4" xfId="34264" xr:uid="{00000000-0005-0000-0000-000051940000}"/>
    <cellStyle name="Normal 3 2 4 7 6" xfId="10832" xr:uid="{00000000-0005-0000-0000-000052940000}"/>
    <cellStyle name="Normal 3 2 4 7 6 2" xfId="23435" xr:uid="{00000000-0005-0000-0000-000053940000}"/>
    <cellStyle name="Normal 3 2 4 7 6 2 2" xfId="58651" xr:uid="{00000000-0005-0000-0000-000054940000}"/>
    <cellStyle name="Normal 3 2 4 7 6 3" xfId="46054" xr:uid="{00000000-0005-0000-0000-000055940000}"/>
    <cellStyle name="Normal 3 2 4 7 6 4" xfId="36040" xr:uid="{00000000-0005-0000-0000-000056940000}"/>
    <cellStyle name="Normal 3 2 4 7 7" xfId="15199" xr:uid="{00000000-0005-0000-0000-000057940000}"/>
    <cellStyle name="Normal 3 2 4 7 7 2" xfId="50415" xr:uid="{00000000-0005-0000-0000-000058940000}"/>
    <cellStyle name="Normal 3 2 4 7 7 3" xfId="27804" xr:uid="{00000000-0005-0000-0000-000059940000}"/>
    <cellStyle name="Normal 3 2 4 7 8" xfId="13421" xr:uid="{00000000-0005-0000-0000-00005A940000}"/>
    <cellStyle name="Normal 3 2 4 7 8 2" xfId="48639" xr:uid="{00000000-0005-0000-0000-00005B940000}"/>
    <cellStyle name="Normal 3 2 4 7 9" xfId="37818" xr:uid="{00000000-0005-0000-0000-00005C940000}"/>
    <cellStyle name="Normal 3 2 4 8" xfId="3665" xr:uid="{00000000-0005-0000-0000-00005D940000}"/>
    <cellStyle name="Normal 3 2 4 8 2" xfId="8389" xr:uid="{00000000-0005-0000-0000-00005E940000}"/>
    <cellStyle name="Normal 3 2 4 8 2 2" xfId="21015" xr:uid="{00000000-0005-0000-0000-00005F940000}"/>
    <cellStyle name="Normal 3 2 4 8 2 2 2" xfId="56231" xr:uid="{00000000-0005-0000-0000-000060940000}"/>
    <cellStyle name="Normal 3 2 4 8 2 3" xfId="43634" xr:uid="{00000000-0005-0000-0000-000061940000}"/>
    <cellStyle name="Normal 3 2 4 8 2 4" xfId="33620" xr:uid="{00000000-0005-0000-0000-000062940000}"/>
    <cellStyle name="Normal 3 2 4 8 3" xfId="10170" xr:uid="{00000000-0005-0000-0000-000063940000}"/>
    <cellStyle name="Normal 3 2 4 8 3 2" xfId="22791" xr:uid="{00000000-0005-0000-0000-000064940000}"/>
    <cellStyle name="Normal 3 2 4 8 3 2 2" xfId="58007" xr:uid="{00000000-0005-0000-0000-000065940000}"/>
    <cellStyle name="Normal 3 2 4 8 3 3" xfId="45410" xr:uid="{00000000-0005-0000-0000-000066940000}"/>
    <cellStyle name="Normal 3 2 4 8 3 4" xfId="35396" xr:uid="{00000000-0005-0000-0000-000067940000}"/>
    <cellStyle name="Normal 3 2 4 8 4" xfId="11966" xr:uid="{00000000-0005-0000-0000-000068940000}"/>
    <cellStyle name="Normal 3 2 4 8 4 2" xfId="24567" xr:uid="{00000000-0005-0000-0000-000069940000}"/>
    <cellStyle name="Normal 3 2 4 8 4 2 2" xfId="59783" xr:uid="{00000000-0005-0000-0000-00006A940000}"/>
    <cellStyle name="Normal 3 2 4 8 4 3" xfId="47186" xr:uid="{00000000-0005-0000-0000-00006B940000}"/>
    <cellStyle name="Normal 3 2 4 8 4 4" xfId="37172" xr:uid="{00000000-0005-0000-0000-00006C940000}"/>
    <cellStyle name="Normal 3 2 4 8 5" xfId="16331" xr:uid="{00000000-0005-0000-0000-00006D940000}"/>
    <cellStyle name="Normal 3 2 4 8 5 2" xfId="51547" xr:uid="{00000000-0005-0000-0000-00006E940000}"/>
    <cellStyle name="Normal 3 2 4 8 5 3" xfId="28936" xr:uid="{00000000-0005-0000-0000-00006F940000}"/>
    <cellStyle name="Normal 3 2 4 8 6" xfId="14553" xr:uid="{00000000-0005-0000-0000-000070940000}"/>
    <cellStyle name="Normal 3 2 4 8 6 2" xfId="49771" xr:uid="{00000000-0005-0000-0000-000071940000}"/>
    <cellStyle name="Normal 3 2 4 8 7" xfId="38950" xr:uid="{00000000-0005-0000-0000-000072940000}"/>
    <cellStyle name="Normal 3 2 4 8 8" xfId="27160" xr:uid="{00000000-0005-0000-0000-000073940000}"/>
    <cellStyle name="Normal 3 2 4 9" xfId="3997" xr:uid="{00000000-0005-0000-0000-000074940000}"/>
    <cellStyle name="Normal 3 2 4 9 2" xfId="16653" xr:uid="{00000000-0005-0000-0000-000075940000}"/>
    <cellStyle name="Normal 3 2 4 9 2 2" xfId="51869" xr:uid="{00000000-0005-0000-0000-000076940000}"/>
    <cellStyle name="Normal 3 2 4 9 2 3" xfId="29258" xr:uid="{00000000-0005-0000-0000-000077940000}"/>
    <cellStyle name="Normal 3 2 4 9 3" xfId="13099" xr:uid="{00000000-0005-0000-0000-000078940000}"/>
    <cellStyle name="Normal 3 2 4 9 3 2" xfId="48317" xr:uid="{00000000-0005-0000-0000-000079940000}"/>
    <cellStyle name="Normal 3 2 4 9 4" xfId="39272" xr:uid="{00000000-0005-0000-0000-00007A940000}"/>
    <cellStyle name="Normal 3 2 4 9 5" xfId="25706" xr:uid="{00000000-0005-0000-0000-00007B940000}"/>
    <cellStyle name="Normal 3 2 4_District Target Attainment" xfId="1157" xr:uid="{00000000-0005-0000-0000-00007C940000}"/>
    <cellStyle name="Normal 3 2 5" xfId="609" xr:uid="{00000000-0005-0000-0000-00007D940000}"/>
    <cellStyle name="Normal 3 2 5 2" xfId="610" xr:uid="{00000000-0005-0000-0000-00007E940000}"/>
    <cellStyle name="Normal 3 2 6" xfId="611" xr:uid="{00000000-0005-0000-0000-00007F940000}"/>
    <cellStyle name="Normal 3 3" xfId="612" xr:uid="{00000000-0005-0000-0000-000080940000}"/>
    <cellStyle name="Normal 3 3 10" xfId="3099" xr:uid="{00000000-0005-0000-0000-000081940000}"/>
    <cellStyle name="Normal 3 3 10 10" xfId="25471" xr:uid="{00000000-0005-0000-0000-000082940000}"/>
    <cellStyle name="Normal 3 3 10 11" xfId="61006" xr:uid="{00000000-0005-0000-0000-000083940000}"/>
    <cellStyle name="Normal 3 3 10 2" xfId="4902" xr:uid="{00000000-0005-0000-0000-000084940000}"/>
    <cellStyle name="Normal 3 3 10 2 2" xfId="17549" xr:uid="{00000000-0005-0000-0000-000085940000}"/>
    <cellStyle name="Normal 3 3 10 2 2 2" xfId="52765" xr:uid="{00000000-0005-0000-0000-000086940000}"/>
    <cellStyle name="Normal 3 3 10 2 2 3" xfId="30154" xr:uid="{00000000-0005-0000-0000-000087940000}"/>
    <cellStyle name="Normal 3 3 10 2 3" xfId="13995" xr:uid="{00000000-0005-0000-0000-000088940000}"/>
    <cellStyle name="Normal 3 3 10 2 3 2" xfId="49213" xr:uid="{00000000-0005-0000-0000-000089940000}"/>
    <cellStyle name="Normal 3 3 10 2 4" xfId="40168" xr:uid="{00000000-0005-0000-0000-00008A940000}"/>
    <cellStyle name="Normal 3 3 10 2 5" xfId="26602" xr:uid="{00000000-0005-0000-0000-00008B940000}"/>
    <cellStyle name="Normal 3 3 10 3" xfId="6372" xr:uid="{00000000-0005-0000-0000-00008C940000}"/>
    <cellStyle name="Normal 3 3 10 3 2" xfId="19003" xr:uid="{00000000-0005-0000-0000-00008D940000}"/>
    <cellStyle name="Normal 3 3 10 3 2 2" xfId="54219" xr:uid="{00000000-0005-0000-0000-00008E940000}"/>
    <cellStyle name="Normal 3 3 10 3 3" xfId="41622" xr:uid="{00000000-0005-0000-0000-00008F940000}"/>
    <cellStyle name="Normal 3 3 10 3 4" xfId="31608" xr:uid="{00000000-0005-0000-0000-000090940000}"/>
    <cellStyle name="Normal 3 3 10 4" xfId="7831" xr:uid="{00000000-0005-0000-0000-000091940000}"/>
    <cellStyle name="Normal 3 3 10 4 2" xfId="20457" xr:uid="{00000000-0005-0000-0000-000092940000}"/>
    <cellStyle name="Normal 3 3 10 4 2 2" xfId="55673" xr:uid="{00000000-0005-0000-0000-000093940000}"/>
    <cellStyle name="Normal 3 3 10 4 3" xfId="43076" xr:uid="{00000000-0005-0000-0000-000094940000}"/>
    <cellStyle name="Normal 3 3 10 4 4" xfId="33062" xr:uid="{00000000-0005-0000-0000-000095940000}"/>
    <cellStyle name="Normal 3 3 10 5" xfId="9612" xr:uid="{00000000-0005-0000-0000-000096940000}"/>
    <cellStyle name="Normal 3 3 10 5 2" xfId="22233" xr:uid="{00000000-0005-0000-0000-000097940000}"/>
    <cellStyle name="Normal 3 3 10 5 2 2" xfId="57449" xr:uid="{00000000-0005-0000-0000-000098940000}"/>
    <cellStyle name="Normal 3 3 10 5 3" xfId="44852" xr:uid="{00000000-0005-0000-0000-000099940000}"/>
    <cellStyle name="Normal 3 3 10 5 4" xfId="34838" xr:uid="{00000000-0005-0000-0000-00009A940000}"/>
    <cellStyle name="Normal 3 3 10 6" xfId="11406" xr:uid="{00000000-0005-0000-0000-00009B940000}"/>
    <cellStyle name="Normal 3 3 10 6 2" xfId="24009" xr:uid="{00000000-0005-0000-0000-00009C940000}"/>
    <cellStyle name="Normal 3 3 10 6 2 2" xfId="59225" xr:uid="{00000000-0005-0000-0000-00009D940000}"/>
    <cellStyle name="Normal 3 3 10 6 3" xfId="46628" xr:uid="{00000000-0005-0000-0000-00009E940000}"/>
    <cellStyle name="Normal 3 3 10 6 4" xfId="36614" xr:uid="{00000000-0005-0000-0000-00009F940000}"/>
    <cellStyle name="Normal 3 3 10 7" xfId="15773" xr:uid="{00000000-0005-0000-0000-0000A0940000}"/>
    <cellStyle name="Normal 3 3 10 7 2" xfId="50989" xr:uid="{00000000-0005-0000-0000-0000A1940000}"/>
    <cellStyle name="Normal 3 3 10 7 3" xfId="28378" xr:uid="{00000000-0005-0000-0000-0000A2940000}"/>
    <cellStyle name="Normal 3 3 10 8" xfId="12864" xr:uid="{00000000-0005-0000-0000-0000A3940000}"/>
    <cellStyle name="Normal 3 3 10 8 2" xfId="48082" xr:uid="{00000000-0005-0000-0000-0000A4940000}"/>
    <cellStyle name="Normal 3 3 10 9" xfId="38392" xr:uid="{00000000-0005-0000-0000-0000A5940000}"/>
    <cellStyle name="Normal 3 3 11" xfId="2832" xr:uid="{00000000-0005-0000-0000-0000A6940000}"/>
    <cellStyle name="Normal 3 3 11 10" xfId="25220" xr:uid="{00000000-0005-0000-0000-0000A7940000}"/>
    <cellStyle name="Normal 3 3 11 11" xfId="60755" xr:uid="{00000000-0005-0000-0000-0000A8940000}"/>
    <cellStyle name="Normal 3 3 11 2" xfId="4651" xr:uid="{00000000-0005-0000-0000-0000A9940000}"/>
    <cellStyle name="Normal 3 3 11 2 2" xfId="17298" xr:uid="{00000000-0005-0000-0000-0000AA940000}"/>
    <cellStyle name="Normal 3 3 11 2 2 2" xfId="52514" xr:uid="{00000000-0005-0000-0000-0000AB940000}"/>
    <cellStyle name="Normal 3 3 11 2 2 3" xfId="29903" xr:uid="{00000000-0005-0000-0000-0000AC940000}"/>
    <cellStyle name="Normal 3 3 11 2 3" xfId="13744" xr:uid="{00000000-0005-0000-0000-0000AD940000}"/>
    <cellStyle name="Normal 3 3 11 2 3 2" xfId="48962" xr:uid="{00000000-0005-0000-0000-0000AE940000}"/>
    <cellStyle name="Normal 3 3 11 2 4" xfId="39917" xr:uid="{00000000-0005-0000-0000-0000AF940000}"/>
    <cellStyle name="Normal 3 3 11 2 5" xfId="26351" xr:uid="{00000000-0005-0000-0000-0000B0940000}"/>
    <cellStyle name="Normal 3 3 11 3" xfId="6121" xr:uid="{00000000-0005-0000-0000-0000B1940000}"/>
    <cellStyle name="Normal 3 3 11 3 2" xfId="18752" xr:uid="{00000000-0005-0000-0000-0000B2940000}"/>
    <cellStyle name="Normal 3 3 11 3 2 2" xfId="53968" xr:uid="{00000000-0005-0000-0000-0000B3940000}"/>
    <cellStyle name="Normal 3 3 11 3 3" xfId="41371" xr:uid="{00000000-0005-0000-0000-0000B4940000}"/>
    <cellStyle name="Normal 3 3 11 3 4" xfId="31357" xr:uid="{00000000-0005-0000-0000-0000B5940000}"/>
    <cellStyle name="Normal 3 3 11 4" xfId="7580" xr:uid="{00000000-0005-0000-0000-0000B6940000}"/>
    <cellStyle name="Normal 3 3 11 4 2" xfId="20206" xr:uid="{00000000-0005-0000-0000-0000B7940000}"/>
    <cellStyle name="Normal 3 3 11 4 2 2" xfId="55422" xr:uid="{00000000-0005-0000-0000-0000B8940000}"/>
    <cellStyle name="Normal 3 3 11 4 3" xfId="42825" xr:uid="{00000000-0005-0000-0000-0000B9940000}"/>
    <cellStyle name="Normal 3 3 11 4 4" xfId="32811" xr:uid="{00000000-0005-0000-0000-0000BA940000}"/>
    <cellStyle name="Normal 3 3 11 5" xfId="9361" xr:uid="{00000000-0005-0000-0000-0000BB940000}"/>
    <cellStyle name="Normal 3 3 11 5 2" xfId="21982" xr:uid="{00000000-0005-0000-0000-0000BC940000}"/>
    <cellStyle name="Normal 3 3 11 5 2 2" xfId="57198" xr:uid="{00000000-0005-0000-0000-0000BD940000}"/>
    <cellStyle name="Normal 3 3 11 5 3" xfId="44601" xr:uid="{00000000-0005-0000-0000-0000BE940000}"/>
    <cellStyle name="Normal 3 3 11 5 4" xfId="34587" xr:uid="{00000000-0005-0000-0000-0000BF940000}"/>
    <cellStyle name="Normal 3 3 11 6" xfId="11155" xr:uid="{00000000-0005-0000-0000-0000C0940000}"/>
    <cellStyle name="Normal 3 3 11 6 2" xfId="23758" xr:uid="{00000000-0005-0000-0000-0000C1940000}"/>
    <cellStyle name="Normal 3 3 11 6 2 2" xfId="58974" xr:uid="{00000000-0005-0000-0000-0000C2940000}"/>
    <cellStyle name="Normal 3 3 11 6 3" xfId="46377" xr:uid="{00000000-0005-0000-0000-0000C3940000}"/>
    <cellStyle name="Normal 3 3 11 6 4" xfId="36363" xr:uid="{00000000-0005-0000-0000-0000C4940000}"/>
    <cellStyle name="Normal 3 3 11 7" xfId="15522" xr:uid="{00000000-0005-0000-0000-0000C5940000}"/>
    <cellStyle name="Normal 3 3 11 7 2" xfId="50738" xr:uid="{00000000-0005-0000-0000-0000C6940000}"/>
    <cellStyle name="Normal 3 3 11 7 3" xfId="28127" xr:uid="{00000000-0005-0000-0000-0000C7940000}"/>
    <cellStyle name="Normal 3 3 11 8" xfId="12613" xr:uid="{00000000-0005-0000-0000-0000C8940000}"/>
    <cellStyle name="Normal 3 3 11 8 2" xfId="47831" xr:uid="{00000000-0005-0000-0000-0000C9940000}"/>
    <cellStyle name="Normal 3 3 11 9" xfId="38141" xr:uid="{00000000-0005-0000-0000-0000CA940000}"/>
    <cellStyle name="Normal 3 3 12" xfId="3342" xr:uid="{00000000-0005-0000-0000-0000CB940000}"/>
    <cellStyle name="Normal 3 3 12 10" xfId="26838" xr:uid="{00000000-0005-0000-0000-0000CC940000}"/>
    <cellStyle name="Normal 3 3 12 11" xfId="61242" xr:uid="{00000000-0005-0000-0000-0000CD940000}"/>
    <cellStyle name="Normal 3 3 12 2" xfId="5138" xr:uid="{00000000-0005-0000-0000-0000CE940000}"/>
    <cellStyle name="Normal 3 3 12 2 2" xfId="17785" xr:uid="{00000000-0005-0000-0000-0000CF940000}"/>
    <cellStyle name="Normal 3 3 12 2 2 2" xfId="53001" xr:uid="{00000000-0005-0000-0000-0000D0940000}"/>
    <cellStyle name="Normal 3 3 12 2 3" xfId="40404" xr:uid="{00000000-0005-0000-0000-0000D1940000}"/>
    <cellStyle name="Normal 3 3 12 2 4" xfId="30390" xr:uid="{00000000-0005-0000-0000-0000D2940000}"/>
    <cellStyle name="Normal 3 3 12 3" xfId="6608" xr:uid="{00000000-0005-0000-0000-0000D3940000}"/>
    <cellStyle name="Normal 3 3 12 3 2" xfId="19239" xr:uid="{00000000-0005-0000-0000-0000D4940000}"/>
    <cellStyle name="Normal 3 3 12 3 2 2" xfId="54455" xr:uid="{00000000-0005-0000-0000-0000D5940000}"/>
    <cellStyle name="Normal 3 3 12 3 3" xfId="41858" xr:uid="{00000000-0005-0000-0000-0000D6940000}"/>
    <cellStyle name="Normal 3 3 12 3 4" xfId="31844" xr:uid="{00000000-0005-0000-0000-0000D7940000}"/>
    <cellStyle name="Normal 3 3 12 4" xfId="8067" xr:uid="{00000000-0005-0000-0000-0000D8940000}"/>
    <cellStyle name="Normal 3 3 12 4 2" xfId="20693" xr:uid="{00000000-0005-0000-0000-0000D9940000}"/>
    <cellStyle name="Normal 3 3 12 4 2 2" xfId="55909" xr:uid="{00000000-0005-0000-0000-0000DA940000}"/>
    <cellStyle name="Normal 3 3 12 4 3" xfId="43312" xr:uid="{00000000-0005-0000-0000-0000DB940000}"/>
    <cellStyle name="Normal 3 3 12 4 4" xfId="33298" xr:uid="{00000000-0005-0000-0000-0000DC940000}"/>
    <cellStyle name="Normal 3 3 12 5" xfId="9848" xr:uid="{00000000-0005-0000-0000-0000DD940000}"/>
    <cellStyle name="Normal 3 3 12 5 2" xfId="22469" xr:uid="{00000000-0005-0000-0000-0000DE940000}"/>
    <cellStyle name="Normal 3 3 12 5 2 2" xfId="57685" xr:uid="{00000000-0005-0000-0000-0000DF940000}"/>
    <cellStyle name="Normal 3 3 12 5 3" xfId="45088" xr:uid="{00000000-0005-0000-0000-0000E0940000}"/>
    <cellStyle name="Normal 3 3 12 5 4" xfId="35074" xr:uid="{00000000-0005-0000-0000-0000E1940000}"/>
    <cellStyle name="Normal 3 3 12 6" xfId="11642" xr:uid="{00000000-0005-0000-0000-0000E2940000}"/>
    <cellStyle name="Normal 3 3 12 6 2" xfId="24245" xr:uid="{00000000-0005-0000-0000-0000E3940000}"/>
    <cellStyle name="Normal 3 3 12 6 2 2" xfId="59461" xr:uid="{00000000-0005-0000-0000-0000E4940000}"/>
    <cellStyle name="Normal 3 3 12 6 3" xfId="46864" xr:uid="{00000000-0005-0000-0000-0000E5940000}"/>
    <cellStyle name="Normal 3 3 12 6 4" xfId="36850" xr:uid="{00000000-0005-0000-0000-0000E6940000}"/>
    <cellStyle name="Normal 3 3 12 7" xfId="16009" xr:uid="{00000000-0005-0000-0000-0000E7940000}"/>
    <cellStyle name="Normal 3 3 12 7 2" xfId="51225" xr:uid="{00000000-0005-0000-0000-0000E8940000}"/>
    <cellStyle name="Normal 3 3 12 7 3" xfId="28614" xr:uid="{00000000-0005-0000-0000-0000E9940000}"/>
    <cellStyle name="Normal 3 3 12 8" xfId="14231" xr:uid="{00000000-0005-0000-0000-0000EA940000}"/>
    <cellStyle name="Normal 3 3 12 8 2" xfId="49449" xr:uid="{00000000-0005-0000-0000-0000EB940000}"/>
    <cellStyle name="Normal 3 3 12 9" xfId="38628" xr:uid="{00000000-0005-0000-0000-0000EC940000}"/>
    <cellStyle name="Normal 3 3 13" xfId="2502" xr:uid="{00000000-0005-0000-0000-0000ED940000}"/>
    <cellStyle name="Normal 3 3 13 10" xfId="26029" xr:uid="{00000000-0005-0000-0000-0000EE940000}"/>
    <cellStyle name="Normal 3 3 13 11" xfId="60433" xr:uid="{00000000-0005-0000-0000-0000EF940000}"/>
    <cellStyle name="Normal 3 3 13 2" xfId="4329" xr:uid="{00000000-0005-0000-0000-0000F0940000}"/>
    <cellStyle name="Normal 3 3 13 2 2" xfId="16976" xr:uid="{00000000-0005-0000-0000-0000F1940000}"/>
    <cellStyle name="Normal 3 3 13 2 2 2" xfId="52192" xr:uid="{00000000-0005-0000-0000-0000F2940000}"/>
    <cellStyle name="Normal 3 3 13 2 3" xfId="39595" xr:uid="{00000000-0005-0000-0000-0000F3940000}"/>
    <cellStyle name="Normal 3 3 13 2 4" xfId="29581" xr:uid="{00000000-0005-0000-0000-0000F4940000}"/>
    <cellStyle name="Normal 3 3 13 3" xfId="5799" xr:uid="{00000000-0005-0000-0000-0000F5940000}"/>
    <cellStyle name="Normal 3 3 13 3 2" xfId="18430" xr:uid="{00000000-0005-0000-0000-0000F6940000}"/>
    <cellStyle name="Normal 3 3 13 3 2 2" xfId="53646" xr:uid="{00000000-0005-0000-0000-0000F7940000}"/>
    <cellStyle name="Normal 3 3 13 3 3" xfId="41049" xr:uid="{00000000-0005-0000-0000-0000F8940000}"/>
    <cellStyle name="Normal 3 3 13 3 4" xfId="31035" xr:uid="{00000000-0005-0000-0000-0000F9940000}"/>
    <cellStyle name="Normal 3 3 13 4" xfId="7258" xr:uid="{00000000-0005-0000-0000-0000FA940000}"/>
    <cellStyle name="Normal 3 3 13 4 2" xfId="19884" xr:uid="{00000000-0005-0000-0000-0000FB940000}"/>
    <cellStyle name="Normal 3 3 13 4 2 2" xfId="55100" xr:uid="{00000000-0005-0000-0000-0000FC940000}"/>
    <cellStyle name="Normal 3 3 13 4 3" xfId="42503" xr:uid="{00000000-0005-0000-0000-0000FD940000}"/>
    <cellStyle name="Normal 3 3 13 4 4" xfId="32489" xr:uid="{00000000-0005-0000-0000-0000FE940000}"/>
    <cellStyle name="Normal 3 3 13 5" xfId="9039" xr:uid="{00000000-0005-0000-0000-0000FF940000}"/>
    <cellStyle name="Normal 3 3 13 5 2" xfId="21660" xr:uid="{00000000-0005-0000-0000-000000950000}"/>
    <cellStyle name="Normal 3 3 13 5 2 2" xfId="56876" xr:uid="{00000000-0005-0000-0000-000001950000}"/>
    <cellStyle name="Normal 3 3 13 5 3" xfId="44279" xr:uid="{00000000-0005-0000-0000-000002950000}"/>
    <cellStyle name="Normal 3 3 13 5 4" xfId="34265" xr:uid="{00000000-0005-0000-0000-000003950000}"/>
    <cellStyle name="Normal 3 3 13 6" xfId="10833" xr:uid="{00000000-0005-0000-0000-000004950000}"/>
    <cellStyle name="Normal 3 3 13 6 2" xfId="23436" xr:uid="{00000000-0005-0000-0000-000005950000}"/>
    <cellStyle name="Normal 3 3 13 6 2 2" xfId="58652" xr:uid="{00000000-0005-0000-0000-000006950000}"/>
    <cellStyle name="Normal 3 3 13 6 3" xfId="46055" xr:uid="{00000000-0005-0000-0000-000007950000}"/>
    <cellStyle name="Normal 3 3 13 6 4" xfId="36041" xr:uid="{00000000-0005-0000-0000-000008950000}"/>
    <cellStyle name="Normal 3 3 13 7" xfId="15200" xr:uid="{00000000-0005-0000-0000-000009950000}"/>
    <cellStyle name="Normal 3 3 13 7 2" xfId="50416" xr:uid="{00000000-0005-0000-0000-00000A950000}"/>
    <cellStyle name="Normal 3 3 13 7 3" xfId="27805" xr:uid="{00000000-0005-0000-0000-00000B950000}"/>
    <cellStyle name="Normal 3 3 13 8" xfId="13422" xr:uid="{00000000-0005-0000-0000-00000C950000}"/>
    <cellStyle name="Normal 3 3 13 8 2" xfId="48640" xr:uid="{00000000-0005-0000-0000-00000D950000}"/>
    <cellStyle name="Normal 3 3 13 9" xfId="37819" xr:uid="{00000000-0005-0000-0000-00000E950000}"/>
    <cellStyle name="Normal 3 3 14" xfId="3666" xr:uid="{00000000-0005-0000-0000-00000F950000}"/>
    <cellStyle name="Normal 3 3 14 2" xfId="8390" xr:uid="{00000000-0005-0000-0000-000010950000}"/>
    <cellStyle name="Normal 3 3 14 2 2" xfId="21016" xr:uid="{00000000-0005-0000-0000-000011950000}"/>
    <cellStyle name="Normal 3 3 14 2 2 2" xfId="56232" xr:uid="{00000000-0005-0000-0000-000012950000}"/>
    <cellStyle name="Normal 3 3 14 2 3" xfId="43635" xr:uid="{00000000-0005-0000-0000-000013950000}"/>
    <cellStyle name="Normal 3 3 14 2 4" xfId="33621" xr:uid="{00000000-0005-0000-0000-000014950000}"/>
    <cellStyle name="Normal 3 3 14 3" xfId="10171" xr:uid="{00000000-0005-0000-0000-000015950000}"/>
    <cellStyle name="Normal 3 3 14 3 2" xfId="22792" xr:uid="{00000000-0005-0000-0000-000016950000}"/>
    <cellStyle name="Normal 3 3 14 3 2 2" xfId="58008" xr:uid="{00000000-0005-0000-0000-000017950000}"/>
    <cellStyle name="Normal 3 3 14 3 3" xfId="45411" xr:uid="{00000000-0005-0000-0000-000018950000}"/>
    <cellStyle name="Normal 3 3 14 3 4" xfId="35397" xr:uid="{00000000-0005-0000-0000-000019950000}"/>
    <cellStyle name="Normal 3 3 14 4" xfId="11967" xr:uid="{00000000-0005-0000-0000-00001A950000}"/>
    <cellStyle name="Normal 3 3 14 4 2" xfId="24568" xr:uid="{00000000-0005-0000-0000-00001B950000}"/>
    <cellStyle name="Normal 3 3 14 4 2 2" xfId="59784" xr:uid="{00000000-0005-0000-0000-00001C950000}"/>
    <cellStyle name="Normal 3 3 14 4 3" xfId="47187" xr:uid="{00000000-0005-0000-0000-00001D950000}"/>
    <cellStyle name="Normal 3 3 14 4 4" xfId="37173" xr:uid="{00000000-0005-0000-0000-00001E950000}"/>
    <cellStyle name="Normal 3 3 14 5" xfId="16332" xr:uid="{00000000-0005-0000-0000-00001F950000}"/>
    <cellStyle name="Normal 3 3 14 5 2" xfId="51548" xr:uid="{00000000-0005-0000-0000-000020950000}"/>
    <cellStyle name="Normal 3 3 14 5 3" xfId="28937" xr:uid="{00000000-0005-0000-0000-000021950000}"/>
    <cellStyle name="Normal 3 3 14 6" xfId="14554" xr:uid="{00000000-0005-0000-0000-000022950000}"/>
    <cellStyle name="Normal 3 3 14 6 2" xfId="49772" xr:uid="{00000000-0005-0000-0000-000023950000}"/>
    <cellStyle name="Normal 3 3 14 7" xfId="38951" xr:uid="{00000000-0005-0000-0000-000024950000}"/>
    <cellStyle name="Normal 3 3 14 8" xfId="27161" xr:uid="{00000000-0005-0000-0000-000025950000}"/>
    <cellStyle name="Normal 3 3 15" xfId="3998" xr:uid="{00000000-0005-0000-0000-000026950000}"/>
    <cellStyle name="Normal 3 3 15 2" xfId="16654" xr:uid="{00000000-0005-0000-0000-000027950000}"/>
    <cellStyle name="Normal 3 3 15 2 2" xfId="51870" xr:uid="{00000000-0005-0000-0000-000028950000}"/>
    <cellStyle name="Normal 3 3 15 2 3" xfId="29259" xr:uid="{00000000-0005-0000-0000-000029950000}"/>
    <cellStyle name="Normal 3 3 15 3" xfId="13100" xr:uid="{00000000-0005-0000-0000-00002A950000}"/>
    <cellStyle name="Normal 3 3 15 3 2" xfId="48318" xr:uid="{00000000-0005-0000-0000-00002B950000}"/>
    <cellStyle name="Normal 3 3 15 4" xfId="39273" xr:uid="{00000000-0005-0000-0000-00002C950000}"/>
    <cellStyle name="Normal 3 3 15 5" xfId="25707" xr:uid="{00000000-0005-0000-0000-00002D950000}"/>
    <cellStyle name="Normal 3 3 16" xfId="5477" xr:uid="{00000000-0005-0000-0000-00002E950000}"/>
    <cellStyle name="Normal 3 3 16 2" xfId="18108" xr:uid="{00000000-0005-0000-0000-00002F950000}"/>
    <cellStyle name="Normal 3 3 16 2 2" xfId="53324" xr:uid="{00000000-0005-0000-0000-000030950000}"/>
    <cellStyle name="Normal 3 3 16 3" xfId="40727" xr:uid="{00000000-0005-0000-0000-000031950000}"/>
    <cellStyle name="Normal 3 3 16 4" xfId="30713" xr:uid="{00000000-0005-0000-0000-000032950000}"/>
    <cellStyle name="Normal 3 3 17" xfId="6933" xr:uid="{00000000-0005-0000-0000-000033950000}"/>
    <cellStyle name="Normal 3 3 17 2" xfId="19562" xr:uid="{00000000-0005-0000-0000-000034950000}"/>
    <cellStyle name="Normal 3 3 17 2 2" xfId="54778" xr:uid="{00000000-0005-0000-0000-000035950000}"/>
    <cellStyle name="Normal 3 3 17 3" xfId="42181" xr:uid="{00000000-0005-0000-0000-000036950000}"/>
    <cellStyle name="Normal 3 3 17 4" xfId="32167" xr:uid="{00000000-0005-0000-0000-000037950000}"/>
    <cellStyle name="Normal 3 3 18" xfId="8715" xr:uid="{00000000-0005-0000-0000-000038950000}"/>
    <cellStyle name="Normal 3 3 18 2" xfId="21338" xr:uid="{00000000-0005-0000-0000-000039950000}"/>
    <cellStyle name="Normal 3 3 18 2 2" xfId="56554" xr:uid="{00000000-0005-0000-0000-00003A950000}"/>
    <cellStyle name="Normal 3 3 18 3" xfId="43957" xr:uid="{00000000-0005-0000-0000-00003B950000}"/>
    <cellStyle name="Normal 3 3 18 4" xfId="33943" xr:uid="{00000000-0005-0000-0000-00003C950000}"/>
    <cellStyle name="Normal 3 3 19" xfId="10651" xr:uid="{00000000-0005-0000-0000-00003D950000}"/>
    <cellStyle name="Normal 3 3 19 2" xfId="23262" xr:uid="{00000000-0005-0000-0000-00003E950000}"/>
    <cellStyle name="Normal 3 3 19 2 2" xfId="58478" xr:uid="{00000000-0005-0000-0000-00003F950000}"/>
    <cellStyle name="Normal 3 3 19 3" xfId="45881" xr:uid="{00000000-0005-0000-0000-000040950000}"/>
    <cellStyle name="Normal 3 3 19 4" xfId="35867" xr:uid="{00000000-0005-0000-0000-000041950000}"/>
    <cellStyle name="Normal 3 3 2" xfId="613" xr:uid="{00000000-0005-0000-0000-000042950000}"/>
    <cellStyle name="Normal 3 3 2 2" xfId="1787" xr:uid="{00000000-0005-0000-0000-000043950000}"/>
    <cellStyle name="Normal 3 3 2_District Target Attainment" xfId="1159" xr:uid="{00000000-0005-0000-0000-000044950000}"/>
    <cellStyle name="Normal 3 3 20" xfId="14877" xr:uid="{00000000-0005-0000-0000-000045950000}"/>
    <cellStyle name="Normal 3 3 20 2" xfId="50094" xr:uid="{00000000-0005-0000-0000-000046950000}"/>
    <cellStyle name="Normal 3 3 20 3" xfId="27483" xr:uid="{00000000-0005-0000-0000-000047950000}"/>
    <cellStyle name="Normal 3 3 21" xfId="12291" xr:uid="{00000000-0005-0000-0000-000048950000}"/>
    <cellStyle name="Normal 3 3 21 2" xfId="47509" xr:uid="{00000000-0005-0000-0000-000049950000}"/>
    <cellStyle name="Normal 3 3 22" xfId="37496" xr:uid="{00000000-0005-0000-0000-00004A950000}"/>
    <cellStyle name="Normal 3 3 23" xfId="24898" xr:uid="{00000000-0005-0000-0000-00004B950000}"/>
    <cellStyle name="Normal 3 3 24" xfId="60111" xr:uid="{00000000-0005-0000-0000-00004C950000}"/>
    <cellStyle name="Normal 3 3 3" xfId="614" xr:uid="{00000000-0005-0000-0000-00004D950000}"/>
    <cellStyle name="Normal 3 3 3 2" xfId="1788" xr:uid="{00000000-0005-0000-0000-00004E950000}"/>
    <cellStyle name="Normal 3 3 3_District Target Attainment" xfId="1160" xr:uid="{00000000-0005-0000-0000-00004F950000}"/>
    <cellStyle name="Normal 3 3 4" xfId="615" xr:uid="{00000000-0005-0000-0000-000050950000}"/>
    <cellStyle name="Normal 3 3 4 10" xfId="5478" xr:uid="{00000000-0005-0000-0000-000051950000}"/>
    <cellStyle name="Normal 3 3 4 10 2" xfId="18109" xr:uid="{00000000-0005-0000-0000-000052950000}"/>
    <cellStyle name="Normal 3 3 4 10 2 2" xfId="53325" xr:uid="{00000000-0005-0000-0000-000053950000}"/>
    <cellStyle name="Normal 3 3 4 10 3" xfId="40728" xr:uid="{00000000-0005-0000-0000-000054950000}"/>
    <cellStyle name="Normal 3 3 4 10 4" xfId="30714" xr:uid="{00000000-0005-0000-0000-000055950000}"/>
    <cellStyle name="Normal 3 3 4 11" xfId="6934" xr:uid="{00000000-0005-0000-0000-000056950000}"/>
    <cellStyle name="Normal 3 3 4 11 2" xfId="19563" xr:uid="{00000000-0005-0000-0000-000057950000}"/>
    <cellStyle name="Normal 3 3 4 11 2 2" xfId="54779" xr:uid="{00000000-0005-0000-0000-000058950000}"/>
    <cellStyle name="Normal 3 3 4 11 3" xfId="42182" xr:uid="{00000000-0005-0000-0000-000059950000}"/>
    <cellStyle name="Normal 3 3 4 11 4" xfId="32168" xr:uid="{00000000-0005-0000-0000-00005A950000}"/>
    <cellStyle name="Normal 3 3 4 12" xfId="8716" xr:uid="{00000000-0005-0000-0000-00005B950000}"/>
    <cellStyle name="Normal 3 3 4 12 2" xfId="21339" xr:uid="{00000000-0005-0000-0000-00005C950000}"/>
    <cellStyle name="Normal 3 3 4 12 2 2" xfId="56555" xr:uid="{00000000-0005-0000-0000-00005D950000}"/>
    <cellStyle name="Normal 3 3 4 12 3" xfId="43958" xr:uid="{00000000-0005-0000-0000-00005E950000}"/>
    <cellStyle name="Normal 3 3 4 12 4" xfId="33944" xr:uid="{00000000-0005-0000-0000-00005F950000}"/>
    <cellStyle name="Normal 3 3 4 13" xfId="10652" xr:uid="{00000000-0005-0000-0000-000060950000}"/>
    <cellStyle name="Normal 3 3 4 13 2" xfId="23263" xr:uid="{00000000-0005-0000-0000-000061950000}"/>
    <cellStyle name="Normal 3 3 4 13 2 2" xfId="58479" xr:uid="{00000000-0005-0000-0000-000062950000}"/>
    <cellStyle name="Normal 3 3 4 13 3" xfId="45882" xr:uid="{00000000-0005-0000-0000-000063950000}"/>
    <cellStyle name="Normal 3 3 4 13 4" xfId="35868" xr:uid="{00000000-0005-0000-0000-000064950000}"/>
    <cellStyle name="Normal 3 3 4 14" xfId="14878" xr:uid="{00000000-0005-0000-0000-000065950000}"/>
    <cellStyle name="Normal 3 3 4 14 2" xfId="50095" xr:uid="{00000000-0005-0000-0000-000066950000}"/>
    <cellStyle name="Normal 3 3 4 14 3" xfId="27484" xr:uid="{00000000-0005-0000-0000-000067950000}"/>
    <cellStyle name="Normal 3 3 4 15" xfId="12292" xr:uid="{00000000-0005-0000-0000-000068950000}"/>
    <cellStyle name="Normal 3 3 4 15 2" xfId="47510" xr:uid="{00000000-0005-0000-0000-000069950000}"/>
    <cellStyle name="Normal 3 3 4 16" xfId="37497" xr:uid="{00000000-0005-0000-0000-00006A950000}"/>
    <cellStyle name="Normal 3 3 4 17" xfId="24899" xr:uid="{00000000-0005-0000-0000-00006B950000}"/>
    <cellStyle name="Normal 3 3 4 18" xfId="60112" xr:uid="{00000000-0005-0000-0000-00006C950000}"/>
    <cellStyle name="Normal 3 3 4 2" xfId="1789" xr:uid="{00000000-0005-0000-0000-00006D950000}"/>
    <cellStyle name="Normal 3 3 4 2 10" xfId="7008" xr:uid="{00000000-0005-0000-0000-00006E950000}"/>
    <cellStyle name="Normal 3 3 4 2 10 2" xfId="19635" xr:uid="{00000000-0005-0000-0000-00006F950000}"/>
    <cellStyle name="Normal 3 3 4 2 10 2 2" xfId="54851" xr:uid="{00000000-0005-0000-0000-000070950000}"/>
    <cellStyle name="Normal 3 3 4 2 10 3" xfId="42254" xr:uid="{00000000-0005-0000-0000-000071950000}"/>
    <cellStyle name="Normal 3 3 4 2 10 4" xfId="32240" xr:uid="{00000000-0005-0000-0000-000072950000}"/>
    <cellStyle name="Normal 3 3 4 2 11" xfId="8789" xr:uid="{00000000-0005-0000-0000-000073950000}"/>
    <cellStyle name="Normal 3 3 4 2 11 2" xfId="21411" xr:uid="{00000000-0005-0000-0000-000074950000}"/>
    <cellStyle name="Normal 3 3 4 2 11 2 2" xfId="56627" xr:uid="{00000000-0005-0000-0000-000075950000}"/>
    <cellStyle name="Normal 3 3 4 2 11 3" xfId="44030" xr:uid="{00000000-0005-0000-0000-000076950000}"/>
    <cellStyle name="Normal 3 3 4 2 11 4" xfId="34016" xr:uid="{00000000-0005-0000-0000-000077950000}"/>
    <cellStyle name="Normal 3 3 4 2 12" xfId="10653" xr:uid="{00000000-0005-0000-0000-000078950000}"/>
    <cellStyle name="Normal 3 3 4 2 12 2" xfId="23264" xr:uid="{00000000-0005-0000-0000-000079950000}"/>
    <cellStyle name="Normal 3 3 4 2 12 2 2" xfId="58480" xr:uid="{00000000-0005-0000-0000-00007A950000}"/>
    <cellStyle name="Normal 3 3 4 2 12 3" xfId="45883" xr:uid="{00000000-0005-0000-0000-00007B950000}"/>
    <cellStyle name="Normal 3 3 4 2 12 4" xfId="35869" xr:uid="{00000000-0005-0000-0000-00007C950000}"/>
    <cellStyle name="Normal 3 3 4 2 13" xfId="14950" xr:uid="{00000000-0005-0000-0000-00007D950000}"/>
    <cellStyle name="Normal 3 3 4 2 13 2" xfId="50167" xr:uid="{00000000-0005-0000-0000-00007E950000}"/>
    <cellStyle name="Normal 3 3 4 2 13 3" xfId="27556" xr:uid="{00000000-0005-0000-0000-00007F950000}"/>
    <cellStyle name="Normal 3 3 4 2 14" xfId="12364" xr:uid="{00000000-0005-0000-0000-000080950000}"/>
    <cellStyle name="Normal 3 3 4 2 14 2" xfId="47582" xr:uid="{00000000-0005-0000-0000-000081950000}"/>
    <cellStyle name="Normal 3 3 4 2 15" xfId="37569" xr:uid="{00000000-0005-0000-0000-000082950000}"/>
    <cellStyle name="Normal 3 3 4 2 16" xfId="24971" xr:uid="{00000000-0005-0000-0000-000083950000}"/>
    <cellStyle name="Normal 3 3 4 2 17" xfId="60184" xr:uid="{00000000-0005-0000-0000-000084950000}"/>
    <cellStyle name="Normal 3 3 4 2 2" xfId="2394" xr:uid="{00000000-0005-0000-0000-000085950000}"/>
    <cellStyle name="Normal 3 3 4 2 2 10" xfId="10654" xr:uid="{00000000-0005-0000-0000-000086950000}"/>
    <cellStyle name="Normal 3 3 4 2 2 10 2" xfId="23265" xr:uid="{00000000-0005-0000-0000-000087950000}"/>
    <cellStyle name="Normal 3 3 4 2 2 10 2 2" xfId="58481" xr:uid="{00000000-0005-0000-0000-000088950000}"/>
    <cellStyle name="Normal 3 3 4 2 2 10 3" xfId="45884" xr:uid="{00000000-0005-0000-0000-000089950000}"/>
    <cellStyle name="Normal 3 3 4 2 2 10 4" xfId="35870" xr:uid="{00000000-0005-0000-0000-00008A950000}"/>
    <cellStyle name="Normal 3 3 4 2 2 11" xfId="15105" xr:uid="{00000000-0005-0000-0000-00008B950000}"/>
    <cellStyle name="Normal 3 3 4 2 2 11 2" xfId="50321" xr:uid="{00000000-0005-0000-0000-00008C950000}"/>
    <cellStyle name="Normal 3 3 4 2 2 11 3" xfId="27710" xr:uid="{00000000-0005-0000-0000-00008D950000}"/>
    <cellStyle name="Normal 3 3 4 2 2 12" xfId="12518" xr:uid="{00000000-0005-0000-0000-00008E950000}"/>
    <cellStyle name="Normal 3 3 4 2 2 12 2" xfId="47736" xr:uid="{00000000-0005-0000-0000-00008F950000}"/>
    <cellStyle name="Normal 3 3 4 2 2 13" xfId="37724" xr:uid="{00000000-0005-0000-0000-000090950000}"/>
    <cellStyle name="Normal 3 3 4 2 2 14" xfId="25125" xr:uid="{00000000-0005-0000-0000-000091950000}"/>
    <cellStyle name="Normal 3 3 4 2 2 15" xfId="60338" xr:uid="{00000000-0005-0000-0000-000092950000}"/>
    <cellStyle name="Normal 3 3 4 2 2 2" xfId="3240" xr:uid="{00000000-0005-0000-0000-000093950000}"/>
    <cellStyle name="Normal 3 3 4 2 2 2 10" xfId="25609" xr:uid="{00000000-0005-0000-0000-000094950000}"/>
    <cellStyle name="Normal 3 3 4 2 2 2 11" xfId="61144" xr:uid="{00000000-0005-0000-0000-000095950000}"/>
    <cellStyle name="Normal 3 3 4 2 2 2 2" xfId="5040" xr:uid="{00000000-0005-0000-0000-000096950000}"/>
    <cellStyle name="Normal 3 3 4 2 2 2 2 2" xfId="17687" xr:uid="{00000000-0005-0000-0000-000097950000}"/>
    <cellStyle name="Normal 3 3 4 2 2 2 2 2 2" xfId="52903" xr:uid="{00000000-0005-0000-0000-000098950000}"/>
    <cellStyle name="Normal 3 3 4 2 2 2 2 2 3" xfId="30292" xr:uid="{00000000-0005-0000-0000-000099950000}"/>
    <cellStyle name="Normal 3 3 4 2 2 2 2 3" xfId="14133" xr:uid="{00000000-0005-0000-0000-00009A950000}"/>
    <cellStyle name="Normal 3 3 4 2 2 2 2 3 2" xfId="49351" xr:uid="{00000000-0005-0000-0000-00009B950000}"/>
    <cellStyle name="Normal 3 3 4 2 2 2 2 4" xfId="40306" xr:uid="{00000000-0005-0000-0000-00009C950000}"/>
    <cellStyle name="Normal 3 3 4 2 2 2 2 5" xfId="26740" xr:uid="{00000000-0005-0000-0000-00009D950000}"/>
    <cellStyle name="Normal 3 3 4 2 2 2 3" xfId="6510" xr:uid="{00000000-0005-0000-0000-00009E950000}"/>
    <cellStyle name="Normal 3 3 4 2 2 2 3 2" xfId="19141" xr:uid="{00000000-0005-0000-0000-00009F950000}"/>
    <cellStyle name="Normal 3 3 4 2 2 2 3 2 2" xfId="54357" xr:uid="{00000000-0005-0000-0000-0000A0950000}"/>
    <cellStyle name="Normal 3 3 4 2 2 2 3 3" xfId="41760" xr:uid="{00000000-0005-0000-0000-0000A1950000}"/>
    <cellStyle name="Normal 3 3 4 2 2 2 3 4" xfId="31746" xr:uid="{00000000-0005-0000-0000-0000A2950000}"/>
    <cellStyle name="Normal 3 3 4 2 2 2 4" xfId="7969" xr:uid="{00000000-0005-0000-0000-0000A3950000}"/>
    <cellStyle name="Normal 3 3 4 2 2 2 4 2" xfId="20595" xr:uid="{00000000-0005-0000-0000-0000A4950000}"/>
    <cellStyle name="Normal 3 3 4 2 2 2 4 2 2" xfId="55811" xr:uid="{00000000-0005-0000-0000-0000A5950000}"/>
    <cellStyle name="Normal 3 3 4 2 2 2 4 3" xfId="43214" xr:uid="{00000000-0005-0000-0000-0000A6950000}"/>
    <cellStyle name="Normal 3 3 4 2 2 2 4 4" xfId="33200" xr:uid="{00000000-0005-0000-0000-0000A7950000}"/>
    <cellStyle name="Normal 3 3 4 2 2 2 5" xfId="9750" xr:uid="{00000000-0005-0000-0000-0000A8950000}"/>
    <cellStyle name="Normal 3 3 4 2 2 2 5 2" xfId="22371" xr:uid="{00000000-0005-0000-0000-0000A9950000}"/>
    <cellStyle name="Normal 3 3 4 2 2 2 5 2 2" xfId="57587" xr:uid="{00000000-0005-0000-0000-0000AA950000}"/>
    <cellStyle name="Normal 3 3 4 2 2 2 5 3" xfId="44990" xr:uid="{00000000-0005-0000-0000-0000AB950000}"/>
    <cellStyle name="Normal 3 3 4 2 2 2 5 4" xfId="34976" xr:uid="{00000000-0005-0000-0000-0000AC950000}"/>
    <cellStyle name="Normal 3 3 4 2 2 2 6" xfId="11544" xr:uid="{00000000-0005-0000-0000-0000AD950000}"/>
    <cellStyle name="Normal 3 3 4 2 2 2 6 2" xfId="24147" xr:uid="{00000000-0005-0000-0000-0000AE950000}"/>
    <cellStyle name="Normal 3 3 4 2 2 2 6 2 2" xfId="59363" xr:uid="{00000000-0005-0000-0000-0000AF950000}"/>
    <cellStyle name="Normal 3 3 4 2 2 2 6 3" xfId="46766" xr:uid="{00000000-0005-0000-0000-0000B0950000}"/>
    <cellStyle name="Normal 3 3 4 2 2 2 6 4" xfId="36752" xr:uid="{00000000-0005-0000-0000-0000B1950000}"/>
    <cellStyle name="Normal 3 3 4 2 2 2 7" xfId="15911" xr:uid="{00000000-0005-0000-0000-0000B2950000}"/>
    <cellStyle name="Normal 3 3 4 2 2 2 7 2" xfId="51127" xr:uid="{00000000-0005-0000-0000-0000B3950000}"/>
    <cellStyle name="Normal 3 3 4 2 2 2 7 3" xfId="28516" xr:uid="{00000000-0005-0000-0000-0000B4950000}"/>
    <cellStyle name="Normal 3 3 4 2 2 2 8" xfId="13002" xr:uid="{00000000-0005-0000-0000-0000B5950000}"/>
    <cellStyle name="Normal 3 3 4 2 2 2 8 2" xfId="48220" xr:uid="{00000000-0005-0000-0000-0000B6950000}"/>
    <cellStyle name="Normal 3 3 4 2 2 2 9" xfId="38530" xr:uid="{00000000-0005-0000-0000-0000B7950000}"/>
    <cellStyle name="Normal 3 3 4 2 2 3" xfId="3569" xr:uid="{00000000-0005-0000-0000-0000B8950000}"/>
    <cellStyle name="Normal 3 3 4 2 2 3 10" xfId="27065" xr:uid="{00000000-0005-0000-0000-0000B9950000}"/>
    <cellStyle name="Normal 3 3 4 2 2 3 11" xfId="61469" xr:uid="{00000000-0005-0000-0000-0000BA950000}"/>
    <cellStyle name="Normal 3 3 4 2 2 3 2" xfId="5365" xr:uid="{00000000-0005-0000-0000-0000BB950000}"/>
    <cellStyle name="Normal 3 3 4 2 2 3 2 2" xfId="18012" xr:uid="{00000000-0005-0000-0000-0000BC950000}"/>
    <cellStyle name="Normal 3 3 4 2 2 3 2 2 2" xfId="53228" xr:uid="{00000000-0005-0000-0000-0000BD950000}"/>
    <cellStyle name="Normal 3 3 4 2 2 3 2 3" xfId="40631" xr:uid="{00000000-0005-0000-0000-0000BE950000}"/>
    <cellStyle name="Normal 3 3 4 2 2 3 2 4" xfId="30617" xr:uid="{00000000-0005-0000-0000-0000BF950000}"/>
    <cellStyle name="Normal 3 3 4 2 2 3 3" xfId="6835" xr:uid="{00000000-0005-0000-0000-0000C0950000}"/>
    <cellStyle name="Normal 3 3 4 2 2 3 3 2" xfId="19466" xr:uid="{00000000-0005-0000-0000-0000C1950000}"/>
    <cellStyle name="Normal 3 3 4 2 2 3 3 2 2" xfId="54682" xr:uid="{00000000-0005-0000-0000-0000C2950000}"/>
    <cellStyle name="Normal 3 3 4 2 2 3 3 3" xfId="42085" xr:uid="{00000000-0005-0000-0000-0000C3950000}"/>
    <cellStyle name="Normal 3 3 4 2 2 3 3 4" xfId="32071" xr:uid="{00000000-0005-0000-0000-0000C4950000}"/>
    <cellStyle name="Normal 3 3 4 2 2 3 4" xfId="8294" xr:uid="{00000000-0005-0000-0000-0000C5950000}"/>
    <cellStyle name="Normal 3 3 4 2 2 3 4 2" xfId="20920" xr:uid="{00000000-0005-0000-0000-0000C6950000}"/>
    <cellStyle name="Normal 3 3 4 2 2 3 4 2 2" xfId="56136" xr:uid="{00000000-0005-0000-0000-0000C7950000}"/>
    <cellStyle name="Normal 3 3 4 2 2 3 4 3" xfId="43539" xr:uid="{00000000-0005-0000-0000-0000C8950000}"/>
    <cellStyle name="Normal 3 3 4 2 2 3 4 4" xfId="33525" xr:uid="{00000000-0005-0000-0000-0000C9950000}"/>
    <cellStyle name="Normal 3 3 4 2 2 3 5" xfId="10075" xr:uid="{00000000-0005-0000-0000-0000CA950000}"/>
    <cellStyle name="Normal 3 3 4 2 2 3 5 2" xfId="22696" xr:uid="{00000000-0005-0000-0000-0000CB950000}"/>
    <cellStyle name="Normal 3 3 4 2 2 3 5 2 2" xfId="57912" xr:uid="{00000000-0005-0000-0000-0000CC950000}"/>
    <cellStyle name="Normal 3 3 4 2 2 3 5 3" xfId="45315" xr:uid="{00000000-0005-0000-0000-0000CD950000}"/>
    <cellStyle name="Normal 3 3 4 2 2 3 5 4" xfId="35301" xr:uid="{00000000-0005-0000-0000-0000CE950000}"/>
    <cellStyle name="Normal 3 3 4 2 2 3 6" xfId="11869" xr:uid="{00000000-0005-0000-0000-0000CF950000}"/>
    <cellStyle name="Normal 3 3 4 2 2 3 6 2" xfId="24472" xr:uid="{00000000-0005-0000-0000-0000D0950000}"/>
    <cellStyle name="Normal 3 3 4 2 2 3 6 2 2" xfId="59688" xr:uid="{00000000-0005-0000-0000-0000D1950000}"/>
    <cellStyle name="Normal 3 3 4 2 2 3 6 3" xfId="47091" xr:uid="{00000000-0005-0000-0000-0000D2950000}"/>
    <cellStyle name="Normal 3 3 4 2 2 3 6 4" xfId="37077" xr:uid="{00000000-0005-0000-0000-0000D3950000}"/>
    <cellStyle name="Normal 3 3 4 2 2 3 7" xfId="16236" xr:uid="{00000000-0005-0000-0000-0000D4950000}"/>
    <cellStyle name="Normal 3 3 4 2 2 3 7 2" xfId="51452" xr:uid="{00000000-0005-0000-0000-0000D5950000}"/>
    <cellStyle name="Normal 3 3 4 2 2 3 7 3" xfId="28841" xr:uid="{00000000-0005-0000-0000-0000D6950000}"/>
    <cellStyle name="Normal 3 3 4 2 2 3 8" xfId="14458" xr:uid="{00000000-0005-0000-0000-0000D7950000}"/>
    <cellStyle name="Normal 3 3 4 2 2 3 8 2" xfId="49676" xr:uid="{00000000-0005-0000-0000-0000D8950000}"/>
    <cellStyle name="Normal 3 3 4 2 2 3 9" xfId="38855" xr:uid="{00000000-0005-0000-0000-0000D9950000}"/>
    <cellStyle name="Normal 3 3 4 2 2 4" xfId="2730" xr:uid="{00000000-0005-0000-0000-0000DA950000}"/>
    <cellStyle name="Normal 3 3 4 2 2 4 10" xfId="26256" xr:uid="{00000000-0005-0000-0000-0000DB950000}"/>
    <cellStyle name="Normal 3 3 4 2 2 4 11" xfId="60660" xr:uid="{00000000-0005-0000-0000-0000DC950000}"/>
    <cellStyle name="Normal 3 3 4 2 2 4 2" xfId="4556" xr:uid="{00000000-0005-0000-0000-0000DD950000}"/>
    <cellStyle name="Normal 3 3 4 2 2 4 2 2" xfId="17203" xr:uid="{00000000-0005-0000-0000-0000DE950000}"/>
    <cellStyle name="Normal 3 3 4 2 2 4 2 2 2" xfId="52419" xr:uid="{00000000-0005-0000-0000-0000DF950000}"/>
    <cellStyle name="Normal 3 3 4 2 2 4 2 3" xfId="39822" xr:uid="{00000000-0005-0000-0000-0000E0950000}"/>
    <cellStyle name="Normal 3 3 4 2 2 4 2 4" xfId="29808" xr:uid="{00000000-0005-0000-0000-0000E1950000}"/>
    <cellStyle name="Normal 3 3 4 2 2 4 3" xfId="6026" xr:uid="{00000000-0005-0000-0000-0000E2950000}"/>
    <cellStyle name="Normal 3 3 4 2 2 4 3 2" xfId="18657" xr:uid="{00000000-0005-0000-0000-0000E3950000}"/>
    <cellStyle name="Normal 3 3 4 2 2 4 3 2 2" xfId="53873" xr:uid="{00000000-0005-0000-0000-0000E4950000}"/>
    <cellStyle name="Normal 3 3 4 2 2 4 3 3" xfId="41276" xr:uid="{00000000-0005-0000-0000-0000E5950000}"/>
    <cellStyle name="Normal 3 3 4 2 2 4 3 4" xfId="31262" xr:uid="{00000000-0005-0000-0000-0000E6950000}"/>
    <cellStyle name="Normal 3 3 4 2 2 4 4" xfId="7485" xr:uid="{00000000-0005-0000-0000-0000E7950000}"/>
    <cellStyle name="Normal 3 3 4 2 2 4 4 2" xfId="20111" xr:uid="{00000000-0005-0000-0000-0000E8950000}"/>
    <cellStyle name="Normal 3 3 4 2 2 4 4 2 2" xfId="55327" xr:uid="{00000000-0005-0000-0000-0000E9950000}"/>
    <cellStyle name="Normal 3 3 4 2 2 4 4 3" xfId="42730" xr:uid="{00000000-0005-0000-0000-0000EA950000}"/>
    <cellStyle name="Normal 3 3 4 2 2 4 4 4" xfId="32716" xr:uid="{00000000-0005-0000-0000-0000EB950000}"/>
    <cellStyle name="Normal 3 3 4 2 2 4 5" xfId="9266" xr:uid="{00000000-0005-0000-0000-0000EC950000}"/>
    <cellStyle name="Normal 3 3 4 2 2 4 5 2" xfId="21887" xr:uid="{00000000-0005-0000-0000-0000ED950000}"/>
    <cellStyle name="Normal 3 3 4 2 2 4 5 2 2" xfId="57103" xr:uid="{00000000-0005-0000-0000-0000EE950000}"/>
    <cellStyle name="Normal 3 3 4 2 2 4 5 3" xfId="44506" xr:uid="{00000000-0005-0000-0000-0000EF950000}"/>
    <cellStyle name="Normal 3 3 4 2 2 4 5 4" xfId="34492" xr:uid="{00000000-0005-0000-0000-0000F0950000}"/>
    <cellStyle name="Normal 3 3 4 2 2 4 6" xfId="11060" xr:uid="{00000000-0005-0000-0000-0000F1950000}"/>
    <cellStyle name="Normal 3 3 4 2 2 4 6 2" xfId="23663" xr:uid="{00000000-0005-0000-0000-0000F2950000}"/>
    <cellStyle name="Normal 3 3 4 2 2 4 6 2 2" xfId="58879" xr:uid="{00000000-0005-0000-0000-0000F3950000}"/>
    <cellStyle name="Normal 3 3 4 2 2 4 6 3" xfId="46282" xr:uid="{00000000-0005-0000-0000-0000F4950000}"/>
    <cellStyle name="Normal 3 3 4 2 2 4 6 4" xfId="36268" xr:uid="{00000000-0005-0000-0000-0000F5950000}"/>
    <cellStyle name="Normal 3 3 4 2 2 4 7" xfId="15427" xr:uid="{00000000-0005-0000-0000-0000F6950000}"/>
    <cellStyle name="Normal 3 3 4 2 2 4 7 2" xfId="50643" xr:uid="{00000000-0005-0000-0000-0000F7950000}"/>
    <cellStyle name="Normal 3 3 4 2 2 4 7 3" xfId="28032" xr:uid="{00000000-0005-0000-0000-0000F8950000}"/>
    <cellStyle name="Normal 3 3 4 2 2 4 8" xfId="13649" xr:uid="{00000000-0005-0000-0000-0000F9950000}"/>
    <cellStyle name="Normal 3 3 4 2 2 4 8 2" xfId="48867" xr:uid="{00000000-0005-0000-0000-0000FA950000}"/>
    <cellStyle name="Normal 3 3 4 2 2 4 9" xfId="38046" xr:uid="{00000000-0005-0000-0000-0000FB950000}"/>
    <cellStyle name="Normal 3 3 4 2 2 5" xfId="3894" xr:uid="{00000000-0005-0000-0000-0000FC950000}"/>
    <cellStyle name="Normal 3 3 4 2 2 5 2" xfId="8617" xr:uid="{00000000-0005-0000-0000-0000FD950000}"/>
    <cellStyle name="Normal 3 3 4 2 2 5 2 2" xfId="21243" xr:uid="{00000000-0005-0000-0000-0000FE950000}"/>
    <cellStyle name="Normal 3 3 4 2 2 5 2 2 2" xfId="56459" xr:uid="{00000000-0005-0000-0000-0000FF950000}"/>
    <cellStyle name="Normal 3 3 4 2 2 5 2 3" xfId="43862" xr:uid="{00000000-0005-0000-0000-000000960000}"/>
    <cellStyle name="Normal 3 3 4 2 2 5 2 4" xfId="33848" xr:uid="{00000000-0005-0000-0000-000001960000}"/>
    <cellStyle name="Normal 3 3 4 2 2 5 3" xfId="10398" xr:uid="{00000000-0005-0000-0000-000002960000}"/>
    <cellStyle name="Normal 3 3 4 2 2 5 3 2" xfId="23019" xr:uid="{00000000-0005-0000-0000-000003960000}"/>
    <cellStyle name="Normal 3 3 4 2 2 5 3 2 2" xfId="58235" xr:uid="{00000000-0005-0000-0000-000004960000}"/>
    <cellStyle name="Normal 3 3 4 2 2 5 3 3" xfId="45638" xr:uid="{00000000-0005-0000-0000-000005960000}"/>
    <cellStyle name="Normal 3 3 4 2 2 5 3 4" xfId="35624" xr:uid="{00000000-0005-0000-0000-000006960000}"/>
    <cellStyle name="Normal 3 3 4 2 2 5 4" xfId="12194" xr:uid="{00000000-0005-0000-0000-000007960000}"/>
    <cellStyle name="Normal 3 3 4 2 2 5 4 2" xfId="24795" xr:uid="{00000000-0005-0000-0000-000008960000}"/>
    <cellStyle name="Normal 3 3 4 2 2 5 4 2 2" xfId="60011" xr:uid="{00000000-0005-0000-0000-000009960000}"/>
    <cellStyle name="Normal 3 3 4 2 2 5 4 3" xfId="47414" xr:uid="{00000000-0005-0000-0000-00000A960000}"/>
    <cellStyle name="Normal 3 3 4 2 2 5 4 4" xfId="37400" xr:uid="{00000000-0005-0000-0000-00000B960000}"/>
    <cellStyle name="Normal 3 3 4 2 2 5 5" xfId="16559" xr:uid="{00000000-0005-0000-0000-00000C960000}"/>
    <cellStyle name="Normal 3 3 4 2 2 5 5 2" xfId="51775" xr:uid="{00000000-0005-0000-0000-00000D960000}"/>
    <cellStyle name="Normal 3 3 4 2 2 5 5 3" xfId="29164" xr:uid="{00000000-0005-0000-0000-00000E960000}"/>
    <cellStyle name="Normal 3 3 4 2 2 5 6" xfId="14781" xr:uid="{00000000-0005-0000-0000-00000F960000}"/>
    <cellStyle name="Normal 3 3 4 2 2 5 6 2" xfId="49999" xr:uid="{00000000-0005-0000-0000-000010960000}"/>
    <cellStyle name="Normal 3 3 4 2 2 5 7" xfId="39178" xr:uid="{00000000-0005-0000-0000-000011960000}"/>
    <cellStyle name="Normal 3 3 4 2 2 5 8" xfId="27388" xr:uid="{00000000-0005-0000-0000-000012960000}"/>
    <cellStyle name="Normal 3 3 4 2 2 6" xfId="4234" xr:uid="{00000000-0005-0000-0000-000013960000}"/>
    <cellStyle name="Normal 3 3 4 2 2 6 2" xfId="16881" xr:uid="{00000000-0005-0000-0000-000014960000}"/>
    <cellStyle name="Normal 3 3 4 2 2 6 2 2" xfId="52097" xr:uid="{00000000-0005-0000-0000-000015960000}"/>
    <cellStyle name="Normal 3 3 4 2 2 6 2 3" xfId="29486" xr:uid="{00000000-0005-0000-0000-000016960000}"/>
    <cellStyle name="Normal 3 3 4 2 2 6 3" xfId="13327" xr:uid="{00000000-0005-0000-0000-000017960000}"/>
    <cellStyle name="Normal 3 3 4 2 2 6 3 2" xfId="48545" xr:uid="{00000000-0005-0000-0000-000018960000}"/>
    <cellStyle name="Normal 3 3 4 2 2 6 4" xfId="39500" xr:uid="{00000000-0005-0000-0000-000019960000}"/>
    <cellStyle name="Normal 3 3 4 2 2 6 5" xfId="25934" xr:uid="{00000000-0005-0000-0000-00001A960000}"/>
    <cellStyle name="Normal 3 3 4 2 2 7" xfId="5704" xr:uid="{00000000-0005-0000-0000-00001B960000}"/>
    <cellStyle name="Normal 3 3 4 2 2 7 2" xfId="18335" xr:uid="{00000000-0005-0000-0000-00001C960000}"/>
    <cellStyle name="Normal 3 3 4 2 2 7 2 2" xfId="53551" xr:uid="{00000000-0005-0000-0000-00001D960000}"/>
    <cellStyle name="Normal 3 3 4 2 2 7 3" xfId="40954" xr:uid="{00000000-0005-0000-0000-00001E960000}"/>
    <cellStyle name="Normal 3 3 4 2 2 7 4" xfId="30940" xr:uid="{00000000-0005-0000-0000-00001F960000}"/>
    <cellStyle name="Normal 3 3 4 2 2 8" xfId="7163" xr:uid="{00000000-0005-0000-0000-000020960000}"/>
    <cellStyle name="Normal 3 3 4 2 2 8 2" xfId="19789" xr:uid="{00000000-0005-0000-0000-000021960000}"/>
    <cellStyle name="Normal 3 3 4 2 2 8 2 2" xfId="55005" xr:uid="{00000000-0005-0000-0000-000022960000}"/>
    <cellStyle name="Normal 3 3 4 2 2 8 3" xfId="42408" xr:uid="{00000000-0005-0000-0000-000023960000}"/>
    <cellStyle name="Normal 3 3 4 2 2 8 4" xfId="32394" xr:uid="{00000000-0005-0000-0000-000024960000}"/>
    <cellStyle name="Normal 3 3 4 2 2 9" xfId="8944" xr:uid="{00000000-0005-0000-0000-000025960000}"/>
    <cellStyle name="Normal 3 3 4 2 2 9 2" xfId="21565" xr:uid="{00000000-0005-0000-0000-000026960000}"/>
    <cellStyle name="Normal 3 3 4 2 2 9 2 2" xfId="56781" xr:uid="{00000000-0005-0000-0000-000027960000}"/>
    <cellStyle name="Normal 3 3 4 2 2 9 3" xfId="44184" xr:uid="{00000000-0005-0000-0000-000028960000}"/>
    <cellStyle name="Normal 3 3 4 2 2 9 4" xfId="34170" xr:uid="{00000000-0005-0000-0000-000029960000}"/>
    <cellStyle name="Normal 3 3 4 2 3" xfId="3080" xr:uid="{00000000-0005-0000-0000-00002A960000}"/>
    <cellStyle name="Normal 3 3 4 2 3 10" xfId="25452" xr:uid="{00000000-0005-0000-0000-00002B960000}"/>
    <cellStyle name="Normal 3 3 4 2 3 11" xfId="60987" xr:uid="{00000000-0005-0000-0000-00002C960000}"/>
    <cellStyle name="Normal 3 3 4 2 3 2" xfId="4883" xr:uid="{00000000-0005-0000-0000-00002D960000}"/>
    <cellStyle name="Normal 3 3 4 2 3 2 2" xfId="17530" xr:uid="{00000000-0005-0000-0000-00002E960000}"/>
    <cellStyle name="Normal 3 3 4 2 3 2 2 2" xfId="52746" xr:uid="{00000000-0005-0000-0000-00002F960000}"/>
    <cellStyle name="Normal 3 3 4 2 3 2 2 3" xfId="30135" xr:uid="{00000000-0005-0000-0000-000030960000}"/>
    <cellStyle name="Normal 3 3 4 2 3 2 3" xfId="13976" xr:uid="{00000000-0005-0000-0000-000031960000}"/>
    <cellStyle name="Normal 3 3 4 2 3 2 3 2" xfId="49194" xr:uid="{00000000-0005-0000-0000-000032960000}"/>
    <cellStyle name="Normal 3 3 4 2 3 2 4" xfId="40149" xr:uid="{00000000-0005-0000-0000-000033960000}"/>
    <cellStyle name="Normal 3 3 4 2 3 2 5" xfId="26583" xr:uid="{00000000-0005-0000-0000-000034960000}"/>
    <cellStyle name="Normal 3 3 4 2 3 3" xfId="6353" xr:uid="{00000000-0005-0000-0000-000035960000}"/>
    <cellStyle name="Normal 3 3 4 2 3 3 2" xfId="18984" xr:uid="{00000000-0005-0000-0000-000036960000}"/>
    <cellStyle name="Normal 3 3 4 2 3 3 2 2" xfId="54200" xr:uid="{00000000-0005-0000-0000-000037960000}"/>
    <cellStyle name="Normal 3 3 4 2 3 3 3" xfId="41603" xr:uid="{00000000-0005-0000-0000-000038960000}"/>
    <cellStyle name="Normal 3 3 4 2 3 3 4" xfId="31589" xr:uid="{00000000-0005-0000-0000-000039960000}"/>
    <cellStyle name="Normal 3 3 4 2 3 4" xfId="7812" xr:uid="{00000000-0005-0000-0000-00003A960000}"/>
    <cellStyle name="Normal 3 3 4 2 3 4 2" xfId="20438" xr:uid="{00000000-0005-0000-0000-00003B960000}"/>
    <cellStyle name="Normal 3 3 4 2 3 4 2 2" xfId="55654" xr:uid="{00000000-0005-0000-0000-00003C960000}"/>
    <cellStyle name="Normal 3 3 4 2 3 4 3" xfId="43057" xr:uid="{00000000-0005-0000-0000-00003D960000}"/>
    <cellStyle name="Normal 3 3 4 2 3 4 4" xfId="33043" xr:uid="{00000000-0005-0000-0000-00003E960000}"/>
    <cellStyle name="Normal 3 3 4 2 3 5" xfId="9593" xr:uid="{00000000-0005-0000-0000-00003F960000}"/>
    <cellStyle name="Normal 3 3 4 2 3 5 2" xfId="22214" xr:uid="{00000000-0005-0000-0000-000040960000}"/>
    <cellStyle name="Normal 3 3 4 2 3 5 2 2" xfId="57430" xr:uid="{00000000-0005-0000-0000-000041960000}"/>
    <cellStyle name="Normal 3 3 4 2 3 5 3" xfId="44833" xr:uid="{00000000-0005-0000-0000-000042960000}"/>
    <cellStyle name="Normal 3 3 4 2 3 5 4" xfId="34819" xr:uid="{00000000-0005-0000-0000-000043960000}"/>
    <cellStyle name="Normal 3 3 4 2 3 6" xfId="11387" xr:uid="{00000000-0005-0000-0000-000044960000}"/>
    <cellStyle name="Normal 3 3 4 2 3 6 2" xfId="23990" xr:uid="{00000000-0005-0000-0000-000045960000}"/>
    <cellStyle name="Normal 3 3 4 2 3 6 2 2" xfId="59206" xr:uid="{00000000-0005-0000-0000-000046960000}"/>
    <cellStyle name="Normal 3 3 4 2 3 6 3" xfId="46609" xr:uid="{00000000-0005-0000-0000-000047960000}"/>
    <cellStyle name="Normal 3 3 4 2 3 6 4" xfId="36595" xr:uid="{00000000-0005-0000-0000-000048960000}"/>
    <cellStyle name="Normal 3 3 4 2 3 7" xfId="15754" xr:uid="{00000000-0005-0000-0000-000049960000}"/>
    <cellStyle name="Normal 3 3 4 2 3 7 2" xfId="50970" xr:uid="{00000000-0005-0000-0000-00004A960000}"/>
    <cellStyle name="Normal 3 3 4 2 3 7 3" xfId="28359" xr:uid="{00000000-0005-0000-0000-00004B960000}"/>
    <cellStyle name="Normal 3 3 4 2 3 8" xfId="12845" xr:uid="{00000000-0005-0000-0000-00004C960000}"/>
    <cellStyle name="Normal 3 3 4 2 3 8 2" xfId="48063" xr:uid="{00000000-0005-0000-0000-00004D960000}"/>
    <cellStyle name="Normal 3 3 4 2 3 9" xfId="38373" xr:uid="{00000000-0005-0000-0000-00004E960000}"/>
    <cellStyle name="Normal 3 3 4 2 4" xfId="2906" xr:uid="{00000000-0005-0000-0000-00004F960000}"/>
    <cellStyle name="Normal 3 3 4 2 4 10" xfId="25293" xr:uid="{00000000-0005-0000-0000-000050960000}"/>
    <cellStyle name="Normal 3 3 4 2 4 11" xfId="60828" xr:uid="{00000000-0005-0000-0000-000051960000}"/>
    <cellStyle name="Normal 3 3 4 2 4 2" xfId="4724" xr:uid="{00000000-0005-0000-0000-000052960000}"/>
    <cellStyle name="Normal 3 3 4 2 4 2 2" xfId="17371" xr:uid="{00000000-0005-0000-0000-000053960000}"/>
    <cellStyle name="Normal 3 3 4 2 4 2 2 2" xfId="52587" xr:uid="{00000000-0005-0000-0000-000054960000}"/>
    <cellStyle name="Normal 3 3 4 2 4 2 2 3" xfId="29976" xr:uid="{00000000-0005-0000-0000-000055960000}"/>
    <cellStyle name="Normal 3 3 4 2 4 2 3" xfId="13817" xr:uid="{00000000-0005-0000-0000-000056960000}"/>
    <cellStyle name="Normal 3 3 4 2 4 2 3 2" xfId="49035" xr:uid="{00000000-0005-0000-0000-000057960000}"/>
    <cellStyle name="Normal 3 3 4 2 4 2 4" xfId="39990" xr:uid="{00000000-0005-0000-0000-000058960000}"/>
    <cellStyle name="Normal 3 3 4 2 4 2 5" xfId="26424" xr:uid="{00000000-0005-0000-0000-000059960000}"/>
    <cellStyle name="Normal 3 3 4 2 4 3" xfId="6194" xr:uid="{00000000-0005-0000-0000-00005A960000}"/>
    <cellStyle name="Normal 3 3 4 2 4 3 2" xfId="18825" xr:uid="{00000000-0005-0000-0000-00005B960000}"/>
    <cellStyle name="Normal 3 3 4 2 4 3 2 2" xfId="54041" xr:uid="{00000000-0005-0000-0000-00005C960000}"/>
    <cellStyle name="Normal 3 3 4 2 4 3 3" xfId="41444" xr:uid="{00000000-0005-0000-0000-00005D960000}"/>
    <cellStyle name="Normal 3 3 4 2 4 3 4" xfId="31430" xr:uid="{00000000-0005-0000-0000-00005E960000}"/>
    <cellStyle name="Normal 3 3 4 2 4 4" xfId="7653" xr:uid="{00000000-0005-0000-0000-00005F960000}"/>
    <cellStyle name="Normal 3 3 4 2 4 4 2" xfId="20279" xr:uid="{00000000-0005-0000-0000-000060960000}"/>
    <cellStyle name="Normal 3 3 4 2 4 4 2 2" xfId="55495" xr:uid="{00000000-0005-0000-0000-000061960000}"/>
    <cellStyle name="Normal 3 3 4 2 4 4 3" xfId="42898" xr:uid="{00000000-0005-0000-0000-000062960000}"/>
    <cellStyle name="Normal 3 3 4 2 4 4 4" xfId="32884" xr:uid="{00000000-0005-0000-0000-000063960000}"/>
    <cellStyle name="Normal 3 3 4 2 4 5" xfId="9434" xr:uid="{00000000-0005-0000-0000-000064960000}"/>
    <cellStyle name="Normal 3 3 4 2 4 5 2" xfId="22055" xr:uid="{00000000-0005-0000-0000-000065960000}"/>
    <cellStyle name="Normal 3 3 4 2 4 5 2 2" xfId="57271" xr:uid="{00000000-0005-0000-0000-000066960000}"/>
    <cellStyle name="Normal 3 3 4 2 4 5 3" xfId="44674" xr:uid="{00000000-0005-0000-0000-000067960000}"/>
    <cellStyle name="Normal 3 3 4 2 4 5 4" xfId="34660" xr:uid="{00000000-0005-0000-0000-000068960000}"/>
    <cellStyle name="Normal 3 3 4 2 4 6" xfId="11228" xr:uid="{00000000-0005-0000-0000-000069960000}"/>
    <cellStyle name="Normal 3 3 4 2 4 6 2" xfId="23831" xr:uid="{00000000-0005-0000-0000-00006A960000}"/>
    <cellStyle name="Normal 3 3 4 2 4 6 2 2" xfId="59047" xr:uid="{00000000-0005-0000-0000-00006B960000}"/>
    <cellStyle name="Normal 3 3 4 2 4 6 3" xfId="46450" xr:uid="{00000000-0005-0000-0000-00006C960000}"/>
    <cellStyle name="Normal 3 3 4 2 4 6 4" xfId="36436" xr:uid="{00000000-0005-0000-0000-00006D960000}"/>
    <cellStyle name="Normal 3 3 4 2 4 7" xfId="15595" xr:uid="{00000000-0005-0000-0000-00006E960000}"/>
    <cellStyle name="Normal 3 3 4 2 4 7 2" xfId="50811" xr:uid="{00000000-0005-0000-0000-00006F960000}"/>
    <cellStyle name="Normal 3 3 4 2 4 7 3" xfId="28200" xr:uid="{00000000-0005-0000-0000-000070960000}"/>
    <cellStyle name="Normal 3 3 4 2 4 8" xfId="12686" xr:uid="{00000000-0005-0000-0000-000071960000}"/>
    <cellStyle name="Normal 3 3 4 2 4 8 2" xfId="47904" xr:uid="{00000000-0005-0000-0000-000072960000}"/>
    <cellStyle name="Normal 3 3 4 2 4 9" xfId="38214" xr:uid="{00000000-0005-0000-0000-000073960000}"/>
    <cellStyle name="Normal 3 3 4 2 5" xfId="3415" xr:uid="{00000000-0005-0000-0000-000074960000}"/>
    <cellStyle name="Normal 3 3 4 2 5 10" xfId="26911" xr:uid="{00000000-0005-0000-0000-000075960000}"/>
    <cellStyle name="Normal 3 3 4 2 5 11" xfId="61315" xr:uid="{00000000-0005-0000-0000-000076960000}"/>
    <cellStyle name="Normal 3 3 4 2 5 2" xfId="5211" xr:uid="{00000000-0005-0000-0000-000077960000}"/>
    <cellStyle name="Normal 3 3 4 2 5 2 2" xfId="17858" xr:uid="{00000000-0005-0000-0000-000078960000}"/>
    <cellStyle name="Normal 3 3 4 2 5 2 2 2" xfId="53074" xr:uid="{00000000-0005-0000-0000-000079960000}"/>
    <cellStyle name="Normal 3 3 4 2 5 2 3" xfId="40477" xr:uid="{00000000-0005-0000-0000-00007A960000}"/>
    <cellStyle name="Normal 3 3 4 2 5 2 4" xfId="30463" xr:uid="{00000000-0005-0000-0000-00007B960000}"/>
    <cellStyle name="Normal 3 3 4 2 5 3" xfId="6681" xr:uid="{00000000-0005-0000-0000-00007C960000}"/>
    <cellStyle name="Normal 3 3 4 2 5 3 2" xfId="19312" xr:uid="{00000000-0005-0000-0000-00007D960000}"/>
    <cellStyle name="Normal 3 3 4 2 5 3 2 2" xfId="54528" xr:uid="{00000000-0005-0000-0000-00007E960000}"/>
    <cellStyle name="Normal 3 3 4 2 5 3 3" xfId="41931" xr:uid="{00000000-0005-0000-0000-00007F960000}"/>
    <cellStyle name="Normal 3 3 4 2 5 3 4" xfId="31917" xr:uid="{00000000-0005-0000-0000-000080960000}"/>
    <cellStyle name="Normal 3 3 4 2 5 4" xfId="8140" xr:uid="{00000000-0005-0000-0000-000081960000}"/>
    <cellStyle name="Normal 3 3 4 2 5 4 2" xfId="20766" xr:uid="{00000000-0005-0000-0000-000082960000}"/>
    <cellStyle name="Normal 3 3 4 2 5 4 2 2" xfId="55982" xr:uid="{00000000-0005-0000-0000-000083960000}"/>
    <cellStyle name="Normal 3 3 4 2 5 4 3" xfId="43385" xr:uid="{00000000-0005-0000-0000-000084960000}"/>
    <cellStyle name="Normal 3 3 4 2 5 4 4" xfId="33371" xr:uid="{00000000-0005-0000-0000-000085960000}"/>
    <cellStyle name="Normal 3 3 4 2 5 5" xfId="9921" xr:uid="{00000000-0005-0000-0000-000086960000}"/>
    <cellStyle name="Normal 3 3 4 2 5 5 2" xfId="22542" xr:uid="{00000000-0005-0000-0000-000087960000}"/>
    <cellStyle name="Normal 3 3 4 2 5 5 2 2" xfId="57758" xr:uid="{00000000-0005-0000-0000-000088960000}"/>
    <cellStyle name="Normal 3 3 4 2 5 5 3" xfId="45161" xr:uid="{00000000-0005-0000-0000-000089960000}"/>
    <cellStyle name="Normal 3 3 4 2 5 5 4" xfId="35147" xr:uid="{00000000-0005-0000-0000-00008A960000}"/>
    <cellStyle name="Normal 3 3 4 2 5 6" xfId="11715" xr:uid="{00000000-0005-0000-0000-00008B960000}"/>
    <cellStyle name="Normal 3 3 4 2 5 6 2" xfId="24318" xr:uid="{00000000-0005-0000-0000-00008C960000}"/>
    <cellStyle name="Normal 3 3 4 2 5 6 2 2" xfId="59534" xr:uid="{00000000-0005-0000-0000-00008D960000}"/>
    <cellStyle name="Normal 3 3 4 2 5 6 3" xfId="46937" xr:uid="{00000000-0005-0000-0000-00008E960000}"/>
    <cellStyle name="Normal 3 3 4 2 5 6 4" xfId="36923" xr:uid="{00000000-0005-0000-0000-00008F960000}"/>
    <cellStyle name="Normal 3 3 4 2 5 7" xfId="16082" xr:uid="{00000000-0005-0000-0000-000090960000}"/>
    <cellStyle name="Normal 3 3 4 2 5 7 2" xfId="51298" xr:uid="{00000000-0005-0000-0000-000091960000}"/>
    <cellStyle name="Normal 3 3 4 2 5 7 3" xfId="28687" xr:uid="{00000000-0005-0000-0000-000092960000}"/>
    <cellStyle name="Normal 3 3 4 2 5 8" xfId="14304" xr:uid="{00000000-0005-0000-0000-000093960000}"/>
    <cellStyle name="Normal 3 3 4 2 5 8 2" xfId="49522" xr:uid="{00000000-0005-0000-0000-000094960000}"/>
    <cellStyle name="Normal 3 3 4 2 5 9" xfId="38701" xr:uid="{00000000-0005-0000-0000-000095960000}"/>
    <cellStyle name="Normal 3 3 4 2 6" xfId="2575" xr:uid="{00000000-0005-0000-0000-000096960000}"/>
    <cellStyle name="Normal 3 3 4 2 6 10" xfId="26102" xr:uid="{00000000-0005-0000-0000-000097960000}"/>
    <cellStyle name="Normal 3 3 4 2 6 11" xfId="60506" xr:uid="{00000000-0005-0000-0000-000098960000}"/>
    <cellStyle name="Normal 3 3 4 2 6 2" xfId="4402" xr:uid="{00000000-0005-0000-0000-000099960000}"/>
    <cellStyle name="Normal 3 3 4 2 6 2 2" xfId="17049" xr:uid="{00000000-0005-0000-0000-00009A960000}"/>
    <cellStyle name="Normal 3 3 4 2 6 2 2 2" xfId="52265" xr:uid="{00000000-0005-0000-0000-00009B960000}"/>
    <cellStyle name="Normal 3 3 4 2 6 2 3" xfId="39668" xr:uid="{00000000-0005-0000-0000-00009C960000}"/>
    <cellStyle name="Normal 3 3 4 2 6 2 4" xfId="29654" xr:uid="{00000000-0005-0000-0000-00009D960000}"/>
    <cellStyle name="Normal 3 3 4 2 6 3" xfId="5872" xr:uid="{00000000-0005-0000-0000-00009E960000}"/>
    <cellStyle name="Normal 3 3 4 2 6 3 2" xfId="18503" xr:uid="{00000000-0005-0000-0000-00009F960000}"/>
    <cellStyle name="Normal 3 3 4 2 6 3 2 2" xfId="53719" xr:uid="{00000000-0005-0000-0000-0000A0960000}"/>
    <cellStyle name="Normal 3 3 4 2 6 3 3" xfId="41122" xr:uid="{00000000-0005-0000-0000-0000A1960000}"/>
    <cellStyle name="Normal 3 3 4 2 6 3 4" xfId="31108" xr:uid="{00000000-0005-0000-0000-0000A2960000}"/>
    <cellStyle name="Normal 3 3 4 2 6 4" xfId="7331" xr:uid="{00000000-0005-0000-0000-0000A3960000}"/>
    <cellStyle name="Normal 3 3 4 2 6 4 2" xfId="19957" xr:uid="{00000000-0005-0000-0000-0000A4960000}"/>
    <cellStyle name="Normal 3 3 4 2 6 4 2 2" xfId="55173" xr:uid="{00000000-0005-0000-0000-0000A5960000}"/>
    <cellStyle name="Normal 3 3 4 2 6 4 3" xfId="42576" xr:uid="{00000000-0005-0000-0000-0000A6960000}"/>
    <cellStyle name="Normal 3 3 4 2 6 4 4" xfId="32562" xr:uid="{00000000-0005-0000-0000-0000A7960000}"/>
    <cellStyle name="Normal 3 3 4 2 6 5" xfId="9112" xr:uid="{00000000-0005-0000-0000-0000A8960000}"/>
    <cellStyle name="Normal 3 3 4 2 6 5 2" xfId="21733" xr:uid="{00000000-0005-0000-0000-0000A9960000}"/>
    <cellStyle name="Normal 3 3 4 2 6 5 2 2" xfId="56949" xr:uid="{00000000-0005-0000-0000-0000AA960000}"/>
    <cellStyle name="Normal 3 3 4 2 6 5 3" xfId="44352" xr:uid="{00000000-0005-0000-0000-0000AB960000}"/>
    <cellStyle name="Normal 3 3 4 2 6 5 4" xfId="34338" xr:uid="{00000000-0005-0000-0000-0000AC960000}"/>
    <cellStyle name="Normal 3 3 4 2 6 6" xfId="10906" xr:uid="{00000000-0005-0000-0000-0000AD960000}"/>
    <cellStyle name="Normal 3 3 4 2 6 6 2" xfId="23509" xr:uid="{00000000-0005-0000-0000-0000AE960000}"/>
    <cellStyle name="Normal 3 3 4 2 6 6 2 2" xfId="58725" xr:uid="{00000000-0005-0000-0000-0000AF960000}"/>
    <cellStyle name="Normal 3 3 4 2 6 6 3" xfId="46128" xr:uid="{00000000-0005-0000-0000-0000B0960000}"/>
    <cellStyle name="Normal 3 3 4 2 6 6 4" xfId="36114" xr:uid="{00000000-0005-0000-0000-0000B1960000}"/>
    <cellStyle name="Normal 3 3 4 2 6 7" xfId="15273" xr:uid="{00000000-0005-0000-0000-0000B2960000}"/>
    <cellStyle name="Normal 3 3 4 2 6 7 2" xfId="50489" xr:uid="{00000000-0005-0000-0000-0000B3960000}"/>
    <cellStyle name="Normal 3 3 4 2 6 7 3" xfId="27878" xr:uid="{00000000-0005-0000-0000-0000B4960000}"/>
    <cellStyle name="Normal 3 3 4 2 6 8" xfId="13495" xr:uid="{00000000-0005-0000-0000-0000B5960000}"/>
    <cellStyle name="Normal 3 3 4 2 6 8 2" xfId="48713" xr:uid="{00000000-0005-0000-0000-0000B6960000}"/>
    <cellStyle name="Normal 3 3 4 2 6 9" xfId="37892" xr:uid="{00000000-0005-0000-0000-0000B7960000}"/>
    <cellStyle name="Normal 3 3 4 2 7" xfId="3739" xr:uid="{00000000-0005-0000-0000-0000B8960000}"/>
    <cellStyle name="Normal 3 3 4 2 7 2" xfId="8463" xr:uid="{00000000-0005-0000-0000-0000B9960000}"/>
    <cellStyle name="Normal 3 3 4 2 7 2 2" xfId="21089" xr:uid="{00000000-0005-0000-0000-0000BA960000}"/>
    <cellStyle name="Normal 3 3 4 2 7 2 2 2" xfId="56305" xr:uid="{00000000-0005-0000-0000-0000BB960000}"/>
    <cellStyle name="Normal 3 3 4 2 7 2 3" xfId="43708" xr:uid="{00000000-0005-0000-0000-0000BC960000}"/>
    <cellStyle name="Normal 3 3 4 2 7 2 4" xfId="33694" xr:uid="{00000000-0005-0000-0000-0000BD960000}"/>
    <cellStyle name="Normal 3 3 4 2 7 3" xfId="10244" xr:uid="{00000000-0005-0000-0000-0000BE960000}"/>
    <cellStyle name="Normal 3 3 4 2 7 3 2" xfId="22865" xr:uid="{00000000-0005-0000-0000-0000BF960000}"/>
    <cellStyle name="Normal 3 3 4 2 7 3 2 2" xfId="58081" xr:uid="{00000000-0005-0000-0000-0000C0960000}"/>
    <cellStyle name="Normal 3 3 4 2 7 3 3" xfId="45484" xr:uid="{00000000-0005-0000-0000-0000C1960000}"/>
    <cellStyle name="Normal 3 3 4 2 7 3 4" xfId="35470" xr:uid="{00000000-0005-0000-0000-0000C2960000}"/>
    <cellStyle name="Normal 3 3 4 2 7 4" xfId="12040" xr:uid="{00000000-0005-0000-0000-0000C3960000}"/>
    <cellStyle name="Normal 3 3 4 2 7 4 2" xfId="24641" xr:uid="{00000000-0005-0000-0000-0000C4960000}"/>
    <cellStyle name="Normal 3 3 4 2 7 4 2 2" xfId="59857" xr:uid="{00000000-0005-0000-0000-0000C5960000}"/>
    <cellStyle name="Normal 3 3 4 2 7 4 3" xfId="47260" xr:uid="{00000000-0005-0000-0000-0000C6960000}"/>
    <cellStyle name="Normal 3 3 4 2 7 4 4" xfId="37246" xr:uid="{00000000-0005-0000-0000-0000C7960000}"/>
    <cellStyle name="Normal 3 3 4 2 7 5" xfId="16405" xr:uid="{00000000-0005-0000-0000-0000C8960000}"/>
    <cellStyle name="Normal 3 3 4 2 7 5 2" xfId="51621" xr:uid="{00000000-0005-0000-0000-0000C9960000}"/>
    <cellStyle name="Normal 3 3 4 2 7 5 3" xfId="29010" xr:uid="{00000000-0005-0000-0000-0000CA960000}"/>
    <cellStyle name="Normal 3 3 4 2 7 6" xfId="14627" xr:uid="{00000000-0005-0000-0000-0000CB960000}"/>
    <cellStyle name="Normal 3 3 4 2 7 6 2" xfId="49845" xr:uid="{00000000-0005-0000-0000-0000CC960000}"/>
    <cellStyle name="Normal 3 3 4 2 7 7" xfId="39024" xr:uid="{00000000-0005-0000-0000-0000CD960000}"/>
    <cellStyle name="Normal 3 3 4 2 7 8" xfId="27234" xr:uid="{00000000-0005-0000-0000-0000CE960000}"/>
    <cellStyle name="Normal 3 3 4 2 8" xfId="4077" xr:uid="{00000000-0005-0000-0000-0000CF960000}"/>
    <cellStyle name="Normal 3 3 4 2 8 2" xfId="16727" xr:uid="{00000000-0005-0000-0000-0000D0960000}"/>
    <cellStyle name="Normal 3 3 4 2 8 2 2" xfId="51943" xr:uid="{00000000-0005-0000-0000-0000D1960000}"/>
    <cellStyle name="Normal 3 3 4 2 8 2 3" xfId="29332" xr:uid="{00000000-0005-0000-0000-0000D2960000}"/>
    <cellStyle name="Normal 3 3 4 2 8 3" xfId="13173" xr:uid="{00000000-0005-0000-0000-0000D3960000}"/>
    <cellStyle name="Normal 3 3 4 2 8 3 2" xfId="48391" xr:uid="{00000000-0005-0000-0000-0000D4960000}"/>
    <cellStyle name="Normal 3 3 4 2 8 4" xfId="39346" xr:uid="{00000000-0005-0000-0000-0000D5960000}"/>
    <cellStyle name="Normal 3 3 4 2 8 5" xfId="25780" xr:uid="{00000000-0005-0000-0000-0000D6960000}"/>
    <cellStyle name="Normal 3 3 4 2 9" xfId="5550" xr:uid="{00000000-0005-0000-0000-0000D7960000}"/>
    <cellStyle name="Normal 3 3 4 2 9 2" xfId="18181" xr:uid="{00000000-0005-0000-0000-0000D8960000}"/>
    <cellStyle name="Normal 3 3 4 2 9 2 2" xfId="53397" xr:uid="{00000000-0005-0000-0000-0000D9960000}"/>
    <cellStyle name="Normal 3 3 4 2 9 3" xfId="40800" xr:uid="{00000000-0005-0000-0000-0000DA960000}"/>
    <cellStyle name="Normal 3 3 4 2 9 4" xfId="30786" xr:uid="{00000000-0005-0000-0000-0000DB960000}"/>
    <cellStyle name="Normal 3 3 4 3" xfId="2319" xr:uid="{00000000-0005-0000-0000-0000DC960000}"/>
    <cellStyle name="Normal 3 3 4 3 10" xfId="10655" xr:uid="{00000000-0005-0000-0000-0000DD960000}"/>
    <cellStyle name="Normal 3 3 4 3 10 2" xfId="23266" xr:uid="{00000000-0005-0000-0000-0000DE960000}"/>
    <cellStyle name="Normal 3 3 4 3 10 2 2" xfId="58482" xr:uid="{00000000-0005-0000-0000-0000DF960000}"/>
    <cellStyle name="Normal 3 3 4 3 10 3" xfId="45885" xr:uid="{00000000-0005-0000-0000-0000E0960000}"/>
    <cellStyle name="Normal 3 3 4 3 10 4" xfId="35871" xr:uid="{00000000-0005-0000-0000-0000E1960000}"/>
    <cellStyle name="Normal 3 3 4 3 11" xfId="15031" xr:uid="{00000000-0005-0000-0000-0000E2960000}"/>
    <cellStyle name="Normal 3 3 4 3 11 2" xfId="50247" xr:uid="{00000000-0005-0000-0000-0000E3960000}"/>
    <cellStyle name="Normal 3 3 4 3 11 3" xfId="27636" xr:uid="{00000000-0005-0000-0000-0000E4960000}"/>
    <cellStyle name="Normal 3 3 4 3 12" xfId="12444" xr:uid="{00000000-0005-0000-0000-0000E5960000}"/>
    <cellStyle name="Normal 3 3 4 3 12 2" xfId="47662" xr:uid="{00000000-0005-0000-0000-0000E6960000}"/>
    <cellStyle name="Normal 3 3 4 3 13" xfId="37650" xr:uid="{00000000-0005-0000-0000-0000E7960000}"/>
    <cellStyle name="Normal 3 3 4 3 14" xfId="25051" xr:uid="{00000000-0005-0000-0000-0000E8960000}"/>
    <cellStyle name="Normal 3 3 4 3 15" xfId="60264" xr:uid="{00000000-0005-0000-0000-0000E9960000}"/>
    <cellStyle name="Normal 3 3 4 3 2" xfId="3166" xr:uid="{00000000-0005-0000-0000-0000EA960000}"/>
    <cellStyle name="Normal 3 3 4 3 2 10" xfId="25535" xr:uid="{00000000-0005-0000-0000-0000EB960000}"/>
    <cellStyle name="Normal 3 3 4 3 2 11" xfId="61070" xr:uid="{00000000-0005-0000-0000-0000EC960000}"/>
    <cellStyle name="Normal 3 3 4 3 2 2" xfId="4966" xr:uid="{00000000-0005-0000-0000-0000ED960000}"/>
    <cellStyle name="Normal 3 3 4 3 2 2 2" xfId="17613" xr:uid="{00000000-0005-0000-0000-0000EE960000}"/>
    <cellStyle name="Normal 3 3 4 3 2 2 2 2" xfId="52829" xr:uid="{00000000-0005-0000-0000-0000EF960000}"/>
    <cellStyle name="Normal 3 3 4 3 2 2 2 3" xfId="30218" xr:uid="{00000000-0005-0000-0000-0000F0960000}"/>
    <cellStyle name="Normal 3 3 4 3 2 2 3" xfId="14059" xr:uid="{00000000-0005-0000-0000-0000F1960000}"/>
    <cellStyle name="Normal 3 3 4 3 2 2 3 2" xfId="49277" xr:uid="{00000000-0005-0000-0000-0000F2960000}"/>
    <cellStyle name="Normal 3 3 4 3 2 2 4" xfId="40232" xr:uid="{00000000-0005-0000-0000-0000F3960000}"/>
    <cellStyle name="Normal 3 3 4 3 2 2 5" xfId="26666" xr:uid="{00000000-0005-0000-0000-0000F4960000}"/>
    <cellStyle name="Normal 3 3 4 3 2 3" xfId="6436" xr:uid="{00000000-0005-0000-0000-0000F5960000}"/>
    <cellStyle name="Normal 3 3 4 3 2 3 2" xfId="19067" xr:uid="{00000000-0005-0000-0000-0000F6960000}"/>
    <cellStyle name="Normal 3 3 4 3 2 3 2 2" xfId="54283" xr:uid="{00000000-0005-0000-0000-0000F7960000}"/>
    <cellStyle name="Normal 3 3 4 3 2 3 3" xfId="41686" xr:uid="{00000000-0005-0000-0000-0000F8960000}"/>
    <cellStyle name="Normal 3 3 4 3 2 3 4" xfId="31672" xr:uid="{00000000-0005-0000-0000-0000F9960000}"/>
    <cellStyle name="Normal 3 3 4 3 2 4" xfId="7895" xr:uid="{00000000-0005-0000-0000-0000FA960000}"/>
    <cellStyle name="Normal 3 3 4 3 2 4 2" xfId="20521" xr:uid="{00000000-0005-0000-0000-0000FB960000}"/>
    <cellStyle name="Normal 3 3 4 3 2 4 2 2" xfId="55737" xr:uid="{00000000-0005-0000-0000-0000FC960000}"/>
    <cellStyle name="Normal 3 3 4 3 2 4 3" xfId="43140" xr:uid="{00000000-0005-0000-0000-0000FD960000}"/>
    <cellStyle name="Normal 3 3 4 3 2 4 4" xfId="33126" xr:uid="{00000000-0005-0000-0000-0000FE960000}"/>
    <cellStyle name="Normal 3 3 4 3 2 5" xfId="9676" xr:uid="{00000000-0005-0000-0000-0000FF960000}"/>
    <cellStyle name="Normal 3 3 4 3 2 5 2" xfId="22297" xr:uid="{00000000-0005-0000-0000-000000970000}"/>
    <cellStyle name="Normal 3 3 4 3 2 5 2 2" xfId="57513" xr:uid="{00000000-0005-0000-0000-000001970000}"/>
    <cellStyle name="Normal 3 3 4 3 2 5 3" xfId="44916" xr:uid="{00000000-0005-0000-0000-000002970000}"/>
    <cellStyle name="Normal 3 3 4 3 2 5 4" xfId="34902" xr:uid="{00000000-0005-0000-0000-000003970000}"/>
    <cellStyle name="Normal 3 3 4 3 2 6" xfId="11470" xr:uid="{00000000-0005-0000-0000-000004970000}"/>
    <cellStyle name="Normal 3 3 4 3 2 6 2" xfId="24073" xr:uid="{00000000-0005-0000-0000-000005970000}"/>
    <cellStyle name="Normal 3 3 4 3 2 6 2 2" xfId="59289" xr:uid="{00000000-0005-0000-0000-000006970000}"/>
    <cellStyle name="Normal 3 3 4 3 2 6 3" xfId="46692" xr:uid="{00000000-0005-0000-0000-000007970000}"/>
    <cellStyle name="Normal 3 3 4 3 2 6 4" xfId="36678" xr:uid="{00000000-0005-0000-0000-000008970000}"/>
    <cellStyle name="Normal 3 3 4 3 2 7" xfId="15837" xr:uid="{00000000-0005-0000-0000-000009970000}"/>
    <cellStyle name="Normal 3 3 4 3 2 7 2" xfId="51053" xr:uid="{00000000-0005-0000-0000-00000A970000}"/>
    <cellStyle name="Normal 3 3 4 3 2 7 3" xfId="28442" xr:uid="{00000000-0005-0000-0000-00000B970000}"/>
    <cellStyle name="Normal 3 3 4 3 2 8" xfId="12928" xr:uid="{00000000-0005-0000-0000-00000C970000}"/>
    <cellStyle name="Normal 3 3 4 3 2 8 2" xfId="48146" xr:uid="{00000000-0005-0000-0000-00000D970000}"/>
    <cellStyle name="Normal 3 3 4 3 2 9" xfId="38456" xr:uid="{00000000-0005-0000-0000-00000E970000}"/>
    <cellStyle name="Normal 3 3 4 3 3" xfId="3495" xr:uid="{00000000-0005-0000-0000-00000F970000}"/>
    <cellStyle name="Normal 3 3 4 3 3 10" xfId="26991" xr:uid="{00000000-0005-0000-0000-000010970000}"/>
    <cellStyle name="Normal 3 3 4 3 3 11" xfId="61395" xr:uid="{00000000-0005-0000-0000-000011970000}"/>
    <cellStyle name="Normal 3 3 4 3 3 2" xfId="5291" xr:uid="{00000000-0005-0000-0000-000012970000}"/>
    <cellStyle name="Normal 3 3 4 3 3 2 2" xfId="17938" xr:uid="{00000000-0005-0000-0000-000013970000}"/>
    <cellStyle name="Normal 3 3 4 3 3 2 2 2" xfId="53154" xr:uid="{00000000-0005-0000-0000-000014970000}"/>
    <cellStyle name="Normal 3 3 4 3 3 2 3" xfId="40557" xr:uid="{00000000-0005-0000-0000-000015970000}"/>
    <cellStyle name="Normal 3 3 4 3 3 2 4" xfId="30543" xr:uid="{00000000-0005-0000-0000-000016970000}"/>
    <cellStyle name="Normal 3 3 4 3 3 3" xfId="6761" xr:uid="{00000000-0005-0000-0000-000017970000}"/>
    <cellStyle name="Normal 3 3 4 3 3 3 2" xfId="19392" xr:uid="{00000000-0005-0000-0000-000018970000}"/>
    <cellStyle name="Normal 3 3 4 3 3 3 2 2" xfId="54608" xr:uid="{00000000-0005-0000-0000-000019970000}"/>
    <cellStyle name="Normal 3 3 4 3 3 3 3" xfId="42011" xr:uid="{00000000-0005-0000-0000-00001A970000}"/>
    <cellStyle name="Normal 3 3 4 3 3 3 4" xfId="31997" xr:uid="{00000000-0005-0000-0000-00001B970000}"/>
    <cellStyle name="Normal 3 3 4 3 3 4" xfId="8220" xr:uid="{00000000-0005-0000-0000-00001C970000}"/>
    <cellStyle name="Normal 3 3 4 3 3 4 2" xfId="20846" xr:uid="{00000000-0005-0000-0000-00001D970000}"/>
    <cellStyle name="Normal 3 3 4 3 3 4 2 2" xfId="56062" xr:uid="{00000000-0005-0000-0000-00001E970000}"/>
    <cellStyle name="Normal 3 3 4 3 3 4 3" xfId="43465" xr:uid="{00000000-0005-0000-0000-00001F970000}"/>
    <cellStyle name="Normal 3 3 4 3 3 4 4" xfId="33451" xr:uid="{00000000-0005-0000-0000-000020970000}"/>
    <cellStyle name="Normal 3 3 4 3 3 5" xfId="10001" xr:uid="{00000000-0005-0000-0000-000021970000}"/>
    <cellStyle name="Normal 3 3 4 3 3 5 2" xfId="22622" xr:uid="{00000000-0005-0000-0000-000022970000}"/>
    <cellStyle name="Normal 3 3 4 3 3 5 2 2" xfId="57838" xr:uid="{00000000-0005-0000-0000-000023970000}"/>
    <cellStyle name="Normal 3 3 4 3 3 5 3" xfId="45241" xr:uid="{00000000-0005-0000-0000-000024970000}"/>
    <cellStyle name="Normal 3 3 4 3 3 5 4" xfId="35227" xr:uid="{00000000-0005-0000-0000-000025970000}"/>
    <cellStyle name="Normal 3 3 4 3 3 6" xfId="11795" xr:uid="{00000000-0005-0000-0000-000026970000}"/>
    <cellStyle name="Normal 3 3 4 3 3 6 2" xfId="24398" xr:uid="{00000000-0005-0000-0000-000027970000}"/>
    <cellStyle name="Normal 3 3 4 3 3 6 2 2" xfId="59614" xr:uid="{00000000-0005-0000-0000-000028970000}"/>
    <cellStyle name="Normal 3 3 4 3 3 6 3" xfId="47017" xr:uid="{00000000-0005-0000-0000-000029970000}"/>
    <cellStyle name="Normal 3 3 4 3 3 6 4" xfId="37003" xr:uid="{00000000-0005-0000-0000-00002A970000}"/>
    <cellStyle name="Normal 3 3 4 3 3 7" xfId="16162" xr:uid="{00000000-0005-0000-0000-00002B970000}"/>
    <cellStyle name="Normal 3 3 4 3 3 7 2" xfId="51378" xr:uid="{00000000-0005-0000-0000-00002C970000}"/>
    <cellStyle name="Normal 3 3 4 3 3 7 3" xfId="28767" xr:uid="{00000000-0005-0000-0000-00002D970000}"/>
    <cellStyle name="Normal 3 3 4 3 3 8" xfId="14384" xr:uid="{00000000-0005-0000-0000-00002E970000}"/>
    <cellStyle name="Normal 3 3 4 3 3 8 2" xfId="49602" xr:uid="{00000000-0005-0000-0000-00002F970000}"/>
    <cellStyle name="Normal 3 3 4 3 3 9" xfId="38781" xr:uid="{00000000-0005-0000-0000-000030970000}"/>
    <cellStyle name="Normal 3 3 4 3 4" xfId="2656" xr:uid="{00000000-0005-0000-0000-000031970000}"/>
    <cellStyle name="Normal 3 3 4 3 4 10" xfId="26182" xr:uid="{00000000-0005-0000-0000-000032970000}"/>
    <cellStyle name="Normal 3 3 4 3 4 11" xfId="60586" xr:uid="{00000000-0005-0000-0000-000033970000}"/>
    <cellStyle name="Normal 3 3 4 3 4 2" xfId="4482" xr:uid="{00000000-0005-0000-0000-000034970000}"/>
    <cellStyle name="Normal 3 3 4 3 4 2 2" xfId="17129" xr:uid="{00000000-0005-0000-0000-000035970000}"/>
    <cellStyle name="Normal 3 3 4 3 4 2 2 2" xfId="52345" xr:uid="{00000000-0005-0000-0000-000036970000}"/>
    <cellStyle name="Normal 3 3 4 3 4 2 3" xfId="39748" xr:uid="{00000000-0005-0000-0000-000037970000}"/>
    <cellStyle name="Normal 3 3 4 3 4 2 4" xfId="29734" xr:uid="{00000000-0005-0000-0000-000038970000}"/>
    <cellStyle name="Normal 3 3 4 3 4 3" xfId="5952" xr:uid="{00000000-0005-0000-0000-000039970000}"/>
    <cellStyle name="Normal 3 3 4 3 4 3 2" xfId="18583" xr:uid="{00000000-0005-0000-0000-00003A970000}"/>
    <cellStyle name="Normal 3 3 4 3 4 3 2 2" xfId="53799" xr:uid="{00000000-0005-0000-0000-00003B970000}"/>
    <cellStyle name="Normal 3 3 4 3 4 3 3" xfId="41202" xr:uid="{00000000-0005-0000-0000-00003C970000}"/>
    <cellStyle name="Normal 3 3 4 3 4 3 4" xfId="31188" xr:uid="{00000000-0005-0000-0000-00003D970000}"/>
    <cellStyle name="Normal 3 3 4 3 4 4" xfId="7411" xr:uid="{00000000-0005-0000-0000-00003E970000}"/>
    <cellStyle name="Normal 3 3 4 3 4 4 2" xfId="20037" xr:uid="{00000000-0005-0000-0000-00003F970000}"/>
    <cellStyle name="Normal 3 3 4 3 4 4 2 2" xfId="55253" xr:uid="{00000000-0005-0000-0000-000040970000}"/>
    <cellStyle name="Normal 3 3 4 3 4 4 3" xfId="42656" xr:uid="{00000000-0005-0000-0000-000041970000}"/>
    <cellStyle name="Normal 3 3 4 3 4 4 4" xfId="32642" xr:uid="{00000000-0005-0000-0000-000042970000}"/>
    <cellStyle name="Normal 3 3 4 3 4 5" xfId="9192" xr:uid="{00000000-0005-0000-0000-000043970000}"/>
    <cellStyle name="Normal 3 3 4 3 4 5 2" xfId="21813" xr:uid="{00000000-0005-0000-0000-000044970000}"/>
    <cellStyle name="Normal 3 3 4 3 4 5 2 2" xfId="57029" xr:uid="{00000000-0005-0000-0000-000045970000}"/>
    <cellStyle name="Normal 3 3 4 3 4 5 3" xfId="44432" xr:uid="{00000000-0005-0000-0000-000046970000}"/>
    <cellStyle name="Normal 3 3 4 3 4 5 4" xfId="34418" xr:uid="{00000000-0005-0000-0000-000047970000}"/>
    <cellStyle name="Normal 3 3 4 3 4 6" xfId="10986" xr:uid="{00000000-0005-0000-0000-000048970000}"/>
    <cellStyle name="Normal 3 3 4 3 4 6 2" xfId="23589" xr:uid="{00000000-0005-0000-0000-000049970000}"/>
    <cellStyle name="Normal 3 3 4 3 4 6 2 2" xfId="58805" xr:uid="{00000000-0005-0000-0000-00004A970000}"/>
    <cellStyle name="Normal 3 3 4 3 4 6 3" xfId="46208" xr:uid="{00000000-0005-0000-0000-00004B970000}"/>
    <cellStyle name="Normal 3 3 4 3 4 6 4" xfId="36194" xr:uid="{00000000-0005-0000-0000-00004C970000}"/>
    <cellStyle name="Normal 3 3 4 3 4 7" xfId="15353" xr:uid="{00000000-0005-0000-0000-00004D970000}"/>
    <cellStyle name="Normal 3 3 4 3 4 7 2" xfId="50569" xr:uid="{00000000-0005-0000-0000-00004E970000}"/>
    <cellStyle name="Normal 3 3 4 3 4 7 3" xfId="27958" xr:uid="{00000000-0005-0000-0000-00004F970000}"/>
    <cellStyle name="Normal 3 3 4 3 4 8" xfId="13575" xr:uid="{00000000-0005-0000-0000-000050970000}"/>
    <cellStyle name="Normal 3 3 4 3 4 8 2" xfId="48793" xr:uid="{00000000-0005-0000-0000-000051970000}"/>
    <cellStyle name="Normal 3 3 4 3 4 9" xfId="37972" xr:uid="{00000000-0005-0000-0000-000052970000}"/>
    <cellStyle name="Normal 3 3 4 3 5" xfId="3820" xr:uid="{00000000-0005-0000-0000-000053970000}"/>
    <cellStyle name="Normal 3 3 4 3 5 2" xfId="8543" xr:uid="{00000000-0005-0000-0000-000054970000}"/>
    <cellStyle name="Normal 3 3 4 3 5 2 2" xfId="21169" xr:uid="{00000000-0005-0000-0000-000055970000}"/>
    <cellStyle name="Normal 3 3 4 3 5 2 2 2" xfId="56385" xr:uid="{00000000-0005-0000-0000-000056970000}"/>
    <cellStyle name="Normal 3 3 4 3 5 2 3" xfId="43788" xr:uid="{00000000-0005-0000-0000-000057970000}"/>
    <cellStyle name="Normal 3 3 4 3 5 2 4" xfId="33774" xr:uid="{00000000-0005-0000-0000-000058970000}"/>
    <cellStyle name="Normal 3 3 4 3 5 3" xfId="10324" xr:uid="{00000000-0005-0000-0000-000059970000}"/>
    <cellStyle name="Normal 3 3 4 3 5 3 2" xfId="22945" xr:uid="{00000000-0005-0000-0000-00005A970000}"/>
    <cellStyle name="Normal 3 3 4 3 5 3 2 2" xfId="58161" xr:uid="{00000000-0005-0000-0000-00005B970000}"/>
    <cellStyle name="Normal 3 3 4 3 5 3 3" xfId="45564" xr:uid="{00000000-0005-0000-0000-00005C970000}"/>
    <cellStyle name="Normal 3 3 4 3 5 3 4" xfId="35550" xr:uid="{00000000-0005-0000-0000-00005D970000}"/>
    <cellStyle name="Normal 3 3 4 3 5 4" xfId="12120" xr:uid="{00000000-0005-0000-0000-00005E970000}"/>
    <cellStyle name="Normal 3 3 4 3 5 4 2" xfId="24721" xr:uid="{00000000-0005-0000-0000-00005F970000}"/>
    <cellStyle name="Normal 3 3 4 3 5 4 2 2" xfId="59937" xr:uid="{00000000-0005-0000-0000-000060970000}"/>
    <cellStyle name="Normal 3 3 4 3 5 4 3" xfId="47340" xr:uid="{00000000-0005-0000-0000-000061970000}"/>
    <cellStyle name="Normal 3 3 4 3 5 4 4" xfId="37326" xr:uid="{00000000-0005-0000-0000-000062970000}"/>
    <cellStyle name="Normal 3 3 4 3 5 5" xfId="16485" xr:uid="{00000000-0005-0000-0000-000063970000}"/>
    <cellStyle name="Normal 3 3 4 3 5 5 2" xfId="51701" xr:uid="{00000000-0005-0000-0000-000064970000}"/>
    <cellStyle name="Normal 3 3 4 3 5 5 3" xfId="29090" xr:uid="{00000000-0005-0000-0000-000065970000}"/>
    <cellStyle name="Normal 3 3 4 3 5 6" xfId="14707" xr:uid="{00000000-0005-0000-0000-000066970000}"/>
    <cellStyle name="Normal 3 3 4 3 5 6 2" xfId="49925" xr:uid="{00000000-0005-0000-0000-000067970000}"/>
    <cellStyle name="Normal 3 3 4 3 5 7" xfId="39104" xr:uid="{00000000-0005-0000-0000-000068970000}"/>
    <cellStyle name="Normal 3 3 4 3 5 8" xfId="27314" xr:uid="{00000000-0005-0000-0000-000069970000}"/>
    <cellStyle name="Normal 3 3 4 3 6" xfId="4160" xr:uid="{00000000-0005-0000-0000-00006A970000}"/>
    <cellStyle name="Normal 3 3 4 3 6 2" xfId="16807" xr:uid="{00000000-0005-0000-0000-00006B970000}"/>
    <cellStyle name="Normal 3 3 4 3 6 2 2" xfId="52023" xr:uid="{00000000-0005-0000-0000-00006C970000}"/>
    <cellStyle name="Normal 3 3 4 3 6 2 3" xfId="29412" xr:uid="{00000000-0005-0000-0000-00006D970000}"/>
    <cellStyle name="Normal 3 3 4 3 6 3" xfId="13253" xr:uid="{00000000-0005-0000-0000-00006E970000}"/>
    <cellStyle name="Normal 3 3 4 3 6 3 2" xfId="48471" xr:uid="{00000000-0005-0000-0000-00006F970000}"/>
    <cellStyle name="Normal 3 3 4 3 6 4" xfId="39426" xr:uid="{00000000-0005-0000-0000-000070970000}"/>
    <cellStyle name="Normal 3 3 4 3 6 5" xfId="25860" xr:uid="{00000000-0005-0000-0000-000071970000}"/>
    <cellStyle name="Normal 3 3 4 3 7" xfId="5630" xr:uid="{00000000-0005-0000-0000-000072970000}"/>
    <cellStyle name="Normal 3 3 4 3 7 2" xfId="18261" xr:uid="{00000000-0005-0000-0000-000073970000}"/>
    <cellStyle name="Normal 3 3 4 3 7 2 2" xfId="53477" xr:uid="{00000000-0005-0000-0000-000074970000}"/>
    <cellStyle name="Normal 3 3 4 3 7 3" xfId="40880" xr:uid="{00000000-0005-0000-0000-000075970000}"/>
    <cellStyle name="Normal 3 3 4 3 7 4" xfId="30866" xr:uid="{00000000-0005-0000-0000-000076970000}"/>
    <cellStyle name="Normal 3 3 4 3 8" xfId="7089" xr:uid="{00000000-0005-0000-0000-000077970000}"/>
    <cellStyle name="Normal 3 3 4 3 8 2" xfId="19715" xr:uid="{00000000-0005-0000-0000-000078970000}"/>
    <cellStyle name="Normal 3 3 4 3 8 2 2" xfId="54931" xr:uid="{00000000-0005-0000-0000-000079970000}"/>
    <cellStyle name="Normal 3 3 4 3 8 3" xfId="42334" xr:uid="{00000000-0005-0000-0000-00007A970000}"/>
    <cellStyle name="Normal 3 3 4 3 8 4" xfId="32320" xr:uid="{00000000-0005-0000-0000-00007B970000}"/>
    <cellStyle name="Normal 3 3 4 3 9" xfId="8870" xr:uid="{00000000-0005-0000-0000-00007C970000}"/>
    <cellStyle name="Normal 3 3 4 3 9 2" xfId="21491" xr:uid="{00000000-0005-0000-0000-00007D970000}"/>
    <cellStyle name="Normal 3 3 4 3 9 2 2" xfId="56707" xr:uid="{00000000-0005-0000-0000-00007E970000}"/>
    <cellStyle name="Normal 3 3 4 3 9 3" xfId="44110" xr:uid="{00000000-0005-0000-0000-00007F970000}"/>
    <cellStyle name="Normal 3 3 4 3 9 4" xfId="34096" xr:uid="{00000000-0005-0000-0000-000080970000}"/>
    <cellStyle name="Normal 3 3 4 4" xfId="3001" xr:uid="{00000000-0005-0000-0000-000081970000}"/>
    <cellStyle name="Normal 3 3 4 4 10" xfId="25376" xr:uid="{00000000-0005-0000-0000-000082970000}"/>
    <cellStyle name="Normal 3 3 4 4 11" xfId="60911" xr:uid="{00000000-0005-0000-0000-000083970000}"/>
    <cellStyle name="Normal 3 3 4 4 2" xfId="4807" xr:uid="{00000000-0005-0000-0000-000084970000}"/>
    <cellStyle name="Normal 3 3 4 4 2 2" xfId="17454" xr:uid="{00000000-0005-0000-0000-000085970000}"/>
    <cellStyle name="Normal 3 3 4 4 2 2 2" xfId="52670" xr:uid="{00000000-0005-0000-0000-000086970000}"/>
    <cellStyle name="Normal 3 3 4 4 2 2 3" xfId="30059" xr:uid="{00000000-0005-0000-0000-000087970000}"/>
    <cellStyle name="Normal 3 3 4 4 2 3" xfId="13900" xr:uid="{00000000-0005-0000-0000-000088970000}"/>
    <cellStyle name="Normal 3 3 4 4 2 3 2" xfId="49118" xr:uid="{00000000-0005-0000-0000-000089970000}"/>
    <cellStyle name="Normal 3 3 4 4 2 4" xfId="40073" xr:uid="{00000000-0005-0000-0000-00008A970000}"/>
    <cellStyle name="Normal 3 3 4 4 2 5" xfId="26507" xr:uid="{00000000-0005-0000-0000-00008B970000}"/>
    <cellStyle name="Normal 3 3 4 4 3" xfId="6277" xr:uid="{00000000-0005-0000-0000-00008C970000}"/>
    <cellStyle name="Normal 3 3 4 4 3 2" xfId="18908" xr:uid="{00000000-0005-0000-0000-00008D970000}"/>
    <cellStyle name="Normal 3 3 4 4 3 2 2" xfId="54124" xr:uid="{00000000-0005-0000-0000-00008E970000}"/>
    <cellStyle name="Normal 3 3 4 4 3 3" xfId="41527" xr:uid="{00000000-0005-0000-0000-00008F970000}"/>
    <cellStyle name="Normal 3 3 4 4 3 4" xfId="31513" xr:uid="{00000000-0005-0000-0000-000090970000}"/>
    <cellStyle name="Normal 3 3 4 4 4" xfId="7736" xr:uid="{00000000-0005-0000-0000-000091970000}"/>
    <cellStyle name="Normal 3 3 4 4 4 2" xfId="20362" xr:uid="{00000000-0005-0000-0000-000092970000}"/>
    <cellStyle name="Normal 3 3 4 4 4 2 2" xfId="55578" xr:uid="{00000000-0005-0000-0000-000093970000}"/>
    <cellStyle name="Normal 3 3 4 4 4 3" xfId="42981" xr:uid="{00000000-0005-0000-0000-000094970000}"/>
    <cellStyle name="Normal 3 3 4 4 4 4" xfId="32967" xr:uid="{00000000-0005-0000-0000-000095970000}"/>
    <cellStyle name="Normal 3 3 4 4 5" xfId="9517" xr:uid="{00000000-0005-0000-0000-000096970000}"/>
    <cellStyle name="Normal 3 3 4 4 5 2" xfId="22138" xr:uid="{00000000-0005-0000-0000-000097970000}"/>
    <cellStyle name="Normal 3 3 4 4 5 2 2" xfId="57354" xr:uid="{00000000-0005-0000-0000-000098970000}"/>
    <cellStyle name="Normal 3 3 4 4 5 3" xfId="44757" xr:uid="{00000000-0005-0000-0000-000099970000}"/>
    <cellStyle name="Normal 3 3 4 4 5 4" xfId="34743" xr:uid="{00000000-0005-0000-0000-00009A970000}"/>
    <cellStyle name="Normal 3 3 4 4 6" xfId="11311" xr:uid="{00000000-0005-0000-0000-00009B970000}"/>
    <cellStyle name="Normal 3 3 4 4 6 2" xfId="23914" xr:uid="{00000000-0005-0000-0000-00009C970000}"/>
    <cellStyle name="Normal 3 3 4 4 6 2 2" xfId="59130" xr:uid="{00000000-0005-0000-0000-00009D970000}"/>
    <cellStyle name="Normal 3 3 4 4 6 3" xfId="46533" xr:uid="{00000000-0005-0000-0000-00009E970000}"/>
    <cellStyle name="Normal 3 3 4 4 6 4" xfId="36519" xr:uid="{00000000-0005-0000-0000-00009F970000}"/>
    <cellStyle name="Normal 3 3 4 4 7" xfId="15678" xr:uid="{00000000-0005-0000-0000-0000A0970000}"/>
    <cellStyle name="Normal 3 3 4 4 7 2" xfId="50894" xr:uid="{00000000-0005-0000-0000-0000A1970000}"/>
    <cellStyle name="Normal 3 3 4 4 7 3" xfId="28283" xr:uid="{00000000-0005-0000-0000-0000A2970000}"/>
    <cellStyle name="Normal 3 3 4 4 8" xfId="12769" xr:uid="{00000000-0005-0000-0000-0000A3970000}"/>
    <cellStyle name="Normal 3 3 4 4 8 2" xfId="47987" xr:uid="{00000000-0005-0000-0000-0000A4970000}"/>
    <cellStyle name="Normal 3 3 4 4 9" xfId="38297" xr:uid="{00000000-0005-0000-0000-0000A5970000}"/>
    <cellStyle name="Normal 3 3 4 5" xfId="2833" xr:uid="{00000000-0005-0000-0000-0000A6970000}"/>
    <cellStyle name="Normal 3 3 4 5 10" xfId="25221" xr:uid="{00000000-0005-0000-0000-0000A7970000}"/>
    <cellStyle name="Normal 3 3 4 5 11" xfId="60756" xr:uid="{00000000-0005-0000-0000-0000A8970000}"/>
    <cellStyle name="Normal 3 3 4 5 2" xfId="4652" xr:uid="{00000000-0005-0000-0000-0000A9970000}"/>
    <cellStyle name="Normal 3 3 4 5 2 2" xfId="17299" xr:uid="{00000000-0005-0000-0000-0000AA970000}"/>
    <cellStyle name="Normal 3 3 4 5 2 2 2" xfId="52515" xr:uid="{00000000-0005-0000-0000-0000AB970000}"/>
    <cellStyle name="Normal 3 3 4 5 2 2 3" xfId="29904" xr:uid="{00000000-0005-0000-0000-0000AC970000}"/>
    <cellStyle name="Normal 3 3 4 5 2 3" xfId="13745" xr:uid="{00000000-0005-0000-0000-0000AD970000}"/>
    <cellStyle name="Normal 3 3 4 5 2 3 2" xfId="48963" xr:uid="{00000000-0005-0000-0000-0000AE970000}"/>
    <cellStyle name="Normal 3 3 4 5 2 4" xfId="39918" xr:uid="{00000000-0005-0000-0000-0000AF970000}"/>
    <cellStyle name="Normal 3 3 4 5 2 5" xfId="26352" xr:uid="{00000000-0005-0000-0000-0000B0970000}"/>
    <cellStyle name="Normal 3 3 4 5 3" xfId="6122" xr:uid="{00000000-0005-0000-0000-0000B1970000}"/>
    <cellStyle name="Normal 3 3 4 5 3 2" xfId="18753" xr:uid="{00000000-0005-0000-0000-0000B2970000}"/>
    <cellStyle name="Normal 3 3 4 5 3 2 2" xfId="53969" xr:uid="{00000000-0005-0000-0000-0000B3970000}"/>
    <cellStyle name="Normal 3 3 4 5 3 3" xfId="41372" xr:uid="{00000000-0005-0000-0000-0000B4970000}"/>
    <cellStyle name="Normal 3 3 4 5 3 4" xfId="31358" xr:uid="{00000000-0005-0000-0000-0000B5970000}"/>
    <cellStyle name="Normal 3 3 4 5 4" xfId="7581" xr:uid="{00000000-0005-0000-0000-0000B6970000}"/>
    <cellStyle name="Normal 3 3 4 5 4 2" xfId="20207" xr:uid="{00000000-0005-0000-0000-0000B7970000}"/>
    <cellStyle name="Normal 3 3 4 5 4 2 2" xfId="55423" xr:uid="{00000000-0005-0000-0000-0000B8970000}"/>
    <cellStyle name="Normal 3 3 4 5 4 3" xfId="42826" xr:uid="{00000000-0005-0000-0000-0000B9970000}"/>
    <cellStyle name="Normal 3 3 4 5 4 4" xfId="32812" xr:uid="{00000000-0005-0000-0000-0000BA970000}"/>
    <cellStyle name="Normal 3 3 4 5 5" xfId="9362" xr:uid="{00000000-0005-0000-0000-0000BB970000}"/>
    <cellStyle name="Normal 3 3 4 5 5 2" xfId="21983" xr:uid="{00000000-0005-0000-0000-0000BC970000}"/>
    <cellStyle name="Normal 3 3 4 5 5 2 2" xfId="57199" xr:uid="{00000000-0005-0000-0000-0000BD970000}"/>
    <cellStyle name="Normal 3 3 4 5 5 3" xfId="44602" xr:uid="{00000000-0005-0000-0000-0000BE970000}"/>
    <cellStyle name="Normal 3 3 4 5 5 4" xfId="34588" xr:uid="{00000000-0005-0000-0000-0000BF970000}"/>
    <cellStyle name="Normal 3 3 4 5 6" xfId="11156" xr:uid="{00000000-0005-0000-0000-0000C0970000}"/>
    <cellStyle name="Normal 3 3 4 5 6 2" xfId="23759" xr:uid="{00000000-0005-0000-0000-0000C1970000}"/>
    <cellStyle name="Normal 3 3 4 5 6 2 2" xfId="58975" xr:uid="{00000000-0005-0000-0000-0000C2970000}"/>
    <cellStyle name="Normal 3 3 4 5 6 3" xfId="46378" xr:uid="{00000000-0005-0000-0000-0000C3970000}"/>
    <cellStyle name="Normal 3 3 4 5 6 4" xfId="36364" xr:uid="{00000000-0005-0000-0000-0000C4970000}"/>
    <cellStyle name="Normal 3 3 4 5 7" xfId="15523" xr:uid="{00000000-0005-0000-0000-0000C5970000}"/>
    <cellStyle name="Normal 3 3 4 5 7 2" xfId="50739" xr:uid="{00000000-0005-0000-0000-0000C6970000}"/>
    <cellStyle name="Normal 3 3 4 5 7 3" xfId="28128" xr:uid="{00000000-0005-0000-0000-0000C7970000}"/>
    <cellStyle name="Normal 3 3 4 5 8" xfId="12614" xr:uid="{00000000-0005-0000-0000-0000C8970000}"/>
    <cellStyle name="Normal 3 3 4 5 8 2" xfId="47832" xr:uid="{00000000-0005-0000-0000-0000C9970000}"/>
    <cellStyle name="Normal 3 3 4 5 9" xfId="38142" xr:uid="{00000000-0005-0000-0000-0000CA970000}"/>
    <cellStyle name="Normal 3 3 4 6" xfId="3343" xr:uid="{00000000-0005-0000-0000-0000CB970000}"/>
    <cellStyle name="Normal 3 3 4 6 10" xfId="26839" xr:uid="{00000000-0005-0000-0000-0000CC970000}"/>
    <cellStyle name="Normal 3 3 4 6 11" xfId="61243" xr:uid="{00000000-0005-0000-0000-0000CD970000}"/>
    <cellStyle name="Normal 3 3 4 6 2" xfId="5139" xr:uid="{00000000-0005-0000-0000-0000CE970000}"/>
    <cellStyle name="Normal 3 3 4 6 2 2" xfId="17786" xr:uid="{00000000-0005-0000-0000-0000CF970000}"/>
    <cellStyle name="Normal 3 3 4 6 2 2 2" xfId="53002" xr:uid="{00000000-0005-0000-0000-0000D0970000}"/>
    <cellStyle name="Normal 3 3 4 6 2 3" xfId="40405" xr:uid="{00000000-0005-0000-0000-0000D1970000}"/>
    <cellStyle name="Normal 3 3 4 6 2 4" xfId="30391" xr:uid="{00000000-0005-0000-0000-0000D2970000}"/>
    <cellStyle name="Normal 3 3 4 6 3" xfId="6609" xr:uid="{00000000-0005-0000-0000-0000D3970000}"/>
    <cellStyle name="Normal 3 3 4 6 3 2" xfId="19240" xr:uid="{00000000-0005-0000-0000-0000D4970000}"/>
    <cellStyle name="Normal 3 3 4 6 3 2 2" xfId="54456" xr:uid="{00000000-0005-0000-0000-0000D5970000}"/>
    <cellStyle name="Normal 3 3 4 6 3 3" xfId="41859" xr:uid="{00000000-0005-0000-0000-0000D6970000}"/>
    <cellStyle name="Normal 3 3 4 6 3 4" xfId="31845" xr:uid="{00000000-0005-0000-0000-0000D7970000}"/>
    <cellStyle name="Normal 3 3 4 6 4" xfId="8068" xr:uid="{00000000-0005-0000-0000-0000D8970000}"/>
    <cellStyle name="Normal 3 3 4 6 4 2" xfId="20694" xr:uid="{00000000-0005-0000-0000-0000D9970000}"/>
    <cellStyle name="Normal 3 3 4 6 4 2 2" xfId="55910" xr:uid="{00000000-0005-0000-0000-0000DA970000}"/>
    <cellStyle name="Normal 3 3 4 6 4 3" xfId="43313" xr:uid="{00000000-0005-0000-0000-0000DB970000}"/>
    <cellStyle name="Normal 3 3 4 6 4 4" xfId="33299" xr:uid="{00000000-0005-0000-0000-0000DC970000}"/>
    <cellStyle name="Normal 3 3 4 6 5" xfId="9849" xr:uid="{00000000-0005-0000-0000-0000DD970000}"/>
    <cellStyle name="Normal 3 3 4 6 5 2" xfId="22470" xr:uid="{00000000-0005-0000-0000-0000DE970000}"/>
    <cellStyle name="Normal 3 3 4 6 5 2 2" xfId="57686" xr:uid="{00000000-0005-0000-0000-0000DF970000}"/>
    <cellStyle name="Normal 3 3 4 6 5 3" xfId="45089" xr:uid="{00000000-0005-0000-0000-0000E0970000}"/>
    <cellStyle name="Normal 3 3 4 6 5 4" xfId="35075" xr:uid="{00000000-0005-0000-0000-0000E1970000}"/>
    <cellStyle name="Normal 3 3 4 6 6" xfId="11643" xr:uid="{00000000-0005-0000-0000-0000E2970000}"/>
    <cellStyle name="Normal 3 3 4 6 6 2" xfId="24246" xr:uid="{00000000-0005-0000-0000-0000E3970000}"/>
    <cellStyle name="Normal 3 3 4 6 6 2 2" xfId="59462" xr:uid="{00000000-0005-0000-0000-0000E4970000}"/>
    <cellStyle name="Normal 3 3 4 6 6 3" xfId="46865" xr:uid="{00000000-0005-0000-0000-0000E5970000}"/>
    <cellStyle name="Normal 3 3 4 6 6 4" xfId="36851" xr:uid="{00000000-0005-0000-0000-0000E6970000}"/>
    <cellStyle name="Normal 3 3 4 6 7" xfId="16010" xr:uid="{00000000-0005-0000-0000-0000E7970000}"/>
    <cellStyle name="Normal 3 3 4 6 7 2" xfId="51226" xr:uid="{00000000-0005-0000-0000-0000E8970000}"/>
    <cellStyle name="Normal 3 3 4 6 7 3" xfId="28615" xr:uid="{00000000-0005-0000-0000-0000E9970000}"/>
    <cellStyle name="Normal 3 3 4 6 8" xfId="14232" xr:uid="{00000000-0005-0000-0000-0000EA970000}"/>
    <cellStyle name="Normal 3 3 4 6 8 2" xfId="49450" xr:uid="{00000000-0005-0000-0000-0000EB970000}"/>
    <cellStyle name="Normal 3 3 4 6 9" xfId="38629" xr:uid="{00000000-0005-0000-0000-0000EC970000}"/>
    <cellStyle name="Normal 3 3 4 7" xfId="2503" xr:uid="{00000000-0005-0000-0000-0000ED970000}"/>
    <cellStyle name="Normal 3 3 4 7 10" xfId="26030" xr:uid="{00000000-0005-0000-0000-0000EE970000}"/>
    <cellStyle name="Normal 3 3 4 7 11" xfId="60434" xr:uid="{00000000-0005-0000-0000-0000EF970000}"/>
    <cellStyle name="Normal 3 3 4 7 2" xfId="4330" xr:uid="{00000000-0005-0000-0000-0000F0970000}"/>
    <cellStyle name="Normal 3 3 4 7 2 2" xfId="16977" xr:uid="{00000000-0005-0000-0000-0000F1970000}"/>
    <cellStyle name="Normal 3 3 4 7 2 2 2" xfId="52193" xr:uid="{00000000-0005-0000-0000-0000F2970000}"/>
    <cellStyle name="Normal 3 3 4 7 2 3" xfId="39596" xr:uid="{00000000-0005-0000-0000-0000F3970000}"/>
    <cellStyle name="Normal 3 3 4 7 2 4" xfId="29582" xr:uid="{00000000-0005-0000-0000-0000F4970000}"/>
    <cellStyle name="Normal 3 3 4 7 3" xfId="5800" xr:uid="{00000000-0005-0000-0000-0000F5970000}"/>
    <cellStyle name="Normal 3 3 4 7 3 2" xfId="18431" xr:uid="{00000000-0005-0000-0000-0000F6970000}"/>
    <cellStyle name="Normal 3 3 4 7 3 2 2" xfId="53647" xr:uid="{00000000-0005-0000-0000-0000F7970000}"/>
    <cellStyle name="Normal 3 3 4 7 3 3" xfId="41050" xr:uid="{00000000-0005-0000-0000-0000F8970000}"/>
    <cellStyle name="Normal 3 3 4 7 3 4" xfId="31036" xr:uid="{00000000-0005-0000-0000-0000F9970000}"/>
    <cellStyle name="Normal 3 3 4 7 4" xfId="7259" xr:uid="{00000000-0005-0000-0000-0000FA970000}"/>
    <cellStyle name="Normal 3 3 4 7 4 2" xfId="19885" xr:uid="{00000000-0005-0000-0000-0000FB970000}"/>
    <cellStyle name="Normal 3 3 4 7 4 2 2" xfId="55101" xr:uid="{00000000-0005-0000-0000-0000FC970000}"/>
    <cellStyle name="Normal 3 3 4 7 4 3" xfId="42504" xr:uid="{00000000-0005-0000-0000-0000FD970000}"/>
    <cellStyle name="Normal 3 3 4 7 4 4" xfId="32490" xr:uid="{00000000-0005-0000-0000-0000FE970000}"/>
    <cellStyle name="Normal 3 3 4 7 5" xfId="9040" xr:uid="{00000000-0005-0000-0000-0000FF970000}"/>
    <cellStyle name="Normal 3 3 4 7 5 2" xfId="21661" xr:uid="{00000000-0005-0000-0000-000000980000}"/>
    <cellStyle name="Normal 3 3 4 7 5 2 2" xfId="56877" xr:uid="{00000000-0005-0000-0000-000001980000}"/>
    <cellStyle name="Normal 3 3 4 7 5 3" xfId="44280" xr:uid="{00000000-0005-0000-0000-000002980000}"/>
    <cellStyle name="Normal 3 3 4 7 5 4" xfId="34266" xr:uid="{00000000-0005-0000-0000-000003980000}"/>
    <cellStyle name="Normal 3 3 4 7 6" xfId="10834" xr:uid="{00000000-0005-0000-0000-000004980000}"/>
    <cellStyle name="Normal 3 3 4 7 6 2" xfId="23437" xr:uid="{00000000-0005-0000-0000-000005980000}"/>
    <cellStyle name="Normal 3 3 4 7 6 2 2" xfId="58653" xr:uid="{00000000-0005-0000-0000-000006980000}"/>
    <cellStyle name="Normal 3 3 4 7 6 3" xfId="46056" xr:uid="{00000000-0005-0000-0000-000007980000}"/>
    <cellStyle name="Normal 3 3 4 7 6 4" xfId="36042" xr:uid="{00000000-0005-0000-0000-000008980000}"/>
    <cellStyle name="Normal 3 3 4 7 7" xfId="15201" xr:uid="{00000000-0005-0000-0000-000009980000}"/>
    <cellStyle name="Normal 3 3 4 7 7 2" xfId="50417" xr:uid="{00000000-0005-0000-0000-00000A980000}"/>
    <cellStyle name="Normal 3 3 4 7 7 3" xfId="27806" xr:uid="{00000000-0005-0000-0000-00000B980000}"/>
    <cellStyle name="Normal 3 3 4 7 8" xfId="13423" xr:uid="{00000000-0005-0000-0000-00000C980000}"/>
    <cellStyle name="Normal 3 3 4 7 8 2" xfId="48641" xr:uid="{00000000-0005-0000-0000-00000D980000}"/>
    <cellStyle name="Normal 3 3 4 7 9" xfId="37820" xr:uid="{00000000-0005-0000-0000-00000E980000}"/>
    <cellStyle name="Normal 3 3 4 8" xfId="3667" xr:uid="{00000000-0005-0000-0000-00000F980000}"/>
    <cellStyle name="Normal 3 3 4 8 2" xfId="8391" xr:uid="{00000000-0005-0000-0000-000010980000}"/>
    <cellStyle name="Normal 3 3 4 8 2 2" xfId="21017" xr:uid="{00000000-0005-0000-0000-000011980000}"/>
    <cellStyle name="Normal 3 3 4 8 2 2 2" xfId="56233" xr:uid="{00000000-0005-0000-0000-000012980000}"/>
    <cellStyle name="Normal 3 3 4 8 2 3" xfId="43636" xr:uid="{00000000-0005-0000-0000-000013980000}"/>
    <cellStyle name="Normal 3 3 4 8 2 4" xfId="33622" xr:uid="{00000000-0005-0000-0000-000014980000}"/>
    <cellStyle name="Normal 3 3 4 8 3" xfId="10172" xr:uid="{00000000-0005-0000-0000-000015980000}"/>
    <cellStyle name="Normal 3 3 4 8 3 2" xfId="22793" xr:uid="{00000000-0005-0000-0000-000016980000}"/>
    <cellStyle name="Normal 3 3 4 8 3 2 2" xfId="58009" xr:uid="{00000000-0005-0000-0000-000017980000}"/>
    <cellStyle name="Normal 3 3 4 8 3 3" xfId="45412" xr:uid="{00000000-0005-0000-0000-000018980000}"/>
    <cellStyle name="Normal 3 3 4 8 3 4" xfId="35398" xr:uid="{00000000-0005-0000-0000-000019980000}"/>
    <cellStyle name="Normal 3 3 4 8 4" xfId="11968" xr:uid="{00000000-0005-0000-0000-00001A980000}"/>
    <cellStyle name="Normal 3 3 4 8 4 2" xfId="24569" xr:uid="{00000000-0005-0000-0000-00001B980000}"/>
    <cellStyle name="Normal 3 3 4 8 4 2 2" xfId="59785" xr:uid="{00000000-0005-0000-0000-00001C980000}"/>
    <cellStyle name="Normal 3 3 4 8 4 3" xfId="47188" xr:uid="{00000000-0005-0000-0000-00001D980000}"/>
    <cellStyle name="Normal 3 3 4 8 4 4" xfId="37174" xr:uid="{00000000-0005-0000-0000-00001E980000}"/>
    <cellStyle name="Normal 3 3 4 8 5" xfId="16333" xr:uid="{00000000-0005-0000-0000-00001F980000}"/>
    <cellStyle name="Normal 3 3 4 8 5 2" xfId="51549" xr:uid="{00000000-0005-0000-0000-000020980000}"/>
    <cellStyle name="Normal 3 3 4 8 5 3" xfId="28938" xr:uid="{00000000-0005-0000-0000-000021980000}"/>
    <cellStyle name="Normal 3 3 4 8 6" xfId="14555" xr:uid="{00000000-0005-0000-0000-000022980000}"/>
    <cellStyle name="Normal 3 3 4 8 6 2" xfId="49773" xr:uid="{00000000-0005-0000-0000-000023980000}"/>
    <cellStyle name="Normal 3 3 4 8 7" xfId="38952" xr:uid="{00000000-0005-0000-0000-000024980000}"/>
    <cellStyle name="Normal 3 3 4 8 8" xfId="27162" xr:uid="{00000000-0005-0000-0000-000025980000}"/>
    <cellStyle name="Normal 3 3 4 9" xfId="3999" xr:uid="{00000000-0005-0000-0000-000026980000}"/>
    <cellStyle name="Normal 3 3 4 9 2" xfId="16655" xr:uid="{00000000-0005-0000-0000-000027980000}"/>
    <cellStyle name="Normal 3 3 4 9 2 2" xfId="51871" xr:uid="{00000000-0005-0000-0000-000028980000}"/>
    <cellStyle name="Normal 3 3 4 9 2 3" xfId="29260" xr:uid="{00000000-0005-0000-0000-000029980000}"/>
    <cellStyle name="Normal 3 3 4 9 3" xfId="13101" xr:uid="{00000000-0005-0000-0000-00002A980000}"/>
    <cellStyle name="Normal 3 3 4 9 3 2" xfId="48319" xr:uid="{00000000-0005-0000-0000-00002B980000}"/>
    <cellStyle name="Normal 3 3 4 9 4" xfId="39274" xr:uid="{00000000-0005-0000-0000-00002C980000}"/>
    <cellStyle name="Normal 3 3 4 9 5" xfId="25708" xr:uid="{00000000-0005-0000-0000-00002D980000}"/>
    <cellStyle name="Normal 3 3 4_District Target Attainment" xfId="1161" xr:uid="{00000000-0005-0000-0000-00002E980000}"/>
    <cellStyle name="Normal 3 3 5" xfId="1786" xr:uid="{00000000-0005-0000-0000-00002F980000}"/>
    <cellStyle name="Normal 3 3 5 10" xfId="7007" xr:uid="{00000000-0005-0000-0000-000030980000}"/>
    <cellStyle name="Normal 3 3 5 10 2" xfId="19634" xr:uid="{00000000-0005-0000-0000-000031980000}"/>
    <cellStyle name="Normal 3 3 5 10 2 2" xfId="54850" xr:uid="{00000000-0005-0000-0000-000032980000}"/>
    <cellStyle name="Normal 3 3 5 10 3" xfId="42253" xr:uid="{00000000-0005-0000-0000-000033980000}"/>
    <cellStyle name="Normal 3 3 5 10 4" xfId="32239" xr:uid="{00000000-0005-0000-0000-000034980000}"/>
    <cellStyle name="Normal 3 3 5 11" xfId="8788" xr:uid="{00000000-0005-0000-0000-000035980000}"/>
    <cellStyle name="Normal 3 3 5 11 2" xfId="21410" xr:uid="{00000000-0005-0000-0000-000036980000}"/>
    <cellStyle name="Normal 3 3 5 11 2 2" xfId="56626" xr:uid="{00000000-0005-0000-0000-000037980000}"/>
    <cellStyle name="Normal 3 3 5 11 3" xfId="44029" xr:uid="{00000000-0005-0000-0000-000038980000}"/>
    <cellStyle name="Normal 3 3 5 11 4" xfId="34015" xr:uid="{00000000-0005-0000-0000-000039980000}"/>
    <cellStyle name="Normal 3 3 5 12" xfId="10656" xr:uid="{00000000-0005-0000-0000-00003A980000}"/>
    <cellStyle name="Normal 3 3 5 12 2" xfId="23267" xr:uid="{00000000-0005-0000-0000-00003B980000}"/>
    <cellStyle name="Normal 3 3 5 12 2 2" xfId="58483" xr:uid="{00000000-0005-0000-0000-00003C980000}"/>
    <cellStyle name="Normal 3 3 5 12 3" xfId="45886" xr:uid="{00000000-0005-0000-0000-00003D980000}"/>
    <cellStyle name="Normal 3 3 5 12 4" xfId="35872" xr:uid="{00000000-0005-0000-0000-00003E980000}"/>
    <cellStyle name="Normal 3 3 5 13" xfId="14949" xr:uid="{00000000-0005-0000-0000-00003F980000}"/>
    <cellStyle name="Normal 3 3 5 13 2" xfId="50166" xr:uid="{00000000-0005-0000-0000-000040980000}"/>
    <cellStyle name="Normal 3 3 5 13 3" xfId="27555" xr:uid="{00000000-0005-0000-0000-000041980000}"/>
    <cellStyle name="Normal 3 3 5 14" xfId="12363" xr:uid="{00000000-0005-0000-0000-000042980000}"/>
    <cellStyle name="Normal 3 3 5 14 2" xfId="47581" xr:uid="{00000000-0005-0000-0000-000043980000}"/>
    <cellStyle name="Normal 3 3 5 15" xfId="37568" xr:uid="{00000000-0005-0000-0000-000044980000}"/>
    <cellStyle name="Normal 3 3 5 16" xfId="24970" xr:uid="{00000000-0005-0000-0000-000045980000}"/>
    <cellStyle name="Normal 3 3 5 17" xfId="60183" xr:uid="{00000000-0005-0000-0000-000046980000}"/>
    <cellStyle name="Normal 3 3 5 2" xfId="2393" xr:uid="{00000000-0005-0000-0000-000047980000}"/>
    <cellStyle name="Normal 3 3 5 2 10" xfId="10657" xr:uid="{00000000-0005-0000-0000-000048980000}"/>
    <cellStyle name="Normal 3 3 5 2 10 2" xfId="23268" xr:uid="{00000000-0005-0000-0000-000049980000}"/>
    <cellStyle name="Normal 3 3 5 2 10 2 2" xfId="58484" xr:uid="{00000000-0005-0000-0000-00004A980000}"/>
    <cellStyle name="Normal 3 3 5 2 10 3" xfId="45887" xr:uid="{00000000-0005-0000-0000-00004B980000}"/>
    <cellStyle name="Normal 3 3 5 2 10 4" xfId="35873" xr:uid="{00000000-0005-0000-0000-00004C980000}"/>
    <cellStyle name="Normal 3 3 5 2 11" xfId="15104" xr:uid="{00000000-0005-0000-0000-00004D980000}"/>
    <cellStyle name="Normal 3 3 5 2 11 2" xfId="50320" xr:uid="{00000000-0005-0000-0000-00004E980000}"/>
    <cellStyle name="Normal 3 3 5 2 11 3" xfId="27709" xr:uid="{00000000-0005-0000-0000-00004F980000}"/>
    <cellStyle name="Normal 3 3 5 2 12" xfId="12517" xr:uid="{00000000-0005-0000-0000-000050980000}"/>
    <cellStyle name="Normal 3 3 5 2 12 2" xfId="47735" xr:uid="{00000000-0005-0000-0000-000051980000}"/>
    <cellStyle name="Normal 3 3 5 2 13" xfId="37723" xr:uid="{00000000-0005-0000-0000-000052980000}"/>
    <cellStyle name="Normal 3 3 5 2 14" xfId="25124" xr:uid="{00000000-0005-0000-0000-000053980000}"/>
    <cellStyle name="Normal 3 3 5 2 15" xfId="60337" xr:uid="{00000000-0005-0000-0000-000054980000}"/>
    <cellStyle name="Normal 3 3 5 2 2" xfId="3239" xr:uid="{00000000-0005-0000-0000-000055980000}"/>
    <cellStyle name="Normal 3 3 5 2 2 10" xfId="25608" xr:uid="{00000000-0005-0000-0000-000056980000}"/>
    <cellStyle name="Normal 3 3 5 2 2 11" xfId="61143" xr:uid="{00000000-0005-0000-0000-000057980000}"/>
    <cellStyle name="Normal 3 3 5 2 2 2" xfId="5039" xr:uid="{00000000-0005-0000-0000-000058980000}"/>
    <cellStyle name="Normal 3 3 5 2 2 2 2" xfId="17686" xr:uid="{00000000-0005-0000-0000-000059980000}"/>
    <cellStyle name="Normal 3 3 5 2 2 2 2 2" xfId="52902" xr:uid="{00000000-0005-0000-0000-00005A980000}"/>
    <cellStyle name="Normal 3 3 5 2 2 2 2 3" xfId="30291" xr:uid="{00000000-0005-0000-0000-00005B980000}"/>
    <cellStyle name="Normal 3 3 5 2 2 2 3" xfId="14132" xr:uid="{00000000-0005-0000-0000-00005C980000}"/>
    <cellStyle name="Normal 3 3 5 2 2 2 3 2" xfId="49350" xr:uid="{00000000-0005-0000-0000-00005D980000}"/>
    <cellStyle name="Normal 3 3 5 2 2 2 4" xfId="40305" xr:uid="{00000000-0005-0000-0000-00005E980000}"/>
    <cellStyle name="Normal 3 3 5 2 2 2 5" xfId="26739" xr:uid="{00000000-0005-0000-0000-00005F980000}"/>
    <cellStyle name="Normal 3 3 5 2 2 3" xfId="6509" xr:uid="{00000000-0005-0000-0000-000060980000}"/>
    <cellStyle name="Normal 3 3 5 2 2 3 2" xfId="19140" xr:uid="{00000000-0005-0000-0000-000061980000}"/>
    <cellStyle name="Normal 3 3 5 2 2 3 2 2" xfId="54356" xr:uid="{00000000-0005-0000-0000-000062980000}"/>
    <cellStyle name="Normal 3 3 5 2 2 3 3" xfId="41759" xr:uid="{00000000-0005-0000-0000-000063980000}"/>
    <cellStyle name="Normal 3 3 5 2 2 3 4" xfId="31745" xr:uid="{00000000-0005-0000-0000-000064980000}"/>
    <cellStyle name="Normal 3 3 5 2 2 4" xfId="7968" xr:uid="{00000000-0005-0000-0000-000065980000}"/>
    <cellStyle name="Normal 3 3 5 2 2 4 2" xfId="20594" xr:uid="{00000000-0005-0000-0000-000066980000}"/>
    <cellStyle name="Normal 3 3 5 2 2 4 2 2" xfId="55810" xr:uid="{00000000-0005-0000-0000-000067980000}"/>
    <cellStyle name="Normal 3 3 5 2 2 4 3" xfId="43213" xr:uid="{00000000-0005-0000-0000-000068980000}"/>
    <cellStyle name="Normal 3 3 5 2 2 4 4" xfId="33199" xr:uid="{00000000-0005-0000-0000-000069980000}"/>
    <cellStyle name="Normal 3 3 5 2 2 5" xfId="9749" xr:uid="{00000000-0005-0000-0000-00006A980000}"/>
    <cellStyle name="Normal 3 3 5 2 2 5 2" xfId="22370" xr:uid="{00000000-0005-0000-0000-00006B980000}"/>
    <cellStyle name="Normal 3 3 5 2 2 5 2 2" xfId="57586" xr:uid="{00000000-0005-0000-0000-00006C980000}"/>
    <cellStyle name="Normal 3 3 5 2 2 5 3" xfId="44989" xr:uid="{00000000-0005-0000-0000-00006D980000}"/>
    <cellStyle name="Normal 3 3 5 2 2 5 4" xfId="34975" xr:uid="{00000000-0005-0000-0000-00006E980000}"/>
    <cellStyle name="Normal 3 3 5 2 2 6" xfId="11543" xr:uid="{00000000-0005-0000-0000-00006F980000}"/>
    <cellStyle name="Normal 3 3 5 2 2 6 2" xfId="24146" xr:uid="{00000000-0005-0000-0000-000070980000}"/>
    <cellStyle name="Normal 3 3 5 2 2 6 2 2" xfId="59362" xr:uid="{00000000-0005-0000-0000-000071980000}"/>
    <cellStyle name="Normal 3 3 5 2 2 6 3" xfId="46765" xr:uid="{00000000-0005-0000-0000-000072980000}"/>
    <cellStyle name="Normal 3 3 5 2 2 6 4" xfId="36751" xr:uid="{00000000-0005-0000-0000-000073980000}"/>
    <cellStyle name="Normal 3 3 5 2 2 7" xfId="15910" xr:uid="{00000000-0005-0000-0000-000074980000}"/>
    <cellStyle name="Normal 3 3 5 2 2 7 2" xfId="51126" xr:uid="{00000000-0005-0000-0000-000075980000}"/>
    <cellStyle name="Normal 3 3 5 2 2 7 3" xfId="28515" xr:uid="{00000000-0005-0000-0000-000076980000}"/>
    <cellStyle name="Normal 3 3 5 2 2 8" xfId="13001" xr:uid="{00000000-0005-0000-0000-000077980000}"/>
    <cellStyle name="Normal 3 3 5 2 2 8 2" xfId="48219" xr:uid="{00000000-0005-0000-0000-000078980000}"/>
    <cellStyle name="Normal 3 3 5 2 2 9" xfId="38529" xr:uid="{00000000-0005-0000-0000-000079980000}"/>
    <cellStyle name="Normal 3 3 5 2 3" xfId="3568" xr:uid="{00000000-0005-0000-0000-00007A980000}"/>
    <cellStyle name="Normal 3 3 5 2 3 10" xfId="27064" xr:uid="{00000000-0005-0000-0000-00007B980000}"/>
    <cellStyle name="Normal 3 3 5 2 3 11" xfId="61468" xr:uid="{00000000-0005-0000-0000-00007C980000}"/>
    <cellStyle name="Normal 3 3 5 2 3 2" xfId="5364" xr:uid="{00000000-0005-0000-0000-00007D980000}"/>
    <cellStyle name="Normal 3 3 5 2 3 2 2" xfId="18011" xr:uid="{00000000-0005-0000-0000-00007E980000}"/>
    <cellStyle name="Normal 3 3 5 2 3 2 2 2" xfId="53227" xr:uid="{00000000-0005-0000-0000-00007F980000}"/>
    <cellStyle name="Normal 3 3 5 2 3 2 3" xfId="40630" xr:uid="{00000000-0005-0000-0000-000080980000}"/>
    <cellStyle name="Normal 3 3 5 2 3 2 4" xfId="30616" xr:uid="{00000000-0005-0000-0000-000081980000}"/>
    <cellStyle name="Normal 3 3 5 2 3 3" xfId="6834" xr:uid="{00000000-0005-0000-0000-000082980000}"/>
    <cellStyle name="Normal 3 3 5 2 3 3 2" xfId="19465" xr:uid="{00000000-0005-0000-0000-000083980000}"/>
    <cellStyle name="Normal 3 3 5 2 3 3 2 2" xfId="54681" xr:uid="{00000000-0005-0000-0000-000084980000}"/>
    <cellStyle name="Normal 3 3 5 2 3 3 3" xfId="42084" xr:uid="{00000000-0005-0000-0000-000085980000}"/>
    <cellStyle name="Normal 3 3 5 2 3 3 4" xfId="32070" xr:uid="{00000000-0005-0000-0000-000086980000}"/>
    <cellStyle name="Normal 3 3 5 2 3 4" xfId="8293" xr:uid="{00000000-0005-0000-0000-000087980000}"/>
    <cellStyle name="Normal 3 3 5 2 3 4 2" xfId="20919" xr:uid="{00000000-0005-0000-0000-000088980000}"/>
    <cellStyle name="Normal 3 3 5 2 3 4 2 2" xfId="56135" xr:uid="{00000000-0005-0000-0000-000089980000}"/>
    <cellStyle name="Normal 3 3 5 2 3 4 3" xfId="43538" xr:uid="{00000000-0005-0000-0000-00008A980000}"/>
    <cellStyle name="Normal 3 3 5 2 3 4 4" xfId="33524" xr:uid="{00000000-0005-0000-0000-00008B980000}"/>
    <cellStyle name="Normal 3 3 5 2 3 5" xfId="10074" xr:uid="{00000000-0005-0000-0000-00008C980000}"/>
    <cellStyle name="Normal 3 3 5 2 3 5 2" xfId="22695" xr:uid="{00000000-0005-0000-0000-00008D980000}"/>
    <cellStyle name="Normal 3 3 5 2 3 5 2 2" xfId="57911" xr:uid="{00000000-0005-0000-0000-00008E980000}"/>
    <cellStyle name="Normal 3 3 5 2 3 5 3" xfId="45314" xr:uid="{00000000-0005-0000-0000-00008F980000}"/>
    <cellStyle name="Normal 3 3 5 2 3 5 4" xfId="35300" xr:uid="{00000000-0005-0000-0000-000090980000}"/>
    <cellStyle name="Normal 3 3 5 2 3 6" xfId="11868" xr:uid="{00000000-0005-0000-0000-000091980000}"/>
    <cellStyle name="Normal 3 3 5 2 3 6 2" xfId="24471" xr:uid="{00000000-0005-0000-0000-000092980000}"/>
    <cellStyle name="Normal 3 3 5 2 3 6 2 2" xfId="59687" xr:uid="{00000000-0005-0000-0000-000093980000}"/>
    <cellStyle name="Normal 3 3 5 2 3 6 3" xfId="47090" xr:uid="{00000000-0005-0000-0000-000094980000}"/>
    <cellStyle name="Normal 3 3 5 2 3 6 4" xfId="37076" xr:uid="{00000000-0005-0000-0000-000095980000}"/>
    <cellStyle name="Normal 3 3 5 2 3 7" xfId="16235" xr:uid="{00000000-0005-0000-0000-000096980000}"/>
    <cellStyle name="Normal 3 3 5 2 3 7 2" xfId="51451" xr:uid="{00000000-0005-0000-0000-000097980000}"/>
    <cellStyle name="Normal 3 3 5 2 3 7 3" xfId="28840" xr:uid="{00000000-0005-0000-0000-000098980000}"/>
    <cellStyle name="Normal 3 3 5 2 3 8" xfId="14457" xr:uid="{00000000-0005-0000-0000-000099980000}"/>
    <cellStyle name="Normal 3 3 5 2 3 8 2" xfId="49675" xr:uid="{00000000-0005-0000-0000-00009A980000}"/>
    <cellStyle name="Normal 3 3 5 2 3 9" xfId="38854" xr:uid="{00000000-0005-0000-0000-00009B980000}"/>
    <cellStyle name="Normal 3 3 5 2 4" xfId="2729" xr:uid="{00000000-0005-0000-0000-00009C980000}"/>
    <cellStyle name="Normal 3 3 5 2 4 10" xfId="26255" xr:uid="{00000000-0005-0000-0000-00009D980000}"/>
    <cellStyle name="Normal 3 3 5 2 4 11" xfId="60659" xr:uid="{00000000-0005-0000-0000-00009E980000}"/>
    <cellStyle name="Normal 3 3 5 2 4 2" xfId="4555" xr:uid="{00000000-0005-0000-0000-00009F980000}"/>
    <cellStyle name="Normal 3 3 5 2 4 2 2" xfId="17202" xr:uid="{00000000-0005-0000-0000-0000A0980000}"/>
    <cellStyle name="Normal 3 3 5 2 4 2 2 2" xfId="52418" xr:uid="{00000000-0005-0000-0000-0000A1980000}"/>
    <cellStyle name="Normal 3 3 5 2 4 2 3" xfId="39821" xr:uid="{00000000-0005-0000-0000-0000A2980000}"/>
    <cellStyle name="Normal 3 3 5 2 4 2 4" xfId="29807" xr:uid="{00000000-0005-0000-0000-0000A3980000}"/>
    <cellStyle name="Normal 3 3 5 2 4 3" xfId="6025" xr:uid="{00000000-0005-0000-0000-0000A4980000}"/>
    <cellStyle name="Normal 3 3 5 2 4 3 2" xfId="18656" xr:uid="{00000000-0005-0000-0000-0000A5980000}"/>
    <cellStyle name="Normal 3 3 5 2 4 3 2 2" xfId="53872" xr:uid="{00000000-0005-0000-0000-0000A6980000}"/>
    <cellStyle name="Normal 3 3 5 2 4 3 3" xfId="41275" xr:uid="{00000000-0005-0000-0000-0000A7980000}"/>
    <cellStyle name="Normal 3 3 5 2 4 3 4" xfId="31261" xr:uid="{00000000-0005-0000-0000-0000A8980000}"/>
    <cellStyle name="Normal 3 3 5 2 4 4" xfId="7484" xr:uid="{00000000-0005-0000-0000-0000A9980000}"/>
    <cellStyle name="Normal 3 3 5 2 4 4 2" xfId="20110" xr:uid="{00000000-0005-0000-0000-0000AA980000}"/>
    <cellStyle name="Normal 3 3 5 2 4 4 2 2" xfId="55326" xr:uid="{00000000-0005-0000-0000-0000AB980000}"/>
    <cellStyle name="Normal 3 3 5 2 4 4 3" xfId="42729" xr:uid="{00000000-0005-0000-0000-0000AC980000}"/>
    <cellStyle name="Normal 3 3 5 2 4 4 4" xfId="32715" xr:uid="{00000000-0005-0000-0000-0000AD980000}"/>
    <cellStyle name="Normal 3 3 5 2 4 5" xfId="9265" xr:uid="{00000000-0005-0000-0000-0000AE980000}"/>
    <cellStyle name="Normal 3 3 5 2 4 5 2" xfId="21886" xr:uid="{00000000-0005-0000-0000-0000AF980000}"/>
    <cellStyle name="Normal 3 3 5 2 4 5 2 2" xfId="57102" xr:uid="{00000000-0005-0000-0000-0000B0980000}"/>
    <cellStyle name="Normal 3 3 5 2 4 5 3" xfId="44505" xr:uid="{00000000-0005-0000-0000-0000B1980000}"/>
    <cellStyle name="Normal 3 3 5 2 4 5 4" xfId="34491" xr:uid="{00000000-0005-0000-0000-0000B2980000}"/>
    <cellStyle name="Normal 3 3 5 2 4 6" xfId="11059" xr:uid="{00000000-0005-0000-0000-0000B3980000}"/>
    <cellStyle name="Normal 3 3 5 2 4 6 2" xfId="23662" xr:uid="{00000000-0005-0000-0000-0000B4980000}"/>
    <cellStyle name="Normal 3 3 5 2 4 6 2 2" xfId="58878" xr:uid="{00000000-0005-0000-0000-0000B5980000}"/>
    <cellStyle name="Normal 3 3 5 2 4 6 3" xfId="46281" xr:uid="{00000000-0005-0000-0000-0000B6980000}"/>
    <cellStyle name="Normal 3 3 5 2 4 6 4" xfId="36267" xr:uid="{00000000-0005-0000-0000-0000B7980000}"/>
    <cellStyle name="Normal 3 3 5 2 4 7" xfId="15426" xr:uid="{00000000-0005-0000-0000-0000B8980000}"/>
    <cellStyle name="Normal 3 3 5 2 4 7 2" xfId="50642" xr:uid="{00000000-0005-0000-0000-0000B9980000}"/>
    <cellStyle name="Normal 3 3 5 2 4 7 3" xfId="28031" xr:uid="{00000000-0005-0000-0000-0000BA980000}"/>
    <cellStyle name="Normal 3 3 5 2 4 8" xfId="13648" xr:uid="{00000000-0005-0000-0000-0000BB980000}"/>
    <cellStyle name="Normal 3 3 5 2 4 8 2" xfId="48866" xr:uid="{00000000-0005-0000-0000-0000BC980000}"/>
    <cellStyle name="Normal 3 3 5 2 4 9" xfId="38045" xr:uid="{00000000-0005-0000-0000-0000BD980000}"/>
    <cellStyle name="Normal 3 3 5 2 5" xfId="3893" xr:uid="{00000000-0005-0000-0000-0000BE980000}"/>
    <cellStyle name="Normal 3 3 5 2 5 2" xfId="8616" xr:uid="{00000000-0005-0000-0000-0000BF980000}"/>
    <cellStyle name="Normal 3 3 5 2 5 2 2" xfId="21242" xr:uid="{00000000-0005-0000-0000-0000C0980000}"/>
    <cellStyle name="Normal 3 3 5 2 5 2 2 2" xfId="56458" xr:uid="{00000000-0005-0000-0000-0000C1980000}"/>
    <cellStyle name="Normal 3 3 5 2 5 2 3" xfId="43861" xr:uid="{00000000-0005-0000-0000-0000C2980000}"/>
    <cellStyle name="Normal 3 3 5 2 5 2 4" xfId="33847" xr:uid="{00000000-0005-0000-0000-0000C3980000}"/>
    <cellStyle name="Normal 3 3 5 2 5 3" xfId="10397" xr:uid="{00000000-0005-0000-0000-0000C4980000}"/>
    <cellStyle name="Normal 3 3 5 2 5 3 2" xfId="23018" xr:uid="{00000000-0005-0000-0000-0000C5980000}"/>
    <cellStyle name="Normal 3 3 5 2 5 3 2 2" xfId="58234" xr:uid="{00000000-0005-0000-0000-0000C6980000}"/>
    <cellStyle name="Normal 3 3 5 2 5 3 3" xfId="45637" xr:uid="{00000000-0005-0000-0000-0000C7980000}"/>
    <cellStyle name="Normal 3 3 5 2 5 3 4" xfId="35623" xr:uid="{00000000-0005-0000-0000-0000C8980000}"/>
    <cellStyle name="Normal 3 3 5 2 5 4" xfId="12193" xr:uid="{00000000-0005-0000-0000-0000C9980000}"/>
    <cellStyle name="Normal 3 3 5 2 5 4 2" xfId="24794" xr:uid="{00000000-0005-0000-0000-0000CA980000}"/>
    <cellStyle name="Normal 3 3 5 2 5 4 2 2" xfId="60010" xr:uid="{00000000-0005-0000-0000-0000CB980000}"/>
    <cellStyle name="Normal 3 3 5 2 5 4 3" xfId="47413" xr:uid="{00000000-0005-0000-0000-0000CC980000}"/>
    <cellStyle name="Normal 3 3 5 2 5 4 4" xfId="37399" xr:uid="{00000000-0005-0000-0000-0000CD980000}"/>
    <cellStyle name="Normal 3 3 5 2 5 5" xfId="16558" xr:uid="{00000000-0005-0000-0000-0000CE980000}"/>
    <cellStyle name="Normal 3 3 5 2 5 5 2" xfId="51774" xr:uid="{00000000-0005-0000-0000-0000CF980000}"/>
    <cellStyle name="Normal 3 3 5 2 5 5 3" xfId="29163" xr:uid="{00000000-0005-0000-0000-0000D0980000}"/>
    <cellStyle name="Normal 3 3 5 2 5 6" xfId="14780" xr:uid="{00000000-0005-0000-0000-0000D1980000}"/>
    <cellStyle name="Normal 3 3 5 2 5 6 2" xfId="49998" xr:uid="{00000000-0005-0000-0000-0000D2980000}"/>
    <cellStyle name="Normal 3 3 5 2 5 7" xfId="39177" xr:uid="{00000000-0005-0000-0000-0000D3980000}"/>
    <cellStyle name="Normal 3 3 5 2 5 8" xfId="27387" xr:uid="{00000000-0005-0000-0000-0000D4980000}"/>
    <cellStyle name="Normal 3 3 5 2 6" xfId="4233" xr:uid="{00000000-0005-0000-0000-0000D5980000}"/>
    <cellStyle name="Normal 3 3 5 2 6 2" xfId="16880" xr:uid="{00000000-0005-0000-0000-0000D6980000}"/>
    <cellStyle name="Normal 3 3 5 2 6 2 2" xfId="52096" xr:uid="{00000000-0005-0000-0000-0000D7980000}"/>
    <cellStyle name="Normal 3 3 5 2 6 2 3" xfId="29485" xr:uid="{00000000-0005-0000-0000-0000D8980000}"/>
    <cellStyle name="Normal 3 3 5 2 6 3" xfId="13326" xr:uid="{00000000-0005-0000-0000-0000D9980000}"/>
    <cellStyle name="Normal 3 3 5 2 6 3 2" xfId="48544" xr:uid="{00000000-0005-0000-0000-0000DA980000}"/>
    <cellStyle name="Normal 3 3 5 2 6 4" xfId="39499" xr:uid="{00000000-0005-0000-0000-0000DB980000}"/>
    <cellStyle name="Normal 3 3 5 2 6 5" xfId="25933" xr:uid="{00000000-0005-0000-0000-0000DC980000}"/>
    <cellStyle name="Normal 3 3 5 2 7" xfId="5703" xr:uid="{00000000-0005-0000-0000-0000DD980000}"/>
    <cellStyle name="Normal 3 3 5 2 7 2" xfId="18334" xr:uid="{00000000-0005-0000-0000-0000DE980000}"/>
    <cellStyle name="Normal 3 3 5 2 7 2 2" xfId="53550" xr:uid="{00000000-0005-0000-0000-0000DF980000}"/>
    <cellStyle name="Normal 3 3 5 2 7 3" xfId="40953" xr:uid="{00000000-0005-0000-0000-0000E0980000}"/>
    <cellStyle name="Normal 3 3 5 2 7 4" xfId="30939" xr:uid="{00000000-0005-0000-0000-0000E1980000}"/>
    <cellStyle name="Normal 3 3 5 2 8" xfId="7162" xr:uid="{00000000-0005-0000-0000-0000E2980000}"/>
    <cellStyle name="Normal 3 3 5 2 8 2" xfId="19788" xr:uid="{00000000-0005-0000-0000-0000E3980000}"/>
    <cellStyle name="Normal 3 3 5 2 8 2 2" xfId="55004" xr:uid="{00000000-0005-0000-0000-0000E4980000}"/>
    <cellStyle name="Normal 3 3 5 2 8 3" xfId="42407" xr:uid="{00000000-0005-0000-0000-0000E5980000}"/>
    <cellStyle name="Normal 3 3 5 2 8 4" xfId="32393" xr:uid="{00000000-0005-0000-0000-0000E6980000}"/>
    <cellStyle name="Normal 3 3 5 2 9" xfId="8943" xr:uid="{00000000-0005-0000-0000-0000E7980000}"/>
    <cellStyle name="Normal 3 3 5 2 9 2" xfId="21564" xr:uid="{00000000-0005-0000-0000-0000E8980000}"/>
    <cellStyle name="Normal 3 3 5 2 9 2 2" xfId="56780" xr:uid="{00000000-0005-0000-0000-0000E9980000}"/>
    <cellStyle name="Normal 3 3 5 2 9 3" xfId="44183" xr:uid="{00000000-0005-0000-0000-0000EA980000}"/>
    <cellStyle name="Normal 3 3 5 2 9 4" xfId="34169" xr:uid="{00000000-0005-0000-0000-0000EB980000}"/>
    <cellStyle name="Normal 3 3 5 3" xfId="3079" xr:uid="{00000000-0005-0000-0000-0000EC980000}"/>
    <cellStyle name="Normal 3 3 5 3 10" xfId="25451" xr:uid="{00000000-0005-0000-0000-0000ED980000}"/>
    <cellStyle name="Normal 3 3 5 3 11" xfId="60986" xr:uid="{00000000-0005-0000-0000-0000EE980000}"/>
    <cellStyle name="Normal 3 3 5 3 2" xfId="4882" xr:uid="{00000000-0005-0000-0000-0000EF980000}"/>
    <cellStyle name="Normal 3 3 5 3 2 2" xfId="17529" xr:uid="{00000000-0005-0000-0000-0000F0980000}"/>
    <cellStyle name="Normal 3 3 5 3 2 2 2" xfId="52745" xr:uid="{00000000-0005-0000-0000-0000F1980000}"/>
    <cellStyle name="Normal 3 3 5 3 2 2 3" xfId="30134" xr:uid="{00000000-0005-0000-0000-0000F2980000}"/>
    <cellStyle name="Normal 3 3 5 3 2 3" xfId="13975" xr:uid="{00000000-0005-0000-0000-0000F3980000}"/>
    <cellStyle name="Normal 3 3 5 3 2 3 2" xfId="49193" xr:uid="{00000000-0005-0000-0000-0000F4980000}"/>
    <cellStyle name="Normal 3 3 5 3 2 4" xfId="40148" xr:uid="{00000000-0005-0000-0000-0000F5980000}"/>
    <cellStyle name="Normal 3 3 5 3 2 5" xfId="26582" xr:uid="{00000000-0005-0000-0000-0000F6980000}"/>
    <cellStyle name="Normal 3 3 5 3 3" xfId="6352" xr:uid="{00000000-0005-0000-0000-0000F7980000}"/>
    <cellStyle name="Normal 3 3 5 3 3 2" xfId="18983" xr:uid="{00000000-0005-0000-0000-0000F8980000}"/>
    <cellStyle name="Normal 3 3 5 3 3 2 2" xfId="54199" xr:uid="{00000000-0005-0000-0000-0000F9980000}"/>
    <cellStyle name="Normal 3 3 5 3 3 3" xfId="41602" xr:uid="{00000000-0005-0000-0000-0000FA980000}"/>
    <cellStyle name="Normal 3 3 5 3 3 4" xfId="31588" xr:uid="{00000000-0005-0000-0000-0000FB980000}"/>
    <cellStyle name="Normal 3 3 5 3 4" xfId="7811" xr:uid="{00000000-0005-0000-0000-0000FC980000}"/>
    <cellStyle name="Normal 3 3 5 3 4 2" xfId="20437" xr:uid="{00000000-0005-0000-0000-0000FD980000}"/>
    <cellStyle name="Normal 3 3 5 3 4 2 2" xfId="55653" xr:uid="{00000000-0005-0000-0000-0000FE980000}"/>
    <cellStyle name="Normal 3 3 5 3 4 3" xfId="43056" xr:uid="{00000000-0005-0000-0000-0000FF980000}"/>
    <cellStyle name="Normal 3 3 5 3 4 4" xfId="33042" xr:uid="{00000000-0005-0000-0000-000000990000}"/>
    <cellStyle name="Normal 3 3 5 3 5" xfId="9592" xr:uid="{00000000-0005-0000-0000-000001990000}"/>
    <cellStyle name="Normal 3 3 5 3 5 2" xfId="22213" xr:uid="{00000000-0005-0000-0000-000002990000}"/>
    <cellStyle name="Normal 3 3 5 3 5 2 2" xfId="57429" xr:uid="{00000000-0005-0000-0000-000003990000}"/>
    <cellStyle name="Normal 3 3 5 3 5 3" xfId="44832" xr:uid="{00000000-0005-0000-0000-000004990000}"/>
    <cellStyle name="Normal 3 3 5 3 5 4" xfId="34818" xr:uid="{00000000-0005-0000-0000-000005990000}"/>
    <cellStyle name="Normal 3 3 5 3 6" xfId="11386" xr:uid="{00000000-0005-0000-0000-000006990000}"/>
    <cellStyle name="Normal 3 3 5 3 6 2" xfId="23989" xr:uid="{00000000-0005-0000-0000-000007990000}"/>
    <cellStyle name="Normal 3 3 5 3 6 2 2" xfId="59205" xr:uid="{00000000-0005-0000-0000-000008990000}"/>
    <cellStyle name="Normal 3 3 5 3 6 3" xfId="46608" xr:uid="{00000000-0005-0000-0000-000009990000}"/>
    <cellStyle name="Normal 3 3 5 3 6 4" xfId="36594" xr:uid="{00000000-0005-0000-0000-00000A990000}"/>
    <cellStyle name="Normal 3 3 5 3 7" xfId="15753" xr:uid="{00000000-0005-0000-0000-00000B990000}"/>
    <cellStyle name="Normal 3 3 5 3 7 2" xfId="50969" xr:uid="{00000000-0005-0000-0000-00000C990000}"/>
    <cellStyle name="Normal 3 3 5 3 7 3" xfId="28358" xr:uid="{00000000-0005-0000-0000-00000D990000}"/>
    <cellStyle name="Normal 3 3 5 3 8" xfId="12844" xr:uid="{00000000-0005-0000-0000-00000E990000}"/>
    <cellStyle name="Normal 3 3 5 3 8 2" xfId="48062" xr:uid="{00000000-0005-0000-0000-00000F990000}"/>
    <cellStyle name="Normal 3 3 5 3 9" xfId="38372" xr:uid="{00000000-0005-0000-0000-000010990000}"/>
    <cellStyle name="Normal 3 3 5 4" xfId="2905" xr:uid="{00000000-0005-0000-0000-000011990000}"/>
    <cellStyle name="Normal 3 3 5 4 10" xfId="25292" xr:uid="{00000000-0005-0000-0000-000012990000}"/>
    <cellStyle name="Normal 3 3 5 4 11" xfId="60827" xr:uid="{00000000-0005-0000-0000-000013990000}"/>
    <cellStyle name="Normal 3 3 5 4 2" xfId="4723" xr:uid="{00000000-0005-0000-0000-000014990000}"/>
    <cellStyle name="Normal 3 3 5 4 2 2" xfId="17370" xr:uid="{00000000-0005-0000-0000-000015990000}"/>
    <cellStyle name="Normal 3 3 5 4 2 2 2" xfId="52586" xr:uid="{00000000-0005-0000-0000-000016990000}"/>
    <cellStyle name="Normal 3 3 5 4 2 2 3" xfId="29975" xr:uid="{00000000-0005-0000-0000-000017990000}"/>
    <cellStyle name="Normal 3 3 5 4 2 3" xfId="13816" xr:uid="{00000000-0005-0000-0000-000018990000}"/>
    <cellStyle name="Normal 3 3 5 4 2 3 2" xfId="49034" xr:uid="{00000000-0005-0000-0000-000019990000}"/>
    <cellStyle name="Normal 3 3 5 4 2 4" xfId="39989" xr:uid="{00000000-0005-0000-0000-00001A990000}"/>
    <cellStyle name="Normal 3 3 5 4 2 5" xfId="26423" xr:uid="{00000000-0005-0000-0000-00001B990000}"/>
    <cellStyle name="Normal 3 3 5 4 3" xfId="6193" xr:uid="{00000000-0005-0000-0000-00001C990000}"/>
    <cellStyle name="Normal 3 3 5 4 3 2" xfId="18824" xr:uid="{00000000-0005-0000-0000-00001D990000}"/>
    <cellStyle name="Normal 3 3 5 4 3 2 2" xfId="54040" xr:uid="{00000000-0005-0000-0000-00001E990000}"/>
    <cellStyle name="Normal 3 3 5 4 3 3" xfId="41443" xr:uid="{00000000-0005-0000-0000-00001F990000}"/>
    <cellStyle name="Normal 3 3 5 4 3 4" xfId="31429" xr:uid="{00000000-0005-0000-0000-000020990000}"/>
    <cellStyle name="Normal 3 3 5 4 4" xfId="7652" xr:uid="{00000000-0005-0000-0000-000021990000}"/>
    <cellStyle name="Normal 3 3 5 4 4 2" xfId="20278" xr:uid="{00000000-0005-0000-0000-000022990000}"/>
    <cellStyle name="Normal 3 3 5 4 4 2 2" xfId="55494" xr:uid="{00000000-0005-0000-0000-000023990000}"/>
    <cellStyle name="Normal 3 3 5 4 4 3" xfId="42897" xr:uid="{00000000-0005-0000-0000-000024990000}"/>
    <cellStyle name="Normal 3 3 5 4 4 4" xfId="32883" xr:uid="{00000000-0005-0000-0000-000025990000}"/>
    <cellStyle name="Normal 3 3 5 4 5" xfId="9433" xr:uid="{00000000-0005-0000-0000-000026990000}"/>
    <cellStyle name="Normal 3 3 5 4 5 2" xfId="22054" xr:uid="{00000000-0005-0000-0000-000027990000}"/>
    <cellStyle name="Normal 3 3 5 4 5 2 2" xfId="57270" xr:uid="{00000000-0005-0000-0000-000028990000}"/>
    <cellStyle name="Normal 3 3 5 4 5 3" xfId="44673" xr:uid="{00000000-0005-0000-0000-000029990000}"/>
    <cellStyle name="Normal 3 3 5 4 5 4" xfId="34659" xr:uid="{00000000-0005-0000-0000-00002A990000}"/>
    <cellStyle name="Normal 3 3 5 4 6" xfId="11227" xr:uid="{00000000-0005-0000-0000-00002B990000}"/>
    <cellStyle name="Normal 3 3 5 4 6 2" xfId="23830" xr:uid="{00000000-0005-0000-0000-00002C990000}"/>
    <cellStyle name="Normal 3 3 5 4 6 2 2" xfId="59046" xr:uid="{00000000-0005-0000-0000-00002D990000}"/>
    <cellStyle name="Normal 3 3 5 4 6 3" xfId="46449" xr:uid="{00000000-0005-0000-0000-00002E990000}"/>
    <cellStyle name="Normal 3 3 5 4 6 4" xfId="36435" xr:uid="{00000000-0005-0000-0000-00002F990000}"/>
    <cellStyle name="Normal 3 3 5 4 7" xfId="15594" xr:uid="{00000000-0005-0000-0000-000030990000}"/>
    <cellStyle name="Normal 3 3 5 4 7 2" xfId="50810" xr:uid="{00000000-0005-0000-0000-000031990000}"/>
    <cellStyle name="Normal 3 3 5 4 7 3" xfId="28199" xr:uid="{00000000-0005-0000-0000-000032990000}"/>
    <cellStyle name="Normal 3 3 5 4 8" xfId="12685" xr:uid="{00000000-0005-0000-0000-000033990000}"/>
    <cellStyle name="Normal 3 3 5 4 8 2" xfId="47903" xr:uid="{00000000-0005-0000-0000-000034990000}"/>
    <cellStyle name="Normal 3 3 5 4 9" xfId="38213" xr:uid="{00000000-0005-0000-0000-000035990000}"/>
    <cellStyle name="Normal 3 3 5 5" xfId="3414" xr:uid="{00000000-0005-0000-0000-000036990000}"/>
    <cellStyle name="Normal 3 3 5 5 10" xfId="26910" xr:uid="{00000000-0005-0000-0000-000037990000}"/>
    <cellStyle name="Normal 3 3 5 5 11" xfId="61314" xr:uid="{00000000-0005-0000-0000-000038990000}"/>
    <cellStyle name="Normal 3 3 5 5 2" xfId="5210" xr:uid="{00000000-0005-0000-0000-000039990000}"/>
    <cellStyle name="Normal 3 3 5 5 2 2" xfId="17857" xr:uid="{00000000-0005-0000-0000-00003A990000}"/>
    <cellStyle name="Normal 3 3 5 5 2 2 2" xfId="53073" xr:uid="{00000000-0005-0000-0000-00003B990000}"/>
    <cellStyle name="Normal 3 3 5 5 2 3" xfId="40476" xr:uid="{00000000-0005-0000-0000-00003C990000}"/>
    <cellStyle name="Normal 3 3 5 5 2 4" xfId="30462" xr:uid="{00000000-0005-0000-0000-00003D990000}"/>
    <cellStyle name="Normal 3 3 5 5 3" xfId="6680" xr:uid="{00000000-0005-0000-0000-00003E990000}"/>
    <cellStyle name="Normal 3 3 5 5 3 2" xfId="19311" xr:uid="{00000000-0005-0000-0000-00003F990000}"/>
    <cellStyle name="Normal 3 3 5 5 3 2 2" xfId="54527" xr:uid="{00000000-0005-0000-0000-000040990000}"/>
    <cellStyle name="Normal 3 3 5 5 3 3" xfId="41930" xr:uid="{00000000-0005-0000-0000-000041990000}"/>
    <cellStyle name="Normal 3 3 5 5 3 4" xfId="31916" xr:uid="{00000000-0005-0000-0000-000042990000}"/>
    <cellStyle name="Normal 3 3 5 5 4" xfId="8139" xr:uid="{00000000-0005-0000-0000-000043990000}"/>
    <cellStyle name="Normal 3 3 5 5 4 2" xfId="20765" xr:uid="{00000000-0005-0000-0000-000044990000}"/>
    <cellStyle name="Normal 3 3 5 5 4 2 2" xfId="55981" xr:uid="{00000000-0005-0000-0000-000045990000}"/>
    <cellStyle name="Normal 3 3 5 5 4 3" xfId="43384" xr:uid="{00000000-0005-0000-0000-000046990000}"/>
    <cellStyle name="Normal 3 3 5 5 4 4" xfId="33370" xr:uid="{00000000-0005-0000-0000-000047990000}"/>
    <cellStyle name="Normal 3 3 5 5 5" xfId="9920" xr:uid="{00000000-0005-0000-0000-000048990000}"/>
    <cellStyle name="Normal 3 3 5 5 5 2" xfId="22541" xr:uid="{00000000-0005-0000-0000-000049990000}"/>
    <cellStyle name="Normal 3 3 5 5 5 2 2" xfId="57757" xr:uid="{00000000-0005-0000-0000-00004A990000}"/>
    <cellStyle name="Normal 3 3 5 5 5 3" xfId="45160" xr:uid="{00000000-0005-0000-0000-00004B990000}"/>
    <cellStyle name="Normal 3 3 5 5 5 4" xfId="35146" xr:uid="{00000000-0005-0000-0000-00004C990000}"/>
    <cellStyle name="Normal 3 3 5 5 6" xfId="11714" xr:uid="{00000000-0005-0000-0000-00004D990000}"/>
    <cellStyle name="Normal 3 3 5 5 6 2" xfId="24317" xr:uid="{00000000-0005-0000-0000-00004E990000}"/>
    <cellStyle name="Normal 3 3 5 5 6 2 2" xfId="59533" xr:uid="{00000000-0005-0000-0000-00004F990000}"/>
    <cellStyle name="Normal 3 3 5 5 6 3" xfId="46936" xr:uid="{00000000-0005-0000-0000-000050990000}"/>
    <cellStyle name="Normal 3 3 5 5 6 4" xfId="36922" xr:uid="{00000000-0005-0000-0000-000051990000}"/>
    <cellStyle name="Normal 3 3 5 5 7" xfId="16081" xr:uid="{00000000-0005-0000-0000-000052990000}"/>
    <cellStyle name="Normal 3 3 5 5 7 2" xfId="51297" xr:uid="{00000000-0005-0000-0000-000053990000}"/>
    <cellStyle name="Normal 3 3 5 5 7 3" xfId="28686" xr:uid="{00000000-0005-0000-0000-000054990000}"/>
    <cellStyle name="Normal 3 3 5 5 8" xfId="14303" xr:uid="{00000000-0005-0000-0000-000055990000}"/>
    <cellStyle name="Normal 3 3 5 5 8 2" xfId="49521" xr:uid="{00000000-0005-0000-0000-000056990000}"/>
    <cellStyle name="Normal 3 3 5 5 9" xfId="38700" xr:uid="{00000000-0005-0000-0000-000057990000}"/>
    <cellStyle name="Normal 3 3 5 6" xfId="2574" xr:uid="{00000000-0005-0000-0000-000058990000}"/>
    <cellStyle name="Normal 3 3 5 6 10" xfId="26101" xr:uid="{00000000-0005-0000-0000-000059990000}"/>
    <cellStyle name="Normal 3 3 5 6 11" xfId="60505" xr:uid="{00000000-0005-0000-0000-00005A990000}"/>
    <cellStyle name="Normal 3 3 5 6 2" xfId="4401" xr:uid="{00000000-0005-0000-0000-00005B990000}"/>
    <cellStyle name="Normal 3 3 5 6 2 2" xfId="17048" xr:uid="{00000000-0005-0000-0000-00005C990000}"/>
    <cellStyle name="Normal 3 3 5 6 2 2 2" xfId="52264" xr:uid="{00000000-0005-0000-0000-00005D990000}"/>
    <cellStyle name="Normal 3 3 5 6 2 3" xfId="39667" xr:uid="{00000000-0005-0000-0000-00005E990000}"/>
    <cellStyle name="Normal 3 3 5 6 2 4" xfId="29653" xr:uid="{00000000-0005-0000-0000-00005F990000}"/>
    <cellStyle name="Normal 3 3 5 6 3" xfId="5871" xr:uid="{00000000-0005-0000-0000-000060990000}"/>
    <cellStyle name="Normal 3 3 5 6 3 2" xfId="18502" xr:uid="{00000000-0005-0000-0000-000061990000}"/>
    <cellStyle name="Normal 3 3 5 6 3 2 2" xfId="53718" xr:uid="{00000000-0005-0000-0000-000062990000}"/>
    <cellStyle name="Normal 3 3 5 6 3 3" xfId="41121" xr:uid="{00000000-0005-0000-0000-000063990000}"/>
    <cellStyle name="Normal 3 3 5 6 3 4" xfId="31107" xr:uid="{00000000-0005-0000-0000-000064990000}"/>
    <cellStyle name="Normal 3 3 5 6 4" xfId="7330" xr:uid="{00000000-0005-0000-0000-000065990000}"/>
    <cellStyle name="Normal 3 3 5 6 4 2" xfId="19956" xr:uid="{00000000-0005-0000-0000-000066990000}"/>
    <cellStyle name="Normal 3 3 5 6 4 2 2" xfId="55172" xr:uid="{00000000-0005-0000-0000-000067990000}"/>
    <cellStyle name="Normal 3 3 5 6 4 3" xfId="42575" xr:uid="{00000000-0005-0000-0000-000068990000}"/>
    <cellStyle name="Normal 3 3 5 6 4 4" xfId="32561" xr:uid="{00000000-0005-0000-0000-000069990000}"/>
    <cellStyle name="Normal 3 3 5 6 5" xfId="9111" xr:uid="{00000000-0005-0000-0000-00006A990000}"/>
    <cellStyle name="Normal 3 3 5 6 5 2" xfId="21732" xr:uid="{00000000-0005-0000-0000-00006B990000}"/>
    <cellStyle name="Normal 3 3 5 6 5 2 2" xfId="56948" xr:uid="{00000000-0005-0000-0000-00006C990000}"/>
    <cellStyle name="Normal 3 3 5 6 5 3" xfId="44351" xr:uid="{00000000-0005-0000-0000-00006D990000}"/>
    <cellStyle name="Normal 3 3 5 6 5 4" xfId="34337" xr:uid="{00000000-0005-0000-0000-00006E990000}"/>
    <cellStyle name="Normal 3 3 5 6 6" xfId="10905" xr:uid="{00000000-0005-0000-0000-00006F990000}"/>
    <cellStyle name="Normal 3 3 5 6 6 2" xfId="23508" xr:uid="{00000000-0005-0000-0000-000070990000}"/>
    <cellStyle name="Normal 3 3 5 6 6 2 2" xfId="58724" xr:uid="{00000000-0005-0000-0000-000071990000}"/>
    <cellStyle name="Normal 3 3 5 6 6 3" xfId="46127" xr:uid="{00000000-0005-0000-0000-000072990000}"/>
    <cellStyle name="Normal 3 3 5 6 6 4" xfId="36113" xr:uid="{00000000-0005-0000-0000-000073990000}"/>
    <cellStyle name="Normal 3 3 5 6 7" xfId="15272" xr:uid="{00000000-0005-0000-0000-000074990000}"/>
    <cellStyle name="Normal 3 3 5 6 7 2" xfId="50488" xr:uid="{00000000-0005-0000-0000-000075990000}"/>
    <cellStyle name="Normal 3 3 5 6 7 3" xfId="27877" xr:uid="{00000000-0005-0000-0000-000076990000}"/>
    <cellStyle name="Normal 3 3 5 6 8" xfId="13494" xr:uid="{00000000-0005-0000-0000-000077990000}"/>
    <cellStyle name="Normal 3 3 5 6 8 2" xfId="48712" xr:uid="{00000000-0005-0000-0000-000078990000}"/>
    <cellStyle name="Normal 3 3 5 6 9" xfId="37891" xr:uid="{00000000-0005-0000-0000-000079990000}"/>
    <cellStyle name="Normal 3 3 5 7" xfId="3738" xr:uid="{00000000-0005-0000-0000-00007A990000}"/>
    <cellStyle name="Normal 3 3 5 7 2" xfId="8462" xr:uid="{00000000-0005-0000-0000-00007B990000}"/>
    <cellStyle name="Normal 3 3 5 7 2 2" xfId="21088" xr:uid="{00000000-0005-0000-0000-00007C990000}"/>
    <cellStyle name="Normal 3 3 5 7 2 2 2" xfId="56304" xr:uid="{00000000-0005-0000-0000-00007D990000}"/>
    <cellStyle name="Normal 3 3 5 7 2 3" xfId="43707" xr:uid="{00000000-0005-0000-0000-00007E990000}"/>
    <cellStyle name="Normal 3 3 5 7 2 4" xfId="33693" xr:uid="{00000000-0005-0000-0000-00007F990000}"/>
    <cellStyle name="Normal 3 3 5 7 3" xfId="10243" xr:uid="{00000000-0005-0000-0000-000080990000}"/>
    <cellStyle name="Normal 3 3 5 7 3 2" xfId="22864" xr:uid="{00000000-0005-0000-0000-000081990000}"/>
    <cellStyle name="Normal 3 3 5 7 3 2 2" xfId="58080" xr:uid="{00000000-0005-0000-0000-000082990000}"/>
    <cellStyle name="Normal 3 3 5 7 3 3" xfId="45483" xr:uid="{00000000-0005-0000-0000-000083990000}"/>
    <cellStyle name="Normal 3 3 5 7 3 4" xfId="35469" xr:uid="{00000000-0005-0000-0000-000084990000}"/>
    <cellStyle name="Normal 3 3 5 7 4" xfId="12039" xr:uid="{00000000-0005-0000-0000-000085990000}"/>
    <cellStyle name="Normal 3 3 5 7 4 2" xfId="24640" xr:uid="{00000000-0005-0000-0000-000086990000}"/>
    <cellStyle name="Normal 3 3 5 7 4 2 2" xfId="59856" xr:uid="{00000000-0005-0000-0000-000087990000}"/>
    <cellStyle name="Normal 3 3 5 7 4 3" xfId="47259" xr:uid="{00000000-0005-0000-0000-000088990000}"/>
    <cellStyle name="Normal 3 3 5 7 4 4" xfId="37245" xr:uid="{00000000-0005-0000-0000-000089990000}"/>
    <cellStyle name="Normal 3 3 5 7 5" xfId="16404" xr:uid="{00000000-0005-0000-0000-00008A990000}"/>
    <cellStyle name="Normal 3 3 5 7 5 2" xfId="51620" xr:uid="{00000000-0005-0000-0000-00008B990000}"/>
    <cellStyle name="Normal 3 3 5 7 5 3" xfId="29009" xr:uid="{00000000-0005-0000-0000-00008C990000}"/>
    <cellStyle name="Normal 3 3 5 7 6" xfId="14626" xr:uid="{00000000-0005-0000-0000-00008D990000}"/>
    <cellStyle name="Normal 3 3 5 7 6 2" xfId="49844" xr:uid="{00000000-0005-0000-0000-00008E990000}"/>
    <cellStyle name="Normal 3 3 5 7 7" xfId="39023" xr:uid="{00000000-0005-0000-0000-00008F990000}"/>
    <cellStyle name="Normal 3 3 5 7 8" xfId="27233" xr:uid="{00000000-0005-0000-0000-000090990000}"/>
    <cellStyle name="Normal 3 3 5 8" xfId="4076" xr:uid="{00000000-0005-0000-0000-000091990000}"/>
    <cellStyle name="Normal 3 3 5 8 2" xfId="16726" xr:uid="{00000000-0005-0000-0000-000092990000}"/>
    <cellStyle name="Normal 3 3 5 8 2 2" xfId="51942" xr:uid="{00000000-0005-0000-0000-000093990000}"/>
    <cellStyle name="Normal 3 3 5 8 2 3" xfId="29331" xr:uid="{00000000-0005-0000-0000-000094990000}"/>
    <cellStyle name="Normal 3 3 5 8 3" xfId="13172" xr:uid="{00000000-0005-0000-0000-000095990000}"/>
    <cellStyle name="Normal 3 3 5 8 3 2" xfId="48390" xr:uid="{00000000-0005-0000-0000-000096990000}"/>
    <cellStyle name="Normal 3 3 5 8 4" xfId="39345" xr:uid="{00000000-0005-0000-0000-000097990000}"/>
    <cellStyle name="Normal 3 3 5 8 5" xfId="25779" xr:uid="{00000000-0005-0000-0000-000098990000}"/>
    <cellStyle name="Normal 3 3 5 9" xfId="5549" xr:uid="{00000000-0005-0000-0000-000099990000}"/>
    <cellStyle name="Normal 3 3 5 9 2" xfId="18180" xr:uid="{00000000-0005-0000-0000-00009A990000}"/>
    <cellStyle name="Normal 3 3 5 9 2 2" xfId="53396" xr:uid="{00000000-0005-0000-0000-00009B990000}"/>
    <cellStyle name="Normal 3 3 5 9 3" xfId="40799" xr:uid="{00000000-0005-0000-0000-00009C990000}"/>
    <cellStyle name="Normal 3 3 5 9 4" xfId="30785" xr:uid="{00000000-0005-0000-0000-00009D990000}"/>
    <cellStyle name="Normal 3 3 6" xfId="2250" xr:uid="{00000000-0005-0000-0000-00009E990000}"/>
    <cellStyle name="Normal 3 3 6 10" xfId="7029" xr:uid="{00000000-0005-0000-0000-00009F990000}"/>
    <cellStyle name="Normal 3 3 6 10 2" xfId="19655" xr:uid="{00000000-0005-0000-0000-0000A0990000}"/>
    <cellStyle name="Normal 3 3 6 10 2 2" xfId="54871" xr:uid="{00000000-0005-0000-0000-0000A1990000}"/>
    <cellStyle name="Normal 3 3 6 10 3" xfId="42274" xr:uid="{00000000-0005-0000-0000-0000A2990000}"/>
    <cellStyle name="Normal 3 3 6 10 4" xfId="32260" xr:uid="{00000000-0005-0000-0000-0000A3990000}"/>
    <cellStyle name="Normal 3 3 6 11" xfId="8810" xr:uid="{00000000-0005-0000-0000-0000A4990000}"/>
    <cellStyle name="Normal 3 3 6 11 2" xfId="21431" xr:uid="{00000000-0005-0000-0000-0000A5990000}"/>
    <cellStyle name="Normal 3 3 6 11 2 2" xfId="56647" xr:uid="{00000000-0005-0000-0000-0000A6990000}"/>
    <cellStyle name="Normal 3 3 6 11 3" xfId="44050" xr:uid="{00000000-0005-0000-0000-0000A7990000}"/>
    <cellStyle name="Normal 3 3 6 11 4" xfId="34036" xr:uid="{00000000-0005-0000-0000-0000A8990000}"/>
    <cellStyle name="Normal 3 3 6 12" xfId="10658" xr:uid="{00000000-0005-0000-0000-0000A9990000}"/>
    <cellStyle name="Normal 3 3 6 12 2" xfId="23269" xr:uid="{00000000-0005-0000-0000-0000AA990000}"/>
    <cellStyle name="Normal 3 3 6 12 2 2" xfId="58485" xr:uid="{00000000-0005-0000-0000-0000AB990000}"/>
    <cellStyle name="Normal 3 3 6 12 3" xfId="45888" xr:uid="{00000000-0005-0000-0000-0000AC990000}"/>
    <cellStyle name="Normal 3 3 6 12 4" xfId="35874" xr:uid="{00000000-0005-0000-0000-0000AD990000}"/>
    <cellStyle name="Normal 3 3 6 13" xfId="14971" xr:uid="{00000000-0005-0000-0000-0000AE990000}"/>
    <cellStyle name="Normal 3 3 6 13 2" xfId="50187" xr:uid="{00000000-0005-0000-0000-0000AF990000}"/>
    <cellStyle name="Normal 3 3 6 13 3" xfId="27576" xr:uid="{00000000-0005-0000-0000-0000B0990000}"/>
    <cellStyle name="Normal 3 3 6 14" xfId="12384" xr:uid="{00000000-0005-0000-0000-0000B1990000}"/>
    <cellStyle name="Normal 3 3 6 14 2" xfId="47602" xr:uid="{00000000-0005-0000-0000-0000B2990000}"/>
    <cellStyle name="Normal 3 3 6 15" xfId="37590" xr:uid="{00000000-0005-0000-0000-0000B3990000}"/>
    <cellStyle name="Normal 3 3 6 16" xfId="24991" xr:uid="{00000000-0005-0000-0000-0000B4990000}"/>
    <cellStyle name="Normal 3 3 6 17" xfId="60204" xr:uid="{00000000-0005-0000-0000-0000B5990000}"/>
    <cellStyle name="Normal 3 3 6 2" xfId="2423" xr:uid="{00000000-0005-0000-0000-0000B6990000}"/>
    <cellStyle name="Normal 3 3 6 2 10" xfId="10659" xr:uid="{00000000-0005-0000-0000-0000B7990000}"/>
    <cellStyle name="Normal 3 3 6 2 10 2" xfId="23270" xr:uid="{00000000-0005-0000-0000-0000B8990000}"/>
    <cellStyle name="Normal 3 3 6 2 10 2 2" xfId="58486" xr:uid="{00000000-0005-0000-0000-0000B9990000}"/>
    <cellStyle name="Normal 3 3 6 2 10 3" xfId="45889" xr:uid="{00000000-0005-0000-0000-0000BA990000}"/>
    <cellStyle name="Normal 3 3 6 2 10 4" xfId="35875" xr:uid="{00000000-0005-0000-0000-0000BB990000}"/>
    <cellStyle name="Normal 3 3 6 2 11" xfId="15128" xr:uid="{00000000-0005-0000-0000-0000BC990000}"/>
    <cellStyle name="Normal 3 3 6 2 11 2" xfId="50344" xr:uid="{00000000-0005-0000-0000-0000BD990000}"/>
    <cellStyle name="Normal 3 3 6 2 11 3" xfId="27733" xr:uid="{00000000-0005-0000-0000-0000BE990000}"/>
    <cellStyle name="Normal 3 3 6 2 12" xfId="12541" xr:uid="{00000000-0005-0000-0000-0000BF990000}"/>
    <cellStyle name="Normal 3 3 6 2 12 2" xfId="47759" xr:uid="{00000000-0005-0000-0000-0000C0990000}"/>
    <cellStyle name="Normal 3 3 6 2 13" xfId="37747" xr:uid="{00000000-0005-0000-0000-0000C1990000}"/>
    <cellStyle name="Normal 3 3 6 2 14" xfId="25148" xr:uid="{00000000-0005-0000-0000-0000C2990000}"/>
    <cellStyle name="Normal 3 3 6 2 15" xfId="60361" xr:uid="{00000000-0005-0000-0000-0000C3990000}"/>
    <cellStyle name="Normal 3 3 6 2 2" xfId="3263" xr:uid="{00000000-0005-0000-0000-0000C4990000}"/>
    <cellStyle name="Normal 3 3 6 2 2 10" xfId="25632" xr:uid="{00000000-0005-0000-0000-0000C5990000}"/>
    <cellStyle name="Normal 3 3 6 2 2 11" xfId="61167" xr:uid="{00000000-0005-0000-0000-0000C6990000}"/>
    <cellStyle name="Normal 3 3 6 2 2 2" xfId="5063" xr:uid="{00000000-0005-0000-0000-0000C7990000}"/>
    <cellStyle name="Normal 3 3 6 2 2 2 2" xfId="17710" xr:uid="{00000000-0005-0000-0000-0000C8990000}"/>
    <cellStyle name="Normal 3 3 6 2 2 2 2 2" xfId="52926" xr:uid="{00000000-0005-0000-0000-0000C9990000}"/>
    <cellStyle name="Normal 3 3 6 2 2 2 2 3" xfId="30315" xr:uid="{00000000-0005-0000-0000-0000CA990000}"/>
    <cellStyle name="Normal 3 3 6 2 2 2 3" xfId="14156" xr:uid="{00000000-0005-0000-0000-0000CB990000}"/>
    <cellStyle name="Normal 3 3 6 2 2 2 3 2" xfId="49374" xr:uid="{00000000-0005-0000-0000-0000CC990000}"/>
    <cellStyle name="Normal 3 3 6 2 2 2 4" xfId="40329" xr:uid="{00000000-0005-0000-0000-0000CD990000}"/>
    <cellStyle name="Normal 3 3 6 2 2 2 5" xfId="26763" xr:uid="{00000000-0005-0000-0000-0000CE990000}"/>
    <cellStyle name="Normal 3 3 6 2 2 3" xfId="6533" xr:uid="{00000000-0005-0000-0000-0000CF990000}"/>
    <cellStyle name="Normal 3 3 6 2 2 3 2" xfId="19164" xr:uid="{00000000-0005-0000-0000-0000D0990000}"/>
    <cellStyle name="Normal 3 3 6 2 2 3 2 2" xfId="54380" xr:uid="{00000000-0005-0000-0000-0000D1990000}"/>
    <cellStyle name="Normal 3 3 6 2 2 3 3" xfId="41783" xr:uid="{00000000-0005-0000-0000-0000D2990000}"/>
    <cellStyle name="Normal 3 3 6 2 2 3 4" xfId="31769" xr:uid="{00000000-0005-0000-0000-0000D3990000}"/>
    <cellStyle name="Normal 3 3 6 2 2 4" xfId="7992" xr:uid="{00000000-0005-0000-0000-0000D4990000}"/>
    <cellStyle name="Normal 3 3 6 2 2 4 2" xfId="20618" xr:uid="{00000000-0005-0000-0000-0000D5990000}"/>
    <cellStyle name="Normal 3 3 6 2 2 4 2 2" xfId="55834" xr:uid="{00000000-0005-0000-0000-0000D6990000}"/>
    <cellStyle name="Normal 3 3 6 2 2 4 3" xfId="43237" xr:uid="{00000000-0005-0000-0000-0000D7990000}"/>
    <cellStyle name="Normal 3 3 6 2 2 4 4" xfId="33223" xr:uid="{00000000-0005-0000-0000-0000D8990000}"/>
    <cellStyle name="Normal 3 3 6 2 2 5" xfId="9773" xr:uid="{00000000-0005-0000-0000-0000D9990000}"/>
    <cellStyle name="Normal 3 3 6 2 2 5 2" xfId="22394" xr:uid="{00000000-0005-0000-0000-0000DA990000}"/>
    <cellStyle name="Normal 3 3 6 2 2 5 2 2" xfId="57610" xr:uid="{00000000-0005-0000-0000-0000DB990000}"/>
    <cellStyle name="Normal 3 3 6 2 2 5 3" xfId="45013" xr:uid="{00000000-0005-0000-0000-0000DC990000}"/>
    <cellStyle name="Normal 3 3 6 2 2 5 4" xfId="34999" xr:uid="{00000000-0005-0000-0000-0000DD990000}"/>
    <cellStyle name="Normal 3 3 6 2 2 6" xfId="11567" xr:uid="{00000000-0005-0000-0000-0000DE990000}"/>
    <cellStyle name="Normal 3 3 6 2 2 6 2" xfId="24170" xr:uid="{00000000-0005-0000-0000-0000DF990000}"/>
    <cellStyle name="Normal 3 3 6 2 2 6 2 2" xfId="59386" xr:uid="{00000000-0005-0000-0000-0000E0990000}"/>
    <cellStyle name="Normal 3 3 6 2 2 6 3" xfId="46789" xr:uid="{00000000-0005-0000-0000-0000E1990000}"/>
    <cellStyle name="Normal 3 3 6 2 2 6 4" xfId="36775" xr:uid="{00000000-0005-0000-0000-0000E2990000}"/>
    <cellStyle name="Normal 3 3 6 2 2 7" xfId="15934" xr:uid="{00000000-0005-0000-0000-0000E3990000}"/>
    <cellStyle name="Normal 3 3 6 2 2 7 2" xfId="51150" xr:uid="{00000000-0005-0000-0000-0000E4990000}"/>
    <cellStyle name="Normal 3 3 6 2 2 7 3" xfId="28539" xr:uid="{00000000-0005-0000-0000-0000E5990000}"/>
    <cellStyle name="Normal 3 3 6 2 2 8" xfId="13025" xr:uid="{00000000-0005-0000-0000-0000E6990000}"/>
    <cellStyle name="Normal 3 3 6 2 2 8 2" xfId="48243" xr:uid="{00000000-0005-0000-0000-0000E7990000}"/>
    <cellStyle name="Normal 3 3 6 2 2 9" xfId="38553" xr:uid="{00000000-0005-0000-0000-0000E8990000}"/>
    <cellStyle name="Normal 3 3 6 2 3" xfId="3592" xr:uid="{00000000-0005-0000-0000-0000E9990000}"/>
    <cellStyle name="Normal 3 3 6 2 3 10" xfId="27088" xr:uid="{00000000-0005-0000-0000-0000EA990000}"/>
    <cellStyle name="Normal 3 3 6 2 3 11" xfId="61492" xr:uid="{00000000-0005-0000-0000-0000EB990000}"/>
    <cellStyle name="Normal 3 3 6 2 3 2" xfId="5388" xr:uid="{00000000-0005-0000-0000-0000EC990000}"/>
    <cellStyle name="Normal 3 3 6 2 3 2 2" xfId="18035" xr:uid="{00000000-0005-0000-0000-0000ED990000}"/>
    <cellStyle name="Normal 3 3 6 2 3 2 2 2" xfId="53251" xr:uid="{00000000-0005-0000-0000-0000EE990000}"/>
    <cellStyle name="Normal 3 3 6 2 3 2 3" xfId="40654" xr:uid="{00000000-0005-0000-0000-0000EF990000}"/>
    <cellStyle name="Normal 3 3 6 2 3 2 4" xfId="30640" xr:uid="{00000000-0005-0000-0000-0000F0990000}"/>
    <cellStyle name="Normal 3 3 6 2 3 3" xfId="6858" xr:uid="{00000000-0005-0000-0000-0000F1990000}"/>
    <cellStyle name="Normal 3 3 6 2 3 3 2" xfId="19489" xr:uid="{00000000-0005-0000-0000-0000F2990000}"/>
    <cellStyle name="Normal 3 3 6 2 3 3 2 2" xfId="54705" xr:uid="{00000000-0005-0000-0000-0000F3990000}"/>
    <cellStyle name="Normal 3 3 6 2 3 3 3" xfId="42108" xr:uid="{00000000-0005-0000-0000-0000F4990000}"/>
    <cellStyle name="Normal 3 3 6 2 3 3 4" xfId="32094" xr:uid="{00000000-0005-0000-0000-0000F5990000}"/>
    <cellStyle name="Normal 3 3 6 2 3 4" xfId="8317" xr:uid="{00000000-0005-0000-0000-0000F6990000}"/>
    <cellStyle name="Normal 3 3 6 2 3 4 2" xfId="20943" xr:uid="{00000000-0005-0000-0000-0000F7990000}"/>
    <cellStyle name="Normal 3 3 6 2 3 4 2 2" xfId="56159" xr:uid="{00000000-0005-0000-0000-0000F8990000}"/>
    <cellStyle name="Normal 3 3 6 2 3 4 3" xfId="43562" xr:uid="{00000000-0005-0000-0000-0000F9990000}"/>
    <cellStyle name="Normal 3 3 6 2 3 4 4" xfId="33548" xr:uid="{00000000-0005-0000-0000-0000FA990000}"/>
    <cellStyle name="Normal 3 3 6 2 3 5" xfId="10098" xr:uid="{00000000-0005-0000-0000-0000FB990000}"/>
    <cellStyle name="Normal 3 3 6 2 3 5 2" xfId="22719" xr:uid="{00000000-0005-0000-0000-0000FC990000}"/>
    <cellStyle name="Normal 3 3 6 2 3 5 2 2" xfId="57935" xr:uid="{00000000-0005-0000-0000-0000FD990000}"/>
    <cellStyle name="Normal 3 3 6 2 3 5 3" xfId="45338" xr:uid="{00000000-0005-0000-0000-0000FE990000}"/>
    <cellStyle name="Normal 3 3 6 2 3 5 4" xfId="35324" xr:uid="{00000000-0005-0000-0000-0000FF990000}"/>
    <cellStyle name="Normal 3 3 6 2 3 6" xfId="11892" xr:uid="{00000000-0005-0000-0000-0000009A0000}"/>
    <cellStyle name="Normal 3 3 6 2 3 6 2" xfId="24495" xr:uid="{00000000-0005-0000-0000-0000019A0000}"/>
    <cellStyle name="Normal 3 3 6 2 3 6 2 2" xfId="59711" xr:uid="{00000000-0005-0000-0000-0000029A0000}"/>
    <cellStyle name="Normal 3 3 6 2 3 6 3" xfId="47114" xr:uid="{00000000-0005-0000-0000-0000039A0000}"/>
    <cellStyle name="Normal 3 3 6 2 3 6 4" xfId="37100" xr:uid="{00000000-0005-0000-0000-0000049A0000}"/>
    <cellStyle name="Normal 3 3 6 2 3 7" xfId="16259" xr:uid="{00000000-0005-0000-0000-0000059A0000}"/>
    <cellStyle name="Normal 3 3 6 2 3 7 2" xfId="51475" xr:uid="{00000000-0005-0000-0000-0000069A0000}"/>
    <cellStyle name="Normal 3 3 6 2 3 7 3" xfId="28864" xr:uid="{00000000-0005-0000-0000-0000079A0000}"/>
    <cellStyle name="Normal 3 3 6 2 3 8" xfId="14481" xr:uid="{00000000-0005-0000-0000-0000089A0000}"/>
    <cellStyle name="Normal 3 3 6 2 3 8 2" xfId="49699" xr:uid="{00000000-0005-0000-0000-0000099A0000}"/>
    <cellStyle name="Normal 3 3 6 2 3 9" xfId="38878" xr:uid="{00000000-0005-0000-0000-00000A9A0000}"/>
    <cellStyle name="Normal 3 3 6 2 4" xfId="2753" xr:uid="{00000000-0005-0000-0000-00000B9A0000}"/>
    <cellStyle name="Normal 3 3 6 2 4 10" xfId="26279" xr:uid="{00000000-0005-0000-0000-00000C9A0000}"/>
    <cellStyle name="Normal 3 3 6 2 4 11" xfId="60683" xr:uid="{00000000-0005-0000-0000-00000D9A0000}"/>
    <cellStyle name="Normal 3 3 6 2 4 2" xfId="4579" xr:uid="{00000000-0005-0000-0000-00000E9A0000}"/>
    <cellStyle name="Normal 3 3 6 2 4 2 2" xfId="17226" xr:uid="{00000000-0005-0000-0000-00000F9A0000}"/>
    <cellStyle name="Normal 3 3 6 2 4 2 2 2" xfId="52442" xr:uid="{00000000-0005-0000-0000-0000109A0000}"/>
    <cellStyle name="Normal 3 3 6 2 4 2 3" xfId="39845" xr:uid="{00000000-0005-0000-0000-0000119A0000}"/>
    <cellStyle name="Normal 3 3 6 2 4 2 4" xfId="29831" xr:uid="{00000000-0005-0000-0000-0000129A0000}"/>
    <cellStyle name="Normal 3 3 6 2 4 3" xfId="6049" xr:uid="{00000000-0005-0000-0000-0000139A0000}"/>
    <cellStyle name="Normal 3 3 6 2 4 3 2" xfId="18680" xr:uid="{00000000-0005-0000-0000-0000149A0000}"/>
    <cellStyle name="Normal 3 3 6 2 4 3 2 2" xfId="53896" xr:uid="{00000000-0005-0000-0000-0000159A0000}"/>
    <cellStyle name="Normal 3 3 6 2 4 3 3" xfId="41299" xr:uid="{00000000-0005-0000-0000-0000169A0000}"/>
    <cellStyle name="Normal 3 3 6 2 4 3 4" xfId="31285" xr:uid="{00000000-0005-0000-0000-0000179A0000}"/>
    <cellStyle name="Normal 3 3 6 2 4 4" xfId="7508" xr:uid="{00000000-0005-0000-0000-0000189A0000}"/>
    <cellStyle name="Normal 3 3 6 2 4 4 2" xfId="20134" xr:uid="{00000000-0005-0000-0000-0000199A0000}"/>
    <cellStyle name="Normal 3 3 6 2 4 4 2 2" xfId="55350" xr:uid="{00000000-0005-0000-0000-00001A9A0000}"/>
    <cellStyle name="Normal 3 3 6 2 4 4 3" xfId="42753" xr:uid="{00000000-0005-0000-0000-00001B9A0000}"/>
    <cellStyle name="Normal 3 3 6 2 4 4 4" xfId="32739" xr:uid="{00000000-0005-0000-0000-00001C9A0000}"/>
    <cellStyle name="Normal 3 3 6 2 4 5" xfId="9289" xr:uid="{00000000-0005-0000-0000-00001D9A0000}"/>
    <cellStyle name="Normal 3 3 6 2 4 5 2" xfId="21910" xr:uid="{00000000-0005-0000-0000-00001E9A0000}"/>
    <cellStyle name="Normal 3 3 6 2 4 5 2 2" xfId="57126" xr:uid="{00000000-0005-0000-0000-00001F9A0000}"/>
    <cellStyle name="Normal 3 3 6 2 4 5 3" xfId="44529" xr:uid="{00000000-0005-0000-0000-0000209A0000}"/>
    <cellStyle name="Normal 3 3 6 2 4 5 4" xfId="34515" xr:uid="{00000000-0005-0000-0000-0000219A0000}"/>
    <cellStyle name="Normal 3 3 6 2 4 6" xfId="11083" xr:uid="{00000000-0005-0000-0000-0000229A0000}"/>
    <cellStyle name="Normal 3 3 6 2 4 6 2" xfId="23686" xr:uid="{00000000-0005-0000-0000-0000239A0000}"/>
    <cellStyle name="Normal 3 3 6 2 4 6 2 2" xfId="58902" xr:uid="{00000000-0005-0000-0000-0000249A0000}"/>
    <cellStyle name="Normal 3 3 6 2 4 6 3" xfId="46305" xr:uid="{00000000-0005-0000-0000-0000259A0000}"/>
    <cellStyle name="Normal 3 3 6 2 4 6 4" xfId="36291" xr:uid="{00000000-0005-0000-0000-0000269A0000}"/>
    <cellStyle name="Normal 3 3 6 2 4 7" xfId="15450" xr:uid="{00000000-0005-0000-0000-0000279A0000}"/>
    <cellStyle name="Normal 3 3 6 2 4 7 2" xfId="50666" xr:uid="{00000000-0005-0000-0000-0000289A0000}"/>
    <cellStyle name="Normal 3 3 6 2 4 7 3" xfId="28055" xr:uid="{00000000-0005-0000-0000-0000299A0000}"/>
    <cellStyle name="Normal 3 3 6 2 4 8" xfId="13672" xr:uid="{00000000-0005-0000-0000-00002A9A0000}"/>
    <cellStyle name="Normal 3 3 6 2 4 8 2" xfId="48890" xr:uid="{00000000-0005-0000-0000-00002B9A0000}"/>
    <cellStyle name="Normal 3 3 6 2 4 9" xfId="38069" xr:uid="{00000000-0005-0000-0000-00002C9A0000}"/>
    <cellStyle name="Normal 3 3 6 2 5" xfId="3917" xr:uid="{00000000-0005-0000-0000-00002D9A0000}"/>
    <cellStyle name="Normal 3 3 6 2 5 2" xfId="8640" xr:uid="{00000000-0005-0000-0000-00002E9A0000}"/>
    <cellStyle name="Normal 3 3 6 2 5 2 2" xfId="21266" xr:uid="{00000000-0005-0000-0000-00002F9A0000}"/>
    <cellStyle name="Normal 3 3 6 2 5 2 2 2" xfId="56482" xr:uid="{00000000-0005-0000-0000-0000309A0000}"/>
    <cellStyle name="Normal 3 3 6 2 5 2 3" xfId="43885" xr:uid="{00000000-0005-0000-0000-0000319A0000}"/>
    <cellStyle name="Normal 3 3 6 2 5 2 4" xfId="33871" xr:uid="{00000000-0005-0000-0000-0000329A0000}"/>
    <cellStyle name="Normal 3 3 6 2 5 3" xfId="10421" xr:uid="{00000000-0005-0000-0000-0000339A0000}"/>
    <cellStyle name="Normal 3 3 6 2 5 3 2" xfId="23042" xr:uid="{00000000-0005-0000-0000-0000349A0000}"/>
    <cellStyle name="Normal 3 3 6 2 5 3 2 2" xfId="58258" xr:uid="{00000000-0005-0000-0000-0000359A0000}"/>
    <cellStyle name="Normal 3 3 6 2 5 3 3" xfId="45661" xr:uid="{00000000-0005-0000-0000-0000369A0000}"/>
    <cellStyle name="Normal 3 3 6 2 5 3 4" xfId="35647" xr:uid="{00000000-0005-0000-0000-0000379A0000}"/>
    <cellStyle name="Normal 3 3 6 2 5 4" xfId="12217" xr:uid="{00000000-0005-0000-0000-0000389A0000}"/>
    <cellStyle name="Normal 3 3 6 2 5 4 2" xfId="24818" xr:uid="{00000000-0005-0000-0000-0000399A0000}"/>
    <cellStyle name="Normal 3 3 6 2 5 4 2 2" xfId="60034" xr:uid="{00000000-0005-0000-0000-00003A9A0000}"/>
    <cellStyle name="Normal 3 3 6 2 5 4 3" xfId="47437" xr:uid="{00000000-0005-0000-0000-00003B9A0000}"/>
    <cellStyle name="Normal 3 3 6 2 5 4 4" xfId="37423" xr:uid="{00000000-0005-0000-0000-00003C9A0000}"/>
    <cellStyle name="Normal 3 3 6 2 5 5" xfId="16582" xr:uid="{00000000-0005-0000-0000-00003D9A0000}"/>
    <cellStyle name="Normal 3 3 6 2 5 5 2" xfId="51798" xr:uid="{00000000-0005-0000-0000-00003E9A0000}"/>
    <cellStyle name="Normal 3 3 6 2 5 5 3" xfId="29187" xr:uid="{00000000-0005-0000-0000-00003F9A0000}"/>
    <cellStyle name="Normal 3 3 6 2 5 6" xfId="14804" xr:uid="{00000000-0005-0000-0000-0000409A0000}"/>
    <cellStyle name="Normal 3 3 6 2 5 6 2" xfId="50022" xr:uid="{00000000-0005-0000-0000-0000419A0000}"/>
    <cellStyle name="Normal 3 3 6 2 5 7" xfId="39201" xr:uid="{00000000-0005-0000-0000-0000429A0000}"/>
    <cellStyle name="Normal 3 3 6 2 5 8" xfId="27411" xr:uid="{00000000-0005-0000-0000-0000439A0000}"/>
    <cellStyle name="Normal 3 3 6 2 6" xfId="4257" xr:uid="{00000000-0005-0000-0000-0000449A0000}"/>
    <cellStyle name="Normal 3 3 6 2 6 2" xfId="16904" xr:uid="{00000000-0005-0000-0000-0000459A0000}"/>
    <cellStyle name="Normal 3 3 6 2 6 2 2" xfId="52120" xr:uid="{00000000-0005-0000-0000-0000469A0000}"/>
    <cellStyle name="Normal 3 3 6 2 6 2 3" xfId="29509" xr:uid="{00000000-0005-0000-0000-0000479A0000}"/>
    <cellStyle name="Normal 3 3 6 2 6 3" xfId="13350" xr:uid="{00000000-0005-0000-0000-0000489A0000}"/>
    <cellStyle name="Normal 3 3 6 2 6 3 2" xfId="48568" xr:uid="{00000000-0005-0000-0000-0000499A0000}"/>
    <cellStyle name="Normal 3 3 6 2 6 4" xfId="39523" xr:uid="{00000000-0005-0000-0000-00004A9A0000}"/>
    <cellStyle name="Normal 3 3 6 2 6 5" xfId="25957" xr:uid="{00000000-0005-0000-0000-00004B9A0000}"/>
    <cellStyle name="Normal 3 3 6 2 7" xfId="5727" xr:uid="{00000000-0005-0000-0000-00004C9A0000}"/>
    <cellStyle name="Normal 3 3 6 2 7 2" xfId="18358" xr:uid="{00000000-0005-0000-0000-00004D9A0000}"/>
    <cellStyle name="Normal 3 3 6 2 7 2 2" xfId="53574" xr:uid="{00000000-0005-0000-0000-00004E9A0000}"/>
    <cellStyle name="Normal 3 3 6 2 7 3" xfId="40977" xr:uid="{00000000-0005-0000-0000-00004F9A0000}"/>
    <cellStyle name="Normal 3 3 6 2 7 4" xfId="30963" xr:uid="{00000000-0005-0000-0000-0000509A0000}"/>
    <cellStyle name="Normal 3 3 6 2 8" xfId="7186" xr:uid="{00000000-0005-0000-0000-0000519A0000}"/>
    <cellStyle name="Normal 3 3 6 2 8 2" xfId="19812" xr:uid="{00000000-0005-0000-0000-0000529A0000}"/>
    <cellStyle name="Normal 3 3 6 2 8 2 2" xfId="55028" xr:uid="{00000000-0005-0000-0000-0000539A0000}"/>
    <cellStyle name="Normal 3 3 6 2 8 3" xfId="42431" xr:uid="{00000000-0005-0000-0000-0000549A0000}"/>
    <cellStyle name="Normal 3 3 6 2 8 4" xfId="32417" xr:uid="{00000000-0005-0000-0000-0000559A0000}"/>
    <cellStyle name="Normal 3 3 6 2 9" xfId="8967" xr:uid="{00000000-0005-0000-0000-0000569A0000}"/>
    <cellStyle name="Normal 3 3 6 2 9 2" xfId="21588" xr:uid="{00000000-0005-0000-0000-0000579A0000}"/>
    <cellStyle name="Normal 3 3 6 2 9 2 2" xfId="56804" xr:uid="{00000000-0005-0000-0000-0000589A0000}"/>
    <cellStyle name="Normal 3 3 6 2 9 3" xfId="44207" xr:uid="{00000000-0005-0000-0000-0000599A0000}"/>
    <cellStyle name="Normal 3 3 6 2 9 4" xfId="34193" xr:uid="{00000000-0005-0000-0000-00005A9A0000}"/>
    <cellStyle name="Normal 3 3 6 3" xfId="3106" xr:uid="{00000000-0005-0000-0000-00005B9A0000}"/>
    <cellStyle name="Normal 3 3 6 3 10" xfId="25475" xr:uid="{00000000-0005-0000-0000-00005C9A0000}"/>
    <cellStyle name="Normal 3 3 6 3 11" xfId="61010" xr:uid="{00000000-0005-0000-0000-00005D9A0000}"/>
    <cellStyle name="Normal 3 3 6 3 2" xfId="4906" xr:uid="{00000000-0005-0000-0000-00005E9A0000}"/>
    <cellStyle name="Normal 3 3 6 3 2 2" xfId="17553" xr:uid="{00000000-0005-0000-0000-00005F9A0000}"/>
    <cellStyle name="Normal 3 3 6 3 2 2 2" xfId="52769" xr:uid="{00000000-0005-0000-0000-0000609A0000}"/>
    <cellStyle name="Normal 3 3 6 3 2 2 3" xfId="30158" xr:uid="{00000000-0005-0000-0000-0000619A0000}"/>
    <cellStyle name="Normal 3 3 6 3 2 3" xfId="13999" xr:uid="{00000000-0005-0000-0000-0000629A0000}"/>
    <cellStyle name="Normal 3 3 6 3 2 3 2" xfId="49217" xr:uid="{00000000-0005-0000-0000-0000639A0000}"/>
    <cellStyle name="Normal 3 3 6 3 2 4" xfId="40172" xr:uid="{00000000-0005-0000-0000-0000649A0000}"/>
    <cellStyle name="Normal 3 3 6 3 2 5" xfId="26606" xr:uid="{00000000-0005-0000-0000-0000659A0000}"/>
    <cellStyle name="Normal 3 3 6 3 3" xfId="6376" xr:uid="{00000000-0005-0000-0000-0000669A0000}"/>
    <cellStyle name="Normal 3 3 6 3 3 2" xfId="19007" xr:uid="{00000000-0005-0000-0000-0000679A0000}"/>
    <cellStyle name="Normal 3 3 6 3 3 2 2" xfId="54223" xr:uid="{00000000-0005-0000-0000-0000689A0000}"/>
    <cellStyle name="Normal 3 3 6 3 3 3" xfId="41626" xr:uid="{00000000-0005-0000-0000-0000699A0000}"/>
    <cellStyle name="Normal 3 3 6 3 3 4" xfId="31612" xr:uid="{00000000-0005-0000-0000-00006A9A0000}"/>
    <cellStyle name="Normal 3 3 6 3 4" xfId="7835" xr:uid="{00000000-0005-0000-0000-00006B9A0000}"/>
    <cellStyle name="Normal 3 3 6 3 4 2" xfId="20461" xr:uid="{00000000-0005-0000-0000-00006C9A0000}"/>
    <cellStyle name="Normal 3 3 6 3 4 2 2" xfId="55677" xr:uid="{00000000-0005-0000-0000-00006D9A0000}"/>
    <cellStyle name="Normal 3 3 6 3 4 3" xfId="43080" xr:uid="{00000000-0005-0000-0000-00006E9A0000}"/>
    <cellStyle name="Normal 3 3 6 3 4 4" xfId="33066" xr:uid="{00000000-0005-0000-0000-00006F9A0000}"/>
    <cellStyle name="Normal 3 3 6 3 5" xfId="9616" xr:uid="{00000000-0005-0000-0000-0000709A0000}"/>
    <cellStyle name="Normal 3 3 6 3 5 2" xfId="22237" xr:uid="{00000000-0005-0000-0000-0000719A0000}"/>
    <cellStyle name="Normal 3 3 6 3 5 2 2" xfId="57453" xr:uid="{00000000-0005-0000-0000-0000729A0000}"/>
    <cellStyle name="Normal 3 3 6 3 5 3" xfId="44856" xr:uid="{00000000-0005-0000-0000-0000739A0000}"/>
    <cellStyle name="Normal 3 3 6 3 5 4" xfId="34842" xr:uid="{00000000-0005-0000-0000-0000749A0000}"/>
    <cellStyle name="Normal 3 3 6 3 6" xfId="11410" xr:uid="{00000000-0005-0000-0000-0000759A0000}"/>
    <cellStyle name="Normal 3 3 6 3 6 2" xfId="24013" xr:uid="{00000000-0005-0000-0000-0000769A0000}"/>
    <cellStyle name="Normal 3 3 6 3 6 2 2" xfId="59229" xr:uid="{00000000-0005-0000-0000-0000779A0000}"/>
    <cellStyle name="Normal 3 3 6 3 6 3" xfId="46632" xr:uid="{00000000-0005-0000-0000-0000789A0000}"/>
    <cellStyle name="Normal 3 3 6 3 6 4" xfId="36618" xr:uid="{00000000-0005-0000-0000-0000799A0000}"/>
    <cellStyle name="Normal 3 3 6 3 7" xfId="15777" xr:uid="{00000000-0005-0000-0000-00007A9A0000}"/>
    <cellStyle name="Normal 3 3 6 3 7 2" xfId="50993" xr:uid="{00000000-0005-0000-0000-00007B9A0000}"/>
    <cellStyle name="Normal 3 3 6 3 7 3" xfId="28382" xr:uid="{00000000-0005-0000-0000-00007C9A0000}"/>
    <cellStyle name="Normal 3 3 6 3 8" xfId="12868" xr:uid="{00000000-0005-0000-0000-00007D9A0000}"/>
    <cellStyle name="Normal 3 3 6 3 8 2" xfId="48086" xr:uid="{00000000-0005-0000-0000-00007E9A0000}"/>
    <cellStyle name="Normal 3 3 6 3 9" xfId="38396" xr:uid="{00000000-0005-0000-0000-00007F9A0000}"/>
    <cellStyle name="Normal 3 3 6 4" xfId="2927" xr:uid="{00000000-0005-0000-0000-0000809A0000}"/>
    <cellStyle name="Normal 3 3 6 4 10" xfId="25313" xr:uid="{00000000-0005-0000-0000-0000819A0000}"/>
    <cellStyle name="Normal 3 3 6 4 11" xfId="60848" xr:uid="{00000000-0005-0000-0000-0000829A0000}"/>
    <cellStyle name="Normal 3 3 6 4 2" xfId="4744" xr:uid="{00000000-0005-0000-0000-0000839A0000}"/>
    <cellStyle name="Normal 3 3 6 4 2 2" xfId="17391" xr:uid="{00000000-0005-0000-0000-0000849A0000}"/>
    <cellStyle name="Normal 3 3 6 4 2 2 2" xfId="52607" xr:uid="{00000000-0005-0000-0000-0000859A0000}"/>
    <cellStyle name="Normal 3 3 6 4 2 2 3" xfId="29996" xr:uid="{00000000-0005-0000-0000-0000869A0000}"/>
    <cellStyle name="Normal 3 3 6 4 2 3" xfId="13837" xr:uid="{00000000-0005-0000-0000-0000879A0000}"/>
    <cellStyle name="Normal 3 3 6 4 2 3 2" xfId="49055" xr:uid="{00000000-0005-0000-0000-0000889A0000}"/>
    <cellStyle name="Normal 3 3 6 4 2 4" xfId="40010" xr:uid="{00000000-0005-0000-0000-0000899A0000}"/>
    <cellStyle name="Normal 3 3 6 4 2 5" xfId="26444" xr:uid="{00000000-0005-0000-0000-00008A9A0000}"/>
    <cellStyle name="Normal 3 3 6 4 3" xfId="6214" xr:uid="{00000000-0005-0000-0000-00008B9A0000}"/>
    <cellStyle name="Normal 3 3 6 4 3 2" xfId="18845" xr:uid="{00000000-0005-0000-0000-00008C9A0000}"/>
    <cellStyle name="Normal 3 3 6 4 3 2 2" xfId="54061" xr:uid="{00000000-0005-0000-0000-00008D9A0000}"/>
    <cellStyle name="Normal 3 3 6 4 3 3" xfId="41464" xr:uid="{00000000-0005-0000-0000-00008E9A0000}"/>
    <cellStyle name="Normal 3 3 6 4 3 4" xfId="31450" xr:uid="{00000000-0005-0000-0000-00008F9A0000}"/>
    <cellStyle name="Normal 3 3 6 4 4" xfId="7673" xr:uid="{00000000-0005-0000-0000-0000909A0000}"/>
    <cellStyle name="Normal 3 3 6 4 4 2" xfId="20299" xr:uid="{00000000-0005-0000-0000-0000919A0000}"/>
    <cellStyle name="Normal 3 3 6 4 4 2 2" xfId="55515" xr:uid="{00000000-0005-0000-0000-0000929A0000}"/>
    <cellStyle name="Normal 3 3 6 4 4 3" xfId="42918" xr:uid="{00000000-0005-0000-0000-0000939A0000}"/>
    <cellStyle name="Normal 3 3 6 4 4 4" xfId="32904" xr:uid="{00000000-0005-0000-0000-0000949A0000}"/>
    <cellStyle name="Normal 3 3 6 4 5" xfId="9454" xr:uid="{00000000-0005-0000-0000-0000959A0000}"/>
    <cellStyle name="Normal 3 3 6 4 5 2" xfId="22075" xr:uid="{00000000-0005-0000-0000-0000969A0000}"/>
    <cellStyle name="Normal 3 3 6 4 5 2 2" xfId="57291" xr:uid="{00000000-0005-0000-0000-0000979A0000}"/>
    <cellStyle name="Normal 3 3 6 4 5 3" xfId="44694" xr:uid="{00000000-0005-0000-0000-0000989A0000}"/>
    <cellStyle name="Normal 3 3 6 4 5 4" xfId="34680" xr:uid="{00000000-0005-0000-0000-0000999A0000}"/>
    <cellStyle name="Normal 3 3 6 4 6" xfId="11248" xr:uid="{00000000-0005-0000-0000-00009A9A0000}"/>
    <cellStyle name="Normal 3 3 6 4 6 2" xfId="23851" xr:uid="{00000000-0005-0000-0000-00009B9A0000}"/>
    <cellStyle name="Normal 3 3 6 4 6 2 2" xfId="59067" xr:uid="{00000000-0005-0000-0000-00009C9A0000}"/>
    <cellStyle name="Normal 3 3 6 4 6 3" xfId="46470" xr:uid="{00000000-0005-0000-0000-00009D9A0000}"/>
    <cellStyle name="Normal 3 3 6 4 6 4" xfId="36456" xr:uid="{00000000-0005-0000-0000-00009E9A0000}"/>
    <cellStyle name="Normal 3 3 6 4 7" xfId="15615" xr:uid="{00000000-0005-0000-0000-00009F9A0000}"/>
    <cellStyle name="Normal 3 3 6 4 7 2" xfId="50831" xr:uid="{00000000-0005-0000-0000-0000A09A0000}"/>
    <cellStyle name="Normal 3 3 6 4 7 3" xfId="28220" xr:uid="{00000000-0005-0000-0000-0000A19A0000}"/>
    <cellStyle name="Normal 3 3 6 4 8" xfId="12706" xr:uid="{00000000-0005-0000-0000-0000A29A0000}"/>
    <cellStyle name="Normal 3 3 6 4 8 2" xfId="47924" xr:uid="{00000000-0005-0000-0000-0000A39A0000}"/>
    <cellStyle name="Normal 3 3 6 4 9" xfId="38234" xr:uid="{00000000-0005-0000-0000-0000A49A0000}"/>
    <cellStyle name="Normal 3 3 6 5" xfId="3435" xr:uid="{00000000-0005-0000-0000-0000A59A0000}"/>
    <cellStyle name="Normal 3 3 6 5 10" xfId="26931" xr:uid="{00000000-0005-0000-0000-0000A69A0000}"/>
    <cellStyle name="Normal 3 3 6 5 11" xfId="61335" xr:uid="{00000000-0005-0000-0000-0000A79A0000}"/>
    <cellStyle name="Normal 3 3 6 5 2" xfId="5231" xr:uid="{00000000-0005-0000-0000-0000A89A0000}"/>
    <cellStyle name="Normal 3 3 6 5 2 2" xfId="17878" xr:uid="{00000000-0005-0000-0000-0000A99A0000}"/>
    <cellStyle name="Normal 3 3 6 5 2 2 2" xfId="53094" xr:uid="{00000000-0005-0000-0000-0000AA9A0000}"/>
    <cellStyle name="Normal 3 3 6 5 2 3" xfId="40497" xr:uid="{00000000-0005-0000-0000-0000AB9A0000}"/>
    <cellStyle name="Normal 3 3 6 5 2 4" xfId="30483" xr:uid="{00000000-0005-0000-0000-0000AC9A0000}"/>
    <cellStyle name="Normal 3 3 6 5 3" xfId="6701" xr:uid="{00000000-0005-0000-0000-0000AD9A0000}"/>
    <cellStyle name="Normal 3 3 6 5 3 2" xfId="19332" xr:uid="{00000000-0005-0000-0000-0000AE9A0000}"/>
    <cellStyle name="Normal 3 3 6 5 3 2 2" xfId="54548" xr:uid="{00000000-0005-0000-0000-0000AF9A0000}"/>
    <cellStyle name="Normal 3 3 6 5 3 3" xfId="41951" xr:uid="{00000000-0005-0000-0000-0000B09A0000}"/>
    <cellStyle name="Normal 3 3 6 5 3 4" xfId="31937" xr:uid="{00000000-0005-0000-0000-0000B19A0000}"/>
    <cellStyle name="Normal 3 3 6 5 4" xfId="8160" xr:uid="{00000000-0005-0000-0000-0000B29A0000}"/>
    <cellStyle name="Normal 3 3 6 5 4 2" xfId="20786" xr:uid="{00000000-0005-0000-0000-0000B39A0000}"/>
    <cellStyle name="Normal 3 3 6 5 4 2 2" xfId="56002" xr:uid="{00000000-0005-0000-0000-0000B49A0000}"/>
    <cellStyle name="Normal 3 3 6 5 4 3" xfId="43405" xr:uid="{00000000-0005-0000-0000-0000B59A0000}"/>
    <cellStyle name="Normal 3 3 6 5 4 4" xfId="33391" xr:uid="{00000000-0005-0000-0000-0000B69A0000}"/>
    <cellStyle name="Normal 3 3 6 5 5" xfId="9941" xr:uid="{00000000-0005-0000-0000-0000B79A0000}"/>
    <cellStyle name="Normal 3 3 6 5 5 2" xfId="22562" xr:uid="{00000000-0005-0000-0000-0000B89A0000}"/>
    <cellStyle name="Normal 3 3 6 5 5 2 2" xfId="57778" xr:uid="{00000000-0005-0000-0000-0000B99A0000}"/>
    <cellStyle name="Normal 3 3 6 5 5 3" xfId="45181" xr:uid="{00000000-0005-0000-0000-0000BA9A0000}"/>
    <cellStyle name="Normal 3 3 6 5 5 4" xfId="35167" xr:uid="{00000000-0005-0000-0000-0000BB9A0000}"/>
    <cellStyle name="Normal 3 3 6 5 6" xfId="11735" xr:uid="{00000000-0005-0000-0000-0000BC9A0000}"/>
    <cellStyle name="Normal 3 3 6 5 6 2" xfId="24338" xr:uid="{00000000-0005-0000-0000-0000BD9A0000}"/>
    <cellStyle name="Normal 3 3 6 5 6 2 2" xfId="59554" xr:uid="{00000000-0005-0000-0000-0000BE9A0000}"/>
    <cellStyle name="Normal 3 3 6 5 6 3" xfId="46957" xr:uid="{00000000-0005-0000-0000-0000BF9A0000}"/>
    <cellStyle name="Normal 3 3 6 5 6 4" xfId="36943" xr:uid="{00000000-0005-0000-0000-0000C09A0000}"/>
    <cellStyle name="Normal 3 3 6 5 7" xfId="16102" xr:uid="{00000000-0005-0000-0000-0000C19A0000}"/>
    <cellStyle name="Normal 3 3 6 5 7 2" xfId="51318" xr:uid="{00000000-0005-0000-0000-0000C29A0000}"/>
    <cellStyle name="Normal 3 3 6 5 7 3" xfId="28707" xr:uid="{00000000-0005-0000-0000-0000C39A0000}"/>
    <cellStyle name="Normal 3 3 6 5 8" xfId="14324" xr:uid="{00000000-0005-0000-0000-0000C49A0000}"/>
    <cellStyle name="Normal 3 3 6 5 8 2" xfId="49542" xr:uid="{00000000-0005-0000-0000-0000C59A0000}"/>
    <cellStyle name="Normal 3 3 6 5 9" xfId="38721" xr:uid="{00000000-0005-0000-0000-0000C69A0000}"/>
    <cellStyle name="Normal 3 3 6 6" xfId="2596" xr:uid="{00000000-0005-0000-0000-0000C79A0000}"/>
    <cellStyle name="Normal 3 3 6 6 10" xfId="26122" xr:uid="{00000000-0005-0000-0000-0000C89A0000}"/>
    <cellStyle name="Normal 3 3 6 6 11" xfId="60526" xr:uid="{00000000-0005-0000-0000-0000C99A0000}"/>
    <cellStyle name="Normal 3 3 6 6 2" xfId="4422" xr:uid="{00000000-0005-0000-0000-0000CA9A0000}"/>
    <cellStyle name="Normal 3 3 6 6 2 2" xfId="17069" xr:uid="{00000000-0005-0000-0000-0000CB9A0000}"/>
    <cellStyle name="Normal 3 3 6 6 2 2 2" xfId="52285" xr:uid="{00000000-0005-0000-0000-0000CC9A0000}"/>
    <cellStyle name="Normal 3 3 6 6 2 3" xfId="39688" xr:uid="{00000000-0005-0000-0000-0000CD9A0000}"/>
    <cellStyle name="Normal 3 3 6 6 2 4" xfId="29674" xr:uid="{00000000-0005-0000-0000-0000CE9A0000}"/>
    <cellStyle name="Normal 3 3 6 6 3" xfId="5892" xr:uid="{00000000-0005-0000-0000-0000CF9A0000}"/>
    <cellStyle name="Normal 3 3 6 6 3 2" xfId="18523" xr:uid="{00000000-0005-0000-0000-0000D09A0000}"/>
    <cellStyle name="Normal 3 3 6 6 3 2 2" xfId="53739" xr:uid="{00000000-0005-0000-0000-0000D19A0000}"/>
    <cellStyle name="Normal 3 3 6 6 3 3" xfId="41142" xr:uid="{00000000-0005-0000-0000-0000D29A0000}"/>
    <cellStyle name="Normal 3 3 6 6 3 4" xfId="31128" xr:uid="{00000000-0005-0000-0000-0000D39A0000}"/>
    <cellStyle name="Normal 3 3 6 6 4" xfId="7351" xr:uid="{00000000-0005-0000-0000-0000D49A0000}"/>
    <cellStyle name="Normal 3 3 6 6 4 2" xfId="19977" xr:uid="{00000000-0005-0000-0000-0000D59A0000}"/>
    <cellStyle name="Normal 3 3 6 6 4 2 2" xfId="55193" xr:uid="{00000000-0005-0000-0000-0000D69A0000}"/>
    <cellStyle name="Normal 3 3 6 6 4 3" xfId="42596" xr:uid="{00000000-0005-0000-0000-0000D79A0000}"/>
    <cellStyle name="Normal 3 3 6 6 4 4" xfId="32582" xr:uid="{00000000-0005-0000-0000-0000D89A0000}"/>
    <cellStyle name="Normal 3 3 6 6 5" xfId="9132" xr:uid="{00000000-0005-0000-0000-0000D99A0000}"/>
    <cellStyle name="Normal 3 3 6 6 5 2" xfId="21753" xr:uid="{00000000-0005-0000-0000-0000DA9A0000}"/>
    <cellStyle name="Normal 3 3 6 6 5 2 2" xfId="56969" xr:uid="{00000000-0005-0000-0000-0000DB9A0000}"/>
    <cellStyle name="Normal 3 3 6 6 5 3" xfId="44372" xr:uid="{00000000-0005-0000-0000-0000DC9A0000}"/>
    <cellStyle name="Normal 3 3 6 6 5 4" xfId="34358" xr:uid="{00000000-0005-0000-0000-0000DD9A0000}"/>
    <cellStyle name="Normal 3 3 6 6 6" xfId="10926" xr:uid="{00000000-0005-0000-0000-0000DE9A0000}"/>
    <cellStyle name="Normal 3 3 6 6 6 2" xfId="23529" xr:uid="{00000000-0005-0000-0000-0000DF9A0000}"/>
    <cellStyle name="Normal 3 3 6 6 6 2 2" xfId="58745" xr:uid="{00000000-0005-0000-0000-0000E09A0000}"/>
    <cellStyle name="Normal 3 3 6 6 6 3" xfId="46148" xr:uid="{00000000-0005-0000-0000-0000E19A0000}"/>
    <cellStyle name="Normal 3 3 6 6 6 4" xfId="36134" xr:uid="{00000000-0005-0000-0000-0000E29A0000}"/>
    <cellStyle name="Normal 3 3 6 6 7" xfId="15293" xr:uid="{00000000-0005-0000-0000-0000E39A0000}"/>
    <cellStyle name="Normal 3 3 6 6 7 2" xfId="50509" xr:uid="{00000000-0005-0000-0000-0000E49A0000}"/>
    <cellStyle name="Normal 3 3 6 6 7 3" xfId="27898" xr:uid="{00000000-0005-0000-0000-0000E59A0000}"/>
    <cellStyle name="Normal 3 3 6 6 8" xfId="13515" xr:uid="{00000000-0005-0000-0000-0000E69A0000}"/>
    <cellStyle name="Normal 3 3 6 6 8 2" xfId="48733" xr:uid="{00000000-0005-0000-0000-0000E79A0000}"/>
    <cellStyle name="Normal 3 3 6 6 9" xfId="37912" xr:uid="{00000000-0005-0000-0000-0000E89A0000}"/>
    <cellStyle name="Normal 3 3 6 7" xfId="3760" xr:uid="{00000000-0005-0000-0000-0000E99A0000}"/>
    <cellStyle name="Normal 3 3 6 7 2" xfId="8483" xr:uid="{00000000-0005-0000-0000-0000EA9A0000}"/>
    <cellStyle name="Normal 3 3 6 7 2 2" xfId="21109" xr:uid="{00000000-0005-0000-0000-0000EB9A0000}"/>
    <cellStyle name="Normal 3 3 6 7 2 2 2" xfId="56325" xr:uid="{00000000-0005-0000-0000-0000EC9A0000}"/>
    <cellStyle name="Normal 3 3 6 7 2 3" xfId="43728" xr:uid="{00000000-0005-0000-0000-0000ED9A0000}"/>
    <cellStyle name="Normal 3 3 6 7 2 4" xfId="33714" xr:uid="{00000000-0005-0000-0000-0000EE9A0000}"/>
    <cellStyle name="Normal 3 3 6 7 3" xfId="10264" xr:uid="{00000000-0005-0000-0000-0000EF9A0000}"/>
    <cellStyle name="Normal 3 3 6 7 3 2" xfId="22885" xr:uid="{00000000-0005-0000-0000-0000F09A0000}"/>
    <cellStyle name="Normal 3 3 6 7 3 2 2" xfId="58101" xr:uid="{00000000-0005-0000-0000-0000F19A0000}"/>
    <cellStyle name="Normal 3 3 6 7 3 3" xfId="45504" xr:uid="{00000000-0005-0000-0000-0000F29A0000}"/>
    <cellStyle name="Normal 3 3 6 7 3 4" xfId="35490" xr:uid="{00000000-0005-0000-0000-0000F39A0000}"/>
    <cellStyle name="Normal 3 3 6 7 4" xfId="12060" xr:uid="{00000000-0005-0000-0000-0000F49A0000}"/>
    <cellStyle name="Normal 3 3 6 7 4 2" xfId="24661" xr:uid="{00000000-0005-0000-0000-0000F59A0000}"/>
    <cellStyle name="Normal 3 3 6 7 4 2 2" xfId="59877" xr:uid="{00000000-0005-0000-0000-0000F69A0000}"/>
    <cellStyle name="Normal 3 3 6 7 4 3" xfId="47280" xr:uid="{00000000-0005-0000-0000-0000F79A0000}"/>
    <cellStyle name="Normal 3 3 6 7 4 4" xfId="37266" xr:uid="{00000000-0005-0000-0000-0000F89A0000}"/>
    <cellStyle name="Normal 3 3 6 7 5" xfId="16425" xr:uid="{00000000-0005-0000-0000-0000F99A0000}"/>
    <cellStyle name="Normal 3 3 6 7 5 2" xfId="51641" xr:uid="{00000000-0005-0000-0000-0000FA9A0000}"/>
    <cellStyle name="Normal 3 3 6 7 5 3" xfId="29030" xr:uid="{00000000-0005-0000-0000-0000FB9A0000}"/>
    <cellStyle name="Normal 3 3 6 7 6" xfId="14647" xr:uid="{00000000-0005-0000-0000-0000FC9A0000}"/>
    <cellStyle name="Normal 3 3 6 7 6 2" xfId="49865" xr:uid="{00000000-0005-0000-0000-0000FD9A0000}"/>
    <cellStyle name="Normal 3 3 6 7 7" xfId="39044" xr:uid="{00000000-0005-0000-0000-0000FE9A0000}"/>
    <cellStyle name="Normal 3 3 6 7 8" xfId="27254" xr:uid="{00000000-0005-0000-0000-0000FF9A0000}"/>
    <cellStyle name="Normal 3 3 6 8" xfId="4100" xr:uid="{00000000-0005-0000-0000-0000009B0000}"/>
    <cellStyle name="Normal 3 3 6 8 2" xfId="16747" xr:uid="{00000000-0005-0000-0000-0000019B0000}"/>
    <cellStyle name="Normal 3 3 6 8 2 2" xfId="51963" xr:uid="{00000000-0005-0000-0000-0000029B0000}"/>
    <cellStyle name="Normal 3 3 6 8 2 3" xfId="29352" xr:uid="{00000000-0005-0000-0000-0000039B0000}"/>
    <cellStyle name="Normal 3 3 6 8 3" xfId="13193" xr:uid="{00000000-0005-0000-0000-0000049B0000}"/>
    <cellStyle name="Normal 3 3 6 8 3 2" xfId="48411" xr:uid="{00000000-0005-0000-0000-0000059B0000}"/>
    <cellStyle name="Normal 3 3 6 8 4" xfId="39366" xr:uid="{00000000-0005-0000-0000-0000069B0000}"/>
    <cellStyle name="Normal 3 3 6 8 5" xfId="25800" xr:uid="{00000000-0005-0000-0000-0000079B0000}"/>
    <cellStyle name="Normal 3 3 6 9" xfId="5570" xr:uid="{00000000-0005-0000-0000-0000089B0000}"/>
    <cellStyle name="Normal 3 3 6 9 2" xfId="18201" xr:uid="{00000000-0005-0000-0000-0000099B0000}"/>
    <cellStyle name="Normal 3 3 6 9 2 2" xfId="53417" xr:uid="{00000000-0005-0000-0000-00000A9B0000}"/>
    <cellStyle name="Normal 3 3 6 9 3" xfId="40820" xr:uid="{00000000-0005-0000-0000-00000B9B0000}"/>
    <cellStyle name="Normal 3 3 6 9 4" xfId="30806" xr:uid="{00000000-0005-0000-0000-00000C9B0000}"/>
    <cellStyle name="Normal 3 3 7" xfId="2318" xr:uid="{00000000-0005-0000-0000-00000D9B0000}"/>
    <cellStyle name="Normal 3 3 7 10" xfId="10660" xr:uid="{00000000-0005-0000-0000-00000E9B0000}"/>
    <cellStyle name="Normal 3 3 7 10 2" xfId="23271" xr:uid="{00000000-0005-0000-0000-00000F9B0000}"/>
    <cellStyle name="Normal 3 3 7 10 2 2" xfId="58487" xr:uid="{00000000-0005-0000-0000-0000109B0000}"/>
    <cellStyle name="Normal 3 3 7 10 3" xfId="45890" xr:uid="{00000000-0005-0000-0000-0000119B0000}"/>
    <cellStyle name="Normal 3 3 7 10 4" xfId="35876" xr:uid="{00000000-0005-0000-0000-0000129B0000}"/>
    <cellStyle name="Normal 3 3 7 11" xfId="15030" xr:uid="{00000000-0005-0000-0000-0000139B0000}"/>
    <cellStyle name="Normal 3 3 7 11 2" xfId="50246" xr:uid="{00000000-0005-0000-0000-0000149B0000}"/>
    <cellStyle name="Normal 3 3 7 11 3" xfId="27635" xr:uid="{00000000-0005-0000-0000-0000159B0000}"/>
    <cellStyle name="Normal 3 3 7 12" xfId="12443" xr:uid="{00000000-0005-0000-0000-0000169B0000}"/>
    <cellStyle name="Normal 3 3 7 12 2" xfId="47661" xr:uid="{00000000-0005-0000-0000-0000179B0000}"/>
    <cellStyle name="Normal 3 3 7 13" xfId="37649" xr:uid="{00000000-0005-0000-0000-0000189B0000}"/>
    <cellStyle name="Normal 3 3 7 14" xfId="25050" xr:uid="{00000000-0005-0000-0000-0000199B0000}"/>
    <cellStyle name="Normal 3 3 7 15" xfId="60263" xr:uid="{00000000-0005-0000-0000-00001A9B0000}"/>
    <cellStyle name="Normal 3 3 7 2" xfId="3165" xr:uid="{00000000-0005-0000-0000-00001B9B0000}"/>
    <cellStyle name="Normal 3 3 7 2 10" xfId="25534" xr:uid="{00000000-0005-0000-0000-00001C9B0000}"/>
    <cellStyle name="Normal 3 3 7 2 11" xfId="61069" xr:uid="{00000000-0005-0000-0000-00001D9B0000}"/>
    <cellStyle name="Normal 3 3 7 2 2" xfId="4965" xr:uid="{00000000-0005-0000-0000-00001E9B0000}"/>
    <cellStyle name="Normal 3 3 7 2 2 2" xfId="17612" xr:uid="{00000000-0005-0000-0000-00001F9B0000}"/>
    <cellStyle name="Normal 3 3 7 2 2 2 2" xfId="52828" xr:uid="{00000000-0005-0000-0000-0000209B0000}"/>
    <cellStyle name="Normal 3 3 7 2 2 2 3" xfId="30217" xr:uid="{00000000-0005-0000-0000-0000219B0000}"/>
    <cellStyle name="Normal 3 3 7 2 2 3" xfId="14058" xr:uid="{00000000-0005-0000-0000-0000229B0000}"/>
    <cellStyle name="Normal 3 3 7 2 2 3 2" xfId="49276" xr:uid="{00000000-0005-0000-0000-0000239B0000}"/>
    <cellStyle name="Normal 3 3 7 2 2 4" xfId="40231" xr:uid="{00000000-0005-0000-0000-0000249B0000}"/>
    <cellStyle name="Normal 3 3 7 2 2 5" xfId="26665" xr:uid="{00000000-0005-0000-0000-0000259B0000}"/>
    <cellStyle name="Normal 3 3 7 2 3" xfId="6435" xr:uid="{00000000-0005-0000-0000-0000269B0000}"/>
    <cellStyle name="Normal 3 3 7 2 3 2" xfId="19066" xr:uid="{00000000-0005-0000-0000-0000279B0000}"/>
    <cellStyle name="Normal 3 3 7 2 3 2 2" xfId="54282" xr:uid="{00000000-0005-0000-0000-0000289B0000}"/>
    <cellStyle name="Normal 3 3 7 2 3 3" xfId="41685" xr:uid="{00000000-0005-0000-0000-0000299B0000}"/>
    <cellStyle name="Normal 3 3 7 2 3 4" xfId="31671" xr:uid="{00000000-0005-0000-0000-00002A9B0000}"/>
    <cellStyle name="Normal 3 3 7 2 4" xfId="7894" xr:uid="{00000000-0005-0000-0000-00002B9B0000}"/>
    <cellStyle name="Normal 3 3 7 2 4 2" xfId="20520" xr:uid="{00000000-0005-0000-0000-00002C9B0000}"/>
    <cellStyle name="Normal 3 3 7 2 4 2 2" xfId="55736" xr:uid="{00000000-0005-0000-0000-00002D9B0000}"/>
    <cellStyle name="Normal 3 3 7 2 4 3" xfId="43139" xr:uid="{00000000-0005-0000-0000-00002E9B0000}"/>
    <cellStyle name="Normal 3 3 7 2 4 4" xfId="33125" xr:uid="{00000000-0005-0000-0000-00002F9B0000}"/>
    <cellStyle name="Normal 3 3 7 2 5" xfId="9675" xr:uid="{00000000-0005-0000-0000-0000309B0000}"/>
    <cellStyle name="Normal 3 3 7 2 5 2" xfId="22296" xr:uid="{00000000-0005-0000-0000-0000319B0000}"/>
    <cellStyle name="Normal 3 3 7 2 5 2 2" xfId="57512" xr:uid="{00000000-0005-0000-0000-0000329B0000}"/>
    <cellStyle name="Normal 3 3 7 2 5 3" xfId="44915" xr:uid="{00000000-0005-0000-0000-0000339B0000}"/>
    <cellStyle name="Normal 3 3 7 2 5 4" xfId="34901" xr:uid="{00000000-0005-0000-0000-0000349B0000}"/>
    <cellStyle name="Normal 3 3 7 2 6" xfId="11469" xr:uid="{00000000-0005-0000-0000-0000359B0000}"/>
    <cellStyle name="Normal 3 3 7 2 6 2" xfId="24072" xr:uid="{00000000-0005-0000-0000-0000369B0000}"/>
    <cellStyle name="Normal 3 3 7 2 6 2 2" xfId="59288" xr:uid="{00000000-0005-0000-0000-0000379B0000}"/>
    <cellStyle name="Normal 3 3 7 2 6 3" xfId="46691" xr:uid="{00000000-0005-0000-0000-0000389B0000}"/>
    <cellStyle name="Normal 3 3 7 2 6 4" xfId="36677" xr:uid="{00000000-0005-0000-0000-0000399B0000}"/>
    <cellStyle name="Normal 3 3 7 2 7" xfId="15836" xr:uid="{00000000-0005-0000-0000-00003A9B0000}"/>
    <cellStyle name="Normal 3 3 7 2 7 2" xfId="51052" xr:uid="{00000000-0005-0000-0000-00003B9B0000}"/>
    <cellStyle name="Normal 3 3 7 2 7 3" xfId="28441" xr:uid="{00000000-0005-0000-0000-00003C9B0000}"/>
    <cellStyle name="Normal 3 3 7 2 8" xfId="12927" xr:uid="{00000000-0005-0000-0000-00003D9B0000}"/>
    <cellStyle name="Normal 3 3 7 2 8 2" xfId="48145" xr:uid="{00000000-0005-0000-0000-00003E9B0000}"/>
    <cellStyle name="Normal 3 3 7 2 9" xfId="38455" xr:uid="{00000000-0005-0000-0000-00003F9B0000}"/>
    <cellStyle name="Normal 3 3 7 3" xfId="3494" xr:uid="{00000000-0005-0000-0000-0000409B0000}"/>
    <cellStyle name="Normal 3 3 7 3 10" xfId="26990" xr:uid="{00000000-0005-0000-0000-0000419B0000}"/>
    <cellStyle name="Normal 3 3 7 3 11" xfId="61394" xr:uid="{00000000-0005-0000-0000-0000429B0000}"/>
    <cellStyle name="Normal 3 3 7 3 2" xfId="5290" xr:uid="{00000000-0005-0000-0000-0000439B0000}"/>
    <cellStyle name="Normal 3 3 7 3 2 2" xfId="17937" xr:uid="{00000000-0005-0000-0000-0000449B0000}"/>
    <cellStyle name="Normal 3 3 7 3 2 2 2" xfId="53153" xr:uid="{00000000-0005-0000-0000-0000459B0000}"/>
    <cellStyle name="Normal 3 3 7 3 2 3" xfId="40556" xr:uid="{00000000-0005-0000-0000-0000469B0000}"/>
    <cellStyle name="Normal 3 3 7 3 2 4" xfId="30542" xr:uid="{00000000-0005-0000-0000-0000479B0000}"/>
    <cellStyle name="Normal 3 3 7 3 3" xfId="6760" xr:uid="{00000000-0005-0000-0000-0000489B0000}"/>
    <cellStyle name="Normal 3 3 7 3 3 2" xfId="19391" xr:uid="{00000000-0005-0000-0000-0000499B0000}"/>
    <cellStyle name="Normal 3 3 7 3 3 2 2" xfId="54607" xr:uid="{00000000-0005-0000-0000-00004A9B0000}"/>
    <cellStyle name="Normal 3 3 7 3 3 3" xfId="42010" xr:uid="{00000000-0005-0000-0000-00004B9B0000}"/>
    <cellStyle name="Normal 3 3 7 3 3 4" xfId="31996" xr:uid="{00000000-0005-0000-0000-00004C9B0000}"/>
    <cellStyle name="Normal 3 3 7 3 4" xfId="8219" xr:uid="{00000000-0005-0000-0000-00004D9B0000}"/>
    <cellStyle name="Normal 3 3 7 3 4 2" xfId="20845" xr:uid="{00000000-0005-0000-0000-00004E9B0000}"/>
    <cellStyle name="Normal 3 3 7 3 4 2 2" xfId="56061" xr:uid="{00000000-0005-0000-0000-00004F9B0000}"/>
    <cellStyle name="Normal 3 3 7 3 4 3" xfId="43464" xr:uid="{00000000-0005-0000-0000-0000509B0000}"/>
    <cellStyle name="Normal 3 3 7 3 4 4" xfId="33450" xr:uid="{00000000-0005-0000-0000-0000519B0000}"/>
    <cellStyle name="Normal 3 3 7 3 5" xfId="10000" xr:uid="{00000000-0005-0000-0000-0000529B0000}"/>
    <cellStyle name="Normal 3 3 7 3 5 2" xfId="22621" xr:uid="{00000000-0005-0000-0000-0000539B0000}"/>
    <cellStyle name="Normal 3 3 7 3 5 2 2" xfId="57837" xr:uid="{00000000-0005-0000-0000-0000549B0000}"/>
    <cellStyle name="Normal 3 3 7 3 5 3" xfId="45240" xr:uid="{00000000-0005-0000-0000-0000559B0000}"/>
    <cellStyle name="Normal 3 3 7 3 5 4" xfId="35226" xr:uid="{00000000-0005-0000-0000-0000569B0000}"/>
    <cellStyle name="Normal 3 3 7 3 6" xfId="11794" xr:uid="{00000000-0005-0000-0000-0000579B0000}"/>
    <cellStyle name="Normal 3 3 7 3 6 2" xfId="24397" xr:uid="{00000000-0005-0000-0000-0000589B0000}"/>
    <cellStyle name="Normal 3 3 7 3 6 2 2" xfId="59613" xr:uid="{00000000-0005-0000-0000-0000599B0000}"/>
    <cellStyle name="Normal 3 3 7 3 6 3" xfId="47016" xr:uid="{00000000-0005-0000-0000-00005A9B0000}"/>
    <cellStyle name="Normal 3 3 7 3 6 4" xfId="37002" xr:uid="{00000000-0005-0000-0000-00005B9B0000}"/>
    <cellStyle name="Normal 3 3 7 3 7" xfId="16161" xr:uid="{00000000-0005-0000-0000-00005C9B0000}"/>
    <cellStyle name="Normal 3 3 7 3 7 2" xfId="51377" xr:uid="{00000000-0005-0000-0000-00005D9B0000}"/>
    <cellStyle name="Normal 3 3 7 3 7 3" xfId="28766" xr:uid="{00000000-0005-0000-0000-00005E9B0000}"/>
    <cellStyle name="Normal 3 3 7 3 8" xfId="14383" xr:uid="{00000000-0005-0000-0000-00005F9B0000}"/>
    <cellStyle name="Normal 3 3 7 3 8 2" xfId="49601" xr:uid="{00000000-0005-0000-0000-0000609B0000}"/>
    <cellStyle name="Normal 3 3 7 3 9" xfId="38780" xr:uid="{00000000-0005-0000-0000-0000619B0000}"/>
    <cellStyle name="Normal 3 3 7 4" xfId="2655" xr:uid="{00000000-0005-0000-0000-0000629B0000}"/>
    <cellStyle name="Normal 3 3 7 4 10" xfId="26181" xr:uid="{00000000-0005-0000-0000-0000639B0000}"/>
    <cellStyle name="Normal 3 3 7 4 11" xfId="60585" xr:uid="{00000000-0005-0000-0000-0000649B0000}"/>
    <cellStyle name="Normal 3 3 7 4 2" xfId="4481" xr:uid="{00000000-0005-0000-0000-0000659B0000}"/>
    <cellStyle name="Normal 3 3 7 4 2 2" xfId="17128" xr:uid="{00000000-0005-0000-0000-0000669B0000}"/>
    <cellStyle name="Normal 3 3 7 4 2 2 2" xfId="52344" xr:uid="{00000000-0005-0000-0000-0000679B0000}"/>
    <cellStyle name="Normal 3 3 7 4 2 3" xfId="39747" xr:uid="{00000000-0005-0000-0000-0000689B0000}"/>
    <cellStyle name="Normal 3 3 7 4 2 4" xfId="29733" xr:uid="{00000000-0005-0000-0000-0000699B0000}"/>
    <cellStyle name="Normal 3 3 7 4 3" xfId="5951" xr:uid="{00000000-0005-0000-0000-00006A9B0000}"/>
    <cellStyle name="Normal 3 3 7 4 3 2" xfId="18582" xr:uid="{00000000-0005-0000-0000-00006B9B0000}"/>
    <cellStyle name="Normal 3 3 7 4 3 2 2" xfId="53798" xr:uid="{00000000-0005-0000-0000-00006C9B0000}"/>
    <cellStyle name="Normal 3 3 7 4 3 3" xfId="41201" xr:uid="{00000000-0005-0000-0000-00006D9B0000}"/>
    <cellStyle name="Normal 3 3 7 4 3 4" xfId="31187" xr:uid="{00000000-0005-0000-0000-00006E9B0000}"/>
    <cellStyle name="Normal 3 3 7 4 4" xfId="7410" xr:uid="{00000000-0005-0000-0000-00006F9B0000}"/>
    <cellStyle name="Normal 3 3 7 4 4 2" xfId="20036" xr:uid="{00000000-0005-0000-0000-0000709B0000}"/>
    <cellStyle name="Normal 3 3 7 4 4 2 2" xfId="55252" xr:uid="{00000000-0005-0000-0000-0000719B0000}"/>
    <cellStyle name="Normal 3 3 7 4 4 3" xfId="42655" xr:uid="{00000000-0005-0000-0000-0000729B0000}"/>
    <cellStyle name="Normal 3 3 7 4 4 4" xfId="32641" xr:uid="{00000000-0005-0000-0000-0000739B0000}"/>
    <cellStyle name="Normal 3 3 7 4 5" xfId="9191" xr:uid="{00000000-0005-0000-0000-0000749B0000}"/>
    <cellStyle name="Normal 3 3 7 4 5 2" xfId="21812" xr:uid="{00000000-0005-0000-0000-0000759B0000}"/>
    <cellStyle name="Normal 3 3 7 4 5 2 2" xfId="57028" xr:uid="{00000000-0005-0000-0000-0000769B0000}"/>
    <cellStyle name="Normal 3 3 7 4 5 3" xfId="44431" xr:uid="{00000000-0005-0000-0000-0000779B0000}"/>
    <cellStyle name="Normal 3 3 7 4 5 4" xfId="34417" xr:uid="{00000000-0005-0000-0000-0000789B0000}"/>
    <cellStyle name="Normal 3 3 7 4 6" xfId="10985" xr:uid="{00000000-0005-0000-0000-0000799B0000}"/>
    <cellStyle name="Normal 3 3 7 4 6 2" xfId="23588" xr:uid="{00000000-0005-0000-0000-00007A9B0000}"/>
    <cellStyle name="Normal 3 3 7 4 6 2 2" xfId="58804" xr:uid="{00000000-0005-0000-0000-00007B9B0000}"/>
    <cellStyle name="Normal 3 3 7 4 6 3" xfId="46207" xr:uid="{00000000-0005-0000-0000-00007C9B0000}"/>
    <cellStyle name="Normal 3 3 7 4 6 4" xfId="36193" xr:uid="{00000000-0005-0000-0000-00007D9B0000}"/>
    <cellStyle name="Normal 3 3 7 4 7" xfId="15352" xr:uid="{00000000-0005-0000-0000-00007E9B0000}"/>
    <cellStyle name="Normal 3 3 7 4 7 2" xfId="50568" xr:uid="{00000000-0005-0000-0000-00007F9B0000}"/>
    <cellStyle name="Normal 3 3 7 4 7 3" xfId="27957" xr:uid="{00000000-0005-0000-0000-0000809B0000}"/>
    <cellStyle name="Normal 3 3 7 4 8" xfId="13574" xr:uid="{00000000-0005-0000-0000-0000819B0000}"/>
    <cellStyle name="Normal 3 3 7 4 8 2" xfId="48792" xr:uid="{00000000-0005-0000-0000-0000829B0000}"/>
    <cellStyle name="Normal 3 3 7 4 9" xfId="37971" xr:uid="{00000000-0005-0000-0000-0000839B0000}"/>
    <cellStyle name="Normal 3 3 7 5" xfId="3819" xr:uid="{00000000-0005-0000-0000-0000849B0000}"/>
    <cellStyle name="Normal 3 3 7 5 2" xfId="8542" xr:uid="{00000000-0005-0000-0000-0000859B0000}"/>
    <cellStyle name="Normal 3 3 7 5 2 2" xfId="21168" xr:uid="{00000000-0005-0000-0000-0000869B0000}"/>
    <cellStyle name="Normal 3 3 7 5 2 2 2" xfId="56384" xr:uid="{00000000-0005-0000-0000-0000879B0000}"/>
    <cellStyle name="Normal 3 3 7 5 2 3" xfId="43787" xr:uid="{00000000-0005-0000-0000-0000889B0000}"/>
    <cellStyle name="Normal 3 3 7 5 2 4" xfId="33773" xr:uid="{00000000-0005-0000-0000-0000899B0000}"/>
    <cellStyle name="Normal 3 3 7 5 3" xfId="10323" xr:uid="{00000000-0005-0000-0000-00008A9B0000}"/>
    <cellStyle name="Normal 3 3 7 5 3 2" xfId="22944" xr:uid="{00000000-0005-0000-0000-00008B9B0000}"/>
    <cellStyle name="Normal 3 3 7 5 3 2 2" xfId="58160" xr:uid="{00000000-0005-0000-0000-00008C9B0000}"/>
    <cellStyle name="Normal 3 3 7 5 3 3" xfId="45563" xr:uid="{00000000-0005-0000-0000-00008D9B0000}"/>
    <cellStyle name="Normal 3 3 7 5 3 4" xfId="35549" xr:uid="{00000000-0005-0000-0000-00008E9B0000}"/>
    <cellStyle name="Normal 3 3 7 5 4" xfId="12119" xr:uid="{00000000-0005-0000-0000-00008F9B0000}"/>
    <cellStyle name="Normal 3 3 7 5 4 2" xfId="24720" xr:uid="{00000000-0005-0000-0000-0000909B0000}"/>
    <cellStyle name="Normal 3 3 7 5 4 2 2" xfId="59936" xr:uid="{00000000-0005-0000-0000-0000919B0000}"/>
    <cellStyle name="Normal 3 3 7 5 4 3" xfId="47339" xr:uid="{00000000-0005-0000-0000-0000929B0000}"/>
    <cellStyle name="Normal 3 3 7 5 4 4" xfId="37325" xr:uid="{00000000-0005-0000-0000-0000939B0000}"/>
    <cellStyle name="Normal 3 3 7 5 5" xfId="16484" xr:uid="{00000000-0005-0000-0000-0000949B0000}"/>
    <cellStyle name="Normal 3 3 7 5 5 2" xfId="51700" xr:uid="{00000000-0005-0000-0000-0000959B0000}"/>
    <cellStyle name="Normal 3 3 7 5 5 3" xfId="29089" xr:uid="{00000000-0005-0000-0000-0000969B0000}"/>
    <cellStyle name="Normal 3 3 7 5 6" xfId="14706" xr:uid="{00000000-0005-0000-0000-0000979B0000}"/>
    <cellStyle name="Normal 3 3 7 5 6 2" xfId="49924" xr:uid="{00000000-0005-0000-0000-0000989B0000}"/>
    <cellStyle name="Normal 3 3 7 5 7" xfId="39103" xr:uid="{00000000-0005-0000-0000-0000999B0000}"/>
    <cellStyle name="Normal 3 3 7 5 8" xfId="27313" xr:uid="{00000000-0005-0000-0000-00009A9B0000}"/>
    <cellStyle name="Normal 3 3 7 6" xfId="4159" xr:uid="{00000000-0005-0000-0000-00009B9B0000}"/>
    <cellStyle name="Normal 3 3 7 6 2" xfId="16806" xr:uid="{00000000-0005-0000-0000-00009C9B0000}"/>
    <cellStyle name="Normal 3 3 7 6 2 2" xfId="52022" xr:uid="{00000000-0005-0000-0000-00009D9B0000}"/>
    <cellStyle name="Normal 3 3 7 6 2 3" xfId="29411" xr:uid="{00000000-0005-0000-0000-00009E9B0000}"/>
    <cellStyle name="Normal 3 3 7 6 3" xfId="13252" xr:uid="{00000000-0005-0000-0000-00009F9B0000}"/>
    <cellStyle name="Normal 3 3 7 6 3 2" xfId="48470" xr:uid="{00000000-0005-0000-0000-0000A09B0000}"/>
    <cellStyle name="Normal 3 3 7 6 4" xfId="39425" xr:uid="{00000000-0005-0000-0000-0000A19B0000}"/>
    <cellStyle name="Normal 3 3 7 6 5" xfId="25859" xr:uid="{00000000-0005-0000-0000-0000A29B0000}"/>
    <cellStyle name="Normal 3 3 7 7" xfId="5629" xr:uid="{00000000-0005-0000-0000-0000A39B0000}"/>
    <cellStyle name="Normal 3 3 7 7 2" xfId="18260" xr:uid="{00000000-0005-0000-0000-0000A49B0000}"/>
    <cellStyle name="Normal 3 3 7 7 2 2" xfId="53476" xr:uid="{00000000-0005-0000-0000-0000A59B0000}"/>
    <cellStyle name="Normal 3 3 7 7 3" xfId="40879" xr:uid="{00000000-0005-0000-0000-0000A69B0000}"/>
    <cellStyle name="Normal 3 3 7 7 4" xfId="30865" xr:uid="{00000000-0005-0000-0000-0000A79B0000}"/>
    <cellStyle name="Normal 3 3 7 8" xfId="7088" xr:uid="{00000000-0005-0000-0000-0000A89B0000}"/>
    <cellStyle name="Normal 3 3 7 8 2" xfId="19714" xr:uid="{00000000-0005-0000-0000-0000A99B0000}"/>
    <cellStyle name="Normal 3 3 7 8 2 2" xfId="54930" xr:uid="{00000000-0005-0000-0000-0000AA9B0000}"/>
    <cellStyle name="Normal 3 3 7 8 3" xfId="42333" xr:uid="{00000000-0005-0000-0000-0000AB9B0000}"/>
    <cellStyle name="Normal 3 3 7 8 4" xfId="32319" xr:uid="{00000000-0005-0000-0000-0000AC9B0000}"/>
    <cellStyle name="Normal 3 3 7 9" xfId="8869" xr:uid="{00000000-0005-0000-0000-0000AD9B0000}"/>
    <cellStyle name="Normal 3 3 7 9 2" xfId="21490" xr:uid="{00000000-0005-0000-0000-0000AE9B0000}"/>
    <cellStyle name="Normal 3 3 7 9 2 2" xfId="56706" xr:uid="{00000000-0005-0000-0000-0000AF9B0000}"/>
    <cellStyle name="Normal 3 3 7 9 3" xfId="44109" xr:uid="{00000000-0005-0000-0000-0000B09B0000}"/>
    <cellStyle name="Normal 3 3 7 9 4" xfId="34095" xr:uid="{00000000-0005-0000-0000-0000B19B0000}"/>
    <cellStyle name="Normal 3 3 8" xfId="2412" xr:uid="{00000000-0005-0000-0000-0000B29B0000}"/>
    <cellStyle name="Normal 3 3 8 10" xfId="10661" xr:uid="{00000000-0005-0000-0000-0000B39B0000}"/>
    <cellStyle name="Normal 3 3 8 10 2" xfId="23272" xr:uid="{00000000-0005-0000-0000-0000B49B0000}"/>
    <cellStyle name="Normal 3 3 8 10 2 2" xfId="58488" xr:uid="{00000000-0005-0000-0000-0000B59B0000}"/>
    <cellStyle name="Normal 3 3 8 10 3" xfId="45891" xr:uid="{00000000-0005-0000-0000-0000B69B0000}"/>
    <cellStyle name="Normal 3 3 8 10 4" xfId="35877" xr:uid="{00000000-0005-0000-0000-0000B79B0000}"/>
    <cellStyle name="Normal 3 3 8 11" xfId="15123" xr:uid="{00000000-0005-0000-0000-0000B89B0000}"/>
    <cellStyle name="Normal 3 3 8 11 2" xfId="50339" xr:uid="{00000000-0005-0000-0000-0000B99B0000}"/>
    <cellStyle name="Normal 3 3 8 11 3" xfId="27728" xr:uid="{00000000-0005-0000-0000-0000BA9B0000}"/>
    <cellStyle name="Normal 3 3 8 12" xfId="12536" xr:uid="{00000000-0005-0000-0000-0000BB9B0000}"/>
    <cellStyle name="Normal 3 3 8 12 2" xfId="47754" xr:uid="{00000000-0005-0000-0000-0000BC9B0000}"/>
    <cellStyle name="Normal 3 3 8 13" xfId="37742" xr:uid="{00000000-0005-0000-0000-0000BD9B0000}"/>
    <cellStyle name="Normal 3 3 8 14" xfId="25143" xr:uid="{00000000-0005-0000-0000-0000BE9B0000}"/>
    <cellStyle name="Normal 3 3 8 15" xfId="60356" xr:uid="{00000000-0005-0000-0000-0000BF9B0000}"/>
    <cellStyle name="Normal 3 3 8 2" xfId="3258" xr:uid="{00000000-0005-0000-0000-0000C09B0000}"/>
    <cellStyle name="Normal 3 3 8 2 10" xfId="25627" xr:uid="{00000000-0005-0000-0000-0000C19B0000}"/>
    <cellStyle name="Normal 3 3 8 2 11" xfId="61162" xr:uid="{00000000-0005-0000-0000-0000C29B0000}"/>
    <cellStyle name="Normal 3 3 8 2 2" xfId="5058" xr:uid="{00000000-0005-0000-0000-0000C39B0000}"/>
    <cellStyle name="Normal 3 3 8 2 2 2" xfId="17705" xr:uid="{00000000-0005-0000-0000-0000C49B0000}"/>
    <cellStyle name="Normal 3 3 8 2 2 2 2" xfId="52921" xr:uid="{00000000-0005-0000-0000-0000C59B0000}"/>
    <cellStyle name="Normal 3 3 8 2 2 2 3" xfId="30310" xr:uid="{00000000-0005-0000-0000-0000C69B0000}"/>
    <cellStyle name="Normal 3 3 8 2 2 3" xfId="14151" xr:uid="{00000000-0005-0000-0000-0000C79B0000}"/>
    <cellStyle name="Normal 3 3 8 2 2 3 2" xfId="49369" xr:uid="{00000000-0005-0000-0000-0000C89B0000}"/>
    <cellStyle name="Normal 3 3 8 2 2 4" xfId="40324" xr:uid="{00000000-0005-0000-0000-0000C99B0000}"/>
    <cellStyle name="Normal 3 3 8 2 2 5" xfId="26758" xr:uid="{00000000-0005-0000-0000-0000CA9B0000}"/>
    <cellStyle name="Normal 3 3 8 2 3" xfId="6528" xr:uid="{00000000-0005-0000-0000-0000CB9B0000}"/>
    <cellStyle name="Normal 3 3 8 2 3 2" xfId="19159" xr:uid="{00000000-0005-0000-0000-0000CC9B0000}"/>
    <cellStyle name="Normal 3 3 8 2 3 2 2" xfId="54375" xr:uid="{00000000-0005-0000-0000-0000CD9B0000}"/>
    <cellStyle name="Normal 3 3 8 2 3 3" xfId="41778" xr:uid="{00000000-0005-0000-0000-0000CE9B0000}"/>
    <cellStyle name="Normal 3 3 8 2 3 4" xfId="31764" xr:uid="{00000000-0005-0000-0000-0000CF9B0000}"/>
    <cellStyle name="Normal 3 3 8 2 4" xfId="7987" xr:uid="{00000000-0005-0000-0000-0000D09B0000}"/>
    <cellStyle name="Normal 3 3 8 2 4 2" xfId="20613" xr:uid="{00000000-0005-0000-0000-0000D19B0000}"/>
    <cellStyle name="Normal 3 3 8 2 4 2 2" xfId="55829" xr:uid="{00000000-0005-0000-0000-0000D29B0000}"/>
    <cellStyle name="Normal 3 3 8 2 4 3" xfId="43232" xr:uid="{00000000-0005-0000-0000-0000D39B0000}"/>
    <cellStyle name="Normal 3 3 8 2 4 4" xfId="33218" xr:uid="{00000000-0005-0000-0000-0000D49B0000}"/>
    <cellStyle name="Normal 3 3 8 2 5" xfId="9768" xr:uid="{00000000-0005-0000-0000-0000D59B0000}"/>
    <cellStyle name="Normal 3 3 8 2 5 2" xfId="22389" xr:uid="{00000000-0005-0000-0000-0000D69B0000}"/>
    <cellStyle name="Normal 3 3 8 2 5 2 2" xfId="57605" xr:uid="{00000000-0005-0000-0000-0000D79B0000}"/>
    <cellStyle name="Normal 3 3 8 2 5 3" xfId="45008" xr:uid="{00000000-0005-0000-0000-0000D89B0000}"/>
    <cellStyle name="Normal 3 3 8 2 5 4" xfId="34994" xr:uid="{00000000-0005-0000-0000-0000D99B0000}"/>
    <cellStyle name="Normal 3 3 8 2 6" xfId="11562" xr:uid="{00000000-0005-0000-0000-0000DA9B0000}"/>
    <cellStyle name="Normal 3 3 8 2 6 2" xfId="24165" xr:uid="{00000000-0005-0000-0000-0000DB9B0000}"/>
    <cellStyle name="Normal 3 3 8 2 6 2 2" xfId="59381" xr:uid="{00000000-0005-0000-0000-0000DC9B0000}"/>
    <cellStyle name="Normal 3 3 8 2 6 3" xfId="46784" xr:uid="{00000000-0005-0000-0000-0000DD9B0000}"/>
    <cellStyle name="Normal 3 3 8 2 6 4" xfId="36770" xr:uid="{00000000-0005-0000-0000-0000DE9B0000}"/>
    <cellStyle name="Normal 3 3 8 2 7" xfId="15929" xr:uid="{00000000-0005-0000-0000-0000DF9B0000}"/>
    <cellStyle name="Normal 3 3 8 2 7 2" xfId="51145" xr:uid="{00000000-0005-0000-0000-0000E09B0000}"/>
    <cellStyle name="Normal 3 3 8 2 7 3" xfId="28534" xr:uid="{00000000-0005-0000-0000-0000E19B0000}"/>
    <cellStyle name="Normal 3 3 8 2 8" xfId="13020" xr:uid="{00000000-0005-0000-0000-0000E29B0000}"/>
    <cellStyle name="Normal 3 3 8 2 8 2" xfId="48238" xr:uid="{00000000-0005-0000-0000-0000E39B0000}"/>
    <cellStyle name="Normal 3 3 8 2 9" xfId="38548" xr:uid="{00000000-0005-0000-0000-0000E49B0000}"/>
    <cellStyle name="Normal 3 3 8 3" xfId="3587" xr:uid="{00000000-0005-0000-0000-0000E59B0000}"/>
    <cellStyle name="Normal 3 3 8 3 10" xfId="27083" xr:uid="{00000000-0005-0000-0000-0000E69B0000}"/>
    <cellStyle name="Normal 3 3 8 3 11" xfId="61487" xr:uid="{00000000-0005-0000-0000-0000E79B0000}"/>
    <cellStyle name="Normal 3 3 8 3 2" xfId="5383" xr:uid="{00000000-0005-0000-0000-0000E89B0000}"/>
    <cellStyle name="Normal 3 3 8 3 2 2" xfId="18030" xr:uid="{00000000-0005-0000-0000-0000E99B0000}"/>
    <cellStyle name="Normal 3 3 8 3 2 2 2" xfId="53246" xr:uid="{00000000-0005-0000-0000-0000EA9B0000}"/>
    <cellStyle name="Normal 3 3 8 3 2 3" xfId="40649" xr:uid="{00000000-0005-0000-0000-0000EB9B0000}"/>
    <cellStyle name="Normal 3 3 8 3 2 4" xfId="30635" xr:uid="{00000000-0005-0000-0000-0000EC9B0000}"/>
    <cellStyle name="Normal 3 3 8 3 3" xfId="6853" xr:uid="{00000000-0005-0000-0000-0000ED9B0000}"/>
    <cellStyle name="Normal 3 3 8 3 3 2" xfId="19484" xr:uid="{00000000-0005-0000-0000-0000EE9B0000}"/>
    <cellStyle name="Normal 3 3 8 3 3 2 2" xfId="54700" xr:uid="{00000000-0005-0000-0000-0000EF9B0000}"/>
    <cellStyle name="Normal 3 3 8 3 3 3" xfId="42103" xr:uid="{00000000-0005-0000-0000-0000F09B0000}"/>
    <cellStyle name="Normal 3 3 8 3 3 4" xfId="32089" xr:uid="{00000000-0005-0000-0000-0000F19B0000}"/>
    <cellStyle name="Normal 3 3 8 3 4" xfId="8312" xr:uid="{00000000-0005-0000-0000-0000F29B0000}"/>
    <cellStyle name="Normal 3 3 8 3 4 2" xfId="20938" xr:uid="{00000000-0005-0000-0000-0000F39B0000}"/>
    <cellStyle name="Normal 3 3 8 3 4 2 2" xfId="56154" xr:uid="{00000000-0005-0000-0000-0000F49B0000}"/>
    <cellStyle name="Normal 3 3 8 3 4 3" xfId="43557" xr:uid="{00000000-0005-0000-0000-0000F59B0000}"/>
    <cellStyle name="Normal 3 3 8 3 4 4" xfId="33543" xr:uid="{00000000-0005-0000-0000-0000F69B0000}"/>
    <cellStyle name="Normal 3 3 8 3 5" xfId="10093" xr:uid="{00000000-0005-0000-0000-0000F79B0000}"/>
    <cellStyle name="Normal 3 3 8 3 5 2" xfId="22714" xr:uid="{00000000-0005-0000-0000-0000F89B0000}"/>
    <cellStyle name="Normal 3 3 8 3 5 2 2" xfId="57930" xr:uid="{00000000-0005-0000-0000-0000F99B0000}"/>
    <cellStyle name="Normal 3 3 8 3 5 3" xfId="45333" xr:uid="{00000000-0005-0000-0000-0000FA9B0000}"/>
    <cellStyle name="Normal 3 3 8 3 5 4" xfId="35319" xr:uid="{00000000-0005-0000-0000-0000FB9B0000}"/>
    <cellStyle name="Normal 3 3 8 3 6" xfId="11887" xr:uid="{00000000-0005-0000-0000-0000FC9B0000}"/>
    <cellStyle name="Normal 3 3 8 3 6 2" xfId="24490" xr:uid="{00000000-0005-0000-0000-0000FD9B0000}"/>
    <cellStyle name="Normal 3 3 8 3 6 2 2" xfId="59706" xr:uid="{00000000-0005-0000-0000-0000FE9B0000}"/>
    <cellStyle name="Normal 3 3 8 3 6 3" xfId="47109" xr:uid="{00000000-0005-0000-0000-0000FF9B0000}"/>
    <cellStyle name="Normal 3 3 8 3 6 4" xfId="37095" xr:uid="{00000000-0005-0000-0000-0000009C0000}"/>
    <cellStyle name="Normal 3 3 8 3 7" xfId="16254" xr:uid="{00000000-0005-0000-0000-0000019C0000}"/>
    <cellStyle name="Normal 3 3 8 3 7 2" xfId="51470" xr:uid="{00000000-0005-0000-0000-0000029C0000}"/>
    <cellStyle name="Normal 3 3 8 3 7 3" xfId="28859" xr:uid="{00000000-0005-0000-0000-0000039C0000}"/>
    <cellStyle name="Normal 3 3 8 3 8" xfId="14476" xr:uid="{00000000-0005-0000-0000-0000049C0000}"/>
    <cellStyle name="Normal 3 3 8 3 8 2" xfId="49694" xr:uid="{00000000-0005-0000-0000-0000059C0000}"/>
    <cellStyle name="Normal 3 3 8 3 9" xfId="38873" xr:uid="{00000000-0005-0000-0000-0000069C0000}"/>
    <cellStyle name="Normal 3 3 8 4" xfId="2748" xr:uid="{00000000-0005-0000-0000-0000079C0000}"/>
    <cellStyle name="Normal 3 3 8 4 10" xfId="26274" xr:uid="{00000000-0005-0000-0000-0000089C0000}"/>
    <cellStyle name="Normal 3 3 8 4 11" xfId="60678" xr:uid="{00000000-0005-0000-0000-0000099C0000}"/>
    <cellStyle name="Normal 3 3 8 4 2" xfId="4574" xr:uid="{00000000-0005-0000-0000-00000A9C0000}"/>
    <cellStyle name="Normal 3 3 8 4 2 2" xfId="17221" xr:uid="{00000000-0005-0000-0000-00000B9C0000}"/>
    <cellStyle name="Normal 3 3 8 4 2 2 2" xfId="52437" xr:uid="{00000000-0005-0000-0000-00000C9C0000}"/>
    <cellStyle name="Normal 3 3 8 4 2 3" xfId="39840" xr:uid="{00000000-0005-0000-0000-00000D9C0000}"/>
    <cellStyle name="Normal 3 3 8 4 2 4" xfId="29826" xr:uid="{00000000-0005-0000-0000-00000E9C0000}"/>
    <cellStyle name="Normal 3 3 8 4 3" xfId="6044" xr:uid="{00000000-0005-0000-0000-00000F9C0000}"/>
    <cellStyle name="Normal 3 3 8 4 3 2" xfId="18675" xr:uid="{00000000-0005-0000-0000-0000109C0000}"/>
    <cellStyle name="Normal 3 3 8 4 3 2 2" xfId="53891" xr:uid="{00000000-0005-0000-0000-0000119C0000}"/>
    <cellStyle name="Normal 3 3 8 4 3 3" xfId="41294" xr:uid="{00000000-0005-0000-0000-0000129C0000}"/>
    <cellStyle name="Normal 3 3 8 4 3 4" xfId="31280" xr:uid="{00000000-0005-0000-0000-0000139C0000}"/>
    <cellStyle name="Normal 3 3 8 4 4" xfId="7503" xr:uid="{00000000-0005-0000-0000-0000149C0000}"/>
    <cellStyle name="Normal 3 3 8 4 4 2" xfId="20129" xr:uid="{00000000-0005-0000-0000-0000159C0000}"/>
    <cellStyle name="Normal 3 3 8 4 4 2 2" xfId="55345" xr:uid="{00000000-0005-0000-0000-0000169C0000}"/>
    <cellStyle name="Normal 3 3 8 4 4 3" xfId="42748" xr:uid="{00000000-0005-0000-0000-0000179C0000}"/>
    <cellStyle name="Normal 3 3 8 4 4 4" xfId="32734" xr:uid="{00000000-0005-0000-0000-0000189C0000}"/>
    <cellStyle name="Normal 3 3 8 4 5" xfId="9284" xr:uid="{00000000-0005-0000-0000-0000199C0000}"/>
    <cellStyle name="Normal 3 3 8 4 5 2" xfId="21905" xr:uid="{00000000-0005-0000-0000-00001A9C0000}"/>
    <cellStyle name="Normal 3 3 8 4 5 2 2" xfId="57121" xr:uid="{00000000-0005-0000-0000-00001B9C0000}"/>
    <cellStyle name="Normal 3 3 8 4 5 3" xfId="44524" xr:uid="{00000000-0005-0000-0000-00001C9C0000}"/>
    <cellStyle name="Normal 3 3 8 4 5 4" xfId="34510" xr:uid="{00000000-0005-0000-0000-00001D9C0000}"/>
    <cellStyle name="Normal 3 3 8 4 6" xfId="11078" xr:uid="{00000000-0005-0000-0000-00001E9C0000}"/>
    <cellStyle name="Normal 3 3 8 4 6 2" xfId="23681" xr:uid="{00000000-0005-0000-0000-00001F9C0000}"/>
    <cellStyle name="Normal 3 3 8 4 6 2 2" xfId="58897" xr:uid="{00000000-0005-0000-0000-0000209C0000}"/>
    <cellStyle name="Normal 3 3 8 4 6 3" xfId="46300" xr:uid="{00000000-0005-0000-0000-0000219C0000}"/>
    <cellStyle name="Normal 3 3 8 4 6 4" xfId="36286" xr:uid="{00000000-0005-0000-0000-0000229C0000}"/>
    <cellStyle name="Normal 3 3 8 4 7" xfId="15445" xr:uid="{00000000-0005-0000-0000-0000239C0000}"/>
    <cellStyle name="Normal 3 3 8 4 7 2" xfId="50661" xr:uid="{00000000-0005-0000-0000-0000249C0000}"/>
    <cellStyle name="Normal 3 3 8 4 7 3" xfId="28050" xr:uid="{00000000-0005-0000-0000-0000259C0000}"/>
    <cellStyle name="Normal 3 3 8 4 8" xfId="13667" xr:uid="{00000000-0005-0000-0000-0000269C0000}"/>
    <cellStyle name="Normal 3 3 8 4 8 2" xfId="48885" xr:uid="{00000000-0005-0000-0000-0000279C0000}"/>
    <cellStyle name="Normal 3 3 8 4 9" xfId="38064" xr:uid="{00000000-0005-0000-0000-0000289C0000}"/>
    <cellStyle name="Normal 3 3 8 5" xfId="3912" xr:uid="{00000000-0005-0000-0000-0000299C0000}"/>
    <cellStyle name="Normal 3 3 8 5 2" xfId="8635" xr:uid="{00000000-0005-0000-0000-00002A9C0000}"/>
    <cellStyle name="Normal 3 3 8 5 2 2" xfId="21261" xr:uid="{00000000-0005-0000-0000-00002B9C0000}"/>
    <cellStyle name="Normal 3 3 8 5 2 2 2" xfId="56477" xr:uid="{00000000-0005-0000-0000-00002C9C0000}"/>
    <cellStyle name="Normal 3 3 8 5 2 3" xfId="43880" xr:uid="{00000000-0005-0000-0000-00002D9C0000}"/>
    <cellStyle name="Normal 3 3 8 5 2 4" xfId="33866" xr:uid="{00000000-0005-0000-0000-00002E9C0000}"/>
    <cellStyle name="Normal 3 3 8 5 3" xfId="10416" xr:uid="{00000000-0005-0000-0000-00002F9C0000}"/>
    <cellStyle name="Normal 3 3 8 5 3 2" xfId="23037" xr:uid="{00000000-0005-0000-0000-0000309C0000}"/>
    <cellStyle name="Normal 3 3 8 5 3 2 2" xfId="58253" xr:uid="{00000000-0005-0000-0000-0000319C0000}"/>
    <cellStyle name="Normal 3 3 8 5 3 3" xfId="45656" xr:uid="{00000000-0005-0000-0000-0000329C0000}"/>
    <cellStyle name="Normal 3 3 8 5 3 4" xfId="35642" xr:uid="{00000000-0005-0000-0000-0000339C0000}"/>
    <cellStyle name="Normal 3 3 8 5 4" xfId="12212" xr:uid="{00000000-0005-0000-0000-0000349C0000}"/>
    <cellStyle name="Normal 3 3 8 5 4 2" xfId="24813" xr:uid="{00000000-0005-0000-0000-0000359C0000}"/>
    <cellStyle name="Normal 3 3 8 5 4 2 2" xfId="60029" xr:uid="{00000000-0005-0000-0000-0000369C0000}"/>
    <cellStyle name="Normal 3 3 8 5 4 3" xfId="47432" xr:uid="{00000000-0005-0000-0000-0000379C0000}"/>
    <cellStyle name="Normal 3 3 8 5 4 4" xfId="37418" xr:uid="{00000000-0005-0000-0000-0000389C0000}"/>
    <cellStyle name="Normal 3 3 8 5 5" xfId="16577" xr:uid="{00000000-0005-0000-0000-0000399C0000}"/>
    <cellStyle name="Normal 3 3 8 5 5 2" xfId="51793" xr:uid="{00000000-0005-0000-0000-00003A9C0000}"/>
    <cellStyle name="Normal 3 3 8 5 5 3" xfId="29182" xr:uid="{00000000-0005-0000-0000-00003B9C0000}"/>
    <cellStyle name="Normal 3 3 8 5 6" xfId="14799" xr:uid="{00000000-0005-0000-0000-00003C9C0000}"/>
    <cellStyle name="Normal 3 3 8 5 6 2" xfId="50017" xr:uid="{00000000-0005-0000-0000-00003D9C0000}"/>
    <cellStyle name="Normal 3 3 8 5 7" xfId="39196" xr:uid="{00000000-0005-0000-0000-00003E9C0000}"/>
    <cellStyle name="Normal 3 3 8 5 8" xfId="27406" xr:uid="{00000000-0005-0000-0000-00003F9C0000}"/>
    <cellStyle name="Normal 3 3 8 6" xfId="4252" xr:uid="{00000000-0005-0000-0000-0000409C0000}"/>
    <cellStyle name="Normal 3 3 8 6 2" xfId="16899" xr:uid="{00000000-0005-0000-0000-0000419C0000}"/>
    <cellStyle name="Normal 3 3 8 6 2 2" xfId="52115" xr:uid="{00000000-0005-0000-0000-0000429C0000}"/>
    <cellStyle name="Normal 3 3 8 6 2 3" xfId="29504" xr:uid="{00000000-0005-0000-0000-0000439C0000}"/>
    <cellStyle name="Normal 3 3 8 6 3" xfId="13345" xr:uid="{00000000-0005-0000-0000-0000449C0000}"/>
    <cellStyle name="Normal 3 3 8 6 3 2" xfId="48563" xr:uid="{00000000-0005-0000-0000-0000459C0000}"/>
    <cellStyle name="Normal 3 3 8 6 4" xfId="39518" xr:uid="{00000000-0005-0000-0000-0000469C0000}"/>
    <cellStyle name="Normal 3 3 8 6 5" xfId="25952" xr:uid="{00000000-0005-0000-0000-0000479C0000}"/>
    <cellStyle name="Normal 3 3 8 7" xfId="5722" xr:uid="{00000000-0005-0000-0000-0000489C0000}"/>
    <cellStyle name="Normal 3 3 8 7 2" xfId="18353" xr:uid="{00000000-0005-0000-0000-0000499C0000}"/>
    <cellStyle name="Normal 3 3 8 7 2 2" xfId="53569" xr:uid="{00000000-0005-0000-0000-00004A9C0000}"/>
    <cellStyle name="Normal 3 3 8 7 3" xfId="40972" xr:uid="{00000000-0005-0000-0000-00004B9C0000}"/>
    <cellStyle name="Normal 3 3 8 7 4" xfId="30958" xr:uid="{00000000-0005-0000-0000-00004C9C0000}"/>
    <cellStyle name="Normal 3 3 8 8" xfId="7181" xr:uid="{00000000-0005-0000-0000-00004D9C0000}"/>
    <cellStyle name="Normal 3 3 8 8 2" xfId="19807" xr:uid="{00000000-0005-0000-0000-00004E9C0000}"/>
    <cellStyle name="Normal 3 3 8 8 2 2" xfId="55023" xr:uid="{00000000-0005-0000-0000-00004F9C0000}"/>
    <cellStyle name="Normal 3 3 8 8 3" xfId="42426" xr:uid="{00000000-0005-0000-0000-0000509C0000}"/>
    <cellStyle name="Normal 3 3 8 8 4" xfId="32412" xr:uid="{00000000-0005-0000-0000-0000519C0000}"/>
    <cellStyle name="Normal 3 3 8 9" xfId="8962" xr:uid="{00000000-0005-0000-0000-0000529C0000}"/>
    <cellStyle name="Normal 3 3 8 9 2" xfId="21583" xr:uid="{00000000-0005-0000-0000-0000539C0000}"/>
    <cellStyle name="Normal 3 3 8 9 2 2" xfId="56799" xr:uid="{00000000-0005-0000-0000-0000549C0000}"/>
    <cellStyle name="Normal 3 3 8 9 3" xfId="44202" xr:uid="{00000000-0005-0000-0000-0000559C0000}"/>
    <cellStyle name="Normal 3 3 8 9 4" xfId="34188" xr:uid="{00000000-0005-0000-0000-0000569C0000}"/>
    <cellStyle name="Normal 3 3 9" xfId="3000" xr:uid="{00000000-0005-0000-0000-0000579C0000}"/>
    <cellStyle name="Normal 3 3 9 10" xfId="25375" xr:uid="{00000000-0005-0000-0000-0000589C0000}"/>
    <cellStyle name="Normal 3 3 9 11" xfId="60910" xr:uid="{00000000-0005-0000-0000-0000599C0000}"/>
    <cellStyle name="Normal 3 3 9 2" xfId="4806" xr:uid="{00000000-0005-0000-0000-00005A9C0000}"/>
    <cellStyle name="Normal 3 3 9 2 2" xfId="17453" xr:uid="{00000000-0005-0000-0000-00005B9C0000}"/>
    <cellStyle name="Normal 3 3 9 2 2 2" xfId="52669" xr:uid="{00000000-0005-0000-0000-00005C9C0000}"/>
    <cellStyle name="Normal 3 3 9 2 2 3" xfId="30058" xr:uid="{00000000-0005-0000-0000-00005D9C0000}"/>
    <cellStyle name="Normal 3 3 9 2 3" xfId="13899" xr:uid="{00000000-0005-0000-0000-00005E9C0000}"/>
    <cellStyle name="Normal 3 3 9 2 3 2" xfId="49117" xr:uid="{00000000-0005-0000-0000-00005F9C0000}"/>
    <cellStyle name="Normal 3 3 9 2 4" xfId="40072" xr:uid="{00000000-0005-0000-0000-0000609C0000}"/>
    <cellStyle name="Normal 3 3 9 2 5" xfId="26506" xr:uid="{00000000-0005-0000-0000-0000619C0000}"/>
    <cellStyle name="Normal 3 3 9 3" xfId="6276" xr:uid="{00000000-0005-0000-0000-0000629C0000}"/>
    <cellStyle name="Normal 3 3 9 3 2" xfId="18907" xr:uid="{00000000-0005-0000-0000-0000639C0000}"/>
    <cellStyle name="Normal 3 3 9 3 2 2" xfId="54123" xr:uid="{00000000-0005-0000-0000-0000649C0000}"/>
    <cellStyle name="Normal 3 3 9 3 3" xfId="41526" xr:uid="{00000000-0005-0000-0000-0000659C0000}"/>
    <cellStyle name="Normal 3 3 9 3 4" xfId="31512" xr:uid="{00000000-0005-0000-0000-0000669C0000}"/>
    <cellStyle name="Normal 3 3 9 4" xfId="7735" xr:uid="{00000000-0005-0000-0000-0000679C0000}"/>
    <cellStyle name="Normal 3 3 9 4 2" xfId="20361" xr:uid="{00000000-0005-0000-0000-0000689C0000}"/>
    <cellStyle name="Normal 3 3 9 4 2 2" xfId="55577" xr:uid="{00000000-0005-0000-0000-0000699C0000}"/>
    <cellStyle name="Normal 3 3 9 4 3" xfId="42980" xr:uid="{00000000-0005-0000-0000-00006A9C0000}"/>
    <cellStyle name="Normal 3 3 9 4 4" xfId="32966" xr:uid="{00000000-0005-0000-0000-00006B9C0000}"/>
    <cellStyle name="Normal 3 3 9 5" xfId="9516" xr:uid="{00000000-0005-0000-0000-00006C9C0000}"/>
    <cellStyle name="Normal 3 3 9 5 2" xfId="22137" xr:uid="{00000000-0005-0000-0000-00006D9C0000}"/>
    <cellStyle name="Normal 3 3 9 5 2 2" xfId="57353" xr:uid="{00000000-0005-0000-0000-00006E9C0000}"/>
    <cellStyle name="Normal 3 3 9 5 3" xfId="44756" xr:uid="{00000000-0005-0000-0000-00006F9C0000}"/>
    <cellStyle name="Normal 3 3 9 5 4" xfId="34742" xr:uid="{00000000-0005-0000-0000-0000709C0000}"/>
    <cellStyle name="Normal 3 3 9 6" xfId="11310" xr:uid="{00000000-0005-0000-0000-0000719C0000}"/>
    <cellStyle name="Normal 3 3 9 6 2" xfId="23913" xr:uid="{00000000-0005-0000-0000-0000729C0000}"/>
    <cellStyle name="Normal 3 3 9 6 2 2" xfId="59129" xr:uid="{00000000-0005-0000-0000-0000739C0000}"/>
    <cellStyle name="Normal 3 3 9 6 3" xfId="46532" xr:uid="{00000000-0005-0000-0000-0000749C0000}"/>
    <cellStyle name="Normal 3 3 9 6 4" xfId="36518" xr:uid="{00000000-0005-0000-0000-0000759C0000}"/>
    <cellStyle name="Normal 3 3 9 7" xfId="15677" xr:uid="{00000000-0005-0000-0000-0000769C0000}"/>
    <cellStyle name="Normal 3 3 9 7 2" xfId="50893" xr:uid="{00000000-0005-0000-0000-0000779C0000}"/>
    <cellStyle name="Normal 3 3 9 7 3" xfId="28282" xr:uid="{00000000-0005-0000-0000-0000789C0000}"/>
    <cellStyle name="Normal 3 3 9 8" xfId="12768" xr:uid="{00000000-0005-0000-0000-0000799C0000}"/>
    <cellStyle name="Normal 3 3 9 8 2" xfId="47986" xr:uid="{00000000-0005-0000-0000-00007A9C0000}"/>
    <cellStyle name="Normal 3 3 9 9" xfId="38296" xr:uid="{00000000-0005-0000-0000-00007B9C0000}"/>
    <cellStyle name="Normal 3 3_District Target Attainment" xfId="1158" xr:uid="{00000000-0005-0000-0000-00007C9C0000}"/>
    <cellStyle name="Normal 3 4" xfId="616" xr:uid="{00000000-0005-0000-0000-00007D9C0000}"/>
    <cellStyle name="Normal 3 4 10" xfId="2956" xr:uid="{00000000-0005-0000-0000-00007E9C0000}"/>
    <cellStyle name="Normal 3 4 10 10" xfId="25336" xr:uid="{00000000-0005-0000-0000-00007F9C0000}"/>
    <cellStyle name="Normal 3 4 10 11" xfId="60871" xr:uid="{00000000-0005-0000-0000-0000809C0000}"/>
    <cellStyle name="Normal 3 4 10 2" xfId="4767" xr:uid="{00000000-0005-0000-0000-0000819C0000}"/>
    <cellStyle name="Normal 3 4 10 2 2" xfId="17414" xr:uid="{00000000-0005-0000-0000-0000829C0000}"/>
    <cellStyle name="Normal 3 4 10 2 2 2" xfId="52630" xr:uid="{00000000-0005-0000-0000-0000839C0000}"/>
    <cellStyle name="Normal 3 4 10 2 2 3" xfId="30019" xr:uid="{00000000-0005-0000-0000-0000849C0000}"/>
    <cellStyle name="Normal 3 4 10 2 3" xfId="13860" xr:uid="{00000000-0005-0000-0000-0000859C0000}"/>
    <cellStyle name="Normal 3 4 10 2 3 2" xfId="49078" xr:uid="{00000000-0005-0000-0000-0000869C0000}"/>
    <cellStyle name="Normal 3 4 10 2 4" xfId="40033" xr:uid="{00000000-0005-0000-0000-0000879C0000}"/>
    <cellStyle name="Normal 3 4 10 2 5" xfId="26467" xr:uid="{00000000-0005-0000-0000-0000889C0000}"/>
    <cellStyle name="Normal 3 4 10 3" xfId="6237" xr:uid="{00000000-0005-0000-0000-0000899C0000}"/>
    <cellStyle name="Normal 3 4 10 3 2" xfId="18868" xr:uid="{00000000-0005-0000-0000-00008A9C0000}"/>
    <cellStyle name="Normal 3 4 10 3 2 2" xfId="54084" xr:uid="{00000000-0005-0000-0000-00008B9C0000}"/>
    <cellStyle name="Normal 3 4 10 3 3" xfId="41487" xr:uid="{00000000-0005-0000-0000-00008C9C0000}"/>
    <cellStyle name="Normal 3 4 10 3 4" xfId="31473" xr:uid="{00000000-0005-0000-0000-00008D9C0000}"/>
    <cellStyle name="Normal 3 4 10 4" xfId="7696" xr:uid="{00000000-0005-0000-0000-00008E9C0000}"/>
    <cellStyle name="Normal 3 4 10 4 2" xfId="20322" xr:uid="{00000000-0005-0000-0000-00008F9C0000}"/>
    <cellStyle name="Normal 3 4 10 4 2 2" xfId="55538" xr:uid="{00000000-0005-0000-0000-0000909C0000}"/>
    <cellStyle name="Normal 3 4 10 4 3" xfId="42941" xr:uid="{00000000-0005-0000-0000-0000919C0000}"/>
    <cellStyle name="Normal 3 4 10 4 4" xfId="32927" xr:uid="{00000000-0005-0000-0000-0000929C0000}"/>
    <cellStyle name="Normal 3 4 10 5" xfId="9477" xr:uid="{00000000-0005-0000-0000-0000939C0000}"/>
    <cellStyle name="Normal 3 4 10 5 2" xfId="22098" xr:uid="{00000000-0005-0000-0000-0000949C0000}"/>
    <cellStyle name="Normal 3 4 10 5 2 2" xfId="57314" xr:uid="{00000000-0005-0000-0000-0000959C0000}"/>
    <cellStyle name="Normal 3 4 10 5 3" xfId="44717" xr:uid="{00000000-0005-0000-0000-0000969C0000}"/>
    <cellStyle name="Normal 3 4 10 5 4" xfId="34703" xr:uid="{00000000-0005-0000-0000-0000979C0000}"/>
    <cellStyle name="Normal 3 4 10 6" xfId="11271" xr:uid="{00000000-0005-0000-0000-0000989C0000}"/>
    <cellStyle name="Normal 3 4 10 6 2" xfId="23874" xr:uid="{00000000-0005-0000-0000-0000999C0000}"/>
    <cellStyle name="Normal 3 4 10 6 2 2" xfId="59090" xr:uid="{00000000-0005-0000-0000-00009A9C0000}"/>
    <cellStyle name="Normal 3 4 10 6 3" xfId="46493" xr:uid="{00000000-0005-0000-0000-00009B9C0000}"/>
    <cellStyle name="Normal 3 4 10 6 4" xfId="36479" xr:uid="{00000000-0005-0000-0000-00009C9C0000}"/>
    <cellStyle name="Normal 3 4 10 7" xfId="15638" xr:uid="{00000000-0005-0000-0000-00009D9C0000}"/>
    <cellStyle name="Normal 3 4 10 7 2" xfId="50854" xr:uid="{00000000-0005-0000-0000-00009E9C0000}"/>
    <cellStyle name="Normal 3 4 10 7 3" xfId="28243" xr:uid="{00000000-0005-0000-0000-00009F9C0000}"/>
    <cellStyle name="Normal 3 4 10 8" xfId="12729" xr:uid="{00000000-0005-0000-0000-0000A09C0000}"/>
    <cellStyle name="Normal 3 4 10 8 2" xfId="47947" xr:uid="{00000000-0005-0000-0000-0000A19C0000}"/>
    <cellStyle name="Normal 3 4 10 9" xfId="38257" xr:uid="{00000000-0005-0000-0000-0000A29C0000}"/>
    <cellStyle name="Normal 3 4 11" xfId="2834" xr:uid="{00000000-0005-0000-0000-0000A39C0000}"/>
    <cellStyle name="Normal 3 4 11 10" xfId="25222" xr:uid="{00000000-0005-0000-0000-0000A49C0000}"/>
    <cellStyle name="Normal 3 4 11 11" xfId="60757" xr:uid="{00000000-0005-0000-0000-0000A59C0000}"/>
    <cellStyle name="Normal 3 4 11 2" xfId="4653" xr:uid="{00000000-0005-0000-0000-0000A69C0000}"/>
    <cellStyle name="Normal 3 4 11 2 2" xfId="17300" xr:uid="{00000000-0005-0000-0000-0000A79C0000}"/>
    <cellStyle name="Normal 3 4 11 2 2 2" xfId="52516" xr:uid="{00000000-0005-0000-0000-0000A89C0000}"/>
    <cellStyle name="Normal 3 4 11 2 2 3" xfId="29905" xr:uid="{00000000-0005-0000-0000-0000A99C0000}"/>
    <cellStyle name="Normal 3 4 11 2 3" xfId="13746" xr:uid="{00000000-0005-0000-0000-0000AA9C0000}"/>
    <cellStyle name="Normal 3 4 11 2 3 2" xfId="48964" xr:uid="{00000000-0005-0000-0000-0000AB9C0000}"/>
    <cellStyle name="Normal 3 4 11 2 4" xfId="39919" xr:uid="{00000000-0005-0000-0000-0000AC9C0000}"/>
    <cellStyle name="Normal 3 4 11 2 5" xfId="26353" xr:uid="{00000000-0005-0000-0000-0000AD9C0000}"/>
    <cellStyle name="Normal 3 4 11 3" xfId="6123" xr:uid="{00000000-0005-0000-0000-0000AE9C0000}"/>
    <cellStyle name="Normal 3 4 11 3 2" xfId="18754" xr:uid="{00000000-0005-0000-0000-0000AF9C0000}"/>
    <cellStyle name="Normal 3 4 11 3 2 2" xfId="53970" xr:uid="{00000000-0005-0000-0000-0000B09C0000}"/>
    <cellStyle name="Normal 3 4 11 3 3" xfId="41373" xr:uid="{00000000-0005-0000-0000-0000B19C0000}"/>
    <cellStyle name="Normal 3 4 11 3 4" xfId="31359" xr:uid="{00000000-0005-0000-0000-0000B29C0000}"/>
    <cellStyle name="Normal 3 4 11 4" xfId="7582" xr:uid="{00000000-0005-0000-0000-0000B39C0000}"/>
    <cellStyle name="Normal 3 4 11 4 2" xfId="20208" xr:uid="{00000000-0005-0000-0000-0000B49C0000}"/>
    <cellStyle name="Normal 3 4 11 4 2 2" xfId="55424" xr:uid="{00000000-0005-0000-0000-0000B59C0000}"/>
    <cellStyle name="Normal 3 4 11 4 3" xfId="42827" xr:uid="{00000000-0005-0000-0000-0000B69C0000}"/>
    <cellStyle name="Normal 3 4 11 4 4" xfId="32813" xr:uid="{00000000-0005-0000-0000-0000B79C0000}"/>
    <cellStyle name="Normal 3 4 11 5" xfId="9363" xr:uid="{00000000-0005-0000-0000-0000B89C0000}"/>
    <cellStyle name="Normal 3 4 11 5 2" xfId="21984" xr:uid="{00000000-0005-0000-0000-0000B99C0000}"/>
    <cellStyle name="Normal 3 4 11 5 2 2" xfId="57200" xr:uid="{00000000-0005-0000-0000-0000BA9C0000}"/>
    <cellStyle name="Normal 3 4 11 5 3" xfId="44603" xr:uid="{00000000-0005-0000-0000-0000BB9C0000}"/>
    <cellStyle name="Normal 3 4 11 5 4" xfId="34589" xr:uid="{00000000-0005-0000-0000-0000BC9C0000}"/>
    <cellStyle name="Normal 3 4 11 6" xfId="11157" xr:uid="{00000000-0005-0000-0000-0000BD9C0000}"/>
    <cellStyle name="Normal 3 4 11 6 2" xfId="23760" xr:uid="{00000000-0005-0000-0000-0000BE9C0000}"/>
    <cellStyle name="Normal 3 4 11 6 2 2" xfId="58976" xr:uid="{00000000-0005-0000-0000-0000BF9C0000}"/>
    <cellStyle name="Normal 3 4 11 6 3" xfId="46379" xr:uid="{00000000-0005-0000-0000-0000C09C0000}"/>
    <cellStyle name="Normal 3 4 11 6 4" xfId="36365" xr:uid="{00000000-0005-0000-0000-0000C19C0000}"/>
    <cellStyle name="Normal 3 4 11 7" xfId="15524" xr:uid="{00000000-0005-0000-0000-0000C29C0000}"/>
    <cellStyle name="Normal 3 4 11 7 2" xfId="50740" xr:uid="{00000000-0005-0000-0000-0000C39C0000}"/>
    <cellStyle name="Normal 3 4 11 7 3" xfId="28129" xr:uid="{00000000-0005-0000-0000-0000C49C0000}"/>
    <cellStyle name="Normal 3 4 11 8" xfId="12615" xr:uid="{00000000-0005-0000-0000-0000C59C0000}"/>
    <cellStyle name="Normal 3 4 11 8 2" xfId="47833" xr:uid="{00000000-0005-0000-0000-0000C69C0000}"/>
    <cellStyle name="Normal 3 4 11 9" xfId="38143" xr:uid="{00000000-0005-0000-0000-0000C79C0000}"/>
    <cellStyle name="Normal 3 4 12" xfId="3344" xr:uid="{00000000-0005-0000-0000-0000C89C0000}"/>
    <cellStyle name="Normal 3 4 12 10" xfId="26840" xr:uid="{00000000-0005-0000-0000-0000C99C0000}"/>
    <cellStyle name="Normal 3 4 12 11" xfId="61244" xr:uid="{00000000-0005-0000-0000-0000CA9C0000}"/>
    <cellStyle name="Normal 3 4 12 2" xfId="5140" xr:uid="{00000000-0005-0000-0000-0000CB9C0000}"/>
    <cellStyle name="Normal 3 4 12 2 2" xfId="17787" xr:uid="{00000000-0005-0000-0000-0000CC9C0000}"/>
    <cellStyle name="Normal 3 4 12 2 2 2" xfId="53003" xr:uid="{00000000-0005-0000-0000-0000CD9C0000}"/>
    <cellStyle name="Normal 3 4 12 2 3" xfId="40406" xr:uid="{00000000-0005-0000-0000-0000CE9C0000}"/>
    <cellStyle name="Normal 3 4 12 2 4" xfId="30392" xr:uid="{00000000-0005-0000-0000-0000CF9C0000}"/>
    <cellStyle name="Normal 3 4 12 3" xfId="6610" xr:uid="{00000000-0005-0000-0000-0000D09C0000}"/>
    <cellStyle name="Normal 3 4 12 3 2" xfId="19241" xr:uid="{00000000-0005-0000-0000-0000D19C0000}"/>
    <cellStyle name="Normal 3 4 12 3 2 2" xfId="54457" xr:uid="{00000000-0005-0000-0000-0000D29C0000}"/>
    <cellStyle name="Normal 3 4 12 3 3" xfId="41860" xr:uid="{00000000-0005-0000-0000-0000D39C0000}"/>
    <cellStyle name="Normal 3 4 12 3 4" xfId="31846" xr:uid="{00000000-0005-0000-0000-0000D49C0000}"/>
    <cellStyle name="Normal 3 4 12 4" xfId="8069" xr:uid="{00000000-0005-0000-0000-0000D59C0000}"/>
    <cellStyle name="Normal 3 4 12 4 2" xfId="20695" xr:uid="{00000000-0005-0000-0000-0000D69C0000}"/>
    <cellStyle name="Normal 3 4 12 4 2 2" xfId="55911" xr:uid="{00000000-0005-0000-0000-0000D79C0000}"/>
    <cellStyle name="Normal 3 4 12 4 3" xfId="43314" xr:uid="{00000000-0005-0000-0000-0000D89C0000}"/>
    <cellStyle name="Normal 3 4 12 4 4" xfId="33300" xr:uid="{00000000-0005-0000-0000-0000D99C0000}"/>
    <cellStyle name="Normal 3 4 12 5" xfId="9850" xr:uid="{00000000-0005-0000-0000-0000DA9C0000}"/>
    <cellStyle name="Normal 3 4 12 5 2" xfId="22471" xr:uid="{00000000-0005-0000-0000-0000DB9C0000}"/>
    <cellStyle name="Normal 3 4 12 5 2 2" xfId="57687" xr:uid="{00000000-0005-0000-0000-0000DC9C0000}"/>
    <cellStyle name="Normal 3 4 12 5 3" xfId="45090" xr:uid="{00000000-0005-0000-0000-0000DD9C0000}"/>
    <cellStyle name="Normal 3 4 12 5 4" xfId="35076" xr:uid="{00000000-0005-0000-0000-0000DE9C0000}"/>
    <cellStyle name="Normal 3 4 12 6" xfId="11644" xr:uid="{00000000-0005-0000-0000-0000DF9C0000}"/>
    <cellStyle name="Normal 3 4 12 6 2" xfId="24247" xr:uid="{00000000-0005-0000-0000-0000E09C0000}"/>
    <cellStyle name="Normal 3 4 12 6 2 2" xfId="59463" xr:uid="{00000000-0005-0000-0000-0000E19C0000}"/>
    <cellStyle name="Normal 3 4 12 6 3" xfId="46866" xr:uid="{00000000-0005-0000-0000-0000E29C0000}"/>
    <cellStyle name="Normal 3 4 12 6 4" xfId="36852" xr:uid="{00000000-0005-0000-0000-0000E39C0000}"/>
    <cellStyle name="Normal 3 4 12 7" xfId="16011" xr:uid="{00000000-0005-0000-0000-0000E49C0000}"/>
    <cellStyle name="Normal 3 4 12 7 2" xfId="51227" xr:uid="{00000000-0005-0000-0000-0000E59C0000}"/>
    <cellStyle name="Normal 3 4 12 7 3" xfId="28616" xr:uid="{00000000-0005-0000-0000-0000E69C0000}"/>
    <cellStyle name="Normal 3 4 12 8" xfId="14233" xr:uid="{00000000-0005-0000-0000-0000E79C0000}"/>
    <cellStyle name="Normal 3 4 12 8 2" xfId="49451" xr:uid="{00000000-0005-0000-0000-0000E89C0000}"/>
    <cellStyle name="Normal 3 4 12 9" xfId="38630" xr:uid="{00000000-0005-0000-0000-0000E99C0000}"/>
    <cellStyle name="Normal 3 4 13" xfId="2504" xr:uid="{00000000-0005-0000-0000-0000EA9C0000}"/>
    <cellStyle name="Normal 3 4 13 10" xfId="26031" xr:uid="{00000000-0005-0000-0000-0000EB9C0000}"/>
    <cellStyle name="Normal 3 4 13 11" xfId="60435" xr:uid="{00000000-0005-0000-0000-0000EC9C0000}"/>
    <cellStyle name="Normal 3 4 13 2" xfId="4331" xr:uid="{00000000-0005-0000-0000-0000ED9C0000}"/>
    <cellStyle name="Normal 3 4 13 2 2" xfId="16978" xr:uid="{00000000-0005-0000-0000-0000EE9C0000}"/>
    <cellStyle name="Normal 3 4 13 2 2 2" xfId="52194" xr:uid="{00000000-0005-0000-0000-0000EF9C0000}"/>
    <cellStyle name="Normal 3 4 13 2 3" xfId="39597" xr:uid="{00000000-0005-0000-0000-0000F09C0000}"/>
    <cellStyle name="Normal 3 4 13 2 4" xfId="29583" xr:uid="{00000000-0005-0000-0000-0000F19C0000}"/>
    <cellStyle name="Normal 3 4 13 3" xfId="5801" xr:uid="{00000000-0005-0000-0000-0000F29C0000}"/>
    <cellStyle name="Normal 3 4 13 3 2" xfId="18432" xr:uid="{00000000-0005-0000-0000-0000F39C0000}"/>
    <cellStyle name="Normal 3 4 13 3 2 2" xfId="53648" xr:uid="{00000000-0005-0000-0000-0000F49C0000}"/>
    <cellStyle name="Normal 3 4 13 3 3" xfId="41051" xr:uid="{00000000-0005-0000-0000-0000F59C0000}"/>
    <cellStyle name="Normal 3 4 13 3 4" xfId="31037" xr:uid="{00000000-0005-0000-0000-0000F69C0000}"/>
    <cellStyle name="Normal 3 4 13 4" xfId="7260" xr:uid="{00000000-0005-0000-0000-0000F79C0000}"/>
    <cellStyle name="Normal 3 4 13 4 2" xfId="19886" xr:uid="{00000000-0005-0000-0000-0000F89C0000}"/>
    <cellStyle name="Normal 3 4 13 4 2 2" xfId="55102" xr:uid="{00000000-0005-0000-0000-0000F99C0000}"/>
    <cellStyle name="Normal 3 4 13 4 3" xfId="42505" xr:uid="{00000000-0005-0000-0000-0000FA9C0000}"/>
    <cellStyle name="Normal 3 4 13 4 4" xfId="32491" xr:uid="{00000000-0005-0000-0000-0000FB9C0000}"/>
    <cellStyle name="Normal 3 4 13 5" xfId="9041" xr:uid="{00000000-0005-0000-0000-0000FC9C0000}"/>
    <cellStyle name="Normal 3 4 13 5 2" xfId="21662" xr:uid="{00000000-0005-0000-0000-0000FD9C0000}"/>
    <cellStyle name="Normal 3 4 13 5 2 2" xfId="56878" xr:uid="{00000000-0005-0000-0000-0000FE9C0000}"/>
    <cellStyle name="Normal 3 4 13 5 3" xfId="44281" xr:uid="{00000000-0005-0000-0000-0000FF9C0000}"/>
    <cellStyle name="Normal 3 4 13 5 4" xfId="34267" xr:uid="{00000000-0005-0000-0000-0000009D0000}"/>
    <cellStyle name="Normal 3 4 13 6" xfId="10835" xr:uid="{00000000-0005-0000-0000-0000019D0000}"/>
    <cellStyle name="Normal 3 4 13 6 2" xfId="23438" xr:uid="{00000000-0005-0000-0000-0000029D0000}"/>
    <cellStyle name="Normal 3 4 13 6 2 2" xfId="58654" xr:uid="{00000000-0005-0000-0000-0000039D0000}"/>
    <cellStyle name="Normal 3 4 13 6 3" xfId="46057" xr:uid="{00000000-0005-0000-0000-0000049D0000}"/>
    <cellStyle name="Normal 3 4 13 6 4" xfId="36043" xr:uid="{00000000-0005-0000-0000-0000059D0000}"/>
    <cellStyle name="Normal 3 4 13 7" xfId="15202" xr:uid="{00000000-0005-0000-0000-0000069D0000}"/>
    <cellStyle name="Normal 3 4 13 7 2" xfId="50418" xr:uid="{00000000-0005-0000-0000-0000079D0000}"/>
    <cellStyle name="Normal 3 4 13 7 3" xfId="27807" xr:uid="{00000000-0005-0000-0000-0000089D0000}"/>
    <cellStyle name="Normal 3 4 13 8" xfId="13424" xr:uid="{00000000-0005-0000-0000-0000099D0000}"/>
    <cellStyle name="Normal 3 4 13 8 2" xfId="48642" xr:uid="{00000000-0005-0000-0000-00000A9D0000}"/>
    <cellStyle name="Normal 3 4 13 9" xfId="37821" xr:uid="{00000000-0005-0000-0000-00000B9D0000}"/>
    <cellStyle name="Normal 3 4 14" xfId="3668" xr:uid="{00000000-0005-0000-0000-00000C9D0000}"/>
    <cellStyle name="Normal 3 4 14 2" xfId="8392" xr:uid="{00000000-0005-0000-0000-00000D9D0000}"/>
    <cellStyle name="Normal 3 4 14 2 2" xfId="21018" xr:uid="{00000000-0005-0000-0000-00000E9D0000}"/>
    <cellStyle name="Normal 3 4 14 2 2 2" xfId="56234" xr:uid="{00000000-0005-0000-0000-00000F9D0000}"/>
    <cellStyle name="Normal 3 4 14 2 3" xfId="43637" xr:uid="{00000000-0005-0000-0000-0000109D0000}"/>
    <cellStyle name="Normal 3 4 14 2 4" xfId="33623" xr:uid="{00000000-0005-0000-0000-0000119D0000}"/>
    <cellStyle name="Normal 3 4 14 3" xfId="10173" xr:uid="{00000000-0005-0000-0000-0000129D0000}"/>
    <cellStyle name="Normal 3 4 14 3 2" xfId="22794" xr:uid="{00000000-0005-0000-0000-0000139D0000}"/>
    <cellStyle name="Normal 3 4 14 3 2 2" xfId="58010" xr:uid="{00000000-0005-0000-0000-0000149D0000}"/>
    <cellStyle name="Normal 3 4 14 3 3" xfId="45413" xr:uid="{00000000-0005-0000-0000-0000159D0000}"/>
    <cellStyle name="Normal 3 4 14 3 4" xfId="35399" xr:uid="{00000000-0005-0000-0000-0000169D0000}"/>
    <cellStyle name="Normal 3 4 14 4" xfId="11969" xr:uid="{00000000-0005-0000-0000-0000179D0000}"/>
    <cellStyle name="Normal 3 4 14 4 2" xfId="24570" xr:uid="{00000000-0005-0000-0000-0000189D0000}"/>
    <cellStyle name="Normal 3 4 14 4 2 2" xfId="59786" xr:uid="{00000000-0005-0000-0000-0000199D0000}"/>
    <cellStyle name="Normal 3 4 14 4 3" xfId="47189" xr:uid="{00000000-0005-0000-0000-00001A9D0000}"/>
    <cellStyle name="Normal 3 4 14 4 4" xfId="37175" xr:uid="{00000000-0005-0000-0000-00001B9D0000}"/>
    <cellStyle name="Normal 3 4 14 5" xfId="16334" xr:uid="{00000000-0005-0000-0000-00001C9D0000}"/>
    <cellStyle name="Normal 3 4 14 5 2" xfId="51550" xr:uid="{00000000-0005-0000-0000-00001D9D0000}"/>
    <cellStyle name="Normal 3 4 14 5 3" xfId="28939" xr:uid="{00000000-0005-0000-0000-00001E9D0000}"/>
    <cellStyle name="Normal 3 4 14 6" xfId="14556" xr:uid="{00000000-0005-0000-0000-00001F9D0000}"/>
    <cellStyle name="Normal 3 4 14 6 2" xfId="49774" xr:uid="{00000000-0005-0000-0000-0000209D0000}"/>
    <cellStyle name="Normal 3 4 14 7" xfId="38953" xr:uid="{00000000-0005-0000-0000-0000219D0000}"/>
    <cellStyle name="Normal 3 4 14 8" xfId="27163" xr:uid="{00000000-0005-0000-0000-0000229D0000}"/>
    <cellStyle name="Normal 3 4 15" xfId="4000" xr:uid="{00000000-0005-0000-0000-0000239D0000}"/>
    <cellStyle name="Normal 3 4 15 2" xfId="16656" xr:uid="{00000000-0005-0000-0000-0000249D0000}"/>
    <cellStyle name="Normal 3 4 15 2 2" xfId="51872" xr:uid="{00000000-0005-0000-0000-0000259D0000}"/>
    <cellStyle name="Normal 3 4 15 2 3" xfId="29261" xr:uid="{00000000-0005-0000-0000-0000269D0000}"/>
    <cellStyle name="Normal 3 4 15 3" xfId="13102" xr:uid="{00000000-0005-0000-0000-0000279D0000}"/>
    <cellStyle name="Normal 3 4 15 3 2" xfId="48320" xr:uid="{00000000-0005-0000-0000-0000289D0000}"/>
    <cellStyle name="Normal 3 4 15 4" xfId="39275" xr:uid="{00000000-0005-0000-0000-0000299D0000}"/>
    <cellStyle name="Normal 3 4 15 5" xfId="25709" xr:uid="{00000000-0005-0000-0000-00002A9D0000}"/>
    <cellStyle name="Normal 3 4 16" xfId="5479" xr:uid="{00000000-0005-0000-0000-00002B9D0000}"/>
    <cellStyle name="Normal 3 4 16 2" xfId="18110" xr:uid="{00000000-0005-0000-0000-00002C9D0000}"/>
    <cellStyle name="Normal 3 4 16 2 2" xfId="53326" xr:uid="{00000000-0005-0000-0000-00002D9D0000}"/>
    <cellStyle name="Normal 3 4 16 3" xfId="40729" xr:uid="{00000000-0005-0000-0000-00002E9D0000}"/>
    <cellStyle name="Normal 3 4 16 4" xfId="30715" xr:uid="{00000000-0005-0000-0000-00002F9D0000}"/>
    <cellStyle name="Normal 3 4 17" xfId="6935" xr:uid="{00000000-0005-0000-0000-0000309D0000}"/>
    <cellStyle name="Normal 3 4 17 2" xfId="19564" xr:uid="{00000000-0005-0000-0000-0000319D0000}"/>
    <cellStyle name="Normal 3 4 17 2 2" xfId="54780" xr:uid="{00000000-0005-0000-0000-0000329D0000}"/>
    <cellStyle name="Normal 3 4 17 3" xfId="42183" xr:uid="{00000000-0005-0000-0000-0000339D0000}"/>
    <cellStyle name="Normal 3 4 17 4" xfId="32169" xr:uid="{00000000-0005-0000-0000-0000349D0000}"/>
    <cellStyle name="Normal 3 4 18" xfId="8717" xr:uid="{00000000-0005-0000-0000-0000359D0000}"/>
    <cellStyle name="Normal 3 4 18 2" xfId="21340" xr:uid="{00000000-0005-0000-0000-0000369D0000}"/>
    <cellStyle name="Normal 3 4 18 2 2" xfId="56556" xr:uid="{00000000-0005-0000-0000-0000379D0000}"/>
    <cellStyle name="Normal 3 4 18 3" xfId="43959" xr:uid="{00000000-0005-0000-0000-0000389D0000}"/>
    <cellStyle name="Normal 3 4 18 4" xfId="33945" xr:uid="{00000000-0005-0000-0000-0000399D0000}"/>
    <cellStyle name="Normal 3 4 19" xfId="10662" xr:uid="{00000000-0005-0000-0000-00003A9D0000}"/>
    <cellStyle name="Normal 3 4 19 2" xfId="23273" xr:uid="{00000000-0005-0000-0000-00003B9D0000}"/>
    <cellStyle name="Normal 3 4 19 2 2" xfId="58489" xr:uid="{00000000-0005-0000-0000-00003C9D0000}"/>
    <cellStyle name="Normal 3 4 19 3" xfId="45892" xr:uid="{00000000-0005-0000-0000-00003D9D0000}"/>
    <cellStyle name="Normal 3 4 19 4" xfId="35878" xr:uid="{00000000-0005-0000-0000-00003E9D0000}"/>
    <cellStyle name="Normal 3 4 2" xfId="617" xr:uid="{00000000-0005-0000-0000-00003F9D0000}"/>
    <cellStyle name="Normal 3 4 2 2" xfId="1791" xr:uid="{00000000-0005-0000-0000-0000409D0000}"/>
    <cellStyle name="Normal 3 4 2_District Target Attainment" xfId="1163" xr:uid="{00000000-0005-0000-0000-0000419D0000}"/>
    <cellStyle name="Normal 3 4 20" xfId="14879" xr:uid="{00000000-0005-0000-0000-0000429D0000}"/>
    <cellStyle name="Normal 3 4 20 2" xfId="50096" xr:uid="{00000000-0005-0000-0000-0000439D0000}"/>
    <cellStyle name="Normal 3 4 20 3" xfId="27485" xr:uid="{00000000-0005-0000-0000-0000449D0000}"/>
    <cellStyle name="Normal 3 4 21" xfId="12293" xr:uid="{00000000-0005-0000-0000-0000459D0000}"/>
    <cellStyle name="Normal 3 4 21 2" xfId="47511" xr:uid="{00000000-0005-0000-0000-0000469D0000}"/>
    <cellStyle name="Normal 3 4 22" xfId="37498" xr:uid="{00000000-0005-0000-0000-0000479D0000}"/>
    <cellStyle name="Normal 3 4 23" xfId="24900" xr:uid="{00000000-0005-0000-0000-0000489D0000}"/>
    <cellStyle name="Normal 3 4 24" xfId="60113" xr:uid="{00000000-0005-0000-0000-0000499D0000}"/>
    <cellStyle name="Normal 3 4 3" xfId="1790" xr:uid="{00000000-0005-0000-0000-00004A9D0000}"/>
    <cellStyle name="Normal 3 4 3 10" xfId="7009" xr:uid="{00000000-0005-0000-0000-00004B9D0000}"/>
    <cellStyle name="Normal 3 4 3 10 2" xfId="19636" xr:uid="{00000000-0005-0000-0000-00004C9D0000}"/>
    <cellStyle name="Normal 3 4 3 10 2 2" xfId="54852" xr:uid="{00000000-0005-0000-0000-00004D9D0000}"/>
    <cellStyle name="Normal 3 4 3 10 3" xfId="42255" xr:uid="{00000000-0005-0000-0000-00004E9D0000}"/>
    <cellStyle name="Normal 3 4 3 10 4" xfId="32241" xr:uid="{00000000-0005-0000-0000-00004F9D0000}"/>
    <cellStyle name="Normal 3 4 3 11" xfId="8790" xr:uid="{00000000-0005-0000-0000-0000509D0000}"/>
    <cellStyle name="Normal 3 4 3 11 2" xfId="21412" xr:uid="{00000000-0005-0000-0000-0000519D0000}"/>
    <cellStyle name="Normal 3 4 3 11 2 2" xfId="56628" xr:uid="{00000000-0005-0000-0000-0000529D0000}"/>
    <cellStyle name="Normal 3 4 3 11 3" xfId="44031" xr:uid="{00000000-0005-0000-0000-0000539D0000}"/>
    <cellStyle name="Normal 3 4 3 11 4" xfId="34017" xr:uid="{00000000-0005-0000-0000-0000549D0000}"/>
    <cellStyle name="Normal 3 4 3 12" xfId="10663" xr:uid="{00000000-0005-0000-0000-0000559D0000}"/>
    <cellStyle name="Normal 3 4 3 12 2" xfId="23274" xr:uid="{00000000-0005-0000-0000-0000569D0000}"/>
    <cellStyle name="Normal 3 4 3 12 2 2" xfId="58490" xr:uid="{00000000-0005-0000-0000-0000579D0000}"/>
    <cellStyle name="Normal 3 4 3 12 3" xfId="45893" xr:uid="{00000000-0005-0000-0000-0000589D0000}"/>
    <cellStyle name="Normal 3 4 3 12 4" xfId="35879" xr:uid="{00000000-0005-0000-0000-0000599D0000}"/>
    <cellStyle name="Normal 3 4 3 13" xfId="14951" xr:uid="{00000000-0005-0000-0000-00005A9D0000}"/>
    <cellStyle name="Normal 3 4 3 13 2" xfId="50168" xr:uid="{00000000-0005-0000-0000-00005B9D0000}"/>
    <cellStyle name="Normal 3 4 3 13 3" xfId="27557" xr:uid="{00000000-0005-0000-0000-00005C9D0000}"/>
    <cellStyle name="Normal 3 4 3 14" xfId="12365" xr:uid="{00000000-0005-0000-0000-00005D9D0000}"/>
    <cellStyle name="Normal 3 4 3 14 2" xfId="47583" xr:uid="{00000000-0005-0000-0000-00005E9D0000}"/>
    <cellStyle name="Normal 3 4 3 15" xfId="37570" xr:uid="{00000000-0005-0000-0000-00005F9D0000}"/>
    <cellStyle name="Normal 3 4 3 16" xfId="24972" xr:uid="{00000000-0005-0000-0000-0000609D0000}"/>
    <cellStyle name="Normal 3 4 3 17" xfId="60185" xr:uid="{00000000-0005-0000-0000-0000619D0000}"/>
    <cellStyle name="Normal 3 4 3 2" xfId="2395" xr:uid="{00000000-0005-0000-0000-0000629D0000}"/>
    <cellStyle name="Normal 3 4 3 2 10" xfId="10664" xr:uid="{00000000-0005-0000-0000-0000639D0000}"/>
    <cellStyle name="Normal 3 4 3 2 10 2" xfId="23275" xr:uid="{00000000-0005-0000-0000-0000649D0000}"/>
    <cellStyle name="Normal 3 4 3 2 10 2 2" xfId="58491" xr:uid="{00000000-0005-0000-0000-0000659D0000}"/>
    <cellStyle name="Normal 3 4 3 2 10 3" xfId="45894" xr:uid="{00000000-0005-0000-0000-0000669D0000}"/>
    <cellStyle name="Normal 3 4 3 2 10 4" xfId="35880" xr:uid="{00000000-0005-0000-0000-0000679D0000}"/>
    <cellStyle name="Normal 3 4 3 2 11" xfId="15106" xr:uid="{00000000-0005-0000-0000-0000689D0000}"/>
    <cellStyle name="Normal 3 4 3 2 11 2" xfId="50322" xr:uid="{00000000-0005-0000-0000-0000699D0000}"/>
    <cellStyle name="Normal 3 4 3 2 11 3" xfId="27711" xr:uid="{00000000-0005-0000-0000-00006A9D0000}"/>
    <cellStyle name="Normal 3 4 3 2 12" xfId="12519" xr:uid="{00000000-0005-0000-0000-00006B9D0000}"/>
    <cellStyle name="Normal 3 4 3 2 12 2" xfId="47737" xr:uid="{00000000-0005-0000-0000-00006C9D0000}"/>
    <cellStyle name="Normal 3 4 3 2 13" xfId="37725" xr:uid="{00000000-0005-0000-0000-00006D9D0000}"/>
    <cellStyle name="Normal 3 4 3 2 14" xfId="25126" xr:uid="{00000000-0005-0000-0000-00006E9D0000}"/>
    <cellStyle name="Normal 3 4 3 2 15" xfId="60339" xr:uid="{00000000-0005-0000-0000-00006F9D0000}"/>
    <cellStyle name="Normal 3 4 3 2 2" xfId="3241" xr:uid="{00000000-0005-0000-0000-0000709D0000}"/>
    <cellStyle name="Normal 3 4 3 2 2 10" xfId="25610" xr:uid="{00000000-0005-0000-0000-0000719D0000}"/>
    <cellStyle name="Normal 3 4 3 2 2 11" xfId="61145" xr:uid="{00000000-0005-0000-0000-0000729D0000}"/>
    <cellStyle name="Normal 3 4 3 2 2 2" xfId="5041" xr:uid="{00000000-0005-0000-0000-0000739D0000}"/>
    <cellStyle name="Normal 3 4 3 2 2 2 2" xfId="17688" xr:uid="{00000000-0005-0000-0000-0000749D0000}"/>
    <cellStyle name="Normal 3 4 3 2 2 2 2 2" xfId="52904" xr:uid="{00000000-0005-0000-0000-0000759D0000}"/>
    <cellStyle name="Normal 3 4 3 2 2 2 2 3" xfId="30293" xr:uid="{00000000-0005-0000-0000-0000769D0000}"/>
    <cellStyle name="Normal 3 4 3 2 2 2 3" xfId="14134" xr:uid="{00000000-0005-0000-0000-0000779D0000}"/>
    <cellStyle name="Normal 3 4 3 2 2 2 3 2" xfId="49352" xr:uid="{00000000-0005-0000-0000-0000789D0000}"/>
    <cellStyle name="Normal 3 4 3 2 2 2 4" xfId="40307" xr:uid="{00000000-0005-0000-0000-0000799D0000}"/>
    <cellStyle name="Normal 3 4 3 2 2 2 5" xfId="26741" xr:uid="{00000000-0005-0000-0000-00007A9D0000}"/>
    <cellStyle name="Normal 3 4 3 2 2 3" xfId="6511" xr:uid="{00000000-0005-0000-0000-00007B9D0000}"/>
    <cellStyle name="Normal 3 4 3 2 2 3 2" xfId="19142" xr:uid="{00000000-0005-0000-0000-00007C9D0000}"/>
    <cellStyle name="Normal 3 4 3 2 2 3 2 2" xfId="54358" xr:uid="{00000000-0005-0000-0000-00007D9D0000}"/>
    <cellStyle name="Normal 3 4 3 2 2 3 3" xfId="41761" xr:uid="{00000000-0005-0000-0000-00007E9D0000}"/>
    <cellStyle name="Normal 3 4 3 2 2 3 4" xfId="31747" xr:uid="{00000000-0005-0000-0000-00007F9D0000}"/>
    <cellStyle name="Normal 3 4 3 2 2 4" xfId="7970" xr:uid="{00000000-0005-0000-0000-0000809D0000}"/>
    <cellStyle name="Normal 3 4 3 2 2 4 2" xfId="20596" xr:uid="{00000000-0005-0000-0000-0000819D0000}"/>
    <cellStyle name="Normal 3 4 3 2 2 4 2 2" xfId="55812" xr:uid="{00000000-0005-0000-0000-0000829D0000}"/>
    <cellStyle name="Normal 3 4 3 2 2 4 3" xfId="43215" xr:uid="{00000000-0005-0000-0000-0000839D0000}"/>
    <cellStyle name="Normal 3 4 3 2 2 4 4" xfId="33201" xr:uid="{00000000-0005-0000-0000-0000849D0000}"/>
    <cellStyle name="Normal 3 4 3 2 2 5" xfId="9751" xr:uid="{00000000-0005-0000-0000-0000859D0000}"/>
    <cellStyle name="Normal 3 4 3 2 2 5 2" xfId="22372" xr:uid="{00000000-0005-0000-0000-0000869D0000}"/>
    <cellStyle name="Normal 3 4 3 2 2 5 2 2" xfId="57588" xr:uid="{00000000-0005-0000-0000-0000879D0000}"/>
    <cellStyle name="Normal 3 4 3 2 2 5 3" xfId="44991" xr:uid="{00000000-0005-0000-0000-0000889D0000}"/>
    <cellStyle name="Normal 3 4 3 2 2 5 4" xfId="34977" xr:uid="{00000000-0005-0000-0000-0000899D0000}"/>
    <cellStyle name="Normal 3 4 3 2 2 6" xfId="11545" xr:uid="{00000000-0005-0000-0000-00008A9D0000}"/>
    <cellStyle name="Normal 3 4 3 2 2 6 2" xfId="24148" xr:uid="{00000000-0005-0000-0000-00008B9D0000}"/>
    <cellStyle name="Normal 3 4 3 2 2 6 2 2" xfId="59364" xr:uid="{00000000-0005-0000-0000-00008C9D0000}"/>
    <cellStyle name="Normal 3 4 3 2 2 6 3" xfId="46767" xr:uid="{00000000-0005-0000-0000-00008D9D0000}"/>
    <cellStyle name="Normal 3 4 3 2 2 6 4" xfId="36753" xr:uid="{00000000-0005-0000-0000-00008E9D0000}"/>
    <cellStyle name="Normal 3 4 3 2 2 7" xfId="15912" xr:uid="{00000000-0005-0000-0000-00008F9D0000}"/>
    <cellStyle name="Normal 3 4 3 2 2 7 2" xfId="51128" xr:uid="{00000000-0005-0000-0000-0000909D0000}"/>
    <cellStyle name="Normal 3 4 3 2 2 7 3" xfId="28517" xr:uid="{00000000-0005-0000-0000-0000919D0000}"/>
    <cellStyle name="Normal 3 4 3 2 2 8" xfId="13003" xr:uid="{00000000-0005-0000-0000-0000929D0000}"/>
    <cellStyle name="Normal 3 4 3 2 2 8 2" xfId="48221" xr:uid="{00000000-0005-0000-0000-0000939D0000}"/>
    <cellStyle name="Normal 3 4 3 2 2 9" xfId="38531" xr:uid="{00000000-0005-0000-0000-0000949D0000}"/>
    <cellStyle name="Normal 3 4 3 2 3" xfId="3570" xr:uid="{00000000-0005-0000-0000-0000959D0000}"/>
    <cellStyle name="Normal 3 4 3 2 3 10" xfId="27066" xr:uid="{00000000-0005-0000-0000-0000969D0000}"/>
    <cellStyle name="Normal 3 4 3 2 3 11" xfId="61470" xr:uid="{00000000-0005-0000-0000-0000979D0000}"/>
    <cellStyle name="Normal 3 4 3 2 3 2" xfId="5366" xr:uid="{00000000-0005-0000-0000-0000989D0000}"/>
    <cellStyle name="Normal 3 4 3 2 3 2 2" xfId="18013" xr:uid="{00000000-0005-0000-0000-0000999D0000}"/>
    <cellStyle name="Normal 3 4 3 2 3 2 2 2" xfId="53229" xr:uid="{00000000-0005-0000-0000-00009A9D0000}"/>
    <cellStyle name="Normal 3 4 3 2 3 2 3" xfId="40632" xr:uid="{00000000-0005-0000-0000-00009B9D0000}"/>
    <cellStyle name="Normal 3 4 3 2 3 2 4" xfId="30618" xr:uid="{00000000-0005-0000-0000-00009C9D0000}"/>
    <cellStyle name="Normal 3 4 3 2 3 3" xfId="6836" xr:uid="{00000000-0005-0000-0000-00009D9D0000}"/>
    <cellStyle name="Normal 3 4 3 2 3 3 2" xfId="19467" xr:uid="{00000000-0005-0000-0000-00009E9D0000}"/>
    <cellStyle name="Normal 3 4 3 2 3 3 2 2" xfId="54683" xr:uid="{00000000-0005-0000-0000-00009F9D0000}"/>
    <cellStyle name="Normal 3 4 3 2 3 3 3" xfId="42086" xr:uid="{00000000-0005-0000-0000-0000A09D0000}"/>
    <cellStyle name="Normal 3 4 3 2 3 3 4" xfId="32072" xr:uid="{00000000-0005-0000-0000-0000A19D0000}"/>
    <cellStyle name="Normal 3 4 3 2 3 4" xfId="8295" xr:uid="{00000000-0005-0000-0000-0000A29D0000}"/>
    <cellStyle name="Normal 3 4 3 2 3 4 2" xfId="20921" xr:uid="{00000000-0005-0000-0000-0000A39D0000}"/>
    <cellStyle name="Normal 3 4 3 2 3 4 2 2" xfId="56137" xr:uid="{00000000-0005-0000-0000-0000A49D0000}"/>
    <cellStyle name="Normal 3 4 3 2 3 4 3" xfId="43540" xr:uid="{00000000-0005-0000-0000-0000A59D0000}"/>
    <cellStyle name="Normal 3 4 3 2 3 4 4" xfId="33526" xr:uid="{00000000-0005-0000-0000-0000A69D0000}"/>
    <cellStyle name="Normal 3 4 3 2 3 5" xfId="10076" xr:uid="{00000000-0005-0000-0000-0000A79D0000}"/>
    <cellStyle name="Normal 3 4 3 2 3 5 2" xfId="22697" xr:uid="{00000000-0005-0000-0000-0000A89D0000}"/>
    <cellStyle name="Normal 3 4 3 2 3 5 2 2" xfId="57913" xr:uid="{00000000-0005-0000-0000-0000A99D0000}"/>
    <cellStyle name="Normal 3 4 3 2 3 5 3" xfId="45316" xr:uid="{00000000-0005-0000-0000-0000AA9D0000}"/>
    <cellStyle name="Normal 3 4 3 2 3 5 4" xfId="35302" xr:uid="{00000000-0005-0000-0000-0000AB9D0000}"/>
    <cellStyle name="Normal 3 4 3 2 3 6" xfId="11870" xr:uid="{00000000-0005-0000-0000-0000AC9D0000}"/>
    <cellStyle name="Normal 3 4 3 2 3 6 2" xfId="24473" xr:uid="{00000000-0005-0000-0000-0000AD9D0000}"/>
    <cellStyle name="Normal 3 4 3 2 3 6 2 2" xfId="59689" xr:uid="{00000000-0005-0000-0000-0000AE9D0000}"/>
    <cellStyle name="Normal 3 4 3 2 3 6 3" xfId="47092" xr:uid="{00000000-0005-0000-0000-0000AF9D0000}"/>
    <cellStyle name="Normal 3 4 3 2 3 6 4" xfId="37078" xr:uid="{00000000-0005-0000-0000-0000B09D0000}"/>
    <cellStyle name="Normal 3 4 3 2 3 7" xfId="16237" xr:uid="{00000000-0005-0000-0000-0000B19D0000}"/>
    <cellStyle name="Normal 3 4 3 2 3 7 2" xfId="51453" xr:uid="{00000000-0005-0000-0000-0000B29D0000}"/>
    <cellStyle name="Normal 3 4 3 2 3 7 3" xfId="28842" xr:uid="{00000000-0005-0000-0000-0000B39D0000}"/>
    <cellStyle name="Normal 3 4 3 2 3 8" xfId="14459" xr:uid="{00000000-0005-0000-0000-0000B49D0000}"/>
    <cellStyle name="Normal 3 4 3 2 3 8 2" xfId="49677" xr:uid="{00000000-0005-0000-0000-0000B59D0000}"/>
    <cellStyle name="Normal 3 4 3 2 3 9" xfId="38856" xr:uid="{00000000-0005-0000-0000-0000B69D0000}"/>
    <cellStyle name="Normal 3 4 3 2 4" xfId="2731" xr:uid="{00000000-0005-0000-0000-0000B79D0000}"/>
    <cellStyle name="Normal 3 4 3 2 4 10" xfId="26257" xr:uid="{00000000-0005-0000-0000-0000B89D0000}"/>
    <cellStyle name="Normal 3 4 3 2 4 11" xfId="60661" xr:uid="{00000000-0005-0000-0000-0000B99D0000}"/>
    <cellStyle name="Normal 3 4 3 2 4 2" xfId="4557" xr:uid="{00000000-0005-0000-0000-0000BA9D0000}"/>
    <cellStyle name="Normal 3 4 3 2 4 2 2" xfId="17204" xr:uid="{00000000-0005-0000-0000-0000BB9D0000}"/>
    <cellStyle name="Normal 3 4 3 2 4 2 2 2" xfId="52420" xr:uid="{00000000-0005-0000-0000-0000BC9D0000}"/>
    <cellStyle name="Normal 3 4 3 2 4 2 3" xfId="39823" xr:uid="{00000000-0005-0000-0000-0000BD9D0000}"/>
    <cellStyle name="Normal 3 4 3 2 4 2 4" xfId="29809" xr:uid="{00000000-0005-0000-0000-0000BE9D0000}"/>
    <cellStyle name="Normal 3 4 3 2 4 3" xfId="6027" xr:uid="{00000000-0005-0000-0000-0000BF9D0000}"/>
    <cellStyle name="Normal 3 4 3 2 4 3 2" xfId="18658" xr:uid="{00000000-0005-0000-0000-0000C09D0000}"/>
    <cellStyle name="Normal 3 4 3 2 4 3 2 2" xfId="53874" xr:uid="{00000000-0005-0000-0000-0000C19D0000}"/>
    <cellStyle name="Normal 3 4 3 2 4 3 3" xfId="41277" xr:uid="{00000000-0005-0000-0000-0000C29D0000}"/>
    <cellStyle name="Normal 3 4 3 2 4 3 4" xfId="31263" xr:uid="{00000000-0005-0000-0000-0000C39D0000}"/>
    <cellStyle name="Normal 3 4 3 2 4 4" xfId="7486" xr:uid="{00000000-0005-0000-0000-0000C49D0000}"/>
    <cellStyle name="Normal 3 4 3 2 4 4 2" xfId="20112" xr:uid="{00000000-0005-0000-0000-0000C59D0000}"/>
    <cellStyle name="Normal 3 4 3 2 4 4 2 2" xfId="55328" xr:uid="{00000000-0005-0000-0000-0000C69D0000}"/>
    <cellStyle name="Normal 3 4 3 2 4 4 3" xfId="42731" xr:uid="{00000000-0005-0000-0000-0000C79D0000}"/>
    <cellStyle name="Normal 3 4 3 2 4 4 4" xfId="32717" xr:uid="{00000000-0005-0000-0000-0000C89D0000}"/>
    <cellStyle name="Normal 3 4 3 2 4 5" xfId="9267" xr:uid="{00000000-0005-0000-0000-0000C99D0000}"/>
    <cellStyle name="Normal 3 4 3 2 4 5 2" xfId="21888" xr:uid="{00000000-0005-0000-0000-0000CA9D0000}"/>
    <cellStyle name="Normal 3 4 3 2 4 5 2 2" xfId="57104" xr:uid="{00000000-0005-0000-0000-0000CB9D0000}"/>
    <cellStyle name="Normal 3 4 3 2 4 5 3" xfId="44507" xr:uid="{00000000-0005-0000-0000-0000CC9D0000}"/>
    <cellStyle name="Normal 3 4 3 2 4 5 4" xfId="34493" xr:uid="{00000000-0005-0000-0000-0000CD9D0000}"/>
    <cellStyle name="Normal 3 4 3 2 4 6" xfId="11061" xr:uid="{00000000-0005-0000-0000-0000CE9D0000}"/>
    <cellStyle name="Normal 3 4 3 2 4 6 2" xfId="23664" xr:uid="{00000000-0005-0000-0000-0000CF9D0000}"/>
    <cellStyle name="Normal 3 4 3 2 4 6 2 2" xfId="58880" xr:uid="{00000000-0005-0000-0000-0000D09D0000}"/>
    <cellStyle name="Normal 3 4 3 2 4 6 3" xfId="46283" xr:uid="{00000000-0005-0000-0000-0000D19D0000}"/>
    <cellStyle name="Normal 3 4 3 2 4 6 4" xfId="36269" xr:uid="{00000000-0005-0000-0000-0000D29D0000}"/>
    <cellStyle name="Normal 3 4 3 2 4 7" xfId="15428" xr:uid="{00000000-0005-0000-0000-0000D39D0000}"/>
    <cellStyle name="Normal 3 4 3 2 4 7 2" xfId="50644" xr:uid="{00000000-0005-0000-0000-0000D49D0000}"/>
    <cellStyle name="Normal 3 4 3 2 4 7 3" xfId="28033" xr:uid="{00000000-0005-0000-0000-0000D59D0000}"/>
    <cellStyle name="Normal 3 4 3 2 4 8" xfId="13650" xr:uid="{00000000-0005-0000-0000-0000D69D0000}"/>
    <cellStyle name="Normal 3 4 3 2 4 8 2" xfId="48868" xr:uid="{00000000-0005-0000-0000-0000D79D0000}"/>
    <cellStyle name="Normal 3 4 3 2 4 9" xfId="38047" xr:uid="{00000000-0005-0000-0000-0000D89D0000}"/>
    <cellStyle name="Normal 3 4 3 2 5" xfId="3895" xr:uid="{00000000-0005-0000-0000-0000D99D0000}"/>
    <cellStyle name="Normal 3 4 3 2 5 2" xfId="8618" xr:uid="{00000000-0005-0000-0000-0000DA9D0000}"/>
    <cellStyle name="Normal 3 4 3 2 5 2 2" xfId="21244" xr:uid="{00000000-0005-0000-0000-0000DB9D0000}"/>
    <cellStyle name="Normal 3 4 3 2 5 2 2 2" xfId="56460" xr:uid="{00000000-0005-0000-0000-0000DC9D0000}"/>
    <cellStyle name="Normal 3 4 3 2 5 2 3" xfId="43863" xr:uid="{00000000-0005-0000-0000-0000DD9D0000}"/>
    <cellStyle name="Normal 3 4 3 2 5 2 4" xfId="33849" xr:uid="{00000000-0005-0000-0000-0000DE9D0000}"/>
    <cellStyle name="Normal 3 4 3 2 5 3" xfId="10399" xr:uid="{00000000-0005-0000-0000-0000DF9D0000}"/>
    <cellStyle name="Normal 3 4 3 2 5 3 2" xfId="23020" xr:uid="{00000000-0005-0000-0000-0000E09D0000}"/>
    <cellStyle name="Normal 3 4 3 2 5 3 2 2" xfId="58236" xr:uid="{00000000-0005-0000-0000-0000E19D0000}"/>
    <cellStyle name="Normal 3 4 3 2 5 3 3" xfId="45639" xr:uid="{00000000-0005-0000-0000-0000E29D0000}"/>
    <cellStyle name="Normal 3 4 3 2 5 3 4" xfId="35625" xr:uid="{00000000-0005-0000-0000-0000E39D0000}"/>
    <cellStyle name="Normal 3 4 3 2 5 4" xfId="12195" xr:uid="{00000000-0005-0000-0000-0000E49D0000}"/>
    <cellStyle name="Normal 3 4 3 2 5 4 2" xfId="24796" xr:uid="{00000000-0005-0000-0000-0000E59D0000}"/>
    <cellStyle name="Normal 3 4 3 2 5 4 2 2" xfId="60012" xr:uid="{00000000-0005-0000-0000-0000E69D0000}"/>
    <cellStyle name="Normal 3 4 3 2 5 4 3" xfId="47415" xr:uid="{00000000-0005-0000-0000-0000E79D0000}"/>
    <cellStyle name="Normal 3 4 3 2 5 4 4" xfId="37401" xr:uid="{00000000-0005-0000-0000-0000E89D0000}"/>
    <cellStyle name="Normal 3 4 3 2 5 5" xfId="16560" xr:uid="{00000000-0005-0000-0000-0000E99D0000}"/>
    <cellStyle name="Normal 3 4 3 2 5 5 2" xfId="51776" xr:uid="{00000000-0005-0000-0000-0000EA9D0000}"/>
    <cellStyle name="Normal 3 4 3 2 5 5 3" xfId="29165" xr:uid="{00000000-0005-0000-0000-0000EB9D0000}"/>
    <cellStyle name="Normal 3 4 3 2 5 6" xfId="14782" xr:uid="{00000000-0005-0000-0000-0000EC9D0000}"/>
    <cellStyle name="Normal 3 4 3 2 5 6 2" xfId="50000" xr:uid="{00000000-0005-0000-0000-0000ED9D0000}"/>
    <cellStyle name="Normal 3 4 3 2 5 7" xfId="39179" xr:uid="{00000000-0005-0000-0000-0000EE9D0000}"/>
    <cellStyle name="Normal 3 4 3 2 5 8" xfId="27389" xr:uid="{00000000-0005-0000-0000-0000EF9D0000}"/>
    <cellStyle name="Normal 3 4 3 2 6" xfId="4235" xr:uid="{00000000-0005-0000-0000-0000F09D0000}"/>
    <cellStyle name="Normal 3 4 3 2 6 2" xfId="16882" xr:uid="{00000000-0005-0000-0000-0000F19D0000}"/>
    <cellStyle name="Normal 3 4 3 2 6 2 2" xfId="52098" xr:uid="{00000000-0005-0000-0000-0000F29D0000}"/>
    <cellStyle name="Normal 3 4 3 2 6 2 3" xfId="29487" xr:uid="{00000000-0005-0000-0000-0000F39D0000}"/>
    <cellStyle name="Normal 3 4 3 2 6 3" xfId="13328" xr:uid="{00000000-0005-0000-0000-0000F49D0000}"/>
    <cellStyle name="Normal 3 4 3 2 6 3 2" xfId="48546" xr:uid="{00000000-0005-0000-0000-0000F59D0000}"/>
    <cellStyle name="Normal 3 4 3 2 6 4" xfId="39501" xr:uid="{00000000-0005-0000-0000-0000F69D0000}"/>
    <cellStyle name="Normal 3 4 3 2 6 5" xfId="25935" xr:uid="{00000000-0005-0000-0000-0000F79D0000}"/>
    <cellStyle name="Normal 3 4 3 2 7" xfId="5705" xr:uid="{00000000-0005-0000-0000-0000F89D0000}"/>
    <cellStyle name="Normal 3 4 3 2 7 2" xfId="18336" xr:uid="{00000000-0005-0000-0000-0000F99D0000}"/>
    <cellStyle name="Normal 3 4 3 2 7 2 2" xfId="53552" xr:uid="{00000000-0005-0000-0000-0000FA9D0000}"/>
    <cellStyle name="Normal 3 4 3 2 7 3" xfId="40955" xr:uid="{00000000-0005-0000-0000-0000FB9D0000}"/>
    <cellStyle name="Normal 3 4 3 2 7 4" xfId="30941" xr:uid="{00000000-0005-0000-0000-0000FC9D0000}"/>
    <cellStyle name="Normal 3 4 3 2 8" xfId="7164" xr:uid="{00000000-0005-0000-0000-0000FD9D0000}"/>
    <cellStyle name="Normal 3 4 3 2 8 2" xfId="19790" xr:uid="{00000000-0005-0000-0000-0000FE9D0000}"/>
    <cellStyle name="Normal 3 4 3 2 8 2 2" xfId="55006" xr:uid="{00000000-0005-0000-0000-0000FF9D0000}"/>
    <cellStyle name="Normal 3 4 3 2 8 3" xfId="42409" xr:uid="{00000000-0005-0000-0000-0000009E0000}"/>
    <cellStyle name="Normal 3 4 3 2 8 4" xfId="32395" xr:uid="{00000000-0005-0000-0000-0000019E0000}"/>
    <cellStyle name="Normal 3 4 3 2 9" xfId="8945" xr:uid="{00000000-0005-0000-0000-0000029E0000}"/>
    <cellStyle name="Normal 3 4 3 2 9 2" xfId="21566" xr:uid="{00000000-0005-0000-0000-0000039E0000}"/>
    <cellStyle name="Normal 3 4 3 2 9 2 2" xfId="56782" xr:uid="{00000000-0005-0000-0000-0000049E0000}"/>
    <cellStyle name="Normal 3 4 3 2 9 3" xfId="44185" xr:uid="{00000000-0005-0000-0000-0000059E0000}"/>
    <cellStyle name="Normal 3 4 3 2 9 4" xfId="34171" xr:uid="{00000000-0005-0000-0000-0000069E0000}"/>
    <cellStyle name="Normal 3 4 3 3" xfId="3081" xr:uid="{00000000-0005-0000-0000-0000079E0000}"/>
    <cellStyle name="Normal 3 4 3 3 10" xfId="25453" xr:uid="{00000000-0005-0000-0000-0000089E0000}"/>
    <cellStyle name="Normal 3 4 3 3 11" xfId="60988" xr:uid="{00000000-0005-0000-0000-0000099E0000}"/>
    <cellStyle name="Normal 3 4 3 3 2" xfId="4884" xr:uid="{00000000-0005-0000-0000-00000A9E0000}"/>
    <cellStyle name="Normal 3 4 3 3 2 2" xfId="17531" xr:uid="{00000000-0005-0000-0000-00000B9E0000}"/>
    <cellStyle name="Normal 3 4 3 3 2 2 2" xfId="52747" xr:uid="{00000000-0005-0000-0000-00000C9E0000}"/>
    <cellStyle name="Normal 3 4 3 3 2 2 3" xfId="30136" xr:uid="{00000000-0005-0000-0000-00000D9E0000}"/>
    <cellStyle name="Normal 3 4 3 3 2 3" xfId="13977" xr:uid="{00000000-0005-0000-0000-00000E9E0000}"/>
    <cellStyle name="Normal 3 4 3 3 2 3 2" xfId="49195" xr:uid="{00000000-0005-0000-0000-00000F9E0000}"/>
    <cellStyle name="Normal 3 4 3 3 2 4" xfId="40150" xr:uid="{00000000-0005-0000-0000-0000109E0000}"/>
    <cellStyle name="Normal 3 4 3 3 2 5" xfId="26584" xr:uid="{00000000-0005-0000-0000-0000119E0000}"/>
    <cellStyle name="Normal 3 4 3 3 3" xfId="6354" xr:uid="{00000000-0005-0000-0000-0000129E0000}"/>
    <cellStyle name="Normal 3 4 3 3 3 2" xfId="18985" xr:uid="{00000000-0005-0000-0000-0000139E0000}"/>
    <cellStyle name="Normal 3 4 3 3 3 2 2" xfId="54201" xr:uid="{00000000-0005-0000-0000-0000149E0000}"/>
    <cellStyle name="Normal 3 4 3 3 3 3" xfId="41604" xr:uid="{00000000-0005-0000-0000-0000159E0000}"/>
    <cellStyle name="Normal 3 4 3 3 3 4" xfId="31590" xr:uid="{00000000-0005-0000-0000-0000169E0000}"/>
    <cellStyle name="Normal 3 4 3 3 4" xfId="7813" xr:uid="{00000000-0005-0000-0000-0000179E0000}"/>
    <cellStyle name="Normal 3 4 3 3 4 2" xfId="20439" xr:uid="{00000000-0005-0000-0000-0000189E0000}"/>
    <cellStyle name="Normal 3 4 3 3 4 2 2" xfId="55655" xr:uid="{00000000-0005-0000-0000-0000199E0000}"/>
    <cellStyle name="Normal 3 4 3 3 4 3" xfId="43058" xr:uid="{00000000-0005-0000-0000-00001A9E0000}"/>
    <cellStyle name="Normal 3 4 3 3 4 4" xfId="33044" xr:uid="{00000000-0005-0000-0000-00001B9E0000}"/>
    <cellStyle name="Normal 3 4 3 3 5" xfId="9594" xr:uid="{00000000-0005-0000-0000-00001C9E0000}"/>
    <cellStyle name="Normal 3 4 3 3 5 2" xfId="22215" xr:uid="{00000000-0005-0000-0000-00001D9E0000}"/>
    <cellStyle name="Normal 3 4 3 3 5 2 2" xfId="57431" xr:uid="{00000000-0005-0000-0000-00001E9E0000}"/>
    <cellStyle name="Normal 3 4 3 3 5 3" xfId="44834" xr:uid="{00000000-0005-0000-0000-00001F9E0000}"/>
    <cellStyle name="Normal 3 4 3 3 5 4" xfId="34820" xr:uid="{00000000-0005-0000-0000-0000209E0000}"/>
    <cellStyle name="Normal 3 4 3 3 6" xfId="11388" xr:uid="{00000000-0005-0000-0000-0000219E0000}"/>
    <cellStyle name="Normal 3 4 3 3 6 2" xfId="23991" xr:uid="{00000000-0005-0000-0000-0000229E0000}"/>
    <cellStyle name="Normal 3 4 3 3 6 2 2" xfId="59207" xr:uid="{00000000-0005-0000-0000-0000239E0000}"/>
    <cellStyle name="Normal 3 4 3 3 6 3" xfId="46610" xr:uid="{00000000-0005-0000-0000-0000249E0000}"/>
    <cellStyle name="Normal 3 4 3 3 6 4" xfId="36596" xr:uid="{00000000-0005-0000-0000-0000259E0000}"/>
    <cellStyle name="Normal 3 4 3 3 7" xfId="15755" xr:uid="{00000000-0005-0000-0000-0000269E0000}"/>
    <cellStyle name="Normal 3 4 3 3 7 2" xfId="50971" xr:uid="{00000000-0005-0000-0000-0000279E0000}"/>
    <cellStyle name="Normal 3 4 3 3 7 3" xfId="28360" xr:uid="{00000000-0005-0000-0000-0000289E0000}"/>
    <cellStyle name="Normal 3 4 3 3 8" xfId="12846" xr:uid="{00000000-0005-0000-0000-0000299E0000}"/>
    <cellStyle name="Normal 3 4 3 3 8 2" xfId="48064" xr:uid="{00000000-0005-0000-0000-00002A9E0000}"/>
    <cellStyle name="Normal 3 4 3 3 9" xfId="38374" xr:uid="{00000000-0005-0000-0000-00002B9E0000}"/>
    <cellStyle name="Normal 3 4 3 4" xfId="2907" xr:uid="{00000000-0005-0000-0000-00002C9E0000}"/>
    <cellStyle name="Normal 3 4 3 4 10" xfId="25294" xr:uid="{00000000-0005-0000-0000-00002D9E0000}"/>
    <cellStyle name="Normal 3 4 3 4 11" xfId="60829" xr:uid="{00000000-0005-0000-0000-00002E9E0000}"/>
    <cellStyle name="Normal 3 4 3 4 2" xfId="4725" xr:uid="{00000000-0005-0000-0000-00002F9E0000}"/>
    <cellStyle name="Normal 3 4 3 4 2 2" xfId="17372" xr:uid="{00000000-0005-0000-0000-0000309E0000}"/>
    <cellStyle name="Normal 3 4 3 4 2 2 2" xfId="52588" xr:uid="{00000000-0005-0000-0000-0000319E0000}"/>
    <cellStyle name="Normal 3 4 3 4 2 2 3" xfId="29977" xr:uid="{00000000-0005-0000-0000-0000329E0000}"/>
    <cellStyle name="Normal 3 4 3 4 2 3" xfId="13818" xr:uid="{00000000-0005-0000-0000-0000339E0000}"/>
    <cellStyle name="Normal 3 4 3 4 2 3 2" xfId="49036" xr:uid="{00000000-0005-0000-0000-0000349E0000}"/>
    <cellStyle name="Normal 3 4 3 4 2 4" xfId="39991" xr:uid="{00000000-0005-0000-0000-0000359E0000}"/>
    <cellStyle name="Normal 3 4 3 4 2 5" xfId="26425" xr:uid="{00000000-0005-0000-0000-0000369E0000}"/>
    <cellStyle name="Normal 3 4 3 4 3" xfId="6195" xr:uid="{00000000-0005-0000-0000-0000379E0000}"/>
    <cellStyle name="Normal 3 4 3 4 3 2" xfId="18826" xr:uid="{00000000-0005-0000-0000-0000389E0000}"/>
    <cellStyle name="Normal 3 4 3 4 3 2 2" xfId="54042" xr:uid="{00000000-0005-0000-0000-0000399E0000}"/>
    <cellStyle name="Normal 3 4 3 4 3 3" xfId="41445" xr:uid="{00000000-0005-0000-0000-00003A9E0000}"/>
    <cellStyle name="Normal 3 4 3 4 3 4" xfId="31431" xr:uid="{00000000-0005-0000-0000-00003B9E0000}"/>
    <cellStyle name="Normal 3 4 3 4 4" xfId="7654" xr:uid="{00000000-0005-0000-0000-00003C9E0000}"/>
    <cellStyle name="Normal 3 4 3 4 4 2" xfId="20280" xr:uid="{00000000-0005-0000-0000-00003D9E0000}"/>
    <cellStyle name="Normal 3 4 3 4 4 2 2" xfId="55496" xr:uid="{00000000-0005-0000-0000-00003E9E0000}"/>
    <cellStyle name="Normal 3 4 3 4 4 3" xfId="42899" xr:uid="{00000000-0005-0000-0000-00003F9E0000}"/>
    <cellStyle name="Normal 3 4 3 4 4 4" xfId="32885" xr:uid="{00000000-0005-0000-0000-0000409E0000}"/>
    <cellStyle name="Normal 3 4 3 4 5" xfId="9435" xr:uid="{00000000-0005-0000-0000-0000419E0000}"/>
    <cellStyle name="Normal 3 4 3 4 5 2" xfId="22056" xr:uid="{00000000-0005-0000-0000-0000429E0000}"/>
    <cellStyle name="Normal 3 4 3 4 5 2 2" xfId="57272" xr:uid="{00000000-0005-0000-0000-0000439E0000}"/>
    <cellStyle name="Normal 3 4 3 4 5 3" xfId="44675" xr:uid="{00000000-0005-0000-0000-0000449E0000}"/>
    <cellStyle name="Normal 3 4 3 4 5 4" xfId="34661" xr:uid="{00000000-0005-0000-0000-0000459E0000}"/>
    <cellStyle name="Normal 3 4 3 4 6" xfId="11229" xr:uid="{00000000-0005-0000-0000-0000469E0000}"/>
    <cellStyle name="Normal 3 4 3 4 6 2" xfId="23832" xr:uid="{00000000-0005-0000-0000-0000479E0000}"/>
    <cellStyle name="Normal 3 4 3 4 6 2 2" xfId="59048" xr:uid="{00000000-0005-0000-0000-0000489E0000}"/>
    <cellStyle name="Normal 3 4 3 4 6 3" xfId="46451" xr:uid="{00000000-0005-0000-0000-0000499E0000}"/>
    <cellStyle name="Normal 3 4 3 4 6 4" xfId="36437" xr:uid="{00000000-0005-0000-0000-00004A9E0000}"/>
    <cellStyle name="Normal 3 4 3 4 7" xfId="15596" xr:uid="{00000000-0005-0000-0000-00004B9E0000}"/>
    <cellStyle name="Normal 3 4 3 4 7 2" xfId="50812" xr:uid="{00000000-0005-0000-0000-00004C9E0000}"/>
    <cellStyle name="Normal 3 4 3 4 7 3" xfId="28201" xr:uid="{00000000-0005-0000-0000-00004D9E0000}"/>
    <cellStyle name="Normal 3 4 3 4 8" xfId="12687" xr:uid="{00000000-0005-0000-0000-00004E9E0000}"/>
    <cellStyle name="Normal 3 4 3 4 8 2" xfId="47905" xr:uid="{00000000-0005-0000-0000-00004F9E0000}"/>
    <cellStyle name="Normal 3 4 3 4 9" xfId="38215" xr:uid="{00000000-0005-0000-0000-0000509E0000}"/>
    <cellStyle name="Normal 3 4 3 5" xfId="3416" xr:uid="{00000000-0005-0000-0000-0000519E0000}"/>
    <cellStyle name="Normal 3 4 3 5 10" xfId="26912" xr:uid="{00000000-0005-0000-0000-0000529E0000}"/>
    <cellStyle name="Normal 3 4 3 5 11" xfId="61316" xr:uid="{00000000-0005-0000-0000-0000539E0000}"/>
    <cellStyle name="Normal 3 4 3 5 2" xfId="5212" xr:uid="{00000000-0005-0000-0000-0000549E0000}"/>
    <cellStyle name="Normal 3 4 3 5 2 2" xfId="17859" xr:uid="{00000000-0005-0000-0000-0000559E0000}"/>
    <cellStyle name="Normal 3 4 3 5 2 2 2" xfId="53075" xr:uid="{00000000-0005-0000-0000-0000569E0000}"/>
    <cellStyle name="Normal 3 4 3 5 2 3" xfId="40478" xr:uid="{00000000-0005-0000-0000-0000579E0000}"/>
    <cellStyle name="Normal 3 4 3 5 2 4" xfId="30464" xr:uid="{00000000-0005-0000-0000-0000589E0000}"/>
    <cellStyle name="Normal 3 4 3 5 3" xfId="6682" xr:uid="{00000000-0005-0000-0000-0000599E0000}"/>
    <cellStyle name="Normal 3 4 3 5 3 2" xfId="19313" xr:uid="{00000000-0005-0000-0000-00005A9E0000}"/>
    <cellStyle name="Normal 3 4 3 5 3 2 2" xfId="54529" xr:uid="{00000000-0005-0000-0000-00005B9E0000}"/>
    <cellStyle name="Normal 3 4 3 5 3 3" xfId="41932" xr:uid="{00000000-0005-0000-0000-00005C9E0000}"/>
    <cellStyle name="Normal 3 4 3 5 3 4" xfId="31918" xr:uid="{00000000-0005-0000-0000-00005D9E0000}"/>
    <cellStyle name="Normal 3 4 3 5 4" xfId="8141" xr:uid="{00000000-0005-0000-0000-00005E9E0000}"/>
    <cellStyle name="Normal 3 4 3 5 4 2" xfId="20767" xr:uid="{00000000-0005-0000-0000-00005F9E0000}"/>
    <cellStyle name="Normal 3 4 3 5 4 2 2" xfId="55983" xr:uid="{00000000-0005-0000-0000-0000609E0000}"/>
    <cellStyle name="Normal 3 4 3 5 4 3" xfId="43386" xr:uid="{00000000-0005-0000-0000-0000619E0000}"/>
    <cellStyle name="Normal 3 4 3 5 4 4" xfId="33372" xr:uid="{00000000-0005-0000-0000-0000629E0000}"/>
    <cellStyle name="Normal 3 4 3 5 5" xfId="9922" xr:uid="{00000000-0005-0000-0000-0000639E0000}"/>
    <cellStyle name="Normal 3 4 3 5 5 2" xfId="22543" xr:uid="{00000000-0005-0000-0000-0000649E0000}"/>
    <cellStyle name="Normal 3 4 3 5 5 2 2" xfId="57759" xr:uid="{00000000-0005-0000-0000-0000659E0000}"/>
    <cellStyle name="Normal 3 4 3 5 5 3" xfId="45162" xr:uid="{00000000-0005-0000-0000-0000669E0000}"/>
    <cellStyle name="Normal 3 4 3 5 5 4" xfId="35148" xr:uid="{00000000-0005-0000-0000-0000679E0000}"/>
    <cellStyle name="Normal 3 4 3 5 6" xfId="11716" xr:uid="{00000000-0005-0000-0000-0000689E0000}"/>
    <cellStyle name="Normal 3 4 3 5 6 2" xfId="24319" xr:uid="{00000000-0005-0000-0000-0000699E0000}"/>
    <cellStyle name="Normal 3 4 3 5 6 2 2" xfId="59535" xr:uid="{00000000-0005-0000-0000-00006A9E0000}"/>
    <cellStyle name="Normal 3 4 3 5 6 3" xfId="46938" xr:uid="{00000000-0005-0000-0000-00006B9E0000}"/>
    <cellStyle name="Normal 3 4 3 5 6 4" xfId="36924" xr:uid="{00000000-0005-0000-0000-00006C9E0000}"/>
    <cellStyle name="Normal 3 4 3 5 7" xfId="16083" xr:uid="{00000000-0005-0000-0000-00006D9E0000}"/>
    <cellStyle name="Normal 3 4 3 5 7 2" xfId="51299" xr:uid="{00000000-0005-0000-0000-00006E9E0000}"/>
    <cellStyle name="Normal 3 4 3 5 7 3" xfId="28688" xr:uid="{00000000-0005-0000-0000-00006F9E0000}"/>
    <cellStyle name="Normal 3 4 3 5 8" xfId="14305" xr:uid="{00000000-0005-0000-0000-0000709E0000}"/>
    <cellStyle name="Normal 3 4 3 5 8 2" xfId="49523" xr:uid="{00000000-0005-0000-0000-0000719E0000}"/>
    <cellStyle name="Normal 3 4 3 5 9" xfId="38702" xr:uid="{00000000-0005-0000-0000-0000729E0000}"/>
    <cellStyle name="Normal 3 4 3 6" xfId="2576" xr:uid="{00000000-0005-0000-0000-0000739E0000}"/>
    <cellStyle name="Normal 3 4 3 6 10" xfId="26103" xr:uid="{00000000-0005-0000-0000-0000749E0000}"/>
    <cellStyle name="Normal 3 4 3 6 11" xfId="60507" xr:uid="{00000000-0005-0000-0000-0000759E0000}"/>
    <cellStyle name="Normal 3 4 3 6 2" xfId="4403" xr:uid="{00000000-0005-0000-0000-0000769E0000}"/>
    <cellStyle name="Normal 3 4 3 6 2 2" xfId="17050" xr:uid="{00000000-0005-0000-0000-0000779E0000}"/>
    <cellStyle name="Normal 3 4 3 6 2 2 2" xfId="52266" xr:uid="{00000000-0005-0000-0000-0000789E0000}"/>
    <cellStyle name="Normal 3 4 3 6 2 3" xfId="39669" xr:uid="{00000000-0005-0000-0000-0000799E0000}"/>
    <cellStyle name="Normal 3 4 3 6 2 4" xfId="29655" xr:uid="{00000000-0005-0000-0000-00007A9E0000}"/>
    <cellStyle name="Normal 3 4 3 6 3" xfId="5873" xr:uid="{00000000-0005-0000-0000-00007B9E0000}"/>
    <cellStyle name="Normal 3 4 3 6 3 2" xfId="18504" xr:uid="{00000000-0005-0000-0000-00007C9E0000}"/>
    <cellStyle name="Normal 3 4 3 6 3 2 2" xfId="53720" xr:uid="{00000000-0005-0000-0000-00007D9E0000}"/>
    <cellStyle name="Normal 3 4 3 6 3 3" xfId="41123" xr:uid="{00000000-0005-0000-0000-00007E9E0000}"/>
    <cellStyle name="Normal 3 4 3 6 3 4" xfId="31109" xr:uid="{00000000-0005-0000-0000-00007F9E0000}"/>
    <cellStyle name="Normal 3 4 3 6 4" xfId="7332" xr:uid="{00000000-0005-0000-0000-0000809E0000}"/>
    <cellStyle name="Normal 3 4 3 6 4 2" xfId="19958" xr:uid="{00000000-0005-0000-0000-0000819E0000}"/>
    <cellStyle name="Normal 3 4 3 6 4 2 2" xfId="55174" xr:uid="{00000000-0005-0000-0000-0000829E0000}"/>
    <cellStyle name="Normal 3 4 3 6 4 3" xfId="42577" xr:uid="{00000000-0005-0000-0000-0000839E0000}"/>
    <cellStyle name="Normal 3 4 3 6 4 4" xfId="32563" xr:uid="{00000000-0005-0000-0000-0000849E0000}"/>
    <cellStyle name="Normal 3 4 3 6 5" xfId="9113" xr:uid="{00000000-0005-0000-0000-0000859E0000}"/>
    <cellStyle name="Normal 3 4 3 6 5 2" xfId="21734" xr:uid="{00000000-0005-0000-0000-0000869E0000}"/>
    <cellStyle name="Normal 3 4 3 6 5 2 2" xfId="56950" xr:uid="{00000000-0005-0000-0000-0000879E0000}"/>
    <cellStyle name="Normal 3 4 3 6 5 3" xfId="44353" xr:uid="{00000000-0005-0000-0000-0000889E0000}"/>
    <cellStyle name="Normal 3 4 3 6 5 4" xfId="34339" xr:uid="{00000000-0005-0000-0000-0000899E0000}"/>
    <cellStyle name="Normal 3 4 3 6 6" xfId="10907" xr:uid="{00000000-0005-0000-0000-00008A9E0000}"/>
    <cellStyle name="Normal 3 4 3 6 6 2" xfId="23510" xr:uid="{00000000-0005-0000-0000-00008B9E0000}"/>
    <cellStyle name="Normal 3 4 3 6 6 2 2" xfId="58726" xr:uid="{00000000-0005-0000-0000-00008C9E0000}"/>
    <cellStyle name="Normal 3 4 3 6 6 3" xfId="46129" xr:uid="{00000000-0005-0000-0000-00008D9E0000}"/>
    <cellStyle name="Normal 3 4 3 6 6 4" xfId="36115" xr:uid="{00000000-0005-0000-0000-00008E9E0000}"/>
    <cellStyle name="Normal 3 4 3 6 7" xfId="15274" xr:uid="{00000000-0005-0000-0000-00008F9E0000}"/>
    <cellStyle name="Normal 3 4 3 6 7 2" xfId="50490" xr:uid="{00000000-0005-0000-0000-0000909E0000}"/>
    <cellStyle name="Normal 3 4 3 6 7 3" xfId="27879" xr:uid="{00000000-0005-0000-0000-0000919E0000}"/>
    <cellStyle name="Normal 3 4 3 6 8" xfId="13496" xr:uid="{00000000-0005-0000-0000-0000929E0000}"/>
    <cellStyle name="Normal 3 4 3 6 8 2" xfId="48714" xr:uid="{00000000-0005-0000-0000-0000939E0000}"/>
    <cellStyle name="Normal 3 4 3 6 9" xfId="37893" xr:uid="{00000000-0005-0000-0000-0000949E0000}"/>
    <cellStyle name="Normal 3 4 3 7" xfId="3740" xr:uid="{00000000-0005-0000-0000-0000959E0000}"/>
    <cellStyle name="Normal 3 4 3 7 2" xfId="8464" xr:uid="{00000000-0005-0000-0000-0000969E0000}"/>
    <cellStyle name="Normal 3 4 3 7 2 2" xfId="21090" xr:uid="{00000000-0005-0000-0000-0000979E0000}"/>
    <cellStyle name="Normal 3 4 3 7 2 2 2" xfId="56306" xr:uid="{00000000-0005-0000-0000-0000989E0000}"/>
    <cellStyle name="Normal 3 4 3 7 2 3" xfId="43709" xr:uid="{00000000-0005-0000-0000-0000999E0000}"/>
    <cellStyle name="Normal 3 4 3 7 2 4" xfId="33695" xr:uid="{00000000-0005-0000-0000-00009A9E0000}"/>
    <cellStyle name="Normal 3 4 3 7 3" xfId="10245" xr:uid="{00000000-0005-0000-0000-00009B9E0000}"/>
    <cellStyle name="Normal 3 4 3 7 3 2" xfId="22866" xr:uid="{00000000-0005-0000-0000-00009C9E0000}"/>
    <cellStyle name="Normal 3 4 3 7 3 2 2" xfId="58082" xr:uid="{00000000-0005-0000-0000-00009D9E0000}"/>
    <cellStyle name="Normal 3 4 3 7 3 3" xfId="45485" xr:uid="{00000000-0005-0000-0000-00009E9E0000}"/>
    <cellStyle name="Normal 3 4 3 7 3 4" xfId="35471" xr:uid="{00000000-0005-0000-0000-00009F9E0000}"/>
    <cellStyle name="Normal 3 4 3 7 4" xfId="12041" xr:uid="{00000000-0005-0000-0000-0000A09E0000}"/>
    <cellStyle name="Normal 3 4 3 7 4 2" xfId="24642" xr:uid="{00000000-0005-0000-0000-0000A19E0000}"/>
    <cellStyle name="Normal 3 4 3 7 4 2 2" xfId="59858" xr:uid="{00000000-0005-0000-0000-0000A29E0000}"/>
    <cellStyle name="Normal 3 4 3 7 4 3" xfId="47261" xr:uid="{00000000-0005-0000-0000-0000A39E0000}"/>
    <cellStyle name="Normal 3 4 3 7 4 4" xfId="37247" xr:uid="{00000000-0005-0000-0000-0000A49E0000}"/>
    <cellStyle name="Normal 3 4 3 7 5" xfId="16406" xr:uid="{00000000-0005-0000-0000-0000A59E0000}"/>
    <cellStyle name="Normal 3 4 3 7 5 2" xfId="51622" xr:uid="{00000000-0005-0000-0000-0000A69E0000}"/>
    <cellStyle name="Normal 3 4 3 7 5 3" xfId="29011" xr:uid="{00000000-0005-0000-0000-0000A79E0000}"/>
    <cellStyle name="Normal 3 4 3 7 6" xfId="14628" xr:uid="{00000000-0005-0000-0000-0000A89E0000}"/>
    <cellStyle name="Normal 3 4 3 7 6 2" xfId="49846" xr:uid="{00000000-0005-0000-0000-0000A99E0000}"/>
    <cellStyle name="Normal 3 4 3 7 7" xfId="39025" xr:uid="{00000000-0005-0000-0000-0000AA9E0000}"/>
    <cellStyle name="Normal 3 4 3 7 8" xfId="27235" xr:uid="{00000000-0005-0000-0000-0000AB9E0000}"/>
    <cellStyle name="Normal 3 4 3 8" xfId="4078" xr:uid="{00000000-0005-0000-0000-0000AC9E0000}"/>
    <cellStyle name="Normal 3 4 3 8 2" xfId="16728" xr:uid="{00000000-0005-0000-0000-0000AD9E0000}"/>
    <cellStyle name="Normal 3 4 3 8 2 2" xfId="51944" xr:uid="{00000000-0005-0000-0000-0000AE9E0000}"/>
    <cellStyle name="Normal 3 4 3 8 2 3" xfId="29333" xr:uid="{00000000-0005-0000-0000-0000AF9E0000}"/>
    <cellStyle name="Normal 3 4 3 8 3" xfId="13174" xr:uid="{00000000-0005-0000-0000-0000B09E0000}"/>
    <cellStyle name="Normal 3 4 3 8 3 2" xfId="48392" xr:uid="{00000000-0005-0000-0000-0000B19E0000}"/>
    <cellStyle name="Normal 3 4 3 8 4" xfId="39347" xr:uid="{00000000-0005-0000-0000-0000B29E0000}"/>
    <cellStyle name="Normal 3 4 3 8 5" xfId="25781" xr:uid="{00000000-0005-0000-0000-0000B39E0000}"/>
    <cellStyle name="Normal 3 4 3 9" xfId="5551" xr:uid="{00000000-0005-0000-0000-0000B49E0000}"/>
    <cellStyle name="Normal 3 4 3 9 2" xfId="18182" xr:uid="{00000000-0005-0000-0000-0000B59E0000}"/>
    <cellStyle name="Normal 3 4 3 9 2 2" xfId="53398" xr:uid="{00000000-0005-0000-0000-0000B69E0000}"/>
    <cellStyle name="Normal 3 4 3 9 3" xfId="40801" xr:uid="{00000000-0005-0000-0000-0000B79E0000}"/>
    <cellStyle name="Normal 3 4 3 9 4" xfId="30787" xr:uid="{00000000-0005-0000-0000-0000B89E0000}"/>
    <cellStyle name="Normal 3 4 4" xfId="2251" xr:uid="{00000000-0005-0000-0000-0000B99E0000}"/>
    <cellStyle name="Normal 3 4 4 10" xfId="7030" xr:uid="{00000000-0005-0000-0000-0000BA9E0000}"/>
    <cellStyle name="Normal 3 4 4 10 2" xfId="19656" xr:uid="{00000000-0005-0000-0000-0000BB9E0000}"/>
    <cellStyle name="Normal 3 4 4 10 2 2" xfId="54872" xr:uid="{00000000-0005-0000-0000-0000BC9E0000}"/>
    <cellStyle name="Normal 3 4 4 10 3" xfId="42275" xr:uid="{00000000-0005-0000-0000-0000BD9E0000}"/>
    <cellStyle name="Normal 3 4 4 10 4" xfId="32261" xr:uid="{00000000-0005-0000-0000-0000BE9E0000}"/>
    <cellStyle name="Normal 3 4 4 11" xfId="8811" xr:uid="{00000000-0005-0000-0000-0000BF9E0000}"/>
    <cellStyle name="Normal 3 4 4 11 2" xfId="21432" xr:uid="{00000000-0005-0000-0000-0000C09E0000}"/>
    <cellStyle name="Normal 3 4 4 11 2 2" xfId="56648" xr:uid="{00000000-0005-0000-0000-0000C19E0000}"/>
    <cellStyle name="Normal 3 4 4 11 3" xfId="44051" xr:uid="{00000000-0005-0000-0000-0000C29E0000}"/>
    <cellStyle name="Normal 3 4 4 11 4" xfId="34037" xr:uid="{00000000-0005-0000-0000-0000C39E0000}"/>
    <cellStyle name="Normal 3 4 4 12" xfId="10665" xr:uid="{00000000-0005-0000-0000-0000C49E0000}"/>
    <cellStyle name="Normal 3 4 4 12 2" xfId="23276" xr:uid="{00000000-0005-0000-0000-0000C59E0000}"/>
    <cellStyle name="Normal 3 4 4 12 2 2" xfId="58492" xr:uid="{00000000-0005-0000-0000-0000C69E0000}"/>
    <cellStyle name="Normal 3 4 4 12 3" xfId="45895" xr:uid="{00000000-0005-0000-0000-0000C79E0000}"/>
    <cellStyle name="Normal 3 4 4 12 4" xfId="35881" xr:uid="{00000000-0005-0000-0000-0000C89E0000}"/>
    <cellStyle name="Normal 3 4 4 13" xfId="14972" xr:uid="{00000000-0005-0000-0000-0000C99E0000}"/>
    <cellStyle name="Normal 3 4 4 13 2" xfId="50188" xr:uid="{00000000-0005-0000-0000-0000CA9E0000}"/>
    <cellStyle name="Normal 3 4 4 13 3" xfId="27577" xr:uid="{00000000-0005-0000-0000-0000CB9E0000}"/>
    <cellStyle name="Normal 3 4 4 14" xfId="12385" xr:uid="{00000000-0005-0000-0000-0000CC9E0000}"/>
    <cellStyle name="Normal 3 4 4 14 2" xfId="47603" xr:uid="{00000000-0005-0000-0000-0000CD9E0000}"/>
    <cellStyle name="Normal 3 4 4 15" xfId="37591" xr:uid="{00000000-0005-0000-0000-0000CE9E0000}"/>
    <cellStyle name="Normal 3 4 4 16" xfId="24992" xr:uid="{00000000-0005-0000-0000-0000CF9E0000}"/>
    <cellStyle name="Normal 3 4 4 17" xfId="60205" xr:uid="{00000000-0005-0000-0000-0000D09E0000}"/>
    <cellStyle name="Normal 3 4 4 2" xfId="2424" xr:uid="{00000000-0005-0000-0000-0000D19E0000}"/>
    <cellStyle name="Normal 3 4 4 2 10" xfId="10666" xr:uid="{00000000-0005-0000-0000-0000D29E0000}"/>
    <cellStyle name="Normal 3 4 4 2 10 2" xfId="23277" xr:uid="{00000000-0005-0000-0000-0000D39E0000}"/>
    <cellStyle name="Normal 3 4 4 2 10 2 2" xfId="58493" xr:uid="{00000000-0005-0000-0000-0000D49E0000}"/>
    <cellStyle name="Normal 3 4 4 2 10 3" xfId="45896" xr:uid="{00000000-0005-0000-0000-0000D59E0000}"/>
    <cellStyle name="Normal 3 4 4 2 10 4" xfId="35882" xr:uid="{00000000-0005-0000-0000-0000D69E0000}"/>
    <cellStyle name="Normal 3 4 4 2 11" xfId="15129" xr:uid="{00000000-0005-0000-0000-0000D79E0000}"/>
    <cellStyle name="Normal 3 4 4 2 11 2" xfId="50345" xr:uid="{00000000-0005-0000-0000-0000D89E0000}"/>
    <cellStyle name="Normal 3 4 4 2 11 3" xfId="27734" xr:uid="{00000000-0005-0000-0000-0000D99E0000}"/>
    <cellStyle name="Normal 3 4 4 2 12" xfId="12542" xr:uid="{00000000-0005-0000-0000-0000DA9E0000}"/>
    <cellStyle name="Normal 3 4 4 2 12 2" xfId="47760" xr:uid="{00000000-0005-0000-0000-0000DB9E0000}"/>
    <cellStyle name="Normal 3 4 4 2 13" xfId="37748" xr:uid="{00000000-0005-0000-0000-0000DC9E0000}"/>
    <cellStyle name="Normal 3 4 4 2 14" xfId="25149" xr:uid="{00000000-0005-0000-0000-0000DD9E0000}"/>
    <cellStyle name="Normal 3 4 4 2 15" xfId="60362" xr:uid="{00000000-0005-0000-0000-0000DE9E0000}"/>
    <cellStyle name="Normal 3 4 4 2 2" xfId="3264" xr:uid="{00000000-0005-0000-0000-0000DF9E0000}"/>
    <cellStyle name="Normal 3 4 4 2 2 10" xfId="25633" xr:uid="{00000000-0005-0000-0000-0000E09E0000}"/>
    <cellStyle name="Normal 3 4 4 2 2 11" xfId="61168" xr:uid="{00000000-0005-0000-0000-0000E19E0000}"/>
    <cellStyle name="Normal 3 4 4 2 2 2" xfId="5064" xr:uid="{00000000-0005-0000-0000-0000E29E0000}"/>
    <cellStyle name="Normal 3 4 4 2 2 2 2" xfId="17711" xr:uid="{00000000-0005-0000-0000-0000E39E0000}"/>
    <cellStyle name="Normal 3 4 4 2 2 2 2 2" xfId="52927" xr:uid="{00000000-0005-0000-0000-0000E49E0000}"/>
    <cellStyle name="Normal 3 4 4 2 2 2 2 3" xfId="30316" xr:uid="{00000000-0005-0000-0000-0000E59E0000}"/>
    <cellStyle name="Normal 3 4 4 2 2 2 3" xfId="14157" xr:uid="{00000000-0005-0000-0000-0000E69E0000}"/>
    <cellStyle name="Normal 3 4 4 2 2 2 3 2" xfId="49375" xr:uid="{00000000-0005-0000-0000-0000E79E0000}"/>
    <cellStyle name="Normal 3 4 4 2 2 2 4" xfId="40330" xr:uid="{00000000-0005-0000-0000-0000E89E0000}"/>
    <cellStyle name="Normal 3 4 4 2 2 2 5" xfId="26764" xr:uid="{00000000-0005-0000-0000-0000E99E0000}"/>
    <cellStyle name="Normal 3 4 4 2 2 3" xfId="6534" xr:uid="{00000000-0005-0000-0000-0000EA9E0000}"/>
    <cellStyle name="Normal 3 4 4 2 2 3 2" xfId="19165" xr:uid="{00000000-0005-0000-0000-0000EB9E0000}"/>
    <cellStyle name="Normal 3 4 4 2 2 3 2 2" xfId="54381" xr:uid="{00000000-0005-0000-0000-0000EC9E0000}"/>
    <cellStyle name="Normal 3 4 4 2 2 3 3" xfId="41784" xr:uid="{00000000-0005-0000-0000-0000ED9E0000}"/>
    <cellStyle name="Normal 3 4 4 2 2 3 4" xfId="31770" xr:uid="{00000000-0005-0000-0000-0000EE9E0000}"/>
    <cellStyle name="Normal 3 4 4 2 2 4" xfId="7993" xr:uid="{00000000-0005-0000-0000-0000EF9E0000}"/>
    <cellStyle name="Normal 3 4 4 2 2 4 2" xfId="20619" xr:uid="{00000000-0005-0000-0000-0000F09E0000}"/>
    <cellStyle name="Normal 3 4 4 2 2 4 2 2" xfId="55835" xr:uid="{00000000-0005-0000-0000-0000F19E0000}"/>
    <cellStyle name="Normal 3 4 4 2 2 4 3" xfId="43238" xr:uid="{00000000-0005-0000-0000-0000F29E0000}"/>
    <cellStyle name="Normal 3 4 4 2 2 4 4" xfId="33224" xr:uid="{00000000-0005-0000-0000-0000F39E0000}"/>
    <cellStyle name="Normal 3 4 4 2 2 5" xfId="9774" xr:uid="{00000000-0005-0000-0000-0000F49E0000}"/>
    <cellStyle name="Normal 3 4 4 2 2 5 2" xfId="22395" xr:uid="{00000000-0005-0000-0000-0000F59E0000}"/>
    <cellStyle name="Normal 3 4 4 2 2 5 2 2" xfId="57611" xr:uid="{00000000-0005-0000-0000-0000F69E0000}"/>
    <cellStyle name="Normal 3 4 4 2 2 5 3" xfId="45014" xr:uid="{00000000-0005-0000-0000-0000F79E0000}"/>
    <cellStyle name="Normal 3 4 4 2 2 5 4" xfId="35000" xr:uid="{00000000-0005-0000-0000-0000F89E0000}"/>
    <cellStyle name="Normal 3 4 4 2 2 6" xfId="11568" xr:uid="{00000000-0005-0000-0000-0000F99E0000}"/>
    <cellStyle name="Normal 3 4 4 2 2 6 2" xfId="24171" xr:uid="{00000000-0005-0000-0000-0000FA9E0000}"/>
    <cellStyle name="Normal 3 4 4 2 2 6 2 2" xfId="59387" xr:uid="{00000000-0005-0000-0000-0000FB9E0000}"/>
    <cellStyle name="Normal 3 4 4 2 2 6 3" xfId="46790" xr:uid="{00000000-0005-0000-0000-0000FC9E0000}"/>
    <cellStyle name="Normal 3 4 4 2 2 6 4" xfId="36776" xr:uid="{00000000-0005-0000-0000-0000FD9E0000}"/>
    <cellStyle name="Normal 3 4 4 2 2 7" xfId="15935" xr:uid="{00000000-0005-0000-0000-0000FE9E0000}"/>
    <cellStyle name="Normal 3 4 4 2 2 7 2" xfId="51151" xr:uid="{00000000-0005-0000-0000-0000FF9E0000}"/>
    <cellStyle name="Normal 3 4 4 2 2 7 3" xfId="28540" xr:uid="{00000000-0005-0000-0000-0000009F0000}"/>
    <cellStyle name="Normal 3 4 4 2 2 8" xfId="13026" xr:uid="{00000000-0005-0000-0000-0000019F0000}"/>
    <cellStyle name="Normal 3 4 4 2 2 8 2" xfId="48244" xr:uid="{00000000-0005-0000-0000-0000029F0000}"/>
    <cellStyle name="Normal 3 4 4 2 2 9" xfId="38554" xr:uid="{00000000-0005-0000-0000-0000039F0000}"/>
    <cellStyle name="Normal 3 4 4 2 3" xfId="3593" xr:uid="{00000000-0005-0000-0000-0000049F0000}"/>
    <cellStyle name="Normal 3 4 4 2 3 10" xfId="27089" xr:uid="{00000000-0005-0000-0000-0000059F0000}"/>
    <cellStyle name="Normal 3 4 4 2 3 11" xfId="61493" xr:uid="{00000000-0005-0000-0000-0000069F0000}"/>
    <cellStyle name="Normal 3 4 4 2 3 2" xfId="5389" xr:uid="{00000000-0005-0000-0000-0000079F0000}"/>
    <cellStyle name="Normal 3 4 4 2 3 2 2" xfId="18036" xr:uid="{00000000-0005-0000-0000-0000089F0000}"/>
    <cellStyle name="Normal 3 4 4 2 3 2 2 2" xfId="53252" xr:uid="{00000000-0005-0000-0000-0000099F0000}"/>
    <cellStyle name="Normal 3 4 4 2 3 2 3" xfId="40655" xr:uid="{00000000-0005-0000-0000-00000A9F0000}"/>
    <cellStyle name="Normal 3 4 4 2 3 2 4" xfId="30641" xr:uid="{00000000-0005-0000-0000-00000B9F0000}"/>
    <cellStyle name="Normal 3 4 4 2 3 3" xfId="6859" xr:uid="{00000000-0005-0000-0000-00000C9F0000}"/>
    <cellStyle name="Normal 3 4 4 2 3 3 2" xfId="19490" xr:uid="{00000000-0005-0000-0000-00000D9F0000}"/>
    <cellStyle name="Normal 3 4 4 2 3 3 2 2" xfId="54706" xr:uid="{00000000-0005-0000-0000-00000E9F0000}"/>
    <cellStyle name="Normal 3 4 4 2 3 3 3" xfId="42109" xr:uid="{00000000-0005-0000-0000-00000F9F0000}"/>
    <cellStyle name="Normal 3 4 4 2 3 3 4" xfId="32095" xr:uid="{00000000-0005-0000-0000-0000109F0000}"/>
    <cellStyle name="Normal 3 4 4 2 3 4" xfId="8318" xr:uid="{00000000-0005-0000-0000-0000119F0000}"/>
    <cellStyle name="Normal 3 4 4 2 3 4 2" xfId="20944" xr:uid="{00000000-0005-0000-0000-0000129F0000}"/>
    <cellStyle name="Normal 3 4 4 2 3 4 2 2" xfId="56160" xr:uid="{00000000-0005-0000-0000-0000139F0000}"/>
    <cellStyle name="Normal 3 4 4 2 3 4 3" xfId="43563" xr:uid="{00000000-0005-0000-0000-0000149F0000}"/>
    <cellStyle name="Normal 3 4 4 2 3 4 4" xfId="33549" xr:uid="{00000000-0005-0000-0000-0000159F0000}"/>
    <cellStyle name="Normal 3 4 4 2 3 5" xfId="10099" xr:uid="{00000000-0005-0000-0000-0000169F0000}"/>
    <cellStyle name="Normal 3 4 4 2 3 5 2" xfId="22720" xr:uid="{00000000-0005-0000-0000-0000179F0000}"/>
    <cellStyle name="Normal 3 4 4 2 3 5 2 2" xfId="57936" xr:uid="{00000000-0005-0000-0000-0000189F0000}"/>
    <cellStyle name="Normal 3 4 4 2 3 5 3" xfId="45339" xr:uid="{00000000-0005-0000-0000-0000199F0000}"/>
    <cellStyle name="Normal 3 4 4 2 3 5 4" xfId="35325" xr:uid="{00000000-0005-0000-0000-00001A9F0000}"/>
    <cellStyle name="Normal 3 4 4 2 3 6" xfId="11893" xr:uid="{00000000-0005-0000-0000-00001B9F0000}"/>
    <cellStyle name="Normal 3 4 4 2 3 6 2" xfId="24496" xr:uid="{00000000-0005-0000-0000-00001C9F0000}"/>
    <cellStyle name="Normal 3 4 4 2 3 6 2 2" xfId="59712" xr:uid="{00000000-0005-0000-0000-00001D9F0000}"/>
    <cellStyle name="Normal 3 4 4 2 3 6 3" xfId="47115" xr:uid="{00000000-0005-0000-0000-00001E9F0000}"/>
    <cellStyle name="Normal 3 4 4 2 3 6 4" xfId="37101" xr:uid="{00000000-0005-0000-0000-00001F9F0000}"/>
    <cellStyle name="Normal 3 4 4 2 3 7" xfId="16260" xr:uid="{00000000-0005-0000-0000-0000209F0000}"/>
    <cellStyle name="Normal 3 4 4 2 3 7 2" xfId="51476" xr:uid="{00000000-0005-0000-0000-0000219F0000}"/>
    <cellStyle name="Normal 3 4 4 2 3 7 3" xfId="28865" xr:uid="{00000000-0005-0000-0000-0000229F0000}"/>
    <cellStyle name="Normal 3 4 4 2 3 8" xfId="14482" xr:uid="{00000000-0005-0000-0000-0000239F0000}"/>
    <cellStyle name="Normal 3 4 4 2 3 8 2" xfId="49700" xr:uid="{00000000-0005-0000-0000-0000249F0000}"/>
    <cellStyle name="Normal 3 4 4 2 3 9" xfId="38879" xr:uid="{00000000-0005-0000-0000-0000259F0000}"/>
    <cellStyle name="Normal 3 4 4 2 4" xfId="2754" xr:uid="{00000000-0005-0000-0000-0000269F0000}"/>
    <cellStyle name="Normal 3 4 4 2 4 10" xfId="26280" xr:uid="{00000000-0005-0000-0000-0000279F0000}"/>
    <cellStyle name="Normal 3 4 4 2 4 11" xfId="60684" xr:uid="{00000000-0005-0000-0000-0000289F0000}"/>
    <cellStyle name="Normal 3 4 4 2 4 2" xfId="4580" xr:uid="{00000000-0005-0000-0000-0000299F0000}"/>
    <cellStyle name="Normal 3 4 4 2 4 2 2" xfId="17227" xr:uid="{00000000-0005-0000-0000-00002A9F0000}"/>
    <cellStyle name="Normal 3 4 4 2 4 2 2 2" xfId="52443" xr:uid="{00000000-0005-0000-0000-00002B9F0000}"/>
    <cellStyle name="Normal 3 4 4 2 4 2 3" xfId="39846" xr:uid="{00000000-0005-0000-0000-00002C9F0000}"/>
    <cellStyle name="Normal 3 4 4 2 4 2 4" xfId="29832" xr:uid="{00000000-0005-0000-0000-00002D9F0000}"/>
    <cellStyle name="Normal 3 4 4 2 4 3" xfId="6050" xr:uid="{00000000-0005-0000-0000-00002E9F0000}"/>
    <cellStyle name="Normal 3 4 4 2 4 3 2" xfId="18681" xr:uid="{00000000-0005-0000-0000-00002F9F0000}"/>
    <cellStyle name="Normal 3 4 4 2 4 3 2 2" xfId="53897" xr:uid="{00000000-0005-0000-0000-0000309F0000}"/>
    <cellStyle name="Normal 3 4 4 2 4 3 3" xfId="41300" xr:uid="{00000000-0005-0000-0000-0000319F0000}"/>
    <cellStyle name="Normal 3 4 4 2 4 3 4" xfId="31286" xr:uid="{00000000-0005-0000-0000-0000329F0000}"/>
    <cellStyle name="Normal 3 4 4 2 4 4" xfId="7509" xr:uid="{00000000-0005-0000-0000-0000339F0000}"/>
    <cellStyle name="Normal 3 4 4 2 4 4 2" xfId="20135" xr:uid="{00000000-0005-0000-0000-0000349F0000}"/>
    <cellStyle name="Normal 3 4 4 2 4 4 2 2" xfId="55351" xr:uid="{00000000-0005-0000-0000-0000359F0000}"/>
    <cellStyle name="Normal 3 4 4 2 4 4 3" xfId="42754" xr:uid="{00000000-0005-0000-0000-0000369F0000}"/>
    <cellStyle name="Normal 3 4 4 2 4 4 4" xfId="32740" xr:uid="{00000000-0005-0000-0000-0000379F0000}"/>
    <cellStyle name="Normal 3 4 4 2 4 5" xfId="9290" xr:uid="{00000000-0005-0000-0000-0000389F0000}"/>
    <cellStyle name="Normal 3 4 4 2 4 5 2" xfId="21911" xr:uid="{00000000-0005-0000-0000-0000399F0000}"/>
    <cellStyle name="Normal 3 4 4 2 4 5 2 2" xfId="57127" xr:uid="{00000000-0005-0000-0000-00003A9F0000}"/>
    <cellStyle name="Normal 3 4 4 2 4 5 3" xfId="44530" xr:uid="{00000000-0005-0000-0000-00003B9F0000}"/>
    <cellStyle name="Normal 3 4 4 2 4 5 4" xfId="34516" xr:uid="{00000000-0005-0000-0000-00003C9F0000}"/>
    <cellStyle name="Normal 3 4 4 2 4 6" xfId="11084" xr:uid="{00000000-0005-0000-0000-00003D9F0000}"/>
    <cellStyle name="Normal 3 4 4 2 4 6 2" xfId="23687" xr:uid="{00000000-0005-0000-0000-00003E9F0000}"/>
    <cellStyle name="Normal 3 4 4 2 4 6 2 2" xfId="58903" xr:uid="{00000000-0005-0000-0000-00003F9F0000}"/>
    <cellStyle name="Normal 3 4 4 2 4 6 3" xfId="46306" xr:uid="{00000000-0005-0000-0000-0000409F0000}"/>
    <cellStyle name="Normal 3 4 4 2 4 6 4" xfId="36292" xr:uid="{00000000-0005-0000-0000-0000419F0000}"/>
    <cellStyle name="Normal 3 4 4 2 4 7" xfId="15451" xr:uid="{00000000-0005-0000-0000-0000429F0000}"/>
    <cellStyle name="Normal 3 4 4 2 4 7 2" xfId="50667" xr:uid="{00000000-0005-0000-0000-0000439F0000}"/>
    <cellStyle name="Normal 3 4 4 2 4 7 3" xfId="28056" xr:uid="{00000000-0005-0000-0000-0000449F0000}"/>
    <cellStyle name="Normal 3 4 4 2 4 8" xfId="13673" xr:uid="{00000000-0005-0000-0000-0000459F0000}"/>
    <cellStyle name="Normal 3 4 4 2 4 8 2" xfId="48891" xr:uid="{00000000-0005-0000-0000-0000469F0000}"/>
    <cellStyle name="Normal 3 4 4 2 4 9" xfId="38070" xr:uid="{00000000-0005-0000-0000-0000479F0000}"/>
    <cellStyle name="Normal 3 4 4 2 5" xfId="3918" xr:uid="{00000000-0005-0000-0000-0000489F0000}"/>
    <cellStyle name="Normal 3 4 4 2 5 2" xfId="8641" xr:uid="{00000000-0005-0000-0000-0000499F0000}"/>
    <cellStyle name="Normal 3 4 4 2 5 2 2" xfId="21267" xr:uid="{00000000-0005-0000-0000-00004A9F0000}"/>
    <cellStyle name="Normal 3 4 4 2 5 2 2 2" xfId="56483" xr:uid="{00000000-0005-0000-0000-00004B9F0000}"/>
    <cellStyle name="Normal 3 4 4 2 5 2 3" xfId="43886" xr:uid="{00000000-0005-0000-0000-00004C9F0000}"/>
    <cellStyle name="Normal 3 4 4 2 5 2 4" xfId="33872" xr:uid="{00000000-0005-0000-0000-00004D9F0000}"/>
    <cellStyle name="Normal 3 4 4 2 5 3" xfId="10422" xr:uid="{00000000-0005-0000-0000-00004E9F0000}"/>
    <cellStyle name="Normal 3 4 4 2 5 3 2" xfId="23043" xr:uid="{00000000-0005-0000-0000-00004F9F0000}"/>
    <cellStyle name="Normal 3 4 4 2 5 3 2 2" xfId="58259" xr:uid="{00000000-0005-0000-0000-0000509F0000}"/>
    <cellStyle name="Normal 3 4 4 2 5 3 3" xfId="45662" xr:uid="{00000000-0005-0000-0000-0000519F0000}"/>
    <cellStyle name="Normal 3 4 4 2 5 3 4" xfId="35648" xr:uid="{00000000-0005-0000-0000-0000529F0000}"/>
    <cellStyle name="Normal 3 4 4 2 5 4" xfId="12218" xr:uid="{00000000-0005-0000-0000-0000539F0000}"/>
    <cellStyle name="Normal 3 4 4 2 5 4 2" xfId="24819" xr:uid="{00000000-0005-0000-0000-0000549F0000}"/>
    <cellStyle name="Normal 3 4 4 2 5 4 2 2" xfId="60035" xr:uid="{00000000-0005-0000-0000-0000559F0000}"/>
    <cellStyle name="Normal 3 4 4 2 5 4 3" xfId="47438" xr:uid="{00000000-0005-0000-0000-0000569F0000}"/>
    <cellStyle name="Normal 3 4 4 2 5 4 4" xfId="37424" xr:uid="{00000000-0005-0000-0000-0000579F0000}"/>
    <cellStyle name="Normal 3 4 4 2 5 5" xfId="16583" xr:uid="{00000000-0005-0000-0000-0000589F0000}"/>
    <cellStyle name="Normal 3 4 4 2 5 5 2" xfId="51799" xr:uid="{00000000-0005-0000-0000-0000599F0000}"/>
    <cellStyle name="Normal 3 4 4 2 5 5 3" xfId="29188" xr:uid="{00000000-0005-0000-0000-00005A9F0000}"/>
    <cellStyle name="Normal 3 4 4 2 5 6" xfId="14805" xr:uid="{00000000-0005-0000-0000-00005B9F0000}"/>
    <cellStyle name="Normal 3 4 4 2 5 6 2" xfId="50023" xr:uid="{00000000-0005-0000-0000-00005C9F0000}"/>
    <cellStyle name="Normal 3 4 4 2 5 7" xfId="39202" xr:uid="{00000000-0005-0000-0000-00005D9F0000}"/>
    <cellStyle name="Normal 3 4 4 2 5 8" xfId="27412" xr:uid="{00000000-0005-0000-0000-00005E9F0000}"/>
    <cellStyle name="Normal 3 4 4 2 6" xfId="4258" xr:uid="{00000000-0005-0000-0000-00005F9F0000}"/>
    <cellStyle name="Normal 3 4 4 2 6 2" xfId="16905" xr:uid="{00000000-0005-0000-0000-0000609F0000}"/>
    <cellStyle name="Normal 3 4 4 2 6 2 2" xfId="52121" xr:uid="{00000000-0005-0000-0000-0000619F0000}"/>
    <cellStyle name="Normal 3 4 4 2 6 2 3" xfId="29510" xr:uid="{00000000-0005-0000-0000-0000629F0000}"/>
    <cellStyle name="Normal 3 4 4 2 6 3" xfId="13351" xr:uid="{00000000-0005-0000-0000-0000639F0000}"/>
    <cellStyle name="Normal 3 4 4 2 6 3 2" xfId="48569" xr:uid="{00000000-0005-0000-0000-0000649F0000}"/>
    <cellStyle name="Normal 3 4 4 2 6 4" xfId="39524" xr:uid="{00000000-0005-0000-0000-0000659F0000}"/>
    <cellStyle name="Normal 3 4 4 2 6 5" xfId="25958" xr:uid="{00000000-0005-0000-0000-0000669F0000}"/>
    <cellStyle name="Normal 3 4 4 2 7" xfId="5728" xr:uid="{00000000-0005-0000-0000-0000679F0000}"/>
    <cellStyle name="Normal 3 4 4 2 7 2" xfId="18359" xr:uid="{00000000-0005-0000-0000-0000689F0000}"/>
    <cellStyle name="Normal 3 4 4 2 7 2 2" xfId="53575" xr:uid="{00000000-0005-0000-0000-0000699F0000}"/>
    <cellStyle name="Normal 3 4 4 2 7 3" xfId="40978" xr:uid="{00000000-0005-0000-0000-00006A9F0000}"/>
    <cellStyle name="Normal 3 4 4 2 7 4" xfId="30964" xr:uid="{00000000-0005-0000-0000-00006B9F0000}"/>
    <cellStyle name="Normal 3 4 4 2 8" xfId="7187" xr:uid="{00000000-0005-0000-0000-00006C9F0000}"/>
    <cellStyle name="Normal 3 4 4 2 8 2" xfId="19813" xr:uid="{00000000-0005-0000-0000-00006D9F0000}"/>
    <cellStyle name="Normal 3 4 4 2 8 2 2" xfId="55029" xr:uid="{00000000-0005-0000-0000-00006E9F0000}"/>
    <cellStyle name="Normal 3 4 4 2 8 3" xfId="42432" xr:uid="{00000000-0005-0000-0000-00006F9F0000}"/>
    <cellStyle name="Normal 3 4 4 2 8 4" xfId="32418" xr:uid="{00000000-0005-0000-0000-0000709F0000}"/>
    <cellStyle name="Normal 3 4 4 2 9" xfId="8968" xr:uid="{00000000-0005-0000-0000-0000719F0000}"/>
    <cellStyle name="Normal 3 4 4 2 9 2" xfId="21589" xr:uid="{00000000-0005-0000-0000-0000729F0000}"/>
    <cellStyle name="Normal 3 4 4 2 9 2 2" xfId="56805" xr:uid="{00000000-0005-0000-0000-0000739F0000}"/>
    <cellStyle name="Normal 3 4 4 2 9 3" xfId="44208" xr:uid="{00000000-0005-0000-0000-0000749F0000}"/>
    <cellStyle name="Normal 3 4 4 2 9 4" xfId="34194" xr:uid="{00000000-0005-0000-0000-0000759F0000}"/>
    <cellStyle name="Normal 3 4 4 3" xfId="3107" xr:uid="{00000000-0005-0000-0000-0000769F0000}"/>
    <cellStyle name="Normal 3 4 4 3 10" xfId="25476" xr:uid="{00000000-0005-0000-0000-0000779F0000}"/>
    <cellStyle name="Normal 3 4 4 3 11" xfId="61011" xr:uid="{00000000-0005-0000-0000-0000789F0000}"/>
    <cellStyle name="Normal 3 4 4 3 2" xfId="4907" xr:uid="{00000000-0005-0000-0000-0000799F0000}"/>
    <cellStyle name="Normal 3 4 4 3 2 2" xfId="17554" xr:uid="{00000000-0005-0000-0000-00007A9F0000}"/>
    <cellStyle name="Normal 3 4 4 3 2 2 2" xfId="52770" xr:uid="{00000000-0005-0000-0000-00007B9F0000}"/>
    <cellStyle name="Normal 3 4 4 3 2 2 3" xfId="30159" xr:uid="{00000000-0005-0000-0000-00007C9F0000}"/>
    <cellStyle name="Normal 3 4 4 3 2 3" xfId="14000" xr:uid="{00000000-0005-0000-0000-00007D9F0000}"/>
    <cellStyle name="Normal 3 4 4 3 2 3 2" xfId="49218" xr:uid="{00000000-0005-0000-0000-00007E9F0000}"/>
    <cellStyle name="Normal 3 4 4 3 2 4" xfId="40173" xr:uid="{00000000-0005-0000-0000-00007F9F0000}"/>
    <cellStyle name="Normal 3 4 4 3 2 5" xfId="26607" xr:uid="{00000000-0005-0000-0000-0000809F0000}"/>
    <cellStyle name="Normal 3 4 4 3 3" xfId="6377" xr:uid="{00000000-0005-0000-0000-0000819F0000}"/>
    <cellStyle name="Normal 3 4 4 3 3 2" xfId="19008" xr:uid="{00000000-0005-0000-0000-0000829F0000}"/>
    <cellStyle name="Normal 3 4 4 3 3 2 2" xfId="54224" xr:uid="{00000000-0005-0000-0000-0000839F0000}"/>
    <cellStyle name="Normal 3 4 4 3 3 3" xfId="41627" xr:uid="{00000000-0005-0000-0000-0000849F0000}"/>
    <cellStyle name="Normal 3 4 4 3 3 4" xfId="31613" xr:uid="{00000000-0005-0000-0000-0000859F0000}"/>
    <cellStyle name="Normal 3 4 4 3 4" xfId="7836" xr:uid="{00000000-0005-0000-0000-0000869F0000}"/>
    <cellStyle name="Normal 3 4 4 3 4 2" xfId="20462" xr:uid="{00000000-0005-0000-0000-0000879F0000}"/>
    <cellStyle name="Normal 3 4 4 3 4 2 2" xfId="55678" xr:uid="{00000000-0005-0000-0000-0000889F0000}"/>
    <cellStyle name="Normal 3 4 4 3 4 3" xfId="43081" xr:uid="{00000000-0005-0000-0000-0000899F0000}"/>
    <cellStyle name="Normal 3 4 4 3 4 4" xfId="33067" xr:uid="{00000000-0005-0000-0000-00008A9F0000}"/>
    <cellStyle name="Normal 3 4 4 3 5" xfId="9617" xr:uid="{00000000-0005-0000-0000-00008B9F0000}"/>
    <cellStyle name="Normal 3 4 4 3 5 2" xfId="22238" xr:uid="{00000000-0005-0000-0000-00008C9F0000}"/>
    <cellStyle name="Normal 3 4 4 3 5 2 2" xfId="57454" xr:uid="{00000000-0005-0000-0000-00008D9F0000}"/>
    <cellStyle name="Normal 3 4 4 3 5 3" xfId="44857" xr:uid="{00000000-0005-0000-0000-00008E9F0000}"/>
    <cellStyle name="Normal 3 4 4 3 5 4" xfId="34843" xr:uid="{00000000-0005-0000-0000-00008F9F0000}"/>
    <cellStyle name="Normal 3 4 4 3 6" xfId="11411" xr:uid="{00000000-0005-0000-0000-0000909F0000}"/>
    <cellStyle name="Normal 3 4 4 3 6 2" xfId="24014" xr:uid="{00000000-0005-0000-0000-0000919F0000}"/>
    <cellStyle name="Normal 3 4 4 3 6 2 2" xfId="59230" xr:uid="{00000000-0005-0000-0000-0000929F0000}"/>
    <cellStyle name="Normal 3 4 4 3 6 3" xfId="46633" xr:uid="{00000000-0005-0000-0000-0000939F0000}"/>
    <cellStyle name="Normal 3 4 4 3 6 4" xfId="36619" xr:uid="{00000000-0005-0000-0000-0000949F0000}"/>
    <cellStyle name="Normal 3 4 4 3 7" xfId="15778" xr:uid="{00000000-0005-0000-0000-0000959F0000}"/>
    <cellStyle name="Normal 3 4 4 3 7 2" xfId="50994" xr:uid="{00000000-0005-0000-0000-0000969F0000}"/>
    <cellStyle name="Normal 3 4 4 3 7 3" xfId="28383" xr:uid="{00000000-0005-0000-0000-0000979F0000}"/>
    <cellStyle name="Normal 3 4 4 3 8" xfId="12869" xr:uid="{00000000-0005-0000-0000-0000989F0000}"/>
    <cellStyle name="Normal 3 4 4 3 8 2" xfId="48087" xr:uid="{00000000-0005-0000-0000-0000999F0000}"/>
    <cellStyle name="Normal 3 4 4 3 9" xfId="38397" xr:uid="{00000000-0005-0000-0000-00009A9F0000}"/>
    <cellStyle name="Normal 3 4 4 4" xfId="2928" xr:uid="{00000000-0005-0000-0000-00009B9F0000}"/>
    <cellStyle name="Normal 3 4 4 4 10" xfId="25314" xr:uid="{00000000-0005-0000-0000-00009C9F0000}"/>
    <cellStyle name="Normal 3 4 4 4 11" xfId="60849" xr:uid="{00000000-0005-0000-0000-00009D9F0000}"/>
    <cellStyle name="Normal 3 4 4 4 2" xfId="4745" xr:uid="{00000000-0005-0000-0000-00009E9F0000}"/>
    <cellStyle name="Normal 3 4 4 4 2 2" xfId="17392" xr:uid="{00000000-0005-0000-0000-00009F9F0000}"/>
    <cellStyle name="Normal 3 4 4 4 2 2 2" xfId="52608" xr:uid="{00000000-0005-0000-0000-0000A09F0000}"/>
    <cellStyle name="Normal 3 4 4 4 2 2 3" xfId="29997" xr:uid="{00000000-0005-0000-0000-0000A19F0000}"/>
    <cellStyle name="Normal 3 4 4 4 2 3" xfId="13838" xr:uid="{00000000-0005-0000-0000-0000A29F0000}"/>
    <cellStyle name="Normal 3 4 4 4 2 3 2" xfId="49056" xr:uid="{00000000-0005-0000-0000-0000A39F0000}"/>
    <cellStyle name="Normal 3 4 4 4 2 4" xfId="40011" xr:uid="{00000000-0005-0000-0000-0000A49F0000}"/>
    <cellStyle name="Normal 3 4 4 4 2 5" xfId="26445" xr:uid="{00000000-0005-0000-0000-0000A59F0000}"/>
    <cellStyle name="Normal 3 4 4 4 3" xfId="6215" xr:uid="{00000000-0005-0000-0000-0000A69F0000}"/>
    <cellStyle name="Normal 3 4 4 4 3 2" xfId="18846" xr:uid="{00000000-0005-0000-0000-0000A79F0000}"/>
    <cellStyle name="Normal 3 4 4 4 3 2 2" xfId="54062" xr:uid="{00000000-0005-0000-0000-0000A89F0000}"/>
    <cellStyle name="Normal 3 4 4 4 3 3" xfId="41465" xr:uid="{00000000-0005-0000-0000-0000A99F0000}"/>
    <cellStyle name="Normal 3 4 4 4 3 4" xfId="31451" xr:uid="{00000000-0005-0000-0000-0000AA9F0000}"/>
    <cellStyle name="Normal 3 4 4 4 4" xfId="7674" xr:uid="{00000000-0005-0000-0000-0000AB9F0000}"/>
    <cellStyle name="Normal 3 4 4 4 4 2" xfId="20300" xr:uid="{00000000-0005-0000-0000-0000AC9F0000}"/>
    <cellStyle name="Normal 3 4 4 4 4 2 2" xfId="55516" xr:uid="{00000000-0005-0000-0000-0000AD9F0000}"/>
    <cellStyle name="Normal 3 4 4 4 4 3" xfId="42919" xr:uid="{00000000-0005-0000-0000-0000AE9F0000}"/>
    <cellStyle name="Normal 3 4 4 4 4 4" xfId="32905" xr:uid="{00000000-0005-0000-0000-0000AF9F0000}"/>
    <cellStyle name="Normal 3 4 4 4 5" xfId="9455" xr:uid="{00000000-0005-0000-0000-0000B09F0000}"/>
    <cellStyle name="Normal 3 4 4 4 5 2" xfId="22076" xr:uid="{00000000-0005-0000-0000-0000B19F0000}"/>
    <cellStyle name="Normal 3 4 4 4 5 2 2" xfId="57292" xr:uid="{00000000-0005-0000-0000-0000B29F0000}"/>
    <cellStyle name="Normal 3 4 4 4 5 3" xfId="44695" xr:uid="{00000000-0005-0000-0000-0000B39F0000}"/>
    <cellStyle name="Normal 3 4 4 4 5 4" xfId="34681" xr:uid="{00000000-0005-0000-0000-0000B49F0000}"/>
    <cellStyle name="Normal 3 4 4 4 6" xfId="11249" xr:uid="{00000000-0005-0000-0000-0000B59F0000}"/>
    <cellStyle name="Normal 3 4 4 4 6 2" xfId="23852" xr:uid="{00000000-0005-0000-0000-0000B69F0000}"/>
    <cellStyle name="Normal 3 4 4 4 6 2 2" xfId="59068" xr:uid="{00000000-0005-0000-0000-0000B79F0000}"/>
    <cellStyle name="Normal 3 4 4 4 6 3" xfId="46471" xr:uid="{00000000-0005-0000-0000-0000B89F0000}"/>
    <cellStyle name="Normal 3 4 4 4 6 4" xfId="36457" xr:uid="{00000000-0005-0000-0000-0000B99F0000}"/>
    <cellStyle name="Normal 3 4 4 4 7" xfId="15616" xr:uid="{00000000-0005-0000-0000-0000BA9F0000}"/>
    <cellStyle name="Normal 3 4 4 4 7 2" xfId="50832" xr:uid="{00000000-0005-0000-0000-0000BB9F0000}"/>
    <cellStyle name="Normal 3 4 4 4 7 3" xfId="28221" xr:uid="{00000000-0005-0000-0000-0000BC9F0000}"/>
    <cellStyle name="Normal 3 4 4 4 8" xfId="12707" xr:uid="{00000000-0005-0000-0000-0000BD9F0000}"/>
    <cellStyle name="Normal 3 4 4 4 8 2" xfId="47925" xr:uid="{00000000-0005-0000-0000-0000BE9F0000}"/>
    <cellStyle name="Normal 3 4 4 4 9" xfId="38235" xr:uid="{00000000-0005-0000-0000-0000BF9F0000}"/>
    <cellStyle name="Normal 3 4 4 5" xfId="3436" xr:uid="{00000000-0005-0000-0000-0000C09F0000}"/>
    <cellStyle name="Normal 3 4 4 5 10" xfId="26932" xr:uid="{00000000-0005-0000-0000-0000C19F0000}"/>
    <cellStyle name="Normal 3 4 4 5 11" xfId="61336" xr:uid="{00000000-0005-0000-0000-0000C29F0000}"/>
    <cellStyle name="Normal 3 4 4 5 2" xfId="5232" xr:uid="{00000000-0005-0000-0000-0000C39F0000}"/>
    <cellStyle name="Normal 3 4 4 5 2 2" xfId="17879" xr:uid="{00000000-0005-0000-0000-0000C49F0000}"/>
    <cellStyle name="Normal 3 4 4 5 2 2 2" xfId="53095" xr:uid="{00000000-0005-0000-0000-0000C59F0000}"/>
    <cellStyle name="Normal 3 4 4 5 2 3" xfId="40498" xr:uid="{00000000-0005-0000-0000-0000C69F0000}"/>
    <cellStyle name="Normal 3 4 4 5 2 4" xfId="30484" xr:uid="{00000000-0005-0000-0000-0000C79F0000}"/>
    <cellStyle name="Normal 3 4 4 5 3" xfId="6702" xr:uid="{00000000-0005-0000-0000-0000C89F0000}"/>
    <cellStyle name="Normal 3 4 4 5 3 2" xfId="19333" xr:uid="{00000000-0005-0000-0000-0000C99F0000}"/>
    <cellStyle name="Normal 3 4 4 5 3 2 2" xfId="54549" xr:uid="{00000000-0005-0000-0000-0000CA9F0000}"/>
    <cellStyle name="Normal 3 4 4 5 3 3" xfId="41952" xr:uid="{00000000-0005-0000-0000-0000CB9F0000}"/>
    <cellStyle name="Normal 3 4 4 5 3 4" xfId="31938" xr:uid="{00000000-0005-0000-0000-0000CC9F0000}"/>
    <cellStyle name="Normal 3 4 4 5 4" xfId="8161" xr:uid="{00000000-0005-0000-0000-0000CD9F0000}"/>
    <cellStyle name="Normal 3 4 4 5 4 2" xfId="20787" xr:uid="{00000000-0005-0000-0000-0000CE9F0000}"/>
    <cellStyle name="Normal 3 4 4 5 4 2 2" xfId="56003" xr:uid="{00000000-0005-0000-0000-0000CF9F0000}"/>
    <cellStyle name="Normal 3 4 4 5 4 3" xfId="43406" xr:uid="{00000000-0005-0000-0000-0000D09F0000}"/>
    <cellStyle name="Normal 3 4 4 5 4 4" xfId="33392" xr:uid="{00000000-0005-0000-0000-0000D19F0000}"/>
    <cellStyle name="Normal 3 4 4 5 5" xfId="9942" xr:uid="{00000000-0005-0000-0000-0000D29F0000}"/>
    <cellStyle name="Normal 3 4 4 5 5 2" xfId="22563" xr:uid="{00000000-0005-0000-0000-0000D39F0000}"/>
    <cellStyle name="Normal 3 4 4 5 5 2 2" xfId="57779" xr:uid="{00000000-0005-0000-0000-0000D49F0000}"/>
    <cellStyle name="Normal 3 4 4 5 5 3" xfId="45182" xr:uid="{00000000-0005-0000-0000-0000D59F0000}"/>
    <cellStyle name="Normal 3 4 4 5 5 4" xfId="35168" xr:uid="{00000000-0005-0000-0000-0000D69F0000}"/>
    <cellStyle name="Normal 3 4 4 5 6" xfId="11736" xr:uid="{00000000-0005-0000-0000-0000D79F0000}"/>
    <cellStyle name="Normal 3 4 4 5 6 2" xfId="24339" xr:uid="{00000000-0005-0000-0000-0000D89F0000}"/>
    <cellStyle name="Normal 3 4 4 5 6 2 2" xfId="59555" xr:uid="{00000000-0005-0000-0000-0000D99F0000}"/>
    <cellStyle name="Normal 3 4 4 5 6 3" xfId="46958" xr:uid="{00000000-0005-0000-0000-0000DA9F0000}"/>
    <cellStyle name="Normal 3 4 4 5 6 4" xfId="36944" xr:uid="{00000000-0005-0000-0000-0000DB9F0000}"/>
    <cellStyle name="Normal 3 4 4 5 7" xfId="16103" xr:uid="{00000000-0005-0000-0000-0000DC9F0000}"/>
    <cellStyle name="Normal 3 4 4 5 7 2" xfId="51319" xr:uid="{00000000-0005-0000-0000-0000DD9F0000}"/>
    <cellStyle name="Normal 3 4 4 5 7 3" xfId="28708" xr:uid="{00000000-0005-0000-0000-0000DE9F0000}"/>
    <cellStyle name="Normal 3 4 4 5 8" xfId="14325" xr:uid="{00000000-0005-0000-0000-0000DF9F0000}"/>
    <cellStyle name="Normal 3 4 4 5 8 2" xfId="49543" xr:uid="{00000000-0005-0000-0000-0000E09F0000}"/>
    <cellStyle name="Normal 3 4 4 5 9" xfId="38722" xr:uid="{00000000-0005-0000-0000-0000E19F0000}"/>
    <cellStyle name="Normal 3 4 4 6" xfId="2597" xr:uid="{00000000-0005-0000-0000-0000E29F0000}"/>
    <cellStyle name="Normal 3 4 4 6 10" xfId="26123" xr:uid="{00000000-0005-0000-0000-0000E39F0000}"/>
    <cellStyle name="Normal 3 4 4 6 11" xfId="60527" xr:uid="{00000000-0005-0000-0000-0000E49F0000}"/>
    <cellStyle name="Normal 3 4 4 6 2" xfId="4423" xr:uid="{00000000-0005-0000-0000-0000E59F0000}"/>
    <cellStyle name="Normal 3 4 4 6 2 2" xfId="17070" xr:uid="{00000000-0005-0000-0000-0000E69F0000}"/>
    <cellStyle name="Normal 3 4 4 6 2 2 2" xfId="52286" xr:uid="{00000000-0005-0000-0000-0000E79F0000}"/>
    <cellStyle name="Normal 3 4 4 6 2 3" xfId="39689" xr:uid="{00000000-0005-0000-0000-0000E89F0000}"/>
    <cellStyle name="Normal 3 4 4 6 2 4" xfId="29675" xr:uid="{00000000-0005-0000-0000-0000E99F0000}"/>
    <cellStyle name="Normal 3 4 4 6 3" xfId="5893" xr:uid="{00000000-0005-0000-0000-0000EA9F0000}"/>
    <cellStyle name="Normal 3 4 4 6 3 2" xfId="18524" xr:uid="{00000000-0005-0000-0000-0000EB9F0000}"/>
    <cellStyle name="Normal 3 4 4 6 3 2 2" xfId="53740" xr:uid="{00000000-0005-0000-0000-0000EC9F0000}"/>
    <cellStyle name="Normal 3 4 4 6 3 3" xfId="41143" xr:uid="{00000000-0005-0000-0000-0000ED9F0000}"/>
    <cellStyle name="Normal 3 4 4 6 3 4" xfId="31129" xr:uid="{00000000-0005-0000-0000-0000EE9F0000}"/>
    <cellStyle name="Normal 3 4 4 6 4" xfId="7352" xr:uid="{00000000-0005-0000-0000-0000EF9F0000}"/>
    <cellStyle name="Normal 3 4 4 6 4 2" xfId="19978" xr:uid="{00000000-0005-0000-0000-0000F09F0000}"/>
    <cellStyle name="Normal 3 4 4 6 4 2 2" xfId="55194" xr:uid="{00000000-0005-0000-0000-0000F19F0000}"/>
    <cellStyle name="Normal 3 4 4 6 4 3" xfId="42597" xr:uid="{00000000-0005-0000-0000-0000F29F0000}"/>
    <cellStyle name="Normal 3 4 4 6 4 4" xfId="32583" xr:uid="{00000000-0005-0000-0000-0000F39F0000}"/>
    <cellStyle name="Normal 3 4 4 6 5" xfId="9133" xr:uid="{00000000-0005-0000-0000-0000F49F0000}"/>
    <cellStyle name="Normal 3 4 4 6 5 2" xfId="21754" xr:uid="{00000000-0005-0000-0000-0000F59F0000}"/>
    <cellStyle name="Normal 3 4 4 6 5 2 2" xfId="56970" xr:uid="{00000000-0005-0000-0000-0000F69F0000}"/>
    <cellStyle name="Normal 3 4 4 6 5 3" xfId="44373" xr:uid="{00000000-0005-0000-0000-0000F79F0000}"/>
    <cellStyle name="Normal 3 4 4 6 5 4" xfId="34359" xr:uid="{00000000-0005-0000-0000-0000F89F0000}"/>
    <cellStyle name="Normal 3 4 4 6 6" xfId="10927" xr:uid="{00000000-0005-0000-0000-0000F99F0000}"/>
    <cellStyle name="Normal 3 4 4 6 6 2" xfId="23530" xr:uid="{00000000-0005-0000-0000-0000FA9F0000}"/>
    <cellStyle name="Normal 3 4 4 6 6 2 2" xfId="58746" xr:uid="{00000000-0005-0000-0000-0000FB9F0000}"/>
    <cellStyle name="Normal 3 4 4 6 6 3" xfId="46149" xr:uid="{00000000-0005-0000-0000-0000FC9F0000}"/>
    <cellStyle name="Normal 3 4 4 6 6 4" xfId="36135" xr:uid="{00000000-0005-0000-0000-0000FD9F0000}"/>
    <cellStyle name="Normal 3 4 4 6 7" xfId="15294" xr:uid="{00000000-0005-0000-0000-0000FE9F0000}"/>
    <cellStyle name="Normal 3 4 4 6 7 2" xfId="50510" xr:uid="{00000000-0005-0000-0000-0000FF9F0000}"/>
    <cellStyle name="Normal 3 4 4 6 7 3" xfId="27899" xr:uid="{00000000-0005-0000-0000-000000A00000}"/>
    <cellStyle name="Normal 3 4 4 6 8" xfId="13516" xr:uid="{00000000-0005-0000-0000-000001A00000}"/>
    <cellStyle name="Normal 3 4 4 6 8 2" xfId="48734" xr:uid="{00000000-0005-0000-0000-000002A00000}"/>
    <cellStyle name="Normal 3 4 4 6 9" xfId="37913" xr:uid="{00000000-0005-0000-0000-000003A00000}"/>
    <cellStyle name="Normal 3 4 4 7" xfId="3761" xr:uid="{00000000-0005-0000-0000-000004A00000}"/>
    <cellStyle name="Normal 3 4 4 7 2" xfId="8484" xr:uid="{00000000-0005-0000-0000-000005A00000}"/>
    <cellStyle name="Normal 3 4 4 7 2 2" xfId="21110" xr:uid="{00000000-0005-0000-0000-000006A00000}"/>
    <cellStyle name="Normal 3 4 4 7 2 2 2" xfId="56326" xr:uid="{00000000-0005-0000-0000-000007A00000}"/>
    <cellStyle name="Normal 3 4 4 7 2 3" xfId="43729" xr:uid="{00000000-0005-0000-0000-000008A00000}"/>
    <cellStyle name="Normal 3 4 4 7 2 4" xfId="33715" xr:uid="{00000000-0005-0000-0000-000009A00000}"/>
    <cellStyle name="Normal 3 4 4 7 3" xfId="10265" xr:uid="{00000000-0005-0000-0000-00000AA00000}"/>
    <cellStyle name="Normal 3 4 4 7 3 2" xfId="22886" xr:uid="{00000000-0005-0000-0000-00000BA00000}"/>
    <cellStyle name="Normal 3 4 4 7 3 2 2" xfId="58102" xr:uid="{00000000-0005-0000-0000-00000CA00000}"/>
    <cellStyle name="Normal 3 4 4 7 3 3" xfId="45505" xr:uid="{00000000-0005-0000-0000-00000DA00000}"/>
    <cellStyle name="Normal 3 4 4 7 3 4" xfId="35491" xr:uid="{00000000-0005-0000-0000-00000EA00000}"/>
    <cellStyle name="Normal 3 4 4 7 4" xfId="12061" xr:uid="{00000000-0005-0000-0000-00000FA00000}"/>
    <cellStyle name="Normal 3 4 4 7 4 2" xfId="24662" xr:uid="{00000000-0005-0000-0000-000010A00000}"/>
    <cellStyle name="Normal 3 4 4 7 4 2 2" xfId="59878" xr:uid="{00000000-0005-0000-0000-000011A00000}"/>
    <cellStyle name="Normal 3 4 4 7 4 3" xfId="47281" xr:uid="{00000000-0005-0000-0000-000012A00000}"/>
    <cellStyle name="Normal 3 4 4 7 4 4" xfId="37267" xr:uid="{00000000-0005-0000-0000-000013A00000}"/>
    <cellStyle name="Normal 3 4 4 7 5" xfId="16426" xr:uid="{00000000-0005-0000-0000-000014A00000}"/>
    <cellStyle name="Normal 3 4 4 7 5 2" xfId="51642" xr:uid="{00000000-0005-0000-0000-000015A00000}"/>
    <cellStyle name="Normal 3 4 4 7 5 3" xfId="29031" xr:uid="{00000000-0005-0000-0000-000016A00000}"/>
    <cellStyle name="Normal 3 4 4 7 6" xfId="14648" xr:uid="{00000000-0005-0000-0000-000017A00000}"/>
    <cellStyle name="Normal 3 4 4 7 6 2" xfId="49866" xr:uid="{00000000-0005-0000-0000-000018A00000}"/>
    <cellStyle name="Normal 3 4 4 7 7" xfId="39045" xr:uid="{00000000-0005-0000-0000-000019A00000}"/>
    <cellStyle name="Normal 3 4 4 7 8" xfId="27255" xr:uid="{00000000-0005-0000-0000-00001AA00000}"/>
    <cellStyle name="Normal 3 4 4 8" xfId="4101" xr:uid="{00000000-0005-0000-0000-00001BA00000}"/>
    <cellStyle name="Normal 3 4 4 8 2" xfId="16748" xr:uid="{00000000-0005-0000-0000-00001CA00000}"/>
    <cellStyle name="Normal 3 4 4 8 2 2" xfId="51964" xr:uid="{00000000-0005-0000-0000-00001DA00000}"/>
    <cellStyle name="Normal 3 4 4 8 2 3" xfId="29353" xr:uid="{00000000-0005-0000-0000-00001EA00000}"/>
    <cellStyle name="Normal 3 4 4 8 3" xfId="13194" xr:uid="{00000000-0005-0000-0000-00001FA00000}"/>
    <cellStyle name="Normal 3 4 4 8 3 2" xfId="48412" xr:uid="{00000000-0005-0000-0000-000020A00000}"/>
    <cellStyle name="Normal 3 4 4 8 4" xfId="39367" xr:uid="{00000000-0005-0000-0000-000021A00000}"/>
    <cellStyle name="Normal 3 4 4 8 5" xfId="25801" xr:uid="{00000000-0005-0000-0000-000022A00000}"/>
    <cellStyle name="Normal 3 4 4 9" xfId="5571" xr:uid="{00000000-0005-0000-0000-000023A00000}"/>
    <cellStyle name="Normal 3 4 4 9 2" xfId="18202" xr:uid="{00000000-0005-0000-0000-000024A00000}"/>
    <cellStyle name="Normal 3 4 4 9 2 2" xfId="53418" xr:uid="{00000000-0005-0000-0000-000025A00000}"/>
    <cellStyle name="Normal 3 4 4 9 3" xfId="40821" xr:uid="{00000000-0005-0000-0000-000026A00000}"/>
    <cellStyle name="Normal 3 4 4 9 4" xfId="30807" xr:uid="{00000000-0005-0000-0000-000027A00000}"/>
    <cellStyle name="Normal 3 4 5" xfId="2320" xr:uid="{00000000-0005-0000-0000-000028A00000}"/>
    <cellStyle name="Normal 3 4 5 10" xfId="10667" xr:uid="{00000000-0005-0000-0000-000029A00000}"/>
    <cellStyle name="Normal 3 4 5 10 2" xfId="23278" xr:uid="{00000000-0005-0000-0000-00002AA00000}"/>
    <cellStyle name="Normal 3 4 5 10 2 2" xfId="58494" xr:uid="{00000000-0005-0000-0000-00002BA00000}"/>
    <cellStyle name="Normal 3 4 5 10 3" xfId="45897" xr:uid="{00000000-0005-0000-0000-00002CA00000}"/>
    <cellStyle name="Normal 3 4 5 10 4" xfId="35883" xr:uid="{00000000-0005-0000-0000-00002DA00000}"/>
    <cellStyle name="Normal 3 4 5 11" xfId="15032" xr:uid="{00000000-0005-0000-0000-00002EA00000}"/>
    <cellStyle name="Normal 3 4 5 11 2" xfId="50248" xr:uid="{00000000-0005-0000-0000-00002FA00000}"/>
    <cellStyle name="Normal 3 4 5 11 3" xfId="27637" xr:uid="{00000000-0005-0000-0000-000030A00000}"/>
    <cellStyle name="Normal 3 4 5 12" xfId="12445" xr:uid="{00000000-0005-0000-0000-000031A00000}"/>
    <cellStyle name="Normal 3 4 5 12 2" xfId="47663" xr:uid="{00000000-0005-0000-0000-000032A00000}"/>
    <cellStyle name="Normal 3 4 5 13" xfId="37651" xr:uid="{00000000-0005-0000-0000-000033A00000}"/>
    <cellStyle name="Normal 3 4 5 14" xfId="25052" xr:uid="{00000000-0005-0000-0000-000034A00000}"/>
    <cellStyle name="Normal 3 4 5 15" xfId="60265" xr:uid="{00000000-0005-0000-0000-000035A00000}"/>
    <cellStyle name="Normal 3 4 5 2" xfId="3167" xr:uid="{00000000-0005-0000-0000-000036A00000}"/>
    <cellStyle name="Normal 3 4 5 2 10" xfId="25536" xr:uid="{00000000-0005-0000-0000-000037A00000}"/>
    <cellStyle name="Normal 3 4 5 2 11" xfId="61071" xr:uid="{00000000-0005-0000-0000-000038A00000}"/>
    <cellStyle name="Normal 3 4 5 2 2" xfId="4967" xr:uid="{00000000-0005-0000-0000-000039A00000}"/>
    <cellStyle name="Normal 3 4 5 2 2 2" xfId="17614" xr:uid="{00000000-0005-0000-0000-00003AA00000}"/>
    <cellStyle name="Normal 3 4 5 2 2 2 2" xfId="52830" xr:uid="{00000000-0005-0000-0000-00003BA00000}"/>
    <cellStyle name="Normal 3 4 5 2 2 2 3" xfId="30219" xr:uid="{00000000-0005-0000-0000-00003CA00000}"/>
    <cellStyle name="Normal 3 4 5 2 2 3" xfId="14060" xr:uid="{00000000-0005-0000-0000-00003DA00000}"/>
    <cellStyle name="Normal 3 4 5 2 2 3 2" xfId="49278" xr:uid="{00000000-0005-0000-0000-00003EA00000}"/>
    <cellStyle name="Normal 3 4 5 2 2 4" xfId="40233" xr:uid="{00000000-0005-0000-0000-00003FA00000}"/>
    <cellStyle name="Normal 3 4 5 2 2 5" xfId="26667" xr:uid="{00000000-0005-0000-0000-000040A00000}"/>
    <cellStyle name="Normal 3 4 5 2 3" xfId="6437" xr:uid="{00000000-0005-0000-0000-000041A00000}"/>
    <cellStyle name="Normal 3 4 5 2 3 2" xfId="19068" xr:uid="{00000000-0005-0000-0000-000042A00000}"/>
    <cellStyle name="Normal 3 4 5 2 3 2 2" xfId="54284" xr:uid="{00000000-0005-0000-0000-000043A00000}"/>
    <cellStyle name="Normal 3 4 5 2 3 3" xfId="41687" xr:uid="{00000000-0005-0000-0000-000044A00000}"/>
    <cellStyle name="Normal 3 4 5 2 3 4" xfId="31673" xr:uid="{00000000-0005-0000-0000-000045A00000}"/>
    <cellStyle name="Normal 3 4 5 2 4" xfId="7896" xr:uid="{00000000-0005-0000-0000-000046A00000}"/>
    <cellStyle name="Normal 3 4 5 2 4 2" xfId="20522" xr:uid="{00000000-0005-0000-0000-000047A00000}"/>
    <cellStyle name="Normal 3 4 5 2 4 2 2" xfId="55738" xr:uid="{00000000-0005-0000-0000-000048A00000}"/>
    <cellStyle name="Normal 3 4 5 2 4 3" xfId="43141" xr:uid="{00000000-0005-0000-0000-000049A00000}"/>
    <cellStyle name="Normal 3 4 5 2 4 4" xfId="33127" xr:uid="{00000000-0005-0000-0000-00004AA00000}"/>
    <cellStyle name="Normal 3 4 5 2 5" xfId="9677" xr:uid="{00000000-0005-0000-0000-00004BA00000}"/>
    <cellStyle name="Normal 3 4 5 2 5 2" xfId="22298" xr:uid="{00000000-0005-0000-0000-00004CA00000}"/>
    <cellStyle name="Normal 3 4 5 2 5 2 2" xfId="57514" xr:uid="{00000000-0005-0000-0000-00004DA00000}"/>
    <cellStyle name="Normal 3 4 5 2 5 3" xfId="44917" xr:uid="{00000000-0005-0000-0000-00004EA00000}"/>
    <cellStyle name="Normal 3 4 5 2 5 4" xfId="34903" xr:uid="{00000000-0005-0000-0000-00004FA00000}"/>
    <cellStyle name="Normal 3 4 5 2 6" xfId="11471" xr:uid="{00000000-0005-0000-0000-000050A00000}"/>
    <cellStyle name="Normal 3 4 5 2 6 2" xfId="24074" xr:uid="{00000000-0005-0000-0000-000051A00000}"/>
    <cellStyle name="Normal 3 4 5 2 6 2 2" xfId="59290" xr:uid="{00000000-0005-0000-0000-000052A00000}"/>
    <cellStyle name="Normal 3 4 5 2 6 3" xfId="46693" xr:uid="{00000000-0005-0000-0000-000053A00000}"/>
    <cellStyle name="Normal 3 4 5 2 6 4" xfId="36679" xr:uid="{00000000-0005-0000-0000-000054A00000}"/>
    <cellStyle name="Normal 3 4 5 2 7" xfId="15838" xr:uid="{00000000-0005-0000-0000-000055A00000}"/>
    <cellStyle name="Normal 3 4 5 2 7 2" xfId="51054" xr:uid="{00000000-0005-0000-0000-000056A00000}"/>
    <cellStyle name="Normal 3 4 5 2 7 3" xfId="28443" xr:uid="{00000000-0005-0000-0000-000057A00000}"/>
    <cellStyle name="Normal 3 4 5 2 8" xfId="12929" xr:uid="{00000000-0005-0000-0000-000058A00000}"/>
    <cellStyle name="Normal 3 4 5 2 8 2" xfId="48147" xr:uid="{00000000-0005-0000-0000-000059A00000}"/>
    <cellStyle name="Normal 3 4 5 2 9" xfId="38457" xr:uid="{00000000-0005-0000-0000-00005AA00000}"/>
    <cellStyle name="Normal 3 4 5 3" xfId="3496" xr:uid="{00000000-0005-0000-0000-00005BA00000}"/>
    <cellStyle name="Normal 3 4 5 3 10" xfId="26992" xr:uid="{00000000-0005-0000-0000-00005CA00000}"/>
    <cellStyle name="Normal 3 4 5 3 11" xfId="61396" xr:uid="{00000000-0005-0000-0000-00005DA00000}"/>
    <cellStyle name="Normal 3 4 5 3 2" xfId="5292" xr:uid="{00000000-0005-0000-0000-00005EA00000}"/>
    <cellStyle name="Normal 3 4 5 3 2 2" xfId="17939" xr:uid="{00000000-0005-0000-0000-00005FA00000}"/>
    <cellStyle name="Normal 3 4 5 3 2 2 2" xfId="53155" xr:uid="{00000000-0005-0000-0000-000060A00000}"/>
    <cellStyle name="Normal 3 4 5 3 2 3" xfId="40558" xr:uid="{00000000-0005-0000-0000-000061A00000}"/>
    <cellStyle name="Normal 3 4 5 3 2 4" xfId="30544" xr:uid="{00000000-0005-0000-0000-000062A00000}"/>
    <cellStyle name="Normal 3 4 5 3 3" xfId="6762" xr:uid="{00000000-0005-0000-0000-000063A00000}"/>
    <cellStyle name="Normal 3 4 5 3 3 2" xfId="19393" xr:uid="{00000000-0005-0000-0000-000064A00000}"/>
    <cellStyle name="Normal 3 4 5 3 3 2 2" xfId="54609" xr:uid="{00000000-0005-0000-0000-000065A00000}"/>
    <cellStyle name="Normal 3 4 5 3 3 3" xfId="42012" xr:uid="{00000000-0005-0000-0000-000066A00000}"/>
    <cellStyle name="Normal 3 4 5 3 3 4" xfId="31998" xr:uid="{00000000-0005-0000-0000-000067A00000}"/>
    <cellStyle name="Normal 3 4 5 3 4" xfId="8221" xr:uid="{00000000-0005-0000-0000-000068A00000}"/>
    <cellStyle name="Normal 3 4 5 3 4 2" xfId="20847" xr:uid="{00000000-0005-0000-0000-000069A00000}"/>
    <cellStyle name="Normal 3 4 5 3 4 2 2" xfId="56063" xr:uid="{00000000-0005-0000-0000-00006AA00000}"/>
    <cellStyle name="Normal 3 4 5 3 4 3" xfId="43466" xr:uid="{00000000-0005-0000-0000-00006BA00000}"/>
    <cellStyle name="Normal 3 4 5 3 4 4" xfId="33452" xr:uid="{00000000-0005-0000-0000-00006CA00000}"/>
    <cellStyle name="Normal 3 4 5 3 5" xfId="10002" xr:uid="{00000000-0005-0000-0000-00006DA00000}"/>
    <cellStyle name="Normal 3 4 5 3 5 2" xfId="22623" xr:uid="{00000000-0005-0000-0000-00006EA00000}"/>
    <cellStyle name="Normal 3 4 5 3 5 2 2" xfId="57839" xr:uid="{00000000-0005-0000-0000-00006FA00000}"/>
    <cellStyle name="Normal 3 4 5 3 5 3" xfId="45242" xr:uid="{00000000-0005-0000-0000-000070A00000}"/>
    <cellStyle name="Normal 3 4 5 3 5 4" xfId="35228" xr:uid="{00000000-0005-0000-0000-000071A00000}"/>
    <cellStyle name="Normal 3 4 5 3 6" xfId="11796" xr:uid="{00000000-0005-0000-0000-000072A00000}"/>
    <cellStyle name="Normal 3 4 5 3 6 2" xfId="24399" xr:uid="{00000000-0005-0000-0000-000073A00000}"/>
    <cellStyle name="Normal 3 4 5 3 6 2 2" xfId="59615" xr:uid="{00000000-0005-0000-0000-000074A00000}"/>
    <cellStyle name="Normal 3 4 5 3 6 3" xfId="47018" xr:uid="{00000000-0005-0000-0000-000075A00000}"/>
    <cellStyle name="Normal 3 4 5 3 6 4" xfId="37004" xr:uid="{00000000-0005-0000-0000-000076A00000}"/>
    <cellStyle name="Normal 3 4 5 3 7" xfId="16163" xr:uid="{00000000-0005-0000-0000-000077A00000}"/>
    <cellStyle name="Normal 3 4 5 3 7 2" xfId="51379" xr:uid="{00000000-0005-0000-0000-000078A00000}"/>
    <cellStyle name="Normal 3 4 5 3 7 3" xfId="28768" xr:uid="{00000000-0005-0000-0000-000079A00000}"/>
    <cellStyle name="Normal 3 4 5 3 8" xfId="14385" xr:uid="{00000000-0005-0000-0000-00007AA00000}"/>
    <cellStyle name="Normal 3 4 5 3 8 2" xfId="49603" xr:uid="{00000000-0005-0000-0000-00007BA00000}"/>
    <cellStyle name="Normal 3 4 5 3 9" xfId="38782" xr:uid="{00000000-0005-0000-0000-00007CA00000}"/>
    <cellStyle name="Normal 3 4 5 4" xfId="2657" xr:uid="{00000000-0005-0000-0000-00007DA00000}"/>
    <cellStyle name="Normal 3 4 5 4 10" xfId="26183" xr:uid="{00000000-0005-0000-0000-00007EA00000}"/>
    <cellStyle name="Normal 3 4 5 4 11" xfId="60587" xr:uid="{00000000-0005-0000-0000-00007FA00000}"/>
    <cellStyle name="Normal 3 4 5 4 2" xfId="4483" xr:uid="{00000000-0005-0000-0000-000080A00000}"/>
    <cellStyle name="Normal 3 4 5 4 2 2" xfId="17130" xr:uid="{00000000-0005-0000-0000-000081A00000}"/>
    <cellStyle name="Normal 3 4 5 4 2 2 2" xfId="52346" xr:uid="{00000000-0005-0000-0000-000082A00000}"/>
    <cellStyle name="Normal 3 4 5 4 2 3" xfId="39749" xr:uid="{00000000-0005-0000-0000-000083A00000}"/>
    <cellStyle name="Normal 3 4 5 4 2 4" xfId="29735" xr:uid="{00000000-0005-0000-0000-000084A00000}"/>
    <cellStyle name="Normal 3 4 5 4 3" xfId="5953" xr:uid="{00000000-0005-0000-0000-000085A00000}"/>
    <cellStyle name="Normal 3 4 5 4 3 2" xfId="18584" xr:uid="{00000000-0005-0000-0000-000086A00000}"/>
    <cellStyle name="Normal 3 4 5 4 3 2 2" xfId="53800" xr:uid="{00000000-0005-0000-0000-000087A00000}"/>
    <cellStyle name="Normal 3 4 5 4 3 3" xfId="41203" xr:uid="{00000000-0005-0000-0000-000088A00000}"/>
    <cellStyle name="Normal 3 4 5 4 3 4" xfId="31189" xr:uid="{00000000-0005-0000-0000-000089A00000}"/>
    <cellStyle name="Normal 3 4 5 4 4" xfId="7412" xr:uid="{00000000-0005-0000-0000-00008AA00000}"/>
    <cellStyle name="Normal 3 4 5 4 4 2" xfId="20038" xr:uid="{00000000-0005-0000-0000-00008BA00000}"/>
    <cellStyle name="Normal 3 4 5 4 4 2 2" xfId="55254" xr:uid="{00000000-0005-0000-0000-00008CA00000}"/>
    <cellStyle name="Normal 3 4 5 4 4 3" xfId="42657" xr:uid="{00000000-0005-0000-0000-00008DA00000}"/>
    <cellStyle name="Normal 3 4 5 4 4 4" xfId="32643" xr:uid="{00000000-0005-0000-0000-00008EA00000}"/>
    <cellStyle name="Normal 3 4 5 4 5" xfId="9193" xr:uid="{00000000-0005-0000-0000-00008FA00000}"/>
    <cellStyle name="Normal 3 4 5 4 5 2" xfId="21814" xr:uid="{00000000-0005-0000-0000-000090A00000}"/>
    <cellStyle name="Normal 3 4 5 4 5 2 2" xfId="57030" xr:uid="{00000000-0005-0000-0000-000091A00000}"/>
    <cellStyle name="Normal 3 4 5 4 5 3" xfId="44433" xr:uid="{00000000-0005-0000-0000-000092A00000}"/>
    <cellStyle name="Normal 3 4 5 4 5 4" xfId="34419" xr:uid="{00000000-0005-0000-0000-000093A00000}"/>
    <cellStyle name="Normal 3 4 5 4 6" xfId="10987" xr:uid="{00000000-0005-0000-0000-000094A00000}"/>
    <cellStyle name="Normal 3 4 5 4 6 2" xfId="23590" xr:uid="{00000000-0005-0000-0000-000095A00000}"/>
    <cellStyle name="Normal 3 4 5 4 6 2 2" xfId="58806" xr:uid="{00000000-0005-0000-0000-000096A00000}"/>
    <cellStyle name="Normal 3 4 5 4 6 3" xfId="46209" xr:uid="{00000000-0005-0000-0000-000097A00000}"/>
    <cellStyle name="Normal 3 4 5 4 6 4" xfId="36195" xr:uid="{00000000-0005-0000-0000-000098A00000}"/>
    <cellStyle name="Normal 3 4 5 4 7" xfId="15354" xr:uid="{00000000-0005-0000-0000-000099A00000}"/>
    <cellStyle name="Normal 3 4 5 4 7 2" xfId="50570" xr:uid="{00000000-0005-0000-0000-00009AA00000}"/>
    <cellStyle name="Normal 3 4 5 4 7 3" xfId="27959" xr:uid="{00000000-0005-0000-0000-00009BA00000}"/>
    <cellStyle name="Normal 3 4 5 4 8" xfId="13576" xr:uid="{00000000-0005-0000-0000-00009CA00000}"/>
    <cellStyle name="Normal 3 4 5 4 8 2" xfId="48794" xr:uid="{00000000-0005-0000-0000-00009DA00000}"/>
    <cellStyle name="Normal 3 4 5 4 9" xfId="37973" xr:uid="{00000000-0005-0000-0000-00009EA00000}"/>
    <cellStyle name="Normal 3 4 5 5" xfId="3821" xr:uid="{00000000-0005-0000-0000-00009FA00000}"/>
    <cellStyle name="Normal 3 4 5 5 2" xfId="8544" xr:uid="{00000000-0005-0000-0000-0000A0A00000}"/>
    <cellStyle name="Normal 3 4 5 5 2 2" xfId="21170" xr:uid="{00000000-0005-0000-0000-0000A1A00000}"/>
    <cellStyle name="Normal 3 4 5 5 2 2 2" xfId="56386" xr:uid="{00000000-0005-0000-0000-0000A2A00000}"/>
    <cellStyle name="Normal 3 4 5 5 2 3" xfId="43789" xr:uid="{00000000-0005-0000-0000-0000A3A00000}"/>
    <cellStyle name="Normal 3 4 5 5 2 4" xfId="33775" xr:uid="{00000000-0005-0000-0000-0000A4A00000}"/>
    <cellStyle name="Normal 3 4 5 5 3" xfId="10325" xr:uid="{00000000-0005-0000-0000-0000A5A00000}"/>
    <cellStyle name="Normal 3 4 5 5 3 2" xfId="22946" xr:uid="{00000000-0005-0000-0000-0000A6A00000}"/>
    <cellStyle name="Normal 3 4 5 5 3 2 2" xfId="58162" xr:uid="{00000000-0005-0000-0000-0000A7A00000}"/>
    <cellStyle name="Normal 3 4 5 5 3 3" xfId="45565" xr:uid="{00000000-0005-0000-0000-0000A8A00000}"/>
    <cellStyle name="Normal 3 4 5 5 3 4" xfId="35551" xr:uid="{00000000-0005-0000-0000-0000A9A00000}"/>
    <cellStyle name="Normal 3 4 5 5 4" xfId="12121" xr:uid="{00000000-0005-0000-0000-0000AAA00000}"/>
    <cellStyle name="Normal 3 4 5 5 4 2" xfId="24722" xr:uid="{00000000-0005-0000-0000-0000ABA00000}"/>
    <cellStyle name="Normal 3 4 5 5 4 2 2" xfId="59938" xr:uid="{00000000-0005-0000-0000-0000ACA00000}"/>
    <cellStyle name="Normal 3 4 5 5 4 3" xfId="47341" xr:uid="{00000000-0005-0000-0000-0000ADA00000}"/>
    <cellStyle name="Normal 3 4 5 5 4 4" xfId="37327" xr:uid="{00000000-0005-0000-0000-0000AEA00000}"/>
    <cellStyle name="Normal 3 4 5 5 5" xfId="16486" xr:uid="{00000000-0005-0000-0000-0000AFA00000}"/>
    <cellStyle name="Normal 3 4 5 5 5 2" xfId="51702" xr:uid="{00000000-0005-0000-0000-0000B0A00000}"/>
    <cellStyle name="Normal 3 4 5 5 5 3" xfId="29091" xr:uid="{00000000-0005-0000-0000-0000B1A00000}"/>
    <cellStyle name="Normal 3 4 5 5 6" xfId="14708" xr:uid="{00000000-0005-0000-0000-0000B2A00000}"/>
    <cellStyle name="Normal 3 4 5 5 6 2" xfId="49926" xr:uid="{00000000-0005-0000-0000-0000B3A00000}"/>
    <cellStyle name="Normal 3 4 5 5 7" xfId="39105" xr:uid="{00000000-0005-0000-0000-0000B4A00000}"/>
    <cellStyle name="Normal 3 4 5 5 8" xfId="27315" xr:uid="{00000000-0005-0000-0000-0000B5A00000}"/>
    <cellStyle name="Normal 3 4 5 6" xfId="4161" xr:uid="{00000000-0005-0000-0000-0000B6A00000}"/>
    <cellStyle name="Normal 3 4 5 6 2" xfId="16808" xr:uid="{00000000-0005-0000-0000-0000B7A00000}"/>
    <cellStyle name="Normal 3 4 5 6 2 2" xfId="52024" xr:uid="{00000000-0005-0000-0000-0000B8A00000}"/>
    <cellStyle name="Normal 3 4 5 6 2 3" xfId="29413" xr:uid="{00000000-0005-0000-0000-0000B9A00000}"/>
    <cellStyle name="Normal 3 4 5 6 3" xfId="13254" xr:uid="{00000000-0005-0000-0000-0000BAA00000}"/>
    <cellStyle name="Normal 3 4 5 6 3 2" xfId="48472" xr:uid="{00000000-0005-0000-0000-0000BBA00000}"/>
    <cellStyle name="Normal 3 4 5 6 4" xfId="39427" xr:uid="{00000000-0005-0000-0000-0000BCA00000}"/>
    <cellStyle name="Normal 3 4 5 6 5" xfId="25861" xr:uid="{00000000-0005-0000-0000-0000BDA00000}"/>
    <cellStyle name="Normal 3 4 5 7" xfId="5631" xr:uid="{00000000-0005-0000-0000-0000BEA00000}"/>
    <cellStyle name="Normal 3 4 5 7 2" xfId="18262" xr:uid="{00000000-0005-0000-0000-0000BFA00000}"/>
    <cellStyle name="Normal 3 4 5 7 2 2" xfId="53478" xr:uid="{00000000-0005-0000-0000-0000C0A00000}"/>
    <cellStyle name="Normal 3 4 5 7 3" xfId="40881" xr:uid="{00000000-0005-0000-0000-0000C1A00000}"/>
    <cellStyle name="Normal 3 4 5 7 4" xfId="30867" xr:uid="{00000000-0005-0000-0000-0000C2A00000}"/>
    <cellStyle name="Normal 3 4 5 8" xfId="7090" xr:uid="{00000000-0005-0000-0000-0000C3A00000}"/>
    <cellStyle name="Normal 3 4 5 8 2" xfId="19716" xr:uid="{00000000-0005-0000-0000-0000C4A00000}"/>
    <cellStyle name="Normal 3 4 5 8 2 2" xfId="54932" xr:uid="{00000000-0005-0000-0000-0000C5A00000}"/>
    <cellStyle name="Normal 3 4 5 8 3" xfId="42335" xr:uid="{00000000-0005-0000-0000-0000C6A00000}"/>
    <cellStyle name="Normal 3 4 5 8 4" xfId="32321" xr:uid="{00000000-0005-0000-0000-0000C7A00000}"/>
    <cellStyle name="Normal 3 4 5 9" xfId="8871" xr:uid="{00000000-0005-0000-0000-0000C8A00000}"/>
    <cellStyle name="Normal 3 4 5 9 2" xfId="21492" xr:uid="{00000000-0005-0000-0000-0000C9A00000}"/>
    <cellStyle name="Normal 3 4 5 9 2 2" xfId="56708" xr:uid="{00000000-0005-0000-0000-0000CAA00000}"/>
    <cellStyle name="Normal 3 4 5 9 3" xfId="44111" xr:uid="{00000000-0005-0000-0000-0000CBA00000}"/>
    <cellStyle name="Normal 3 4 5 9 4" xfId="34097" xr:uid="{00000000-0005-0000-0000-0000CCA00000}"/>
    <cellStyle name="Normal 3 4 6" xfId="2337" xr:uid="{00000000-0005-0000-0000-0000CDA00000}"/>
    <cellStyle name="Normal 3 4 6 10" xfId="10668" xr:uid="{00000000-0005-0000-0000-0000CEA00000}"/>
    <cellStyle name="Normal 3 4 6 10 2" xfId="23279" xr:uid="{00000000-0005-0000-0000-0000CFA00000}"/>
    <cellStyle name="Normal 3 4 6 10 2 2" xfId="58495" xr:uid="{00000000-0005-0000-0000-0000D0A00000}"/>
    <cellStyle name="Normal 3 4 6 10 3" xfId="45898" xr:uid="{00000000-0005-0000-0000-0000D1A00000}"/>
    <cellStyle name="Normal 3 4 6 10 4" xfId="35884" xr:uid="{00000000-0005-0000-0000-0000D2A00000}"/>
    <cellStyle name="Normal 3 4 6 11" xfId="15049" xr:uid="{00000000-0005-0000-0000-0000D3A00000}"/>
    <cellStyle name="Normal 3 4 6 11 2" xfId="50265" xr:uid="{00000000-0005-0000-0000-0000D4A00000}"/>
    <cellStyle name="Normal 3 4 6 11 3" xfId="27654" xr:uid="{00000000-0005-0000-0000-0000D5A00000}"/>
    <cellStyle name="Normal 3 4 6 12" xfId="12462" xr:uid="{00000000-0005-0000-0000-0000D6A00000}"/>
    <cellStyle name="Normal 3 4 6 12 2" xfId="47680" xr:uid="{00000000-0005-0000-0000-0000D7A00000}"/>
    <cellStyle name="Normal 3 4 6 13" xfId="37668" xr:uid="{00000000-0005-0000-0000-0000D8A00000}"/>
    <cellStyle name="Normal 3 4 6 14" xfId="25069" xr:uid="{00000000-0005-0000-0000-0000D9A00000}"/>
    <cellStyle name="Normal 3 4 6 15" xfId="60282" xr:uid="{00000000-0005-0000-0000-0000DAA00000}"/>
    <cellStyle name="Normal 3 4 6 2" xfId="3184" xr:uid="{00000000-0005-0000-0000-0000DBA00000}"/>
    <cellStyle name="Normal 3 4 6 2 10" xfId="25553" xr:uid="{00000000-0005-0000-0000-0000DCA00000}"/>
    <cellStyle name="Normal 3 4 6 2 11" xfId="61088" xr:uid="{00000000-0005-0000-0000-0000DDA00000}"/>
    <cellStyle name="Normal 3 4 6 2 2" xfId="4984" xr:uid="{00000000-0005-0000-0000-0000DEA00000}"/>
    <cellStyle name="Normal 3 4 6 2 2 2" xfId="17631" xr:uid="{00000000-0005-0000-0000-0000DFA00000}"/>
    <cellStyle name="Normal 3 4 6 2 2 2 2" xfId="52847" xr:uid="{00000000-0005-0000-0000-0000E0A00000}"/>
    <cellStyle name="Normal 3 4 6 2 2 2 3" xfId="30236" xr:uid="{00000000-0005-0000-0000-0000E1A00000}"/>
    <cellStyle name="Normal 3 4 6 2 2 3" xfId="14077" xr:uid="{00000000-0005-0000-0000-0000E2A00000}"/>
    <cellStyle name="Normal 3 4 6 2 2 3 2" xfId="49295" xr:uid="{00000000-0005-0000-0000-0000E3A00000}"/>
    <cellStyle name="Normal 3 4 6 2 2 4" xfId="40250" xr:uid="{00000000-0005-0000-0000-0000E4A00000}"/>
    <cellStyle name="Normal 3 4 6 2 2 5" xfId="26684" xr:uid="{00000000-0005-0000-0000-0000E5A00000}"/>
    <cellStyle name="Normal 3 4 6 2 3" xfId="6454" xr:uid="{00000000-0005-0000-0000-0000E6A00000}"/>
    <cellStyle name="Normal 3 4 6 2 3 2" xfId="19085" xr:uid="{00000000-0005-0000-0000-0000E7A00000}"/>
    <cellStyle name="Normal 3 4 6 2 3 2 2" xfId="54301" xr:uid="{00000000-0005-0000-0000-0000E8A00000}"/>
    <cellStyle name="Normal 3 4 6 2 3 3" xfId="41704" xr:uid="{00000000-0005-0000-0000-0000E9A00000}"/>
    <cellStyle name="Normal 3 4 6 2 3 4" xfId="31690" xr:uid="{00000000-0005-0000-0000-0000EAA00000}"/>
    <cellStyle name="Normal 3 4 6 2 4" xfId="7913" xr:uid="{00000000-0005-0000-0000-0000EBA00000}"/>
    <cellStyle name="Normal 3 4 6 2 4 2" xfId="20539" xr:uid="{00000000-0005-0000-0000-0000ECA00000}"/>
    <cellStyle name="Normal 3 4 6 2 4 2 2" xfId="55755" xr:uid="{00000000-0005-0000-0000-0000EDA00000}"/>
    <cellStyle name="Normal 3 4 6 2 4 3" xfId="43158" xr:uid="{00000000-0005-0000-0000-0000EEA00000}"/>
    <cellStyle name="Normal 3 4 6 2 4 4" xfId="33144" xr:uid="{00000000-0005-0000-0000-0000EFA00000}"/>
    <cellStyle name="Normal 3 4 6 2 5" xfId="9694" xr:uid="{00000000-0005-0000-0000-0000F0A00000}"/>
    <cellStyle name="Normal 3 4 6 2 5 2" xfId="22315" xr:uid="{00000000-0005-0000-0000-0000F1A00000}"/>
    <cellStyle name="Normal 3 4 6 2 5 2 2" xfId="57531" xr:uid="{00000000-0005-0000-0000-0000F2A00000}"/>
    <cellStyle name="Normal 3 4 6 2 5 3" xfId="44934" xr:uid="{00000000-0005-0000-0000-0000F3A00000}"/>
    <cellStyle name="Normal 3 4 6 2 5 4" xfId="34920" xr:uid="{00000000-0005-0000-0000-0000F4A00000}"/>
    <cellStyle name="Normal 3 4 6 2 6" xfId="11488" xr:uid="{00000000-0005-0000-0000-0000F5A00000}"/>
    <cellStyle name="Normal 3 4 6 2 6 2" xfId="24091" xr:uid="{00000000-0005-0000-0000-0000F6A00000}"/>
    <cellStyle name="Normal 3 4 6 2 6 2 2" xfId="59307" xr:uid="{00000000-0005-0000-0000-0000F7A00000}"/>
    <cellStyle name="Normal 3 4 6 2 6 3" xfId="46710" xr:uid="{00000000-0005-0000-0000-0000F8A00000}"/>
    <cellStyle name="Normal 3 4 6 2 6 4" xfId="36696" xr:uid="{00000000-0005-0000-0000-0000F9A00000}"/>
    <cellStyle name="Normal 3 4 6 2 7" xfId="15855" xr:uid="{00000000-0005-0000-0000-0000FAA00000}"/>
    <cellStyle name="Normal 3 4 6 2 7 2" xfId="51071" xr:uid="{00000000-0005-0000-0000-0000FBA00000}"/>
    <cellStyle name="Normal 3 4 6 2 7 3" xfId="28460" xr:uid="{00000000-0005-0000-0000-0000FCA00000}"/>
    <cellStyle name="Normal 3 4 6 2 8" xfId="12946" xr:uid="{00000000-0005-0000-0000-0000FDA00000}"/>
    <cellStyle name="Normal 3 4 6 2 8 2" xfId="48164" xr:uid="{00000000-0005-0000-0000-0000FEA00000}"/>
    <cellStyle name="Normal 3 4 6 2 9" xfId="38474" xr:uid="{00000000-0005-0000-0000-0000FFA00000}"/>
    <cellStyle name="Normal 3 4 6 3" xfId="3513" xr:uid="{00000000-0005-0000-0000-000000A10000}"/>
    <cellStyle name="Normal 3 4 6 3 10" xfId="27009" xr:uid="{00000000-0005-0000-0000-000001A10000}"/>
    <cellStyle name="Normal 3 4 6 3 11" xfId="61413" xr:uid="{00000000-0005-0000-0000-000002A10000}"/>
    <cellStyle name="Normal 3 4 6 3 2" xfId="5309" xr:uid="{00000000-0005-0000-0000-000003A10000}"/>
    <cellStyle name="Normal 3 4 6 3 2 2" xfId="17956" xr:uid="{00000000-0005-0000-0000-000004A10000}"/>
    <cellStyle name="Normal 3 4 6 3 2 2 2" xfId="53172" xr:uid="{00000000-0005-0000-0000-000005A10000}"/>
    <cellStyle name="Normal 3 4 6 3 2 3" xfId="40575" xr:uid="{00000000-0005-0000-0000-000006A10000}"/>
    <cellStyle name="Normal 3 4 6 3 2 4" xfId="30561" xr:uid="{00000000-0005-0000-0000-000007A10000}"/>
    <cellStyle name="Normal 3 4 6 3 3" xfId="6779" xr:uid="{00000000-0005-0000-0000-000008A10000}"/>
    <cellStyle name="Normal 3 4 6 3 3 2" xfId="19410" xr:uid="{00000000-0005-0000-0000-000009A10000}"/>
    <cellStyle name="Normal 3 4 6 3 3 2 2" xfId="54626" xr:uid="{00000000-0005-0000-0000-00000AA10000}"/>
    <cellStyle name="Normal 3 4 6 3 3 3" xfId="42029" xr:uid="{00000000-0005-0000-0000-00000BA10000}"/>
    <cellStyle name="Normal 3 4 6 3 3 4" xfId="32015" xr:uid="{00000000-0005-0000-0000-00000CA10000}"/>
    <cellStyle name="Normal 3 4 6 3 4" xfId="8238" xr:uid="{00000000-0005-0000-0000-00000DA10000}"/>
    <cellStyle name="Normal 3 4 6 3 4 2" xfId="20864" xr:uid="{00000000-0005-0000-0000-00000EA10000}"/>
    <cellStyle name="Normal 3 4 6 3 4 2 2" xfId="56080" xr:uid="{00000000-0005-0000-0000-00000FA10000}"/>
    <cellStyle name="Normal 3 4 6 3 4 3" xfId="43483" xr:uid="{00000000-0005-0000-0000-000010A10000}"/>
    <cellStyle name="Normal 3 4 6 3 4 4" xfId="33469" xr:uid="{00000000-0005-0000-0000-000011A10000}"/>
    <cellStyle name="Normal 3 4 6 3 5" xfId="10019" xr:uid="{00000000-0005-0000-0000-000012A10000}"/>
    <cellStyle name="Normal 3 4 6 3 5 2" xfId="22640" xr:uid="{00000000-0005-0000-0000-000013A10000}"/>
    <cellStyle name="Normal 3 4 6 3 5 2 2" xfId="57856" xr:uid="{00000000-0005-0000-0000-000014A10000}"/>
    <cellStyle name="Normal 3 4 6 3 5 3" xfId="45259" xr:uid="{00000000-0005-0000-0000-000015A10000}"/>
    <cellStyle name="Normal 3 4 6 3 5 4" xfId="35245" xr:uid="{00000000-0005-0000-0000-000016A10000}"/>
    <cellStyle name="Normal 3 4 6 3 6" xfId="11813" xr:uid="{00000000-0005-0000-0000-000017A10000}"/>
    <cellStyle name="Normal 3 4 6 3 6 2" xfId="24416" xr:uid="{00000000-0005-0000-0000-000018A10000}"/>
    <cellStyle name="Normal 3 4 6 3 6 2 2" xfId="59632" xr:uid="{00000000-0005-0000-0000-000019A10000}"/>
    <cellStyle name="Normal 3 4 6 3 6 3" xfId="47035" xr:uid="{00000000-0005-0000-0000-00001AA10000}"/>
    <cellStyle name="Normal 3 4 6 3 6 4" xfId="37021" xr:uid="{00000000-0005-0000-0000-00001BA10000}"/>
    <cellStyle name="Normal 3 4 6 3 7" xfId="16180" xr:uid="{00000000-0005-0000-0000-00001CA10000}"/>
    <cellStyle name="Normal 3 4 6 3 7 2" xfId="51396" xr:uid="{00000000-0005-0000-0000-00001DA10000}"/>
    <cellStyle name="Normal 3 4 6 3 7 3" xfId="28785" xr:uid="{00000000-0005-0000-0000-00001EA10000}"/>
    <cellStyle name="Normal 3 4 6 3 8" xfId="14402" xr:uid="{00000000-0005-0000-0000-00001FA10000}"/>
    <cellStyle name="Normal 3 4 6 3 8 2" xfId="49620" xr:uid="{00000000-0005-0000-0000-000020A10000}"/>
    <cellStyle name="Normal 3 4 6 3 9" xfId="38799" xr:uid="{00000000-0005-0000-0000-000021A10000}"/>
    <cellStyle name="Normal 3 4 6 4" xfId="2674" xr:uid="{00000000-0005-0000-0000-000022A10000}"/>
    <cellStyle name="Normal 3 4 6 4 10" xfId="26200" xr:uid="{00000000-0005-0000-0000-000023A10000}"/>
    <cellStyle name="Normal 3 4 6 4 11" xfId="60604" xr:uid="{00000000-0005-0000-0000-000024A10000}"/>
    <cellStyle name="Normal 3 4 6 4 2" xfId="4500" xr:uid="{00000000-0005-0000-0000-000025A10000}"/>
    <cellStyle name="Normal 3 4 6 4 2 2" xfId="17147" xr:uid="{00000000-0005-0000-0000-000026A10000}"/>
    <cellStyle name="Normal 3 4 6 4 2 2 2" xfId="52363" xr:uid="{00000000-0005-0000-0000-000027A10000}"/>
    <cellStyle name="Normal 3 4 6 4 2 3" xfId="39766" xr:uid="{00000000-0005-0000-0000-000028A10000}"/>
    <cellStyle name="Normal 3 4 6 4 2 4" xfId="29752" xr:uid="{00000000-0005-0000-0000-000029A10000}"/>
    <cellStyle name="Normal 3 4 6 4 3" xfId="5970" xr:uid="{00000000-0005-0000-0000-00002AA10000}"/>
    <cellStyle name="Normal 3 4 6 4 3 2" xfId="18601" xr:uid="{00000000-0005-0000-0000-00002BA10000}"/>
    <cellStyle name="Normal 3 4 6 4 3 2 2" xfId="53817" xr:uid="{00000000-0005-0000-0000-00002CA10000}"/>
    <cellStyle name="Normal 3 4 6 4 3 3" xfId="41220" xr:uid="{00000000-0005-0000-0000-00002DA10000}"/>
    <cellStyle name="Normal 3 4 6 4 3 4" xfId="31206" xr:uid="{00000000-0005-0000-0000-00002EA10000}"/>
    <cellStyle name="Normal 3 4 6 4 4" xfId="7429" xr:uid="{00000000-0005-0000-0000-00002FA10000}"/>
    <cellStyle name="Normal 3 4 6 4 4 2" xfId="20055" xr:uid="{00000000-0005-0000-0000-000030A10000}"/>
    <cellStyle name="Normal 3 4 6 4 4 2 2" xfId="55271" xr:uid="{00000000-0005-0000-0000-000031A10000}"/>
    <cellStyle name="Normal 3 4 6 4 4 3" xfId="42674" xr:uid="{00000000-0005-0000-0000-000032A10000}"/>
    <cellStyle name="Normal 3 4 6 4 4 4" xfId="32660" xr:uid="{00000000-0005-0000-0000-000033A10000}"/>
    <cellStyle name="Normal 3 4 6 4 5" xfId="9210" xr:uid="{00000000-0005-0000-0000-000034A10000}"/>
    <cellStyle name="Normal 3 4 6 4 5 2" xfId="21831" xr:uid="{00000000-0005-0000-0000-000035A10000}"/>
    <cellStyle name="Normal 3 4 6 4 5 2 2" xfId="57047" xr:uid="{00000000-0005-0000-0000-000036A10000}"/>
    <cellStyle name="Normal 3 4 6 4 5 3" xfId="44450" xr:uid="{00000000-0005-0000-0000-000037A10000}"/>
    <cellStyle name="Normal 3 4 6 4 5 4" xfId="34436" xr:uid="{00000000-0005-0000-0000-000038A10000}"/>
    <cellStyle name="Normal 3 4 6 4 6" xfId="11004" xr:uid="{00000000-0005-0000-0000-000039A10000}"/>
    <cellStyle name="Normal 3 4 6 4 6 2" xfId="23607" xr:uid="{00000000-0005-0000-0000-00003AA10000}"/>
    <cellStyle name="Normal 3 4 6 4 6 2 2" xfId="58823" xr:uid="{00000000-0005-0000-0000-00003BA10000}"/>
    <cellStyle name="Normal 3 4 6 4 6 3" xfId="46226" xr:uid="{00000000-0005-0000-0000-00003CA10000}"/>
    <cellStyle name="Normal 3 4 6 4 6 4" xfId="36212" xr:uid="{00000000-0005-0000-0000-00003DA10000}"/>
    <cellStyle name="Normal 3 4 6 4 7" xfId="15371" xr:uid="{00000000-0005-0000-0000-00003EA10000}"/>
    <cellStyle name="Normal 3 4 6 4 7 2" xfId="50587" xr:uid="{00000000-0005-0000-0000-00003FA10000}"/>
    <cellStyle name="Normal 3 4 6 4 7 3" xfId="27976" xr:uid="{00000000-0005-0000-0000-000040A10000}"/>
    <cellStyle name="Normal 3 4 6 4 8" xfId="13593" xr:uid="{00000000-0005-0000-0000-000041A10000}"/>
    <cellStyle name="Normal 3 4 6 4 8 2" xfId="48811" xr:uid="{00000000-0005-0000-0000-000042A10000}"/>
    <cellStyle name="Normal 3 4 6 4 9" xfId="37990" xr:uid="{00000000-0005-0000-0000-000043A10000}"/>
    <cellStyle name="Normal 3 4 6 5" xfId="3838" xr:uid="{00000000-0005-0000-0000-000044A10000}"/>
    <cellStyle name="Normal 3 4 6 5 2" xfId="8561" xr:uid="{00000000-0005-0000-0000-000045A10000}"/>
    <cellStyle name="Normal 3 4 6 5 2 2" xfId="21187" xr:uid="{00000000-0005-0000-0000-000046A10000}"/>
    <cellStyle name="Normal 3 4 6 5 2 2 2" xfId="56403" xr:uid="{00000000-0005-0000-0000-000047A10000}"/>
    <cellStyle name="Normal 3 4 6 5 2 3" xfId="43806" xr:uid="{00000000-0005-0000-0000-000048A10000}"/>
    <cellStyle name="Normal 3 4 6 5 2 4" xfId="33792" xr:uid="{00000000-0005-0000-0000-000049A10000}"/>
    <cellStyle name="Normal 3 4 6 5 3" xfId="10342" xr:uid="{00000000-0005-0000-0000-00004AA10000}"/>
    <cellStyle name="Normal 3 4 6 5 3 2" xfId="22963" xr:uid="{00000000-0005-0000-0000-00004BA10000}"/>
    <cellStyle name="Normal 3 4 6 5 3 2 2" xfId="58179" xr:uid="{00000000-0005-0000-0000-00004CA10000}"/>
    <cellStyle name="Normal 3 4 6 5 3 3" xfId="45582" xr:uid="{00000000-0005-0000-0000-00004DA10000}"/>
    <cellStyle name="Normal 3 4 6 5 3 4" xfId="35568" xr:uid="{00000000-0005-0000-0000-00004EA10000}"/>
    <cellStyle name="Normal 3 4 6 5 4" xfId="12138" xr:uid="{00000000-0005-0000-0000-00004FA10000}"/>
    <cellStyle name="Normal 3 4 6 5 4 2" xfId="24739" xr:uid="{00000000-0005-0000-0000-000050A10000}"/>
    <cellStyle name="Normal 3 4 6 5 4 2 2" xfId="59955" xr:uid="{00000000-0005-0000-0000-000051A10000}"/>
    <cellStyle name="Normal 3 4 6 5 4 3" xfId="47358" xr:uid="{00000000-0005-0000-0000-000052A10000}"/>
    <cellStyle name="Normal 3 4 6 5 4 4" xfId="37344" xr:uid="{00000000-0005-0000-0000-000053A10000}"/>
    <cellStyle name="Normal 3 4 6 5 5" xfId="16503" xr:uid="{00000000-0005-0000-0000-000054A10000}"/>
    <cellStyle name="Normal 3 4 6 5 5 2" xfId="51719" xr:uid="{00000000-0005-0000-0000-000055A10000}"/>
    <cellStyle name="Normal 3 4 6 5 5 3" xfId="29108" xr:uid="{00000000-0005-0000-0000-000056A10000}"/>
    <cellStyle name="Normal 3 4 6 5 6" xfId="14725" xr:uid="{00000000-0005-0000-0000-000057A10000}"/>
    <cellStyle name="Normal 3 4 6 5 6 2" xfId="49943" xr:uid="{00000000-0005-0000-0000-000058A10000}"/>
    <cellStyle name="Normal 3 4 6 5 7" xfId="39122" xr:uid="{00000000-0005-0000-0000-000059A10000}"/>
    <cellStyle name="Normal 3 4 6 5 8" xfId="27332" xr:uid="{00000000-0005-0000-0000-00005AA10000}"/>
    <cellStyle name="Normal 3 4 6 6" xfId="4178" xr:uid="{00000000-0005-0000-0000-00005BA10000}"/>
    <cellStyle name="Normal 3 4 6 6 2" xfId="16825" xr:uid="{00000000-0005-0000-0000-00005CA10000}"/>
    <cellStyle name="Normal 3 4 6 6 2 2" xfId="52041" xr:uid="{00000000-0005-0000-0000-00005DA10000}"/>
    <cellStyle name="Normal 3 4 6 6 2 3" xfId="29430" xr:uid="{00000000-0005-0000-0000-00005EA10000}"/>
    <cellStyle name="Normal 3 4 6 6 3" xfId="13271" xr:uid="{00000000-0005-0000-0000-00005FA10000}"/>
    <cellStyle name="Normal 3 4 6 6 3 2" xfId="48489" xr:uid="{00000000-0005-0000-0000-000060A10000}"/>
    <cellStyle name="Normal 3 4 6 6 4" xfId="39444" xr:uid="{00000000-0005-0000-0000-000061A10000}"/>
    <cellStyle name="Normal 3 4 6 6 5" xfId="25878" xr:uid="{00000000-0005-0000-0000-000062A10000}"/>
    <cellStyle name="Normal 3 4 6 7" xfId="5648" xr:uid="{00000000-0005-0000-0000-000063A10000}"/>
    <cellStyle name="Normal 3 4 6 7 2" xfId="18279" xr:uid="{00000000-0005-0000-0000-000064A10000}"/>
    <cellStyle name="Normal 3 4 6 7 2 2" xfId="53495" xr:uid="{00000000-0005-0000-0000-000065A10000}"/>
    <cellStyle name="Normal 3 4 6 7 3" xfId="40898" xr:uid="{00000000-0005-0000-0000-000066A10000}"/>
    <cellStyle name="Normal 3 4 6 7 4" xfId="30884" xr:uid="{00000000-0005-0000-0000-000067A10000}"/>
    <cellStyle name="Normal 3 4 6 8" xfId="7107" xr:uid="{00000000-0005-0000-0000-000068A10000}"/>
    <cellStyle name="Normal 3 4 6 8 2" xfId="19733" xr:uid="{00000000-0005-0000-0000-000069A10000}"/>
    <cellStyle name="Normal 3 4 6 8 2 2" xfId="54949" xr:uid="{00000000-0005-0000-0000-00006AA10000}"/>
    <cellStyle name="Normal 3 4 6 8 3" xfId="42352" xr:uid="{00000000-0005-0000-0000-00006BA10000}"/>
    <cellStyle name="Normal 3 4 6 8 4" xfId="32338" xr:uid="{00000000-0005-0000-0000-00006CA10000}"/>
    <cellStyle name="Normal 3 4 6 9" xfId="8888" xr:uid="{00000000-0005-0000-0000-00006DA10000}"/>
    <cellStyle name="Normal 3 4 6 9 2" xfId="21509" xr:uid="{00000000-0005-0000-0000-00006EA10000}"/>
    <cellStyle name="Normal 3 4 6 9 2 2" xfId="56725" xr:uid="{00000000-0005-0000-0000-00006FA10000}"/>
    <cellStyle name="Normal 3 4 6 9 3" xfId="44128" xr:uid="{00000000-0005-0000-0000-000070A10000}"/>
    <cellStyle name="Normal 3 4 6 9 4" xfId="34114" xr:uid="{00000000-0005-0000-0000-000071A10000}"/>
    <cellStyle name="Normal 3 4 7" xfId="3002" xr:uid="{00000000-0005-0000-0000-000072A10000}"/>
    <cellStyle name="Normal 3 4 7 10" xfId="25377" xr:uid="{00000000-0005-0000-0000-000073A10000}"/>
    <cellStyle name="Normal 3 4 7 11" xfId="60912" xr:uid="{00000000-0005-0000-0000-000074A10000}"/>
    <cellStyle name="Normal 3 4 7 2" xfId="4808" xr:uid="{00000000-0005-0000-0000-000075A10000}"/>
    <cellStyle name="Normal 3 4 7 2 2" xfId="17455" xr:uid="{00000000-0005-0000-0000-000076A10000}"/>
    <cellStyle name="Normal 3 4 7 2 2 2" xfId="52671" xr:uid="{00000000-0005-0000-0000-000077A10000}"/>
    <cellStyle name="Normal 3 4 7 2 2 3" xfId="30060" xr:uid="{00000000-0005-0000-0000-000078A10000}"/>
    <cellStyle name="Normal 3 4 7 2 3" xfId="13901" xr:uid="{00000000-0005-0000-0000-000079A10000}"/>
    <cellStyle name="Normal 3 4 7 2 3 2" xfId="49119" xr:uid="{00000000-0005-0000-0000-00007AA10000}"/>
    <cellStyle name="Normal 3 4 7 2 4" xfId="40074" xr:uid="{00000000-0005-0000-0000-00007BA10000}"/>
    <cellStyle name="Normal 3 4 7 2 5" xfId="26508" xr:uid="{00000000-0005-0000-0000-00007CA10000}"/>
    <cellStyle name="Normal 3 4 7 3" xfId="6278" xr:uid="{00000000-0005-0000-0000-00007DA10000}"/>
    <cellStyle name="Normal 3 4 7 3 2" xfId="18909" xr:uid="{00000000-0005-0000-0000-00007EA10000}"/>
    <cellStyle name="Normal 3 4 7 3 2 2" xfId="54125" xr:uid="{00000000-0005-0000-0000-00007FA10000}"/>
    <cellStyle name="Normal 3 4 7 3 3" xfId="41528" xr:uid="{00000000-0005-0000-0000-000080A10000}"/>
    <cellStyle name="Normal 3 4 7 3 4" xfId="31514" xr:uid="{00000000-0005-0000-0000-000081A10000}"/>
    <cellStyle name="Normal 3 4 7 4" xfId="7737" xr:uid="{00000000-0005-0000-0000-000082A10000}"/>
    <cellStyle name="Normal 3 4 7 4 2" xfId="20363" xr:uid="{00000000-0005-0000-0000-000083A10000}"/>
    <cellStyle name="Normal 3 4 7 4 2 2" xfId="55579" xr:uid="{00000000-0005-0000-0000-000084A10000}"/>
    <cellStyle name="Normal 3 4 7 4 3" xfId="42982" xr:uid="{00000000-0005-0000-0000-000085A10000}"/>
    <cellStyle name="Normal 3 4 7 4 4" xfId="32968" xr:uid="{00000000-0005-0000-0000-000086A10000}"/>
    <cellStyle name="Normal 3 4 7 5" xfId="9518" xr:uid="{00000000-0005-0000-0000-000087A10000}"/>
    <cellStyle name="Normal 3 4 7 5 2" xfId="22139" xr:uid="{00000000-0005-0000-0000-000088A10000}"/>
    <cellStyle name="Normal 3 4 7 5 2 2" xfId="57355" xr:uid="{00000000-0005-0000-0000-000089A10000}"/>
    <cellStyle name="Normal 3 4 7 5 3" xfId="44758" xr:uid="{00000000-0005-0000-0000-00008AA10000}"/>
    <cellStyle name="Normal 3 4 7 5 4" xfId="34744" xr:uid="{00000000-0005-0000-0000-00008BA10000}"/>
    <cellStyle name="Normal 3 4 7 6" xfId="11312" xr:uid="{00000000-0005-0000-0000-00008CA10000}"/>
    <cellStyle name="Normal 3 4 7 6 2" xfId="23915" xr:uid="{00000000-0005-0000-0000-00008DA10000}"/>
    <cellStyle name="Normal 3 4 7 6 2 2" xfId="59131" xr:uid="{00000000-0005-0000-0000-00008EA10000}"/>
    <cellStyle name="Normal 3 4 7 6 3" xfId="46534" xr:uid="{00000000-0005-0000-0000-00008FA10000}"/>
    <cellStyle name="Normal 3 4 7 6 4" xfId="36520" xr:uid="{00000000-0005-0000-0000-000090A10000}"/>
    <cellStyle name="Normal 3 4 7 7" xfId="15679" xr:uid="{00000000-0005-0000-0000-000091A10000}"/>
    <cellStyle name="Normal 3 4 7 7 2" xfId="50895" xr:uid="{00000000-0005-0000-0000-000092A10000}"/>
    <cellStyle name="Normal 3 4 7 7 3" xfId="28284" xr:uid="{00000000-0005-0000-0000-000093A10000}"/>
    <cellStyle name="Normal 3 4 7 8" xfId="12770" xr:uid="{00000000-0005-0000-0000-000094A10000}"/>
    <cellStyle name="Normal 3 4 7 8 2" xfId="47988" xr:uid="{00000000-0005-0000-0000-000095A10000}"/>
    <cellStyle name="Normal 3 4 7 9" xfId="38298" xr:uid="{00000000-0005-0000-0000-000096A10000}"/>
    <cellStyle name="Normal 3 4 8" xfId="3098" xr:uid="{00000000-0005-0000-0000-000097A10000}"/>
    <cellStyle name="Normal 3 4 8 10" xfId="25470" xr:uid="{00000000-0005-0000-0000-000098A10000}"/>
    <cellStyle name="Normal 3 4 8 11" xfId="61005" xr:uid="{00000000-0005-0000-0000-000099A10000}"/>
    <cellStyle name="Normal 3 4 8 2" xfId="4901" xr:uid="{00000000-0005-0000-0000-00009AA10000}"/>
    <cellStyle name="Normal 3 4 8 2 2" xfId="17548" xr:uid="{00000000-0005-0000-0000-00009BA10000}"/>
    <cellStyle name="Normal 3 4 8 2 2 2" xfId="52764" xr:uid="{00000000-0005-0000-0000-00009CA10000}"/>
    <cellStyle name="Normal 3 4 8 2 2 3" xfId="30153" xr:uid="{00000000-0005-0000-0000-00009DA10000}"/>
    <cellStyle name="Normal 3 4 8 2 3" xfId="13994" xr:uid="{00000000-0005-0000-0000-00009EA10000}"/>
    <cellStyle name="Normal 3 4 8 2 3 2" xfId="49212" xr:uid="{00000000-0005-0000-0000-00009FA10000}"/>
    <cellStyle name="Normal 3 4 8 2 4" xfId="40167" xr:uid="{00000000-0005-0000-0000-0000A0A10000}"/>
    <cellStyle name="Normal 3 4 8 2 5" xfId="26601" xr:uid="{00000000-0005-0000-0000-0000A1A10000}"/>
    <cellStyle name="Normal 3 4 8 3" xfId="6371" xr:uid="{00000000-0005-0000-0000-0000A2A10000}"/>
    <cellStyle name="Normal 3 4 8 3 2" xfId="19002" xr:uid="{00000000-0005-0000-0000-0000A3A10000}"/>
    <cellStyle name="Normal 3 4 8 3 2 2" xfId="54218" xr:uid="{00000000-0005-0000-0000-0000A4A10000}"/>
    <cellStyle name="Normal 3 4 8 3 3" xfId="41621" xr:uid="{00000000-0005-0000-0000-0000A5A10000}"/>
    <cellStyle name="Normal 3 4 8 3 4" xfId="31607" xr:uid="{00000000-0005-0000-0000-0000A6A10000}"/>
    <cellStyle name="Normal 3 4 8 4" xfId="7830" xr:uid="{00000000-0005-0000-0000-0000A7A10000}"/>
    <cellStyle name="Normal 3 4 8 4 2" xfId="20456" xr:uid="{00000000-0005-0000-0000-0000A8A10000}"/>
    <cellStyle name="Normal 3 4 8 4 2 2" xfId="55672" xr:uid="{00000000-0005-0000-0000-0000A9A10000}"/>
    <cellStyle name="Normal 3 4 8 4 3" xfId="43075" xr:uid="{00000000-0005-0000-0000-0000AAA10000}"/>
    <cellStyle name="Normal 3 4 8 4 4" xfId="33061" xr:uid="{00000000-0005-0000-0000-0000ABA10000}"/>
    <cellStyle name="Normal 3 4 8 5" xfId="9611" xr:uid="{00000000-0005-0000-0000-0000ACA10000}"/>
    <cellStyle name="Normal 3 4 8 5 2" xfId="22232" xr:uid="{00000000-0005-0000-0000-0000ADA10000}"/>
    <cellStyle name="Normal 3 4 8 5 2 2" xfId="57448" xr:uid="{00000000-0005-0000-0000-0000AEA10000}"/>
    <cellStyle name="Normal 3 4 8 5 3" xfId="44851" xr:uid="{00000000-0005-0000-0000-0000AFA10000}"/>
    <cellStyle name="Normal 3 4 8 5 4" xfId="34837" xr:uid="{00000000-0005-0000-0000-0000B0A10000}"/>
    <cellStyle name="Normal 3 4 8 6" xfId="11405" xr:uid="{00000000-0005-0000-0000-0000B1A10000}"/>
    <cellStyle name="Normal 3 4 8 6 2" xfId="24008" xr:uid="{00000000-0005-0000-0000-0000B2A10000}"/>
    <cellStyle name="Normal 3 4 8 6 2 2" xfId="59224" xr:uid="{00000000-0005-0000-0000-0000B3A10000}"/>
    <cellStyle name="Normal 3 4 8 6 3" xfId="46627" xr:uid="{00000000-0005-0000-0000-0000B4A10000}"/>
    <cellStyle name="Normal 3 4 8 6 4" xfId="36613" xr:uid="{00000000-0005-0000-0000-0000B5A10000}"/>
    <cellStyle name="Normal 3 4 8 7" xfId="15772" xr:uid="{00000000-0005-0000-0000-0000B6A10000}"/>
    <cellStyle name="Normal 3 4 8 7 2" xfId="50988" xr:uid="{00000000-0005-0000-0000-0000B7A10000}"/>
    <cellStyle name="Normal 3 4 8 7 3" xfId="28377" xr:uid="{00000000-0005-0000-0000-0000B8A10000}"/>
    <cellStyle name="Normal 3 4 8 8" xfId="12863" xr:uid="{00000000-0005-0000-0000-0000B9A10000}"/>
    <cellStyle name="Normal 3 4 8 8 2" xfId="48081" xr:uid="{00000000-0005-0000-0000-0000BAA10000}"/>
    <cellStyle name="Normal 3 4 8 9" xfId="38391" xr:uid="{00000000-0005-0000-0000-0000BBA10000}"/>
    <cellStyle name="Normal 3 4 9" xfId="3093" xr:uid="{00000000-0005-0000-0000-0000BCA10000}"/>
    <cellStyle name="Normal 3 4 9 10" xfId="25465" xr:uid="{00000000-0005-0000-0000-0000BDA10000}"/>
    <cellStyle name="Normal 3 4 9 11" xfId="61000" xr:uid="{00000000-0005-0000-0000-0000BEA10000}"/>
    <cellStyle name="Normal 3 4 9 2" xfId="4896" xr:uid="{00000000-0005-0000-0000-0000BFA10000}"/>
    <cellStyle name="Normal 3 4 9 2 2" xfId="17543" xr:uid="{00000000-0005-0000-0000-0000C0A10000}"/>
    <cellStyle name="Normal 3 4 9 2 2 2" xfId="52759" xr:uid="{00000000-0005-0000-0000-0000C1A10000}"/>
    <cellStyle name="Normal 3 4 9 2 2 3" xfId="30148" xr:uid="{00000000-0005-0000-0000-0000C2A10000}"/>
    <cellStyle name="Normal 3 4 9 2 3" xfId="13989" xr:uid="{00000000-0005-0000-0000-0000C3A10000}"/>
    <cellStyle name="Normal 3 4 9 2 3 2" xfId="49207" xr:uid="{00000000-0005-0000-0000-0000C4A10000}"/>
    <cellStyle name="Normal 3 4 9 2 4" xfId="40162" xr:uid="{00000000-0005-0000-0000-0000C5A10000}"/>
    <cellStyle name="Normal 3 4 9 2 5" xfId="26596" xr:uid="{00000000-0005-0000-0000-0000C6A10000}"/>
    <cellStyle name="Normal 3 4 9 3" xfId="6366" xr:uid="{00000000-0005-0000-0000-0000C7A10000}"/>
    <cellStyle name="Normal 3 4 9 3 2" xfId="18997" xr:uid="{00000000-0005-0000-0000-0000C8A10000}"/>
    <cellStyle name="Normal 3 4 9 3 2 2" xfId="54213" xr:uid="{00000000-0005-0000-0000-0000C9A10000}"/>
    <cellStyle name="Normal 3 4 9 3 3" xfId="41616" xr:uid="{00000000-0005-0000-0000-0000CAA10000}"/>
    <cellStyle name="Normal 3 4 9 3 4" xfId="31602" xr:uid="{00000000-0005-0000-0000-0000CBA10000}"/>
    <cellStyle name="Normal 3 4 9 4" xfId="7825" xr:uid="{00000000-0005-0000-0000-0000CCA10000}"/>
    <cellStyle name="Normal 3 4 9 4 2" xfId="20451" xr:uid="{00000000-0005-0000-0000-0000CDA10000}"/>
    <cellStyle name="Normal 3 4 9 4 2 2" xfId="55667" xr:uid="{00000000-0005-0000-0000-0000CEA10000}"/>
    <cellStyle name="Normal 3 4 9 4 3" xfId="43070" xr:uid="{00000000-0005-0000-0000-0000CFA10000}"/>
    <cellStyle name="Normal 3 4 9 4 4" xfId="33056" xr:uid="{00000000-0005-0000-0000-0000D0A10000}"/>
    <cellStyle name="Normal 3 4 9 5" xfId="9606" xr:uid="{00000000-0005-0000-0000-0000D1A10000}"/>
    <cellStyle name="Normal 3 4 9 5 2" xfId="22227" xr:uid="{00000000-0005-0000-0000-0000D2A10000}"/>
    <cellStyle name="Normal 3 4 9 5 2 2" xfId="57443" xr:uid="{00000000-0005-0000-0000-0000D3A10000}"/>
    <cellStyle name="Normal 3 4 9 5 3" xfId="44846" xr:uid="{00000000-0005-0000-0000-0000D4A10000}"/>
    <cellStyle name="Normal 3 4 9 5 4" xfId="34832" xr:uid="{00000000-0005-0000-0000-0000D5A10000}"/>
    <cellStyle name="Normal 3 4 9 6" xfId="11400" xr:uid="{00000000-0005-0000-0000-0000D6A10000}"/>
    <cellStyle name="Normal 3 4 9 6 2" xfId="24003" xr:uid="{00000000-0005-0000-0000-0000D7A10000}"/>
    <cellStyle name="Normal 3 4 9 6 2 2" xfId="59219" xr:uid="{00000000-0005-0000-0000-0000D8A10000}"/>
    <cellStyle name="Normal 3 4 9 6 3" xfId="46622" xr:uid="{00000000-0005-0000-0000-0000D9A10000}"/>
    <cellStyle name="Normal 3 4 9 6 4" xfId="36608" xr:uid="{00000000-0005-0000-0000-0000DAA10000}"/>
    <cellStyle name="Normal 3 4 9 7" xfId="15767" xr:uid="{00000000-0005-0000-0000-0000DBA10000}"/>
    <cellStyle name="Normal 3 4 9 7 2" xfId="50983" xr:uid="{00000000-0005-0000-0000-0000DCA10000}"/>
    <cellStyle name="Normal 3 4 9 7 3" xfId="28372" xr:uid="{00000000-0005-0000-0000-0000DDA10000}"/>
    <cellStyle name="Normal 3 4 9 8" xfId="12858" xr:uid="{00000000-0005-0000-0000-0000DEA10000}"/>
    <cellStyle name="Normal 3 4 9 8 2" xfId="48076" xr:uid="{00000000-0005-0000-0000-0000DFA10000}"/>
    <cellStyle name="Normal 3 4 9 9" xfId="38386" xr:uid="{00000000-0005-0000-0000-0000E0A10000}"/>
    <cellStyle name="Normal 3 4_District Target Attainment" xfId="1162" xr:uid="{00000000-0005-0000-0000-0000E1A10000}"/>
    <cellStyle name="Normal 3 5" xfId="618" xr:uid="{00000000-0005-0000-0000-0000E2A10000}"/>
    <cellStyle name="Normal 3 5 2" xfId="1792" xr:uid="{00000000-0005-0000-0000-0000E3A10000}"/>
    <cellStyle name="Normal 3 5_District Target Attainment" xfId="1164" xr:uid="{00000000-0005-0000-0000-0000E4A10000}"/>
    <cellStyle name="Normal 3_Sheet1" xfId="598" xr:uid="{00000000-0005-0000-0000-0000E5A10000}"/>
    <cellStyle name="Normal 30" xfId="2432" xr:uid="{00000000-0005-0000-0000-0000E6A10000}"/>
    <cellStyle name="Normal 30 10" xfId="10669" xr:uid="{00000000-0005-0000-0000-0000E7A10000}"/>
    <cellStyle name="Normal 30 10 2" xfId="23280" xr:uid="{00000000-0005-0000-0000-0000E8A10000}"/>
    <cellStyle name="Normal 30 10 2 2" xfId="58496" xr:uid="{00000000-0005-0000-0000-0000E9A10000}"/>
    <cellStyle name="Normal 30 10 3" xfId="45899" xr:uid="{00000000-0005-0000-0000-0000EAA10000}"/>
    <cellStyle name="Normal 30 10 4" xfId="35885" xr:uid="{00000000-0005-0000-0000-0000EBA10000}"/>
    <cellStyle name="Normal 30 11" xfId="15137" xr:uid="{00000000-0005-0000-0000-0000ECA10000}"/>
    <cellStyle name="Normal 30 11 2" xfId="50353" xr:uid="{00000000-0005-0000-0000-0000EDA10000}"/>
    <cellStyle name="Normal 30 11 3" xfId="27742" xr:uid="{00000000-0005-0000-0000-0000EEA10000}"/>
    <cellStyle name="Normal 30 12" xfId="12550" xr:uid="{00000000-0005-0000-0000-0000EFA10000}"/>
    <cellStyle name="Normal 30 12 2" xfId="47768" xr:uid="{00000000-0005-0000-0000-0000F0A10000}"/>
    <cellStyle name="Normal 30 13" xfId="37756" xr:uid="{00000000-0005-0000-0000-0000F1A10000}"/>
    <cellStyle name="Normal 30 14" xfId="25157" xr:uid="{00000000-0005-0000-0000-0000F2A10000}"/>
    <cellStyle name="Normal 30 15" xfId="60370" xr:uid="{00000000-0005-0000-0000-0000F3A10000}"/>
    <cellStyle name="Normal 30 2" xfId="3272" xr:uid="{00000000-0005-0000-0000-0000F4A10000}"/>
    <cellStyle name="Normal 30 2 10" xfId="25641" xr:uid="{00000000-0005-0000-0000-0000F5A10000}"/>
    <cellStyle name="Normal 30 2 11" xfId="61176" xr:uid="{00000000-0005-0000-0000-0000F6A10000}"/>
    <cellStyle name="Normal 30 2 2" xfId="5072" xr:uid="{00000000-0005-0000-0000-0000F7A10000}"/>
    <cellStyle name="Normal 30 2 2 2" xfId="17719" xr:uid="{00000000-0005-0000-0000-0000F8A10000}"/>
    <cellStyle name="Normal 30 2 2 2 2" xfId="52935" xr:uid="{00000000-0005-0000-0000-0000F9A10000}"/>
    <cellStyle name="Normal 30 2 2 2 3" xfId="30324" xr:uid="{00000000-0005-0000-0000-0000FAA10000}"/>
    <cellStyle name="Normal 30 2 2 3" xfId="14165" xr:uid="{00000000-0005-0000-0000-0000FBA10000}"/>
    <cellStyle name="Normal 30 2 2 3 2" xfId="49383" xr:uid="{00000000-0005-0000-0000-0000FCA10000}"/>
    <cellStyle name="Normal 30 2 2 4" xfId="40338" xr:uid="{00000000-0005-0000-0000-0000FDA10000}"/>
    <cellStyle name="Normal 30 2 2 5" xfId="26772" xr:uid="{00000000-0005-0000-0000-0000FEA10000}"/>
    <cellStyle name="Normal 30 2 3" xfId="6542" xr:uid="{00000000-0005-0000-0000-0000FFA10000}"/>
    <cellStyle name="Normal 30 2 3 2" xfId="19173" xr:uid="{00000000-0005-0000-0000-000000A20000}"/>
    <cellStyle name="Normal 30 2 3 2 2" xfId="54389" xr:uid="{00000000-0005-0000-0000-000001A20000}"/>
    <cellStyle name="Normal 30 2 3 3" xfId="41792" xr:uid="{00000000-0005-0000-0000-000002A20000}"/>
    <cellStyle name="Normal 30 2 3 4" xfId="31778" xr:uid="{00000000-0005-0000-0000-000003A20000}"/>
    <cellStyle name="Normal 30 2 4" xfId="8001" xr:uid="{00000000-0005-0000-0000-000004A20000}"/>
    <cellStyle name="Normal 30 2 4 2" xfId="20627" xr:uid="{00000000-0005-0000-0000-000005A20000}"/>
    <cellStyle name="Normal 30 2 4 2 2" xfId="55843" xr:uid="{00000000-0005-0000-0000-000006A20000}"/>
    <cellStyle name="Normal 30 2 4 3" xfId="43246" xr:uid="{00000000-0005-0000-0000-000007A20000}"/>
    <cellStyle name="Normal 30 2 4 4" xfId="33232" xr:uid="{00000000-0005-0000-0000-000008A20000}"/>
    <cellStyle name="Normal 30 2 5" xfId="9782" xr:uid="{00000000-0005-0000-0000-000009A20000}"/>
    <cellStyle name="Normal 30 2 5 2" xfId="22403" xr:uid="{00000000-0005-0000-0000-00000AA20000}"/>
    <cellStyle name="Normal 30 2 5 2 2" xfId="57619" xr:uid="{00000000-0005-0000-0000-00000BA20000}"/>
    <cellStyle name="Normal 30 2 5 3" xfId="45022" xr:uid="{00000000-0005-0000-0000-00000CA20000}"/>
    <cellStyle name="Normal 30 2 5 4" xfId="35008" xr:uid="{00000000-0005-0000-0000-00000DA20000}"/>
    <cellStyle name="Normal 30 2 6" xfId="11576" xr:uid="{00000000-0005-0000-0000-00000EA20000}"/>
    <cellStyle name="Normal 30 2 6 2" xfId="24179" xr:uid="{00000000-0005-0000-0000-00000FA20000}"/>
    <cellStyle name="Normal 30 2 6 2 2" xfId="59395" xr:uid="{00000000-0005-0000-0000-000010A20000}"/>
    <cellStyle name="Normal 30 2 6 3" xfId="46798" xr:uid="{00000000-0005-0000-0000-000011A20000}"/>
    <cellStyle name="Normal 30 2 6 4" xfId="36784" xr:uid="{00000000-0005-0000-0000-000012A20000}"/>
    <cellStyle name="Normal 30 2 7" xfId="15943" xr:uid="{00000000-0005-0000-0000-000013A20000}"/>
    <cellStyle name="Normal 30 2 7 2" xfId="51159" xr:uid="{00000000-0005-0000-0000-000014A20000}"/>
    <cellStyle name="Normal 30 2 7 3" xfId="28548" xr:uid="{00000000-0005-0000-0000-000015A20000}"/>
    <cellStyle name="Normal 30 2 8" xfId="13034" xr:uid="{00000000-0005-0000-0000-000016A20000}"/>
    <cellStyle name="Normal 30 2 8 2" xfId="48252" xr:uid="{00000000-0005-0000-0000-000017A20000}"/>
    <cellStyle name="Normal 30 2 9" xfId="38562" xr:uid="{00000000-0005-0000-0000-000018A20000}"/>
    <cellStyle name="Normal 30 3" xfId="3601" xr:uid="{00000000-0005-0000-0000-000019A20000}"/>
    <cellStyle name="Normal 30 3 10" xfId="27097" xr:uid="{00000000-0005-0000-0000-00001AA20000}"/>
    <cellStyle name="Normal 30 3 11" xfId="61501" xr:uid="{00000000-0005-0000-0000-00001BA20000}"/>
    <cellStyle name="Normal 30 3 2" xfId="5397" xr:uid="{00000000-0005-0000-0000-00001CA20000}"/>
    <cellStyle name="Normal 30 3 2 2" xfId="18044" xr:uid="{00000000-0005-0000-0000-00001DA20000}"/>
    <cellStyle name="Normal 30 3 2 2 2" xfId="53260" xr:uid="{00000000-0005-0000-0000-00001EA20000}"/>
    <cellStyle name="Normal 30 3 2 3" xfId="40663" xr:uid="{00000000-0005-0000-0000-00001FA20000}"/>
    <cellStyle name="Normal 30 3 2 4" xfId="30649" xr:uid="{00000000-0005-0000-0000-000020A20000}"/>
    <cellStyle name="Normal 30 3 3" xfId="6867" xr:uid="{00000000-0005-0000-0000-000021A20000}"/>
    <cellStyle name="Normal 30 3 3 2" xfId="19498" xr:uid="{00000000-0005-0000-0000-000022A20000}"/>
    <cellStyle name="Normal 30 3 3 2 2" xfId="54714" xr:uid="{00000000-0005-0000-0000-000023A20000}"/>
    <cellStyle name="Normal 30 3 3 3" xfId="42117" xr:uid="{00000000-0005-0000-0000-000024A20000}"/>
    <cellStyle name="Normal 30 3 3 4" xfId="32103" xr:uid="{00000000-0005-0000-0000-000025A20000}"/>
    <cellStyle name="Normal 30 3 4" xfId="8326" xr:uid="{00000000-0005-0000-0000-000026A20000}"/>
    <cellStyle name="Normal 30 3 4 2" xfId="20952" xr:uid="{00000000-0005-0000-0000-000027A20000}"/>
    <cellStyle name="Normal 30 3 4 2 2" xfId="56168" xr:uid="{00000000-0005-0000-0000-000028A20000}"/>
    <cellStyle name="Normal 30 3 4 3" xfId="43571" xr:uid="{00000000-0005-0000-0000-000029A20000}"/>
    <cellStyle name="Normal 30 3 4 4" xfId="33557" xr:uid="{00000000-0005-0000-0000-00002AA20000}"/>
    <cellStyle name="Normal 30 3 5" xfId="10107" xr:uid="{00000000-0005-0000-0000-00002BA20000}"/>
    <cellStyle name="Normal 30 3 5 2" xfId="22728" xr:uid="{00000000-0005-0000-0000-00002CA20000}"/>
    <cellStyle name="Normal 30 3 5 2 2" xfId="57944" xr:uid="{00000000-0005-0000-0000-00002DA20000}"/>
    <cellStyle name="Normal 30 3 5 3" xfId="45347" xr:uid="{00000000-0005-0000-0000-00002EA20000}"/>
    <cellStyle name="Normal 30 3 5 4" xfId="35333" xr:uid="{00000000-0005-0000-0000-00002FA20000}"/>
    <cellStyle name="Normal 30 3 6" xfId="11901" xr:uid="{00000000-0005-0000-0000-000030A20000}"/>
    <cellStyle name="Normal 30 3 6 2" xfId="24504" xr:uid="{00000000-0005-0000-0000-000031A20000}"/>
    <cellStyle name="Normal 30 3 6 2 2" xfId="59720" xr:uid="{00000000-0005-0000-0000-000032A20000}"/>
    <cellStyle name="Normal 30 3 6 3" xfId="47123" xr:uid="{00000000-0005-0000-0000-000033A20000}"/>
    <cellStyle name="Normal 30 3 6 4" xfId="37109" xr:uid="{00000000-0005-0000-0000-000034A20000}"/>
    <cellStyle name="Normal 30 3 7" xfId="16268" xr:uid="{00000000-0005-0000-0000-000035A20000}"/>
    <cellStyle name="Normal 30 3 7 2" xfId="51484" xr:uid="{00000000-0005-0000-0000-000036A20000}"/>
    <cellStyle name="Normal 30 3 7 3" xfId="28873" xr:uid="{00000000-0005-0000-0000-000037A20000}"/>
    <cellStyle name="Normal 30 3 8" xfId="14490" xr:uid="{00000000-0005-0000-0000-000038A20000}"/>
    <cellStyle name="Normal 30 3 8 2" xfId="49708" xr:uid="{00000000-0005-0000-0000-000039A20000}"/>
    <cellStyle name="Normal 30 3 9" xfId="38887" xr:uid="{00000000-0005-0000-0000-00003AA20000}"/>
    <cellStyle name="Normal 30 4" xfId="2762" xr:uid="{00000000-0005-0000-0000-00003BA20000}"/>
    <cellStyle name="Normal 30 4 10" xfId="26288" xr:uid="{00000000-0005-0000-0000-00003CA20000}"/>
    <cellStyle name="Normal 30 4 11" xfId="60692" xr:uid="{00000000-0005-0000-0000-00003DA20000}"/>
    <cellStyle name="Normal 30 4 2" xfId="4588" xr:uid="{00000000-0005-0000-0000-00003EA20000}"/>
    <cellStyle name="Normal 30 4 2 2" xfId="17235" xr:uid="{00000000-0005-0000-0000-00003FA20000}"/>
    <cellStyle name="Normal 30 4 2 2 2" xfId="52451" xr:uid="{00000000-0005-0000-0000-000040A20000}"/>
    <cellStyle name="Normal 30 4 2 3" xfId="39854" xr:uid="{00000000-0005-0000-0000-000041A20000}"/>
    <cellStyle name="Normal 30 4 2 4" xfId="29840" xr:uid="{00000000-0005-0000-0000-000042A20000}"/>
    <cellStyle name="Normal 30 4 3" xfId="6058" xr:uid="{00000000-0005-0000-0000-000043A20000}"/>
    <cellStyle name="Normal 30 4 3 2" xfId="18689" xr:uid="{00000000-0005-0000-0000-000044A20000}"/>
    <cellStyle name="Normal 30 4 3 2 2" xfId="53905" xr:uid="{00000000-0005-0000-0000-000045A20000}"/>
    <cellStyle name="Normal 30 4 3 3" xfId="41308" xr:uid="{00000000-0005-0000-0000-000046A20000}"/>
    <cellStyle name="Normal 30 4 3 4" xfId="31294" xr:uid="{00000000-0005-0000-0000-000047A20000}"/>
    <cellStyle name="Normal 30 4 4" xfId="7517" xr:uid="{00000000-0005-0000-0000-000048A20000}"/>
    <cellStyle name="Normal 30 4 4 2" xfId="20143" xr:uid="{00000000-0005-0000-0000-000049A20000}"/>
    <cellStyle name="Normal 30 4 4 2 2" xfId="55359" xr:uid="{00000000-0005-0000-0000-00004AA20000}"/>
    <cellStyle name="Normal 30 4 4 3" xfId="42762" xr:uid="{00000000-0005-0000-0000-00004BA20000}"/>
    <cellStyle name="Normal 30 4 4 4" xfId="32748" xr:uid="{00000000-0005-0000-0000-00004CA20000}"/>
    <cellStyle name="Normal 30 4 5" xfId="9298" xr:uid="{00000000-0005-0000-0000-00004DA20000}"/>
    <cellStyle name="Normal 30 4 5 2" xfId="21919" xr:uid="{00000000-0005-0000-0000-00004EA20000}"/>
    <cellStyle name="Normal 30 4 5 2 2" xfId="57135" xr:uid="{00000000-0005-0000-0000-00004FA20000}"/>
    <cellStyle name="Normal 30 4 5 3" xfId="44538" xr:uid="{00000000-0005-0000-0000-000050A20000}"/>
    <cellStyle name="Normal 30 4 5 4" xfId="34524" xr:uid="{00000000-0005-0000-0000-000051A20000}"/>
    <cellStyle name="Normal 30 4 6" xfId="11092" xr:uid="{00000000-0005-0000-0000-000052A20000}"/>
    <cellStyle name="Normal 30 4 6 2" xfId="23695" xr:uid="{00000000-0005-0000-0000-000053A20000}"/>
    <cellStyle name="Normal 30 4 6 2 2" xfId="58911" xr:uid="{00000000-0005-0000-0000-000054A20000}"/>
    <cellStyle name="Normal 30 4 6 3" xfId="46314" xr:uid="{00000000-0005-0000-0000-000055A20000}"/>
    <cellStyle name="Normal 30 4 6 4" xfId="36300" xr:uid="{00000000-0005-0000-0000-000056A20000}"/>
    <cellStyle name="Normal 30 4 7" xfId="15459" xr:uid="{00000000-0005-0000-0000-000057A20000}"/>
    <cellStyle name="Normal 30 4 7 2" xfId="50675" xr:uid="{00000000-0005-0000-0000-000058A20000}"/>
    <cellStyle name="Normal 30 4 7 3" xfId="28064" xr:uid="{00000000-0005-0000-0000-000059A20000}"/>
    <cellStyle name="Normal 30 4 8" xfId="13681" xr:uid="{00000000-0005-0000-0000-00005AA20000}"/>
    <cellStyle name="Normal 30 4 8 2" xfId="48899" xr:uid="{00000000-0005-0000-0000-00005BA20000}"/>
    <cellStyle name="Normal 30 4 9" xfId="38078" xr:uid="{00000000-0005-0000-0000-00005CA20000}"/>
    <cellStyle name="Normal 30 5" xfId="3926" xr:uid="{00000000-0005-0000-0000-00005DA20000}"/>
    <cellStyle name="Normal 30 5 2" xfId="8649" xr:uid="{00000000-0005-0000-0000-00005EA20000}"/>
    <cellStyle name="Normal 30 5 2 2" xfId="21275" xr:uid="{00000000-0005-0000-0000-00005FA20000}"/>
    <cellStyle name="Normal 30 5 2 2 2" xfId="56491" xr:uid="{00000000-0005-0000-0000-000060A20000}"/>
    <cellStyle name="Normal 30 5 2 3" xfId="43894" xr:uid="{00000000-0005-0000-0000-000061A20000}"/>
    <cellStyle name="Normal 30 5 2 4" xfId="33880" xr:uid="{00000000-0005-0000-0000-000062A20000}"/>
    <cellStyle name="Normal 30 5 3" xfId="10430" xr:uid="{00000000-0005-0000-0000-000063A20000}"/>
    <cellStyle name="Normal 30 5 3 2" xfId="23051" xr:uid="{00000000-0005-0000-0000-000064A20000}"/>
    <cellStyle name="Normal 30 5 3 2 2" xfId="58267" xr:uid="{00000000-0005-0000-0000-000065A20000}"/>
    <cellStyle name="Normal 30 5 3 3" xfId="45670" xr:uid="{00000000-0005-0000-0000-000066A20000}"/>
    <cellStyle name="Normal 30 5 3 4" xfId="35656" xr:uid="{00000000-0005-0000-0000-000067A20000}"/>
    <cellStyle name="Normal 30 5 4" xfId="12226" xr:uid="{00000000-0005-0000-0000-000068A20000}"/>
    <cellStyle name="Normal 30 5 4 2" xfId="24827" xr:uid="{00000000-0005-0000-0000-000069A20000}"/>
    <cellStyle name="Normal 30 5 4 2 2" xfId="60043" xr:uid="{00000000-0005-0000-0000-00006AA20000}"/>
    <cellStyle name="Normal 30 5 4 3" xfId="47446" xr:uid="{00000000-0005-0000-0000-00006BA20000}"/>
    <cellStyle name="Normal 30 5 4 4" xfId="37432" xr:uid="{00000000-0005-0000-0000-00006CA20000}"/>
    <cellStyle name="Normal 30 5 5" xfId="16591" xr:uid="{00000000-0005-0000-0000-00006DA20000}"/>
    <cellStyle name="Normal 30 5 5 2" xfId="51807" xr:uid="{00000000-0005-0000-0000-00006EA20000}"/>
    <cellStyle name="Normal 30 5 5 3" xfId="29196" xr:uid="{00000000-0005-0000-0000-00006FA20000}"/>
    <cellStyle name="Normal 30 5 6" xfId="14813" xr:uid="{00000000-0005-0000-0000-000070A20000}"/>
    <cellStyle name="Normal 30 5 6 2" xfId="50031" xr:uid="{00000000-0005-0000-0000-000071A20000}"/>
    <cellStyle name="Normal 30 5 7" xfId="39210" xr:uid="{00000000-0005-0000-0000-000072A20000}"/>
    <cellStyle name="Normal 30 5 8" xfId="27420" xr:uid="{00000000-0005-0000-0000-000073A20000}"/>
    <cellStyle name="Normal 30 6" xfId="4266" xr:uid="{00000000-0005-0000-0000-000074A20000}"/>
    <cellStyle name="Normal 30 6 2" xfId="16913" xr:uid="{00000000-0005-0000-0000-000075A20000}"/>
    <cellStyle name="Normal 30 6 2 2" xfId="52129" xr:uid="{00000000-0005-0000-0000-000076A20000}"/>
    <cellStyle name="Normal 30 6 2 3" xfId="29518" xr:uid="{00000000-0005-0000-0000-000077A20000}"/>
    <cellStyle name="Normal 30 6 3" xfId="13359" xr:uid="{00000000-0005-0000-0000-000078A20000}"/>
    <cellStyle name="Normal 30 6 3 2" xfId="48577" xr:uid="{00000000-0005-0000-0000-000079A20000}"/>
    <cellStyle name="Normal 30 6 4" xfId="39532" xr:uid="{00000000-0005-0000-0000-00007AA20000}"/>
    <cellStyle name="Normal 30 6 5" xfId="25966" xr:uid="{00000000-0005-0000-0000-00007BA20000}"/>
    <cellStyle name="Normal 30 7" xfId="5736" xr:uid="{00000000-0005-0000-0000-00007CA20000}"/>
    <cellStyle name="Normal 30 7 2" xfId="18367" xr:uid="{00000000-0005-0000-0000-00007DA20000}"/>
    <cellStyle name="Normal 30 7 2 2" xfId="53583" xr:uid="{00000000-0005-0000-0000-00007EA20000}"/>
    <cellStyle name="Normal 30 7 3" xfId="40986" xr:uid="{00000000-0005-0000-0000-00007FA20000}"/>
    <cellStyle name="Normal 30 7 4" xfId="30972" xr:uid="{00000000-0005-0000-0000-000080A20000}"/>
    <cellStyle name="Normal 30 8" xfId="7195" xr:uid="{00000000-0005-0000-0000-000081A20000}"/>
    <cellStyle name="Normal 30 8 2" xfId="19821" xr:uid="{00000000-0005-0000-0000-000082A20000}"/>
    <cellStyle name="Normal 30 8 2 2" xfId="55037" xr:uid="{00000000-0005-0000-0000-000083A20000}"/>
    <cellStyle name="Normal 30 8 3" xfId="42440" xr:uid="{00000000-0005-0000-0000-000084A20000}"/>
    <cellStyle name="Normal 30 8 4" xfId="32426" xr:uid="{00000000-0005-0000-0000-000085A20000}"/>
    <cellStyle name="Normal 30 9" xfId="8976" xr:uid="{00000000-0005-0000-0000-000086A20000}"/>
    <cellStyle name="Normal 30 9 2" xfId="21597" xr:uid="{00000000-0005-0000-0000-000087A20000}"/>
    <cellStyle name="Normal 30 9 2 2" xfId="56813" xr:uid="{00000000-0005-0000-0000-000088A20000}"/>
    <cellStyle name="Normal 30 9 3" xfId="44216" xr:uid="{00000000-0005-0000-0000-000089A20000}"/>
    <cellStyle name="Normal 30 9 4" xfId="34202" xr:uid="{00000000-0005-0000-0000-00008AA20000}"/>
    <cellStyle name="Normal 31" xfId="2433" xr:uid="{00000000-0005-0000-0000-00008BA20000}"/>
    <cellStyle name="Normal 31 10" xfId="10670" xr:uid="{00000000-0005-0000-0000-00008CA20000}"/>
    <cellStyle name="Normal 31 10 2" xfId="23281" xr:uid="{00000000-0005-0000-0000-00008DA20000}"/>
    <cellStyle name="Normal 31 10 2 2" xfId="58497" xr:uid="{00000000-0005-0000-0000-00008EA20000}"/>
    <cellStyle name="Normal 31 10 3" xfId="45900" xr:uid="{00000000-0005-0000-0000-00008FA20000}"/>
    <cellStyle name="Normal 31 10 4" xfId="35886" xr:uid="{00000000-0005-0000-0000-000090A20000}"/>
    <cellStyle name="Normal 31 11" xfId="15138" xr:uid="{00000000-0005-0000-0000-000091A20000}"/>
    <cellStyle name="Normal 31 11 2" xfId="50354" xr:uid="{00000000-0005-0000-0000-000092A20000}"/>
    <cellStyle name="Normal 31 11 3" xfId="27743" xr:uid="{00000000-0005-0000-0000-000093A20000}"/>
    <cellStyle name="Normal 31 12" xfId="12551" xr:uid="{00000000-0005-0000-0000-000094A20000}"/>
    <cellStyle name="Normal 31 12 2" xfId="47769" xr:uid="{00000000-0005-0000-0000-000095A20000}"/>
    <cellStyle name="Normal 31 13" xfId="37757" xr:uid="{00000000-0005-0000-0000-000096A20000}"/>
    <cellStyle name="Normal 31 14" xfId="25158" xr:uid="{00000000-0005-0000-0000-000097A20000}"/>
    <cellStyle name="Normal 31 15" xfId="60371" xr:uid="{00000000-0005-0000-0000-000098A20000}"/>
    <cellStyle name="Normal 31 2" xfId="3273" xr:uid="{00000000-0005-0000-0000-000099A20000}"/>
    <cellStyle name="Normal 31 2 10" xfId="25642" xr:uid="{00000000-0005-0000-0000-00009AA20000}"/>
    <cellStyle name="Normal 31 2 11" xfId="61177" xr:uid="{00000000-0005-0000-0000-00009BA20000}"/>
    <cellStyle name="Normal 31 2 2" xfId="5073" xr:uid="{00000000-0005-0000-0000-00009CA20000}"/>
    <cellStyle name="Normal 31 2 2 2" xfId="17720" xr:uid="{00000000-0005-0000-0000-00009DA20000}"/>
    <cellStyle name="Normal 31 2 2 2 2" xfId="52936" xr:uid="{00000000-0005-0000-0000-00009EA20000}"/>
    <cellStyle name="Normal 31 2 2 2 3" xfId="30325" xr:uid="{00000000-0005-0000-0000-00009FA20000}"/>
    <cellStyle name="Normal 31 2 2 3" xfId="14166" xr:uid="{00000000-0005-0000-0000-0000A0A20000}"/>
    <cellStyle name="Normal 31 2 2 3 2" xfId="49384" xr:uid="{00000000-0005-0000-0000-0000A1A20000}"/>
    <cellStyle name="Normal 31 2 2 4" xfId="40339" xr:uid="{00000000-0005-0000-0000-0000A2A20000}"/>
    <cellStyle name="Normal 31 2 2 5" xfId="26773" xr:uid="{00000000-0005-0000-0000-0000A3A20000}"/>
    <cellStyle name="Normal 31 2 3" xfId="6543" xr:uid="{00000000-0005-0000-0000-0000A4A20000}"/>
    <cellStyle name="Normal 31 2 3 2" xfId="19174" xr:uid="{00000000-0005-0000-0000-0000A5A20000}"/>
    <cellStyle name="Normal 31 2 3 2 2" xfId="54390" xr:uid="{00000000-0005-0000-0000-0000A6A20000}"/>
    <cellStyle name="Normal 31 2 3 3" xfId="41793" xr:uid="{00000000-0005-0000-0000-0000A7A20000}"/>
    <cellStyle name="Normal 31 2 3 4" xfId="31779" xr:uid="{00000000-0005-0000-0000-0000A8A20000}"/>
    <cellStyle name="Normal 31 2 4" xfId="8002" xr:uid="{00000000-0005-0000-0000-0000A9A20000}"/>
    <cellStyle name="Normal 31 2 4 2" xfId="20628" xr:uid="{00000000-0005-0000-0000-0000AAA20000}"/>
    <cellStyle name="Normal 31 2 4 2 2" xfId="55844" xr:uid="{00000000-0005-0000-0000-0000ABA20000}"/>
    <cellStyle name="Normal 31 2 4 3" xfId="43247" xr:uid="{00000000-0005-0000-0000-0000ACA20000}"/>
    <cellStyle name="Normal 31 2 4 4" xfId="33233" xr:uid="{00000000-0005-0000-0000-0000ADA20000}"/>
    <cellStyle name="Normal 31 2 5" xfId="9783" xr:uid="{00000000-0005-0000-0000-0000AEA20000}"/>
    <cellStyle name="Normal 31 2 5 2" xfId="22404" xr:uid="{00000000-0005-0000-0000-0000AFA20000}"/>
    <cellStyle name="Normal 31 2 5 2 2" xfId="57620" xr:uid="{00000000-0005-0000-0000-0000B0A20000}"/>
    <cellStyle name="Normal 31 2 5 3" xfId="45023" xr:uid="{00000000-0005-0000-0000-0000B1A20000}"/>
    <cellStyle name="Normal 31 2 5 4" xfId="35009" xr:uid="{00000000-0005-0000-0000-0000B2A20000}"/>
    <cellStyle name="Normal 31 2 6" xfId="11577" xr:uid="{00000000-0005-0000-0000-0000B3A20000}"/>
    <cellStyle name="Normal 31 2 6 2" xfId="24180" xr:uid="{00000000-0005-0000-0000-0000B4A20000}"/>
    <cellStyle name="Normal 31 2 6 2 2" xfId="59396" xr:uid="{00000000-0005-0000-0000-0000B5A20000}"/>
    <cellStyle name="Normal 31 2 6 3" xfId="46799" xr:uid="{00000000-0005-0000-0000-0000B6A20000}"/>
    <cellStyle name="Normal 31 2 6 4" xfId="36785" xr:uid="{00000000-0005-0000-0000-0000B7A20000}"/>
    <cellStyle name="Normal 31 2 7" xfId="15944" xr:uid="{00000000-0005-0000-0000-0000B8A20000}"/>
    <cellStyle name="Normal 31 2 7 2" xfId="51160" xr:uid="{00000000-0005-0000-0000-0000B9A20000}"/>
    <cellStyle name="Normal 31 2 7 3" xfId="28549" xr:uid="{00000000-0005-0000-0000-0000BAA20000}"/>
    <cellStyle name="Normal 31 2 8" xfId="13035" xr:uid="{00000000-0005-0000-0000-0000BBA20000}"/>
    <cellStyle name="Normal 31 2 8 2" xfId="48253" xr:uid="{00000000-0005-0000-0000-0000BCA20000}"/>
    <cellStyle name="Normal 31 2 9" xfId="38563" xr:uid="{00000000-0005-0000-0000-0000BDA20000}"/>
    <cellStyle name="Normal 31 3" xfId="3602" xr:uid="{00000000-0005-0000-0000-0000BEA20000}"/>
    <cellStyle name="Normal 31 3 10" xfId="27098" xr:uid="{00000000-0005-0000-0000-0000BFA20000}"/>
    <cellStyle name="Normal 31 3 11" xfId="61502" xr:uid="{00000000-0005-0000-0000-0000C0A20000}"/>
    <cellStyle name="Normal 31 3 2" xfId="5398" xr:uid="{00000000-0005-0000-0000-0000C1A20000}"/>
    <cellStyle name="Normal 31 3 2 2" xfId="18045" xr:uid="{00000000-0005-0000-0000-0000C2A20000}"/>
    <cellStyle name="Normal 31 3 2 2 2" xfId="53261" xr:uid="{00000000-0005-0000-0000-0000C3A20000}"/>
    <cellStyle name="Normal 31 3 2 3" xfId="40664" xr:uid="{00000000-0005-0000-0000-0000C4A20000}"/>
    <cellStyle name="Normal 31 3 2 4" xfId="30650" xr:uid="{00000000-0005-0000-0000-0000C5A20000}"/>
    <cellStyle name="Normal 31 3 3" xfId="6868" xr:uid="{00000000-0005-0000-0000-0000C6A20000}"/>
    <cellStyle name="Normal 31 3 3 2" xfId="19499" xr:uid="{00000000-0005-0000-0000-0000C7A20000}"/>
    <cellStyle name="Normal 31 3 3 2 2" xfId="54715" xr:uid="{00000000-0005-0000-0000-0000C8A20000}"/>
    <cellStyle name="Normal 31 3 3 3" xfId="42118" xr:uid="{00000000-0005-0000-0000-0000C9A20000}"/>
    <cellStyle name="Normal 31 3 3 4" xfId="32104" xr:uid="{00000000-0005-0000-0000-0000CAA20000}"/>
    <cellStyle name="Normal 31 3 4" xfId="8327" xr:uid="{00000000-0005-0000-0000-0000CBA20000}"/>
    <cellStyle name="Normal 31 3 4 2" xfId="20953" xr:uid="{00000000-0005-0000-0000-0000CCA20000}"/>
    <cellStyle name="Normal 31 3 4 2 2" xfId="56169" xr:uid="{00000000-0005-0000-0000-0000CDA20000}"/>
    <cellStyle name="Normal 31 3 4 3" xfId="43572" xr:uid="{00000000-0005-0000-0000-0000CEA20000}"/>
    <cellStyle name="Normal 31 3 4 4" xfId="33558" xr:uid="{00000000-0005-0000-0000-0000CFA20000}"/>
    <cellStyle name="Normal 31 3 5" xfId="10108" xr:uid="{00000000-0005-0000-0000-0000D0A20000}"/>
    <cellStyle name="Normal 31 3 5 2" xfId="22729" xr:uid="{00000000-0005-0000-0000-0000D1A20000}"/>
    <cellStyle name="Normal 31 3 5 2 2" xfId="57945" xr:uid="{00000000-0005-0000-0000-0000D2A20000}"/>
    <cellStyle name="Normal 31 3 5 3" xfId="45348" xr:uid="{00000000-0005-0000-0000-0000D3A20000}"/>
    <cellStyle name="Normal 31 3 5 4" xfId="35334" xr:uid="{00000000-0005-0000-0000-0000D4A20000}"/>
    <cellStyle name="Normal 31 3 6" xfId="11902" xr:uid="{00000000-0005-0000-0000-0000D5A20000}"/>
    <cellStyle name="Normal 31 3 6 2" xfId="24505" xr:uid="{00000000-0005-0000-0000-0000D6A20000}"/>
    <cellStyle name="Normal 31 3 6 2 2" xfId="59721" xr:uid="{00000000-0005-0000-0000-0000D7A20000}"/>
    <cellStyle name="Normal 31 3 6 3" xfId="47124" xr:uid="{00000000-0005-0000-0000-0000D8A20000}"/>
    <cellStyle name="Normal 31 3 6 4" xfId="37110" xr:uid="{00000000-0005-0000-0000-0000D9A20000}"/>
    <cellStyle name="Normal 31 3 7" xfId="16269" xr:uid="{00000000-0005-0000-0000-0000DAA20000}"/>
    <cellStyle name="Normal 31 3 7 2" xfId="51485" xr:uid="{00000000-0005-0000-0000-0000DBA20000}"/>
    <cellStyle name="Normal 31 3 7 3" xfId="28874" xr:uid="{00000000-0005-0000-0000-0000DCA20000}"/>
    <cellStyle name="Normal 31 3 8" xfId="14491" xr:uid="{00000000-0005-0000-0000-0000DDA20000}"/>
    <cellStyle name="Normal 31 3 8 2" xfId="49709" xr:uid="{00000000-0005-0000-0000-0000DEA20000}"/>
    <cellStyle name="Normal 31 3 9" xfId="38888" xr:uid="{00000000-0005-0000-0000-0000DFA20000}"/>
    <cellStyle name="Normal 31 4" xfId="2763" xr:uid="{00000000-0005-0000-0000-0000E0A20000}"/>
    <cellStyle name="Normal 31 4 10" xfId="26289" xr:uid="{00000000-0005-0000-0000-0000E1A20000}"/>
    <cellStyle name="Normal 31 4 11" xfId="60693" xr:uid="{00000000-0005-0000-0000-0000E2A20000}"/>
    <cellStyle name="Normal 31 4 2" xfId="4589" xr:uid="{00000000-0005-0000-0000-0000E3A20000}"/>
    <cellStyle name="Normal 31 4 2 2" xfId="17236" xr:uid="{00000000-0005-0000-0000-0000E4A20000}"/>
    <cellStyle name="Normal 31 4 2 2 2" xfId="52452" xr:uid="{00000000-0005-0000-0000-0000E5A20000}"/>
    <cellStyle name="Normal 31 4 2 3" xfId="39855" xr:uid="{00000000-0005-0000-0000-0000E6A20000}"/>
    <cellStyle name="Normal 31 4 2 4" xfId="29841" xr:uid="{00000000-0005-0000-0000-0000E7A20000}"/>
    <cellStyle name="Normal 31 4 3" xfId="6059" xr:uid="{00000000-0005-0000-0000-0000E8A20000}"/>
    <cellStyle name="Normal 31 4 3 2" xfId="18690" xr:uid="{00000000-0005-0000-0000-0000E9A20000}"/>
    <cellStyle name="Normal 31 4 3 2 2" xfId="53906" xr:uid="{00000000-0005-0000-0000-0000EAA20000}"/>
    <cellStyle name="Normal 31 4 3 3" xfId="41309" xr:uid="{00000000-0005-0000-0000-0000EBA20000}"/>
    <cellStyle name="Normal 31 4 3 4" xfId="31295" xr:uid="{00000000-0005-0000-0000-0000ECA20000}"/>
    <cellStyle name="Normal 31 4 4" xfId="7518" xr:uid="{00000000-0005-0000-0000-0000EDA20000}"/>
    <cellStyle name="Normal 31 4 4 2" xfId="20144" xr:uid="{00000000-0005-0000-0000-0000EEA20000}"/>
    <cellStyle name="Normal 31 4 4 2 2" xfId="55360" xr:uid="{00000000-0005-0000-0000-0000EFA20000}"/>
    <cellStyle name="Normal 31 4 4 3" xfId="42763" xr:uid="{00000000-0005-0000-0000-0000F0A20000}"/>
    <cellStyle name="Normal 31 4 4 4" xfId="32749" xr:uid="{00000000-0005-0000-0000-0000F1A20000}"/>
    <cellStyle name="Normal 31 4 5" xfId="9299" xr:uid="{00000000-0005-0000-0000-0000F2A20000}"/>
    <cellStyle name="Normal 31 4 5 2" xfId="21920" xr:uid="{00000000-0005-0000-0000-0000F3A20000}"/>
    <cellStyle name="Normal 31 4 5 2 2" xfId="57136" xr:uid="{00000000-0005-0000-0000-0000F4A20000}"/>
    <cellStyle name="Normal 31 4 5 3" xfId="44539" xr:uid="{00000000-0005-0000-0000-0000F5A20000}"/>
    <cellStyle name="Normal 31 4 5 4" xfId="34525" xr:uid="{00000000-0005-0000-0000-0000F6A20000}"/>
    <cellStyle name="Normal 31 4 6" xfId="11093" xr:uid="{00000000-0005-0000-0000-0000F7A20000}"/>
    <cellStyle name="Normal 31 4 6 2" xfId="23696" xr:uid="{00000000-0005-0000-0000-0000F8A20000}"/>
    <cellStyle name="Normal 31 4 6 2 2" xfId="58912" xr:uid="{00000000-0005-0000-0000-0000F9A20000}"/>
    <cellStyle name="Normal 31 4 6 3" xfId="46315" xr:uid="{00000000-0005-0000-0000-0000FAA20000}"/>
    <cellStyle name="Normal 31 4 6 4" xfId="36301" xr:uid="{00000000-0005-0000-0000-0000FBA20000}"/>
    <cellStyle name="Normal 31 4 7" xfId="15460" xr:uid="{00000000-0005-0000-0000-0000FCA20000}"/>
    <cellStyle name="Normal 31 4 7 2" xfId="50676" xr:uid="{00000000-0005-0000-0000-0000FDA20000}"/>
    <cellStyle name="Normal 31 4 7 3" xfId="28065" xr:uid="{00000000-0005-0000-0000-0000FEA20000}"/>
    <cellStyle name="Normal 31 4 8" xfId="13682" xr:uid="{00000000-0005-0000-0000-0000FFA20000}"/>
    <cellStyle name="Normal 31 4 8 2" xfId="48900" xr:uid="{00000000-0005-0000-0000-000000A30000}"/>
    <cellStyle name="Normal 31 4 9" xfId="38079" xr:uid="{00000000-0005-0000-0000-000001A30000}"/>
    <cellStyle name="Normal 31 5" xfId="3927" xr:uid="{00000000-0005-0000-0000-000002A30000}"/>
    <cellStyle name="Normal 31 5 2" xfId="8650" xr:uid="{00000000-0005-0000-0000-000003A30000}"/>
    <cellStyle name="Normal 31 5 2 2" xfId="21276" xr:uid="{00000000-0005-0000-0000-000004A30000}"/>
    <cellStyle name="Normal 31 5 2 2 2" xfId="56492" xr:uid="{00000000-0005-0000-0000-000005A30000}"/>
    <cellStyle name="Normal 31 5 2 3" xfId="43895" xr:uid="{00000000-0005-0000-0000-000006A30000}"/>
    <cellStyle name="Normal 31 5 2 4" xfId="33881" xr:uid="{00000000-0005-0000-0000-000007A30000}"/>
    <cellStyle name="Normal 31 5 3" xfId="10431" xr:uid="{00000000-0005-0000-0000-000008A30000}"/>
    <cellStyle name="Normal 31 5 3 2" xfId="23052" xr:uid="{00000000-0005-0000-0000-000009A30000}"/>
    <cellStyle name="Normal 31 5 3 2 2" xfId="58268" xr:uid="{00000000-0005-0000-0000-00000AA30000}"/>
    <cellStyle name="Normal 31 5 3 3" xfId="45671" xr:uid="{00000000-0005-0000-0000-00000BA30000}"/>
    <cellStyle name="Normal 31 5 3 4" xfId="35657" xr:uid="{00000000-0005-0000-0000-00000CA30000}"/>
    <cellStyle name="Normal 31 5 4" xfId="12227" xr:uid="{00000000-0005-0000-0000-00000DA30000}"/>
    <cellStyle name="Normal 31 5 4 2" xfId="24828" xr:uid="{00000000-0005-0000-0000-00000EA30000}"/>
    <cellStyle name="Normal 31 5 4 2 2" xfId="60044" xr:uid="{00000000-0005-0000-0000-00000FA30000}"/>
    <cellStyle name="Normal 31 5 4 3" xfId="47447" xr:uid="{00000000-0005-0000-0000-000010A30000}"/>
    <cellStyle name="Normal 31 5 4 4" xfId="37433" xr:uid="{00000000-0005-0000-0000-000011A30000}"/>
    <cellStyle name="Normal 31 5 5" xfId="16592" xr:uid="{00000000-0005-0000-0000-000012A30000}"/>
    <cellStyle name="Normal 31 5 5 2" xfId="51808" xr:uid="{00000000-0005-0000-0000-000013A30000}"/>
    <cellStyle name="Normal 31 5 5 3" xfId="29197" xr:uid="{00000000-0005-0000-0000-000014A30000}"/>
    <cellStyle name="Normal 31 5 6" xfId="14814" xr:uid="{00000000-0005-0000-0000-000015A30000}"/>
    <cellStyle name="Normal 31 5 6 2" xfId="50032" xr:uid="{00000000-0005-0000-0000-000016A30000}"/>
    <cellStyle name="Normal 31 5 7" xfId="39211" xr:uid="{00000000-0005-0000-0000-000017A30000}"/>
    <cellStyle name="Normal 31 5 8" xfId="27421" xr:uid="{00000000-0005-0000-0000-000018A30000}"/>
    <cellStyle name="Normal 31 6" xfId="4267" xr:uid="{00000000-0005-0000-0000-000019A30000}"/>
    <cellStyle name="Normal 31 6 2" xfId="16914" xr:uid="{00000000-0005-0000-0000-00001AA30000}"/>
    <cellStyle name="Normal 31 6 2 2" xfId="52130" xr:uid="{00000000-0005-0000-0000-00001BA30000}"/>
    <cellStyle name="Normal 31 6 2 3" xfId="29519" xr:uid="{00000000-0005-0000-0000-00001CA30000}"/>
    <cellStyle name="Normal 31 6 3" xfId="13360" xr:uid="{00000000-0005-0000-0000-00001DA30000}"/>
    <cellStyle name="Normal 31 6 3 2" xfId="48578" xr:uid="{00000000-0005-0000-0000-00001EA30000}"/>
    <cellStyle name="Normal 31 6 4" xfId="39533" xr:uid="{00000000-0005-0000-0000-00001FA30000}"/>
    <cellStyle name="Normal 31 6 5" xfId="25967" xr:uid="{00000000-0005-0000-0000-000020A30000}"/>
    <cellStyle name="Normal 31 7" xfId="5737" xr:uid="{00000000-0005-0000-0000-000021A30000}"/>
    <cellStyle name="Normal 31 7 2" xfId="18368" xr:uid="{00000000-0005-0000-0000-000022A30000}"/>
    <cellStyle name="Normal 31 7 2 2" xfId="53584" xr:uid="{00000000-0005-0000-0000-000023A30000}"/>
    <cellStyle name="Normal 31 7 3" xfId="40987" xr:uid="{00000000-0005-0000-0000-000024A30000}"/>
    <cellStyle name="Normal 31 7 4" xfId="30973" xr:uid="{00000000-0005-0000-0000-000025A30000}"/>
    <cellStyle name="Normal 31 8" xfId="7196" xr:uid="{00000000-0005-0000-0000-000026A30000}"/>
    <cellStyle name="Normal 31 8 2" xfId="19822" xr:uid="{00000000-0005-0000-0000-000027A30000}"/>
    <cellStyle name="Normal 31 8 2 2" xfId="55038" xr:uid="{00000000-0005-0000-0000-000028A30000}"/>
    <cellStyle name="Normal 31 8 3" xfId="42441" xr:uid="{00000000-0005-0000-0000-000029A30000}"/>
    <cellStyle name="Normal 31 8 4" xfId="32427" xr:uid="{00000000-0005-0000-0000-00002AA30000}"/>
    <cellStyle name="Normal 31 9" xfId="8977" xr:uid="{00000000-0005-0000-0000-00002BA30000}"/>
    <cellStyle name="Normal 31 9 2" xfId="21598" xr:uid="{00000000-0005-0000-0000-00002CA30000}"/>
    <cellStyle name="Normal 31 9 2 2" xfId="56814" xr:uid="{00000000-0005-0000-0000-00002DA30000}"/>
    <cellStyle name="Normal 31 9 3" xfId="44217" xr:uid="{00000000-0005-0000-0000-00002EA30000}"/>
    <cellStyle name="Normal 31 9 4" xfId="34203" xr:uid="{00000000-0005-0000-0000-00002FA30000}"/>
    <cellStyle name="Normal 32" xfId="34" xr:uid="{00000000-0005-0000-0000-000030A30000}"/>
    <cellStyle name="Normal 32 10" xfId="3949" xr:uid="{00000000-0005-0000-0000-000031A30000}"/>
    <cellStyle name="Normal 32 10 2" xfId="16612" xr:uid="{00000000-0005-0000-0000-000032A30000}"/>
    <cellStyle name="Normal 32 10 2 2" xfId="51828" xr:uid="{00000000-0005-0000-0000-000033A30000}"/>
    <cellStyle name="Normal 32 10 2 3" xfId="29217" xr:uid="{00000000-0005-0000-0000-000034A30000}"/>
    <cellStyle name="Normal 32 10 3" xfId="13058" xr:uid="{00000000-0005-0000-0000-000035A30000}"/>
    <cellStyle name="Normal 32 10 3 2" xfId="48276" xr:uid="{00000000-0005-0000-0000-000036A30000}"/>
    <cellStyle name="Normal 32 10 4" xfId="39231" xr:uid="{00000000-0005-0000-0000-000037A30000}"/>
    <cellStyle name="Normal 32 10 5" xfId="25665" xr:uid="{00000000-0005-0000-0000-000038A30000}"/>
    <cellStyle name="Normal 32 11" xfId="5435" xr:uid="{00000000-0005-0000-0000-000039A30000}"/>
    <cellStyle name="Normal 32 11 2" xfId="18066" xr:uid="{00000000-0005-0000-0000-00003AA30000}"/>
    <cellStyle name="Normal 32 11 2 2" xfId="53282" xr:uid="{00000000-0005-0000-0000-00003BA30000}"/>
    <cellStyle name="Normal 32 11 3" xfId="40685" xr:uid="{00000000-0005-0000-0000-00003CA30000}"/>
    <cellStyle name="Normal 32 11 4" xfId="30671" xr:uid="{00000000-0005-0000-0000-00003DA30000}"/>
    <cellStyle name="Normal 32 12" xfId="6891" xr:uid="{00000000-0005-0000-0000-00003EA30000}"/>
    <cellStyle name="Normal 32 12 2" xfId="19520" xr:uid="{00000000-0005-0000-0000-00003FA30000}"/>
    <cellStyle name="Normal 32 12 2 2" xfId="54736" xr:uid="{00000000-0005-0000-0000-000040A30000}"/>
    <cellStyle name="Normal 32 12 3" xfId="42139" xr:uid="{00000000-0005-0000-0000-000041A30000}"/>
    <cellStyle name="Normal 32 12 4" xfId="32125" xr:uid="{00000000-0005-0000-0000-000042A30000}"/>
    <cellStyle name="Normal 32 13" xfId="8673" xr:uid="{00000000-0005-0000-0000-000043A30000}"/>
    <cellStyle name="Normal 32 13 2" xfId="21296" xr:uid="{00000000-0005-0000-0000-000044A30000}"/>
    <cellStyle name="Normal 32 13 2 2" xfId="56512" xr:uid="{00000000-0005-0000-0000-000045A30000}"/>
    <cellStyle name="Normal 32 13 3" xfId="43915" xr:uid="{00000000-0005-0000-0000-000046A30000}"/>
    <cellStyle name="Normal 32 13 4" xfId="33901" xr:uid="{00000000-0005-0000-0000-000047A30000}"/>
    <cellStyle name="Normal 32 14" xfId="10671" xr:uid="{00000000-0005-0000-0000-000048A30000}"/>
    <cellStyle name="Normal 32 14 2" xfId="23282" xr:uid="{00000000-0005-0000-0000-000049A30000}"/>
    <cellStyle name="Normal 32 14 2 2" xfId="58498" xr:uid="{00000000-0005-0000-0000-00004AA30000}"/>
    <cellStyle name="Normal 32 14 3" xfId="45901" xr:uid="{00000000-0005-0000-0000-00004BA30000}"/>
    <cellStyle name="Normal 32 14 4" xfId="35887" xr:uid="{00000000-0005-0000-0000-00004CA30000}"/>
    <cellStyle name="Normal 32 15" xfId="14835" xr:uid="{00000000-0005-0000-0000-00004DA30000}"/>
    <cellStyle name="Normal 32 15 2" xfId="50052" xr:uid="{00000000-0005-0000-0000-00004EA30000}"/>
    <cellStyle name="Normal 32 15 3" xfId="27441" xr:uid="{00000000-0005-0000-0000-00004FA30000}"/>
    <cellStyle name="Normal 32 16" xfId="12249" xr:uid="{00000000-0005-0000-0000-000050A30000}"/>
    <cellStyle name="Normal 32 16 2" xfId="47467" xr:uid="{00000000-0005-0000-0000-000051A30000}"/>
    <cellStyle name="Normal 32 17" xfId="37454" xr:uid="{00000000-0005-0000-0000-000052A30000}"/>
    <cellStyle name="Normal 32 18" xfId="24856" xr:uid="{00000000-0005-0000-0000-000053A30000}"/>
    <cellStyle name="Normal 32 19" xfId="60069" xr:uid="{00000000-0005-0000-0000-000054A30000}"/>
    <cellStyle name="Normal 32 2" xfId="619" xr:uid="{00000000-0005-0000-0000-000055A30000}"/>
    <cellStyle name="Normal 32 2 10" xfId="5480" xr:uid="{00000000-0005-0000-0000-000056A30000}"/>
    <cellStyle name="Normal 32 2 10 2" xfId="18111" xr:uid="{00000000-0005-0000-0000-000057A30000}"/>
    <cellStyle name="Normal 32 2 10 2 2" xfId="53327" xr:uid="{00000000-0005-0000-0000-000058A30000}"/>
    <cellStyle name="Normal 32 2 10 3" xfId="40730" xr:uid="{00000000-0005-0000-0000-000059A30000}"/>
    <cellStyle name="Normal 32 2 10 4" xfId="30716" xr:uid="{00000000-0005-0000-0000-00005AA30000}"/>
    <cellStyle name="Normal 32 2 11" xfId="6936" xr:uid="{00000000-0005-0000-0000-00005BA30000}"/>
    <cellStyle name="Normal 32 2 11 2" xfId="19565" xr:uid="{00000000-0005-0000-0000-00005CA30000}"/>
    <cellStyle name="Normal 32 2 11 2 2" xfId="54781" xr:uid="{00000000-0005-0000-0000-00005DA30000}"/>
    <cellStyle name="Normal 32 2 11 3" xfId="42184" xr:uid="{00000000-0005-0000-0000-00005EA30000}"/>
    <cellStyle name="Normal 32 2 11 4" xfId="32170" xr:uid="{00000000-0005-0000-0000-00005FA30000}"/>
    <cellStyle name="Normal 32 2 12" xfId="8718" xr:uid="{00000000-0005-0000-0000-000060A30000}"/>
    <cellStyle name="Normal 32 2 12 2" xfId="21341" xr:uid="{00000000-0005-0000-0000-000061A30000}"/>
    <cellStyle name="Normal 32 2 12 2 2" xfId="56557" xr:uid="{00000000-0005-0000-0000-000062A30000}"/>
    <cellStyle name="Normal 32 2 12 3" xfId="43960" xr:uid="{00000000-0005-0000-0000-000063A30000}"/>
    <cellStyle name="Normal 32 2 12 4" xfId="33946" xr:uid="{00000000-0005-0000-0000-000064A30000}"/>
    <cellStyle name="Normal 32 2 13" xfId="10672" xr:uid="{00000000-0005-0000-0000-000065A30000}"/>
    <cellStyle name="Normal 32 2 13 2" xfId="23283" xr:uid="{00000000-0005-0000-0000-000066A30000}"/>
    <cellStyle name="Normal 32 2 13 2 2" xfId="58499" xr:uid="{00000000-0005-0000-0000-000067A30000}"/>
    <cellStyle name="Normal 32 2 13 3" xfId="45902" xr:uid="{00000000-0005-0000-0000-000068A30000}"/>
    <cellStyle name="Normal 32 2 13 4" xfId="35888" xr:uid="{00000000-0005-0000-0000-000069A30000}"/>
    <cellStyle name="Normal 32 2 14" xfId="14880" xr:uid="{00000000-0005-0000-0000-00006AA30000}"/>
    <cellStyle name="Normal 32 2 14 2" xfId="50097" xr:uid="{00000000-0005-0000-0000-00006BA30000}"/>
    <cellStyle name="Normal 32 2 14 3" xfId="27486" xr:uid="{00000000-0005-0000-0000-00006CA30000}"/>
    <cellStyle name="Normal 32 2 15" xfId="12294" xr:uid="{00000000-0005-0000-0000-00006DA30000}"/>
    <cellStyle name="Normal 32 2 15 2" xfId="47512" xr:uid="{00000000-0005-0000-0000-00006EA30000}"/>
    <cellStyle name="Normal 32 2 16" xfId="37499" xr:uid="{00000000-0005-0000-0000-00006FA30000}"/>
    <cellStyle name="Normal 32 2 17" xfId="24901" xr:uid="{00000000-0005-0000-0000-000070A30000}"/>
    <cellStyle name="Normal 32 2 18" xfId="60114" xr:uid="{00000000-0005-0000-0000-000071A30000}"/>
    <cellStyle name="Normal 32 2 2" xfId="1793" xr:uid="{00000000-0005-0000-0000-000072A30000}"/>
    <cellStyle name="Normal 32 2 2 10" xfId="7010" xr:uid="{00000000-0005-0000-0000-000073A30000}"/>
    <cellStyle name="Normal 32 2 2 10 2" xfId="19637" xr:uid="{00000000-0005-0000-0000-000074A30000}"/>
    <cellStyle name="Normal 32 2 2 10 2 2" xfId="54853" xr:uid="{00000000-0005-0000-0000-000075A30000}"/>
    <cellStyle name="Normal 32 2 2 10 3" xfId="42256" xr:uid="{00000000-0005-0000-0000-000076A30000}"/>
    <cellStyle name="Normal 32 2 2 10 4" xfId="32242" xr:uid="{00000000-0005-0000-0000-000077A30000}"/>
    <cellStyle name="Normal 32 2 2 11" xfId="8791" xr:uid="{00000000-0005-0000-0000-000078A30000}"/>
    <cellStyle name="Normal 32 2 2 11 2" xfId="21413" xr:uid="{00000000-0005-0000-0000-000079A30000}"/>
    <cellStyle name="Normal 32 2 2 11 2 2" xfId="56629" xr:uid="{00000000-0005-0000-0000-00007AA30000}"/>
    <cellStyle name="Normal 32 2 2 11 3" xfId="44032" xr:uid="{00000000-0005-0000-0000-00007BA30000}"/>
    <cellStyle name="Normal 32 2 2 11 4" xfId="34018" xr:uid="{00000000-0005-0000-0000-00007CA30000}"/>
    <cellStyle name="Normal 32 2 2 12" xfId="10673" xr:uid="{00000000-0005-0000-0000-00007DA30000}"/>
    <cellStyle name="Normal 32 2 2 12 2" xfId="23284" xr:uid="{00000000-0005-0000-0000-00007EA30000}"/>
    <cellStyle name="Normal 32 2 2 12 2 2" xfId="58500" xr:uid="{00000000-0005-0000-0000-00007FA30000}"/>
    <cellStyle name="Normal 32 2 2 12 3" xfId="45903" xr:uid="{00000000-0005-0000-0000-000080A30000}"/>
    <cellStyle name="Normal 32 2 2 12 4" xfId="35889" xr:uid="{00000000-0005-0000-0000-000081A30000}"/>
    <cellStyle name="Normal 32 2 2 13" xfId="14952" xr:uid="{00000000-0005-0000-0000-000082A30000}"/>
    <cellStyle name="Normal 32 2 2 13 2" xfId="50169" xr:uid="{00000000-0005-0000-0000-000083A30000}"/>
    <cellStyle name="Normal 32 2 2 13 3" xfId="27558" xr:uid="{00000000-0005-0000-0000-000084A30000}"/>
    <cellStyle name="Normal 32 2 2 14" xfId="12366" xr:uid="{00000000-0005-0000-0000-000085A30000}"/>
    <cellStyle name="Normal 32 2 2 14 2" xfId="47584" xr:uid="{00000000-0005-0000-0000-000086A30000}"/>
    <cellStyle name="Normal 32 2 2 15" xfId="37571" xr:uid="{00000000-0005-0000-0000-000087A30000}"/>
    <cellStyle name="Normal 32 2 2 16" xfId="24973" xr:uid="{00000000-0005-0000-0000-000088A30000}"/>
    <cellStyle name="Normal 32 2 2 17" xfId="60186" xr:uid="{00000000-0005-0000-0000-000089A30000}"/>
    <cellStyle name="Normal 32 2 2 2" xfId="2396" xr:uid="{00000000-0005-0000-0000-00008AA30000}"/>
    <cellStyle name="Normal 32 2 2 2 10" xfId="10674" xr:uid="{00000000-0005-0000-0000-00008BA30000}"/>
    <cellStyle name="Normal 32 2 2 2 10 2" xfId="23285" xr:uid="{00000000-0005-0000-0000-00008CA30000}"/>
    <cellStyle name="Normal 32 2 2 2 10 2 2" xfId="58501" xr:uid="{00000000-0005-0000-0000-00008DA30000}"/>
    <cellStyle name="Normal 32 2 2 2 10 3" xfId="45904" xr:uid="{00000000-0005-0000-0000-00008EA30000}"/>
    <cellStyle name="Normal 32 2 2 2 10 4" xfId="35890" xr:uid="{00000000-0005-0000-0000-00008FA30000}"/>
    <cellStyle name="Normal 32 2 2 2 11" xfId="15107" xr:uid="{00000000-0005-0000-0000-000090A30000}"/>
    <cellStyle name="Normal 32 2 2 2 11 2" xfId="50323" xr:uid="{00000000-0005-0000-0000-000091A30000}"/>
    <cellStyle name="Normal 32 2 2 2 11 3" xfId="27712" xr:uid="{00000000-0005-0000-0000-000092A30000}"/>
    <cellStyle name="Normal 32 2 2 2 12" xfId="12520" xr:uid="{00000000-0005-0000-0000-000093A30000}"/>
    <cellStyle name="Normal 32 2 2 2 12 2" xfId="47738" xr:uid="{00000000-0005-0000-0000-000094A30000}"/>
    <cellStyle name="Normal 32 2 2 2 13" xfId="37726" xr:uid="{00000000-0005-0000-0000-000095A30000}"/>
    <cellStyle name="Normal 32 2 2 2 14" xfId="25127" xr:uid="{00000000-0005-0000-0000-000096A30000}"/>
    <cellStyle name="Normal 32 2 2 2 15" xfId="60340" xr:uid="{00000000-0005-0000-0000-000097A30000}"/>
    <cellStyle name="Normal 32 2 2 2 2" xfId="3242" xr:uid="{00000000-0005-0000-0000-000098A30000}"/>
    <cellStyle name="Normal 32 2 2 2 2 10" xfId="25611" xr:uid="{00000000-0005-0000-0000-000099A30000}"/>
    <cellStyle name="Normal 32 2 2 2 2 11" xfId="61146" xr:uid="{00000000-0005-0000-0000-00009AA30000}"/>
    <cellStyle name="Normal 32 2 2 2 2 2" xfId="5042" xr:uid="{00000000-0005-0000-0000-00009BA30000}"/>
    <cellStyle name="Normal 32 2 2 2 2 2 2" xfId="17689" xr:uid="{00000000-0005-0000-0000-00009CA30000}"/>
    <cellStyle name="Normal 32 2 2 2 2 2 2 2" xfId="52905" xr:uid="{00000000-0005-0000-0000-00009DA30000}"/>
    <cellStyle name="Normal 32 2 2 2 2 2 2 3" xfId="30294" xr:uid="{00000000-0005-0000-0000-00009EA30000}"/>
    <cellStyle name="Normal 32 2 2 2 2 2 3" xfId="14135" xr:uid="{00000000-0005-0000-0000-00009FA30000}"/>
    <cellStyle name="Normal 32 2 2 2 2 2 3 2" xfId="49353" xr:uid="{00000000-0005-0000-0000-0000A0A30000}"/>
    <cellStyle name="Normal 32 2 2 2 2 2 4" xfId="40308" xr:uid="{00000000-0005-0000-0000-0000A1A30000}"/>
    <cellStyle name="Normal 32 2 2 2 2 2 5" xfId="26742" xr:uid="{00000000-0005-0000-0000-0000A2A30000}"/>
    <cellStyle name="Normal 32 2 2 2 2 3" xfId="6512" xr:uid="{00000000-0005-0000-0000-0000A3A30000}"/>
    <cellStyle name="Normal 32 2 2 2 2 3 2" xfId="19143" xr:uid="{00000000-0005-0000-0000-0000A4A30000}"/>
    <cellStyle name="Normal 32 2 2 2 2 3 2 2" xfId="54359" xr:uid="{00000000-0005-0000-0000-0000A5A30000}"/>
    <cellStyle name="Normal 32 2 2 2 2 3 3" xfId="41762" xr:uid="{00000000-0005-0000-0000-0000A6A30000}"/>
    <cellStyle name="Normal 32 2 2 2 2 3 4" xfId="31748" xr:uid="{00000000-0005-0000-0000-0000A7A30000}"/>
    <cellStyle name="Normal 32 2 2 2 2 4" xfId="7971" xr:uid="{00000000-0005-0000-0000-0000A8A30000}"/>
    <cellStyle name="Normal 32 2 2 2 2 4 2" xfId="20597" xr:uid="{00000000-0005-0000-0000-0000A9A30000}"/>
    <cellStyle name="Normal 32 2 2 2 2 4 2 2" xfId="55813" xr:uid="{00000000-0005-0000-0000-0000AAA30000}"/>
    <cellStyle name="Normal 32 2 2 2 2 4 3" xfId="43216" xr:uid="{00000000-0005-0000-0000-0000ABA30000}"/>
    <cellStyle name="Normal 32 2 2 2 2 4 4" xfId="33202" xr:uid="{00000000-0005-0000-0000-0000ACA30000}"/>
    <cellStyle name="Normal 32 2 2 2 2 5" xfId="9752" xr:uid="{00000000-0005-0000-0000-0000ADA30000}"/>
    <cellStyle name="Normal 32 2 2 2 2 5 2" xfId="22373" xr:uid="{00000000-0005-0000-0000-0000AEA30000}"/>
    <cellStyle name="Normal 32 2 2 2 2 5 2 2" xfId="57589" xr:uid="{00000000-0005-0000-0000-0000AFA30000}"/>
    <cellStyle name="Normal 32 2 2 2 2 5 3" xfId="44992" xr:uid="{00000000-0005-0000-0000-0000B0A30000}"/>
    <cellStyle name="Normal 32 2 2 2 2 5 4" xfId="34978" xr:uid="{00000000-0005-0000-0000-0000B1A30000}"/>
    <cellStyle name="Normal 32 2 2 2 2 6" xfId="11546" xr:uid="{00000000-0005-0000-0000-0000B2A30000}"/>
    <cellStyle name="Normal 32 2 2 2 2 6 2" xfId="24149" xr:uid="{00000000-0005-0000-0000-0000B3A30000}"/>
    <cellStyle name="Normal 32 2 2 2 2 6 2 2" xfId="59365" xr:uid="{00000000-0005-0000-0000-0000B4A30000}"/>
    <cellStyle name="Normal 32 2 2 2 2 6 3" xfId="46768" xr:uid="{00000000-0005-0000-0000-0000B5A30000}"/>
    <cellStyle name="Normal 32 2 2 2 2 6 4" xfId="36754" xr:uid="{00000000-0005-0000-0000-0000B6A30000}"/>
    <cellStyle name="Normal 32 2 2 2 2 7" xfId="15913" xr:uid="{00000000-0005-0000-0000-0000B7A30000}"/>
    <cellStyle name="Normal 32 2 2 2 2 7 2" xfId="51129" xr:uid="{00000000-0005-0000-0000-0000B8A30000}"/>
    <cellStyle name="Normal 32 2 2 2 2 7 3" xfId="28518" xr:uid="{00000000-0005-0000-0000-0000B9A30000}"/>
    <cellStyle name="Normal 32 2 2 2 2 8" xfId="13004" xr:uid="{00000000-0005-0000-0000-0000BAA30000}"/>
    <cellStyle name="Normal 32 2 2 2 2 8 2" xfId="48222" xr:uid="{00000000-0005-0000-0000-0000BBA30000}"/>
    <cellStyle name="Normal 32 2 2 2 2 9" xfId="38532" xr:uid="{00000000-0005-0000-0000-0000BCA30000}"/>
    <cellStyle name="Normal 32 2 2 2 3" xfId="3571" xr:uid="{00000000-0005-0000-0000-0000BDA30000}"/>
    <cellStyle name="Normal 32 2 2 2 3 10" xfId="27067" xr:uid="{00000000-0005-0000-0000-0000BEA30000}"/>
    <cellStyle name="Normal 32 2 2 2 3 11" xfId="61471" xr:uid="{00000000-0005-0000-0000-0000BFA30000}"/>
    <cellStyle name="Normal 32 2 2 2 3 2" xfId="5367" xr:uid="{00000000-0005-0000-0000-0000C0A30000}"/>
    <cellStyle name="Normal 32 2 2 2 3 2 2" xfId="18014" xr:uid="{00000000-0005-0000-0000-0000C1A30000}"/>
    <cellStyle name="Normal 32 2 2 2 3 2 2 2" xfId="53230" xr:uid="{00000000-0005-0000-0000-0000C2A30000}"/>
    <cellStyle name="Normal 32 2 2 2 3 2 3" xfId="40633" xr:uid="{00000000-0005-0000-0000-0000C3A30000}"/>
    <cellStyle name="Normal 32 2 2 2 3 2 4" xfId="30619" xr:uid="{00000000-0005-0000-0000-0000C4A30000}"/>
    <cellStyle name="Normal 32 2 2 2 3 3" xfId="6837" xr:uid="{00000000-0005-0000-0000-0000C5A30000}"/>
    <cellStyle name="Normal 32 2 2 2 3 3 2" xfId="19468" xr:uid="{00000000-0005-0000-0000-0000C6A30000}"/>
    <cellStyle name="Normal 32 2 2 2 3 3 2 2" xfId="54684" xr:uid="{00000000-0005-0000-0000-0000C7A30000}"/>
    <cellStyle name="Normal 32 2 2 2 3 3 3" xfId="42087" xr:uid="{00000000-0005-0000-0000-0000C8A30000}"/>
    <cellStyle name="Normal 32 2 2 2 3 3 4" xfId="32073" xr:uid="{00000000-0005-0000-0000-0000C9A30000}"/>
    <cellStyle name="Normal 32 2 2 2 3 4" xfId="8296" xr:uid="{00000000-0005-0000-0000-0000CAA30000}"/>
    <cellStyle name="Normal 32 2 2 2 3 4 2" xfId="20922" xr:uid="{00000000-0005-0000-0000-0000CBA30000}"/>
    <cellStyle name="Normal 32 2 2 2 3 4 2 2" xfId="56138" xr:uid="{00000000-0005-0000-0000-0000CCA30000}"/>
    <cellStyle name="Normal 32 2 2 2 3 4 3" xfId="43541" xr:uid="{00000000-0005-0000-0000-0000CDA30000}"/>
    <cellStyle name="Normal 32 2 2 2 3 4 4" xfId="33527" xr:uid="{00000000-0005-0000-0000-0000CEA30000}"/>
    <cellStyle name="Normal 32 2 2 2 3 5" xfId="10077" xr:uid="{00000000-0005-0000-0000-0000CFA30000}"/>
    <cellStyle name="Normal 32 2 2 2 3 5 2" xfId="22698" xr:uid="{00000000-0005-0000-0000-0000D0A30000}"/>
    <cellStyle name="Normal 32 2 2 2 3 5 2 2" xfId="57914" xr:uid="{00000000-0005-0000-0000-0000D1A30000}"/>
    <cellStyle name="Normal 32 2 2 2 3 5 3" xfId="45317" xr:uid="{00000000-0005-0000-0000-0000D2A30000}"/>
    <cellStyle name="Normal 32 2 2 2 3 5 4" xfId="35303" xr:uid="{00000000-0005-0000-0000-0000D3A30000}"/>
    <cellStyle name="Normal 32 2 2 2 3 6" xfId="11871" xr:uid="{00000000-0005-0000-0000-0000D4A30000}"/>
    <cellStyle name="Normal 32 2 2 2 3 6 2" xfId="24474" xr:uid="{00000000-0005-0000-0000-0000D5A30000}"/>
    <cellStyle name="Normal 32 2 2 2 3 6 2 2" xfId="59690" xr:uid="{00000000-0005-0000-0000-0000D6A30000}"/>
    <cellStyle name="Normal 32 2 2 2 3 6 3" xfId="47093" xr:uid="{00000000-0005-0000-0000-0000D7A30000}"/>
    <cellStyle name="Normal 32 2 2 2 3 6 4" xfId="37079" xr:uid="{00000000-0005-0000-0000-0000D8A30000}"/>
    <cellStyle name="Normal 32 2 2 2 3 7" xfId="16238" xr:uid="{00000000-0005-0000-0000-0000D9A30000}"/>
    <cellStyle name="Normal 32 2 2 2 3 7 2" xfId="51454" xr:uid="{00000000-0005-0000-0000-0000DAA30000}"/>
    <cellStyle name="Normal 32 2 2 2 3 7 3" xfId="28843" xr:uid="{00000000-0005-0000-0000-0000DBA30000}"/>
    <cellStyle name="Normal 32 2 2 2 3 8" xfId="14460" xr:uid="{00000000-0005-0000-0000-0000DCA30000}"/>
    <cellStyle name="Normal 32 2 2 2 3 8 2" xfId="49678" xr:uid="{00000000-0005-0000-0000-0000DDA30000}"/>
    <cellStyle name="Normal 32 2 2 2 3 9" xfId="38857" xr:uid="{00000000-0005-0000-0000-0000DEA30000}"/>
    <cellStyle name="Normal 32 2 2 2 4" xfId="2732" xr:uid="{00000000-0005-0000-0000-0000DFA30000}"/>
    <cellStyle name="Normal 32 2 2 2 4 10" xfId="26258" xr:uid="{00000000-0005-0000-0000-0000E0A30000}"/>
    <cellStyle name="Normal 32 2 2 2 4 11" xfId="60662" xr:uid="{00000000-0005-0000-0000-0000E1A30000}"/>
    <cellStyle name="Normal 32 2 2 2 4 2" xfId="4558" xr:uid="{00000000-0005-0000-0000-0000E2A30000}"/>
    <cellStyle name="Normal 32 2 2 2 4 2 2" xfId="17205" xr:uid="{00000000-0005-0000-0000-0000E3A30000}"/>
    <cellStyle name="Normal 32 2 2 2 4 2 2 2" xfId="52421" xr:uid="{00000000-0005-0000-0000-0000E4A30000}"/>
    <cellStyle name="Normal 32 2 2 2 4 2 3" xfId="39824" xr:uid="{00000000-0005-0000-0000-0000E5A30000}"/>
    <cellStyle name="Normal 32 2 2 2 4 2 4" xfId="29810" xr:uid="{00000000-0005-0000-0000-0000E6A30000}"/>
    <cellStyle name="Normal 32 2 2 2 4 3" xfId="6028" xr:uid="{00000000-0005-0000-0000-0000E7A30000}"/>
    <cellStyle name="Normal 32 2 2 2 4 3 2" xfId="18659" xr:uid="{00000000-0005-0000-0000-0000E8A30000}"/>
    <cellStyle name="Normal 32 2 2 2 4 3 2 2" xfId="53875" xr:uid="{00000000-0005-0000-0000-0000E9A30000}"/>
    <cellStyle name="Normal 32 2 2 2 4 3 3" xfId="41278" xr:uid="{00000000-0005-0000-0000-0000EAA30000}"/>
    <cellStyle name="Normal 32 2 2 2 4 3 4" xfId="31264" xr:uid="{00000000-0005-0000-0000-0000EBA30000}"/>
    <cellStyle name="Normal 32 2 2 2 4 4" xfId="7487" xr:uid="{00000000-0005-0000-0000-0000ECA30000}"/>
    <cellStyle name="Normal 32 2 2 2 4 4 2" xfId="20113" xr:uid="{00000000-0005-0000-0000-0000EDA30000}"/>
    <cellStyle name="Normal 32 2 2 2 4 4 2 2" xfId="55329" xr:uid="{00000000-0005-0000-0000-0000EEA30000}"/>
    <cellStyle name="Normal 32 2 2 2 4 4 3" xfId="42732" xr:uid="{00000000-0005-0000-0000-0000EFA30000}"/>
    <cellStyle name="Normal 32 2 2 2 4 4 4" xfId="32718" xr:uid="{00000000-0005-0000-0000-0000F0A30000}"/>
    <cellStyle name="Normal 32 2 2 2 4 5" xfId="9268" xr:uid="{00000000-0005-0000-0000-0000F1A30000}"/>
    <cellStyle name="Normal 32 2 2 2 4 5 2" xfId="21889" xr:uid="{00000000-0005-0000-0000-0000F2A30000}"/>
    <cellStyle name="Normal 32 2 2 2 4 5 2 2" xfId="57105" xr:uid="{00000000-0005-0000-0000-0000F3A30000}"/>
    <cellStyle name="Normal 32 2 2 2 4 5 3" xfId="44508" xr:uid="{00000000-0005-0000-0000-0000F4A30000}"/>
    <cellStyle name="Normal 32 2 2 2 4 5 4" xfId="34494" xr:uid="{00000000-0005-0000-0000-0000F5A30000}"/>
    <cellStyle name="Normal 32 2 2 2 4 6" xfId="11062" xr:uid="{00000000-0005-0000-0000-0000F6A30000}"/>
    <cellStyle name="Normal 32 2 2 2 4 6 2" xfId="23665" xr:uid="{00000000-0005-0000-0000-0000F7A30000}"/>
    <cellStyle name="Normal 32 2 2 2 4 6 2 2" xfId="58881" xr:uid="{00000000-0005-0000-0000-0000F8A30000}"/>
    <cellStyle name="Normal 32 2 2 2 4 6 3" xfId="46284" xr:uid="{00000000-0005-0000-0000-0000F9A30000}"/>
    <cellStyle name="Normal 32 2 2 2 4 6 4" xfId="36270" xr:uid="{00000000-0005-0000-0000-0000FAA30000}"/>
    <cellStyle name="Normal 32 2 2 2 4 7" xfId="15429" xr:uid="{00000000-0005-0000-0000-0000FBA30000}"/>
    <cellStyle name="Normal 32 2 2 2 4 7 2" xfId="50645" xr:uid="{00000000-0005-0000-0000-0000FCA30000}"/>
    <cellStyle name="Normal 32 2 2 2 4 7 3" xfId="28034" xr:uid="{00000000-0005-0000-0000-0000FDA30000}"/>
    <cellStyle name="Normal 32 2 2 2 4 8" xfId="13651" xr:uid="{00000000-0005-0000-0000-0000FEA30000}"/>
    <cellStyle name="Normal 32 2 2 2 4 8 2" xfId="48869" xr:uid="{00000000-0005-0000-0000-0000FFA30000}"/>
    <cellStyle name="Normal 32 2 2 2 4 9" xfId="38048" xr:uid="{00000000-0005-0000-0000-000000A40000}"/>
    <cellStyle name="Normal 32 2 2 2 5" xfId="3896" xr:uid="{00000000-0005-0000-0000-000001A40000}"/>
    <cellStyle name="Normal 32 2 2 2 5 2" xfId="8619" xr:uid="{00000000-0005-0000-0000-000002A40000}"/>
    <cellStyle name="Normal 32 2 2 2 5 2 2" xfId="21245" xr:uid="{00000000-0005-0000-0000-000003A40000}"/>
    <cellStyle name="Normal 32 2 2 2 5 2 2 2" xfId="56461" xr:uid="{00000000-0005-0000-0000-000004A40000}"/>
    <cellStyle name="Normal 32 2 2 2 5 2 3" xfId="43864" xr:uid="{00000000-0005-0000-0000-000005A40000}"/>
    <cellStyle name="Normal 32 2 2 2 5 2 4" xfId="33850" xr:uid="{00000000-0005-0000-0000-000006A40000}"/>
    <cellStyle name="Normal 32 2 2 2 5 3" xfId="10400" xr:uid="{00000000-0005-0000-0000-000007A40000}"/>
    <cellStyle name="Normal 32 2 2 2 5 3 2" xfId="23021" xr:uid="{00000000-0005-0000-0000-000008A40000}"/>
    <cellStyle name="Normal 32 2 2 2 5 3 2 2" xfId="58237" xr:uid="{00000000-0005-0000-0000-000009A40000}"/>
    <cellStyle name="Normal 32 2 2 2 5 3 3" xfId="45640" xr:uid="{00000000-0005-0000-0000-00000AA40000}"/>
    <cellStyle name="Normal 32 2 2 2 5 3 4" xfId="35626" xr:uid="{00000000-0005-0000-0000-00000BA40000}"/>
    <cellStyle name="Normal 32 2 2 2 5 4" xfId="12196" xr:uid="{00000000-0005-0000-0000-00000CA40000}"/>
    <cellStyle name="Normal 32 2 2 2 5 4 2" xfId="24797" xr:uid="{00000000-0005-0000-0000-00000DA40000}"/>
    <cellStyle name="Normal 32 2 2 2 5 4 2 2" xfId="60013" xr:uid="{00000000-0005-0000-0000-00000EA40000}"/>
    <cellStyle name="Normal 32 2 2 2 5 4 3" xfId="47416" xr:uid="{00000000-0005-0000-0000-00000FA40000}"/>
    <cellStyle name="Normal 32 2 2 2 5 4 4" xfId="37402" xr:uid="{00000000-0005-0000-0000-000010A40000}"/>
    <cellStyle name="Normal 32 2 2 2 5 5" xfId="16561" xr:uid="{00000000-0005-0000-0000-000011A40000}"/>
    <cellStyle name="Normal 32 2 2 2 5 5 2" xfId="51777" xr:uid="{00000000-0005-0000-0000-000012A40000}"/>
    <cellStyle name="Normal 32 2 2 2 5 5 3" xfId="29166" xr:uid="{00000000-0005-0000-0000-000013A40000}"/>
    <cellStyle name="Normal 32 2 2 2 5 6" xfId="14783" xr:uid="{00000000-0005-0000-0000-000014A40000}"/>
    <cellStyle name="Normal 32 2 2 2 5 6 2" xfId="50001" xr:uid="{00000000-0005-0000-0000-000015A40000}"/>
    <cellStyle name="Normal 32 2 2 2 5 7" xfId="39180" xr:uid="{00000000-0005-0000-0000-000016A40000}"/>
    <cellStyle name="Normal 32 2 2 2 5 8" xfId="27390" xr:uid="{00000000-0005-0000-0000-000017A40000}"/>
    <cellStyle name="Normal 32 2 2 2 6" xfId="4236" xr:uid="{00000000-0005-0000-0000-000018A40000}"/>
    <cellStyle name="Normal 32 2 2 2 6 2" xfId="16883" xr:uid="{00000000-0005-0000-0000-000019A40000}"/>
    <cellStyle name="Normal 32 2 2 2 6 2 2" xfId="52099" xr:uid="{00000000-0005-0000-0000-00001AA40000}"/>
    <cellStyle name="Normal 32 2 2 2 6 2 3" xfId="29488" xr:uid="{00000000-0005-0000-0000-00001BA40000}"/>
    <cellStyle name="Normal 32 2 2 2 6 3" xfId="13329" xr:uid="{00000000-0005-0000-0000-00001CA40000}"/>
    <cellStyle name="Normal 32 2 2 2 6 3 2" xfId="48547" xr:uid="{00000000-0005-0000-0000-00001DA40000}"/>
    <cellStyle name="Normal 32 2 2 2 6 4" xfId="39502" xr:uid="{00000000-0005-0000-0000-00001EA40000}"/>
    <cellStyle name="Normal 32 2 2 2 6 5" xfId="25936" xr:uid="{00000000-0005-0000-0000-00001FA40000}"/>
    <cellStyle name="Normal 32 2 2 2 7" xfId="5706" xr:uid="{00000000-0005-0000-0000-000020A40000}"/>
    <cellStyle name="Normal 32 2 2 2 7 2" xfId="18337" xr:uid="{00000000-0005-0000-0000-000021A40000}"/>
    <cellStyle name="Normal 32 2 2 2 7 2 2" xfId="53553" xr:uid="{00000000-0005-0000-0000-000022A40000}"/>
    <cellStyle name="Normal 32 2 2 2 7 3" xfId="40956" xr:uid="{00000000-0005-0000-0000-000023A40000}"/>
    <cellStyle name="Normal 32 2 2 2 7 4" xfId="30942" xr:uid="{00000000-0005-0000-0000-000024A40000}"/>
    <cellStyle name="Normal 32 2 2 2 8" xfId="7165" xr:uid="{00000000-0005-0000-0000-000025A40000}"/>
    <cellStyle name="Normal 32 2 2 2 8 2" xfId="19791" xr:uid="{00000000-0005-0000-0000-000026A40000}"/>
    <cellStyle name="Normal 32 2 2 2 8 2 2" xfId="55007" xr:uid="{00000000-0005-0000-0000-000027A40000}"/>
    <cellStyle name="Normal 32 2 2 2 8 3" xfId="42410" xr:uid="{00000000-0005-0000-0000-000028A40000}"/>
    <cellStyle name="Normal 32 2 2 2 8 4" xfId="32396" xr:uid="{00000000-0005-0000-0000-000029A40000}"/>
    <cellStyle name="Normal 32 2 2 2 9" xfId="8946" xr:uid="{00000000-0005-0000-0000-00002AA40000}"/>
    <cellStyle name="Normal 32 2 2 2 9 2" xfId="21567" xr:uid="{00000000-0005-0000-0000-00002BA40000}"/>
    <cellStyle name="Normal 32 2 2 2 9 2 2" xfId="56783" xr:uid="{00000000-0005-0000-0000-00002CA40000}"/>
    <cellStyle name="Normal 32 2 2 2 9 3" xfId="44186" xr:uid="{00000000-0005-0000-0000-00002DA40000}"/>
    <cellStyle name="Normal 32 2 2 2 9 4" xfId="34172" xr:uid="{00000000-0005-0000-0000-00002EA40000}"/>
    <cellStyle name="Normal 32 2 2 3" xfId="3082" xr:uid="{00000000-0005-0000-0000-00002FA40000}"/>
    <cellStyle name="Normal 32 2 2 3 10" xfId="25454" xr:uid="{00000000-0005-0000-0000-000030A40000}"/>
    <cellStyle name="Normal 32 2 2 3 11" xfId="60989" xr:uid="{00000000-0005-0000-0000-000031A40000}"/>
    <cellStyle name="Normal 32 2 2 3 2" xfId="4885" xr:uid="{00000000-0005-0000-0000-000032A40000}"/>
    <cellStyle name="Normal 32 2 2 3 2 2" xfId="17532" xr:uid="{00000000-0005-0000-0000-000033A40000}"/>
    <cellStyle name="Normal 32 2 2 3 2 2 2" xfId="52748" xr:uid="{00000000-0005-0000-0000-000034A40000}"/>
    <cellStyle name="Normal 32 2 2 3 2 2 3" xfId="30137" xr:uid="{00000000-0005-0000-0000-000035A40000}"/>
    <cellStyle name="Normal 32 2 2 3 2 3" xfId="13978" xr:uid="{00000000-0005-0000-0000-000036A40000}"/>
    <cellStyle name="Normal 32 2 2 3 2 3 2" xfId="49196" xr:uid="{00000000-0005-0000-0000-000037A40000}"/>
    <cellStyle name="Normal 32 2 2 3 2 4" xfId="40151" xr:uid="{00000000-0005-0000-0000-000038A40000}"/>
    <cellStyle name="Normal 32 2 2 3 2 5" xfId="26585" xr:uid="{00000000-0005-0000-0000-000039A40000}"/>
    <cellStyle name="Normal 32 2 2 3 3" xfId="6355" xr:uid="{00000000-0005-0000-0000-00003AA40000}"/>
    <cellStyle name="Normal 32 2 2 3 3 2" xfId="18986" xr:uid="{00000000-0005-0000-0000-00003BA40000}"/>
    <cellStyle name="Normal 32 2 2 3 3 2 2" xfId="54202" xr:uid="{00000000-0005-0000-0000-00003CA40000}"/>
    <cellStyle name="Normal 32 2 2 3 3 3" xfId="41605" xr:uid="{00000000-0005-0000-0000-00003DA40000}"/>
    <cellStyle name="Normal 32 2 2 3 3 4" xfId="31591" xr:uid="{00000000-0005-0000-0000-00003EA40000}"/>
    <cellStyle name="Normal 32 2 2 3 4" xfId="7814" xr:uid="{00000000-0005-0000-0000-00003FA40000}"/>
    <cellStyle name="Normal 32 2 2 3 4 2" xfId="20440" xr:uid="{00000000-0005-0000-0000-000040A40000}"/>
    <cellStyle name="Normal 32 2 2 3 4 2 2" xfId="55656" xr:uid="{00000000-0005-0000-0000-000041A40000}"/>
    <cellStyle name="Normal 32 2 2 3 4 3" xfId="43059" xr:uid="{00000000-0005-0000-0000-000042A40000}"/>
    <cellStyle name="Normal 32 2 2 3 4 4" xfId="33045" xr:uid="{00000000-0005-0000-0000-000043A40000}"/>
    <cellStyle name="Normal 32 2 2 3 5" xfId="9595" xr:uid="{00000000-0005-0000-0000-000044A40000}"/>
    <cellStyle name="Normal 32 2 2 3 5 2" xfId="22216" xr:uid="{00000000-0005-0000-0000-000045A40000}"/>
    <cellStyle name="Normal 32 2 2 3 5 2 2" xfId="57432" xr:uid="{00000000-0005-0000-0000-000046A40000}"/>
    <cellStyle name="Normal 32 2 2 3 5 3" xfId="44835" xr:uid="{00000000-0005-0000-0000-000047A40000}"/>
    <cellStyle name="Normal 32 2 2 3 5 4" xfId="34821" xr:uid="{00000000-0005-0000-0000-000048A40000}"/>
    <cellStyle name="Normal 32 2 2 3 6" xfId="11389" xr:uid="{00000000-0005-0000-0000-000049A40000}"/>
    <cellStyle name="Normal 32 2 2 3 6 2" xfId="23992" xr:uid="{00000000-0005-0000-0000-00004AA40000}"/>
    <cellStyle name="Normal 32 2 2 3 6 2 2" xfId="59208" xr:uid="{00000000-0005-0000-0000-00004BA40000}"/>
    <cellStyle name="Normal 32 2 2 3 6 3" xfId="46611" xr:uid="{00000000-0005-0000-0000-00004CA40000}"/>
    <cellStyle name="Normal 32 2 2 3 6 4" xfId="36597" xr:uid="{00000000-0005-0000-0000-00004DA40000}"/>
    <cellStyle name="Normal 32 2 2 3 7" xfId="15756" xr:uid="{00000000-0005-0000-0000-00004EA40000}"/>
    <cellStyle name="Normal 32 2 2 3 7 2" xfId="50972" xr:uid="{00000000-0005-0000-0000-00004FA40000}"/>
    <cellStyle name="Normal 32 2 2 3 7 3" xfId="28361" xr:uid="{00000000-0005-0000-0000-000050A40000}"/>
    <cellStyle name="Normal 32 2 2 3 8" xfId="12847" xr:uid="{00000000-0005-0000-0000-000051A40000}"/>
    <cellStyle name="Normal 32 2 2 3 8 2" xfId="48065" xr:uid="{00000000-0005-0000-0000-000052A40000}"/>
    <cellStyle name="Normal 32 2 2 3 9" xfId="38375" xr:uid="{00000000-0005-0000-0000-000053A40000}"/>
    <cellStyle name="Normal 32 2 2 4" xfId="2908" xr:uid="{00000000-0005-0000-0000-000054A40000}"/>
    <cellStyle name="Normal 32 2 2 4 10" xfId="25295" xr:uid="{00000000-0005-0000-0000-000055A40000}"/>
    <cellStyle name="Normal 32 2 2 4 11" xfId="60830" xr:uid="{00000000-0005-0000-0000-000056A40000}"/>
    <cellStyle name="Normal 32 2 2 4 2" xfId="4726" xr:uid="{00000000-0005-0000-0000-000057A40000}"/>
    <cellStyle name="Normal 32 2 2 4 2 2" xfId="17373" xr:uid="{00000000-0005-0000-0000-000058A40000}"/>
    <cellStyle name="Normal 32 2 2 4 2 2 2" xfId="52589" xr:uid="{00000000-0005-0000-0000-000059A40000}"/>
    <cellStyle name="Normal 32 2 2 4 2 2 3" xfId="29978" xr:uid="{00000000-0005-0000-0000-00005AA40000}"/>
    <cellStyle name="Normal 32 2 2 4 2 3" xfId="13819" xr:uid="{00000000-0005-0000-0000-00005BA40000}"/>
    <cellStyle name="Normal 32 2 2 4 2 3 2" xfId="49037" xr:uid="{00000000-0005-0000-0000-00005CA40000}"/>
    <cellStyle name="Normal 32 2 2 4 2 4" xfId="39992" xr:uid="{00000000-0005-0000-0000-00005DA40000}"/>
    <cellStyle name="Normal 32 2 2 4 2 5" xfId="26426" xr:uid="{00000000-0005-0000-0000-00005EA40000}"/>
    <cellStyle name="Normal 32 2 2 4 3" xfId="6196" xr:uid="{00000000-0005-0000-0000-00005FA40000}"/>
    <cellStyle name="Normal 32 2 2 4 3 2" xfId="18827" xr:uid="{00000000-0005-0000-0000-000060A40000}"/>
    <cellStyle name="Normal 32 2 2 4 3 2 2" xfId="54043" xr:uid="{00000000-0005-0000-0000-000061A40000}"/>
    <cellStyle name="Normal 32 2 2 4 3 3" xfId="41446" xr:uid="{00000000-0005-0000-0000-000062A40000}"/>
    <cellStyle name="Normal 32 2 2 4 3 4" xfId="31432" xr:uid="{00000000-0005-0000-0000-000063A40000}"/>
    <cellStyle name="Normal 32 2 2 4 4" xfId="7655" xr:uid="{00000000-0005-0000-0000-000064A40000}"/>
    <cellStyle name="Normal 32 2 2 4 4 2" xfId="20281" xr:uid="{00000000-0005-0000-0000-000065A40000}"/>
    <cellStyle name="Normal 32 2 2 4 4 2 2" xfId="55497" xr:uid="{00000000-0005-0000-0000-000066A40000}"/>
    <cellStyle name="Normal 32 2 2 4 4 3" xfId="42900" xr:uid="{00000000-0005-0000-0000-000067A40000}"/>
    <cellStyle name="Normal 32 2 2 4 4 4" xfId="32886" xr:uid="{00000000-0005-0000-0000-000068A40000}"/>
    <cellStyle name="Normal 32 2 2 4 5" xfId="9436" xr:uid="{00000000-0005-0000-0000-000069A40000}"/>
    <cellStyle name="Normal 32 2 2 4 5 2" xfId="22057" xr:uid="{00000000-0005-0000-0000-00006AA40000}"/>
    <cellStyle name="Normal 32 2 2 4 5 2 2" xfId="57273" xr:uid="{00000000-0005-0000-0000-00006BA40000}"/>
    <cellStyle name="Normal 32 2 2 4 5 3" xfId="44676" xr:uid="{00000000-0005-0000-0000-00006CA40000}"/>
    <cellStyle name="Normal 32 2 2 4 5 4" xfId="34662" xr:uid="{00000000-0005-0000-0000-00006DA40000}"/>
    <cellStyle name="Normal 32 2 2 4 6" xfId="11230" xr:uid="{00000000-0005-0000-0000-00006EA40000}"/>
    <cellStyle name="Normal 32 2 2 4 6 2" xfId="23833" xr:uid="{00000000-0005-0000-0000-00006FA40000}"/>
    <cellStyle name="Normal 32 2 2 4 6 2 2" xfId="59049" xr:uid="{00000000-0005-0000-0000-000070A40000}"/>
    <cellStyle name="Normal 32 2 2 4 6 3" xfId="46452" xr:uid="{00000000-0005-0000-0000-000071A40000}"/>
    <cellStyle name="Normal 32 2 2 4 6 4" xfId="36438" xr:uid="{00000000-0005-0000-0000-000072A40000}"/>
    <cellStyle name="Normal 32 2 2 4 7" xfId="15597" xr:uid="{00000000-0005-0000-0000-000073A40000}"/>
    <cellStyle name="Normal 32 2 2 4 7 2" xfId="50813" xr:uid="{00000000-0005-0000-0000-000074A40000}"/>
    <cellStyle name="Normal 32 2 2 4 7 3" xfId="28202" xr:uid="{00000000-0005-0000-0000-000075A40000}"/>
    <cellStyle name="Normal 32 2 2 4 8" xfId="12688" xr:uid="{00000000-0005-0000-0000-000076A40000}"/>
    <cellStyle name="Normal 32 2 2 4 8 2" xfId="47906" xr:uid="{00000000-0005-0000-0000-000077A40000}"/>
    <cellStyle name="Normal 32 2 2 4 9" xfId="38216" xr:uid="{00000000-0005-0000-0000-000078A40000}"/>
    <cellStyle name="Normal 32 2 2 5" xfId="3417" xr:uid="{00000000-0005-0000-0000-000079A40000}"/>
    <cellStyle name="Normal 32 2 2 5 10" xfId="26913" xr:uid="{00000000-0005-0000-0000-00007AA40000}"/>
    <cellStyle name="Normal 32 2 2 5 11" xfId="61317" xr:uid="{00000000-0005-0000-0000-00007BA40000}"/>
    <cellStyle name="Normal 32 2 2 5 2" xfId="5213" xr:uid="{00000000-0005-0000-0000-00007CA40000}"/>
    <cellStyle name="Normal 32 2 2 5 2 2" xfId="17860" xr:uid="{00000000-0005-0000-0000-00007DA40000}"/>
    <cellStyle name="Normal 32 2 2 5 2 2 2" xfId="53076" xr:uid="{00000000-0005-0000-0000-00007EA40000}"/>
    <cellStyle name="Normal 32 2 2 5 2 3" xfId="40479" xr:uid="{00000000-0005-0000-0000-00007FA40000}"/>
    <cellStyle name="Normal 32 2 2 5 2 4" xfId="30465" xr:uid="{00000000-0005-0000-0000-000080A40000}"/>
    <cellStyle name="Normal 32 2 2 5 3" xfId="6683" xr:uid="{00000000-0005-0000-0000-000081A40000}"/>
    <cellStyle name="Normal 32 2 2 5 3 2" xfId="19314" xr:uid="{00000000-0005-0000-0000-000082A40000}"/>
    <cellStyle name="Normal 32 2 2 5 3 2 2" xfId="54530" xr:uid="{00000000-0005-0000-0000-000083A40000}"/>
    <cellStyle name="Normal 32 2 2 5 3 3" xfId="41933" xr:uid="{00000000-0005-0000-0000-000084A40000}"/>
    <cellStyle name="Normal 32 2 2 5 3 4" xfId="31919" xr:uid="{00000000-0005-0000-0000-000085A40000}"/>
    <cellStyle name="Normal 32 2 2 5 4" xfId="8142" xr:uid="{00000000-0005-0000-0000-000086A40000}"/>
    <cellStyle name="Normal 32 2 2 5 4 2" xfId="20768" xr:uid="{00000000-0005-0000-0000-000087A40000}"/>
    <cellStyle name="Normal 32 2 2 5 4 2 2" xfId="55984" xr:uid="{00000000-0005-0000-0000-000088A40000}"/>
    <cellStyle name="Normal 32 2 2 5 4 3" xfId="43387" xr:uid="{00000000-0005-0000-0000-000089A40000}"/>
    <cellStyle name="Normal 32 2 2 5 4 4" xfId="33373" xr:uid="{00000000-0005-0000-0000-00008AA40000}"/>
    <cellStyle name="Normal 32 2 2 5 5" xfId="9923" xr:uid="{00000000-0005-0000-0000-00008BA40000}"/>
    <cellStyle name="Normal 32 2 2 5 5 2" xfId="22544" xr:uid="{00000000-0005-0000-0000-00008CA40000}"/>
    <cellStyle name="Normal 32 2 2 5 5 2 2" xfId="57760" xr:uid="{00000000-0005-0000-0000-00008DA40000}"/>
    <cellStyle name="Normal 32 2 2 5 5 3" xfId="45163" xr:uid="{00000000-0005-0000-0000-00008EA40000}"/>
    <cellStyle name="Normal 32 2 2 5 5 4" xfId="35149" xr:uid="{00000000-0005-0000-0000-00008FA40000}"/>
    <cellStyle name="Normal 32 2 2 5 6" xfId="11717" xr:uid="{00000000-0005-0000-0000-000090A40000}"/>
    <cellStyle name="Normal 32 2 2 5 6 2" xfId="24320" xr:uid="{00000000-0005-0000-0000-000091A40000}"/>
    <cellStyle name="Normal 32 2 2 5 6 2 2" xfId="59536" xr:uid="{00000000-0005-0000-0000-000092A40000}"/>
    <cellStyle name="Normal 32 2 2 5 6 3" xfId="46939" xr:uid="{00000000-0005-0000-0000-000093A40000}"/>
    <cellStyle name="Normal 32 2 2 5 6 4" xfId="36925" xr:uid="{00000000-0005-0000-0000-000094A40000}"/>
    <cellStyle name="Normal 32 2 2 5 7" xfId="16084" xr:uid="{00000000-0005-0000-0000-000095A40000}"/>
    <cellStyle name="Normal 32 2 2 5 7 2" xfId="51300" xr:uid="{00000000-0005-0000-0000-000096A40000}"/>
    <cellStyle name="Normal 32 2 2 5 7 3" xfId="28689" xr:uid="{00000000-0005-0000-0000-000097A40000}"/>
    <cellStyle name="Normal 32 2 2 5 8" xfId="14306" xr:uid="{00000000-0005-0000-0000-000098A40000}"/>
    <cellStyle name="Normal 32 2 2 5 8 2" xfId="49524" xr:uid="{00000000-0005-0000-0000-000099A40000}"/>
    <cellStyle name="Normal 32 2 2 5 9" xfId="38703" xr:uid="{00000000-0005-0000-0000-00009AA40000}"/>
    <cellStyle name="Normal 32 2 2 6" xfId="2577" xr:uid="{00000000-0005-0000-0000-00009BA40000}"/>
    <cellStyle name="Normal 32 2 2 6 10" xfId="26104" xr:uid="{00000000-0005-0000-0000-00009CA40000}"/>
    <cellStyle name="Normal 32 2 2 6 11" xfId="60508" xr:uid="{00000000-0005-0000-0000-00009DA40000}"/>
    <cellStyle name="Normal 32 2 2 6 2" xfId="4404" xr:uid="{00000000-0005-0000-0000-00009EA40000}"/>
    <cellStyle name="Normal 32 2 2 6 2 2" xfId="17051" xr:uid="{00000000-0005-0000-0000-00009FA40000}"/>
    <cellStyle name="Normal 32 2 2 6 2 2 2" xfId="52267" xr:uid="{00000000-0005-0000-0000-0000A0A40000}"/>
    <cellStyle name="Normal 32 2 2 6 2 3" xfId="39670" xr:uid="{00000000-0005-0000-0000-0000A1A40000}"/>
    <cellStyle name="Normal 32 2 2 6 2 4" xfId="29656" xr:uid="{00000000-0005-0000-0000-0000A2A40000}"/>
    <cellStyle name="Normal 32 2 2 6 3" xfId="5874" xr:uid="{00000000-0005-0000-0000-0000A3A40000}"/>
    <cellStyle name="Normal 32 2 2 6 3 2" xfId="18505" xr:uid="{00000000-0005-0000-0000-0000A4A40000}"/>
    <cellStyle name="Normal 32 2 2 6 3 2 2" xfId="53721" xr:uid="{00000000-0005-0000-0000-0000A5A40000}"/>
    <cellStyle name="Normal 32 2 2 6 3 3" xfId="41124" xr:uid="{00000000-0005-0000-0000-0000A6A40000}"/>
    <cellStyle name="Normal 32 2 2 6 3 4" xfId="31110" xr:uid="{00000000-0005-0000-0000-0000A7A40000}"/>
    <cellStyle name="Normal 32 2 2 6 4" xfId="7333" xr:uid="{00000000-0005-0000-0000-0000A8A40000}"/>
    <cellStyle name="Normal 32 2 2 6 4 2" xfId="19959" xr:uid="{00000000-0005-0000-0000-0000A9A40000}"/>
    <cellStyle name="Normal 32 2 2 6 4 2 2" xfId="55175" xr:uid="{00000000-0005-0000-0000-0000AAA40000}"/>
    <cellStyle name="Normal 32 2 2 6 4 3" xfId="42578" xr:uid="{00000000-0005-0000-0000-0000ABA40000}"/>
    <cellStyle name="Normal 32 2 2 6 4 4" xfId="32564" xr:uid="{00000000-0005-0000-0000-0000ACA40000}"/>
    <cellStyle name="Normal 32 2 2 6 5" xfId="9114" xr:uid="{00000000-0005-0000-0000-0000ADA40000}"/>
    <cellStyle name="Normal 32 2 2 6 5 2" xfId="21735" xr:uid="{00000000-0005-0000-0000-0000AEA40000}"/>
    <cellStyle name="Normal 32 2 2 6 5 2 2" xfId="56951" xr:uid="{00000000-0005-0000-0000-0000AFA40000}"/>
    <cellStyle name="Normal 32 2 2 6 5 3" xfId="44354" xr:uid="{00000000-0005-0000-0000-0000B0A40000}"/>
    <cellStyle name="Normal 32 2 2 6 5 4" xfId="34340" xr:uid="{00000000-0005-0000-0000-0000B1A40000}"/>
    <cellStyle name="Normal 32 2 2 6 6" xfId="10908" xr:uid="{00000000-0005-0000-0000-0000B2A40000}"/>
    <cellStyle name="Normal 32 2 2 6 6 2" xfId="23511" xr:uid="{00000000-0005-0000-0000-0000B3A40000}"/>
    <cellStyle name="Normal 32 2 2 6 6 2 2" xfId="58727" xr:uid="{00000000-0005-0000-0000-0000B4A40000}"/>
    <cellStyle name="Normal 32 2 2 6 6 3" xfId="46130" xr:uid="{00000000-0005-0000-0000-0000B5A40000}"/>
    <cellStyle name="Normal 32 2 2 6 6 4" xfId="36116" xr:uid="{00000000-0005-0000-0000-0000B6A40000}"/>
    <cellStyle name="Normal 32 2 2 6 7" xfId="15275" xr:uid="{00000000-0005-0000-0000-0000B7A40000}"/>
    <cellStyle name="Normal 32 2 2 6 7 2" xfId="50491" xr:uid="{00000000-0005-0000-0000-0000B8A40000}"/>
    <cellStyle name="Normal 32 2 2 6 7 3" xfId="27880" xr:uid="{00000000-0005-0000-0000-0000B9A40000}"/>
    <cellStyle name="Normal 32 2 2 6 8" xfId="13497" xr:uid="{00000000-0005-0000-0000-0000BAA40000}"/>
    <cellStyle name="Normal 32 2 2 6 8 2" xfId="48715" xr:uid="{00000000-0005-0000-0000-0000BBA40000}"/>
    <cellStyle name="Normal 32 2 2 6 9" xfId="37894" xr:uid="{00000000-0005-0000-0000-0000BCA40000}"/>
    <cellStyle name="Normal 32 2 2 7" xfId="3741" xr:uid="{00000000-0005-0000-0000-0000BDA40000}"/>
    <cellStyle name="Normal 32 2 2 7 2" xfId="8465" xr:uid="{00000000-0005-0000-0000-0000BEA40000}"/>
    <cellStyle name="Normal 32 2 2 7 2 2" xfId="21091" xr:uid="{00000000-0005-0000-0000-0000BFA40000}"/>
    <cellStyle name="Normal 32 2 2 7 2 2 2" xfId="56307" xr:uid="{00000000-0005-0000-0000-0000C0A40000}"/>
    <cellStyle name="Normal 32 2 2 7 2 3" xfId="43710" xr:uid="{00000000-0005-0000-0000-0000C1A40000}"/>
    <cellStyle name="Normal 32 2 2 7 2 4" xfId="33696" xr:uid="{00000000-0005-0000-0000-0000C2A40000}"/>
    <cellStyle name="Normal 32 2 2 7 3" xfId="10246" xr:uid="{00000000-0005-0000-0000-0000C3A40000}"/>
    <cellStyle name="Normal 32 2 2 7 3 2" xfId="22867" xr:uid="{00000000-0005-0000-0000-0000C4A40000}"/>
    <cellStyle name="Normal 32 2 2 7 3 2 2" xfId="58083" xr:uid="{00000000-0005-0000-0000-0000C5A40000}"/>
    <cellStyle name="Normal 32 2 2 7 3 3" xfId="45486" xr:uid="{00000000-0005-0000-0000-0000C6A40000}"/>
    <cellStyle name="Normal 32 2 2 7 3 4" xfId="35472" xr:uid="{00000000-0005-0000-0000-0000C7A40000}"/>
    <cellStyle name="Normal 32 2 2 7 4" xfId="12042" xr:uid="{00000000-0005-0000-0000-0000C8A40000}"/>
    <cellStyle name="Normal 32 2 2 7 4 2" xfId="24643" xr:uid="{00000000-0005-0000-0000-0000C9A40000}"/>
    <cellStyle name="Normal 32 2 2 7 4 2 2" xfId="59859" xr:uid="{00000000-0005-0000-0000-0000CAA40000}"/>
    <cellStyle name="Normal 32 2 2 7 4 3" xfId="47262" xr:uid="{00000000-0005-0000-0000-0000CBA40000}"/>
    <cellStyle name="Normal 32 2 2 7 4 4" xfId="37248" xr:uid="{00000000-0005-0000-0000-0000CCA40000}"/>
    <cellStyle name="Normal 32 2 2 7 5" xfId="16407" xr:uid="{00000000-0005-0000-0000-0000CDA40000}"/>
    <cellStyle name="Normal 32 2 2 7 5 2" xfId="51623" xr:uid="{00000000-0005-0000-0000-0000CEA40000}"/>
    <cellStyle name="Normal 32 2 2 7 5 3" xfId="29012" xr:uid="{00000000-0005-0000-0000-0000CFA40000}"/>
    <cellStyle name="Normal 32 2 2 7 6" xfId="14629" xr:uid="{00000000-0005-0000-0000-0000D0A40000}"/>
    <cellStyle name="Normal 32 2 2 7 6 2" xfId="49847" xr:uid="{00000000-0005-0000-0000-0000D1A40000}"/>
    <cellStyle name="Normal 32 2 2 7 7" xfId="39026" xr:uid="{00000000-0005-0000-0000-0000D2A40000}"/>
    <cellStyle name="Normal 32 2 2 7 8" xfId="27236" xr:uid="{00000000-0005-0000-0000-0000D3A40000}"/>
    <cellStyle name="Normal 32 2 2 8" xfId="4079" xr:uid="{00000000-0005-0000-0000-0000D4A40000}"/>
    <cellStyle name="Normal 32 2 2 8 2" xfId="16729" xr:uid="{00000000-0005-0000-0000-0000D5A40000}"/>
    <cellStyle name="Normal 32 2 2 8 2 2" xfId="51945" xr:uid="{00000000-0005-0000-0000-0000D6A40000}"/>
    <cellStyle name="Normal 32 2 2 8 2 3" xfId="29334" xr:uid="{00000000-0005-0000-0000-0000D7A40000}"/>
    <cellStyle name="Normal 32 2 2 8 3" xfId="13175" xr:uid="{00000000-0005-0000-0000-0000D8A40000}"/>
    <cellStyle name="Normal 32 2 2 8 3 2" xfId="48393" xr:uid="{00000000-0005-0000-0000-0000D9A40000}"/>
    <cellStyle name="Normal 32 2 2 8 4" xfId="39348" xr:uid="{00000000-0005-0000-0000-0000DAA40000}"/>
    <cellStyle name="Normal 32 2 2 8 5" xfId="25782" xr:uid="{00000000-0005-0000-0000-0000DBA40000}"/>
    <cellStyle name="Normal 32 2 2 9" xfId="5552" xr:uid="{00000000-0005-0000-0000-0000DCA40000}"/>
    <cellStyle name="Normal 32 2 2 9 2" xfId="18183" xr:uid="{00000000-0005-0000-0000-0000DDA40000}"/>
    <cellStyle name="Normal 32 2 2 9 2 2" xfId="53399" xr:uid="{00000000-0005-0000-0000-0000DEA40000}"/>
    <cellStyle name="Normal 32 2 2 9 3" xfId="40802" xr:uid="{00000000-0005-0000-0000-0000DFA40000}"/>
    <cellStyle name="Normal 32 2 2 9 4" xfId="30788" xr:uid="{00000000-0005-0000-0000-0000E0A40000}"/>
    <cellStyle name="Normal 32 2 3" xfId="2321" xr:uid="{00000000-0005-0000-0000-0000E1A40000}"/>
    <cellStyle name="Normal 32 2 3 10" xfId="10675" xr:uid="{00000000-0005-0000-0000-0000E2A40000}"/>
    <cellStyle name="Normal 32 2 3 10 2" xfId="23286" xr:uid="{00000000-0005-0000-0000-0000E3A40000}"/>
    <cellStyle name="Normal 32 2 3 10 2 2" xfId="58502" xr:uid="{00000000-0005-0000-0000-0000E4A40000}"/>
    <cellStyle name="Normal 32 2 3 10 3" xfId="45905" xr:uid="{00000000-0005-0000-0000-0000E5A40000}"/>
    <cellStyle name="Normal 32 2 3 10 4" xfId="35891" xr:uid="{00000000-0005-0000-0000-0000E6A40000}"/>
    <cellStyle name="Normal 32 2 3 11" xfId="15033" xr:uid="{00000000-0005-0000-0000-0000E7A40000}"/>
    <cellStyle name="Normal 32 2 3 11 2" xfId="50249" xr:uid="{00000000-0005-0000-0000-0000E8A40000}"/>
    <cellStyle name="Normal 32 2 3 11 3" xfId="27638" xr:uid="{00000000-0005-0000-0000-0000E9A40000}"/>
    <cellStyle name="Normal 32 2 3 12" xfId="12446" xr:uid="{00000000-0005-0000-0000-0000EAA40000}"/>
    <cellStyle name="Normal 32 2 3 12 2" xfId="47664" xr:uid="{00000000-0005-0000-0000-0000EBA40000}"/>
    <cellStyle name="Normal 32 2 3 13" xfId="37652" xr:uid="{00000000-0005-0000-0000-0000ECA40000}"/>
    <cellStyle name="Normal 32 2 3 14" xfId="25053" xr:uid="{00000000-0005-0000-0000-0000EDA40000}"/>
    <cellStyle name="Normal 32 2 3 15" xfId="60266" xr:uid="{00000000-0005-0000-0000-0000EEA40000}"/>
    <cellStyle name="Normal 32 2 3 2" xfId="3168" xr:uid="{00000000-0005-0000-0000-0000EFA40000}"/>
    <cellStyle name="Normal 32 2 3 2 10" xfId="25537" xr:uid="{00000000-0005-0000-0000-0000F0A40000}"/>
    <cellStyle name="Normal 32 2 3 2 11" xfId="61072" xr:uid="{00000000-0005-0000-0000-0000F1A40000}"/>
    <cellStyle name="Normal 32 2 3 2 2" xfId="4968" xr:uid="{00000000-0005-0000-0000-0000F2A40000}"/>
    <cellStyle name="Normal 32 2 3 2 2 2" xfId="17615" xr:uid="{00000000-0005-0000-0000-0000F3A40000}"/>
    <cellStyle name="Normal 32 2 3 2 2 2 2" xfId="52831" xr:uid="{00000000-0005-0000-0000-0000F4A40000}"/>
    <cellStyle name="Normal 32 2 3 2 2 2 3" xfId="30220" xr:uid="{00000000-0005-0000-0000-0000F5A40000}"/>
    <cellStyle name="Normal 32 2 3 2 2 3" xfId="14061" xr:uid="{00000000-0005-0000-0000-0000F6A40000}"/>
    <cellStyle name="Normal 32 2 3 2 2 3 2" xfId="49279" xr:uid="{00000000-0005-0000-0000-0000F7A40000}"/>
    <cellStyle name="Normal 32 2 3 2 2 4" xfId="40234" xr:uid="{00000000-0005-0000-0000-0000F8A40000}"/>
    <cellStyle name="Normal 32 2 3 2 2 5" xfId="26668" xr:uid="{00000000-0005-0000-0000-0000F9A40000}"/>
    <cellStyle name="Normal 32 2 3 2 3" xfId="6438" xr:uid="{00000000-0005-0000-0000-0000FAA40000}"/>
    <cellStyle name="Normal 32 2 3 2 3 2" xfId="19069" xr:uid="{00000000-0005-0000-0000-0000FBA40000}"/>
    <cellStyle name="Normal 32 2 3 2 3 2 2" xfId="54285" xr:uid="{00000000-0005-0000-0000-0000FCA40000}"/>
    <cellStyle name="Normal 32 2 3 2 3 3" xfId="41688" xr:uid="{00000000-0005-0000-0000-0000FDA40000}"/>
    <cellStyle name="Normal 32 2 3 2 3 4" xfId="31674" xr:uid="{00000000-0005-0000-0000-0000FEA40000}"/>
    <cellStyle name="Normal 32 2 3 2 4" xfId="7897" xr:uid="{00000000-0005-0000-0000-0000FFA40000}"/>
    <cellStyle name="Normal 32 2 3 2 4 2" xfId="20523" xr:uid="{00000000-0005-0000-0000-000000A50000}"/>
    <cellStyle name="Normal 32 2 3 2 4 2 2" xfId="55739" xr:uid="{00000000-0005-0000-0000-000001A50000}"/>
    <cellStyle name="Normal 32 2 3 2 4 3" xfId="43142" xr:uid="{00000000-0005-0000-0000-000002A50000}"/>
    <cellStyle name="Normal 32 2 3 2 4 4" xfId="33128" xr:uid="{00000000-0005-0000-0000-000003A50000}"/>
    <cellStyle name="Normal 32 2 3 2 5" xfId="9678" xr:uid="{00000000-0005-0000-0000-000004A50000}"/>
    <cellStyle name="Normal 32 2 3 2 5 2" xfId="22299" xr:uid="{00000000-0005-0000-0000-000005A50000}"/>
    <cellStyle name="Normal 32 2 3 2 5 2 2" xfId="57515" xr:uid="{00000000-0005-0000-0000-000006A50000}"/>
    <cellStyle name="Normal 32 2 3 2 5 3" xfId="44918" xr:uid="{00000000-0005-0000-0000-000007A50000}"/>
    <cellStyle name="Normal 32 2 3 2 5 4" xfId="34904" xr:uid="{00000000-0005-0000-0000-000008A50000}"/>
    <cellStyle name="Normal 32 2 3 2 6" xfId="11472" xr:uid="{00000000-0005-0000-0000-000009A50000}"/>
    <cellStyle name="Normal 32 2 3 2 6 2" xfId="24075" xr:uid="{00000000-0005-0000-0000-00000AA50000}"/>
    <cellStyle name="Normal 32 2 3 2 6 2 2" xfId="59291" xr:uid="{00000000-0005-0000-0000-00000BA50000}"/>
    <cellStyle name="Normal 32 2 3 2 6 3" xfId="46694" xr:uid="{00000000-0005-0000-0000-00000CA50000}"/>
    <cellStyle name="Normal 32 2 3 2 6 4" xfId="36680" xr:uid="{00000000-0005-0000-0000-00000DA50000}"/>
    <cellStyle name="Normal 32 2 3 2 7" xfId="15839" xr:uid="{00000000-0005-0000-0000-00000EA50000}"/>
    <cellStyle name="Normal 32 2 3 2 7 2" xfId="51055" xr:uid="{00000000-0005-0000-0000-00000FA50000}"/>
    <cellStyle name="Normal 32 2 3 2 7 3" xfId="28444" xr:uid="{00000000-0005-0000-0000-000010A50000}"/>
    <cellStyle name="Normal 32 2 3 2 8" xfId="12930" xr:uid="{00000000-0005-0000-0000-000011A50000}"/>
    <cellStyle name="Normal 32 2 3 2 8 2" xfId="48148" xr:uid="{00000000-0005-0000-0000-000012A50000}"/>
    <cellStyle name="Normal 32 2 3 2 9" xfId="38458" xr:uid="{00000000-0005-0000-0000-000013A50000}"/>
    <cellStyle name="Normal 32 2 3 3" xfId="3497" xr:uid="{00000000-0005-0000-0000-000014A50000}"/>
    <cellStyle name="Normal 32 2 3 3 10" xfId="26993" xr:uid="{00000000-0005-0000-0000-000015A50000}"/>
    <cellStyle name="Normal 32 2 3 3 11" xfId="61397" xr:uid="{00000000-0005-0000-0000-000016A50000}"/>
    <cellStyle name="Normal 32 2 3 3 2" xfId="5293" xr:uid="{00000000-0005-0000-0000-000017A50000}"/>
    <cellStyle name="Normal 32 2 3 3 2 2" xfId="17940" xr:uid="{00000000-0005-0000-0000-000018A50000}"/>
    <cellStyle name="Normal 32 2 3 3 2 2 2" xfId="53156" xr:uid="{00000000-0005-0000-0000-000019A50000}"/>
    <cellStyle name="Normal 32 2 3 3 2 3" xfId="40559" xr:uid="{00000000-0005-0000-0000-00001AA50000}"/>
    <cellStyle name="Normal 32 2 3 3 2 4" xfId="30545" xr:uid="{00000000-0005-0000-0000-00001BA50000}"/>
    <cellStyle name="Normal 32 2 3 3 3" xfId="6763" xr:uid="{00000000-0005-0000-0000-00001CA50000}"/>
    <cellStyle name="Normal 32 2 3 3 3 2" xfId="19394" xr:uid="{00000000-0005-0000-0000-00001DA50000}"/>
    <cellStyle name="Normal 32 2 3 3 3 2 2" xfId="54610" xr:uid="{00000000-0005-0000-0000-00001EA50000}"/>
    <cellStyle name="Normal 32 2 3 3 3 3" xfId="42013" xr:uid="{00000000-0005-0000-0000-00001FA50000}"/>
    <cellStyle name="Normal 32 2 3 3 3 4" xfId="31999" xr:uid="{00000000-0005-0000-0000-000020A50000}"/>
    <cellStyle name="Normal 32 2 3 3 4" xfId="8222" xr:uid="{00000000-0005-0000-0000-000021A50000}"/>
    <cellStyle name="Normal 32 2 3 3 4 2" xfId="20848" xr:uid="{00000000-0005-0000-0000-000022A50000}"/>
    <cellStyle name="Normal 32 2 3 3 4 2 2" xfId="56064" xr:uid="{00000000-0005-0000-0000-000023A50000}"/>
    <cellStyle name="Normal 32 2 3 3 4 3" xfId="43467" xr:uid="{00000000-0005-0000-0000-000024A50000}"/>
    <cellStyle name="Normal 32 2 3 3 4 4" xfId="33453" xr:uid="{00000000-0005-0000-0000-000025A50000}"/>
    <cellStyle name="Normal 32 2 3 3 5" xfId="10003" xr:uid="{00000000-0005-0000-0000-000026A50000}"/>
    <cellStyle name="Normal 32 2 3 3 5 2" xfId="22624" xr:uid="{00000000-0005-0000-0000-000027A50000}"/>
    <cellStyle name="Normal 32 2 3 3 5 2 2" xfId="57840" xr:uid="{00000000-0005-0000-0000-000028A50000}"/>
    <cellStyle name="Normal 32 2 3 3 5 3" xfId="45243" xr:uid="{00000000-0005-0000-0000-000029A50000}"/>
    <cellStyle name="Normal 32 2 3 3 5 4" xfId="35229" xr:uid="{00000000-0005-0000-0000-00002AA50000}"/>
    <cellStyle name="Normal 32 2 3 3 6" xfId="11797" xr:uid="{00000000-0005-0000-0000-00002BA50000}"/>
    <cellStyle name="Normal 32 2 3 3 6 2" xfId="24400" xr:uid="{00000000-0005-0000-0000-00002CA50000}"/>
    <cellStyle name="Normal 32 2 3 3 6 2 2" xfId="59616" xr:uid="{00000000-0005-0000-0000-00002DA50000}"/>
    <cellStyle name="Normal 32 2 3 3 6 3" xfId="47019" xr:uid="{00000000-0005-0000-0000-00002EA50000}"/>
    <cellStyle name="Normal 32 2 3 3 6 4" xfId="37005" xr:uid="{00000000-0005-0000-0000-00002FA50000}"/>
    <cellStyle name="Normal 32 2 3 3 7" xfId="16164" xr:uid="{00000000-0005-0000-0000-000030A50000}"/>
    <cellStyle name="Normal 32 2 3 3 7 2" xfId="51380" xr:uid="{00000000-0005-0000-0000-000031A50000}"/>
    <cellStyle name="Normal 32 2 3 3 7 3" xfId="28769" xr:uid="{00000000-0005-0000-0000-000032A50000}"/>
    <cellStyle name="Normal 32 2 3 3 8" xfId="14386" xr:uid="{00000000-0005-0000-0000-000033A50000}"/>
    <cellStyle name="Normal 32 2 3 3 8 2" xfId="49604" xr:uid="{00000000-0005-0000-0000-000034A50000}"/>
    <cellStyle name="Normal 32 2 3 3 9" xfId="38783" xr:uid="{00000000-0005-0000-0000-000035A50000}"/>
    <cellStyle name="Normal 32 2 3 4" xfId="2658" xr:uid="{00000000-0005-0000-0000-000036A50000}"/>
    <cellStyle name="Normal 32 2 3 4 10" xfId="26184" xr:uid="{00000000-0005-0000-0000-000037A50000}"/>
    <cellStyle name="Normal 32 2 3 4 11" xfId="60588" xr:uid="{00000000-0005-0000-0000-000038A50000}"/>
    <cellStyle name="Normal 32 2 3 4 2" xfId="4484" xr:uid="{00000000-0005-0000-0000-000039A50000}"/>
    <cellStyle name="Normal 32 2 3 4 2 2" xfId="17131" xr:uid="{00000000-0005-0000-0000-00003AA50000}"/>
    <cellStyle name="Normal 32 2 3 4 2 2 2" xfId="52347" xr:uid="{00000000-0005-0000-0000-00003BA50000}"/>
    <cellStyle name="Normal 32 2 3 4 2 3" xfId="39750" xr:uid="{00000000-0005-0000-0000-00003CA50000}"/>
    <cellStyle name="Normal 32 2 3 4 2 4" xfId="29736" xr:uid="{00000000-0005-0000-0000-00003DA50000}"/>
    <cellStyle name="Normal 32 2 3 4 3" xfId="5954" xr:uid="{00000000-0005-0000-0000-00003EA50000}"/>
    <cellStyle name="Normal 32 2 3 4 3 2" xfId="18585" xr:uid="{00000000-0005-0000-0000-00003FA50000}"/>
    <cellStyle name="Normal 32 2 3 4 3 2 2" xfId="53801" xr:uid="{00000000-0005-0000-0000-000040A50000}"/>
    <cellStyle name="Normal 32 2 3 4 3 3" xfId="41204" xr:uid="{00000000-0005-0000-0000-000041A50000}"/>
    <cellStyle name="Normal 32 2 3 4 3 4" xfId="31190" xr:uid="{00000000-0005-0000-0000-000042A50000}"/>
    <cellStyle name="Normal 32 2 3 4 4" xfId="7413" xr:uid="{00000000-0005-0000-0000-000043A50000}"/>
    <cellStyle name="Normal 32 2 3 4 4 2" xfId="20039" xr:uid="{00000000-0005-0000-0000-000044A50000}"/>
    <cellStyle name="Normal 32 2 3 4 4 2 2" xfId="55255" xr:uid="{00000000-0005-0000-0000-000045A50000}"/>
    <cellStyle name="Normal 32 2 3 4 4 3" xfId="42658" xr:uid="{00000000-0005-0000-0000-000046A50000}"/>
    <cellStyle name="Normal 32 2 3 4 4 4" xfId="32644" xr:uid="{00000000-0005-0000-0000-000047A50000}"/>
    <cellStyle name="Normal 32 2 3 4 5" xfId="9194" xr:uid="{00000000-0005-0000-0000-000048A50000}"/>
    <cellStyle name="Normal 32 2 3 4 5 2" xfId="21815" xr:uid="{00000000-0005-0000-0000-000049A50000}"/>
    <cellStyle name="Normal 32 2 3 4 5 2 2" xfId="57031" xr:uid="{00000000-0005-0000-0000-00004AA50000}"/>
    <cellStyle name="Normal 32 2 3 4 5 3" xfId="44434" xr:uid="{00000000-0005-0000-0000-00004BA50000}"/>
    <cellStyle name="Normal 32 2 3 4 5 4" xfId="34420" xr:uid="{00000000-0005-0000-0000-00004CA50000}"/>
    <cellStyle name="Normal 32 2 3 4 6" xfId="10988" xr:uid="{00000000-0005-0000-0000-00004DA50000}"/>
    <cellStyle name="Normal 32 2 3 4 6 2" xfId="23591" xr:uid="{00000000-0005-0000-0000-00004EA50000}"/>
    <cellStyle name="Normal 32 2 3 4 6 2 2" xfId="58807" xr:uid="{00000000-0005-0000-0000-00004FA50000}"/>
    <cellStyle name="Normal 32 2 3 4 6 3" xfId="46210" xr:uid="{00000000-0005-0000-0000-000050A50000}"/>
    <cellStyle name="Normal 32 2 3 4 6 4" xfId="36196" xr:uid="{00000000-0005-0000-0000-000051A50000}"/>
    <cellStyle name="Normal 32 2 3 4 7" xfId="15355" xr:uid="{00000000-0005-0000-0000-000052A50000}"/>
    <cellStyle name="Normal 32 2 3 4 7 2" xfId="50571" xr:uid="{00000000-0005-0000-0000-000053A50000}"/>
    <cellStyle name="Normal 32 2 3 4 7 3" xfId="27960" xr:uid="{00000000-0005-0000-0000-000054A50000}"/>
    <cellStyle name="Normal 32 2 3 4 8" xfId="13577" xr:uid="{00000000-0005-0000-0000-000055A50000}"/>
    <cellStyle name="Normal 32 2 3 4 8 2" xfId="48795" xr:uid="{00000000-0005-0000-0000-000056A50000}"/>
    <cellStyle name="Normal 32 2 3 4 9" xfId="37974" xr:uid="{00000000-0005-0000-0000-000057A50000}"/>
    <cellStyle name="Normal 32 2 3 5" xfId="3822" xr:uid="{00000000-0005-0000-0000-000058A50000}"/>
    <cellStyle name="Normal 32 2 3 5 2" xfId="8545" xr:uid="{00000000-0005-0000-0000-000059A50000}"/>
    <cellStyle name="Normal 32 2 3 5 2 2" xfId="21171" xr:uid="{00000000-0005-0000-0000-00005AA50000}"/>
    <cellStyle name="Normal 32 2 3 5 2 2 2" xfId="56387" xr:uid="{00000000-0005-0000-0000-00005BA50000}"/>
    <cellStyle name="Normal 32 2 3 5 2 3" xfId="43790" xr:uid="{00000000-0005-0000-0000-00005CA50000}"/>
    <cellStyle name="Normal 32 2 3 5 2 4" xfId="33776" xr:uid="{00000000-0005-0000-0000-00005DA50000}"/>
    <cellStyle name="Normal 32 2 3 5 3" xfId="10326" xr:uid="{00000000-0005-0000-0000-00005EA50000}"/>
    <cellStyle name="Normal 32 2 3 5 3 2" xfId="22947" xr:uid="{00000000-0005-0000-0000-00005FA50000}"/>
    <cellStyle name="Normal 32 2 3 5 3 2 2" xfId="58163" xr:uid="{00000000-0005-0000-0000-000060A50000}"/>
    <cellStyle name="Normal 32 2 3 5 3 3" xfId="45566" xr:uid="{00000000-0005-0000-0000-000061A50000}"/>
    <cellStyle name="Normal 32 2 3 5 3 4" xfId="35552" xr:uid="{00000000-0005-0000-0000-000062A50000}"/>
    <cellStyle name="Normal 32 2 3 5 4" xfId="12122" xr:uid="{00000000-0005-0000-0000-000063A50000}"/>
    <cellStyle name="Normal 32 2 3 5 4 2" xfId="24723" xr:uid="{00000000-0005-0000-0000-000064A50000}"/>
    <cellStyle name="Normal 32 2 3 5 4 2 2" xfId="59939" xr:uid="{00000000-0005-0000-0000-000065A50000}"/>
    <cellStyle name="Normal 32 2 3 5 4 3" xfId="47342" xr:uid="{00000000-0005-0000-0000-000066A50000}"/>
    <cellStyle name="Normal 32 2 3 5 4 4" xfId="37328" xr:uid="{00000000-0005-0000-0000-000067A50000}"/>
    <cellStyle name="Normal 32 2 3 5 5" xfId="16487" xr:uid="{00000000-0005-0000-0000-000068A50000}"/>
    <cellStyle name="Normal 32 2 3 5 5 2" xfId="51703" xr:uid="{00000000-0005-0000-0000-000069A50000}"/>
    <cellStyle name="Normal 32 2 3 5 5 3" xfId="29092" xr:uid="{00000000-0005-0000-0000-00006AA50000}"/>
    <cellStyle name="Normal 32 2 3 5 6" xfId="14709" xr:uid="{00000000-0005-0000-0000-00006BA50000}"/>
    <cellStyle name="Normal 32 2 3 5 6 2" xfId="49927" xr:uid="{00000000-0005-0000-0000-00006CA50000}"/>
    <cellStyle name="Normal 32 2 3 5 7" xfId="39106" xr:uid="{00000000-0005-0000-0000-00006DA50000}"/>
    <cellStyle name="Normal 32 2 3 5 8" xfId="27316" xr:uid="{00000000-0005-0000-0000-00006EA50000}"/>
    <cellStyle name="Normal 32 2 3 6" xfId="4162" xr:uid="{00000000-0005-0000-0000-00006FA50000}"/>
    <cellStyle name="Normal 32 2 3 6 2" xfId="16809" xr:uid="{00000000-0005-0000-0000-000070A50000}"/>
    <cellStyle name="Normal 32 2 3 6 2 2" xfId="52025" xr:uid="{00000000-0005-0000-0000-000071A50000}"/>
    <cellStyle name="Normal 32 2 3 6 2 3" xfId="29414" xr:uid="{00000000-0005-0000-0000-000072A50000}"/>
    <cellStyle name="Normal 32 2 3 6 3" xfId="13255" xr:uid="{00000000-0005-0000-0000-000073A50000}"/>
    <cellStyle name="Normal 32 2 3 6 3 2" xfId="48473" xr:uid="{00000000-0005-0000-0000-000074A50000}"/>
    <cellStyle name="Normal 32 2 3 6 4" xfId="39428" xr:uid="{00000000-0005-0000-0000-000075A50000}"/>
    <cellStyle name="Normal 32 2 3 6 5" xfId="25862" xr:uid="{00000000-0005-0000-0000-000076A50000}"/>
    <cellStyle name="Normal 32 2 3 7" xfId="5632" xr:uid="{00000000-0005-0000-0000-000077A50000}"/>
    <cellStyle name="Normal 32 2 3 7 2" xfId="18263" xr:uid="{00000000-0005-0000-0000-000078A50000}"/>
    <cellStyle name="Normal 32 2 3 7 2 2" xfId="53479" xr:uid="{00000000-0005-0000-0000-000079A50000}"/>
    <cellStyle name="Normal 32 2 3 7 3" xfId="40882" xr:uid="{00000000-0005-0000-0000-00007AA50000}"/>
    <cellStyle name="Normal 32 2 3 7 4" xfId="30868" xr:uid="{00000000-0005-0000-0000-00007BA50000}"/>
    <cellStyle name="Normal 32 2 3 8" xfId="7091" xr:uid="{00000000-0005-0000-0000-00007CA50000}"/>
    <cellStyle name="Normal 32 2 3 8 2" xfId="19717" xr:uid="{00000000-0005-0000-0000-00007DA50000}"/>
    <cellStyle name="Normal 32 2 3 8 2 2" xfId="54933" xr:uid="{00000000-0005-0000-0000-00007EA50000}"/>
    <cellStyle name="Normal 32 2 3 8 3" xfId="42336" xr:uid="{00000000-0005-0000-0000-00007FA50000}"/>
    <cellStyle name="Normal 32 2 3 8 4" xfId="32322" xr:uid="{00000000-0005-0000-0000-000080A50000}"/>
    <cellStyle name="Normal 32 2 3 9" xfId="8872" xr:uid="{00000000-0005-0000-0000-000081A50000}"/>
    <cellStyle name="Normal 32 2 3 9 2" xfId="21493" xr:uid="{00000000-0005-0000-0000-000082A50000}"/>
    <cellStyle name="Normal 32 2 3 9 2 2" xfId="56709" xr:uid="{00000000-0005-0000-0000-000083A50000}"/>
    <cellStyle name="Normal 32 2 3 9 3" xfId="44112" xr:uid="{00000000-0005-0000-0000-000084A50000}"/>
    <cellStyle name="Normal 32 2 3 9 4" xfId="34098" xr:uid="{00000000-0005-0000-0000-000085A50000}"/>
    <cellStyle name="Normal 32 2 4" xfId="3003" xr:uid="{00000000-0005-0000-0000-000086A50000}"/>
    <cellStyle name="Normal 32 2 4 10" xfId="25378" xr:uid="{00000000-0005-0000-0000-000087A50000}"/>
    <cellStyle name="Normal 32 2 4 11" xfId="60913" xr:uid="{00000000-0005-0000-0000-000088A50000}"/>
    <cellStyle name="Normal 32 2 4 2" xfId="4809" xr:uid="{00000000-0005-0000-0000-000089A50000}"/>
    <cellStyle name="Normal 32 2 4 2 2" xfId="17456" xr:uid="{00000000-0005-0000-0000-00008AA50000}"/>
    <cellStyle name="Normal 32 2 4 2 2 2" xfId="52672" xr:uid="{00000000-0005-0000-0000-00008BA50000}"/>
    <cellStyle name="Normal 32 2 4 2 2 3" xfId="30061" xr:uid="{00000000-0005-0000-0000-00008CA50000}"/>
    <cellStyle name="Normal 32 2 4 2 3" xfId="13902" xr:uid="{00000000-0005-0000-0000-00008DA50000}"/>
    <cellStyle name="Normal 32 2 4 2 3 2" xfId="49120" xr:uid="{00000000-0005-0000-0000-00008EA50000}"/>
    <cellStyle name="Normal 32 2 4 2 4" xfId="40075" xr:uid="{00000000-0005-0000-0000-00008FA50000}"/>
    <cellStyle name="Normal 32 2 4 2 5" xfId="26509" xr:uid="{00000000-0005-0000-0000-000090A50000}"/>
    <cellStyle name="Normal 32 2 4 3" xfId="6279" xr:uid="{00000000-0005-0000-0000-000091A50000}"/>
    <cellStyle name="Normal 32 2 4 3 2" xfId="18910" xr:uid="{00000000-0005-0000-0000-000092A50000}"/>
    <cellStyle name="Normal 32 2 4 3 2 2" xfId="54126" xr:uid="{00000000-0005-0000-0000-000093A50000}"/>
    <cellStyle name="Normal 32 2 4 3 3" xfId="41529" xr:uid="{00000000-0005-0000-0000-000094A50000}"/>
    <cellStyle name="Normal 32 2 4 3 4" xfId="31515" xr:uid="{00000000-0005-0000-0000-000095A50000}"/>
    <cellStyle name="Normal 32 2 4 4" xfId="7738" xr:uid="{00000000-0005-0000-0000-000096A50000}"/>
    <cellStyle name="Normal 32 2 4 4 2" xfId="20364" xr:uid="{00000000-0005-0000-0000-000097A50000}"/>
    <cellStyle name="Normal 32 2 4 4 2 2" xfId="55580" xr:uid="{00000000-0005-0000-0000-000098A50000}"/>
    <cellStyle name="Normal 32 2 4 4 3" xfId="42983" xr:uid="{00000000-0005-0000-0000-000099A50000}"/>
    <cellStyle name="Normal 32 2 4 4 4" xfId="32969" xr:uid="{00000000-0005-0000-0000-00009AA50000}"/>
    <cellStyle name="Normal 32 2 4 5" xfId="9519" xr:uid="{00000000-0005-0000-0000-00009BA50000}"/>
    <cellStyle name="Normal 32 2 4 5 2" xfId="22140" xr:uid="{00000000-0005-0000-0000-00009CA50000}"/>
    <cellStyle name="Normal 32 2 4 5 2 2" xfId="57356" xr:uid="{00000000-0005-0000-0000-00009DA50000}"/>
    <cellStyle name="Normal 32 2 4 5 3" xfId="44759" xr:uid="{00000000-0005-0000-0000-00009EA50000}"/>
    <cellStyle name="Normal 32 2 4 5 4" xfId="34745" xr:uid="{00000000-0005-0000-0000-00009FA50000}"/>
    <cellStyle name="Normal 32 2 4 6" xfId="11313" xr:uid="{00000000-0005-0000-0000-0000A0A50000}"/>
    <cellStyle name="Normal 32 2 4 6 2" xfId="23916" xr:uid="{00000000-0005-0000-0000-0000A1A50000}"/>
    <cellStyle name="Normal 32 2 4 6 2 2" xfId="59132" xr:uid="{00000000-0005-0000-0000-0000A2A50000}"/>
    <cellStyle name="Normal 32 2 4 6 3" xfId="46535" xr:uid="{00000000-0005-0000-0000-0000A3A50000}"/>
    <cellStyle name="Normal 32 2 4 6 4" xfId="36521" xr:uid="{00000000-0005-0000-0000-0000A4A50000}"/>
    <cellStyle name="Normal 32 2 4 7" xfId="15680" xr:uid="{00000000-0005-0000-0000-0000A5A50000}"/>
    <cellStyle name="Normal 32 2 4 7 2" xfId="50896" xr:uid="{00000000-0005-0000-0000-0000A6A50000}"/>
    <cellStyle name="Normal 32 2 4 7 3" xfId="28285" xr:uid="{00000000-0005-0000-0000-0000A7A50000}"/>
    <cellStyle name="Normal 32 2 4 8" xfId="12771" xr:uid="{00000000-0005-0000-0000-0000A8A50000}"/>
    <cellStyle name="Normal 32 2 4 8 2" xfId="47989" xr:uid="{00000000-0005-0000-0000-0000A9A50000}"/>
    <cellStyle name="Normal 32 2 4 9" xfId="38299" xr:uid="{00000000-0005-0000-0000-0000AAA50000}"/>
    <cellStyle name="Normal 32 2 5" xfId="2835" xr:uid="{00000000-0005-0000-0000-0000ABA50000}"/>
    <cellStyle name="Normal 32 2 5 10" xfId="25223" xr:uid="{00000000-0005-0000-0000-0000ACA50000}"/>
    <cellStyle name="Normal 32 2 5 11" xfId="60758" xr:uid="{00000000-0005-0000-0000-0000ADA50000}"/>
    <cellStyle name="Normal 32 2 5 2" xfId="4654" xr:uid="{00000000-0005-0000-0000-0000AEA50000}"/>
    <cellStyle name="Normal 32 2 5 2 2" xfId="17301" xr:uid="{00000000-0005-0000-0000-0000AFA50000}"/>
    <cellStyle name="Normal 32 2 5 2 2 2" xfId="52517" xr:uid="{00000000-0005-0000-0000-0000B0A50000}"/>
    <cellStyle name="Normal 32 2 5 2 2 3" xfId="29906" xr:uid="{00000000-0005-0000-0000-0000B1A50000}"/>
    <cellStyle name="Normal 32 2 5 2 3" xfId="13747" xr:uid="{00000000-0005-0000-0000-0000B2A50000}"/>
    <cellStyle name="Normal 32 2 5 2 3 2" xfId="48965" xr:uid="{00000000-0005-0000-0000-0000B3A50000}"/>
    <cellStyle name="Normal 32 2 5 2 4" xfId="39920" xr:uid="{00000000-0005-0000-0000-0000B4A50000}"/>
    <cellStyle name="Normal 32 2 5 2 5" xfId="26354" xr:uid="{00000000-0005-0000-0000-0000B5A50000}"/>
    <cellStyle name="Normal 32 2 5 3" xfId="6124" xr:uid="{00000000-0005-0000-0000-0000B6A50000}"/>
    <cellStyle name="Normal 32 2 5 3 2" xfId="18755" xr:uid="{00000000-0005-0000-0000-0000B7A50000}"/>
    <cellStyle name="Normal 32 2 5 3 2 2" xfId="53971" xr:uid="{00000000-0005-0000-0000-0000B8A50000}"/>
    <cellStyle name="Normal 32 2 5 3 3" xfId="41374" xr:uid="{00000000-0005-0000-0000-0000B9A50000}"/>
    <cellStyle name="Normal 32 2 5 3 4" xfId="31360" xr:uid="{00000000-0005-0000-0000-0000BAA50000}"/>
    <cellStyle name="Normal 32 2 5 4" xfId="7583" xr:uid="{00000000-0005-0000-0000-0000BBA50000}"/>
    <cellStyle name="Normal 32 2 5 4 2" xfId="20209" xr:uid="{00000000-0005-0000-0000-0000BCA50000}"/>
    <cellStyle name="Normal 32 2 5 4 2 2" xfId="55425" xr:uid="{00000000-0005-0000-0000-0000BDA50000}"/>
    <cellStyle name="Normal 32 2 5 4 3" xfId="42828" xr:uid="{00000000-0005-0000-0000-0000BEA50000}"/>
    <cellStyle name="Normal 32 2 5 4 4" xfId="32814" xr:uid="{00000000-0005-0000-0000-0000BFA50000}"/>
    <cellStyle name="Normal 32 2 5 5" xfId="9364" xr:uid="{00000000-0005-0000-0000-0000C0A50000}"/>
    <cellStyle name="Normal 32 2 5 5 2" xfId="21985" xr:uid="{00000000-0005-0000-0000-0000C1A50000}"/>
    <cellStyle name="Normal 32 2 5 5 2 2" xfId="57201" xr:uid="{00000000-0005-0000-0000-0000C2A50000}"/>
    <cellStyle name="Normal 32 2 5 5 3" xfId="44604" xr:uid="{00000000-0005-0000-0000-0000C3A50000}"/>
    <cellStyle name="Normal 32 2 5 5 4" xfId="34590" xr:uid="{00000000-0005-0000-0000-0000C4A50000}"/>
    <cellStyle name="Normal 32 2 5 6" xfId="11158" xr:uid="{00000000-0005-0000-0000-0000C5A50000}"/>
    <cellStyle name="Normal 32 2 5 6 2" xfId="23761" xr:uid="{00000000-0005-0000-0000-0000C6A50000}"/>
    <cellStyle name="Normal 32 2 5 6 2 2" xfId="58977" xr:uid="{00000000-0005-0000-0000-0000C7A50000}"/>
    <cellStyle name="Normal 32 2 5 6 3" xfId="46380" xr:uid="{00000000-0005-0000-0000-0000C8A50000}"/>
    <cellStyle name="Normal 32 2 5 6 4" xfId="36366" xr:uid="{00000000-0005-0000-0000-0000C9A50000}"/>
    <cellStyle name="Normal 32 2 5 7" xfId="15525" xr:uid="{00000000-0005-0000-0000-0000CAA50000}"/>
    <cellStyle name="Normal 32 2 5 7 2" xfId="50741" xr:uid="{00000000-0005-0000-0000-0000CBA50000}"/>
    <cellStyle name="Normal 32 2 5 7 3" xfId="28130" xr:uid="{00000000-0005-0000-0000-0000CCA50000}"/>
    <cellStyle name="Normal 32 2 5 8" xfId="12616" xr:uid="{00000000-0005-0000-0000-0000CDA50000}"/>
    <cellStyle name="Normal 32 2 5 8 2" xfId="47834" xr:uid="{00000000-0005-0000-0000-0000CEA50000}"/>
    <cellStyle name="Normal 32 2 5 9" xfId="38144" xr:uid="{00000000-0005-0000-0000-0000CFA50000}"/>
    <cellStyle name="Normal 32 2 6" xfId="3345" xr:uid="{00000000-0005-0000-0000-0000D0A50000}"/>
    <cellStyle name="Normal 32 2 6 10" xfId="26841" xr:uid="{00000000-0005-0000-0000-0000D1A50000}"/>
    <cellStyle name="Normal 32 2 6 11" xfId="61245" xr:uid="{00000000-0005-0000-0000-0000D2A50000}"/>
    <cellStyle name="Normal 32 2 6 2" xfId="5141" xr:uid="{00000000-0005-0000-0000-0000D3A50000}"/>
    <cellStyle name="Normal 32 2 6 2 2" xfId="17788" xr:uid="{00000000-0005-0000-0000-0000D4A50000}"/>
    <cellStyle name="Normal 32 2 6 2 2 2" xfId="53004" xr:uid="{00000000-0005-0000-0000-0000D5A50000}"/>
    <cellStyle name="Normal 32 2 6 2 3" xfId="40407" xr:uid="{00000000-0005-0000-0000-0000D6A50000}"/>
    <cellStyle name="Normal 32 2 6 2 4" xfId="30393" xr:uid="{00000000-0005-0000-0000-0000D7A50000}"/>
    <cellStyle name="Normal 32 2 6 3" xfId="6611" xr:uid="{00000000-0005-0000-0000-0000D8A50000}"/>
    <cellStyle name="Normal 32 2 6 3 2" xfId="19242" xr:uid="{00000000-0005-0000-0000-0000D9A50000}"/>
    <cellStyle name="Normal 32 2 6 3 2 2" xfId="54458" xr:uid="{00000000-0005-0000-0000-0000DAA50000}"/>
    <cellStyle name="Normal 32 2 6 3 3" xfId="41861" xr:uid="{00000000-0005-0000-0000-0000DBA50000}"/>
    <cellStyle name="Normal 32 2 6 3 4" xfId="31847" xr:uid="{00000000-0005-0000-0000-0000DCA50000}"/>
    <cellStyle name="Normal 32 2 6 4" xfId="8070" xr:uid="{00000000-0005-0000-0000-0000DDA50000}"/>
    <cellStyle name="Normal 32 2 6 4 2" xfId="20696" xr:uid="{00000000-0005-0000-0000-0000DEA50000}"/>
    <cellStyle name="Normal 32 2 6 4 2 2" xfId="55912" xr:uid="{00000000-0005-0000-0000-0000DFA50000}"/>
    <cellStyle name="Normal 32 2 6 4 3" xfId="43315" xr:uid="{00000000-0005-0000-0000-0000E0A50000}"/>
    <cellStyle name="Normal 32 2 6 4 4" xfId="33301" xr:uid="{00000000-0005-0000-0000-0000E1A50000}"/>
    <cellStyle name="Normal 32 2 6 5" xfId="9851" xr:uid="{00000000-0005-0000-0000-0000E2A50000}"/>
    <cellStyle name="Normal 32 2 6 5 2" xfId="22472" xr:uid="{00000000-0005-0000-0000-0000E3A50000}"/>
    <cellStyle name="Normal 32 2 6 5 2 2" xfId="57688" xr:uid="{00000000-0005-0000-0000-0000E4A50000}"/>
    <cellStyle name="Normal 32 2 6 5 3" xfId="45091" xr:uid="{00000000-0005-0000-0000-0000E5A50000}"/>
    <cellStyle name="Normal 32 2 6 5 4" xfId="35077" xr:uid="{00000000-0005-0000-0000-0000E6A50000}"/>
    <cellStyle name="Normal 32 2 6 6" xfId="11645" xr:uid="{00000000-0005-0000-0000-0000E7A50000}"/>
    <cellStyle name="Normal 32 2 6 6 2" xfId="24248" xr:uid="{00000000-0005-0000-0000-0000E8A50000}"/>
    <cellStyle name="Normal 32 2 6 6 2 2" xfId="59464" xr:uid="{00000000-0005-0000-0000-0000E9A50000}"/>
    <cellStyle name="Normal 32 2 6 6 3" xfId="46867" xr:uid="{00000000-0005-0000-0000-0000EAA50000}"/>
    <cellStyle name="Normal 32 2 6 6 4" xfId="36853" xr:uid="{00000000-0005-0000-0000-0000EBA50000}"/>
    <cellStyle name="Normal 32 2 6 7" xfId="16012" xr:uid="{00000000-0005-0000-0000-0000ECA50000}"/>
    <cellStyle name="Normal 32 2 6 7 2" xfId="51228" xr:uid="{00000000-0005-0000-0000-0000EDA50000}"/>
    <cellStyle name="Normal 32 2 6 7 3" xfId="28617" xr:uid="{00000000-0005-0000-0000-0000EEA50000}"/>
    <cellStyle name="Normal 32 2 6 8" xfId="14234" xr:uid="{00000000-0005-0000-0000-0000EFA50000}"/>
    <cellStyle name="Normal 32 2 6 8 2" xfId="49452" xr:uid="{00000000-0005-0000-0000-0000F0A50000}"/>
    <cellStyle name="Normal 32 2 6 9" xfId="38631" xr:uid="{00000000-0005-0000-0000-0000F1A50000}"/>
    <cellStyle name="Normal 32 2 7" xfId="2505" xr:uid="{00000000-0005-0000-0000-0000F2A50000}"/>
    <cellStyle name="Normal 32 2 7 10" xfId="26032" xr:uid="{00000000-0005-0000-0000-0000F3A50000}"/>
    <cellStyle name="Normal 32 2 7 11" xfId="60436" xr:uid="{00000000-0005-0000-0000-0000F4A50000}"/>
    <cellStyle name="Normal 32 2 7 2" xfId="4332" xr:uid="{00000000-0005-0000-0000-0000F5A50000}"/>
    <cellStyle name="Normal 32 2 7 2 2" xfId="16979" xr:uid="{00000000-0005-0000-0000-0000F6A50000}"/>
    <cellStyle name="Normal 32 2 7 2 2 2" xfId="52195" xr:uid="{00000000-0005-0000-0000-0000F7A50000}"/>
    <cellStyle name="Normal 32 2 7 2 3" xfId="39598" xr:uid="{00000000-0005-0000-0000-0000F8A50000}"/>
    <cellStyle name="Normal 32 2 7 2 4" xfId="29584" xr:uid="{00000000-0005-0000-0000-0000F9A50000}"/>
    <cellStyle name="Normal 32 2 7 3" xfId="5802" xr:uid="{00000000-0005-0000-0000-0000FAA50000}"/>
    <cellStyle name="Normal 32 2 7 3 2" xfId="18433" xr:uid="{00000000-0005-0000-0000-0000FBA50000}"/>
    <cellStyle name="Normal 32 2 7 3 2 2" xfId="53649" xr:uid="{00000000-0005-0000-0000-0000FCA50000}"/>
    <cellStyle name="Normal 32 2 7 3 3" xfId="41052" xr:uid="{00000000-0005-0000-0000-0000FDA50000}"/>
    <cellStyle name="Normal 32 2 7 3 4" xfId="31038" xr:uid="{00000000-0005-0000-0000-0000FEA50000}"/>
    <cellStyle name="Normal 32 2 7 4" xfId="7261" xr:uid="{00000000-0005-0000-0000-0000FFA50000}"/>
    <cellStyle name="Normal 32 2 7 4 2" xfId="19887" xr:uid="{00000000-0005-0000-0000-000000A60000}"/>
    <cellStyle name="Normal 32 2 7 4 2 2" xfId="55103" xr:uid="{00000000-0005-0000-0000-000001A60000}"/>
    <cellStyle name="Normal 32 2 7 4 3" xfId="42506" xr:uid="{00000000-0005-0000-0000-000002A60000}"/>
    <cellStyle name="Normal 32 2 7 4 4" xfId="32492" xr:uid="{00000000-0005-0000-0000-000003A60000}"/>
    <cellStyle name="Normal 32 2 7 5" xfId="9042" xr:uid="{00000000-0005-0000-0000-000004A60000}"/>
    <cellStyle name="Normal 32 2 7 5 2" xfId="21663" xr:uid="{00000000-0005-0000-0000-000005A60000}"/>
    <cellStyle name="Normal 32 2 7 5 2 2" xfId="56879" xr:uid="{00000000-0005-0000-0000-000006A60000}"/>
    <cellStyle name="Normal 32 2 7 5 3" xfId="44282" xr:uid="{00000000-0005-0000-0000-000007A60000}"/>
    <cellStyle name="Normal 32 2 7 5 4" xfId="34268" xr:uid="{00000000-0005-0000-0000-000008A60000}"/>
    <cellStyle name="Normal 32 2 7 6" xfId="10836" xr:uid="{00000000-0005-0000-0000-000009A60000}"/>
    <cellStyle name="Normal 32 2 7 6 2" xfId="23439" xr:uid="{00000000-0005-0000-0000-00000AA60000}"/>
    <cellStyle name="Normal 32 2 7 6 2 2" xfId="58655" xr:uid="{00000000-0005-0000-0000-00000BA60000}"/>
    <cellStyle name="Normal 32 2 7 6 3" xfId="46058" xr:uid="{00000000-0005-0000-0000-00000CA60000}"/>
    <cellStyle name="Normal 32 2 7 6 4" xfId="36044" xr:uid="{00000000-0005-0000-0000-00000DA60000}"/>
    <cellStyle name="Normal 32 2 7 7" xfId="15203" xr:uid="{00000000-0005-0000-0000-00000EA60000}"/>
    <cellStyle name="Normal 32 2 7 7 2" xfId="50419" xr:uid="{00000000-0005-0000-0000-00000FA60000}"/>
    <cellStyle name="Normal 32 2 7 7 3" xfId="27808" xr:uid="{00000000-0005-0000-0000-000010A60000}"/>
    <cellStyle name="Normal 32 2 7 8" xfId="13425" xr:uid="{00000000-0005-0000-0000-000011A60000}"/>
    <cellStyle name="Normal 32 2 7 8 2" xfId="48643" xr:uid="{00000000-0005-0000-0000-000012A60000}"/>
    <cellStyle name="Normal 32 2 7 9" xfId="37822" xr:uid="{00000000-0005-0000-0000-000013A60000}"/>
    <cellStyle name="Normal 32 2 8" xfId="3669" xr:uid="{00000000-0005-0000-0000-000014A60000}"/>
    <cellStyle name="Normal 32 2 8 2" xfId="8393" xr:uid="{00000000-0005-0000-0000-000015A60000}"/>
    <cellStyle name="Normal 32 2 8 2 2" xfId="21019" xr:uid="{00000000-0005-0000-0000-000016A60000}"/>
    <cellStyle name="Normal 32 2 8 2 2 2" xfId="56235" xr:uid="{00000000-0005-0000-0000-000017A60000}"/>
    <cellStyle name="Normal 32 2 8 2 3" xfId="43638" xr:uid="{00000000-0005-0000-0000-000018A60000}"/>
    <cellStyle name="Normal 32 2 8 2 4" xfId="33624" xr:uid="{00000000-0005-0000-0000-000019A60000}"/>
    <cellStyle name="Normal 32 2 8 3" xfId="10174" xr:uid="{00000000-0005-0000-0000-00001AA60000}"/>
    <cellStyle name="Normal 32 2 8 3 2" xfId="22795" xr:uid="{00000000-0005-0000-0000-00001BA60000}"/>
    <cellStyle name="Normal 32 2 8 3 2 2" xfId="58011" xr:uid="{00000000-0005-0000-0000-00001CA60000}"/>
    <cellStyle name="Normal 32 2 8 3 3" xfId="45414" xr:uid="{00000000-0005-0000-0000-00001DA60000}"/>
    <cellStyle name="Normal 32 2 8 3 4" xfId="35400" xr:uid="{00000000-0005-0000-0000-00001EA60000}"/>
    <cellStyle name="Normal 32 2 8 4" xfId="11970" xr:uid="{00000000-0005-0000-0000-00001FA60000}"/>
    <cellStyle name="Normal 32 2 8 4 2" xfId="24571" xr:uid="{00000000-0005-0000-0000-000020A60000}"/>
    <cellStyle name="Normal 32 2 8 4 2 2" xfId="59787" xr:uid="{00000000-0005-0000-0000-000021A60000}"/>
    <cellStyle name="Normal 32 2 8 4 3" xfId="47190" xr:uid="{00000000-0005-0000-0000-000022A60000}"/>
    <cellStyle name="Normal 32 2 8 4 4" xfId="37176" xr:uid="{00000000-0005-0000-0000-000023A60000}"/>
    <cellStyle name="Normal 32 2 8 5" xfId="16335" xr:uid="{00000000-0005-0000-0000-000024A60000}"/>
    <cellStyle name="Normal 32 2 8 5 2" xfId="51551" xr:uid="{00000000-0005-0000-0000-000025A60000}"/>
    <cellStyle name="Normal 32 2 8 5 3" xfId="28940" xr:uid="{00000000-0005-0000-0000-000026A60000}"/>
    <cellStyle name="Normal 32 2 8 6" xfId="14557" xr:uid="{00000000-0005-0000-0000-000027A60000}"/>
    <cellStyle name="Normal 32 2 8 6 2" xfId="49775" xr:uid="{00000000-0005-0000-0000-000028A60000}"/>
    <cellStyle name="Normal 32 2 8 7" xfId="38954" xr:uid="{00000000-0005-0000-0000-000029A60000}"/>
    <cellStyle name="Normal 32 2 8 8" xfId="27164" xr:uid="{00000000-0005-0000-0000-00002AA60000}"/>
    <cellStyle name="Normal 32 2 9" xfId="4001" xr:uid="{00000000-0005-0000-0000-00002BA60000}"/>
    <cellStyle name="Normal 32 2 9 2" xfId="16657" xr:uid="{00000000-0005-0000-0000-00002CA60000}"/>
    <cellStyle name="Normal 32 2 9 2 2" xfId="51873" xr:uid="{00000000-0005-0000-0000-00002DA60000}"/>
    <cellStyle name="Normal 32 2 9 2 3" xfId="29262" xr:uid="{00000000-0005-0000-0000-00002EA60000}"/>
    <cellStyle name="Normal 32 2 9 3" xfId="13103" xr:uid="{00000000-0005-0000-0000-00002FA60000}"/>
    <cellStyle name="Normal 32 2 9 3 2" xfId="48321" xr:uid="{00000000-0005-0000-0000-000030A60000}"/>
    <cellStyle name="Normal 32 2 9 4" xfId="39276" xr:uid="{00000000-0005-0000-0000-000031A60000}"/>
    <cellStyle name="Normal 32 2 9 5" xfId="25710" xr:uid="{00000000-0005-0000-0000-000032A60000}"/>
    <cellStyle name="Normal 32 2_District Target Attainment" xfId="1166" xr:uid="{00000000-0005-0000-0000-000033A60000}"/>
    <cellStyle name="Normal 32 3" xfId="1286" xr:uid="{00000000-0005-0000-0000-000034A60000}"/>
    <cellStyle name="Normal 32 3 10" xfId="6965" xr:uid="{00000000-0005-0000-0000-000035A60000}"/>
    <cellStyle name="Normal 32 3 10 2" xfId="19592" xr:uid="{00000000-0005-0000-0000-000036A60000}"/>
    <cellStyle name="Normal 32 3 10 2 2" xfId="54808" xr:uid="{00000000-0005-0000-0000-000037A60000}"/>
    <cellStyle name="Normal 32 3 10 3" xfId="42211" xr:uid="{00000000-0005-0000-0000-000038A60000}"/>
    <cellStyle name="Normal 32 3 10 4" xfId="32197" xr:uid="{00000000-0005-0000-0000-000039A60000}"/>
    <cellStyle name="Normal 32 3 11" xfId="8746" xr:uid="{00000000-0005-0000-0000-00003AA60000}"/>
    <cellStyle name="Normal 32 3 11 2" xfId="21368" xr:uid="{00000000-0005-0000-0000-00003BA60000}"/>
    <cellStyle name="Normal 32 3 11 2 2" xfId="56584" xr:uid="{00000000-0005-0000-0000-00003CA60000}"/>
    <cellStyle name="Normal 32 3 11 3" xfId="43987" xr:uid="{00000000-0005-0000-0000-00003DA60000}"/>
    <cellStyle name="Normal 32 3 11 4" xfId="33973" xr:uid="{00000000-0005-0000-0000-00003EA60000}"/>
    <cellStyle name="Normal 32 3 12" xfId="10676" xr:uid="{00000000-0005-0000-0000-00003FA60000}"/>
    <cellStyle name="Normal 32 3 12 2" xfId="23287" xr:uid="{00000000-0005-0000-0000-000040A60000}"/>
    <cellStyle name="Normal 32 3 12 2 2" xfId="58503" xr:uid="{00000000-0005-0000-0000-000041A60000}"/>
    <cellStyle name="Normal 32 3 12 3" xfId="45906" xr:uid="{00000000-0005-0000-0000-000042A60000}"/>
    <cellStyle name="Normal 32 3 12 4" xfId="35892" xr:uid="{00000000-0005-0000-0000-000043A60000}"/>
    <cellStyle name="Normal 32 3 13" xfId="14907" xr:uid="{00000000-0005-0000-0000-000044A60000}"/>
    <cellStyle name="Normal 32 3 13 2" xfId="50124" xr:uid="{00000000-0005-0000-0000-000045A60000}"/>
    <cellStyle name="Normal 32 3 13 3" xfId="27513" xr:uid="{00000000-0005-0000-0000-000046A60000}"/>
    <cellStyle name="Normal 32 3 14" xfId="12321" xr:uid="{00000000-0005-0000-0000-000047A60000}"/>
    <cellStyle name="Normal 32 3 14 2" xfId="47539" xr:uid="{00000000-0005-0000-0000-000048A60000}"/>
    <cellStyle name="Normal 32 3 15" xfId="37526" xr:uid="{00000000-0005-0000-0000-000049A60000}"/>
    <cellStyle name="Normal 32 3 16" xfId="24928" xr:uid="{00000000-0005-0000-0000-00004AA60000}"/>
    <cellStyle name="Normal 32 3 17" xfId="60141" xr:uid="{00000000-0005-0000-0000-00004BA60000}"/>
    <cellStyle name="Normal 32 3 2" xfId="2351" xr:uid="{00000000-0005-0000-0000-00004CA60000}"/>
    <cellStyle name="Normal 32 3 2 10" xfId="10677" xr:uid="{00000000-0005-0000-0000-00004DA60000}"/>
    <cellStyle name="Normal 32 3 2 10 2" xfId="23288" xr:uid="{00000000-0005-0000-0000-00004EA60000}"/>
    <cellStyle name="Normal 32 3 2 10 2 2" xfId="58504" xr:uid="{00000000-0005-0000-0000-00004FA60000}"/>
    <cellStyle name="Normal 32 3 2 10 3" xfId="45907" xr:uid="{00000000-0005-0000-0000-000050A60000}"/>
    <cellStyle name="Normal 32 3 2 10 4" xfId="35893" xr:uid="{00000000-0005-0000-0000-000051A60000}"/>
    <cellStyle name="Normal 32 3 2 11" xfId="15062" xr:uid="{00000000-0005-0000-0000-000052A60000}"/>
    <cellStyle name="Normal 32 3 2 11 2" xfId="50278" xr:uid="{00000000-0005-0000-0000-000053A60000}"/>
    <cellStyle name="Normal 32 3 2 11 3" xfId="27667" xr:uid="{00000000-0005-0000-0000-000054A60000}"/>
    <cellStyle name="Normal 32 3 2 12" xfId="12475" xr:uid="{00000000-0005-0000-0000-000055A60000}"/>
    <cellStyle name="Normal 32 3 2 12 2" xfId="47693" xr:uid="{00000000-0005-0000-0000-000056A60000}"/>
    <cellStyle name="Normal 32 3 2 13" xfId="37681" xr:uid="{00000000-0005-0000-0000-000057A60000}"/>
    <cellStyle name="Normal 32 3 2 14" xfId="25082" xr:uid="{00000000-0005-0000-0000-000058A60000}"/>
    <cellStyle name="Normal 32 3 2 15" xfId="60295" xr:uid="{00000000-0005-0000-0000-000059A60000}"/>
    <cellStyle name="Normal 32 3 2 2" xfId="3197" xr:uid="{00000000-0005-0000-0000-00005AA60000}"/>
    <cellStyle name="Normal 32 3 2 2 10" xfId="25566" xr:uid="{00000000-0005-0000-0000-00005BA60000}"/>
    <cellStyle name="Normal 32 3 2 2 11" xfId="61101" xr:uid="{00000000-0005-0000-0000-00005CA60000}"/>
    <cellStyle name="Normal 32 3 2 2 2" xfId="4997" xr:uid="{00000000-0005-0000-0000-00005DA60000}"/>
    <cellStyle name="Normal 32 3 2 2 2 2" xfId="17644" xr:uid="{00000000-0005-0000-0000-00005EA60000}"/>
    <cellStyle name="Normal 32 3 2 2 2 2 2" xfId="52860" xr:uid="{00000000-0005-0000-0000-00005FA60000}"/>
    <cellStyle name="Normal 32 3 2 2 2 2 3" xfId="30249" xr:uid="{00000000-0005-0000-0000-000060A60000}"/>
    <cellStyle name="Normal 32 3 2 2 2 3" xfId="14090" xr:uid="{00000000-0005-0000-0000-000061A60000}"/>
    <cellStyle name="Normal 32 3 2 2 2 3 2" xfId="49308" xr:uid="{00000000-0005-0000-0000-000062A60000}"/>
    <cellStyle name="Normal 32 3 2 2 2 4" xfId="40263" xr:uid="{00000000-0005-0000-0000-000063A60000}"/>
    <cellStyle name="Normal 32 3 2 2 2 5" xfId="26697" xr:uid="{00000000-0005-0000-0000-000064A60000}"/>
    <cellStyle name="Normal 32 3 2 2 3" xfId="6467" xr:uid="{00000000-0005-0000-0000-000065A60000}"/>
    <cellStyle name="Normal 32 3 2 2 3 2" xfId="19098" xr:uid="{00000000-0005-0000-0000-000066A60000}"/>
    <cellStyle name="Normal 32 3 2 2 3 2 2" xfId="54314" xr:uid="{00000000-0005-0000-0000-000067A60000}"/>
    <cellStyle name="Normal 32 3 2 2 3 3" xfId="41717" xr:uid="{00000000-0005-0000-0000-000068A60000}"/>
    <cellStyle name="Normal 32 3 2 2 3 4" xfId="31703" xr:uid="{00000000-0005-0000-0000-000069A60000}"/>
    <cellStyle name="Normal 32 3 2 2 4" xfId="7926" xr:uid="{00000000-0005-0000-0000-00006AA60000}"/>
    <cellStyle name="Normal 32 3 2 2 4 2" xfId="20552" xr:uid="{00000000-0005-0000-0000-00006BA60000}"/>
    <cellStyle name="Normal 32 3 2 2 4 2 2" xfId="55768" xr:uid="{00000000-0005-0000-0000-00006CA60000}"/>
    <cellStyle name="Normal 32 3 2 2 4 3" xfId="43171" xr:uid="{00000000-0005-0000-0000-00006DA60000}"/>
    <cellStyle name="Normal 32 3 2 2 4 4" xfId="33157" xr:uid="{00000000-0005-0000-0000-00006EA60000}"/>
    <cellStyle name="Normal 32 3 2 2 5" xfId="9707" xr:uid="{00000000-0005-0000-0000-00006FA60000}"/>
    <cellStyle name="Normal 32 3 2 2 5 2" xfId="22328" xr:uid="{00000000-0005-0000-0000-000070A60000}"/>
    <cellStyle name="Normal 32 3 2 2 5 2 2" xfId="57544" xr:uid="{00000000-0005-0000-0000-000071A60000}"/>
    <cellStyle name="Normal 32 3 2 2 5 3" xfId="44947" xr:uid="{00000000-0005-0000-0000-000072A60000}"/>
    <cellStyle name="Normal 32 3 2 2 5 4" xfId="34933" xr:uid="{00000000-0005-0000-0000-000073A60000}"/>
    <cellStyle name="Normal 32 3 2 2 6" xfId="11501" xr:uid="{00000000-0005-0000-0000-000074A60000}"/>
    <cellStyle name="Normal 32 3 2 2 6 2" xfId="24104" xr:uid="{00000000-0005-0000-0000-000075A60000}"/>
    <cellStyle name="Normal 32 3 2 2 6 2 2" xfId="59320" xr:uid="{00000000-0005-0000-0000-000076A60000}"/>
    <cellStyle name="Normal 32 3 2 2 6 3" xfId="46723" xr:uid="{00000000-0005-0000-0000-000077A60000}"/>
    <cellStyle name="Normal 32 3 2 2 6 4" xfId="36709" xr:uid="{00000000-0005-0000-0000-000078A60000}"/>
    <cellStyle name="Normal 32 3 2 2 7" xfId="15868" xr:uid="{00000000-0005-0000-0000-000079A60000}"/>
    <cellStyle name="Normal 32 3 2 2 7 2" xfId="51084" xr:uid="{00000000-0005-0000-0000-00007AA60000}"/>
    <cellStyle name="Normal 32 3 2 2 7 3" xfId="28473" xr:uid="{00000000-0005-0000-0000-00007BA60000}"/>
    <cellStyle name="Normal 32 3 2 2 8" xfId="12959" xr:uid="{00000000-0005-0000-0000-00007CA60000}"/>
    <cellStyle name="Normal 32 3 2 2 8 2" xfId="48177" xr:uid="{00000000-0005-0000-0000-00007DA60000}"/>
    <cellStyle name="Normal 32 3 2 2 9" xfId="38487" xr:uid="{00000000-0005-0000-0000-00007EA60000}"/>
    <cellStyle name="Normal 32 3 2 3" xfId="3526" xr:uid="{00000000-0005-0000-0000-00007FA60000}"/>
    <cellStyle name="Normal 32 3 2 3 10" xfId="27022" xr:uid="{00000000-0005-0000-0000-000080A60000}"/>
    <cellStyle name="Normal 32 3 2 3 11" xfId="61426" xr:uid="{00000000-0005-0000-0000-000081A60000}"/>
    <cellStyle name="Normal 32 3 2 3 2" xfId="5322" xr:uid="{00000000-0005-0000-0000-000082A60000}"/>
    <cellStyle name="Normal 32 3 2 3 2 2" xfId="17969" xr:uid="{00000000-0005-0000-0000-000083A60000}"/>
    <cellStyle name="Normal 32 3 2 3 2 2 2" xfId="53185" xr:uid="{00000000-0005-0000-0000-000084A60000}"/>
    <cellStyle name="Normal 32 3 2 3 2 3" xfId="40588" xr:uid="{00000000-0005-0000-0000-000085A60000}"/>
    <cellStyle name="Normal 32 3 2 3 2 4" xfId="30574" xr:uid="{00000000-0005-0000-0000-000086A60000}"/>
    <cellStyle name="Normal 32 3 2 3 3" xfId="6792" xr:uid="{00000000-0005-0000-0000-000087A60000}"/>
    <cellStyle name="Normal 32 3 2 3 3 2" xfId="19423" xr:uid="{00000000-0005-0000-0000-000088A60000}"/>
    <cellStyle name="Normal 32 3 2 3 3 2 2" xfId="54639" xr:uid="{00000000-0005-0000-0000-000089A60000}"/>
    <cellStyle name="Normal 32 3 2 3 3 3" xfId="42042" xr:uid="{00000000-0005-0000-0000-00008AA60000}"/>
    <cellStyle name="Normal 32 3 2 3 3 4" xfId="32028" xr:uid="{00000000-0005-0000-0000-00008BA60000}"/>
    <cellStyle name="Normal 32 3 2 3 4" xfId="8251" xr:uid="{00000000-0005-0000-0000-00008CA60000}"/>
    <cellStyle name="Normal 32 3 2 3 4 2" xfId="20877" xr:uid="{00000000-0005-0000-0000-00008DA60000}"/>
    <cellStyle name="Normal 32 3 2 3 4 2 2" xfId="56093" xr:uid="{00000000-0005-0000-0000-00008EA60000}"/>
    <cellStyle name="Normal 32 3 2 3 4 3" xfId="43496" xr:uid="{00000000-0005-0000-0000-00008FA60000}"/>
    <cellStyle name="Normal 32 3 2 3 4 4" xfId="33482" xr:uid="{00000000-0005-0000-0000-000090A60000}"/>
    <cellStyle name="Normal 32 3 2 3 5" xfId="10032" xr:uid="{00000000-0005-0000-0000-000091A60000}"/>
    <cellStyle name="Normal 32 3 2 3 5 2" xfId="22653" xr:uid="{00000000-0005-0000-0000-000092A60000}"/>
    <cellStyle name="Normal 32 3 2 3 5 2 2" xfId="57869" xr:uid="{00000000-0005-0000-0000-000093A60000}"/>
    <cellStyle name="Normal 32 3 2 3 5 3" xfId="45272" xr:uid="{00000000-0005-0000-0000-000094A60000}"/>
    <cellStyle name="Normal 32 3 2 3 5 4" xfId="35258" xr:uid="{00000000-0005-0000-0000-000095A60000}"/>
    <cellStyle name="Normal 32 3 2 3 6" xfId="11826" xr:uid="{00000000-0005-0000-0000-000096A60000}"/>
    <cellStyle name="Normal 32 3 2 3 6 2" xfId="24429" xr:uid="{00000000-0005-0000-0000-000097A60000}"/>
    <cellStyle name="Normal 32 3 2 3 6 2 2" xfId="59645" xr:uid="{00000000-0005-0000-0000-000098A60000}"/>
    <cellStyle name="Normal 32 3 2 3 6 3" xfId="47048" xr:uid="{00000000-0005-0000-0000-000099A60000}"/>
    <cellStyle name="Normal 32 3 2 3 6 4" xfId="37034" xr:uid="{00000000-0005-0000-0000-00009AA60000}"/>
    <cellStyle name="Normal 32 3 2 3 7" xfId="16193" xr:uid="{00000000-0005-0000-0000-00009BA60000}"/>
    <cellStyle name="Normal 32 3 2 3 7 2" xfId="51409" xr:uid="{00000000-0005-0000-0000-00009CA60000}"/>
    <cellStyle name="Normal 32 3 2 3 7 3" xfId="28798" xr:uid="{00000000-0005-0000-0000-00009DA60000}"/>
    <cellStyle name="Normal 32 3 2 3 8" xfId="14415" xr:uid="{00000000-0005-0000-0000-00009EA60000}"/>
    <cellStyle name="Normal 32 3 2 3 8 2" xfId="49633" xr:uid="{00000000-0005-0000-0000-00009FA60000}"/>
    <cellStyle name="Normal 32 3 2 3 9" xfId="38812" xr:uid="{00000000-0005-0000-0000-0000A0A60000}"/>
    <cellStyle name="Normal 32 3 2 4" xfId="2687" xr:uid="{00000000-0005-0000-0000-0000A1A60000}"/>
    <cellStyle name="Normal 32 3 2 4 10" xfId="26213" xr:uid="{00000000-0005-0000-0000-0000A2A60000}"/>
    <cellStyle name="Normal 32 3 2 4 11" xfId="60617" xr:uid="{00000000-0005-0000-0000-0000A3A60000}"/>
    <cellStyle name="Normal 32 3 2 4 2" xfId="4513" xr:uid="{00000000-0005-0000-0000-0000A4A60000}"/>
    <cellStyle name="Normal 32 3 2 4 2 2" xfId="17160" xr:uid="{00000000-0005-0000-0000-0000A5A60000}"/>
    <cellStyle name="Normal 32 3 2 4 2 2 2" xfId="52376" xr:uid="{00000000-0005-0000-0000-0000A6A60000}"/>
    <cellStyle name="Normal 32 3 2 4 2 3" xfId="39779" xr:uid="{00000000-0005-0000-0000-0000A7A60000}"/>
    <cellStyle name="Normal 32 3 2 4 2 4" xfId="29765" xr:uid="{00000000-0005-0000-0000-0000A8A60000}"/>
    <cellStyle name="Normal 32 3 2 4 3" xfId="5983" xr:uid="{00000000-0005-0000-0000-0000A9A60000}"/>
    <cellStyle name="Normal 32 3 2 4 3 2" xfId="18614" xr:uid="{00000000-0005-0000-0000-0000AAA60000}"/>
    <cellStyle name="Normal 32 3 2 4 3 2 2" xfId="53830" xr:uid="{00000000-0005-0000-0000-0000ABA60000}"/>
    <cellStyle name="Normal 32 3 2 4 3 3" xfId="41233" xr:uid="{00000000-0005-0000-0000-0000ACA60000}"/>
    <cellStyle name="Normal 32 3 2 4 3 4" xfId="31219" xr:uid="{00000000-0005-0000-0000-0000ADA60000}"/>
    <cellStyle name="Normal 32 3 2 4 4" xfId="7442" xr:uid="{00000000-0005-0000-0000-0000AEA60000}"/>
    <cellStyle name="Normal 32 3 2 4 4 2" xfId="20068" xr:uid="{00000000-0005-0000-0000-0000AFA60000}"/>
    <cellStyle name="Normal 32 3 2 4 4 2 2" xfId="55284" xr:uid="{00000000-0005-0000-0000-0000B0A60000}"/>
    <cellStyle name="Normal 32 3 2 4 4 3" xfId="42687" xr:uid="{00000000-0005-0000-0000-0000B1A60000}"/>
    <cellStyle name="Normal 32 3 2 4 4 4" xfId="32673" xr:uid="{00000000-0005-0000-0000-0000B2A60000}"/>
    <cellStyle name="Normal 32 3 2 4 5" xfId="9223" xr:uid="{00000000-0005-0000-0000-0000B3A60000}"/>
    <cellStyle name="Normal 32 3 2 4 5 2" xfId="21844" xr:uid="{00000000-0005-0000-0000-0000B4A60000}"/>
    <cellStyle name="Normal 32 3 2 4 5 2 2" xfId="57060" xr:uid="{00000000-0005-0000-0000-0000B5A60000}"/>
    <cellStyle name="Normal 32 3 2 4 5 3" xfId="44463" xr:uid="{00000000-0005-0000-0000-0000B6A60000}"/>
    <cellStyle name="Normal 32 3 2 4 5 4" xfId="34449" xr:uid="{00000000-0005-0000-0000-0000B7A60000}"/>
    <cellStyle name="Normal 32 3 2 4 6" xfId="11017" xr:uid="{00000000-0005-0000-0000-0000B8A60000}"/>
    <cellStyle name="Normal 32 3 2 4 6 2" xfId="23620" xr:uid="{00000000-0005-0000-0000-0000B9A60000}"/>
    <cellStyle name="Normal 32 3 2 4 6 2 2" xfId="58836" xr:uid="{00000000-0005-0000-0000-0000BAA60000}"/>
    <cellStyle name="Normal 32 3 2 4 6 3" xfId="46239" xr:uid="{00000000-0005-0000-0000-0000BBA60000}"/>
    <cellStyle name="Normal 32 3 2 4 6 4" xfId="36225" xr:uid="{00000000-0005-0000-0000-0000BCA60000}"/>
    <cellStyle name="Normal 32 3 2 4 7" xfId="15384" xr:uid="{00000000-0005-0000-0000-0000BDA60000}"/>
    <cellStyle name="Normal 32 3 2 4 7 2" xfId="50600" xr:uid="{00000000-0005-0000-0000-0000BEA60000}"/>
    <cellStyle name="Normal 32 3 2 4 7 3" xfId="27989" xr:uid="{00000000-0005-0000-0000-0000BFA60000}"/>
    <cellStyle name="Normal 32 3 2 4 8" xfId="13606" xr:uid="{00000000-0005-0000-0000-0000C0A60000}"/>
    <cellStyle name="Normal 32 3 2 4 8 2" xfId="48824" xr:uid="{00000000-0005-0000-0000-0000C1A60000}"/>
    <cellStyle name="Normal 32 3 2 4 9" xfId="38003" xr:uid="{00000000-0005-0000-0000-0000C2A60000}"/>
    <cellStyle name="Normal 32 3 2 5" xfId="3851" xr:uid="{00000000-0005-0000-0000-0000C3A60000}"/>
    <cellStyle name="Normal 32 3 2 5 2" xfId="8574" xr:uid="{00000000-0005-0000-0000-0000C4A60000}"/>
    <cellStyle name="Normal 32 3 2 5 2 2" xfId="21200" xr:uid="{00000000-0005-0000-0000-0000C5A60000}"/>
    <cellStyle name="Normal 32 3 2 5 2 2 2" xfId="56416" xr:uid="{00000000-0005-0000-0000-0000C6A60000}"/>
    <cellStyle name="Normal 32 3 2 5 2 3" xfId="43819" xr:uid="{00000000-0005-0000-0000-0000C7A60000}"/>
    <cellStyle name="Normal 32 3 2 5 2 4" xfId="33805" xr:uid="{00000000-0005-0000-0000-0000C8A60000}"/>
    <cellStyle name="Normal 32 3 2 5 3" xfId="10355" xr:uid="{00000000-0005-0000-0000-0000C9A60000}"/>
    <cellStyle name="Normal 32 3 2 5 3 2" xfId="22976" xr:uid="{00000000-0005-0000-0000-0000CAA60000}"/>
    <cellStyle name="Normal 32 3 2 5 3 2 2" xfId="58192" xr:uid="{00000000-0005-0000-0000-0000CBA60000}"/>
    <cellStyle name="Normal 32 3 2 5 3 3" xfId="45595" xr:uid="{00000000-0005-0000-0000-0000CCA60000}"/>
    <cellStyle name="Normal 32 3 2 5 3 4" xfId="35581" xr:uid="{00000000-0005-0000-0000-0000CDA60000}"/>
    <cellStyle name="Normal 32 3 2 5 4" xfId="12151" xr:uid="{00000000-0005-0000-0000-0000CEA60000}"/>
    <cellStyle name="Normal 32 3 2 5 4 2" xfId="24752" xr:uid="{00000000-0005-0000-0000-0000CFA60000}"/>
    <cellStyle name="Normal 32 3 2 5 4 2 2" xfId="59968" xr:uid="{00000000-0005-0000-0000-0000D0A60000}"/>
    <cellStyle name="Normal 32 3 2 5 4 3" xfId="47371" xr:uid="{00000000-0005-0000-0000-0000D1A60000}"/>
    <cellStyle name="Normal 32 3 2 5 4 4" xfId="37357" xr:uid="{00000000-0005-0000-0000-0000D2A60000}"/>
    <cellStyle name="Normal 32 3 2 5 5" xfId="16516" xr:uid="{00000000-0005-0000-0000-0000D3A60000}"/>
    <cellStyle name="Normal 32 3 2 5 5 2" xfId="51732" xr:uid="{00000000-0005-0000-0000-0000D4A60000}"/>
    <cellStyle name="Normal 32 3 2 5 5 3" xfId="29121" xr:uid="{00000000-0005-0000-0000-0000D5A60000}"/>
    <cellStyle name="Normal 32 3 2 5 6" xfId="14738" xr:uid="{00000000-0005-0000-0000-0000D6A60000}"/>
    <cellStyle name="Normal 32 3 2 5 6 2" xfId="49956" xr:uid="{00000000-0005-0000-0000-0000D7A60000}"/>
    <cellStyle name="Normal 32 3 2 5 7" xfId="39135" xr:uid="{00000000-0005-0000-0000-0000D8A60000}"/>
    <cellStyle name="Normal 32 3 2 5 8" xfId="27345" xr:uid="{00000000-0005-0000-0000-0000D9A60000}"/>
    <cellStyle name="Normal 32 3 2 6" xfId="4191" xr:uid="{00000000-0005-0000-0000-0000DAA60000}"/>
    <cellStyle name="Normal 32 3 2 6 2" xfId="16838" xr:uid="{00000000-0005-0000-0000-0000DBA60000}"/>
    <cellStyle name="Normal 32 3 2 6 2 2" xfId="52054" xr:uid="{00000000-0005-0000-0000-0000DCA60000}"/>
    <cellStyle name="Normal 32 3 2 6 2 3" xfId="29443" xr:uid="{00000000-0005-0000-0000-0000DDA60000}"/>
    <cellStyle name="Normal 32 3 2 6 3" xfId="13284" xr:uid="{00000000-0005-0000-0000-0000DEA60000}"/>
    <cellStyle name="Normal 32 3 2 6 3 2" xfId="48502" xr:uid="{00000000-0005-0000-0000-0000DFA60000}"/>
    <cellStyle name="Normal 32 3 2 6 4" xfId="39457" xr:uid="{00000000-0005-0000-0000-0000E0A60000}"/>
    <cellStyle name="Normal 32 3 2 6 5" xfId="25891" xr:uid="{00000000-0005-0000-0000-0000E1A60000}"/>
    <cellStyle name="Normal 32 3 2 7" xfId="5661" xr:uid="{00000000-0005-0000-0000-0000E2A60000}"/>
    <cellStyle name="Normal 32 3 2 7 2" xfId="18292" xr:uid="{00000000-0005-0000-0000-0000E3A60000}"/>
    <cellStyle name="Normal 32 3 2 7 2 2" xfId="53508" xr:uid="{00000000-0005-0000-0000-0000E4A60000}"/>
    <cellStyle name="Normal 32 3 2 7 3" xfId="40911" xr:uid="{00000000-0005-0000-0000-0000E5A60000}"/>
    <cellStyle name="Normal 32 3 2 7 4" xfId="30897" xr:uid="{00000000-0005-0000-0000-0000E6A60000}"/>
    <cellStyle name="Normal 32 3 2 8" xfId="7120" xr:uid="{00000000-0005-0000-0000-0000E7A60000}"/>
    <cellStyle name="Normal 32 3 2 8 2" xfId="19746" xr:uid="{00000000-0005-0000-0000-0000E8A60000}"/>
    <cellStyle name="Normal 32 3 2 8 2 2" xfId="54962" xr:uid="{00000000-0005-0000-0000-0000E9A60000}"/>
    <cellStyle name="Normal 32 3 2 8 3" xfId="42365" xr:uid="{00000000-0005-0000-0000-0000EAA60000}"/>
    <cellStyle name="Normal 32 3 2 8 4" xfId="32351" xr:uid="{00000000-0005-0000-0000-0000EBA60000}"/>
    <cellStyle name="Normal 32 3 2 9" xfId="8901" xr:uid="{00000000-0005-0000-0000-0000ECA60000}"/>
    <cellStyle name="Normal 32 3 2 9 2" xfId="21522" xr:uid="{00000000-0005-0000-0000-0000EDA60000}"/>
    <cellStyle name="Normal 32 3 2 9 2 2" xfId="56738" xr:uid="{00000000-0005-0000-0000-0000EEA60000}"/>
    <cellStyle name="Normal 32 3 2 9 3" xfId="44141" xr:uid="{00000000-0005-0000-0000-0000EFA60000}"/>
    <cellStyle name="Normal 32 3 2 9 4" xfId="34127" xr:uid="{00000000-0005-0000-0000-0000F0A60000}"/>
    <cellStyle name="Normal 32 3 3" xfId="3036" xr:uid="{00000000-0005-0000-0000-0000F1A60000}"/>
    <cellStyle name="Normal 32 3 3 10" xfId="25409" xr:uid="{00000000-0005-0000-0000-0000F2A60000}"/>
    <cellStyle name="Normal 32 3 3 11" xfId="60944" xr:uid="{00000000-0005-0000-0000-0000F3A60000}"/>
    <cellStyle name="Normal 32 3 3 2" xfId="4840" xr:uid="{00000000-0005-0000-0000-0000F4A60000}"/>
    <cellStyle name="Normal 32 3 3 2 2" xfId="17487" xr:uid="{00000000-0005-0000-0000-0000F5A60000}"/>
    <cellStyle name="Normal 32 3 3 2 2 2" xfId="52703" xr:uid="{00000000-0005-0000-0000-0000F6A60000}"/>
    <cellStyle name="Normal 32 3 3 2 2 3" xfId="30092" xr:uid="{00000000-0005-0000-0000-0000F7A60000}"/>
    <cellStyle name="Normal 32 3 3 2 3" xfId="13933" xr:uid="{00000000-0005-0000-0000-0000F8A60000}"/>
    <cellStyle name="Normal 32 3 3 2 3 2" xfId="49151" xr:uid="{00000000-0005-0000-0000-0000F9A60000}"/>
    <cellStyle name="Normal 32 3 3 2 4" xfId="40106" xr:uid="{00000000-0005-0000-0000-0000FAA60000}"/>
    <cellStyle name="Normal 32 3 3 2 5" xfId="26540" xr:uid="{00000000-0005-0000-0000-0000FBA60000}"/>
    <cellStyle name="Normal 32 3 3 3" xfId="6310" xr:uid="{00000000-0005-0000-0000-0000FCA60000}"/>
    <cellStyle name="Normal 32 3 3 3 2" xfId="18941" xr:uid="{00000000-0005-0000-0000-0000FDA60000}"/>
    <cellStyle name="Normal 32 3 3 3 2 2" xfId="54157" xr:uid="{00000000-0005-0000-0000-0000FEA60000}"/>
    <cellStyle name="Normal 32 3 3 3 3" xfId="41560" xr:uid="{00000000-0005-0000-0000-0000FFA60000}"/>
    <cellStyle name="Normal 32 3 3 3 4" xfId="31546" xr:uid="{00000000-0005-0000-0000-000000A70000}"/>
    <cellStyle name="Normal 32 3 3 4" xfId="7769" xr:uid="{00000000-0005-0000-0000-000001A70000}"/>
    <cellStyle name="Normal 32 3 3 4 2" xfId="20395" xr:uid="{00000000-0005-0000-0000-000002A70000}"/>
    <cellStyle name="Normal 32 3 3 4 2 2" xfId="55611" xr:uid="{00000000-0005-0000-0000-000003A70000}"/>
    <cellStyle name="Normal 32 3 3 4 3" xfId="43014" xr:uid="{00000000-0005-0000-0000-000004A70000}"/>
    <cellStyle name="Normal 32 3 3 4 4" xfId="33000" xr:uid="{00000000-0005-0000-0000-000005A70000}"/>
    <cellStyle name="Normal 32 3 3 5" xfId="9550" xr:uid="{00000000-0005-0000-0000-000006A70000}"/>
    <cellStyle name="Normal 32 3 3 5 2" xfId="22171" xr:uid="{00000000-0005-0000-0000-000007A70000}"/>
    <cellStyle name="Normal 32 3 3 5 2 2" xfId="57387" xr:uid="{00000000-0005-0000-0000-000008A70000}"/>
    <cellStyle name="Normal 32 3 3 5 3" xfId="44790" xr:uid="{00000000-0005-0000-0000-000009A70000}"/>
    <cellStyle name="Normal 32 3 3 5 4" xfId="34776" xr:uid="{00000000-0005-0000-0000-00000AA70000}"/>
    <cellStyle name="Normal 32 3 3 6" xfId="11344" xr:uid="{00000000-0005-0000-0000-00000BA70000}"/>
    <cellStyle name="Normal 32 3 3 6 2" xfId="23947" xr:uid="{00000000-0005-0000-0000-00000CA70000}"/>
    <cellStyle name="Normal 32 3 3 6 2 2" xfId="59163" xr:uid="{00000000-0005-0000-0000-00000DA70000}"/>
    <cellStyle name="Normal 32 3 3 6 3" xfId="46566" xr:uid="{00000000-0005-0000-0000-00000EA70000}"/>
    <cellStyle name="Normal 32 3 3 6 4" xfId="36552" xr:uid="{00000000-0005-0000-0000-00000FA70000}"/>
    <cellStyle name="Normal 32 3 3 7" xfId="15711" xr:uid="{00000000-0005-0000-0000-000010A70000}"/>
    <cellStyle name="Normal 32 3 3 7 2" xfId="50927" xr:uid="{00000000-0005-0000-0000-000011A70000}"/>
    <cellStyle name="Normal 32 3 3 7 3" xfId="28316" xr:uid="{00000000-0005-0000-0000-000012A70000}"/>
    <cellStyle name="Normal 32 3 3 8" xfId="12802" xr:uid="{00000000-0005-0000-0000-000013A70000}"/>
    <cellStyle name="Normal 32 3 3 8 2" xfId="48020" xr:uid="{00000000-0005-0000-0000-000014A70000}"/>
    <cellStyle name="Normal 32 3 3 9" xfId="38330" xr:uid="{00000000-0005-0000-0000-000015A70000}"/>
    <cellStyle name="Normal 32 3 4" xfId="2863" xr:uid="{00000000-0005-0000-0000-000016A70000}"/>
    <cellStyle name="Normal 32 3 4 10" xfId="25250" xr:uid="{00000000-0005-0000-0000-000017A70000}"/>
    <cellStyle name="Normal 32 3 4 11" xfId="60785" xr:uid="{00000000-0005-0000-0000-000018A70000}"/>
    <cellStyle name="Normal 32 3 4 2" xfId="4681" xr:uid="{00000000-0005-0000-0000-000019A70000}"/>
    <cellStyle name="Normal 32 3 4 2 2" xfId="17328" xr:uid="{00000000-0005-0000-0000-00001AA70000}"/>
    <cellStyle name="Normal 32 3 4 2 2 2" xfId="52544" xr:uid="{00000000-0005-0000-0000-00001BA70000}"/>
    <cellStyle name="Normal 32 3 4 2 2 3" xfId="29933" xr:uid="{00000000-0005-0000-0000-00001CA70000}"/>
    <cellStyle name="Normal 32 3 4 2 3" xfId="13774" xr:uid="{00000000-0005-0000-0000-00001DA70000}"/>
    <cellStyle name="Normal 32 3 4 2 3 2" xfId="48992" xr:uid="{00000000-0005-0000-0000-00001EA70000}"/>
    <cellStyle name="Normal 32 3 4 2 4" xfId="39947" xr:uid="{00000000-0005-0000-0000-00001FA70000}"/>
    <cellStyle name="Normal 32 3 4 2 5" xfId="26381" xr:uid="{00000000-0005-0000-0000-000020A70000}"/>
    <cellStyle name="Normal 32 3 4 3" xfId="6151" xr:uid="{00000000-0005-0000-0000-000021A70000}"/>
    <cellStyle name="Normal 32 3 4 3 2" xfId="18782" xr:uid="{00000000-0005-0000-0000-000022A70000}"/>
    <cellStyle name="Normal 32 3 4 3 2 2" xfId="53998" xr:uid="{00000000-0005-0000-0000-000023A70000}"/>
    <cellStyle name="Normal 32 3 4 3 3" xfId="41401" xr:uid="{00000000-0005-0000-0000-000024A70000}"/>
    <cellStyle name="Normal 32 3 4 3 4" xfId="31387" xr:uid="{00000000-0005-0000-0000-000025A70000}"/>
    <cellStyle name="Normal 32 3 4 4" xfId="7610" xr:uid="{00000000-0005-0000-0000-000026A70000}"/>
    <cellStyle name="Normal 32 3 4 4 2" xfId="20236" xr:uid="{00000000-0005-0000-0000-000027A70000}"/>
    <cellStyle name="Normal 32 3 4 4 2 2" xfId="55452" xr:uid="{00000000-0005-0000-0000-000028A70000}"/>
    <cellStyle name="Normal 32 3 4 4 3" xfId="42855" xr:uid="{00000000-0005-0000-0000-000029A70000}"/>
    <cellStyle name="Normal 32 3 4 4 4" xfId="32841" xr:uid="{00000000-0005-0000-0000-00002AA70000}"/>
    <cellStyle name="Normal 32 3 4 5" xfId="9391" xr:uid="{00000000-0005-0000-0000-00002BA70000}"/>
    <cellStyle name="Normal 32 3 4 5 2" xfId="22012" xr:uid="{00000000-0005-0000-0000-00002CA70000}"/>
    <cellStyle name="Normal 32 3 4 5 2 2" xfId="57228" xr:uid="{00000000-0005-0000-0000-00002DA70000}"/>
    <cellStyle name="Normal 32 3 4 5 3" xfId="44631" xr:uid="{00000000-0005-0000-0000-00002EA70000}"/>
    <cellStyle name="Normal 32 3 4 5 4" xfId="34617" xr:uid="{00000000-0005-0000-0000-00002FA70000}"/>
    <cellStyle name="Normal 32 3 4 6" xfId="11185" xr:uid="{00000000-0005-0000-0000-000030A70000}"/>
    <cellStyle name="Normal 32 3 4 6 2" xfId="23788" xr:uid="{00000000-0005-0000-0000-000031A70000}"/>
    <cellStyle name="Normal 32 3 4 6 2 2" xfId="59004" xr:uid="{00000000-0005-0000-0000-000032A70000}"/>
    <cellStyle name="Normal 32 3 4 6 3" xfId="46407" xr:uid="{00000000-0005-0000-0000-000033A70000}"/>
    <cellStyle name="Normal 32 3 4 6 4" xfId="36393" xr:uid="{00000000-0005-0000-0000-000034A70000}"/>
    <cellStyle name="Normal 32 3 4 7" xfId="15552" xr:uid="{00000000-0005-0000-0000-000035A70000}"/>
    <cellStyle name="Normal 32 3 4 7 2" xfId="50768" xr:uid="{00000000-0005-0000-0000-000036A70000}"/>
    <cellStyle name="Normal 32 3 4 7 3" xfId="28157" xr:uid="{00000000-0005-0000-0000-000037A70000}"/>
    <cellStyle name="Normal 32 3 4 8" xfId="12643" xr:uid="{00000000-0005-0000-0000-000038A70000}"/>
    <cellStyle name="Normal 32 3 4 8 2" xfId="47861" xr:uid="{00000000-0005-0000-0000-000039A70000}"/>
    <cellStyle name="Normal 32 3 4 9" xfId="38171" xr:uid="{00000000-0005-0000-0000-00003AA70000}"/>
    <cellStyle name="Normal 32 3 5" xfId="3372" xr:uid="{00000000-0005-0000-0000-00003BA70000}"/>
    <cellStyle name="Normal 32 3 5 10" xfId="26868" xr:uid="{00000000-0005-0000-0000-00003CA70000}"/>
    <cellStyle name="Normal 32 3 5 11" xfId="61272" xr:uid="{00000000-0005-0000-0000-00003DA70000}"/>
    <cellStyle name="Normal 32 3 5 2" xfId="5168" xr:uid="{00000000-0005-0000-0000-00003EA70000}"/>
    <cellStyle name="Normal 32 3 5 2 2" xfId="17815" xr:uid="{00000000-0005-0000-0000-00003FA70000}"/>
    <cellStyle name="Normal 32 3 5 2 2 2" xfId="53031" xr:uid="{00000000-0005-0000-0000-000040A70000}"/>
    <cellStyle name="Normal 32 3 5 2 3" xfId="40434" xr:uid="{00000000-0005-0000-0000-000041A70000}"/>
    <cellStyle name="Normal 32 3 5 2 4" xfId="30420" xr:uid="{00000000-0005-0000-0000-000042A70000}"/>
    <cellStyle name="Normal 32 3 5 3" xfId="6638" xr:uid="{00000000-0005-0000-0000-000043A70000}"/>
    <cellStyle name="Normal 32 3 5 3 2" xfId="19269" xr:uid="{00000000-0005-0000-0000-000044A70000}"/>
    <cellStyle name="Normal 32 3 5 3 2 2" xfId="54485" xr:uid="{00000000-0005-0000-0000-000045A70000}"/>
    <cellStyle name="Normal 32 3 5 3 3" xfId="41888" xr:uid="{00000000-0005-0000-0000-000046A70000}"/>
    <cellStyle name="Normal 32 3 5 3 4" xfId="31874" xr:uid="{00000000-0005-0000-0000-000047A70000}"/>
    <cellStyle name="Normal 32 3 5 4" xfId="8097" xr:uid="{00000000-0005-0000-0000-000048A70000}"/>
    <cellStyle name="Normal 32 3 5 4 2" xfId="20723" xr:uid="{00000000-0005-0000-0000-000049A70000}"/>
    <cellStyle name="Normal 32 3 5 4 2 2" xfId="55939" xr:uid="{00000000-0005-0000-0000-00004AA70000}"/>
    <cellStyle name="Normal 32 3 5 4 3" xfId="43342" xr:uid="{00000000-0005-0000-0000-00004BA70000}"/>
    <cellStyle name="Normal 32 3 5 4 4" xfId="33328" xr:uid="{00000000-0005-0000-0000-00004CA70000}"/>
    <cellStyle name="Normal 32 3 5 5" xfId="9878" xr:uid="{00000000-0005-0000-0000-00004DA70000}"/>
    <cellStyle name="Normal 32 3 5 5 2" xfId="22499" xr:uid="{00000000-0005-0000-0000-00004EA70000}"/>
    <cellStyle name="Normal 32 3 5 5 2 2" xfId="57715" xr:uid="{00000000-0005-0000-0000-00004FA70000}"/>
    <cellStyle name="Normal 32 3 5 5 3" xfId="45118" xr:uid="{00000000-0005-0000-0000-000050A70000}"/>
    <cellStyle name="Normal 32 3 5 5 4" xfId="35104" xr:uid="{00000000-0005-0000-0000-000051A70000}"/>
    <cellStyle name="Normal 32 3 5 6" xfId="11672" xr:uid="{00000000-0005-0000-0000-000052A70000}"/>
    <cellStyle name="Normal 32 3 5 6 2" xfId="24275" xr:uid="{00000000-0005-0000-0000-000053A70000}"/>
    <cellStyle name="Normal 32 3 5 6 2 2" xfId="59491" xr:uid="{00000000-0005-0000-0000-000054A70000}"/>
    <cellStyle name="Normal 32 3 5 6 3" xfId="46894" xr:uid="{00000000-0005-0000-0000-000055A70000}"/>
    <cellStyle name="Normal 32 3 5 6 4" xfId="36880" xr:uid="{00000000-0005-0000-0000-000056A70000}"/>
    <cellStyle name="Normal 32 3 5 7" xfId="16039" xr:uid="{00000000-0005-0000-0000-000057A70000}"/>
    <cellStyle name="Normal 32 3 5 7 2" xfId="51255" xr:uid="{00000000-0005-0000-0000-000058A70000}"/>
    <cellStyle name="Normal 32 3 5 7 3" xfId="28644" xr:uid="{00000000-0005-0000-0000-000059A70000}"/>
    <cellStyle name="Normal 32 3 5 8" xfId="14261" xr:uid="{00000000-0005-0000-0000-00005AA70000}"/>
    <cellStyle name="Normal 32 3 5 8 2" xfId="49479" xr:uid="{00000000-0005-0000-0000-00005BA70000}"/>
    <cellStyle name="Normal 32 3 5 9" xfId="38658" xr:uid="{00000000-0005-0000-0000-00005CA70000}"/>
    <cellStyle name="Normal 32 3 6" xfId="2532" xr:uid="{00000000-0005-0000-0000-00005DA70000}"/>
    <cellStyle name="Normal 32 3 6 10" xfId="26059" xr:uid="{00000000-0005-0000-0000-00005EA70000}"/>
    <cellStyle name="Normal 32 3 6 11" xfId="60463" xr:uid="{00000000-0005-0000-0000-00005FA70000}"/>
    <cellStyle name="Normal 32 3 6 2" xfId="4359" xr:uid="{00000000-0005-0000-0000-000060A70000}"/>
    <cellStyle name="Normal 32 3 6 2 2" xfId="17006" xr:uid="{00000000-0005-0000-0000-000061A70000}"/>
    <cellStyle name="Normal 32 3 6 2 2 2" xfId="52222" xr:uid="{00000000-0005-0000-0000-000062A70000}"/>
    <cellStyle name="Normal 32 3 6 2 3" xfId="39625" xr:uid="{00000000-0005-0000-0000-000063A70000}"/>
    <cellStyle name="Normal 32 3 6 2 4" xfId="29611" xr:uid="{00000000-0005-0000-0000-000064A70000}"/>
    <cellStyle name="Normal 32 3 6 3" xfId="5829" xr:uid="{00000000-0005-0000-0000-000065A70000}"/>
    <cellStyle name="Normal 32 3 6 3 2" xfId="18460" xr:uid="{00000000-0005-0000-0000-000066A70000}"/>
    <cellStyle name="Normal 32 3 6 3 2 2" xfId="53676" xr:uid="{00000000-0005-0000-0000-000067A70000}"/>
    <cellStyle name="Normal 32 3 6 3 3" xfId="41079" xr:uid="{00000000-0005-0000-0000-000068A70000}"/>
    <cellStyle name="Normal 32 3 6 3 4" xfId="31065" xr:uid="{00000000-0005-0000-0000-000069A70000}"/>
    <cellStyle name="Normal 32 3 6 4" xfId="7288" xr:uid="{00000000-0005-0000-0000-00006AA70000}"/>
    <cellStyle name="Normal 32 3 6 4 2" xfId="19914" xr:uid="{00000000-0005-0000-0000-00006BA70000}"/>
    <cellStyle name="Normal 32 3 6 4 2 2" xfId="55130" xr:uid="{00000000-0005-0000-0000-00006CA70000}"/>
    <cellStyle name="Normal 32 3 6 4 3" xfId="42533" xr:uid="{00000000-0005-0000-0000-00006DA70000}"/>
    <cellStyle name="Normal 32 3 6 4 4" xfId="32519" xr:uid="{00000000-0005-0000-0000-00006EA70000}"/>
    <cellStyle name="Normal 32 3 6 5" xfId="9069" xr:uid="{00000000-0005-0000-0000-00006FA70000}"/>
    <cellStyle name="Normal 32 3 6 5 2" xfId="21690" xr:uid="{00000000-0005-0000-0000-000070A70000}"/>
    <cellStyle name="Normal 32 3 6 5 2 2" xfId="56906" xr:uid="{00000000-0005-0000-0000-000071A70000}"/>
    <cellStyle name="Normal 32 3 6 5 3" xfId="44309" xr:uid="{00000000-0005-0000-0000-000072A70000}"/>
    <cellStyle name="Normal 32 3 6 5 4" xfId="34295" xr:uid="{00000000-0005-0000-0000-000073A70000}"/>
    <cellStyle name="Normal 32 3 6 6" xfId="10863" xr:uid="{00000000-0005-0000-0000-000074A70000}"/>
    <cellStyle name="Normal 32 3 6 6 2" xfId="23466" xr:uid="{00000000-0005-0000-0000-000075A70000}"/>
    <cellStyle name="Normal 32 3 6 6 2 2" xfId="58682" xr:uid="{00000000-0005-0000-0000-000076A70000}"/>
    <cellStyle name="Normal 32 3 6 6 3" xfId="46085" xr:uid="{00000000-0005-0000-0000-000077A70000}"/>
    <cellStyle name="Normal 32 3 6 6 4" xfId="36071" xr:uid="{00000000-0005-0000-0000-000078A70000}"/>
    <cellStyle name="Normal 32 3 6 7" xfId="15230" xr:uid="{00000000-0005-0000-0000-000079A70000}"/>
    <cellStyle name="Normal 32 3 6 7 2" xfId="50446" xr:uid="{00000000-0005-0000-0000-00007AA70000}"/>
    <cellStyle name="Normal 32 3 6 7 3" xfId="27835" xr:uid="{00000000-0005-0000-0000-00007BA70000}"/>
    <cellStyle name="Normal 32 3 6 8" xfId="13452" xr:uid="{00000000-0005-0000-0000-00007CA70000}"/>
    <cellStyle name="Normal 32 3 6 8 2" xfId="48670" xr:uid="{00000000-0005-0000-0000-00007DA70000}"/>
    <cellStyle name="Normal 32 3 6 9" xfId="37849" xr:uid="{00000000-0005-0000-0000-00007EA70000}"/>
    <cellStyle name="Normal 32 3 7" xfId="3696" xr:uid="{00000000-0005-0000-0000-00007FA70000}"/>
    <cellStyle name="Normal 32 3 7 2" xfId="8420" xr:uid="{00000000-0005-0000-0000-000080A70000}"/>
    <cellStyle name="Normal 32 3 7 2 2" xfId="21046" xr:uid="{00000000-0005-0000-0000-000081A70000}"/>
    <cellStyle name="Normal 32 3 7 2 2 2" xfId="56262" xr:uid="{00000000-0005-0000-0000-000082A70000}"/>
    <cellStyle name="Normal 32 3 7 2 3" xfId="43665" xr:uid="{00000000-0005-0000-0000-000083A70000}"/>
    <cellStyle name="Normal 32 3 7 2 4" xfId="33651" xr:uid="{00000000-0005-0000-0000-000084A70000}"/>
    <cellStyle name="Normal 32 3 7 3" xfId="10201" xr:uid="{00000000-0005-0000-0000-000085A70000}"/>
    <cellStyle name="Normal 32 3 7 3 2" xfId="22822" xr:uid="{00000000-0005-0000-0000-000086A70000}"/>
    <cellStyle name="Normal 32 3 7 3 2 2" xfId="58038" xr:uid="{00000000-0005-0000-0000-000087A70000}"/>
    <cellStyle name="Normal 32 3 7 3 3" xfId="45441" xr:uid="{00000000-0005-0000-0000-000088A70000}"/>
    <cellStyle name="Normal 32 3 7 3 4" xfId="35427" xr:uid="{00000000-0005-0000-0000-000089A70000}"/>
    <cellStyle name="Normal 32 3 7 4" xfId="11997" xr:uid="{00000000-0005-0000-0000-00008AA70000}"/>
    <cellStyle name="Normal 32 3 7 4 2" xfId="24598" xr:uid="{00000000-0005-0000-0000-00008BA70000}"/>
    <cellStyle name="Normal 32 3 7 4 2 2" xfId="59814" xr:uid="{00000000-0005-0000-0000-00008CA70000}"/>
    <cellStyle name="Normal 32 3 7 4 3" xfId="47217" xr:uid="{00000000-0005-0000-0000-00008DA70000}"/>
    <cellStyle name="Normal 32 3 7 4 4" xfId="37203" xr:uid="{00000000-0005-0000-0000-00008EA70000}"/>
    <cellStyle name="Normal 32 3 7 5" xfId="16362" xr:uid="{00000000-0005-0000-0000-00008FA70000}"/>
    <cellStyle name="Normal 32 3 7 5 2" xfId="51578" xr:uid="{00000000-0005-0000-0000-000090A70000}"/>
    <cellStyle name="Normal 32 3 7 5 3" xfId="28967" xr:uid="{00000000-0005-0000-0000-000091A70000}"/>
    <cellStyle name="Normal 32 3 7 6" xfId="14584" xr:uid="{00000000-0005-0000-0000-000092A70000}"/>
    <cellStyle name="Normal 32 3 7 6 2" xfId="49802" xr:uid="{00000000-0005-0000-0000-000093A70000}"/>
    <cellStyle name="Normal 32 3 7 7" xfId="38981" xr:uid="{00000000-0005-0000-0000-000094A70000}"/>
    <cellStyle name="Normal 32 3 7 8" xfId="27191" xr:uid="{00000000-0005-0000-0000-000095A70000}"/>
    <cellStyle name="Normal 32 3 8" xfId="4032" xr:uid="{00000000-0005-0000-0000-000096A70000}"/>
    <cellStyle name="Normal 32 3 8 2" xfId="16684" xr:uid="{00000000-0005-0000-0000-000097A70000}"/>
    <cellStyle name="Normal 32 3 8 2 2" xfId="51900" xr:uid="{00000000-0005-0000-0000-000098A70000}"/>
    <cellStyle name="Normal 32 3 8 2 3" xfId="29289" xr:uid="{00000000-0005-0000-0000-000099A70000}"/>
    <cellStyle name="Normal 32 3 8 3" xfId="13130" xr:uid="{00000000-0005-0000-0000-00009AA70000}"/>
    <cellStyle name="Normal 32 3 8 3 2" xfId="48348" xr:uid="{00000000-0005-0000-0000-00009BA70000}"/>
    <cellStyle name="Normal 32 3 8 4" xfId="39303" xr:uid="{00000000-0005-0000-0000-00009CA70000}"/>
    <cellStyle name="Normal 32 3 8 5" xfId="25737" xr:uid="{00000000-0005-0000-0000-00009DA70000}"/>
    <cellStyle name="Normal 32 3 9" xfId="5507" xr:uid="{00000000-0005-0000-0000-00009EA70000}"/>
    <cellStyle name="Normal 32 3 9 2" xfId="18138" xr:uid="{00000000-0005-0000-0000-00009FA70000}"/>
    <cellStyle name="Normal 32 3 9 2 2" xfId="53354" xr:uid="{00000000-0005-0000-0000-0000A0A70000}"/>
    <cellStyle name="Normal 32 3 9 3" xfId="40757" xr:uid="{00000000-0005-0000-0000-0000A1A70000}"/>
    <cellStyle name="Normal 32 3 9 4" xfId="30743" xr:uid="{00000000-0005-0000-0000-0000A2A70000}"/>
    <cellStyle name="Normal 32 4" xfId="2271" xr:uid="{00000000-0005-0000-0000-0000A3A70000}"/>
    <cellStyle name="Normal 32 4 10" xfId="10678" xr:uid="{00000000-0005-0000-0000-0000A4A70000}"/>
    <cellStyle name="Normal 32 4 10 2" xfId="23289" xr:uid="{00000000-0005-0000-0000-0000A5A70000}"/>
    <cellStyle name="Normal 32 4 10 2 2" xfId="58505" xr:uid="{00000000-0005-0000-0000-0000A6A70000}"/>
    <cellStyle name="Normal 32 4 10 3" xfId="45908" xr:uid="{00000000-0005-0000-0000-0000A7A70000}"/>
    <cellStyle name="Normal 32 4 10 4" xfId="35894" xr:uid="{00000000-0005-0000-0000-0000A8A70000}"/>
    <cellStyle name="Normal 32 4 11" xfId="14988" xr:uid="{00000000-0005-0000-0000-0000A9A70000}"/>
    <cellStyle name="Normal 32 4 11 2" xfId="50204" xr:uid="{00000000-0005-0000-0000-0000AAA70000}"/>
    <cellStyle name="Normal 32 4 11 3" xfId="27593" xr:uid="{00000000-0005-0000-0000-0000ABA70000}"/>
    <cellStyle name="Normal 32 4 12" xfId="12401" xr:uid="{00000000-0005-0000-0000-0000ACA70000}"/>
    <cellStyle name="Normal 32 4 12 2" xfId="47619" xr:uid="{00000000-0005-0000-0000-0000ADA70000}"/>
    <cellStyle name="Normal 32 4 13" xfId="37607" xr:uid="{00000000-0005-0000-0000-0000AEA70000}"/>
    <cellStyle name="Normal 32 4 14" xfId="25008" xr:uid="{00000000-0005-0000-0000-0000AFA70000}"/>
    <cellStyle name="Normal 32 4 15" xfId="60221" xr:uid="{00000000-0005-0000-0000-0000B0A70000}"/>
    <cellStyle name="Normal 32 4 2" xfId="3123" xr:uid="{00000000-0005-0000-0000-0000B1A70000}"/>
    <cellStyle name="Normal 32 4 2 10" xfId="25492" xr:uid="{00000000-0005-0000-0000-0000B2A70000}"/>
    <cellStyle name="Normal 32 4 2 11" xfId="61027" xr:uid="{00000000-0005-0000-0000-0000B3A70000}"/>
    <cellStyle name="Normal 32 4 2 2" xfId="4923" xr:uid="{00000000-0005-0000-0000-0000B4A70000}"/>
    <cellStyle name="Normal 32 4 2 2 2" xfId="17570" xr:uid="{00000000-0005-0000-0000-0000B5A70000}"/>
    <cellStyle name="Normal 32 4 2 2 2 2" xfId="52786" xr:uid="{00000000-0005-0000-0000-0000B6A70000}"/>
    <cellStyle name="Normal 32 4 2 2 2 3" xfId="30175" xr:uid="{00000000-0005-0000-0000-0000B7A70000}"/>
    <cellStyle name="Normal 32 4 2 2 3" xfId="14016" xr:uid="{00000000-0005-0000-0000-0000B8A70000}"/>
    <cellStyle name="Normal 32 4 2 2 3 2" xfId="49234" xr:uid="{00000000-0005-0000-0000-0000B9A70000}"/>
    <cellStyle name="Normal 32 4 2 2 4" xfId="40189" xr:uid="{00000000-0005-0000-0000-0000BAA70000}"/>
    <cellStyle name="Normal 32 4 2 2 5" xfId="26623" xr:uid="{00000000-0005-0000-0000-0000BBA70000}"/>
    <cellStyle name="Normal 32 4 2 3" xfId="6393" xr:uid="{00000000-0005-0000-0000-0000BCA70000}"/>
    <cellStyle name="Normal 32 4 2 3 2" xfId="19024" xr:uid="{00000000-0005-0000-0000-0000BDA70000}"/>
    <cellStyle name="Normal 32 4 2 3 2 2" xfId="54240" xr:uid="{00000000-0005-0000-0000-0000BEA70000}"/>
    <cellStyle name="Normal 32 4 2 3 3" xfId="41643" xr:uid="{00000000-0005-0000-0000-0000BFA70000}"/>
    <cellStyle name="Normal 32 4 2 3 4" xfId="31629" xr:uid="{00000000-0005-0000-0000-0000C0A70000}"/>
    <cellStyle name="Normal 32 4 2 4" xfId="7852" xr:uid="{00000000-0005-0000-0000-0000C1A70000}"/>
    <cellStyle name="Normal 32 4 2 4 2" xfId="20478" xr:uid="{00000000-0005-0000-0000-0000C2A70000}"/>
    <cellStyle name="Normal 32 4 2 4 2 2" xfId="55694" xr:uid="{00000000-0005-0000-0000-0000C3A70000}"/>
    <cellStyle name="Normal 32 4 2 4 3" xfId="43097" xr:uid="{00000000-0005-0000-0000-0000C4A70000}"/>
    <cellStyle name="Normal 32 4 2 4 4" xfId="33083" xr:uid="{00000000-0005-0000-0000-0000C5A70000}"/>
    <cellStyle name="Normal 32 4 2 5" xfId="9633" xr:uid="{00000000-0005-0000-0000-0000C6A70000}"/>
    <cellStyle name="Normal 32 4 2 5 2" xfId="22254" xr:uid="{00000000-0005-0000-0000-0000C7A70000}"/>
    <cellStyle name="Normal 32 4 2 5 2 2" xfId="57470" xr:uid="{00000000-0005-0000-0000-0000C8A70000}"/>
    <cellStyle name="Normal 32 4 2 5 3" xfId="44873" xr:uid="{00000000-0005-0000-0000-0000C9A70000}"/>
    <cellStyle name="Normal 32 4 2 5 4" xfId="34859" xr:uid="{00000000-0005-0000-0000-0000CAA70000}"/>
    <cellStyle name="Normal 32 4 2 6" xfId="11427" xr:uid="{00000000-0005-0000-0000-0000CBA70000}"/>
    <cellStyle name="Normal 32 4 2 6 2" xfId="24030" xr:uid="{00000000-0005-0000-0000-0000CCA70000}"/>
    <cellStyle name="Normal 32 4 2 6 2 2" xfId="59246" xr:uid="{00000000-0005-0000-0000-0000CDA70000}"/>
    <cellStyle name="Normal 32 4 2 6 3" xfId="46649" xr:uid="{00000000-0005-0000-0000-0000CEA70000}"/>
    <cellStyle name="Normal 32 4 2 6 4" xfId="36635" xr:uid="{00000000-0005-0000-0000-0000CFA70000}"/>
    <cellStyle name="Normal 32 4 2 7" xfId="15794" xr:uid="{00000000-0005-0000-0000-0000D0A70000}"/>
    <cellStyle name="Normal 32 4 2 7 2" xfId="51010" xr:uid="{00000000-0005-0000-0000-0000D1A70000}"/>
    <cellStyle name="Normal 32 4 2 7 3" xfId="28399" xr:uid="{00000000-0005-0000-0000-0000D2A70000}"/>
    <cellStyle name="Normal 32 4 2 8" xfId="12885" xr:uid="{00000000-0005-0000-0000-0000D3A70000}"/>
    <cellStyle name="Normal 32 4 2 8 2" xfId="48103" xr:uid="{00000000-0005-0000-0000-0000D4A70000}"/>
    <cellStyle name="Normal 32 4 2 9" xfId="38413" xr:uid="{00000000-0005-0000-0000-0000D5A70000}"/>
    <cellStyle name="Normal 32 4 3" xfId="3452" xr:uid="{00000000-0005-0000-0000-0000D6A70000}"/>
    <cellStyle name="Normal 32 4 3 10" xfId="26948" xr:uid="{00000000-0005-0000-0000-0000D7A70000}"/>
    <cellStyle name="Normal 32 4 3 11" xfId="61352" xr:uid="{00000000-0005-0000-0000-0000D8A70000}"/>
    <cellStyle name="Normal 32 4 3 2" xfId="5248" xr:uid="{00000000-0005-0000-0000-0000D9A70000}"/>
    <cellStyle name="Normal 32 4 3 2 2" xfId="17895" xr:uid="{00000000-0005-0000-0000-0000DAA70000}"/>
    <cellStyle name="Normal 32 4 3 2 2 2" xfId="53111" xr:uid="{00000000-0005-0000-0000-0000DBA70000}"/>
    <cellStyle name="Normal 32 4 3 2 3" xfId="40514" xr:uid="{00000000-0005-0000-0000-0000DCA70000}"/>
    <cellStyle name="Normal 32 4 3 2 4" xfId="30500" xr:uid="{00000000-0005-0000-0000-0000DDA70000}"/>
    <cellStyle name="Normal 32 4 3 3" xfId="6718" xr:uid="{00000000-0005-0000-0000-0000DEA70000}"/>
    <cellStyle name="Normal 32 4 3 3 2" xfId="19349" xr:uid="{00000000-0005-0000-0000-0000DFA70000}"/>
    <cellStyle name="Normal 32 4 3 3 2 2" xfId="54565" xr:uid="{00000000-0005-0000-0000-0000E0A70000}"/>
    <cellStyle name="Normal 32 4 3 3 3" xfId="41968" xr:uid="{00000000-0005-0000-0000-0000E1A70000}"/>
    <cellStyle name="Normal 32 4 3 3 4" xfId="31954" xr:uid="{00000000-0005-0000-0000-0000E2A70000}"/>
    <cellStyle name="Normal 32 4 3 4" xfId="8177" xr:uid="{00000000-0005-0000-0000-0000E3A70000}"/>
    <cellStyle name="Normal 32 4 3 4 2" xfId="20803" xr:uid="{00000000-0005-0000-0000-0000E4A70000}"/>
    <cellStyle name="Normal 32 4 3 4 2 2" xfId="56019" xr:uid="{00000000-0005-0000-0000-0000E5A70000}"/>
    <cellStyle name="Normal 32 4 3 4 3" xfId="43422" xr:uid="{00000000-0005-0000-0000-0000E6A70000}"/>
    <cellStyle name="Normal 32 4 3 4 4" xfId="33408" xr:uid="{00000000-0005-0000-0000-0000E7A70000}"/>
    <cellStyle name="Normal 32 4 3 5" xfId="9958" xr:uid="{00000000-0005-0000-0000-0000E8A70000}"/>
    <cellStyle name="Normal 32 4 3 5 2" xfId="22579" xr:uid="{00000000-0005-0000-0000-0000E9A70000}"/>
    <cellStyle name="Normal 32 4 3 5 2 2" xfId="57795" xr:uid="{00000000-0005-0000-0000-0000EAA70000}"/>
    <cellStyle name="Normal 32 4 3 5 3" xfId="45198" xr:uid="{00000000-0005-0000-0000-0000EBA70000}"/>
    <cellStyle name="Normal 32 4 3 5 4" xfId="35184" xr:uid="{00000000-0005-0000-0000-0000ECA70000}"/>
    <cellStyle name="Normal 32 4 3 6" xfId="11752" xr:uid="{00000000-0005-0000-0000-0000EDA70000}"/>
    <cellStyle name="Normal 32 4 3 6 2" xfId="24355" xr:uid="{00000000-0005-0000-0000-0000EEA70000}"/>
    <cellStyle name="Normal 32 4 3 6 2 2" xfId="59571" xr:uid="{00000000-0005-0000-0000-0000EFA70000}"/>
    <cellStyle name="Normal 32 4 3 6 3" xfId="46974" xr:uid="{00000000-0005-0000-0000-0000F0A70000}"/>
    <cellStyle name="Normal 32 4 3 6 4" xfId="36960" xr:uid="{00000000-0005-0000-0000-0000F1A70000}"/>
    <cellStyle name="Normal 32 4 3 7" xfId="16119" xr:uid="{00000000-0005-0000-0000-0000F2A70000}"/>
    <cellStyle name="Normal 32 4 3 7 2" xfId="51335" xr:uid="{00000000-0005-0000-0000-0000F3A70000}"/>
    <cellStyle name="Normal 32 4 3 7 3" xfId="28724" xr:uid="{00000000-0005-0000-0000-0000F4A70000}"/>
    <cellStyle name="Normal 32 4 3 8" xfId="14341" xr:uid="{00000000-0005-0000-0000-0000F5A70000}"/>
    <cellStyle name="Normal 32 4 3 8 2" xfId="49559" xr:uid="{00000000-0005-0000-0000-0000F6A70000}"/>
    <cellStyle name="Normal 32 4 3 9" xfId="38738" xr:uid="{00000000-0005-0000-0000-0000F7A70000}"/>
    <cellStyle name="Normal 32 4 4" xfId="2613" xr:uid="{00000000-0005-0000-0000-0000F8A70000}"/>
    <cellStyle name="Normal 32 4 4 10" xfId="26139" xr:uid="{00000000-0005-0000-0000-0000F9A70000}"/>
    <cellStyle name="Normal 32 4 4 11" xfId="60543" xr:uid="{00000000-0005-0000-0000-0000FAA70000}"/>
    <cellStyle name="Normal 32 4 4 2" xfId="4439" xr:uid="{00000000-0005-0000-0000-0000FBA70000}"/>
    <cellStyle name="Normal 32 4 4 2 2" xfId="17086" xr:uid="{00000000-0005-0000-0000-0000FCA70000}"/>
    <cellStyle name="Normal 32 4 4 2 2 2" xfId="52302" xr:uid="{00000000-0005-0000-0000-0000FDA70000}"/>
    <cellStyle name="Normal 32 4 4 2 3" xfId="39705" xr:uid="{00000000-0005-0000-0000-0000FEA70000}"/>
    <cellStyle name="Normal 32 4 4 2 4" xfId="29691" xr:uid="{00000000-0005-0000-0000-0000FFA70000}"/>
    <cellStyle name="Normal 32 4 4 3" xfId="5909" xr:uid="{00000000-0005-0000-0000-000000A80000}"/>
    <cellStyle name="Normal 32 4 4 3 2" xfId="18540" xr:uid="{00000000-0005-0000-0000-000001A80000}"/>
    <cellStyle name="Normal 32 4 4 3 2 2" xfId="53756" xr:uid="{00000000-0005-0000-0000-000002A80000}"/>
    <cellStyle name="Normal 32 4 4 3 3" xfId="41159" xr:uid="{00000000-0005-0000-0000-000003A80000}"/>
    <cellStyle name="Normal 32 4 4 3 4" xfId="31145" xr:uid="{00000000-0005-0000-0000-000004A80000}"/>
    <cellStyle name="Normal 32 4 4 4" xfId="7368" xr:uid="{00000000-0005-0000-0000-000005A80000}"/>
    <cellStyle name="Normal 32 4 4 4 2" xfId="19994" xr:uid="{00000000-0005-0000-0000-000006A80000}"/>
    <cellStyle name="Normal 32 4 4 4 2 2" xfId="55210" xr:uid="{00000000-0005-0000-0000-000007A80000}"/>
    <cellStyle name="Normal 32 4 4 4 3" xfId="42613" xr:uid="{00000000-0005-0000-0000-000008A80000}"/>
    <cellStyle name="Normal 32 4 4 4 4" xfId="32599" xr:uid="{00000000-0005-0000-0000-000009A80000}"/>
    <cellStyle name="Normal 32 4 4 5" xfId="9149" xr:uid="{00000000-0005-0000-0000-00000AA80000}"/>
    <cellStyle name="Normal 32 4 4 5 2" xfId="21770" xr:uid="{00000000-0005-0000-0000-00000BA80000}"/>
    <cellStyle name="Normal 32 4 4 5 2 2" xfId="56986" xr:uid="{00000000-0005-0000-0000-00000CA80000}"/>
    <cellStyle name="Normal 32 4 4 5 3" xfId="44389" xr:uid="{00000000-0005-0000-0000-00000DA80000}"/>
    <cellStyle name="Normal 32 4 4 5 4" xfId="34375" xr:uid="{00000000-0005-0000-0000-00000EA80000}"/>
    <cellStyle name="Normal 32 4 4 6" xfId="10943" xr:uid="{00000000-0005-0000-0000-00000FA80000}"/>
    <cellStyle name="Normal 32 4 4 6 2" xfId="23546" xr:uid="{00000000-0005-0000-0000-000010A80000}"/>
    <cellStyle name="Normal 32 4 4 6 2 2" xfId="58762" xr:uid="{00000000-0005-0000-0000-000011A80000}"/>
    <cellStyle name="Normal 32 4 4 6 3" xfId="46165" xr:uid="{00000000-0005-0000-0000-000012A80000}"/>
    <cellStyle name="Normal 32 4 4 6 4" xfId="36151" xr:uid="{00000000-0005-0000-0000-000013A80000}"/>
    <cellStyle name="Normal 32 4 4 7" xfId="15310" xr:uid="{00000000-0005-0000-0000-000014A80000}"/>
    <cellStyle name="Normal 32 4 4 7 2" xfId="50526" xr:uid="{00000000-0005-0000-0000-000015A80000}"/>
    <cellStyle name="Normal 32 4 4 7 3" xfId="27915" xr:uid="{00000000-0005-0000-0000-000016A80000}"/>
    <cellStyle name="Normal 32 4 4 8" xfId="13532" xr:uid="{00000000-0005-0000-0000-000017A80000}"/>
    <cellStyle name="Normal 32 4 4 8 2" xfId="48750" xr:uid="{00000000-0005-0000-0000-000018A80000}"/>
    <cellStyle name="Normal 32 4 4 9" xfId="37929" xr:uid="{00000000-0005-0000-0000-000019A80000}"/>
    <cellStyle name="Normal 32 4 5" xfId="3777" xr:uid="{00000000-0005-0000-0000-00001AA80000}"/>
    <cellStyle name="Normal 32 4 5 2" xfId="8500" xr:uid="{00000000-0005-0000-0000-00001BA80000}"/>
    <cellStyle name="Normal 32 4 5 2 2" xfId="21126" xr:uid="{00000000-0005-0000-0000-00001CA80000}"/>
    <cellStyle name="Normal 32 4 5 2 2 2" xfId="56342" xr:uid="{00000000-0005-0000-0000-00001DA80000}"/>
    <cellStyle name="Normal 32 4 5 2 3" xfId="43745" xr:uid="{00000000-0005-0000-0000-00001EA80000}"/>
    <cellStyle name="Normal 32 4 5 2 4" xfId="33731" xr:uid="{00000000-0005-0000-0000-00001FA80000}"/>
    <cellStyle name="Normal 32 4 5 3" xfId="10281" xr:uid="{00000000-0005-0000-0000-000020A80000}"/>
    <cellStyle name="Normal 32 4 5 3 2" xfId="22902" xr:uid="{00000000-0005-0000-0000-000021A80000}"/>
    <cellStyle name="Normal 32 4 5 3 2 2" xfId="58118" xr:uid="{00000000-0005-0000-0000-000022A80000}"/>
    <cellStyle name="Normal 32 4 5 3 3" xfId="45521" xr:uid="{00000000-0005-0000-0000-000023A80000}"/>
    <cellStyle name="Normal 32 4 5 3 4" xfId="35507" xr:uid="{00000000-0005-0000-0000-000024A80000}"/>
    <cellStyle name="Normal 32 4 5 4" xfId="12077" xr:uid="{00000000-0005-0000-0000-000025A80000}"/>
    <cellStyle name="Normal 32 4 5 4 2" xfId="24678" xr:uid="{00000000-0005-0000-0000-000026A80000}"/>
    <cellStyle name="Normal 32 4 5 4 2 2" xfId="59894" xr:uid="{00000000-0005-0000-0000-000027A80000}"/>
    <cellStyle name="Normal 32 4 5 4 3" xfId="47297" xr:uid="{00000000-0005-0000-0000-000028A80000}"/>
    <cellStyle name="Normal 32 4 5 4 4" xfId="37283" xr:uid="{00000000-0005-0000-0000-000029A80000}"/>
    <cellStyle name="Normal 32 4 5 5" xfId="16442" xr:uid="{00000000-0005-0000-0000-00002AA80000}"/>
    <cellStyle name="Normal 32 4 5 5 2" xfId="51658" xr:uid="{00000000-0005-0000-0000-00002BA80000}"/>
    <cellStyle name="Normal 32 4 5 5 3" xfId="29047" xr:uid="{00000000-0005-0000-0000-00002CA80000}"/>
    <cellStyle name="Normal 32 4 5 6" xfId="14664" xr:uid="{00000000-0005-0000-0000-00002DA80000}"/>
    <cellStyle name="Normal 32 4 5 6 2" xfId="49882" xr:uid="{00000000-0005-0000-0000-00002EA80000}"/>
    <cellStyle name="Normal 32 4 5 7" xfId="39061" xr:uid="{00000000-0005-0000-0000-00002FA80000}"/>
    <cellStyle name="Normal 32 4 5 8" xfId="27271" xr:uid="{00000000-0005-0000-0000-000030A80000}"/>
    <cellStyle name="Normal 32 4 6" xfId="4117" xr:uid="{00000000-0005-0000-0000-000031A80000}"/>
    <cellStyle name="Normal 32 4 6 2" xfId="16764" xr:uid="{00000000-0005-0000-0000-000032A80000}"/>
    <cellStyle name="Normal 32 4 6 2 2" xfId="51980" xr:uid="{00000000-0005-0000-0000-000033A80000}"/>
    <cellStyle name="Normal 32 4 6 2 3" xfId="29369" xr:uid="{00000000-0005-0000-0000-000034A80000}"/>
    <cellStyle name="Normal 32 4 6 3" xfId="13210" xr:uid="{00000000-0005-0000-0000-000035A80000}"/>
    <cellStyle name="Normal 32 4 6 3 2" xfId="48428" xr:uid="{00000000-0005-0000-0000-000036A80000}"/>
    <cellStyle name="Normal 32 4 6 4" xfId="39383" xr:uid="{00000000-0005-0000-0000-000037A80000}"/>
    <cellStyle name="Normal 32 4 6 5" xfId="25817" xr:uid="{00000000-0005-0000-0000-000038A80000}"/>
    <cellStyle name="Normal 32 4 7" xfId="5587" xr:uid="{00000000-0005-0000-0000-000039A80000}"/>
    <cellStyle name="Normal 32 4 7 2" xfId="18218" xr:uid="{00000000-0005-0000-0000-00003AA80000}"/>
    <cellStyle name="Normal 32 4 7 2 2" xfId="53434" xr:uid="{00000000-0005-0000-0000-00003BA80000}"/>
    <cellStyle name="Normal 32 4 7 3" xfId="40837" xr:uid="{00000000-0005-0000-0000-00003CA80000}"/>
    <cellStyle name="Normal 32 4 7 4" xfId="30823" xr:uid="{00000000-0005-0000-0000-00003DA80000}"/>
    <cellStyle name="Normal 32 4 8" xfId="7046" xr:uid="{00000000-0005-0000-0000-00003EA80000}"/>
    <cellStyle name="Normal 32 4 8 2" xfId="19672" xr:uid="{00000000-0005-0000-0000-00003FA80000}"/>
    <cellStyle name="Normal 32 4 8 2 2" xfId="54888" xr:uid="{00000000-0005-0000-0000-000040A80000}"/>
    <cellStyle name="Normal 32 4 8 3" xfId="42291" xr:uid="{00000000-0005-0000-0000-000041A80000}"/>
    <cellStyle name="Normal 32 4 8 4" xfId="32277" xr:uid="{00000000-0005-0000-0000-000042A80000}"/>
    <cellStyle name="Normal 32 4 9" xfId="8827" xr:uid="{00000000-0005-0000-0000-000043A80000}"/>
    <cellStyle name="Normal 32 4 9 2" xfId="21448" xr:uid="{00000000-0005-0000-0000-000044A80000}"/>
    <cellStyle name="Normal 32 4 9 2 2" xfId="56664" xr:uid="{00000000-0005-0000-0000-000045A80000}"/>
    <cellStyle name="Normal 32 4 9 3" xfId="44067" xr:uid="{00000000-0005-0000-0000-000046A80000}"/>
    <cellStyle name="Normal 32 4 9 4" xfId="34053" xr:uid="{00000000-0005-0000-0000-000047A80000}"/>
    <cellStyle name="Normal 32 5" xfId="2948" xr:uid="{00000000-0005-0000-0000-000048A80000}"/>
    <cellStyle name="Normal 32 5 10" xfId="25330" xr:uid="{00000000-0005-0000-0000-000049A80000}"/>
    <cellStyle name="Normal 32 5 11" xfId="60865" xr:uid="{00000000-0005-0000-0000-00004AA80000}"/>
    <cellStyle name="Normal 32 5 2" xfId="4761" xr:uid="{00000000-0005-0000-0000-00004BA80000}"/>
    <cellStyle name="Normal 32 5 2 2" xfId="17408" xr:uid="{00000000-0005-0000-0000-00004CA80000}"/>
    <cellStyle name="Normal 32 5 2 2 2" xfId="52624" xr:uid="{00000000-0005-0000-0000-00004DA80000}"/>
    <cellStyle name="Normal 32 5 2 2 3" xfId="30013" xr:uid="{00000000-0005-0000-0000-00004EA80000}"/>
    <cellStyle name="Normal 32 5 2 3" xfId="13854" xr:uid="{00000000-0005-0000-0000-00004FA80000}"/>
    <cellStyle name="Normal 32 5 2 3 2" xfId="49072" xr:uid="{00000000-0005-0000-0000-000050A80000}"/>
    <cellStyle name="Normal 32 5 2 4" xfId="40027" xr:uid="{00000000-0005-0000-0000-000051A80000}"/>
    <cellStyle name="Normal 32 5 2 5" xfId="26461" xr:uid="{00000000-0005-0000-0000-000052A80000}"/>
    <cellStyle name="Normal 32 5 3" xfId="6231" xr:uid="{00000000-0005-0000-0000-000053A80000}"/>
    <cellStyle name="Normal 32 5 3 2" xfId="18862" xr:uid="{00000000-0005-0000-0000-000054A80000}"/>
    <cellStyle name="Normal 32 5 3 2 2" xfId="54078" xr:uid="{00000000-0005-0000-0000-000055A80000}"/>
    <cellStyle name="Normal 32 5 3 3" xfId="41481" xr:uid="{00000000-0005-0000-0000-000056A80000}"/>
    <cellStyle name="Normal 32 5 3 4" xfId="31467" xr:uid="{00000000-0005-0000-0000-000057A80000}"/>
    <cellStyle name="Normal 32 5 4" xfId="7690" xr:uid="{00000000-0005-0000-0000-000058A80000}"/>
    <cellStyle name="Normal 32 5 4 2" xfId="20316" xr:uid="{00000000-0005-0000-0000-000059A80000}"/>
    <cellStyle name="Normal 32 5 4 2 2" xfId="55532" xr:uid="{00000000-0005-0000-0000-00005AA80000}"/>
    <cellStyle name="Normal 32 5 4 3" xfId="42935" xr:uid="{00000000-0005-0000-0000-00005BA80000}"/>
    <cellStyle name="Normal 32 5 4 4" xfId="32921" xr:uid="{00000000-0005-0000-0000-00005CA80000}"/>
    <cellStyle name="Normal 32 5 5" xfId="9471" xr:uid="{00000000-0005-0000-0000-00005DA80000}"/>
    <cellStyle name="Normal 32 5 5 2" xfId="22092" xr:uid="{00000000-0005-0000-0000-00005EA80000}"/>
    <cellStyle name="Normal 32 5 5 2 2" xfId="57308" xr:uid="{00000000-0005-0000-0000-00005FA80000}"/>
    <cellStyle name="Normal 32 5 5 3" xfId="44711" xr:uid="{00000000-0005-0000-0000-000060A80000}"/>
    <cellStyle name="Normal 32 5 5 4" xfId="34697" xr:uid="{00000000-0005-0000-0000-000061A80000}"/>
    <cellStyle name="Normal 32 5 6" xfId="11265" xr:uid="{00000000-0005-0000-0000-000062A80000}"/>
    <cellStyle name="Normal 32 5 6 2" xfId="23868" xr:uid="{00000000-0005-0000-0000-000063A80000}"/>
    <cellStyle name="Normal 32 5 6 2 2" xfId="59084" xr:uid="{00000000-0005-0000-0000-000064A80000}"/>
    <cellStyle name="Normal 32 5 6 3" xfId="46487" xr:uid="{00000000-0005-0000-0000-000065A80000}"/>
    <cellStyle name="Normal 32 5 6 4" xfId="36473" xr:uid="{00000000-0005-0000-0000-000066A80000}"/>
    <cellStyle name="Normal 32 5 7" xfId="15632" xr:uid="{00000000-0005-0000-0000-000067A80000}"/>
    <cellStyle name="Normal 32 5 7 2" xfId="50848" xr:uid="{00000000-0005-0000-0000-000068A80000}"/>
    <cellStyle name="Normal 32 5 7 3" xfId="28237" xr:uid="{00000000-0005-0000-0000-000069A80000}"/>
    <cellStyle name="Normal 32 5 8" xfId="12723" xr:uid="{00000000-0005-0000-0000-00006AA80000}"/>
    <cellStyle name="Normal 32 5 8 2" xfId="47941" xr:uid="{00000000-0005-0000-0000-00006BA80000}"/>
    <cellStyle name="Normal 32 5 9" xfId="38251" xr:uid="{00000000-0005-0000-0000-00006CA80000}"/>
    <cellStyle name="Normal 32 6" xfId="2785" xr:uid="{00000000-0005-0000-0000-00006DA80000}"/>
    <cellStyle name="Normal 32 6 10" xfId="25178" xr:uid="{00000000-0005-0000-0000-00006EA80000}"/>
    <cellStyle name="Normal 32 6 11" xfId="60713" xr:uid="{00000000-0005-0000-0000-00006FA80000}"/>
    <cellStyle name="Normal 32 6 2" xfId="4609" xr:uid="{00000000-0005-0000-0000-000070A80000}"/>
    <cellStyle name="Normal 32 6 2 2" xfId="17256" xr:uid="{00000000-0005-0000-0000-000071A80000}"/>
    <cellStyle name="Normal 32 6 2 2 2" xfId="52472" xr:uid="{00000000-0005-0000-0000-000072A80000}"/>
    <cellStyle name="Normal 32 6 2 2 3" xfId="29861" xr:uid="{00000000-0005-0000-0000-000073A80000}"/>
    <cellStyle name="Normal 32 6 2 3" xfId="13702" xr:uid="{00000000-0005-0000-0000-000074A80000}"/>
    <cellStyle name="Normal 32 6 2 3 2" xfId="48920" xr:uid="{00000000-0005-0000-0000-000075A80000}"/>
    <cellStyle name="Normal 32 6 2 4" xfId="39875" xr:uid="{00000000-0005-0000-0000-000076A80000}"/>
    <cellStyle name="Normal 32 6 2 5" xfId="26309" xr:uid="{00000000-0005-0000-0000-000077A80000}"/>
    <cellStyle name="Normal 32 6 3" xfId="6079" xr:uid="{00000000-0005-0000-0000-000078A80000}"/>
    <cellStyle name="Normal 32 6 3 2" xfId="18710" xr:uid="{00000000-0005-0000-0000-000079A80000}"/>
    <cellStyle name="Normal 32 6 3 2 2" xfId="53926" xr:uid="{00000000-0005-0000-0000-00007AA80000}"/>
    <cellStyle name="Normal 32 6 3 3" xfId="41329" xr:uid="{00000000-0005-0000-0000-00007BA80000}"/>
    <cellStyle name="Normal 32 6 3 4" xfId="31315" xr:uid="{00000000-0005-0000-0000-00007CA80000}"/>
    <cellStyle name="Normal 32 6 4" xfId="7538" xr:uid="{00000000-0005-0000-0000-00007DA80000}"/>
    <cellStyle name="Normal 32 6 4 2" xfId="20164" xr:uid="{00000000-0005-0000-0000-00007EA80000}"/>
    <cellStyle name="Normal 32 6 4 2 2" xfId="55380" xr:uid="{00000000-0005-0000-0000-00007FA80000}"/>
    <cellStyle name="Normal 32 6 4 3" xfId="42783" xr:uid="{00000000-0005-0000-0000-000080A80000}"/>
    <cellStyle name="Normal 32 6 4 4" xfId="32769" xr:uid="{00000000-0005-0000-0000-000081A80000}"/>
    <cellStyle name="Normal 32 6 5" xfId="9319" xr:uid="{00000000-0005-0000-0000-000082A80000}"/>
    <cellStyle name="Normal 32 6 5 2" xfId="21940" xr:uid="{00000000-0005-0000-0000-000083A80000}"/>
    <cellStyle name="Normal 32 6 5 2 2" xfId="57156" xr:uid="{00000000-0005-0000-0000-000084A80000}"/>
    <cellStyle name="Normal 32 6 5 3" xfId="44559" xr:uid="{00000000-0005-0000-0000-000085A80000}"/>
    <cellStyle name="Normal 32 6 5 4" xfId="34545" xr:uid="{00000000-0005-0000-0000-000086A80000}"/>
    <cellStyle name="Normal 32 6 6" xfId="11113" xr:uid="{00000000-0005-0000-0000-000087A80000}"/>
    <cellStyle name="Normal 32 6 6 2" xfId="23716" xr:uid="{00000000-0005-0000-0000-000088A80000}"/>
    <cellStyle name="Normal 32 6 6 2 2" xfId="58932" xr:uid="{00000000-0005-0000-0000-000089A80000}"/>
    <cellStyle name="Normal 32 6 6 3" xfId="46335" xr:uid="{00000000-0005-0000-0000-00008AA80000}"/>
    <cellStyle name="Normal 32 6 6 4" xfId="36321" xr:uid="{00000000-0005-0000-0000-00008BA80000}"/>
    <cellStyle name="Normal 32 6 7" xfId="15480" xr:uid="{00000000-0005-0000-0000-00008CA80000}"/>
    <cellStyle name="Normal 32 6 7 2" xfId="50696" xr:uid="{00000000-0005-0000-0000-00008DA80000}"/>
    <cellStyle name="Normal 32 6 7 3" xfId="28085" xr:uid="{00000000-0005-0000-0000-00008EA80000}"/>
    <cellStyle name="Normal 32 6 8" xfId="12571" xr:uid="{00000000-0005-0000-0000-00008FA80000}"/>
    <cellStyle name="Normal 32 6 8 2" xfId="47789" xr:uid="{00000000-0005-0000-0000-000090A80000}"/>
    <cellStyle name="Normal 32 6 9" xfId="38099" xr:uid="{00000000-0005-0000-0000-000091A80000}"/>
    <cellStyle name="Normal 32 7" xfId="3300" xr:uid="{00000000-0005-0000-0000-000092A80000}"/>
    <cellStyle name="Normal 32 7 10" xfId="26796" xr:uid="{00000000-0005-0000-0000-000093A80000}"/>
    <cellStyle name="Normal 32 7 11" xfId="61200" xr:uid="{00000000-0005-0000-0000-000094A80000}"/>
    <cellStyle name="Normal 32 7 2" xfId="5096" xr:uid="{00000000-0005-0000-0000-000095A80000}"/>
    <cellStyle name="Normal 32 7 2 2" xfId="17743" xr:uid="{00000000-0005-0000-0000-000096A80000}"/>
    <cellStyle name="Normal 32 7 2 2 2" xfId="52959" xr:uid="{00000000-0005-0000-0000-000097A80000}"/>
    <cellStyle name="Normal 32 7 2 3" xfId="40362" xr:uid="{00000000-0005-0000-0000-000098A80000}"/>
    <cellStyle name="Normal 32 7 2 4" xfId="30348" xr:uid="{00000000-0005-0000-0000-000099A80000}"/>
    <cellStyle name="Normal 32 7 3" xfId="6566" xr:uid="{00000000-0005-0000-0000-00009AA80000}"/>
    <cellStyle name="Normal 32 7 3 2" xfId="19197" xr:uid="{00000000-0005-0000-0000-00009BA80000}"/>
    <cellStyle name="Normal 32 7 3 2 2" xfId="54413" xr:uid="{00000000-0005-0000-0000-00009CA80000}"/>
    <cellStyle name="Normal 32 7 3 3" xfId="41816" xr:uid="{00000000-0005-0000-0000-00009DA80000}"/>
    <cellStyle name="Normal 32 7 3 4" xfId="31802" xr:uid="{00000000-0005-0000-0000-00009EA80000}"/>
    <cellStyle name="Normal 32 7 4" xfId="8025" xr:uid="{00000000-0005-0000-0000-00009FA80000}"/>
    <cellStyle name="Normal 32 7 4 2" xfId="20651" xr:uid="{00000000-0005-0000-0000-0000A0A80000}"/>
    <cellStyle name="Normal 32 7 4 2 2" xfId="55867" xr:uid="{00000000-0005-0000-0000-0000A1A80000}"/>
    <cellStyle name="Normal 32 7 4 3" xfId="43270" xr:uid="{00000000-0005-0000-0000-0000A2A80000}"/>
    <cellStyle name="Normal 32 7 4 4" xfId="33256" xr:uid="{00000000-0005-0000-0000-0000A3A80000}"/>
    <cellStyle name="Normal 32 7 5" xfId="9806" xr:uid="{00000000-0005-0000-0000-0000A4A80000}"/>
    <cellStyle name="Normal 32 7 5 2" xfId="22427" xr:uid="{00000000-0005-0000-0000-0000A5A80000}"/>
    <cellStyle name="Normal 32 7 5 2 2" xfId="57643" xr:uid="{00000000-0005-0000-0000-0000A6A80000}"/>
    <cellStyle name="Normal 32 7 5 3" xfId="45046" xr:uid="{00000000-0005-0000-0000-0000A7A80000}"/>
    <cellStyle name="Normal 32 7 5 4" xfId="35032" xr:uid="{00000000-0005-0000-0000-0000A8A80000}"/>
    <cellStyle name="Normal 32 7 6" xfId="11600" xr:uid="{00000000-0005-0000-0000-0000A9A80000}"/>
    <cellStyle name="Normal 32 7 6 2" xfId="24203" xr:uid="{00000000-0005-0000-0000-0000AAA80000}"/>
    <cellStyle name="Normal 32 7 6 2 2" xfId="59419" xr:uid="{00000000-0005-0000-0000-0000ABA80000}"/>
    <cellStyle name="Normal 32 7 6 3" xfId="46822" xr:uid="{00000000-0005-0000-0000-0000ACA80000}"/>
    <cellStyle name="Normal 32 7 6 4" xfId="36808" xr:uid="{00000000-0005-0000-0000-0000ADA80000}"/>
    <cellStyle name="Normal 32 7 7" xfId="15967" xr:uid="{00000000-0005-0000-0000-0000AEA80000}"/>
    <cellStyle name="Normal 32 7 7 2" xfId="51183" xr:uid="{00000000-0005-0000-0000-0000AFA80000}"/>
    <cellStyle name="Normal 32 7 7 3" xfId="28572" xr:uid="{00000000-0005-0000-0000-0000B0A80000}"/>
    <cellStyle name="Normal 32 7 8" xfId="14189" xr:uid="{00000000-0005-0000-0000-0000B1A80000}"/>
    <cellStyle name="Normal 32 7 8 2" xfId="49407" xr:uid="{00000000-0005-0000-0000-0000B2A80000}"/>
    <cellStyle name="Normal 32 7 9" xfId="38586" xr:uid="{00000000-0005-0000-0000-0000B3A80000}"/>
    <cellStyle name="Normal 32 8" xfId="2455" xr:uid="{00000000-0005-0000-0000-0000B4A80000}"/>
    <cellStyle name="Normal 32 8 10" xfId="25987" xr:uid="{00000000-0005-0000-0000-0000B5A80000}"/>
    <cellStyle name="Normal 32 8 11" xfId="60391" xr:uid="{00000000-0005-0000-0000-0000B6A80000}"/>
    <cellStyle name="Normal 32 8 2" xfId="4287" xr:uid="{00000000-0005-0000-0000-0000B7A80000}"/>
    <cellStyle name="Normal 32 8 2 2" xfId="16934" xr:uid="{00000000-0005-0000-0000-0000B8A80000}"/>
    <cellStyle name="Normal 32 8 2 2 2" xfId="52150" xr:uid="{00000000-0005-0000-0000-0000B9A80000}"/>
    <cellStyle name="Normal 32 8 2 3" xfId="39553" xr:uid="{00000000-0005-0000-0000-0000BAA80000}"/>
    <cellStyle name="Normal 32 8 2 4" xfId="29539" xr:uid="{00000000-0005-0000-0000-0000BBA80000}"/>
    <cellStyle name="Normal 32 8 3" xfId="5757" xr:uid="{00000000-0005-0000-0000-0000BCA80000}"/>
    <cellStyle name="Normal 32 8 3 2" xfId="18388" xr:uid="{00000000-0005-0000-0000-0000BDA80000}"/>
    <cellStyle name="Normal 32 8 3 2 2" xfId="53604" xr:uid="{00000000-0005-0000-0000-0000BEA80000}"/>
    <cellStyle name="Normal 32 8 3 3" xfId="41007" xr:uid="{00000000-0005-0000-0000-0000BFA80000}"/>
    <cellStyle name="Normal 32 8 3 4" xfId="30993" xr:uid="{00000000-0005-0000-0000-0000C0A80000}"/>
    <cellStyle name="Normal 32 8 4" xfId="7216" xr:uid="{00000000-0005-0000-0000-0000C1A80000}"/>
    <cellStyle name="Normal 32 8 4 2" xfId="19842" xr:uid="{00000000-0005-0000-0000-0000C2A80000}"/>
    <cellStyle name="Normal 32 8 4 2 2" xfId="55058" xr:uid="{00000000-0005-0000-0000-0000C3A80000}"/>
    <cellStyle name="Normal 32 8 4 3" xfId="42461" xr:uid="{00000000-0005-0000-0000-0000C4A80000}"/>
    <cellStyle name="Normal 32 8 4 4" xfId="32447" xr:uid="{00000000-0005-0000-0000-0000C5A80000}"/>
    <cellStyle name="Normal 32 8 5" xfId="8997" xr:uid="{00000000-0005-0000-0000-0000C6A80000}"/>
    <cellStyle name="Normal 32 8 5 2" xfId="21618" xr:uid="{00000000-0005-0000-0000-0000C7A80000}"/>
    <cellStyle name="Normal 32 8 5 2 2" xfId="56834" xr:uid="{00000000-0005-0000-0000-0000C8A80000}"/>
    <cellStyle name="Normal 32 8 5 3" xfId="44237" xr:uid="{00000000-0005-0000-0000-0000C9A80000}"/>
    <cellStyle name="Normal 32 8 5 4" xfId="34223" xr:uid="{00000000-0005-0000-0000-0000CAA80000}"/>
    <cellStyle name="Normal 32 8 6" xfId="10791" xr:uid="{00000000-0005-0000-0000-0000CBA80000}"/>
    <cellStyle name="Normal 32 8 6 2" xfId="23394" xr:uid="{00000000-0005-0000-0000-0000CCA80000}"/>
    <cellStyle name="Normal 32 8 6 2 2" xfId="58610" xr:uid="{00000000-0005-0000-0000-0000CDA80000}"/>
    <cellStyle name="Normal 32 8 6 3" xfId="46013" xr:uid="{00000000-0005-0000-0000-0000CEA80000}"/>
    <cellStyle name="Normal 32 8 6 4" xfId="35999" xr:uid="{00000000-0005-0000-0000-0000CFA80000}"/>
    <cellStyle name="Normal 32 8 7" xfId="15158" xr:uid="{00000000-0005-0000-0000-0000D0A80000}"/>
    <cellStyle name="Normal 32 8 7 2" xfId="50374" xr:uid="{00000000-0005-0000-0000-0000D1A80000}"/>
    <cellStyle name="Normal 32 8 7 3" xfId="27763" xr:uid="{00000000-0005-0000-0000-0000D2A80000}"/>
    <cellStyle name="Normal 32 8 8" xfId="13380" xr:uid="{00000000-0005-0000-0000-0000D3A80000}"/>
    <cellStyle name="Normal 32 8 8 2" xfId="48598" xr:uid="{00000000-0005-0000-0000-0000D4A80000}"/>
    <cellStyle name="Normal 32 8 9" xfId="37777" xr:uid="{00000000-0005-0000-0000-0000D5A80000}"/>
    <cellStyle name="Normal 32 9" xfId="3624" xr:uid="{00000000-0005-0000-0000-0000D6A80000}"/>
    <cellStyle name="Normal 32 9 2" xfId="8348" xr:uid="{00000000-0005-0000-0000-0000D7A80000}"/>
    <cellStyle name="Normal 32 9 2 2" xfId="20974" xr:uid="{00000000-0005-0000-0000-0000D8A80000}"/>
    <cellStyle name="Normal 32 9 2 2 2" xfId="56190" xr:uid="{00000000-0005-0000-0000-0000D9A80000}"/>
    <cellStyle name="Normal 32 9 2 3" xfId="43593" xr:uid="{00000000-0005-0000-0000-0000DAA80000}"/>
    <cellStyle name="Normal 32 9 2 4" xfId="33579" xr:uid="{00000000-0005-0000-0000-0000DBA80000}"/>
    <cellStyle name="Normal 32 9 3" xfId="10129" xr:uid="{00000000-0005-0000-0000-0000DCA80000}"/>
    <cellStyle name="Normal 32 9 3 2" xfId="22750" xr:uid="{00000000-0005-0000-0000-0000DDA80000}"/>
    <cellStyle name="Normal 32 9 3 2 2" xfId="57966" xr:uid="{00000000-0005-0000-0000-0000DEA80000}"/>
    <cellStyle name="Normal 32 9 3 3" xfId="45369" xr:uid="{00000000-0005-0000-0000-0000DFA80000}"/>
    <cellStyle name="Normal 32 9 3 4" xfId="35355" xr:uid="{00000000-0005-0000-0000-0000E0A80000}"/>
    <cellStyle name="Normal 32 9 4" xfId="11925" xr:uid="{00000000-0005-0000-0000-0000E1A80000}"/>
    <cellStyle name="Normal 32 9 4 2" xfId="24526" xr:uid="{00000000-0005-0000-0000-0000E2A80000}"/>
    <cellStyle name="Normal 32 9 4 2 2" xfId="59742" xr:uid="{00000000-0005-0000-0000-0000E3A80000}"/>
    <cellStyle name="Normal 32 9 4 3" xfId="47145" xr:uid="{00000000-0005-0000-0000-0000E4A80000}"/>
    <cellStyle name="Normal 32 9 4 4" xfId="37131" xr:uid="{00000000-0005-0000-0000-0000E5A80000}"/>
    <cellStyle name="Normal 32 9 5" xfId="16290" xr:uid="{00000000-0005-0000-0000-0000E6A80000}"/>
    <cellStyle name="Normal 32 9 5 2" xfId="51506" xr:uid="{00000000-0005-0000-0000-0000E7A80000}"/>
    <cellStyle name="Normal 32 9 5 3" xfId="28895" xr:uid="{00000000-0005-0000-0000-0000E8A80000}"/>
    <cellStyle name="Normal 32 9 6" xfId="14512" xr:uid="{00000000-0005-0000-0000-0000E9A80000}"/>
    <cellStyle name="Normal 32 9 6 2" xfId="49730" xr:uid="{00000000-0005-0000-0000-0000EAA80000}"/>
    <cellStyle name="Normal 32 9 7" xfId="38909" xr:uid="{00000000-0005-0000-0000-0000EBA80000}"/>
    <cellStyle name="Normal 32 9 8" xfId="27119" xr:uid="{00000000-0005-0000-0000-0000ECA80000}"/>
    <cellStyle name="Normal 32_District Target Attainment" xfId="1165" xr:uid="{00000000-0005-0000-0000-0000EDA80000}"/>
    <cellStyle name="Normal 33" xfId="35" xr:uid="{00000000-0005-0000-0000-0000EEA80000}"/>
    <cellStyle name="Normal 33 10" xfId="3950" xr:uid="{00000000-0005-0000-0000-0000EFA80000}"/>
    <cellStyle name="Normal 33 10 2" xfId="16613" xr:uid="{00000000-0005-0000-0000-0000F0A80000}"/>
    <cellStyle name="Normal 33 10 2 2" xfId="51829" xr:uid="{00000000-0005-0000-0000-0000F1A80000}"/>
    <cellStyle name="Normal 33 10 2 3" xfId="29218" xr:uid="{00000000-0005-0000-0000-0000F2A80000}"/>
    <cellStyle name="Normal 33 10 3" xfId="13059" xr:uid="{00000000-0005-0000-0000-0000F3A80000}"/>
    <cellStyle name="Normal 33 10 3 2" xfId="48277" xr:uid="{00000000-0005-0000-0000-0000F4A80000}"/>
    <cellStyle name="Normal 33 10 4" xfId="39232" xr:uid="{00000000-0005-0000-0000-0000F5A80000}"/>
    <cellStyle name="Normal 33 10 5" xfId="25666" xr:uid="{00000000-0005-0000-0000-0000F6A80000}"/>
    <cellStyle name="Normal 33 11" xfId="5436" xr:uid="{00000000-0005-0000-0000-0000F7A80000}"/>
    <cellStyle name="Normal 33 11 2" xfId="18067" xr:uid="{00000000-0005-0000-0000-0000F8A80000}"/>
    <cellStyle name="Normal 33 11 2 2" xfId="53283" xr:uid="{00000000-0005-0000-0000-0000F9A80000}"/>
    <cellStyle name="Normal 33 11 3" xfId="40686" xr:uid="{00000000-0005-0000-0000-0000FAA80000}"/>
    <cellStyle name="Normal 33 11 4" xfId="30672" xr:uid="{00000000-0005-0000-0000-0000FBA80000}"/>
    <cellStyle name="Normal 33 12" xfId="6892" xr:uid="{00000000-0005-0000-0000-0000FCA80000}"/>
    <cellStyle name="Normal 33 12 2" xfId="19521" xr:uid="{00000000-0005-0000-0000-0000FDA80000}"/>
    <cellStyle name="Normal 33 12 2 2" xfId="54737" xr:uid="{00000000-0005-0000-0000-0000FEA80000}"/>
    <cellStyle name="Normal 33 12 3" xfId="42140" xr:uid="{00000000-0005-0000-0000-0000FFA80000}"/>
    <cellStyle name="Normal 33 12 4" xfId="32126" xr:uid="{00000000-0005-0000-0000-000000A90000}"/>
    <cellStyle name="Normal 33 13" xfId="8674" xr:uid="{00000000-0005-0000-0000-000001A90000}"/>
    <cellStyle name="Normal 33 13 2" xfId="21297" xr:uid="{00000000-0005-0000-0000-000002A90000}"/>
    <cellStyle name="Normal 33 13 2 2" xfId="56513" xr:uid="{00000000-0005-0000-0000-000003A90000}"/>
    <cellStyle name="Normal 33 13 3" xfId="43916" xr:uid="{00000000-0005-0000-0000-000004A90000}"/>
    <cellStyle name="Normal 33 13 4" xfId="33902" xr:uid="{00000000-0005-0000-0000-000005A90000}"/>
    <cellStyle name="Normal 33 14" xfId="10679" xr:uid="{00000000-0005-0000-0000-000006A90000}"/>
    <cellStyle name="Normal 33 14 2" xfId="23290" xr:uid="{00000000-0005-0000-0000-000007A90000}"/>
    <cellStyle name="Normal 33 14 2 2" xfId="58506" xr:uid="{00000000-0005-0000-0000-000008A90000}"/>
    <cellStyle name="Normal 33 14 3" xfId="45909" xr:uid="{00000000-0005-0000-0000-000009A90000}"/>
    <cellStyle name="Normal 33 14 4" xfId="35895" xr:uid="{00000000-0005-0000-0000-00000AA90000}"/>
    <cellStyle name="Normal 33 15" xfId="14836" xr:uid="{00000000-0005-0000-0000-00000BA90000}"/>
    <cellStyle name="Normal 33 15 2" xfId="50053" xr:uid="{00000000-0005-0000-0000-00000CA90000}"/>
    <cellStyle name="Normal 33 15 3" xfId="27442" xr:uid="{00000000-0005-0000-0000-00000DA90000}"/>
    <cellStyle name="Normal 33 16" xfId="12250" xr:uid="{00000000-0005-0000-0000-00000EA90000}"/>
    <cellStyle name="Normal 33 16 2" xfId="47468" xr:uid="{00000000-0005-0000-0000-00000FA90000}"/>
    <cellStyle name="Normal 33 17" xfId="37455" xr:uid="{00000000-0005-0000-0000-000010A90000}"/>
    <cellStyle name="Normal 33 18" xfId="24857" xr:uid="{00000000-0005-0000-0000-000011A90000}"/>
    <cellStyle name="Normal 33 19" xfId="60070" xr:uid="{00000000-0005-0000-0000-000012A90000}"/>
    <cellStyle name="Normal 33 2" xfId="620" xr:uid="{00000000-0005-0000-0000-000013A90000}"/>
    <cellStyle name="Normal 33 2 10" xfId="5481" xr:uid="{00000000-0005-0000-0000-000014A90000}"/>
    <cellStyle name="Normal 33 2 10 2" xfId="18112" xr:uid="{00000000-0005-0000-0000-000015A90000}"/>
    <cellStyle name="Normal 33 2 10 2 2" xfId="53328" xr:uid="{00000000-0005-0000-0000-000016A90000}"/>
    <cellStyle name="Normal 33 2 10 3" xfId="40731" xr:uid="{00000000-0005-0000-0000-000017A90000}"/>
    <cellStyle name="Normal 33 2 10 4" xfId="30717" xr:uid="{00000000-0005-0000-0000-000018A90000}"/>
    <cellStyle name="Normal 33 2 11" xfId="6937" xr:uid="{00000000-0005-0000-0000-000019A90000}"/>
    <cellStyle name="Normal 33 2 11 2" xfId="19566" xr:uid="{00000000-0005-0000-0000-00001AA90000}"/>
    <cellStyle name="Normal 33 2 11 2 2" xfId="54782" xr:uid="{00000000-0005-0000-0000-00001BA90000}"/>
    <cellStyle name="Normal 33 2 11 3" xfId="42185" xr:uid="{00000000-0005-0000-0000-00001CA90000}"/>
    <cellStyle name="Normal 33 2 11 4" xfId="32171" xr:uid="{00000000-0005-0000-0000-00001DA90000}"/>
    <cellStyle name="Normal 33 2 12" xfId="8719" xr:uid="{00000000-0005-0000-0000-00001EA90000}"/>
    <cellStyle name="Normal 33 2 12 2" xfId="21342" xr:uid="{00000000-0005-0000-0000-00001FA90000}"/>
    <cellStyle name="Normal 33 2 12 2 2" xfId="56558" xr:uid="{00000000-0005-0000-0000-000020A90000}"/>
    <cellStyle name="Normal 33 2 12 3" xfId="43961" xr:uid="{00000000-0005-0000-0000-000021A90000}"/>
    <cellStyle name="Normal 33 2 12 4" xfId="33947" xr:uid="{00000000-0005-0000-0000-000022A90000}"/>
    <cellStyle name="Normal 33 2 13" xfId="10680" xr:uid="{00000000-0005-0000-0000-000023A90000}"/>
    <cellStyle name="Normal 33 2 13 2" xfId="23291" xr:uid="{00000000-0005-0000-0000-000024A90000}"/>
    <cellStyle name="Normal 33 2 13 2 2" xfId="58507" xr:uid="{00000000-0005-0000-0000-000025A90000}"/>
    <cellStyle name="Normal 33 2 13 3" xfId="45910" xr:uid="{00000000-0005-0000-0000-000026A90000}"/>
    <cellStyle name="Normal 33 2 13 4" xfId="35896" xr:uid="{00000000-0005-0000-0000-000027A90000}"/>
    <cellStyle name="Normal 33 2 14" xfId="14881" xr:uid="{00000000-0005-0000-0000-000028A90000}"/>
    <cellStyle name="Normal 33 2 14 2" xfId="50098" xr:uid="{00000000-0005-0000-0000-000029A90000}"/>
    <cellStyle name="Normal 33 2 14 3" xfId="27487" xr:uid="{00000000-0005-0000-0000-00002AA90000}"/>
    <cellStyle name="Normal 33 2 15" xfId="12295" xr:uid="{00000000-0005-0000-0000-00002BA90000}"/>
    <cellStyle name="Normal 33 2 15 2" xfId="47513" xr:uid="{00000000-0005-0000-0000-00002CA90000}"/>
    <cellStyle name="Normal 33 2 16" xfId="37500" xr:uid="{00000000-0005-0000-0000-00002DA90000}"/>
    <cellStyle name="Normal 33 2 17" xfId="24902" xr:uid="{00000000-0005-0000-0000-00002EA90000}"/>
    <cellStyle name="Normal 33 2 18" xfId="60115" xr:uid="{00000000-0005-0000-0000-00002FA90000}"/>
    <cellStyle name="Normal 33 2 2" xfId="1794" xr:uid="{00000000-0005-0000-0000-000030A90000}"/>
    <cellStyle name="Normal 33 2 2 10" xfId="7011" xr:uid="{00000000-0005-0000-0000-000031A90000}"/>
    <cellStyle name="Normal 33 2 2 10 2" xfId="19638" xr:uid="{00000000-0005-0000-0000-000032A90000}"/>
    <cellStyle name="Normal 33 2 2 10 2 2" xfId="54854" xr:uid="{00000000-0005-0000-0000-000033A90000}"/>
    <cellStyle name="Normal 33 2 2 10 3" xfId="42257" xr:uid="{00000000-0005-0000-0000-000034A90000}"/>
    <cellStyle name="Normal 33 2 2 10 4" xfId="32243" xr:uid="{00000000-0005-0000-0000-000035A90000}"/>
    <cellStyle name="Normal 33 2 2 11" xfId="8792" xr:uid="{00000000-0005-0000-0000-000036A90000}"/>
    <cellStyle name="Normal 33 2 2 11 2" xfId="21414" xr:uid="{00000000-0005-0000-0000-000037A90000}"/>
    <cellStyle name="Normal 33 2 2 11 2 2" xfId="56630" xr:uid="{00000000-0005-0000-0000-000038A90000}"/>
    <cellStyle name="Normal 33 2 2 11 3" xfId="44033" xr:uid="{00000000-0005-0000-0000-000039A90000}"/>
    <cellStyle name="Normal 33 2 2 11 4" xfId="34019" xr:uid="{00000000-0005-0000-0000-00003AA90000}"/>
    <cellStyle name="Normal 33 2 2 12" xfId="10681" xr:uid="{00000000-0005-0000-0000-00003BA90000}"/>
    <cellStyle name="Normal 33 2 2 12 2" xfId="23292" xr:uid="{00000000-0005-0000-0000-00003CA90000}"/>
    <cellStyle name="Normal 33 2 2 12 2 2" xfId="58508" xr:uid="{00000000-0005-0000-0000-00003DA90000}"/>
    <cellStyle name="Normal 33 2 2 12 3" xfId="45911" xr:uid="{00000000-0005-0000-0000-00003EA90000}"/>
    <cellStyle name="Normal 33 2 2 12 4" xfId="35897" xr:uid="{00000000-0005-0000-0000-00003FA90000}"/>
    <cellStyle name="Normal 33 2 2 13" xfId="14953" xr:uid="{00000000-0005-0000-0000-000040A90000}"/>
    <cellStyle name="Normal 33 2 2 13 2" xfId="50170" xr:uid="{00000000-0005-0000-0000-000041A90000}"/>
    <cellStyle name="Normal 33 2 2 13 3" xfId="27559" xr:uid="{00000000-0005-0000-0000-000042A90000}"/>
    <cellStyle name="Normal 33 2 2 14" xfId="12367" xr:uid="{00000000-0005-0000-0000-000043A90000}"/>
    <cellStyle name="Normal 33 2 2 14 2" xfId="47585" xr:uid="{00000000-0005-0000-0000-000044A90000}"/>
    <cellStyle name="Normal 33 2 2 15" xfId="37572" xr:uid="{00000000-0005-0000-0000-000045A90000}"/>
    <cellStyle name="Normal 33 2 2 16" xfId="24974" xr:uid="{00000000-0005-0000-0000-000046A90000}"/>
    <cellStyle name="Normal 33 2 2 17" xfId="60187" xr:uid="{00000000-0005-0000-0000-000047A90000}"/>
    <cellStyle name="Normal 33 2 2 2" xfId="2397" xr:uid="{00000000-0005-0000-0000-000048A90000}"/>
    <cellStyle name="Normal 33 2 2 2 10" xfId="10682" xr:uid="{00000000-0005-0000-0000-000049A90000}"/>
    <cellStyle name="Normal 33 2 2 2 10 2" xfId="23293" xr:uid="{00000000-0005-0000-0000-00004AA90000}"/>
    <cellStyle name="Normal 33 2 2 2 10 2 2" xfId="58509" xr:uid="{00000000-0005-0000-0000-00004BA90000}"/>
    <cellStyle name="Normal 33 2 2 2 10 3" xfId="45912" xr:uid="{00000000-0005-0000-0000-00004CA90000}"/>
    <cellStyle name="Normal 33 2 2 2 10 4" xfId="35898" xr:uid="{00000000-0005-0000-0000-00004DA90000}"/>
    <cellStyle name="Normal 33 2 2 2 11" xfId="15108" xr:uid="{00000000-0005-0000-0000-00004EA90000}"/>
    <cellStyle name="Normal 33 2 2 2 11 2" xfId="50324" xr:uid="{00000000-0005-0000-0000-00004FA90000}"/>
    <cellStyle name="Normal 33 2 2 2 11 3" xfId="27713" xr:uid="{00000000-0005-0000-0000-000050A90000}"/>
    <cellStyle name="Normal 33 2 2 2 12" xfId="12521" xr:uid="{00000000-0005-0000-0000-000051A90000}"/>
    <cellStyle name="Normal 33 2 2 2 12 2" xfId="47739" xr:uid="{00000000-0005-0000-0000-000052A90000}"/>
    <cellStyle name="Normal 33 2 2 2 13" xfId="37727" xr:uid="{00000000-0005-0000-0000-000053A90000}"/>
    <cellStyle name="Normal 33 2 2 2 14" xfId="25128" xr:uid="{00000000-0005-0000-0000-000054A90000}"/>
    <cellStyle name="Normal 33 2 2 2 15" xfId="60341" xr:uid="{00000000-0005-0000-0000-000055A90000}"/>
    <cellStyle name="Normal 33 2 2 2 2" xfId="3243" xr:uid="{00000000-0005-0000-0000-000056A90000}"/>
    <cellStyle name="Normal 33 2 2 2 2 10" xfId="25612" xr:uid="{00000000-0005-0000-0000-000057A90000}"/>
    <cellStyle name="Normal 33 2 2 2 2 11" xfId="61147" xr:uid="{00000000-0005-0000-0000-000058A90000}"/>
    <cellStyle name="Normal 33 2 2 2 2 2" xfId="5043" xr:uid="{00000000-0005-0000-0000-000059A90000}"/>
    <cellStyle name="Normal 33 2 2 2 2 2 2" xfId="17690" xr:uid="{00000000-0005-0000-0000-00005AA90000}"/>
    <cellStyle name="Normal 33 2 2 2 2 2 2 2" xfId="52906" xr:uid="{00000000-0005-0000-0000-00005BA90000}"/>
    <cellStyle name="Normal 33 2 2 2 2 2 2 3" xfId="30295" xr:uid="{00000000-0005-0000-0000-00005CA90000}"/>
    <cellStyle name="Normal 33 2 2 2 2 2 3" xfId="14136" xr:uid="{00000000-0005-0000-0000-00005DA90000}"/>
    <cellStyle name="Normal 33 2 2 2 2 2 3 2" xfId="49354" xr:uid="{00000000-0005-0000-0000-00005EA90000}"/>
    <cellStyle name="Normal 33 2 2 2 2 2 4" xfId="40309" xr:uid="{00000000-0005-0000-0000-00005FA90000}"/>
    <cellStyle name="Normal 33 2 2 2 2 2 5" xfId="26743" xr:uid="{00000000-0005-0000-0000-000060A90000}"/>
    <cellStyle name="Normal 33 2 2 2 2 3" xfId="6513" xr:uid="{00000000-0005-0000-0000-000061A90000}"/>
    <cellStyle name="Normal 33 2 2 2 2 3 2" xfId="19144" xr:uid="{00000000-0005-0000-0000-000062A90000}"/>
    <cellStyle name="Normal 33 2 2 2 2 3 2 2" xfId="54360" xr:uid="{00000000-0005-0000-0000-000063A90000}"/>
    <cellStyle name="Normal 33 2 2 2 2 3 3" xfId="41763" xr:uid="{00000000-0005-0000-0000-000064A90000}"/>
    <cellStyle name="Normal 33 2 2 2 2 3 4" xfId="31749" xr:uid="{00000000-0005-0000-0000-000065A90000}"/>
    <cellStyle name="Normal 33 2 2 2 2 4" xfId="7972" xr:uid="{00000000-0005-0000-0000-000066A90000}"/>
    <cellStyle name="Normal 33 2 2 2 2 4 2" xfId="20598" xr:uid="{00000000-0005-0000-0000-000067A90000}"/>
    <cellStyle name="Normal 33 2 2 2 2 4 2 2" xfId="55814" xr:uid="{00000000-0005-0000-0000-000068A90000}"/>
    <cellStyle name="Normal 33 2 2 2 2 4 3" xfId="43217" xr:uid="{00000000-0005-0000-0000-000069A90000}"/>
    <cellStyle name="Normal 33 2 2 2 2 4 4" xfId="33203" xr:uid="{00000000-0005-0000-0000-00006AA90000}"/>
    <cellStyle name="Normal 33 2 2 2 2 5" xfId="9753" xr:uid="{00000000-0005-0000-0000-00006BA90000}"/>
    <cellStyle name="Normal 33 2 2 2 2 5 2" xfId="22374" xr:uid="{00000000-0005-0000-0000-00006CA90000}"/>
    <cellStyle name="Normal 33 2 2 2 2 5 2 2" xfId="57590" xr:uid="{00000000-0005-0000-0000-00006DA90000}"/>
    <cellStyle name="Normal 33 2 2 2 2 5 3" xfId="44993" xr:uid="{00000000-0005-0000-0000-00006EA90000}"/>
    <cellStyle name="Normal 33 2 2 2 2 5 4" xfId="34979" xr:uid="{00000000-0005-0000-0000-00006FA90000}"/>
    <cellStyle name="Normal 33 2 2 2 2 6" xfId="11547" xr:uid="{00000000-0005-0000-0000-000070A90000}"/>
    <cellStyle name="Normal 33 2 2 2 2 6 2" xfId="24150" xr:uid="{00000000-0005-0000-0000-000071A90000}"/>
    <cellStyle name="Normal 33 2 2 2 2 6 2 2" xfId="59366" xr:uid="{00000000-0005-0000-0000-000072A90000}"/>
    <cellStyle name="Normal 33 2 2 2 2 6 3" xfId="46769" xr:uid="{00000000-0005-0000-0000-000073A90000}"/>
    <cellStyle name="Normal 33 2 2 2 2 6 4" xfId="36755" xr:uid="{00000000-0005-0000-0000-000074A90000}"/>
    <cellStyle name="Normal 33 2 2 2 2 7" xfId="15914" xr:uid="{00000000-0005-0000-0000-000075A90000}"/>
    <cellStyle name="Normal 33 2 2 2 2 7 2" xfId="51130" xr:uid="{00000000-0005-0000-0000-000076A90000}"/>
    <cellStyle name="Normal 33 2 2 2 2 7 3" xfId="28519" xr:uid="{00000000-0005-0000-0000-000077A90000}"/>
    <cellStyle name="Normal 33 2 2 2 2 8" xfId="13005" xr:uid="{00000000-0005-0000-0000-000078A90000}"/>
    <cellStyle name="Normal 33 2 2 2 2 8 2" xfId="48223" xr:uid="{00000000-0005-0000-0000-000079A90000}"/>
    <cellStyle name="Normal 33 2 2 2 2 9" xfId="38533" xr:uid="{00000000-0005-0000-0000-00007AA90000}"/>
    <cellStyle name="Normal 33 2 2 2 3" xfId="3572" xr:uid="{00000000-0005-0000-0000-00007BA90000}"/>
    <cellStyle name="Normal 33 2 2 2 3 10" xfId="27068" xr:uid="{00000000-0005-0000-0000-00007CA90000}"/>
    <cellStyle name="Normal 33 2 2 2 3 11" xfId="61472" xr:uid="{00000000-0005-0000-0000-00007DA90000}"/>
    <cellStyle name="Normal 33 2 2 2 3 2" xfId="5368" xr:uid="{00000000-0005-0000-0000-00007EA90000}"/>
    <cellStyle name="Normal 33 2 2 2 3 2 2" xfId="18015" xr:uid="{00000000-0005-0000-0000-00007FA90000}"/>
    <cellStyle name="Normal 33 2 2 2 3 2 2 2" xfId="53231" xr:uid="{00000000-0005-0000-0000-000080A90000}"/>
    <cellStyle name="Normal 33 2 2 2 3 2 3" xfId="40634" xr:uid="{00000000-0005-0000-0000-000081A90000}"/>
    <cellStyle name="Normal 33 2 2 2 3 2 4" xfId="30620" xr:uid="{00000000-0005-0000-0000-000082A90000}"/>
    <cellStyle name="Normal 33 2 2 2 3 3" xfId="6838" xr:uid="{00000000-0005-0000-0000-000083A90000}"/>
    <cellStyle name="Normal 33 2 2 2 3 3 2" xfId="19469" xr:uid="{00000000-0005-0000-0000-000084A90000}"/>
    <cellStyle name="Normal 33 2 2 2 3 3 2 2" xfId="54685" xr:uid="{00000000-0005-0000-0000-000085A90000}"/>
    <cellStyle name="Normal 33 2 2 2 3 3 3" xfId="42088" xr:uid="{00000000-0005-0000-0000-000086A90000}"/>
    <cellStyle name="Normal 33 2 2 2 3 3 4" xfId="32074" xr:uid="{00000000-0005-0000-0000-000087A90000}"/>
    <cellStyle name="Normal 33 2 2 2 3 4" xfId="8297" xr:uid="{00000000-0005-0000-0000-000088A90000}"/>
    <cellStyle name="Normal 33 2 2 2 3 4 2" xfId="20923" xr:uid="{00000000-0005-0000-0000-000089A90000}"/>
    <cellStyle name="Normal 33 2 2 2 3 4 2 2" xfId="56139" xr:uid="{00000000-0005-0000-0000-00008AA90000}"/>
    <cellStyle name="Normal 33 2 2 2 3 4 3" xfId="43542" xr:uid="{00000000-0005-0000-0000-00008BA90000}"/>
    <cellStyle name="Normal 33 2 2 2 3 4 4" xfId="33528" xr:uid="{00000000-0005-0000-0000-00008CA90000}"/>
    <cellStyle name="Normal 33 2 2 2 3 5" xfId="10078" xr:uid="{00000000-0005-0000-0000-00008DA90000}"/>
    <cellStyle name="Normal 33 2 2 2 3 5 2" xfId="22699" xr:uid="{00000000-0005-0000-0000-00008EA90000}"/>
    <cellStyle name="Normal 33 2 2 2 3 5 2 2" xfId="57915" xr:uid="{00000000-0005-0000-0000-00008FA90000}"/>
    <cellStyle name="Normal 33 2 2 2 3 5 3" xfId="45318" xr:uid="{00000000-0005-0000-0000-000090A90000}"/>
    <cellStyle name="Normal 33 2 2 2 3 5 4" xfId="35304" xr:uid="{00000000-0005-0000-0000-000091A90000}"/>
    <cellStyle name="Normal 33 2 2 2 3 6" xfId="11872" xr:uid="{00000000-0005-0000-0000-000092A90000}"/>
    <cellStyle name="Normal 33 2 2 2 3 6 2" xfId="24475" xr:uid="{00000000-0005-0000-0000-000093A90000}"/>
    <cellStyle name="Normal 33 2 2 2 3 6 2 2" xfId="59691" xr:uid="{00000000-0005-0000-0000-000094A90000}"/>
    <cellStyle name="Normal 33 2 2 2 3 6 3" xfId="47094" xr:uid="{00000000-0005-0000-0000-000095A90000}"/>
    <cellStyle name="Normal 33 2 2 2 3 6 4" xfId="37080" xr:uid="{00000000-0005-0000-0000-000096A90000}"/>
    <cellStyle name="Normal 33 2 2 2 3 7" xfId="16239" xr:uid="{00000000-0005-0000-0000-000097A90000}"/>
    <cellStyle name="Normal 33 2 2 2 3 7 2" xfId="51455" xr:uid="{00000000-0005-0000-0000-000098A90000}"/>
    <cellStyle name="Normal 33 2 2 2 3 7 3" xfId="28844" xr:uid="{00000000-0005-0000-0000-000099A90000}"/>
    <cellStyle name="Normal 33 2 2 2 3 8" xfId="14461" xr:uid="{00000000-0005-0000-0000-00009AA90000}"/>
    <cellStyle name="Normal 33 2 2 2 3 8 2" xfId="49679" xr:uid="{00000000-0005-0000-0000-00009BA90000}"/>
    <cellStyle name="Normal 33 2 2 2 3 9" xfId="38858" xr:uid="{00000000-0005-0000-0000-00009CA90000}"/>
    <cellStyle name="Normal 33 2 2 2 4" xfId="2733" xr:uid="{00000000-0005-0000-0000-00009DA90000}"/>
    <cellStyle name="Normal 33 2 2 2 4 10" xfId="26259" xr:uid="{00000000-0005-0000-0000-00009EA90000}"/>
    <cellStyle name="Normal 33 2 2 2 4 11" xfId="60663" xr:uid="{00000000-0005-0000-0000-00009FA90000}"/>
    <cellStyle name="Normal 33 2 2 2 4 2" xfId="4559" xr:uid="{00000000-0005-0000-0000-0000A0A90000}"/>
    <cellStyle name="Normal 33 2 2 2 4 2 2" xfId="17206" xr:uid="{00000000-0005-0000-0000-0000A1A90000}"/>
    <cellStyle name="Normal 33 2 2 2 4 2 2 2" xfId="52422" xr:uid="{00000000-0005-0000-0000-0000A2A90000}"/>
    <cellStyle name="Normal 33 2 2 2 4 2 3" xfId="39825" xr:uid="{00000000-0005-0000-0000-0000A3A90000}"/>
    <cellStyle name="Normal 33 2 2 2 4 2 4" xfId="29811" xr:uid="{00000000-0005-0000-0000-0000A4A90000}"/>
    <cellStyle name="Normal 33 2 2 2 4 3" xfId="6029" xr:uid="{00000000-0005-0000-0000-0000A5A90000}"/>
    <cellStyle name="Normal 33 2 2 2 4 3 2" xfId="18660" xr:uid="{00000000-0005-0000-0000-0000A6A90000}"/>
    <cellStyle name="Normal 33 2 2 2 4 3 2 2" xfId="53876" xr:uid="{00000000-0005-0000-0000-0000A7A90000}"/>
    <cellStyle name="Normal 33 2 2 2 4 3 3" xfId="41279" xr:uid="{00000000-0005-0000-0000-0000A8A90000}"/>
    <cellStyle name="Normal 33 2 2 2 4 3 4" xfId="31265" xr:uid="{00000000-0005-0000-0000-0000A9A90000}"/>
    <cellStyle name="Normal 33 2 2 2 4 4" xfId="7488" xr:uid="{00000000-0005-0000-0000-0000AAA90000}"/>
    <cellStyle name="Normal 33 2 2 2 4 4 2" xfId="20114" xr:uid="{00000000-0005-0000-0000-0000ABA90000}"/>
    <cellStyle name="Normal 33 2 2 2 4 4 2 2" xfId="55330" xr:uid="{00000000-0005-0000-0000-0000ACA90000}"/>
    <cellStyle name="Normal 33 2 2 2 4 4 3" xfId="42733" xr:uid="{00000000-0005-0000-0000-0000ADA90000}"/>
    <cellStyle name="Normal 33 2 2 2 4 4 4" xfId="32719" xr:uid="{00000000-0005-0000-0000-0000AEA90000}"/>
    <cellStyle name="Normal 33 2 2 2 4 5" xfId="9269" xr:uid="{00000000-0005-0000-0000-0000AFA90000}"/>
    <cellStyle name="Normal 33 2 2 2 4 5 2" xfId="21890" xr:uid="{00000000-0005-0000-0000-0000B0A90000}"/>
    <cellStyle name="Normal 33 2 2 2 4 5 2 2" xfId="57106" xr:uid="{00000000-0005-0000-0000-0000B1A90000}"/>
    <cellStyle name="Normal 33 2 2 2 4 5 3" xfId="44509" xr:uid="{00000000-0005-0000-0000-0000B2A90000}"/>
    <cellStyle name="Normal 33 2 2 2 4 5 4" xfId="34495" xr:uid="{00000000-0005-0000-0000-0000B3A90000}"/>
    <cellStyle name="Normal 33 2 2 2 4 6" xfId="11063" xr:uid="{00000000-0005-0000-0000-0000B4A90000}"/>
    <cellStyle name="Normal 33 2 2 2 4 6 2" xfId="23666" xr:uid="{00000000-0005-0000-0000-0000B5A90000}"/>
    <cellStyle name="Normal 33 2 2 2 4 6 2 2" xfId="58882" xr:uid="{00000000-0005-0000-0000-0000B6A90000}"/>
    <cellStyle name="Normal 33 2 2 2 4 6 3" xfId="46285" xr:uid="{00000000-0005-0000-0000-0000B7A90000}"/>
    <cellStyle name="Normal 33 2 2 2 4 6 4" xfId="36271" xr:uid="{00000000-0005-0000-0000-0000B8A90000}"/>
    <cellStyle name="Normal 33 2 2 2 4 7" xfId="15430" xr:uid="{00000000-0005-0000-0000-0000B9A90000}"/>
    <cellStyle name="Normal 33 2 2 2 4 7 2" xfId="50646" xr:uid="{00000000-0005-0000-0000-0000BAA90000}"/>
    <cellStyle name="Normal 33 2 2 2 4 7 3" xfId="28035" xr:uid="{00000000-0005-0000-0000-0000BBA90000}"/>
    <cellStyle name="Normal 33 2 2 2 4 8" xfId="13652" xr:uid="{00000000-0005-0000-0000-0000BCA90000}"/>
    <cellStyle name="Normal 33 2 2 2 4 8 2" xfId="48870" xr:uid="{00000000-0005-0000-0000-0000BDA90000}"/>
    <cellStyle name="Normal 33 2 2 2 4 9" xfId="38049" xr:uid="{00000000-0005-0000-0000-0000BEA90000}"/>
    <cellStyle name="Normal 33 2 2 2 5" xfId="3897" xr:uid="{00000000-0005-0000-0000-0000BFA90000}"/>
    <cellStyle name="Normal 33 2 2 2 5 2" xfId="8620" xr:uid="{00000000-0005-0000-0000-0000C0A90000}"/>
    <cellStyle name="Normal 33 2 2 2 5 2 2" xfId="21246" xr:uid="{00000000-0005-0000-0000-0000C1A90000}"/>
    <cellStyle name="Normal 33 2 2 2 5 2 2 2" xfId="56462" xr:uid="{00000000-0005-0000-0000-0000C2A90000}"/>
    <cellStyle name="Normal 33 2 2 2 5 2 3" xfId="43865" xr:uid="{00000000-0005-0000-0000-0000C3A90000}"/>
    <cellStyle name="Normal 33 2 2 2 5 2 4" xfId="33851" xr:uid="{00000000-0005-0000-0000-0000C4A90000}"/>
    <cellStyle name="Normal 33 2 2 2 5 3" xfId="10401" xr:uid="{00000000-0005-0000-0000-0000C5A90000}"/>
    <cellStyle name="Normal 33 2 2 2 5 3 2" xfId="23022" xr:uid="{00000000-0005-0000-0000-0000C6A90000}"/>
    <cellStyle name="Normal 33 2 2 2 5 3 2 2" xfId="58238" xr:uid="{00000000-0005-0000-0000-0000C7A90000}"/>
    <cellStyle name="Normal 33 2 2 2 5 3 3" xfId="45641" xr:uid="{00000000-0005-0000-0000-0000C8A90000}"/>
    <cellStyle name="Normal 33 2 2 2 5 3 4" xfId="35627" xr:uid="{00000000-0005-0000-0000-0000C9A90000}"/>
    <cellStyle name="Normal 33 2 2 2 5 4" xfId="12197" xr:uid="{00000000-0005-0000-0000-0000CAA90000}"/>
    <cellStyle name="Normal 33 2 2 2 5 4 2" xfId="24798" xr:uid="{00000000-0005-0000-0000-0000CBA90000}"/>
    <cellStyle name="Normal 33 2 2 2 5 4 2 2" xfId="60014" xr:uid="{00000000-0005-0000-0000-0000CCA90000}"/>
    <cellStyle name="Normal 33 2 2 2 5 4 3" xfId="47417" xr:uid="{00000000-0005-0000-0000-0000CDA90000}"/>
    <cellStyle name="Normal 33 2 2 2 5 4 4" xfId="37403" xr:uid="{00000000-0005-0000-0000-0000CEA90000}"/>
    <cellStyle name="Normal 33 2 2 2 5 5" xfId="16562" xr:uid="{00000000-0005-0000-0000-0000CFA90000}"/>
    <cellStyle name="Normal 33 2 2 2 5 5 2" xfId="51778" xr:uid="{00000000-0005-0000-0000-0000D0A90000}"/>
    <cellStyle name="Normal 33 2 2 2 5 5 3" xfId="29167" xr:uid="{00000000-0005-0000-0000-0000D1A90000}"/>
    <cellStyle name="Normal 33 2 2 2 5 6" xfId="14784" xr:uid="{00000000-0005-0000-0000-0000D2A90000}"/>
    <cellStyle name="Normal 33 2 2 2 5 6 2" xfId="50002" xr:uid="{00000000-0005-0000-0000-0000D3A90000}"/>
    <cellStyle name="Normal 33 2 2 2 5 7" xfId="39181" xr:uid="{00000000-0005-0000-0000-0000D4A90000}"/>
    <cellStyle name="Normal 33 2 2 2 5 8" xfId="27391" xr:uid="{00000000-0005-0000-0000-0000D5A90000}"/>
    <cellStyle name="Normal 33 2 2 2 6" xfId="4237" xr:uid="{00000000-0005-0000-0000-0000D6A90000}"/>
    <cellStyle name="Normal 33 2 2 2 6 2" xfId="16884" xr:uid="{00000000-0005-0000-0000-0000D7A90000}"/>
    <cellStyle name="Normal 33 2 2 2 6 2 2" xfId="52100" xr:uid="{00000000-0005-0000-0000-0000D8A90000}"/>
    <cellStyle name="Normal 33 2 2 2 6 2 3" xfId="29489" xr:uid="{00000000-0005-0000-0000-0000D9A90000}"/>
    <cellStyle name="Normal 33 2 2 2 6 3" xfId="13330" xr:uid="{00000000-0005-0000-0000-0000DAA90000}"/>
    <cellStyle name="Normal 33 2 2 2 6 3 2" xfId="48548" xr:uid="{00000000-0005-0000-0000-0000DBA90000}"/>
    <cellStyle name="Normal 33 2 2 2 6 4" xfId="39503" xr:uid="{00000000-0005-0000-0000-0000DCA90000}"/>
    <cellStyle name="Normal 33 2 2 2 6 5" xfId="25937" xr:uid="{00000000-0005-0000-0000-0000DDA90000}"/>
    <cellStyle name="Normal 33 2 2 2 7" xfId="5707" xr:uid="{00000000-0005-0000-0000-0000DEA90000}"/>
    <cellStyle name="Normal 33 2 2 2 7 2" xfId="18338" xr:uid="{00000000-0005-0000-0000-0000DFA90000}"/>
    <cellStyle name="Normal 33 2 2 2 7 2 2" xfId="53554" xr:uid="{00000000-0005-0000-0000-0000E0A90000}"/>
    <cellStyle name="Normal 33 2 2 2 7 3" xfId="40957" xr:uid="{00000000-0005-0000-0000-0000E1A90000}"/>
    <cellStyle name="Normal 33 2 2 2 7 4" xfId="30943" xr:uid="{00000000-0005-0000-0000-0000E2A90000}"/>
    <cellStyle name="Normal 33 2 2 2 8" xfId="7166" xr:uid="{00000000-0005-0000-0000-0000E3A90000}"/>
    <cellStyle name="Normal 33 2 2 2 8 2" xfId="19792" xr:uid="{00000000-0005-0000-0000-0000E4A90000}"/>
    <cellStyle name="Normal 33 2 2 2 8 2 2" xfId="55008" xr:uid="{00000000-0005-0000-0000-0000E5A90000}"/>
    <cellStyle name="Normal 33 2 2 2 8 3" xfId="42411" xr:uid="{00000000-0005-0000-0000-0000E6A90000}"/>
    <cellStyle name="Normal 33 2 2 2 8 4" xfId="32397" xr:uid="{00000000-0005-0000-0000-0000E7A90000}"/>
    <cellStyle name="Normal 33 2 2 2 9" xfId="8947" xr:uid="{00000000-0005-0000-0000-0000E8A90000}"/>
    <cellStyle name="Normal 33 2 2 2 9 2" xfId="21568" xr:uid="{00000000-0005-0000-0000-0000E9A90000}"/>
    <cellStyle name="Normal 33 2 2 2 9 2 2" xfId="56784" xr:uid="{00000000-0005-0000-0000-0000EAA90000}"/>
    <cellStyle name="Normal 33 2 2 2 9 3" xfId="44187" xr:uid="{00000000-0005-0000-0000-0000EBA90000}"/>
    <cellStyle name="Normal 33 2 2 2 9 4" xfId="34173" xr:uid="{00000000-0005-0000-0000-0000ECA90000}"/>
    <cellStyle name="Normal 33 2 2 3" xfId="3083" xr:uid="{00000000-0005-0000-0000-0000EDA90000}"/>
    <cellStyle name="Normal 33 2 2 3 10" xfId="25455" xr:uid="{00000000-0005-0000-0000-0000EEA90000}"/>
    <cellStyle name="Normal 33 2 2 3 11" xfId="60990" xr:uid="{00000000-0005-0000-0000-0000EFA90000}"/>
    <cellStyle name="Normal 33 2 2 3 2" xfId="4886" xr:uid="{00000000-0005-0000-0000-0000F0A90000}"/>
    <cellStyle name="Normal 33 2 2 3 2 2" xfId="17533" xr:uid="{00000000-0005-0000-0000-0000F1A90000}"/>
    <cellStyle name="Normal 33 2 2 3 2 2 2" xfId="52749" xr:uid="{00000000-0005-0000-0000-0000F2A90000}"/>
    <cellStyle name="Normal 33 2 2 3 2 2 3" xfId="30138" xr:uid="{00000000-0005-0000-0000-0000F3A90000}"/>
    <cellStyle name="Normal 33 2 2 3 2 3" xfId="13979" xr:uid="{00000000-0005-0000-0000-0000F4A90000}"/>
    <cellStyle name="Normal 33 2 2 3 2 3 2" xfId="49197" xr:uid="{00000000-0005-0000-0000-0000F5A90000}"/>
    <cellStyle name="Normal 33 2 2 3 2 4" xfId="40152" xr:uid="{00000000-0005-0000-0000-0000F6A90000}"/>
    <cellStyle name="Normal 33 2 2 3 2 5" xfId="26586" xr:uid="{00000000-0005-0000-0000-0000F7A90000}"/>
    <cellStyle name="Normal 33 2 2 3 3" xfId="6356" xr:uid="{00000000-0005-0000-0000-0000F8A90000}"/>
    <cellStyle name="Normal 33 2 2 3 3 2" xfId="18987" xr:uid="{00000000-0005-0000-0000-0000F9A90000}"/>
    <cellStyle name="Normal 33 2 2 3 3 2 2" xfId="54203" xr:uid="{00000000-0005-0000-0000-0000FAA90000}"/>
    <cellStyle name="Normal 33 2 2 3 3 3" xfId="41606" xr:uid="{00000000-0005-0000-0000-0000FBA90000}"/>
    <cellStyle name="Normal 33 2 2 3 3 4" xfId="31592" xr:uid="{00000000-0005-0000-0000-0000FCA90000}"/>
    <cellStyle name="Normal 33 2 2 3 4" xfId="7815" xr:uid="{00000000-0005-0000-0000-0000FDA90000}"/>
    <cellStyle name="Normal 33 2 2 3 4 2" xfId="20441" xr:uid="{00000000-0005-0000-0000-0000FEA90000}"/>
    <cellStyle name="Normal 33 2 2 3 4 2 2" xfId="55657" xr:uid="{00000000-0005-0000-0000-0000FFA90000}"/>
    <cellStyle name="Normal 33 2 2 3 4 3" xfId="43060" xr:uid="{00000000-0005-0000-0000-000000AA0000}"/>
    <cellStyle name="Normal 33 2 2 3 4 4" xfId="33046" xr:uid="{00000000-0005-0000-0000-000001AA0000}"/>
    <cellStyle name="Normal 33 2 2 3 5" xfId="9596" xr:uid="{00000000-0005-0000-0000-000002AA0000}"/>
    <cellStyle name="Normal 33 2 2 3 5 2" xfId="22217" xr:uid="{00000000-0005-0000-0000-000003AA0000}"/>
    <cellStyle name="Normal 33 2 2 3 5 2 2" xfId="57433" xr:uid="{00000000-0005-0000-0000-000004AA0000}"/>
    <cellStyle name="Normal 33 2 2 3 5 3" xfId="44836" xr:uid="{00000000-0005-0000-0000-000005AA0000}"/>
    <cellStyle name="Normal 33 2 2 3 5 4" xfId="34822" xr:uid="{00000000-0005-0000-0000-000006AA0000}"/>
    <cellStyle name="Normal 33 2 2 3 6" xfId="11390" xr:uid="{00000000-0005-0000-0000-000007AA0000}"/>
    <cellStyle name="Normal 33 2 2 3 6 2" xfId="23993" xr:uid="{00000000-0005-0000-0000-000008AA0000}"/>
    <cellStyle name="Normal 33 2 2 3 6 2 2" xfId="59209" xr:uid="{00000000-0005-0000-0000-000009AA0000}"/>
    <cellStyle name="Normal 33 2 2 3 6 3" xfId="46612" xr:uid="{00000000-0005-0000-0000-00000AAA0000}"/>
    <cellStyle name="Normal 33 2 2 3 6 4" xfId="36598" xr:uid="{00000000-0005-0000-0000-00000BAA0000}"/>
    <cellStyle name="Normal 33 2 2 3 7" xfId="15757" xr:uid="{00000000-0005-0000-0000-00000CAA0000}"/>
    <cellStyle name="Normal 33 2 2 3 7 2" xfId="50973" xr:uid="{00000000-0005-0000-0000-00000DAA0000}"/>
    <cellStyle name="Normal 33 2 2 3 7 3" xfId="28362" xr:uid="{00000000-0005-0000-0000-00000EAA0000}"/>
    <cellStyle name="Normal 33 2 2 3 8" xfId="12848" xr:uid="{00000000-0005-0000-0000-00000FAA0000}"/>
    <cellStyle name="Normal 33 2 2 3 8 2" xfId="48066" xr:uid="{00000000-0005-0000-0000-000010AA0000}"/>
    <cellStyle name="Normal 33 2 2 3 9" xfId="38376" xr:uid="{00000000-0005-0000-0000-000011AA0000}"/>
    <cellStyle name="Normal 33 2 2 4" xfId="2909" xr:uid="{00000000-0005-0000-0000-000012AA0000}"/>
    <cellStyle name="Normal 33 2 2 4 10" xfId="25296" xr:uid="{00000000-0005-0000-0000-000013AA0000}"/>
    <cellStyle name="Normal 33 2 2 4 11" xfId="60831" xr:uid="{00000000-0005-0000-0000-000014AA0000}"/>
    <cellStyle name="Normal 33 2 2 4 2" xfId="4727" xr:uid="{00000000-0005-0000-0000-000015AA0000}"/>
    <cellStyle name="Normal 33 2 2 4 2 2" xfId="17374" xr:uid="{00000000-0005-0000-0000-000016AA0000}"/>
    <cellStyle name="Normal 33 2 2 4 2 2 2" xfId="52590" xr:uid="{00000000-0005-0000-0000-000017AA0000}"/>
    <cellStyle name="Normal 33 2 2 4 2 2 3" xfId="29979" xr:uid="{00000000-0005-0000-0000-000018AA0000}"/>
    <cellStyle name="Normal 33 2 2 4 2 3" xfId="13820" xr:uid="{00000000-0005-0000-0000-000019AA0000}"/>
    <cellStyle name="Normal 33 2 2 4 2 3 2" xfId="49038" xr:uid="{00000000-0005-0000-0000-00001AAA0000}"/>
    <cellStyle name="Normal 33 2 2 4 2 4" xfId="39993" xr:uid="{00000000-0005-0000-0000-00001BAA0000}"/>
    <cellStyle name="Normal 33 2 2 4 2 5" xfId="26427" xr:uid="{00000000-0005-0000-0000-00001CAA0000}"/>
    <cellStyle name="Normal 33 2 2 4 3" xfId="6197" xr:uid="{00000000-0005-0000-0000-00001DAA0000}"/>
    <cellStyle name="Normal 33 2 2 4 3 2" xfId="18828" xr:uid="{00000000-0005-0000-0000-00001EAA0000}"/>
    <cellStyle name="Normal 33 2 2 4 3 2 2" xfId="54044" xr:uid="{00000000-0005-0000-0000-00001FAA0000}"/>
    <cellStyle name="Normal 33 2 2 4 3 3" xfId="41447" xr:uid="{00000000-0005-0000-0000-000020AA0000}"/>
    <cellStyle name="Normal 33 2 2 4 3 4" xfId="31433" xr:uid="{00000000-0005-0000-0000-000021AA0000}"/>
    <cellStyle name="Normal 33 2 2 4 4" xfId="7656" xr:uid="{00000000-0005-0000-0000-000022AA0000}"/>
    <cellStyle name="Normal 33 2 2 4 4 2" xfId="20282" xr:uid="{00000000-0005-0000-0000-000023AA0000}"/>
    <cellStyle name="Normal 33 2 2 4 4 2 2" xfId="55498" xr:uid="{00000000-0005-0000-0000-000024AA0000}"/>
    <cellStyle name="Normal 33 2 2 4 4 3" xfId="42901" xr:uid="{00000000-0005-0000-0000-000025AA0000}"/>
    <cellStyle name="Normal 33 2 2 4 4 4" xfId="32887" xr:uid="{00000000-0005-0000-0000-000026AA0000}"/>
    <cellStyle name="Normal 33 2 2 4 5" xfId="9437" xr:uid="{00000000-0005-0000-0000-000027AA0000}"/>
    <cellStyle name="Normal 33 2 2 4 5 2" xfId="22058" xr:uid="{00000000-0005-0000-0000-000028AA0000}"/>
    <cellStyle name="Normal 33 2 2 4 5 2 2" xfId="57274" xr:uid="{00000000-0005-0000-0000-000029AA0000}"/>
    <cellStyle name="Normal 33 2 2 4 5 3" xfId="44677" xr:uid="{00000000-0005-0000-0000-00002AAA0000}"/>
    <cellStyle name="Normal 33 2 2 4 5 4" xfId="34663" xr:uid="{00000000-0005-0000-0000-00002BAA0000}"/>
    <cellStyle name="Normal 33 2 2 4 6" xfId="11231" xr:uid="{00000000-0005-0000-0000-00002CAA0000}"/>
    <cellStyle name="Normal 33 2 2 4 6 2" xfId="23834" xr:uid="{00000000-0005-0000-0000-00002DAA0000}"/>
    <cellStyle name="Normal 33 2 2 4 6 2 2" xfId="59050" xr:uid="{00000000-0005-0000-0000-00002EAA0000}"/>
    <cellStyle name="Normal 33 2 2 4 6 3" xfId="46453" xr:uid="{00000000-0005-0000-0000-00002FAA0000}"/>
    <cellStyle name="Normal 33 2 2 4 6 4" xfId="36439" xr:uid="{00000000-0005-0000-0000-000030AA0000}"/>
    <cellStyle name="Normal 33 2 2 4 7" xfId="15598" xr:uid="{00000000-0005-0000-0000-000031AA0000}"/>
    <cellStyle name="Normal 33 2 2 4 7 2" xfId="50814" xr:uid="{00000000-0005-0000-0000-000032AA0000}"/>
    <cellStyle name="Normal 33 2 2 4 7 3" xfId="28203" xr:uid="{00000000-0005-0000-0000-000033AA0000}"/>
    <cellStyle name="Normal 33 2 2 4 8" xfId="12689" xr:uid="{00000000-0005-0000-0000-000034AA0000}"/>
    <cellStyle name="Normal 33 2 2 4 8 2" xfId="47907" xr:uid="{00000000-0005-0000-0000-000035AA0000}"/>
    <cellStyle name="Normal 33 2 2 4 9" xfId="38217" xr:uid="{00000000-0005-0000-0000-000036AA0000}"/>
    <cellStyle name="Normal 33 2 2 5" xfId="3418" xr:uid="{00000000-0005-0000-0000-000037AA0000}"/>
    <cellStyle name="Normal 33 2 2 5 10" xfId="26914" xr:uid="{00000000-0005-0000-0000-000038AA0000}"/>
    <cellStyle name="Normal 33 2 2 5 11" xfId="61318" xr:uid="{00000000-0005-0000-0000-000039AA0000}"/>
    <cellStyle name="Normal 33 2 2 5 2" xfId="5214" xr:uid="{00000000-0005-0000-0000-00003AAA0000}"/>
    <cellStyle name="Normal 33 2 2 5 2 2" xfId="17861" xr:uid="{00000000-0005-0000-0000-00003BAA0000}"/>
    <cellStyle name="Normal 33 2 2 5 2 2 2" xfId="53077" xr:uid="{00000000-0005-0000-0000-00003CAA0000}"/>
    <cellStyle name="Normal 33 2 2 5 2 3" xfId="40480" xr:uid="{00000000-0005-0000-0000-00003DAA0000}"/>
    <cellStyle name="Normal 33 2 2 5 2 4" xfId="30466" xr:uid="{00000000-0005-0000-0000-00003EAA0000}"/>
    <cellStyle name="Normal 33 2 2 5 3" xfId="6684" xr:uid="{00000000-0005-0000-0000-00003FAA0000}"/>
    <cellStyle name="Normal 33 2 2 5 3 2" xfId="19315" xr:uid="{00000000-0005-0000-0000-000040AA0000}"/>
    <cellStyle name="Normal 33 2 2 5 3 2 2" xfId="54531" xr:uid="{00000000-0005-0000-0000-000041AA0000}"/>
    <cellStyle name="Normal 33 2 2 5 3 3" xfId="41934" xr:uid="{00000000-0005-0000-0000-000042AA0000}"/>
    <cellStyle name="Normal 33 2 2 5 3 4" xfId="31920" xr:uid="{00000000-0005-0000-0000-000043AA0000}"/>
    <cellStyle name="Normal 33 2 2 5 4" xfId="8143" xr:uid="{00000000-0005-0000-0000-000044AA0000}"/>
    <cellStyle name="Normal 33 2 2 5 4 2" xfId="20769" xr:uid="{00000000-0005-0000-0000-000045AA0000}"/>
    <cellStyle name="Normal 33 2 2 5 4 2 2" xfId="55985" xr:uid="{00000000-0005-0000-0000-000046AA0000}"/>
    <cellStyle name="Normal 33 2 2 5 4 3" xfId="43388" xr:uid="{00000000-0005-0000-0000-000047AA0000}"/>
    <cellStyle name="Normal 33 2 2 5 4 4" xfId="33374" xr:uid="{00000000-0005-0000-0000-000048AA0000}"/>
    <cellStyle name="Normal 33 2 2 5 5" xfId="9924" xr:uid="{00000000-0005-0000-0000-000049AA0000}"/>
    <cellStyle name="Normal 33 2 2 5 5 2" xfId="22545" xr:uid="{00000000-0005-0000-0000-00004AAA0000}"/>
    <cellStyle name="Normal 33 2 2 5 5 2 2" xfId="57761" xr:uid="{00000000-0005-0000-0000-00004BAA0000}"/>
    <cellStyle name="Normal 33 2 2 5 5 3" xfId="45164" xr:uid="{00000000-0005-0000-0000-00004CAA0000}"/>
    <cellStyle name="Normal 33 2 2 5 5 4" xfId="35150" xr:uid="{00000000-0005-0000-0000-00004DAA0000}"/>
    <cellStyle name="Normal 33 2 2 5 6" xfId="11718" xr:uid="{00000000-0005-0000-0000-00004EAA0000}"/>
    <cellStyle name="Normal 33 2 2 5 6 2" xfId="24321" xr:uid="{00000000-0005-0000-0000-00004FAA0000}"/>
    <cellStyle name="Normal 33 2 2 5 6 2 2" xfId="59537" xr:uid="{00000000-0005-0000-0000-000050AA0000}"/>
    <cellStyle name="Normal 33 2 2 5 6 3" xfId="46940" xr:uid="{00000000-0005-0000-0000-000051AA0000}"/>
    <cellStyle name="Normal 33 2 2 5 6 4" xfId="36926" xr:uid="{00000000-0005-0000-0000-000052AA0000}"/>
    <cellStyle name="Normal 33 2 2 5 7" xfId="16085" xr:uid="{00000000-0005-0000-0000-000053AA0000}"/>
    <cellStyle name="Normal 33 2 2 5 7 2" xfId="51301" xr:uid="{00000000-0005-0000-0000-000054AA0000}"/>
    <cellStyle name="Normal 33 2 2 5 7 3" xfId="28690" xr:uid="{00000000-0005-0000-0000-000055AA0000}"/>
    <cellStyle name="Normal 33 2 2 5 8" xfId="14307" xr:uid="{00000000-0005-0000-0000-000056AA0000}"/>
    <cellStyle name="Normal 33 2 2 5 8 2" xfId="49525" xr:uid="{00000000-0005-0000-0000-000057AA0000}"/>
    <cellStyle name="Normal 33 2 2 5 9" xfId="38704" xr:uid="{00000000-0005-0000-0000-000058AA0000}"/>
    <cellStyle name="Normal 33 2 2 6" xfId="2578" xr:uid="{00000000-0005-0000-0000-000059AA0000}"/>
    <cellStyle name="Normal 33 2 2 6 10" xfId="26105" xr:uid="{00000000-0005-0000-0000-00005AAA0000}"/>
    <cellStyle name="Normal 33 2 2 6 11" xfId="60509" xr:uid="{00000000-0005-0000-0000-00005BAA0000}"/>
    <cellStyle name="Normal 33 2 2 6 2" xfId="4405" xr:uid="{00000000-0005-0000-0000-00005CAA0000}"/>
    <cellStyle name="Normal 33 2 2 6 2 2" xfId="17052" xr:uid="{00000000-0005-0000-0000-00005DAA0000}"/>
    <cellStyle name="Normal 33 2 2 6 2 2 2" xfId="52268" xr:uid="{00000000-0005-0000-0000-00005EAA0000}"/>
    <cellStyle name="Normal 33 2 2 6 2 3" xfId="39671" xr:uid="{00000000-0005-0000-0000-00005FAA0000}"/>
    <cellStyle name="Normal 33 2 2 6 2 4" xfId="29657" xr:uid="{00000000-0005-0000-0000-000060AA0000}"/>
    <cellStyle name="Normal 33 2 2 6 3" xfId="5875" xr:uid="{00000000-0005-0000-0000-000061AA0000}"/>
    <cellStyle name="Normal 33 2 2 6 3 2" xfId="18506" xr:uid="{00000000-0005-0000-0000-000062AA0000}"/>
    <cellStyle name="Normal 33 2 2 6 3 2 2" xfId="53722" xr:uid="{00000000-0005-0000-0000-000063AA0000}"/>
    <cellStyle name="Normal 33 2 2 6 3 3" xfId="41125" xr:uid="{00000000-0005-0000-0000-000064AA0000}"/>
    <cellStyle name="Normal 33 2 2 6 3 4" xfId="31111" xr:uid="{00000000-0005-0000-0000-000065AA0000}"/>
    <cellStyle name="Normal 33 2 2 6 4" xfId="7334" xr:uid="{00000000-0005-0000-0000-000066AA0000}"/>
    <cellStyle name="Normal 33 2 2 6 4 2" xfId="19960" xr:uid="{00000000-0005-0000-0000-000067AA0000}"/>
    <cellStyle name="Normal 33 2 2 6 4 2 2" xfId="55176" xr:uid="{00000000-0005-0000-0000-000068AA0000}"/>
    <cellStyle name="Normal 33 2 2 6 4 3" xfId="42579" xr:uid="{00000000-0005-0000-0000-000069AA0000}"/>
    <cellStyle name="Normal 33 2 2 6 4 4" xfId="32565" xr:uid="{00000000-0005-0000-0000-00006AAA0000}"/>
    <cellStyle name="Normal 33 2 2 6 5" xfId="9115" xr:uid="{00000000-0005-0000-0000-00006BAA0000}"/>
    <cellStyle name="Normal 33 2 2 6 5 2" xfId="21736" xr:uid="{00000000-0005-0000-0000-00006CAA0000}"/>
    <cellStyle name="Normal 33 2 2 6 5 2 2" xfId="56952" xr:uid="{00000000-0005-0000-0000-00006DAA0000}"/>
    <cellStyle name="Normal 33 2 2 6 5 3" xfId="44355" xr:uid="{00000000-0005-0000-0000-00006EAA0000}"/>
    <cellStyle name="Normal 33 2 2 6 5 4" xfId="34341" xr:uid="{00000000-0005-0000-0000-00006FAA0000}"/>
    <cellStyle name="Normal 33 2 2 6 6" xfId="10909" xr:uid="{00000000-0005-0000-0000-000070AA0000}"/>
    <cellStyle name="Normal 33 2 2 6 6 2" xfId="23512" xr:uid="{00000000-0005-0000-0000-000071AA0000}"/>
    <cellStyle name="Normal 33 2 2 6 6 2 2" xfId="58728" xr:uid="{00000000-0005-0000-0000-000072AA0000}"/>
    <cellStyle name="Normal 33 2 2 6 6 3" xfId="46131" xr:uid="{00000000-0005-0000-0000-000073AA0000}"/>
    <cellStyle name="Normal 33 2 2 6 6 4" xfId="36117" xr:uid="{00000000-0005-0000-0000-000074AA0000}"/>
    <cellStyle name="Normal 33 2 2 6 7" xfId="15276" xr:uid="{00000000-0005-0000-0000-000075AA0000}"/>
    <cellStyle name="Normal 33 2 2 6 7 2" xfId="50492" xr:uid="{00000000-0005-0000-0000-000076AA0000}"/>
    <cellStyle name="Normal 33 2 2 6 7 3" xfId="27881" xr:uid="{00000000-0005-0000-0000-000077AA0000}"/>
    <cellStyle name="Normal 33 2 2 6 8" xfId="13498" xr:uid="{00000000-0005-0000-0000-000078AA0000}"/>
    <cellStyle name="Normal 33 2 2 6 8 2" xfId="48716" xr:uid="{00000000-0005-0000-0000-000079AA0000}"/>
    <cellStyle name="Normal 33 2 2 6 9" xfId="37895" xr:uid="{00000000-0005-0000-0000-00007AAA0000}"/>
    <cellStyle name="Normal 33 2 2 7" xfId="3742" xr:uid="{00000000-0005-0000-0000-00007BAA0000}"/>
    <cellStyle name="Normal 33 2 2 7 2" xfId="8466" xr:uid="{00000000-0005-0000-0000-00007CAA0000}"/>
    <cellStyle name="Normal 33 2 2 7 2 2" xfId="21092" xr:uid="{00000000-0005-0000-0000-00007DAA0000}"/>
    <cellStyle name="Normal 33 2 2 7 2 2 2" xfId="56308" xr:uid="{00000000-0005-0000-0000-00007EAA0000}"/>
    <cellStyle name="Normal 33 2 2 7 2 3" xfId="43711" xr:uid="{00000000-0005-0000-0000-00007FAA0000}"/>
    <cellStyle name="Normal 33 2 2 7 2 4" xfId="33697" xr:uid="{00000000-0005-0000-0000-000080AA0000}"/>
    <cellStyle name="Normal 33 2 2 7 3" xfId="10247" xr:uid="{00000000-0005-0000-0000-000081AA0000}"/>
    <cellStyle name="Normal 33 2 2 7 3 2" xfId="22868" xr:uid="{00000000-0005-0000-0000-000082AA0000}"/>
    <cellStyle name="Normal 33 2 2 7 3 2 2" xfId="58084" xr:uid="{00000000-0005-0000-0000-000083AA0000}"/>
    <cellStyle name="Normal 33 2 2 7 3 3" xfId="45487" xr:uid="{00000000-0005-0000-0000-000084AA0000}"/>
    <cellStyle name="Normal 33 2 2 7 3 4" xfId="35473" xr:uid="{00000000-0005-0000-0000-000085AA0000}"/>
    <cellStyle name="Normal 33 2 2 7 4" xfId="12043" xr:uid="{00000000-0005-0000-0000-000086AA0000}"/>
    <cellStyle name="Normal 33 2 2 7 4 2" xfId="24644" xr:uid="{00000000-0005-0000-0000-000087AA0000}"/>
    <cellStyle name="Normal 33 2 2 7 4 2 2" xfId="59860" xr:uid="{00000000-0005-0000-0000-000088AA0000}"/>
    <cellStyle name="Normal 33 2 2 7 4 3" xfId="47263" xr:uid="{00000000-0005-0000-0000-000089AA0000}"/>
    <cellStyle name="Normal 33 2 2 7 4 4" xfId="37249" xr:uid="{00000000-0005-0000-0000-00008AAA0000}"/>
    <cellStyle name="Normal 33 2 2 7 5" xfId="16408" xr:uid="{00000000-0005-0000-0000-00008BAA0000}"/>
    <cellStyle name="Normal 33 2 2 7 5 2" xfId="51624" xr:uid="{00000000-0005-0000-0000-00008CAA0000}"/>
    <cellStyle name="Normal 33 2 2 7 5 3" xfId="29013" xr:uid="{00000000-0005-0000-0000-00008DAA0000}"/>
    <cellStyle name="Normal 33 2 2 7 6" xfId="14630" xr:uid="{00000000-0005-0000-0000-00008EAA0000}"/>
    <cellStyle name="Normal 33 2 2 7 6 2" xfId="49848" xr:uid="{00000000-0005-0000-0000-00008FAA0000}"/>
    <cellStyle name="Normal 33 2 2 7 7" xfId="39027" xr:uid="{00000000-0005-0000-0000-000090AA0000}"/>
    <cellStyle name="Normal 33 2 2 7 8" xfId="27237" xr:uid="{00000000-0005-0000-0000-000091AA0000}"/>
    <cellStyle name="Normal 33 2 2 8" xfId="4080" xr:uid="{00000000-0005-0000-0000-000092AA0000}"/>
    <cellStyle name="Normal 33 2 2 8 2" xfId="16730" xr:uid="{00000000-0005-0000-0000-000093AA0000}"/>
    <cellStyle name="Normal 33 2 2 8 2 2" xfId="51946" xr:uid="{00000000-0005-0000-0000-000094AA0000}"/>
    <cellStyle name="Normal 33 2 2 8 2 3" xfId="29335" xr:uid="{00000000-0005-0000-0000-000095AA0000}"/>
    <cellStyle name="Normal 33 2 2 8 3" xfId="13176" xr:uid="{00000000-0005-0000-0000-000096AA0000}"/>
    <cellStyle name="Normal 33 2 2 8 3 2" xfId="48394" xr:uid="{00000000-0005-0000-0000-000097AA0000}"/>
    <cellStyle name="Normal 33 2 2 8 4" xfId="39349" xr:uid="{00000000-0005-0000-0000-000098AA0000}"/>
    <cellStyle name="Normal 33 2 2 8 5" xfId="25783" xr:uid="{00000000-0005-0000-0000-000099AA0000}"/>
    <cellStyle name="Normal 33 2 2 9" xfId="5553" xr:uid="{00000000-0005-0000-0000-00009AAA0000}"/>
    <cellStyle name="Normal 33 2 2 9 2" xfId="18184" xr:uid="{00000000-0005-0000-0000-00009BAA0000}"/>
    <cellStyle name="Normal 33 2 2 9 2 2" xfId="53400" xr:uid="{00000000-0005-0000-0000-00009CAA0000}"/>
    <cellStyle name="Normal 33 2 2 9 3" xfId="40803" xr:uid="{00000000-0005-0000-0000-00009DAA0000}"/>
    <cellStyle name="Normal 33 2 2 9 4" xfId="30789" xr:uid="{00000000-0005-0000-0000-00009EAA0000}"/>
    <cellStyle name="Normal 33 2 3" xfId="2322" xr:uid="{00000000-0005-0000-0000-00009FAA0000}"/>
    <cellStyle name="Normal 33 2 3 10" xfId="10683" xr:uid="{00000000-0005-0000-0000-0000A0AA0000}"/>
    <cellStyle name="Normal 33 2 3 10 2" xfId="23294" xr:uid="{00000000-0005-0000-0000-0000A1AA0000}"/>
    <cellStyle name="Normal 33 2 3 10 2 2" xfId="58510" xr:uid="{00000000-0005-0000-0000-0000A2AA0000}"/>
    <cellStyle name="Normal 33 2 3 10 3" xfId="45913" xr:uid="{00000000-0005-0000-0000-0000A3AA0000}"/>
    <cellStyle name="Normal 33 2 3 10 4" xfId="35899" xr:uid="{00000000-0005-0000-0000-0000A4AA0000}"/>
    <cellStyle name="Normal 33 2 3 11" xfId="15034" xr:uid="{00000000-0005-0000-0000-0000A5AA0000}"/>
    <cellStyle name="Normal 33 2 3 11 2" xfId="50250" xr:uid="{00000000-0005-0000-0000-0000A6AA0000}"/>
    <cellStyle name="Normal 33 2 3 11 3" xfId="27639" xr:uid="{00000000-0005-0000-0000-0000A7AA0000}"/>
    <cellStyle name="Normal 33 2 3 12" xfId="12447" xr:uid="{00000000-0005-0000-0000-0000A8AA0000}"/>
    <cellStyle name="Normal 33 2 3 12 2" xfId="47665" xr:uid="{00000000-0005-0000-0000-0000A9AA0000}"/>
    <cellStyle name="Normal 33 2 3 13" xfId="37653" xr:uid="{00000000-0005-0000-0000-0000AAAA0000}"/>
    <cellStyle name="Normal 33 2 3 14" xfId="25054" xr:uid="{00000000-0005-0000-0000-0000ABAA0000}"/>
    <cellStyle name="Normal 33 2 3 15" xfId="60267" xr:uid="{00000000-0005-0000-0000-0000ACAA0000}"/>
    <cellStyle name="Normal 33 2 3 2" xfId="3169" xr:uid="{00000000-0005-0000-0000-0000ADAA0000}"/>
    <cellStyle name="Normal 33 2 3 2 10" xfId="25538" xr:uid="{00000000-0005-0000-0000-0000AEAA0000}"/>
    <cellStyle name="Normal 33 2 3 2 11" xfId="61073" xr:uid="{00000000-0005-0000-0000-0000AFAA0000}"/>
    <cellStyle name="Normal 33 2 3 2 2" xfId="4969" xr:uid="{00000000-0005-0000-0000-0000B0AA0000}"/>
    <cellStyle name="Normal 33 2 3 2 2 2" xfId="17616" xr:uid="{00000000-0005-0000-0000-0000B1AA0000}"/>
    <cellStyle name="Normal 33 2 3 2 2 2 2" xfId="52832" xr:uid="{00000000-0005-0000-0000-0000B2AA0000}"/>
    <cellStyle name="Normal 33 2 3 2 2 2 3" xfId="30221" xr:uid="{00000000-0005-0000-0000-0000B3AA0000}"/>
    <cellStyle name="Normal 33 2 3 2 2 3" xfId="14062" xr:uid="{00000000-0005-0000-0000-0000B4AA0000}"/>
    <cellStyle name="Normal 33 2 3 2 2 3 2" xfId="49280" xr:uid="{00000000-0005-0000-0000-0000B5AA0000}"/>
    <cellStyle name="Normal 33 2 3 2 2 4" xfId="40235" xr:uid="{00000000-0005-0000-0000-0000B6AA0000}"/>
    <cellStyle name="Normal 33 2 3 2 2 5" xfId="26669" xr:uid="{00000000-0005-0000-0000-0000B7AA0000}"/>
    <cellStyle name="Normal 33 2 3 2 3" xfId="6439" xr:uid="{00000000-0005-0000-0000-0000B8AA0000}"/>
    <cellStyle name="Normal 33 2 3 2 3 2" xfId="19070" xr:uid="{00000000-0005-0000-0000-0000B9AA0000}"/>
    <cellStyle name="Normal 33 2 3 2 3 2 2" xfId="54286" xr:uid="{00000000-0005-0000-0000-0000BAAA0000}"/>
    <cellStyle name="Normal 33 2 3 2 3 3" xfId="41689" xr:uid="{00000000-0005-0000-0000-0000BBAA0000}"/>
    <cellStyle name="Normal 33 2 3 2 3 4" xfId="31675" xr:uid="{00000000-0005-0000-0000-0000BCAA0000}"/>
    <cellStyle name="Normal 33 2 3 2 4" xfId="7898" xr:uid="{00000000-0005-0000-0000-0000BDAA0000}"/>
    <cellStyle name="Normal 33 2 3 2 4 2" xfId="20524" xr:uid="{00000000-0005-0000-0000-0000BEAA0000}"/>
    <cellStyle name="Normal 33 2 3 2 4 2 2" xfId="55740" xr:uid="{00000000-0005-0000-0000-0000BFAA0000}"/>
    <cellStyle name="Normal 33 2 3 2 4 3" xfId="43143" xr:uid="{00000000-0005-0000-0000-0000C0AA0000}"/>
    <cellStyle name="Normal 33 2 3 2 4 4" xfId="33129" xr:uid="{00000000-0005-0000-0000-0000C1AA0000}"/>
    <cellStyle name="Normal 33 2 3 2 5" xfId="9679" xr:uid="{00000000-0005-0000-0000-0000C2AA0000}"/>
    <cellStyle name="Normal 33 2 3 2 5 2" xfId="22300" xr:uid="{00000000-0005-0000-0000-0000C3AA0000}"/>
    <cellStyle name="Normal 33 2 3 2 5 2 2" xfId="57516" xr:uid="{00000000-0005-0000-0000-0000C4AA0000}"/>
    <cellStyle name="Normal 33 2 3 2 5 3" xfId="44919" xr:uid="{00000000-0005-0000-0000-0000C5AA0000}"/>
    <cellStyle name="Normal 33 2 3 2 5 4" xfId="34905" xr:uid="{00000000-0005-0000-0000-0000C6AA0000}"/>
    <cellStyle name="Normal 33 2 3 2 6" xfId="11473" xr:uid="{00000000-0005-0000-0000-0000C7AA0000}"/>
    <cellStyle name="Normal 33 2 3 2 6 2" xfId="24076" xr:uid="{00000000-0005-0000-0000-0000C8AA0000}"/>
    <cellStyle name="Normal 33 2 3 2 6 2 2" xfId="59292" xr:uid="{00000000-0005-0000-0000-0000C9AA0000}"/>
    <cellStyle name="Normal 33 2 3 2 6 3" xfId="46695" xr:uid="{00000000-0005-0000-0000-0000CAAA0000}"/>
    <cellStyle name="Normal 33 2 3 2 6 4" xfId="36681" xr:uid="{00000000-0005-0000-0000-0000CBAA0000}"/>
    <cellStyle name="Normal 33 2 3 2 7" xfId="15840" xr:uid="{00000000-0005-0000-0000-0000CCAA0000}"/>
    <cellStyle name="Normal 33 2 3 2 7 2" xfId="51056" xr:uid="{00000000-0005-0000-0000-0000CDAA0000}"/>
    <cellStyle name="Normal 33 2 3 2 7 3" xfId="28445" xr:uid="{00000000-0005-0000-0000-0000CEAA0000}"/>
    <cellStyle name="Normal 33 2 3 2 8" xfId="12931" xr:uid="{00000000-0005-0000-0000-0000CFAA0000}"/>
    <cellStyle name="Normal 33 2 3 2 8 2" xfId="48149" xr:uid="{00000000-0005-0000-0000-0000D0AA0000}"/>
    <cellStyle name="Normal 33 2 3 2 9" xfId="38459" xr:uid="{00000000-0005-0000-0000-0000D1AA0000}"/>
    <cellStyle name="Normal 33 2 3 3" xfId="3498" xr:uid="{00000000-0005-0000-0000-0000D2AA0000}"/>
    <cellStyle name="Normal 33 2 3 3 10" xfId="26994" xr:uid="{00000000-0005-0000-0000-0000D3AA0000}"/>
    <cellStyle name="Normal 33 2 3 3 11" xfId="61398" xr:uid="{00000000-0005-0000-0000-0000D4AA0000}"/>
    <cellStyle name="Normal 33 2 3 3 2" xfId="5294" xr:uid="{00000000-0005-0000-0000-0000D5AA0000}"/>
    <cellStyle name="Normal 33 2 3 3 2 2" xfId="17941" xr:uid="{00000000-0005-0000-0000-0000D6AA0000}"/>
    <cellStyle name="Normal 33 2 3 3 2 2 2" xfId="53157" xr:uid="{00000000-0005-0000-0000-0000D7AA0000}"/>
    <cellStyle name="Normal 33 2 3 3 2 3" xfId="40560" xr:uid="{00000000-0005-0000-0000-0000D8AA0000}"/>
    <cellStyle name="Normal 33 2 3 3 2 4" xfId="30546" xr:uid="{00000000-0005-0000-0000-0000D9AA0000}"/>
    <cellStyle name="Normal 33 2 3 3 3" xfId="6764" xr:uid="{00000000-0005-0000-0000-0000DAAA0000}"/>
    <cellStyle name="Normal 33 2 3 3 3 2" xfId="19395" xr:uid="{00000000-0005-0000-0000-0000DBAA0000}"/>
    <cellStyle name="Normal 33 2 3 3 3 2 2" xfId="54611" xr:uid="{00000000-0005-0000-0000-0000DCAA0000}"/>
    <cellStyle name="Normal 33 2 3 3 3 3" xfId="42014" xr:uid="{00000000-0005-0000-0000-0000DDAA0000}"/>
    <cellStyle name="Normal 33 2 3 3 3 4" xfId="32000" xr:uid="{00000000-0005-0000-0000-0000DEAA0000}"/>
    <cellStyle name="Normal 33 2 3 3 4" xfId="8223" xr:uid="{00000000-0005-0000-0000-0000DFAA0000}"/>
    <cellStyle name="Normal 33 2 3 3 4 2" xfId="20849" xr:uid="{00000000-0005-0000-0000-0000E0AA0000}"/>
    <cellStyle name="Normal 33 2 3 3 4 2 2" xfId="56065" xr:uid="{00000000-0005-0000-0000-0000E1AA0000}"/>
    <cellStyle name="Normal 33 2 3 3 4 3" xfId="43468" xr:uid="{00000000-0005-0000-0000-0000E2AA0000}"/>
    <cellStyle name="Normal 33 2 3 3 4 4" xfId="33454" xr:uid="{00000000-0005-0000-0000-0000E3AA0000}"/>
    <cellStyle name="Normal 33 2 3 3 5" xfId="10004" xr:uid="{00000000-0005-0000-0000-0000E4AA0000}"/>
    <cellStyle name="Normal 33 2 3 3 5 2" xfId="22625" xr:uid="{00000000-0005-0000-0000-0000E5AA0000}"/>
    <cellStyle name="Normal 33 2 3 3 5 2 2" xfId="57841" xr:uid="{00000000-0005-0000-0000-0000E6AA0000}"/>
    <cellStyle name="Normal 33 2 3 3 5 3" xfId="45244" xr:uid="{00000000-0005-0000-0000-0000E7AA0000}"/>
    <cellStyle name="Normal 33 2 3 3 5 4" xfId="35230" xr:uid="{00000000-0005-0000-0000-0000E8AA0000}"/>
    <cellStyle name="Normal 33 2 3 3 6" xfId="11798" xr:uid="{00000000-0005-0000-0000-0000E9AA0000}"/>
    <cellStyle name="Normal 33 2 3 3 6 2" xfId="24401" xr:uid="{00000000-0005-0000-0000-0000EAAA0000}"/>
    <cellStyle name="Normal 33 2 3 3 6 2 2" xfId="59617" xr:uid="{00000000-0005-0000-0000-0000EBAA0000}"/>
    <cellStyle name="Normal 33 2 3 3 6 3" xfId="47020" xr:uid="{00000000-0005-0000-0000-0000ECAA0000}"/>
    <cellStyle name="Normal 33 2 3 3 6 4" xfId="37006" xr:uid="{00000000-0005-0000-0000-0000EDAA0000}"/>
    <cellStyle name="Normal 33 2 3 3 7" xfId="16165" xr:uid="{00000000-0005-0000-0000-0000EEAA0000}"/>
    <cellStyle name="Normal 33 2 3 3 7 2" xfId="51381" xr:uid="{00000000-0005-0000-0000-0000EFAA0000}"/>
    <cellStyle name="Normal 33 2 3 3 7 3" xfId="28770" xr:uid="{00000000-0005-0000-0000-0000F0AA0000}"/>
    <cellStyle name="Normal 33 2 3 3 8" xfId="14387" xr:uid="{00000000-0005-0000-0000-0000F1AA0000}"/>
    <cellStyle name="Normal 33 2 3 3 8 2" xfId="49605" xr:uid="{00000000-0005-0000-0000-0000F2AA0000}"/>
    <cellStyle name="Normal 33 2 3 3 9" xfId="38784" xr:uid="{00000000-0005-0000-0000-0000F3AA0000}"/>
    <cellStyle name="Normal 33 2 3 4" xfId="2659" xr:uid="{00000000-0005-0000-0000-0000F4AA0000}"/>
    <cellStyle name="Normal 33 2 3 4 10" xfId="26185" xr:uid="{00000000-0005-0000-0000-0000F5AA0000}"/>
    <cellStyle name="Normal 33 2 3 4 11" xfId="60589" xr:uid="{00000000-0005-0000-0000-0000F6AA0000}"/>
    <cellStyle name="Normal 33 2 3 4 2" xfId="4485" xr:uid="{00000000-0005-0000-0000-0000F7AA0000}"/>
    <cellStyle name="Normal 33 2 3 4 2 2" xfId="17132" xr:uid="{00000000-0005-0000-0000-0000F8AA0000}"/>
    <cellStyle name="Normal 33 2 3 4 2 2 2" xfId="52348" xr:uid="{00000000-0005-0000-0000-0000F9AA0000}"/>
    <cellStyle name="Normal 33 2 3 4 2 3" xfId="39751" xr:uid="{00000000-0005-0000-0000-0000FAAA0000}"/>
    <cellStyle name="Normal 33 2 3 4 2 4" xfId="29737" xr:uid="{00000000-0005-0000-0000-0000FBAA0000}"/>
    <cellStyle name="Normal 33 2 3 4 3" xfId="5955" xr:uid="{00000000-0005-0000-0000-0000FCAA0000}"/>
    <cellStyle name="Normal 33 2 3 4 3 2" xfId="18586" xr:uid="{00000000-0005-0000-0000-0000FDAA0000}"/>
    <cellStyle name="Normal 33 2 3 4 3 2 2" xfId="53802" xr:uid="{00000000-0005-0000-0000-0000FEAA0000}"/>
    <cellStyle name="Normal 33 2 3 4 3 3" xfId="41205" xr:uid="{00000000-0005-0000-0000-0000FFAA0000}"/>
    <cellStyle name="Normal 33 2 3 4 3 4" xfId="31191" xr:uid="{00000000-0005-0000-0000-000000AB0000}"/>
    <cellStyle name="Normal 33 2 3 4 4" xfId="7414" xr:uid="{00000000-0005-0000-0000-000001AB0000}"/>
    <cellStyle name="Normal 33 2 3 4 4 2" xfId="20040" xr:uid="{00000000-0005-0000-0000-000002AB0000}"/>
    <cellStyle name="Normal 33 2 3 4 4 2 2" xfId="55256" xr:uid="{00000000-0005-0000-0000-000003AB0000}"/>
    <cellStyle name="Normal 33 2 3 4 4 3" xfId="42659" xr:uid="{00000000-0005-0000-0000-000004AB0000}"/>
    <cellStyle name="Normal 33 2 3 4 4 4" xfId="32645" xr:uid="{00000000-0005-0000-0000-000005AB0000}"/>
    <cellStyle name="Normal 33 2 3 4 5" xfId="9195" xr:uid="{00000000-0005-0000-0000-000006AB0000}"/>
    <cellStyle name="Normal 33 2 3 4 5 2" xfId="21816" xr:uid="{00000000-0005-0000-0000-000007AB0000}"/>
    <cellStyle name="Normal 33 2 3 4 5 2 2" xfId="57032" xr:uid="{00000000-0005-0000-0000-000008AB0000}"/>
    <cellStyle name="Normal 33 2 3 4 5 3" xfId="44435" xr:uid="{00000000-0005-0000-0000-000009AB0000}"/>
    <cellStyle name="Normal 33 2 3 4 5 4" xfId="34421" xr:uid="{00000000-0005-0000-0000-00000AAB0000}"/>
    <cellStyle name="Normal 33 2 3 4 6" xfId="10989" xr:uid="{00000000-0005-0000-0000-00000BAB0000}"/>
    <cellStyle name="Normal 33 2 3 4 6 2" xfId="23592" xr:uid="{00000000-0005-0000-0000-00000CAB0000}"/>
    <cellStyle name="Normal 33 2 3 4 6 2 2" xfId="58808" xr:uid="{00000000-0005-0000-0000-00000DAB0000}"/>
    <cellStyle name="Normal 33 2 3 4 6 3" xfId="46211" xr:uid="{00000000-0005-0000-0000-00000EAB0000}"/>
    <cellStyle name="Normal 33 2 3 4 6 4" xfId="36197" xr:uid="{00000000-0005-0000-0000-00000FAB0000}"/>
    <cellStyle name="Normal 33 2 3 4 7" xfId="15356" xr:uid="{00000000-0005-0000-0000-000010AB0000}"/>
    <cellStyle name="Normal 33 2 3 4 7 2" xfId="50572" xr:uid="{00000000-0005-0000-0000-000011AB0000}"/>
    <cellStyle name="Normal 33 2 3 4 7 3" xfId="27961" xr:uid="{00000000-0005-0000-0000-000012AB0000}"/>
    <cellStyle name="Normal 33 2 3 4 8" xfId="13578" xr:uid="{00000000-0005-0000-0000-000013AB0000}"/>
    <cellStyle name="Normal 33 2 3 4 8 2" xfId="48796" xr:uid="{00000000-0005-0000-0000-000014AB0000}"/>
    <cellStyle name="Normal 33 2 3 4 9" xfId="37975" xr:uid="{00000000-0005-0000-0000-000015AB0000}"/>
    <cellStyle name="Normal 33 2 3 5" xfId="3823" xr:uid="{00000000-0005-0000-0000-000016AB0000}"/>
    <cellStyle name="Normal 33 2 3 5 2" xfId="8546" xr:uid="{00000000-0005-0000-0000-000017AB0000}"/>
    <cellStyle name="Normal 33 2 3 5 2 2" xfId="21172" xr:uid="{00000000-0005-0000-0000-000018AB0000}"/>
    <cellStyle name="Normal 33 2 3 5 2 2 2" xfId="56388" xr:uid="{00000000-0005-0000-0000-000019AB0000}"/>
    <cellStyle name="Normal 33 2 3 5 2 3" xfId="43791" xr:uid="{00000000-0005-0000-0000-00001AAB0000}"/>
    <cellStyle name="Normal 33 2 3 5 2 4" xfId="33777" xr:uid="{00000000-0005-0000-0000-00001BAB0000}"/>
    <cellStyle name="Normal 33 2 3 5 3" xfId="10327" xr:uid="{00000000-0005-0000-0000-00001CAB0000}"/>
    <cellStyle name="Normal 33 2 3 5 3 2" xfId="22948" xr:uid="{00000000-0005-0000-0000-00001DAB0000}"/>
    <cellStyle name="Normal 33 2 3 5 3 2 2" xfId="58164" xr:uid="{00000000-0005-0000-0000-00001EAB0000}"/>
    <cellStyle name="Normal 33 2 3 5 3 3" xfId="45567" xr:uid="{00000000-0005-0000-0000-00001FAB0000}"/>
    <cellStyle name="Normal 33 2 3 5 3 4" xfId="35553" xr:uid="{00000000-0005-0000-0000-000020AB0000}"/>
    <cellStyle name="Normal 33 2 3 5 4" xfId="12123" xr:uid="{00000000-0005-0000-0000-000021AB0000}"/>
    <cellStyle name="Normal 33 2 3 5 4 2" xfId="24724" xr:uid="{00000000-0005-0000-0000-000022AB0000}"/>
    <cellStyle name="Normal 33 2 3 5 4 2 2" xfId="59940" xr:uid="{00000000-0005-0000-0000-000023AB0000}"/>
    <cellStyle name="Normal 33 2 3 5 4 3" xfId="47343" xr:uid="{00000000-0005-0000-0000-000024AB0000}"/>
    <cellStyle name="Normal 33 2 3 5 4 4" xfId="37329" xr:uid="{00000000-0005-0000-0000-000025AB0000}"/>
    <cellStyle name="Normal 33 2 3 5 5" xfId="16488" xr:uid="{00000000-0005-0000-0000-000026AB0000}"/>
    <cellStyle name="Normal 33 2 3 5 5 2" xfId="51704" xr:uid="{00000000-0005-0000-0000-000027AB0000}"/>
    <cellStyle name="Normal 33 2 3 5 5 3" xfId="29093" xr:uid="{00000000-0005-0000-0000-000028AB0000}"/>
    <cellStyle name="Normal 33 2 3 5 6" xfId="14710" xr:uid="{00000000-0005-0000-0000-000029AB0000}"/>
    <cellStyle name="Normal 33 2 3 5 6 2" xfId="49928" xr:uid="{00000000-0005-0000-0000-00002AAB0000}"/>
    <cellStyle name="Normal 33 2 3 5 7" xfId="39107" xr:uid="{00000000-0005-0000-0000-00002BAB0000}"/>
    <cellStyle name="Normal 33 2 3 5 8" xfId="27317" xr:uid="{00000000-0005-0000-0000-00002CAB0000}"/>
    <cellStyle name="Normal 33 2 3 6" xfId="4163" xr:uid="{00000000-0005-0000-0000-00002DAB0000}"/>
    <cellStyle name="Normal 33 2 3 6 2" xfId="16810" xr:uid="{00000000-0005-0000-0000-00002EAB0000}"/>
    <cellStyle name="Normal 33 2 3 6 2 2" xfId="52026" xr:uid="{00000000-0005-0000-0000-00002FAB0000}"/>
    <cellStyle name="Normal 33 2 3 6 2 3" xfId="29415" xr:uid="{00000000-0005-0000-0000-000030AB0000}"/>
    <cellStyle name="Normal 33 2 3 6 3" xfId="13256" xr:uid="{00000000-0005-0000-0000-000031AB0000}"/>
    <cellStyle name="Normal 33 2 3 6 3 2" xfId="48474" xr:uid="{00000000-0005-0000-0000-000032AB0000}"/>
    <cellStyle name="Normal 33 2 3 6 4" xfId="39429" xr:uid="{00000000-0005-0000-0000-000033AB0000}"/>
    <cellStyle name="Normal 33 2 3 6 5" xfId="25863" xr:uid="{00000000-0005-0000-0000-000034AB0000}"/>
    <cellStyle name="Normal 33 2 3 7" xfId="5633" xr:uid="{00000000-0005-0000-0000-000035AB0000}"/>
    <cellStyle name="Normal 33 2 3 7 2" xfId="18264" xr:uid="{00000000-0005-0000-0000-000036AB0000}"/>
    <cellStyle name="Normal 33 2 3 7 2 2" xfId="53480" xr:uid="{00000000-0005-0000-0000-000037AB0000}"/>
    <cellStyle name="Normal 33 2 3 7 3" xfId="40883" xr:uid="{00000000-0005-0000-0000-000038AB0000}"/>
    <cellStyle name="Normal 33 2 3 7 4" xfId="30869" xr:uid="{00000000-0005-0000-0000-000039AB0000}"/>
    <cellStyle name="Normal 33 2 3 8" xfId="7092" xr:uid="{00000000-0005-0000-0000-00003AAB0000}"/>
    <cellStyle name="Normal 33 2 3 8 2" xfId="19718" xr:uid="{00000000-0005-0000-0000-00003BAB0000}"/>
    <cellStyle name="Normal 33 2 3 8 2 2" xfId="54934" xr:uid="{00000000-0005-0000-0000-00003CAB0000}"/>
    <cellStyle name="Normal 33 2 3 8 3" xfId="42337" xr:uid="{00000000-0005-0000-0000-00003DAB0000}"/>
    <cellStyle name="Normal 33 2 3 8 4" xfId="32323" xr:uid="{00000000-0005-0000-0000-00003EAB0000}"/>
    <cellStyle name="Normal 33 2 3 9" xfId="8873" xr:uid="{00000000-0005-0000-0000-00003FAB0000}"/>
    <cellStyle name="Normal 33 2 3 9 2" xfId="21494" xr:uid="{00000000-0005-0000-0000-000040AB0000}"/>
    <cellStyle name="Normal 33 2 3 9 2 2" xfId="56710" xr:uid="{00000000-0005-0000-0000-000041AB0000}"/>
    <cellStyle name="Normal 33 2 3 9 3" xfId="44113" xr:uid="{00000000-0005-0000-0000-000042AB0000}"/>
    <cellStyle name="Normal 33 2 3 9 4" xfId="34099" xr:uid="{00000000-0005-0000-0000-000043AB0000}"/>
    <cellStyle name="Normal 33 2 4" xfId="3004" xr:uid="{00000000-0005-0000-0000-000044AB0000}"/>
    <cellStyle name="Normal 33 2 4 10" xfId="25379" xr:uid="{00000000-0005-0000-0000-000045AB0000}"/>
    <cellStyle name="Normal 33 2 4 11" xfId="60914" xr:uid="{00000000-0005-0000-0000-000046AB0000}"/>
    <cellStyle name="Normal 33 2 4 2" xfId="4810" xr:uid="{00000000-0005-0000-0000-000047AB0000}"/>
    <cellStyle name="Normal 33 2 4 2 2" xfId="17457" xr:uid="{00000000-0005-0000-0000-000048AB0000}"/>
    <cellStyle name="Normal 33 2 4 2 2 2" xfId="52673" xr:uid="{00000000-0005-0000-0000-000049AB0000}"/>
    <cellStyle name="Normal 33 2 4 2 2 3" xfId="30062" xr:uid="{00000000-0005-0000-0000-00004AAB0000}"/>
    <cellStyle name="Normal 33 2 4 2 3" xfId="13903" xr:uid="{00000000-0005-0000-0000-00004BAB0000}"/>
    <cellStyle name="Normal 33 2 4 2 3 2" xfId="49121" xr:uid="{00000000-0005-0000-0000-00004CAB0000}"/>
    <cellStyle name="Normal 33 2 4 2 4" xfId="40076" xr:uid="{00000000-0005-0000-0000-00004DAB0000}"/>
    <cellStyle name="Normal 33 2 4 2 5" xfId="26510" xr:uid="{00000000-0005-0000-0000-00004EAB0000}"/>
    <cellStyle name="Normal 33 2 4 3" xfId="6280" xr:uid="{00000000-0005-0000-0000-00004FAB0000}"/>
    <cellStyle name="Normal 33 2 4 3 2" xfId="18911" xr:uid="{00000000-0005-0000-0000-000050AB0000}"/>
    <cellStyle name="Normal 33 2 4 3 2 2" xfId="54127" xr:uid="{00000000-0005-0000-0000-000051AB0000}"/>
    <cellStyle name="Normal 33 2 4 3 3" xfId="41530" xr:uid="{00000000-0005-0000-0000-000052AB0000}"/>
    <cellStyle name="Normal 33 2 4 3 4" xfId="31516" xr:uid="{00000000-0005-0000-0000-000053AB0000}"/>
    <cellStyle name="Normal 33 2 4 4" xfId="7739" xr:uid="{00000000-0005-0000-0000-000054AB0000}"/>
    <cellStyle name="Normal 33 2 4 4 2" xfId="20365" xr:uid="{00000000-0005-0000-0000-000055AB0000}"/>
    <cellStyle name="Normal 33 2 4 4 2 2" xfId="55581" xr:uid="{00000000-0005-0000-0000-000056AB0000}"/>
    <cellStyle name="Normal 33 2 4 4 3" xfId="42984" xr:uid="{00000000-0005-0000-0000-000057AB0000}"/>
    <cellStyle name="Normal 33 2 4 4 4" xfId="32970" xr:uid="{00000000-0005-0000-0000-000058AB0000}"/>
    <cellStyle name="Normal 33 2 4 5" xfId="9520" xr:uid="{00000000-0005-0000-0000-000059AB0000}"/>
    <cellStyle name="Normal 33 2 4 5 2" xfId="22141" xr:uid="{00000000-0005-0000-0000-00005AAB0000}"/>
    <cellStyle name="Normal 33 2 4 5 2 2" xfId="57357" xr:uid="{00000000-0005-0000-0000-00005BAB0000}"/>
    <cellStyle name="Normal 33 2 4 5 3" xfId="44760" xr:uid="{00000000-0005-0000-0000-00005CAB0000}"/>
    <cellStyle name="Normal 33 2 4 5 4" xfId="34746" xr:uid="{00000000-0005-0000-0000-00005DAB0000}"/>
    <cellStyle name="Normal 33 2 4 6" xfId="11314" xr:uid="{00000000-0005-0000-0000-00005EAB0000}"/>
    <cellStyle name="Normal 33 2 4 6 2" xfId="23917" xr:uid="{00000000-0005-0000-0000-00005FAB0000}"/>
    <cellStyle name="Normal 33 2 4 6 2 2" xfId="59133" xr:uid="{00000000-0005-0000-0000-000060AB0000}"/>
    <cellStyle name="Normal 33 2 4 6 3" xfId="46536" xr:uid="{00000000-0005-0000-0000-000061AB0000}"/>
    <cellStyle name="Normal 33 2 4 6 4" xfId="36522" xr:uid="{00000000-0005-0000-0000-000062AB0000}"/>
    <cellStyle name="Normal 33 2 4 7" xfId="15681" xr:uid="{00000000-0005-0000-0000-000063AB0000}"/>
    <cellStyle name="Normal 33 2 4 7 2" xfId="50897" xr:uid="{00000000-0005-0000-0000-000064AB0000}"/>
    <cellStyle name="Normal 33 2 4 7 3" xfId="28286" xr:uid="{00000000-0005-0000-0000-000065AB0000}"/>
    <cellStyle name="Normal 33 2 4 8" xfId="12772" xr:uid="{00000000-0005-0000-0000-000066AB0000}"/>
    <cellStyle name="Normal 33 2 4 8 2" xfId="47990" xr:uid="{00000000-0005-0000-0000-000067AB0000}"/>
    <cellStyle name="Normal 33 2 4 9" xfId="38300" xr:uid="{00000000-0005-0000-0000-000068AB0000}"/>
    <cellStyle name="Normal 33 2 5" xfId="2836" xr:uid="{00000000-0005-0000-0000-000069AB0000}"/>
    <cellStyle name="Normal 33 2 5 10" xfId="25224" xr:uid="{00000000-0005-0000-0000-00006AAB0000}"/>
    <cellStyle name="Normal 33 2 5 11" xfId="60759" xr:uid="{00000000-0005-0000-0000-00006BAB0000}"/>
    <cellStyle name="Normal 33 2 5 2" xfId="4655" xr:uid="{00000000-0005-0000-0000-00006CAB0000}"/>
    <cellStyle name="Normal 33 2 5 2 2" xfId="17302" xr:uid="{00000000-0005-0000-0000-00006DAB0000}"/>
    <cellStyle name="Normal 33 2 5 2 2 2" xfId="52518" xr:uid="{00000000-0005-0000-0000-00006EAB0000}"/>
    <cellStyle name="Normal 33 2 5 2 2 3" xfId="29907" xr:uid="{00000000-0005-0000-0000-00006FAB0000}"/>
    <cellStyle name="Normal 33 2 5 2 3" xfId="13748" xr:uid="{00000000-0005-0000-0000-000070AB0000}"/>
    <cellStyle name="Normal 33 2 5 2 3 2" xfId="48966" xr:uid="{00000000-0005-0000-0000-000071AB0000}"/>
    <cellStyle name="Normal 33 2 5 2 4" xfId="39921" xr:uid="{00000000-0005-0000-0000-000072AB0000}"/>
    <cellStyle name="Normal 33 2 5 2 5" xfId="26355" xr:uid="{00000000-0005-0000-0000-000073AB0000}"/>
    <cellStyle name="Normal 33 2 5 3" xfId="6125" xr:uid="{00000000-0005-0000-0000-000074AB0000}"/>
    <cellStyle name="Normal 33 2 5 3 2" xfId="18756" xr:uid="{00000000-0005-0000-0000-000075AB0000}"/>
    <cellStyle name="Normal 33 2 5 3 2 2" xfId="53972" xr:uid="{00000000-0005-0000-0000-000076AB0000}"/>
    <cellStyle name="Normal 33 2 5 3 3" xfId="41375" xr:uid="{00000000-0005-0000-0000-000077AB0000}"/>
    <cellStyle name="Normal 33 2 5 3 4" xfId="31361" xr:uid="{00000000-0005-0000-0000-000078AB0000}"/>
    <cellStyle name="Normal 33 2 5 4" xfId="7584" xr:uid="{00000000-0005-0000-0000-000079AB0000}"/>
    <cellStyle name="Normal 33 2 5 4 2" xfId="20210" xr:uid="{00000000-0005-0000-0000-00007AAB0000}"/>
    <cellStyle name="Normal 33 2 5 4 2 2" xfId="55426" xr:uid="{00000000-0005-0000-0000-00007BAB0000}"/>
    <cellStyle name="Normal 33 2 5 4 3" xfId="42829" xr:uid="{00000000-0005-0000-0000-00007CAB0000}"/>
    <cellStyle name="Normal 33 2 5 4 4" xfId="32815" xr:uid="{00000000-0005-0000-0000-00007DAB0000}"/>
    <cellStyle name="Normal 33 2 5 5" xfId="9365" xr:uid="{00000000-0005-0000-0000-00007EAB0000}"/>
    <cellStyle name="Normal 33 2 5 5 2" xfId="21986" xr:uid="{00000000-0005-0000-0000-00007FAB0000}"/>
    <cellStyle name="Normal 33 2 5 5 2 2" xfId="57202" xr:uid="{00000000-0005-0000-0000-000080AB0000}"/>
    <cellStyle name="Normal 33 2 5 5 3" xfId="44605" xr:uid="{00000000-0005-0000-0000-000081AB0000}"/>
    <cellStyle name="Normal 33 2 5 5 4" xfId="34591" xr:uid="{00000000-0005-0000-0000-000082AB0000}"/>
    <cellStyle name="Normal 33 2 5 6" xfId="11159" xr:uid="{00000000-0005-0000-0000-000083AB0000}"/>
    <cellStyle name="Normal 33 2 5 6 2" xfId="23762" xr:uid="{00000000-0005-0000-0000-000084AB0000}"/>
    <cellStyle name="Normal 33 2 5 6 2 2" xfId="58978" xr:uid="{00000000-0005-0000-0000-000085AB0000}"/>
    <cellStyle name="Normal 33 2 5 6 3" xfId="46381" xr:uid="{00000000-0005-0000-0000-000086AB0000}"/>
    <cellStyle name="Normal 33 2 5 6 4" xfId="36367" xr:uid="{00000000-0005-0000-0000-000087AB0000}"/>
    <cellStyle name="Normal 33 2 5 7" xfId="15526" xr:uid="{00000000-0005-0000-0000-000088AB0000}"/>
    <cellStyle name="Normal 33 2 5 7 2" xfId="50742" xr:uid="{00000000-0005-0000-0000-000089AB0000}"/>
    <cellStyle name="Normal 33 2 5 7 3" xfId="28131" xr:uid="{00000000-0005-0000-0000-00008AAB0000}"/>
    <cellStyle name="Normal 33 2 5 8" xfId="12617" xr:uid="{00000000-0005-0000-0000-00008BAB0000}"/>
    <cellStyle name="Normal 33 2 5 8 2" xfId="47835" xr:uid="{00000000-0005-0000-0000-00008CAB0000}"/>
    <cellStyle name="Normal 33 2 5 9" xfId="38145" xr:uid="{00000000-0005-0000-0000-00008DAB0000}"/>
    <cellStyle name="Normal 33 2 6" xfId="3346" xr:uid="{00000000-0005-0000-0000-00008EAB0000}"/>
    <cellStyle name="Normal 33 2 6 10" xfId="26842" xr:uid="{00000000-0005-0000-0000-00008FAB0000}"/>
    <cellStyle name="Normal 33 2 6 11" xfId="61246" xr:uid="{00000000-0005-0000-0000-000090AB0000}"/>
    <cellStyle name="Normal 33 2 6 2" xfId="5142" xr:uid="{00000000-0005-0000-0000-000091AB0000}"/>
    <cellStyle name="Normal 33 2 6 2 2" xfId="17789" xr:uid="{00000000-0005-0000-0000-000092AB0000}"/>
    <cellStyle name="Normal 33 2 6 2 2 2" xfId="53005" xr:uid="{00000000-0005-0000-0000-000093AB0000}"/>
    <cellStyle name="Normal 33 2 6 2 3" xfId="40408" xr:uid="{00000000-0005-0000-0000-000094AB0000}"/>
    <cellStyle name="Normal 33 2 6 2 4" xfId="30394" xr:uid="{00000000-0005-0000-0000-000095AB0000}"/>
    <cellStyle name="Normal 33 2 6 3" xfId="6612" xr:uid="{00000000-0005-0000-0000-000096AB0000}"/>
    <cellStyle name="Normal 33 2 6 3 2" xfId="19243" xr:uid="{00000000-0005-0000-0000-000097AB0000}"/>
    <cellStyle name="Normal 33 2 6 3 2 2" xfId="54459" xr:uid="{00000000-0005-0000-0000-000098AB0000}"/>
    <cellStyle name="Normal 33 2 6 3 3" xfId="41862" xr:uid="{00000000-0005-0000-0000-000099AB0000}"/>
    <cellStyle name="Normal 33 2 6 3 4" xfId="31848" xr:uid="{00000000-0005-0000-0000-00009AAB0000}"/>
    <cellStyle name="Normal 33 2 6 4" xfId="8071" xr:uid="{00000000-0005-0000-0000-00009BAB0000}"/>
    <cellStyle name="Normal 33 2 6 4 2" xfId="20697" xr:uid="{00000000-0005-0000-0000-00009CAB0000}"/>
    <cellStyle name="Normal 33 2 6 4 2 2" xfId="55913" xr:uid="{00000000-0005-0000-0000-00009DAB0000}"/>
    <cellStyle name="Normal 33 2 6 4 3" xfId="43316" xr:uid="{00000000-0005-0000-0000-00009EAB0000}"/>
    <cellStyle name="Normal 33 2 6 4 4" xfId="33302" xr:uid="{00000000-0005-0000-0000-00009FAB0000}"/>
    <cellStyle name="Normal 33 2 6 5" xfId="9852" xr:uid="{00000000-0005-0000-0000-0000A0AB0000}"/>
    <cellStyle name="Normal 33 2 6 5 2" xfId="22473" xr:uid="{00000000-0005-0000-0000-0000A1AB0000}"/>
    <cellStyle name="Normal 33 2 6 5 2 2" xfId="57689" xr:uid="{00000000-0005-0000-0000-0000A2AB0000}"/>
    <cellStyle name="Normal 33 2 6 5 3" xfId="45092" xr:uid="{00000000-0005-0000-0000-0000A3AB0000}"/>
    <cellStyle name="Normal 33 2 6 5 4" xfId="35078" xr:uid="{00000000-0005-0000-0000-0000A4AB0000}"/>
    <cellStyle name="Normal 33 2 6 6" xfId="11646" xr:uid="{00000000-0005-0000-0000-0000A5AB0000}"/>
    <cellStyle name="Normal 33 2 6 6 2" xfId="24249" xr:uid="{00000000-0005-0000-0000-0000A6AB0000}"/>
    <cellStyle name="Normal 33 2 6 6 2 2" xfId="59465" xr:uid="{00000000-0005-0000-0000-0000A7AB0000}"/>
    <cellStyle name="Normal 33 2 6 6 3" xfId="46868" xr:uid="{00000000-0005-0000-0000-0000A8AB0000}"/>
    <cellStyle name="Normal 33 2 6 6 4" xfId="36854" xr:uid="{00000000-0005-0000-0000-0000A9AB0000}"/>
    <cellStyle name="Normal 33 2 6 7" xfId="16013" xr:uid="{00000000-0005-0000-0000-0000AAAB0000}"/>
    <cellStyle name="Normal 33 2 6 7 2" xfId="51229" xr:uid="{00000000-0005-0000-0000-0000ABAB0000}"/>
    <cellStyle name="Normal 33 2 6 7 3" xfId="28618" xr:uid="{00000000-0005-0000-0000-0000ACAB0000}"/>
    <cellStyle name="Normal 33 2 6 8" xfId="14235" xr:uid="{00000000-0005-0000-0000-0000ADAB0000}"/>
    <cellStyle name="Normal 33 2 6 8 2" xfId="49453" xr:uid="{00000000-0005-0000-0000-0000AEAB0000}"/>
    <cellStyle name="Normal 33 2 6 9" xfId="38632" xr:uid="{00000000-0005-0000-0000-0000AFAB0000}"/>
    <cellStyle name="Normal 33 2 7" xfId="2506" xr:uid="{00000000-0005-0000-0000-0000B0AB0000}"/>
    <cellStyle name="Normal 33 2 7 10" xfId="26033" xr:uid="{00000000-0005-0000-0000-0000B1AB0000}"/>
    <cellStyle name="Normal 33 2 7 11" xfId="60437" xr:uid="{00000000-0005-0000-0000-0000B2AB0000}"/>
    <cellStyle name="Normal 33 2 7 2" xfId="4333" xr:uid="{00000000-0005-0000-0000-0000B3AB0000}"/>
    <cellStyle name="Normal 33 2 7 2 2" xfId="16980" xr:uid="{00000000-0005-0000-0000-0000B4AB0000}"/>
    <cellStyle name="Normal 33 2 7 2 2 2" xfId="52196" xr:uid="{00000000-0005-0000-0000-0000B5AB0000}"/>
    <cellStyle name="Normal 33 2 7 2 3" xfId="39599" xr:uid="{00000000-0005-0000-0000-0000B6AB0000}"/>
    <cellStyle name="Normal 33 2 7 2 4" xfId="29585" xr:uid="{00000000-0005-0000-0000-0000B7AB0000}"/>
    <cellStyle name="Normal 33 2 7 3" xfId="5803" xr:uid="{00000000-0005-0000-0000-0000B8AB0000}"/>
    <cellStyle name="Normal 33 2 7 3 2" xfId="18434" xr:uid="{00000000-0005-0000-0000-0000B9AB0000}"/>
    <cellStyle name="Normal 33 2 7 3 2 2" xfId="53650" xr:uid="{00000000-0005-0000-0000-0000BAAB0000}"/>
    <cellStyle name="Normal 33 2 7 3 3" xfId="41053" xr:uid="{00000000-0005-0000-0000-0000BBAB0000}"/>
    <cellStyle name="Normal 33 2 7 3 4" xfId="31039" xr:uid="{00000000-0005-0000-0000-0000BCAB0000}"/>
    <cellStyle name="Normal 33 2 7 4" xfId="7262" xr:uid="{00000000-0005-0000-0000-0000BDAB0000}"/>
    <cellStyle name="Normal 33 2 7 4 2" xfId="19888" xr:uid="{00000000-0005-0000-0000-0000BEAB0000}"/>
    <cellStyle name="Normal 33 2 7 4 2 2" xfId="55104" xr:uid="{00000000-0005-0000-0000-0000BFAB0000}"/>
    <cellStyle name="Normal 33 2 7 4 3" xfId="42507" xr:uid="{00000000-0005-0000-0000-0000C0AB0000}"/>
    <cellStyle name="Normal 33 2 7 4 4" xfId="32493" xr:uid="{00000000-0005-0000-0000-0000C1AB0000}"/>
    <cellStyle name="Normal 33 2 7 5" xfId="9043" xr:uid="{00000000-0005-0000-0000-0000C2AB0000}"/>
    <cellStyle name="Normal 33 2 7 5 2" xfId="21664" xr:uid="{00000000-0005-0000-0000-0000C3AB0000}"/>
    <cellStyle name="Normal 33 2 7 5 2 2" xfId="56880" xr:uid="{00000000-0005-0000-0000-0000C4AB0000}"/>
    <cellStyle name="Normal 33 2 7 5 3" xfId="44283" xr:uid="{00000000-0005-0000-0000-0000C5AB0000}"/>
    <cellStyle name="Normal 33 2 7 5 4" xfId="34269" xr:uid="{00000000-0005-0000-0000-0000C6AB0000}"/>
    <cellStyle name="Normal 33 2 7 6" xfId="10837" xr:uid="{00000000-0005-0000-0000-0000C7AB0000}"/>
    <cellStyle name="Normal 33 2 7 6 2" xfId="23440" xr:uid="{00000000-0005-0000-0000-0000C8AB0000}"/>
    <cellStyle name="Normal 33 2 7 6 2 2" xfId="58656" xr:uid="{00000000-0005-0000-0000-0000C9AB0000}"/>
    <cellStyle name="Normal 33 2 7 6 3" xfId="46059" xr:uid="{00000000-0005-0000-0000-0000CAAB0000}"/>
    <cellStyle name="Normal 33 2 7 6 4" xfId="36045" xr:uid="{00000000-0005-0000-0000-0000CBAB0000}"/>
    <cellStyle name="Normal 33 2 7 7" xfId="15204" xr:uid="{00000000-0005-0000-0000-0000CCAB0000}"/>
    <cellStyle name="Normal 33 2 7 7 2" xfId="50420" xr:uid="{00000000-0005-0000-0000-0000CDAB0000}"/>
    <cellStyle name="Normal 33 2 7 7 3" xfId="27809" xr:uid="{00000000-0005-0000-0000-0000CEAB0000}"/>
    <cellStyle name="Normal 33 2 7 8" xfId="13426" xr:uid="{00000000-0005-0000-0000-0000CFAB0000}"/>
    <cellStyle name="Normal 33 2 7 8 2" xfId="48644" xr:uid="{00000000-0005-0000-0000-0000D0AB0000}"/>
    <cellStyle name="Normal 33 2 7 9" xfId="37823" xr:uid="{00000000-0005-0000-0000-0000D1AB0000}"/>
    <cellStyle name="Normal 33 2 8" xfId="3670" xr:uid="{00000000-0005-0000-0000-0000D2AB0000}"/>
    <cellStyle name="Normal 33 2 8 2" xfId="8394" xr:uid="{00000000-0005-0000-0000-0000D3AB0000}"/>
    <cellStyle name="Normal 33 2 8 2 2" xfId="21020" xr:uid="{00000000-0005-0000-0000-0000D4AB0000}"/>
    <cellStyle name="Normal 33 2 8 2 2 2" xfId="56236" xr:uid="{00000000-0005-0000-0000-0000D5AB0000}"/>
    <cellStyle name="Normal 33 2 8 2 3" xfId="43639" xr:uid="{00000000-0005-0000-0000-0000D6AB0000}"/>
    <cellStyle name="Normal 33 2 8 2 4" xfId="33625" xr:uid="{00000000-0005-0000-0000-0000D7AB0000}"/>
    <cellStyle name="Normal 33 2 8 3" xfId="10175" xr:uid="{00000000-0005-0000-0000-0000D8AB0000}"/>
    <cellStyle name="Normal 33 2 8 3 2" xfId="22796" xr:uid="{00000000-0005-0000-0000-0000D9AB0000}"/>
    <cellStyle name="Normal 33 2 8 3 2 2" xfId="58012" xr:uid="{00000000-0005-0000-0000-0000DAAB0000}"/>
    <cellStyle name="Normal 33 2 8 3 3" xfId="45415" xr:uid="{00000000-0005-0000-0000-0000DBAB0000}"/>
    <cellStyle name="Normal 33 2 8 3 4" xfId="35401" xr:uid="{00000000-0005-0000-0000-0000DCAB0000}"/>
    <cellStyle name="Normal 33 2 8 4" xfId="11971" xr:uid="{00000000-0005-0000-0000-0000DDAB0000}"/>
    <cellStyle name="Normal 33 2 8 4 2" xfId="24572" xr:uid="{00000000-0005-0000-0000-0000DEAB0000}"/>
    <cellStyle name="Normal 33 2 8 4 2 2" xfId="59788" xr:uid="{00000000-0005-0000-0000-0000DFAB0000}"/>
    <cellStyle name="Normal 33 2 8 4 3" xfId="47191" xr:uid="{00000000-0005-0000-0000-0000E0AB0000}"/>
    <cellStyle name="Normal 33 2 8 4 4" xfId="37177" xr:uid="{00000000-0005-0000-0000-0000E1AB0000}"/>
    <cellStyle name="Normal 33 2 8 5" xfId="16336" xr:uid="{00000000-0005-0000-0000-0000E2AB0000}"/>
    <cellStyle name="Normal 33 2 8 5 2" xfId="51552" xr:uid="{00000000-0005-0000-0000-0000E3AB0000}"/>
    <cellStyle name="Normal 33 2 8 5 3" xfId="28941" xr:uid="{00000000-0005-0000-0000-0000E4AB0000}"/>
    <cellStyle name="Normal 33 2 8 6" xfId="14558" xr:uid="{00000000-0005-0000-0000-0000E5AB0000}"/>
    <cellStyle name="Normal 33 2 8 6 2" xfId="49776" xr:uid="{00000000-0005-0000-0000-0000E6AB0000}"/>
    <cellStyle name="Normal 33 2 8 7" xfId="38955" xr:uid="{00000000-0005-0000-0000-0000E7AB0000}"/>
    <cellStyle name="Normal 33 2 8 8" xfId="27165" xr:uid="{00000000-0005-0000-0000-0000E8AB0000}"/>
    <cellStyle name="Normal 33 2 9" xfId="4002" xr:uid="{00000000-0005-0000-0000-0000E9AB0000}"/>
    <cellStyle name="Normal 33 2 9 2" xfId="16658" xr:uid="{00000000-0005-0000-0000-0000EAAB0000}"/>
    <cellStyle name="Normal 33 2 9 2 2" xfId="51874" xr:uid="{00000000-0005-0000-0000-0000EBAB0000}"/>
    <cellStyle name="Normal 33 2 9 2 3" xfId="29263" xr:uid="{00000000-0005-0000-0000-0000ECAB0000}"/>
    <cellStyle name="Normal 33 2 9 3" xfId="13104" xr:uid="{00000000-0005-0000-0000-0000EDAB0000}"/>
    <cellStyle name="Normal 33 2 9 3 2" xfId="48322" xr:uid="{00000000-0005-0000-0000-0000EEAB0000}"/>
    <cellStyle name="Normal 33 2 9 4" xfId="39277" xr:uid="{00000000-0005-0000-0000-0000EFAB0000}"/>
    <cellStyle name="Normal 33 2 9 5" xfId="25711" xr:uid="{00000000-0005-0000-0000-0000F0AB0000}"/>
    <cellStyle name="Normal 33 2_District Target Attainment" xfId="1168" xr:uid="{00000000-0005-0000-0000-0000F1AB0000}"/>
    <cellStyle name="Normal 33 3" xfId="1287" xr:uid="{00000000-0005-0000-0000-0000F2AB0000}"/>
    <cellStyle name="Normal 33 3 10" xfId="6966" xr:uid="{00000000-0005-0000-0000-0000F3AB0000}"/>
    <cellStyle name="Normal 33 3 10 2" xfId="19593" xr:uid="{00000000-0005-0000-0000-0000F4AB0000}"/>
    <cellStyle name="Normal 33 3 10 2 2" xfId="54809" xr:uid="{00000000-0005-0000-0000-0000F5AB0000}"/>
    <cellStyle name="Normal 33 3 10 3" xfId="42212" xr:uid="{00000000-0005-0000-0000-0000F6AB0000}"/>
    <cellStyle name="Normal 33 3 10 4" xfId="32198" xr:uid="{00000000-0005-0000-0000-0000F7AB0000}"/>
    <cellStyle name="Normal 33 3 11" xfId="8747" xr:uid="{00000000-0005-0000-0000-0000F8AB0000}"/>
    <cellStyle name="Normal 33 3 11 2" xfId="21369" xr:uid="{00000000-0005-0000-0000-0000F9AB0000}"/>
    <cellStyle name="Normal 33 3 11 2 2" xfId="56585" xr:uid="{00000000-0005-0000-0000-0000FAAB0000}"/>
    <cellStyle name="Normal 33 3 11 3" xfId="43988" xr:uid="{00000000-0005-0000-0000-0000FBAB0000}"/>
    <cellStyle name="Normal 33 3 11 4" xfId="33974" xr:uid="{00000000-0005-0000-0000-0000FCAB0000}"/>
    <cellStyle name="Normal 33 3 12" xfId="10684" xr:uid="{00000000-0005-0000-0000-0000FDAB0000}"/>
    <cellStyle name="Normal 33 3 12 2" xfId="23295" xr:uid="{00000000-0005-0000-0000-0000FEAB0000}"/>
    <cellStyle name="Normal 33 3 12 2 2" xfId="58511" xr:uid="{00000000-0005-0000-0000-0000FFAB0000}"/>
    <cellStyle name="Normal 33 3 12 3" xfId="45914" xr:uid="{00000000-0005-0000-0000-000000AC0000}"/>
    <cellStyle name="Normal 33 3 12 4" xfId="35900" xr:uid="{00000000-0005-0000-0000-000001AC0000}"/>
    <cellStyle name="Normal 33 3 13" xfId="14908" xr:uid="{00000000-0005-0000-0000-000002AC0000}"/>
    <cellStyle name="Normal 33 3 13 2" xfId="50125" xr:uid="{00000000-0005-0000-0000-000003AC0000}"/>
    <cellStyle name="Normal 33 3 13 3" xfId="27514" xr:uid="{00000000-0005-0000-0000-000004AC0000}"/>
    <cellStyle name="Normal 33 3 14" xfId="12322" xr:uid="{00000000-0005-0000-0000-000005AC0000}"/>
    <cellStyle name="Normal 33 3 14 2" xfId="47540" xr:uid="{00000000-0005-0000-0000-000006AC0000}"/>
    <cellStyle name="Normal 33 3 15" xfId="37527" xr:uid="{00000000-0005-0000-0000-000007AC0000}"/>
    <cellStyle name="Normal 33 3 16" xfId="24929" xr:uid="{00000000-0005-0000-0000-000008AC0000}"/>
    <cellStyle name="Normal 33 3 17" xfId="60142" xr:uid="{00000000-0005-0000-0000-000009AC0000}"/>
    <cellStyle name="Normal 33 3 2" xfId="2352" xr:uid="{00000000-0005-0000-0000-00000AAC0000}"/>
    <cellStyle name="Normal 33 3 2 10" xfId="10685" xr:uid="{00000000-0005-0000-0000-00000BAC0000}"/>
    <cellStyle name="Normal 33 3 2 10 2" xfId="23296" xr:uid="{00000000-0005-0000-0000-00000CAC0000}"/>
    <cellStyle name="Normal 33 3 2 10 2 2" xfId="58512" xr:uid="{00000000-0005-0000-0000-00000DAC0000}"/>
    <cellStyle name="Normal 33 3 2 10 3" xfId="45915" xr:uid="{00000000-0005-0000-0000-00000EAC0000}"/>
    <cellStyle name="Normal 33 3 2 10 4" xfId="35901" xr:uid="{00000000-0005-0000-0000-00000FAC0000}"/>
    <cellStyle name="Normal 33 3 2 11" xfId="15063" xr:uid="{00000000-0005-0000-0000-000010AC0000}"/>
    <cellStyle name="Normal 33 3 2 11 2" xfId="50279" xr:uid="{00000000-0005-0000-0000-000011AC0000}"/>
    <cellStyle name="Normal 33 3 2 11 3" xfId="27668" xr:uid="{00000000-0005-0000-0000-000012AC0000}"/>
    <cellStyle name="Normal 33 3 2 12" xfId="12476" xr:uid="{00000000-0005-0000-0000-000013AC0000}"/>
    <cellStyle name="Normal 33 3 2 12 2" xfId="47694" xr:uid="{00000000-0005-0000-0000-000014AC0000}"/>
    <cellStyle name="Normal 33 3 2 13" xfId="37682" xr:uid="{00000000-0005-0000-0000-000015AC0000}"/>
    <cellStyle name="Normal 33 3 2 14" xfId="25083" xr:uid="{00000000-0005-0000-0000-000016AC0000}"/>
    <cellStyle name="Normal 33 3 2 15" xfId="60296" xr:uid="{00000000-0005-0000-0000-000017AC0000}"/>
    <cellStyle name="Normal 33 3 2 2" xfId="3198" xr:uid="{00000000-0005-0000-0000-000018AC0000}"/>
    <cellStyle name="Normal 33 3 2 2 10" xfId="25567" xr:uid="{00000000-0005-0000-0000-000019AC0000}"/>
    <cellStyle name="Normal 33 3 2 2 11" xfId="61102" xr:uid="{00000000-0005-0000-0000-00001AAC0000}"/>
    <cellStyle name="Normal 33 3 2 2 2" xfId="4998" xr:uid="{00000000-0005-0000-0000-00001BAC0000}"/>
    <cellStyle name="Normal 33 3 2 2 2 2" xfId="17645" xr:uid="{00000000-0005-0000-0000-00001CAC0000}"/>
    <cellStyle name="Normal 33 3 2 2 2 2 2" xfId="52861" xr:uid="{00000000-0005-0000-0000-00001DAC0000}"/>
    <cellStyle name="Normal 33 3 2 2 2 2 3" xfId="30250" xr:uid="{00000000-0005-0000-0000-00001EAC0000}"/>
    <cellStyle name="Normal 33 3 2 2 2 3" xfId="14091" xr:uid="{00000000-0005-0000-0000-00001FAC0000}"/>
    <cellStyle name="Normal 33 3 2 2 2 3 2" xfId="49309" xr:uid="{00000000-0005-0000-0000-000020AC0000}"/>
    <cellStyle name="Normal 33 3 2 2 2 4" xfId="40264" xr:uid="{00000000-0005-0000-0000-000021AC0000}"/>
    <cellStyle name="Normal 33 3 2 2 2 5" xfId="26698" xr:uid="{00000000-0005-0000-0000-000022AC0000}"/>
    <cellStyle name="Normal 33 3 2 2 3" xfId="6468" xr:uid="{00000000-0005-0000-0000-000023AC0000}"/>
    <cellStyle name="Normal 33 3 2 2 3 2" xfId="19099" xr:uid="{00000000-0005-0000-0000-000024AC0000}"/>
    <cellStyle name="Normal 33 3 2 2 3 2 2" xfId="54315" xr:uid="{00000000-0005-0000-0000-000025AC0000}"/>
    <cellStyle name="Normal 33 3 2 2 3 3" xfId="41718" xr:uid="{00000000-0005-0000-0000-000026AC0000}"/>
    <cellStyle name="Normal 33 3 2 2 3 4" xfId="31704" xr:uid="{00000000-0005-0000-0000-000027AC0000}"/>
    <cellStyle name="Normal 33 3 2 2 4" xfId="7927" xr:uid="{00000000-0005-0000-0000-000028AC0000}"/>
    <cellStyle name="Normal 33 3 2 2 4 2" xfId="20553" xr:uid="{00000000-0005-0000-0000-000029AC0000}"/>
    <cellStyle name="Normal 33 3 2 2 4 2 2" xfId="55769" xr:uid="{00000000-0005-0000-0000-00002AAC0000}"/>
    <cellStyle name="Normal 33 3 2 2 4 3" xfId="43172" xr:uid="{00000000-0005-0000-0000-00002BAC0000}"/>
    <cellStyle name="Normal 33 3 2 2 4 4" xfId="33158" xr:uid="{00000000-0005-0000-0000-00002CAC0000}"/>
    <cellStyle name="Normal 33 3 2 2 5" xfId="9708" xr:uid="{00000000-0005-0000-0000-00002DAC0000}"/>
    <cellStyle name="Normal 33 3 2 2 5 2" xfId="22329" xr:uid="{00000000-0005-0000-0000-00002EAC0000}"/>
    <cellStyle name="Normal 33 3 2 2 5 2 2" xfId="57545" xr:uid="{00000000-0005-0000-0000-00002FAC0000}"/>
    <cellStyle name="Normal 33 3 2 2 5 3" xfId="44948" xr:uid="{00000000-0005-0000-0000-000030AC0000}"/>
    <cellStyle name="Normal 33 3 2 2 5 4" xfId="34934" xr:uid="{00000000-0005-0000-0000-000031AC0000}"/>
    <cellStyle name="Normal 33 3 2 2 6" xfId="11502" xr:uid="{00000000-0005-0000-0000-000032AC0000}"/>
    <cellStyle name="Normal 33 3 2 2 6 2" xfId="24105" xr:uid="{00000000-0005-0000-0000-000033AC0000}"/>
    <cellStyle name="Normal 33 3 2 2 6 2 2" xfId="59321" xr:uid="{00000000-0005-0000-0000-000034AC0000}"/>
    <cellStyle name="Normal 33 3 2 2 6 3" xfId="46724" xr:uid="{00000000-0005-0000-0000-000035AC0000}"/>
    <cellStyle name="Normal 33 3 2 2 6 4" xfId="36710" xr:uid="{00000000-0005-0000-0000-000036AC0000}"/>
    <cellStyle name="Normal 33 3 2 2 7" xfId="15869" xr:uid="{00000000-0005-0000-0000-000037AC0000}"/>
    <cellStyle name="Normal 33 3 2 2 7 2" xfId="51085" xr:uid="{00000000-0005-0000-0000-000038AC0000}"/>
    <cellStyle name="Normal 33 3 2 2 7 3" xfId="28474" xr:uid="{00000000-0005-0000-0000-000039AC0000}"/>
    <cellStyle name="Normal 33 3 2 2 8" xfId="12960" xr:uid="{00000000-0005-0000-0000-00003AAC0000}"/>
    <cellStyle name="Normal 33 3 2 2 8 2" xfId="48178" xr:uid="{00000000-0005-0000-0000-00003BAC0000}"/>
    <cellStyle name="Normal 33 3 2 2 9" xfId="38488" xr:uid="{00000000-0005-0000-0000-00003CAC0000}"/>
    <cellStyle name="Normal 33 3 2 3" xfId="3527" xr:uid="{00000000-0005-0000-0000-00003DAC0000}"/>
    <cellStyle name="Normal 33 3 2 3 10" xfId="27023" xr:uid="{00000000-0005-0000-0000-00003EAC0000}"/>
    <cellStyle name="Normal 33 3 2 3 11" xfId="61427" xr:uid="{00000000-0005-0000-0000-00003FAC0000}"/>
    <cellStyle name="Normal 33 3 2 3 2" xfId="5323" xr:uid="{00000000-0005-0000-0000-000040AC0000}"/>
    <cellStyle name="Normal 33 3 2 3 2 2" xfId="17970" xr:uid="{00000000-0005-0000-0000-000041AC0000}"/>
    <cellStyle name="Normal 33 3 2 3 2 2 2" xfId="53186" xr:uid="{00000000-0005-0000-0000-000042AC0000}"/>
    <cellStyle name="Normal 33 3 2 3 2 3" xfId="40589" xr:uid="{00000000-0005-0000-0000-000043AC0000}"/>
    <cellStyle name="Normal 33 3 2 3 2 4" xfId="30575" xr:uid="{00000000-0005-0000-0000-000044AC0000}"/>
    <cellStyle name="Normal 33 3 2 3 3" xfId="6793" xr:uid="{00000000-0005-0000-0000-000045AC0000}"/>
    <cellStyle name="Normal 33 3 2 3 3 2" xfId="19424" xr:uid="{00000000-0005-0000-0000-000046AC0000}"/>
    <cellStyle name="Normal 33 3 2 3 3 2 2" xfId="54640" xr:uid="{00000000-0005-0000-0000-000047AC0000}"/>
    <cellStyle name="Normal 33 3 2 3 3 3" xfId="42043" xr:uid="{00000000-0005-0000-0000-000048AC0000}"/>
    <cellStyle name="Normal 33 3 2 3 3 4" xfId="32029" xr:uid="{00000000-0005-0000-0000-000049AC0000}"/>
    <cellStyle name="Normal 33 3 2 3 4" xfId="8252" xr:uid="{00000000-0005-0000-0000-00004AAC0000}"/>
    <cellStyle name="Normal 33 3 2 3 4 2" xfId="20878" xr:uid="{00000000-0005-0000-0000-00004BAC0000}"/>
    <cellStyle name="Normal 33 3 2 3 4 2 2" xfId="56094" xr:uid="{00000000-0005-0000-0000-00004CAC0000}"/>
    <cellStyle name="Normal 33 3 2 3 4 3" xfId="43497" xr:uid="{00000000-0005-0000-0000-00004DAC0000}"/>
    <cellStyle name="Normal 33 3 2 3 4 4" xfId="33483" xr:uid="{00000000-0005-0000-0000-00004EAC0000}"/>
    <cellStyle name="Normal 33 3 2 3 5" xfId="10033" xr:uid="{00000000-0005-0000-0000-00004FAC0000}"/>
    <cellStyle name="Normal 33 3 2 3 5 2" xfId="22654" xr:uid="{00000000-0005-0000-0000-000050AC0000}"/>
    <cellStyle name="Normal 33 3 2 3 5 2 2" xfId="57870" xr:uid="{00000000-0005-0000-0000-000051AC0000}"/>
    <cellStyle name="Normal 33 3 2 3 5 3" xfId="45273" xr:uid="{00000000-0005-0000-0000-000052AC0000}"/>
    <cellStyle name="Normal 33 3 2 3 5 4" xfId="35259" xr:uid="{00000000-0005-0000-0000-000053AC0000}"/>
    <cellStyle name="Normal 33 3 2 3 6" xfId="11827" xr:uid="{00000000-0005-0000-0000-000054AC0000}"/>
    <cellStyle name="Normal 33 3 2 3 6 2" xfId="24430" xr:uid="{00000000-0005-0000-0000-000055AC0000}"/>
    <cellStyle name="Normal 33 3 2 3 6 2 2" xfId="59646" xr:uid="{00000000-0005-0000-0000-000056AC0000}"/>
    <cellStyle name="Normal 33 3 2 3 6 3" xfId="47049" xr:uid="{00000000-0005-0000-0000-000057AC0000}"/>
    <cellStyle name="Normal 33 3 2 3 6 4" xfId="37035" xr:uid="{00000000-0005-0000-0000-000058AC0000}"/>
    <cellStyle name="Normal 33 3 2 3 7" xfId="16194" xr:uid="{00000000-0005-0000-0000-000059AC0000}"/>
    <cellStyle name="Normal 33 3 2 3 7 2" xfId="51410" xr:uid="{00000000-0005-0000-0000-00005AAC0000}"/>
    <cellStyle name="Normal 33 3 2 3 7 3" xfId="28799" xr:uid="{00000000-0005-0000-0000-00005BAC0000}"/>
    <cellStyle name="Normal 33 3 2 3 8" xfId="14416" xr:uid="{00000000-0005-0000-0000-00005CAC0000}"/>
    <cellStyle name="Normal 33 3 2 3 8 2" xfId="49634" xr:uid="{00000000-0005-0000-0000-00005DAC0000}"/>
    <cellStyle name="Normal 33 3 2 3 9" xfId="38813" xr:uid="{00000000-0005-0000-0000-00005EAC0000}"/>
    <cellStyle name="Normal 33 3 2 4" xfId="2688" xr:uid="{00000000-0005-0000-0000-00005FAC0000}"/>
    <cellStyle name="Normal 33 3 2 4 10" xfId="26214" xr:uid="{00000000-0005-0000-0000-000060AC0000}"/>
    <cellStyle name="Normal 33 3 2 4 11" xfId="60618" xr:uid="{00000000-0005-0000-0000-000061AC0000}"/>
    <cellStyle name="Normal 33 3 2 4 2" xfId="4514" xr:uid="{00000000-0005-0000-0000-000062AC0000}"/>
    <cellStyle name="Normal 33 3 2 4 2 2" xfId="17161" xr:uid="{00000000-0005-0000-0000-000063AC0000}"/>
    <cellStyle name="Normal 33 3 2 4 2 2 2" xfId="52377" xr:uid="{00000000-0005-0000-0000-000064AC0000}"/>
    <cellStyle name="Normal 33 3 2 4 2 3" xfId="39780" xr:uid="{00000000-0005-0000-0000-000065AC0000}"/>
    <cellStyle name="Normal 33 3 2 4 2 4" xfId="29766" xr:uid="{00000000-0005-0000-0000-000066AC0000}"/>
    <cellStyle name="Normal 33 3 2 4 3" xfId="5984" xr:uid="{00000000-0005-0000-0000-000067AC0000}"/>
    <cellStyle name="Normal 33 3 2 4 3 2" xfId="18615" xr:uid="{00000000-0005-0000-0000-000068AC0000}"/>
    <cellStyle name="Normal 33 3 2 4 3 2 2" xfId="53831" xr:uid="{00000000-0005-0000-0000-000069AC0000}"/>
    <cellStyle name="Normal 33 3 2 4 3 3" xfId="41234" xr:uid="{00000000-0005-0000-0000-00006AAC0000}"/>
    <cellStyle name="Normal 33 3 2 4 3 4" xfId="31220" xr:uid="{00000000-0005-0000-0000-00006BAC0000}"/>
    <cellStyle name="Normal 33 3 2 4 4" xfId="7443" xr:uid="{00000000-0005-0000-0000-00006CAC0000}"/>
    <cellStyle name="Normal 33 3 2 4 4 2" xfId="20069" xr:uid="{00000000-0005-0000-0000-00006DAC0000}"/>
    <cellStyle name="Normal 33 3 2 4 4 2 2" xfId="55285" xr:uid="{00000000-0005-0000-0000-00006EAC0000}"/>
    <cellStyle name="Normal 33 3 2 4 4 3" xfId="42688" xr:uid="{00000000-0005-0000-0000-00006FAC0000}"/>
    <cellStyle name="Normal 33 3 2 4 4 4" xfId="32674" xr:uid="{00000000-0005-0000-0000-000070AC0000}"/>
    <cellStyle name="Normal 33 3 2 4 5" xfId="9224" xr:uid="{00000000-0005-0000-0000-000071AC0000}"/>
    <cellStyle name="Normal 33 3 2 4 5 2" xfId="21845" xr:uid="{00000000-0005-0000-0000-000072AC0000}"/>
    <cellStyle name="Normal 33 3 2 4 5 2 2" xfId="57061" xr:uid="{00000000-0005-0000-0000-000073AC0000}"/>
    <cellStyle name="Normal 33 3 2 4 5 3" xfId="44464" xr:uid="{00000000-0005-0000-0000-000074AC0000}"/>
    <cellStyle name="Normal 33 3 2 4 5 4" xfId="34450" xr:uid="{00000000-0005-0000-0000-000075AC0000}"/>
    <cellStyle name="Normal 33 3 2 4 6" xfId="11018" xr:uid="{00000000-0005-0000-0000-000076AC0000}"/>
    <cellStyle name="Normal 33 3 2 4 6 2" xfId="23621" xr:uid="{00000000-0005-0000-0000-000077AC0000}"/>
    <cellStyle name="Normal 33 3 2 4 6 2 2" xfId="58837" xr:uid="{00000000-0005-0000-0000-000078AC0000}"/>
    <cellStyle name="Normal 33 3 2 4 6 3" xfId="46240" xr:uid="{00000000-0005-0000-0000-000079AC0000}"/>
    <cellStyle name="Normal 33 3 2 4 6 4" xfId="36226" xr:uid="{00000000-0005-0000-0000-00007AAC0000}"/>
    <cellStyle name="Normal 33 3 2 4 7" xfId="15385" xr:uid="{00000000-0005-0000-0000-00007BAC0000}"/>
    <cellStyle name="Normal 33 3 2 4 7 2" xfId="50601" xr:uid="{00000000-0005-0000-0000-00007CAC0000}"/>
    <cellStyle name="Normal 33 3 2 4 7 3" xfId="27990" xr:uid="{00000000-0005-0000-0000-00007DAC0000}"/>
    <cellStyle name="Normal 33 3 2 4 8" xfId="13607" xr:uid="{00000000-0005-0000-0000-00007EAC0000}"/>
    <cellStyle name="Normal 33 3 2 4 8 2" xfId="48825" xr:uid="{00000000-0005-0000-0000-00007FAC0000}"/>
    <cellStyle name="Normal 33 3 2 4 9" xfId="38004" xr:uid="{00000000-0005-0000-0000-000080AC0000}"/>
    <cellStyle name="Normal 33 3 2 5" xfId="3852" xr:uid="{00000000-0005-0000-0000-000081AC0000}"/>
    <cellStyle name="Normal 33 3 2 5 2" xfId="8575" xr:uid="{00000000-0005-0000-0000-000082AC0000}"/>
    <cellStyle name="Normal 33 3 2 5 2 2" xfId="21201" xr:uid="{00000000-0005-0000-0000-000083AC0000}"/>
    <cellStyle name="Normal 33 3 2 5 2 2 2" xfId="56417" xr:uid="{00000000-0005-0000-0000-000084AC0000}"/>
    <cellStyle name="Normal 33 3 2 5 2 3" xfId="43820" xr:uid="{00000000-0005-0000-0000-000085AC0000}"/>
    <cellStyle name="Normal 33 3 2 5 2 4" xfId="33806" xr:uid="{00000000-0005-0000-0000-000086AC0000}"/>
    <cellStyle name="Normal 33 3 2 5 3" xfId="10356" xr:uid="{00000000-0005-0000-0000-000087AC0000}"/>
    <cellStyle name="Normal 33 3 2 5 3 2" xfId="22977" xr:uid="{00000000-0005-0000-0000-000088AC0000}"/>
    <cellStyle name="Normal 33 3 2 5 3 2 2" xfId="58193" xr:uid="{00000000-0005-0000-0000-000089AC0000}"/>
    <cellStyle name="Normal 33 3 2 5 3 3" xfId="45596" xr:uid="{00000000-0005-0000-0000-00008AAC0000}"/>
    <cellStyle name="Normal 33 3 2 5 3 4" xfId="35582" xr:uid="{00000000-0005-0000-0000-00008BAC0000}"/>
    <cellStyle name="Normal 33 3 2 5 4" xfId="12152" xr:uid="{00000000-0005-0000-0000-00008CAC0000}"/>
    <cellStyle name="Normal 33 3 2 5 4 2" xfId="24753" xr:uid="{00000000-0005-0000-0000-00008DAC0000}"/>
    <cellStyle name="Normal 33 3 2 5 4 2 2" xfId="59969" xr:uid="{00000000-0005-0000-0000-00008EAC0000}"/>
    <cellStyle name="Normal 33 3 2 5 4 3" xfId="47372" xr:uid="{00000000-0005-0000-0000-00008FAC0000}"/>
    <cellStyle name="Normal 33 3 2 5 4 4" xfId="37358" xr:uid="{00000000-0005-0000-0000-000090AC0000}"/>
    <cellStyle name="Normal 33 3 2 5 5" xfId="16517" xr:uid="{00000000-0005-0000-0000-000091AC0000}"/>
    <cellStyle name="Normal 33 3 2 5 5 2" xfId="51733" xr:uid="{00000000-0005-0000-0000-000092AC0000}"/>
    <cellStyle name="Normal 33 3 2 5 5 3" xfId="29122" xr:uid="{00000000-0005-0000-0000-000093AC0000}"/>
    <cellStyle name="Normal 33 3 2 5 6" xfId="14739" xr:uid="{00000000-0005-0000-0000-000094AC0000}"/>
    <cellStyle name="Normal 33 3 2 5 6 2" xfId="49957" xr:uid="{00000000-0005-0000-0000-000095AC0000}"/>
    <cellStyle name="Normal 33 3 2 5 7" xfId="39136" xr:uid="{00000000-0005-0000-0000-000096AC0000}"/>
    <cellStyle name="Normal 33 3 2 5 8" xfId="27346" xr:uid="{00000000-0005-0000-0000-000097AC0000}"/>
    <cellStyle name="Normal 33 3 2 6" xfId="4192" xr:uid="{00000000-0005-0000-0000-000098AC0000}"/>
    <cellStyle name="Normal 33 3 2 6 2" xfId="16839" xr:uid="{00000000-0005-0000-0000-000099AC0000}"/>
    <cellStyle name="Normal 33 3 2 6 2 2" xfId="52055" xr:uid="{00000000-0005-0000-0000-00009AAC0000}"/>
    <cellStyle name="Normal 33 3 2 6 2 3" xfId="29444" xr:uid="{00000000-0005-0000-0000-00009BAC0000}"/>
    <cellStyle name="Normal 33 3 2 6 3" xfId="13285" xr:uid="{00000000-0005-0000-0000-00009CAC0000}"/>
    <cellStyle name="Normal 33 3 2 6 3 2" xfId="48503" xr:uid="{00000000-0005-0000-0000-00009DAC0000}"/>
    <cellStyle name="Normal 33 3 2 6 4" xfId="39458" xr:uid="{00000000-0005-0000-0000-00009EAC0000}"/>
    <cellStyle name="Normal 33 3 2 6 5" xfId="25892" xr:uid="{00000000-0005-0000-0000-00009FAC0000}"/>
    <cellStyle name="Normal 33 3 2 7" xfId="5662" xr:uid="{00000000-0005-0000-0000-0000A0AC0000}"/>
    <cellStyle name="Normal 33 3 2 7 2" xfId="18293" xr:uid="{00000000-0005-0000-0000-0000A1AC0000}"/>
    <cellStyle name="Normal 33 3 2 7 2 2" xfId="53509" xr:uid="{00000000-0005-0000-0000-0000A2AC0000}"/>
    <cellStyle name="Normal 33 3 2 7 3" xfId="40912" xr:uid="{00000000-0005-0000-0000-0000A3AC0000}"/>
    <cellStyle name="Normal 33 3 2 7 4" xfId="30898" xr:uid="{00000000-0005-0000-0000-0000A4AC0000}"/>
    <cellStyle name="Normal 33 3 2 8" xfId="7121" xr:uid="{00000000-0005-0000-0000-0000A5AC0000}"/>
    <cellStyle name="Normal 33 3 2 8 2" xfId="19747" xr:uid="{00000000-0005-0000-0000-0000A6AC0000}"/>
    <cellStyle name="Normal 33 3 2 8 2 2" xfId="54963" xr:uid="{00000000-0005-0000-0000-0000A7AC0000}"/>
    <cellStyle name="Normal 33 3 2 8 3" xfId="42366" xr:uid="{00000000-0005-0000-0000-0000A8AC0000}"/>
    <cellStyle name="Normal 33 3 2 8 4" xfId="32352" xr:uid="{00000000-0005-0000-0000-0000A9AC0000}"/>
    <cellStyle name="Normal 33 3 2 9" xfId="8902" xr:uid="{00000000-0005-0000-0000-0000AAAC0000}"/>
    <cellStyle name="Normal 33 3 2 9 2" xfId="21523" xr:uid="{00000000-0005-0000-0000-0000ABAC0000}"/>
    <cellStyle name="Normal 33 3 2 9 2 2" xfId="56739" xr:uid="{00000000-0005-0000-0000-0000ACAC0000}"/>
    <cellStyle name="Normal 33 3 2 9 3" xfId="44142" xr:uid="{00000000-0005-0000-0000-0000ADAC0000}"/>
    <cellStyle name="Normal 33 3 2 9 4" xfId="34128" xr:uid="{00000000-0005-0000-0000-0000AEAC0000}"/>
    <cellStyle name="Normal 33 3 3" xfId="3037" xr:uid="{00000000-0005-0000-0000-0000AFAC0000}"/>
    <cellStyle name="Normal 33 3 3 10" xfId="25410" xr:uid="{00000000-0005-0000-0000-0000B0AC0000}"/>
    <cellStyle name="Normal 33 3 3 11" xfId="60945" xr:uid="{00000000-0005-0000-0000-0000B1AC0000}"/>
    <cellStyle name="Normal 33 3 3 2" xfId="4841" xr:uid="{00000000-0005-0000-0000-0000B2AC0000}"/>
    <cellStyle name="Normal 33 3 3 2 2" xfId="17488" xr:uid="{00000000-0005-0000-0000-0000B3AC0000}"/>
    <cellStyle name="Normal 33 3 3 2 2 2" xfId="52704" xr:uid="{00000000-0005-0000-0000-0000B4AC0000}"/>
    <cellStyle name="Normal 33 3 3 2 2 3" xfId="30093" xr:uid="{00000000-0005-0000-0000-0000B5AC0000}"/>
    <cellStyle name="Normal 33 3 3 2 3" xfId="13934" xr:uid="{00000000-0005-0000-0000-0000B6AC0000}"/>
    <cellStyle name="Normal 33 3 3 2 3 2" xfId="49152" xr:uid="{00000000-0005-0000-0000-0000B7AC0000}"/>
    <cellStyle name="Normal 33 3 3 2 4" xfId="40107" xr:uid="{00000000-0005-0000-0000-0000B8AC0000}"/>
    <cellStyle name="Normal 33 3 3 2 5" xfId="26541" xr:uid="{00000000-0005-0000-0000-0000B9AC0000}"/>
    <cellStyle name="Normal 33 3 3 3" xfId="6311" xr:uid="{00000000-0005-0000-0000-0000BAAC0000}"/>
    <cellStyle name="Normal 33 3 3 3 2" xfId="18942" xr:uid="{00000000-0005-0000-0000-0000BBAC0000}"/>
    <cellStyle name="Normal 33 3 3 3 2 2" xfId="54158" xr:uid="{00000000-0005-0000-0000-0000BCAC0000}"/>
    <cellStyle name="Normal 33 3 3 3 3" xfId="41561" xr:uid="{00000000-0005-0000-0000-0000BDAC0000}"/>
    <cellStyle name="Normal 33 3 3 3 4" xfId="31547" xr:uid="{00000000-0005-0000-0000-0000BEAC0000}"/>
    <cellStyle name="Normal 33 3 3 4" xfId="7770" xr:uid="{00000000-0005-0000-0000-0000BFAC0000}"/>
    <cellStyle name="Normal 33 3 3 4 2" xfId="20396" xr:uid="{00000000-0005-0000-0000-0000C0AC0000}"/>
    <cellStyle name="Normal 33 3 3 4 2 2" xfId="55612" xr:uid="{00000000-0005-0000-0000-0000C1AC0000}"/>
    <cellStyle name="Normal 33 3 3 4 3" xfId="43015" xr:uid="{00000000-0005-0000-0000-0000C2AC0000}"/>
    <cellStyle name="Normal 33 3 3 4 4" xfId="33001" xr:uid="{00000000-0005-0000-0000-0000C3AC0000}"/>
    <cellStyle name="Normal 33 3 3 5" xfId="9551" xr:uid="{00000000-0005-0000-0000-0000C4AC0000}"/>
    <cellStyle name="Normal 33 3 3 5 2" xfId="22172" xr:uid="{00000000-0005-0000-0000-0000C5AC0000}"/>
    <cellStyle name="Normal 33 3 3 5 2 2" xfId="57388" xr:uid="{00000000-0005-0000-0000-0000C6AC0000}"/>
    <cellStyle name="Normal 33 3 3 5 3" xfId="44791" xr:uid="{00000000-0005-0000-0000-0000C7AC0000}"/>
    <cellStyle name="Normal 33 3 3 5 4" xfId="34777" xr:uid="{00000000-0005-0000-0000-0000C8AC0000}"/>
    <cellStyle name="Normal 33 3 3 6" xfId="11345" xr:uid="{00000000-0005-0000-0000-0000C9AC0000}"/>
    <cellStyle name="Normal 33 3 3 6 2" xfId="23948" xr:uid="{00000000-0005-0000-0000-0000CAAC0000}"/>
    <cellStyle name="Normal 33 3 3 6 2 2" xfId="59164" xr:uid="{00000000-0005-0000-0000-0000CBAC0000}"/>
    <cellStyle name="Normal 33 3 3 6 3" xfId="46567" xr:uid="{00000000-0005-0000-0000-0000CCAC0000}"/>
    <cellStyle name="Normal 33 3 3 6 4" xfId="36553" xr:uid="{00000000-0005-0000-0000-0000CDAC0000}"/>
    <cellStyle name="Normal 33 3 3 7" xfId="15712" xr:uid="{00000000-0005-0000-0000-0000CEAC0000}"/>
    <cellStyle name="Normal 33 3 3 7 2" xfId="50928" xr:uid="{00000000-0005-0000-0000-0000CFAC0000}"/>
    <cellStyle name="Normal 33 3 3 7 3" xfId="28317" xr:uid="{00000000-0005-0000-0000-0000D0AC0000}"/>
    <cellStyle name="Normal 33 3 3 8" xfId="12803" xr:uid="{00000000-0005-0000-0000-0000D1AC0000}"/>
    <cellStyle name="Normal 33 3 3 8 2" xfId="48021" xr:uid="{00000000-0005-0000-0000-0000D2AC0000}"/>
    <cellStyle name="Normal 33 3 3 9" xfId="38331" xr:uid="{00000000-0005-0000-0000-0000D3AC0000}"/>
    <cellStyle name="Normal 33 3 4" xfId="2864" xr:uid="{00000000-0005-0000-0000-0000D4AC0000}"/>
    <cellStyle name="Normal 33 3 4 10" xfId="25251" xr:uid="{00000000-0005-0000-0000-0000D5AC0000}"/>
    <cellStyle name="Normal 33 3 4 11" xfId="60786" xr:uid="{00000000-0005-0000-0000-0000D6AC0000}"/>
    <cellStyle name="Normal 33 3 4 2" xfId="4682" xr:uid="{00000000-0005-0000-0000-0000D7AC0000}"/>
    <cellStyle name="Normal 33 3 4 2 2" xfId="17329" xr:uid="{00000000-0005-0000-0000-0000D8AC0000}"/>
    <cellStyle name="Normal 33 3 4 2 2 2" xfId="52545" xr:uid="{00000000-0005-0000-0000-0000D9AC0000}"/>
    <cellStyle name="Normal 33 3 4 2 2 3" xfId="29934" xr:uid="{00000000-0005-0000-0000-0000DAAC0000}"/>
    <cellStyle name="Normal 33 3 4 2 3" xfId="13775" xr:uid="{00000000-0005-0000-0000-0000DBAC0000}"/>
    <cellStyle name="Normal 33 3 4 2 3 2" xfId="48993" xr:uid="{00000000-0005-0000-0000-0000DCAC0000}"/>
    <cellStyle name="Normal 33 3 4 2 4" xfId="39948" xr:uid="{00000000-0005-0000-0000-0000DDAC0000}"/>
    <cellStyle name="Normal 33 3 4 2 5" xfId="26382" xr:uid="{00000000-0005-0000-0000-0000DEAC0000}"/>
    <cellStyle name="Normal 33 3 4 3" xfId="6152" xr:uid="{00000000-0005-0000-0000-0000DFAC0000}"/>
    <cellStyle name="Normal 33 3 4 3 2" xfId="18783" xr:uid="{00000000-0005-0000-0000-0000E0AC0000}"/>
    <cellStyle name="Normal 33 3 4 3 2 2" xfId="53999" xr:uid="{00000000-0005-0000-0000-0000E1AC0000}"/>
    <cellStyle name="Normal 33 3 4 3 3" xfId="41402" xr:uid="{00000000-0005-0000-0000-0000E2AC0000}"/>
    <cellStyle name="Normal 33 3 4 3 4" xfId="31388" xr:uid="{00000000-0005-0000-0000-0000E3AC0000}"/>
    <cellStyle name="Normal 33 3 4 4" xfId="7611" xr:uid="{00000000-0005-0000-0000-0000E4AC0000}"/>
    <cellStyle name="Normal 33 3 4 4 2" xfId="20237" xr:uid="{00000000-0005-0000-0000-0000E5AC0000}"/>
    <cellStyle name="Normal 33 3 4 4 2 2" xfId="55453" xr:uid="{00000000-0005-0000-0000-0000E6AC0000}"/>
    <cellStyle name="Normal 33 3 4 4 3" xfId="42856" xr:uid="{00000000-0005-0000-0000-0000E7AC0000}"/>
    <cellStyle name="Normal 33 3 4 4 4" xfId="32842" xr:uid="{00000000-0005-0000-0000-0000E8AC0000}"/>
    <cellStyle name="Normal 33 3 4 5" xfId="9392" xr:uid="{00000000-0005-0000-0000-0000E9AC0000}"/>
    <cellStyle name="Normal 33 3 4 5 2" xfId="22013" xr:uid="{00000000-0005-0000-0000-0000EAAC0000}"/>
    <cellStyle name="Normal 33 3 4 5 2 2" xfId="57229" xr:uid="{00000000-0005-0000-0000-0000EBAC0000}"/>
    <cellStyle name="Normal 33 3 4 5 3" xfId="44632" xr:uid="{00000000-0005-0000-0000-0000ECAC0000}"/>
    <cellStyle name="Normal 33 3 4 5 4" xfId="34618" xr:uid="{00000000-0005-0000-0000-0000EDAC0000}"/>
    <cellStyle name="Normal 33 3 4 6" xfId="11186" xr:uid="{00000000-0005-0000-0000-0000EEAC0000}"/>
    <cellStyle name="Normal 33 3 4 6 2" xfId="23789" xr:uid="{00000000-0005-0000-0000-0000EFAC0000}"/>
    <cellStyle name="Normal 33 3 4 6 2 2" xfId="59005" xr:uid="{00000000-0005-0000-0000-0000F0AC0000}"/>
    <cellStyle name="Normal 33 3 4 6 3" xfId="46408" xr:uid="{00000000-0005-0000-0000-0000F1AC0000}"/>
    <cellStyle name="Normal 33 3 4 6 4" xfId="36394" xr:uid="{00000000-0005-0000-0000-0000F2AC0000}"/>
    <cellStyle name="Normal 33 3 4 7" xfId="15553" xr:uid="{00000000-0005-0000-0000-0000F3AC0000}"/>
    <cellStyle name="Normal 33 3 4 7 2" xfId="50769" xr:uid="{00000000-0005-0000-0000-0000F4AC0000}"/>
    <cellStyle name="Normal 33 3 4 7 3" xfId="28158" xr:uid="{00000000-0005-0000-0000-0000F5AC0000}"/>
    <cellStyle name="Normal 33 3 4 8" xfId="12644" xr:uid="{00000000-0005-0000-0000-0000F6AC0000}"/>
    <cellStyle name="Normal 33 3 4 8 2" xfId="47862" xr:uid="{00000000-0005-0000-0000-0000F7AC0000}"/>
    <cellStyle name="Normal 33 3 4 9" xfId="38172" xr:uid="{00000000-0005-0000-0000-0000F8AC0000}"/>
    <cellStyle name="Normal 33 3 5" xfId="3373" xr:uid="{00000000-0005-0000-0000-0000F9AC0000}"/>
    <cellStyle name="Normal 33 3 5 10" xfId="26869" xr:uid="{00000000-0005-0000-0000-0000FAAC0000}"/>
    <cellStyle name="Normal 33 3 5 11" xfId="61273" xr:uid="{00000000-0005-0000-0000-0000FBAC0000}"/>
    <cellStyle name="Normal 33 3 5 2" xfId="5169" xr:uid="{00000000-0005-0000-0000-0000FCAC0000}"/>
    <cellStyle name="Normal 33 3 5 2 2" xfId="17816" xr:uid="{00000000-0005-0000-0000-0000FDAC0000}"/>
    <cellStyle name="Normal 33 3 5 2 2 2" xfId="53032" xr:uid="{00000000-0005-0000-0000-0000FEAC0000}"/>
    <cellStyle name="Normal 33 3 5 2 3" xfId="40435" xr:uid="{00000000-0005-0000-0000-0000FFAC0000}"/>
    <cellStyle name="Normal 33 3 5 2 4" xfId="30421" xr:uid="{00000000-0005-0000-0000-000000AD0000}"/>
    <cellStyle name="Normal 33 3 5 3" xfId="6639" xr:uid="{00000000-0005-0000-0000-000001AD0000}"/>
    <cellStyle name="Normal 33 3 5 3 2" xfId="19270" xr:uid="{00000000-0005-0000-0000-000002AD0000}"/>
    <cellStyle name="Normal 33 3 5 3 2 2" xfId="54486" xr:uid="{00000000-0005-0000-0000-000003AD0000}"/>
    <cellStyle name="Normal 33 3 5 3 3" xfId="41889" xr:uid="{00000000-0005-0000-0000-000004AD0000}"/>
    <cellStyle name="Normal 33 3 5 3 4" xfId="31875" xr:uid="{00000000-0005-0000-0000-000005AD0000}"/>
    <cellStyle name="Normal 33 3 5 4" xfId="8098" xr:uid="{00000000-0005-0000-0000-000006AD0000}"/>
    <cellStyle name="Normal 33 3 5 4 2" xfId="20724" xr:uid="{00000000-0005-0000-0000-000007AD0000}"/>
    <cellStyle name="Normal 33 3 5 4 2 2" xfId="55940" xr:uid="{00000000-0005-0000-0000-000008AD0000}"/>
    <cellStyle name="Normal 33 3 5 4 3" xfId="43343" xr:uid="{00000000-0005-0000-0000-000009AD0000}"/>
    <cellStyle name="Normal 33 3 5 4 4" xfId="33329" xr:uid="{00000000-0005-0000-0000-00000AAD0000}"/>
    <cellStyle name="Normal 33 3 5 5" xfId="9879" xr:uid="{00000000-0005-0000-0000-00000BAD0000}"/>
    <cellStyle name="Normal 33 3 5 5 2" xfId="22500" xr:uid="{00000000-0005-0000-0000-00000CAD0000}"/>
    <cellStyle name="Normal 33 3 5 5 2 2" xfId="57716" xr:uid="{00000000-0005-0000-0000-00000DAD0000}"/>
    <cellStyle name="Normal 33 3 5 5 3" xfId="45119" xr:uid="{00000000-0005-0000-0000-00000EAD0000}"/>
    <cellStyle name="Normal 33 3 5 5 4" xfId="35105" xr:uid="{00000000-0005-0000-0000-00000FAD0000}"/>
    <cellStyle name="Normal 33 3 5 6" xfId="11673" xr:uid="{00000000-0005-0000-0000-000010AD0000}"/>
    <cellStyle name="Normal 33 3 5 6 2" xfId="24276" xr:uid="{00000000-0005-0000-0000-000011AD0000}"/>
    <cellStyle name="Normal 33 3 5 6 2 2" xfId="59492" xr:uid="{00000000-0005-0000-0000-000012AD0000}"/>
    <cellStyle name="Normal 33 3 5 6 3" xfId="46895" xr:uid="{00000000-0005-0000-0000-000013AD0000}"/>
    <cellStyle name="Normal 33 3 5 6 4" xfId="36881" xr:uid="{00000000-0005-0000-0000-000014AD0000}"/>
    <cellStyle name="Normal 33 3 5 7" xfId="16040" xr:uid="{00000000-0005-0000-0000-000015AD0000}"/>
    <cellStyle name="Normal 33 3 5 7 2" xfId="51256" xr:uid="{00000000-0005-0000-0000-000016AD0000}"/>
    <cellStyle name="Normal 33 3 5 7 3" xfId="28645" xr:uid="{00000000-0005-0000-0000-000017AD0000}"/>
    <cellStyle name="Normal 33 3 5 8" xfId="14262" xr:uid="{00000000-0005-0000-0000-000018AD0000}"/>
    <cellStyle name="Normal 33 3 5 8 2" xfId="49480" xr:uid="{00000000-0005-0000-0000-000019AD0000}"/>
    <cellStyle name="Normal 33 3 5 9" xfId="38659" xr:uid="{00000000-0005-0000-0000-00001AAD0000}"/>
    <cellStyle name="Normal 33 3 6" xfId="2533" xr:uid="{00000000-0005-0000-0000-00001BAD0000}"/>
    <cellStyle name="Normal 33 3 6 10" xfId="26060" xr:uid="{00000000-0005-0000-0000-00001CAD0000}"/>
    <cellStyle name="Normal 33 3 6 11" xfId="60464" xr:uid="{00000000-0005-0000-0000-00001DAD0000}"/>
    <cellStyle name="Normal 33 3 6 2" xfId="4360" xr:uid="{00000000-0005-0000-0000-00001EAD0000}"/>
    <cellStyle name="Normal 33 3 6 2 2" xfId="17007" xr:uid="{00000000-0005-0000-0000-00001FAD0000}"/>
    <cellStyle name="Normal 33 3 6 2 2 2" xfId="52223" xr:uid="{00000000-0005-0000-0000-000020AD0000}"/>
    <cellStyle name="Normal 33 3 6 2 3" xfId="39626" xr:uid="{00000000-0005-0000-0000-000021AD0000}"/>
    <cellStyle name="Normal 33 3 6 2 4" xfId="29612" xr:uid="{00000000-0005-0000-0000-000022AD0000}"/>
    <cellStyle name="Normal 33 3 6 3" xfId="5830" xr:uid="{00000000-0005-0000-0000-000023AD0000}"/>
    <cellStyle name="Normal 33 3 6 3 2" xfId="18461" xr:uid="{00000000-0005-0000-0000-000024AD0000}"/>
    <cellStyle name="Normal 33 3 6 3 2 2" xfId="53677" xr:uid="{00000000-0005-0000-0000-000025AD0000}"/>
    <cellStyle name="Normal 33 3 6 3 3" xfId="41080" xr:uid="{00000000-0005-0000-0000-000026AD0000}"/>
    <cellStyle name="Normal 33 3 6 3 4" xfId="31066" xr:uid="{00000000-0005-0000-0000-000027AD0000}"/>
    <cellStyle name="Normal 33 3 6 4" xfId="7289" xr:uid="{00000000-0005-0000-0000-000028AD0000}"/>
    <cellStyle name="Normal 33 3 6 4 2" xfId="19915" xr:uid="{00000000-0005-0000-0000-000029AD0000}"/>
    <cellStyle name="Normal 33 3 6 4 2 2" xfId="55131" xr:uid="{00000000-0005-0000-0000-00002AAD0000}"/>
    <cellStyle name="Normal 33 3 6 4 3" xfId="42534" xr:uid="{00000000-0005-0000-0000-00002BAD0000}"/>
    <cellStyle name="Normal 33 3 6 4 4" xfId="32520" xr:uid="{00000000-0005-0000-0000-00002CAD0000}"/>
    <cellStyle name="Normal 33 3 6 5" xfId="9070" xr:uid="{00000000-0005-0000-0000-00002DAD0000}"/>
    <cellStyle name="Normal 33 3 6 5 2" xfId="21691" xr:uid="{00000000-0005-0000-0000-00002EAD0000}"/>
    <cellStyle name="Normal 33 3 6 5 2 2" xfId="56907" xr:uid="{00000000-0005-0000-0000-00002FAD0000}"/>
    <cellStyle name="Normal 33 3 6 5 3" xfId="44310" xr:uid="{00000000-0005-0000-0000-000030AD0000}"/>
    <cellStyle name="Normal 33 3 6 5 4" xfId="34296" xr:uid="{00000000-0005-0000-0000-000031AD0000}"/>
    <cellStyle name="Normal 33 3 6 6" xfId="10864" xr:uid="{00000000-0005-0000-0000-000032AD0000}"/>
    <cellStyle name="Normal 33 3 6 6 2" xfId="23467" xr:uid="{00000000-0005-0000-0000-000033AD0000}"/>
    <cellStyle name="Normal 33 3 6 6 2 2" xfId="58683" xr:uid="{00000000-0005-0000-0000-000034AD0000}"/>
    <cellStyle name="Normal 33 3 6 6 3" xfId="46086" xr:uid="{00000000-0005-0000-0000-000035AD0000}"/>
    <cellStyle name="Normal 33 3 6 6 4" xfId="36072" xr:uid="{00000000-0005-0000-0000-000036AD0000}"/>
    <cellStyle name="Normal 33 3 6 7" xfId="15231" xr:uid="{00000000-0005-0000-0000-000037AD0000}"/>
    <cellStyle name="Normal 33 3 6 7 2" xfId="50447" xr:uid="{00000000-0005-0000-0000-000038AD0000}"/>
    <cellStyle name="Normal 33 3 6 7 3" xfId="27836" xr:uid="{00000000-0005-0000-0000-000039AD0000}"/>
    <cellStyle name="Normal 33 3 6 8" xfId="13453" xr:uid="{00000000-0005-0000-0000-00003AAD0000}"/>
    <cellStyle name="Normal 33 3 6 8 2" xfId="48671" xr:uid="{00000000-0005-0000-0000-00003BAD0000}"/>
    <cellStyle name="Normal 33 3 6 9" xfId="37850" xr:uid="{00000000-0005-0000-0000-00003CAD0000}"/>
    <cellStyle name="Normal 33 3 7" xfId="3697" xr:uid="{00000000-0005-0000-0000-00003DAD0000}"/>
    <cellStyle name="Normal 33 3 7 2" xfId="8421" xr:uid="{00000000-0005-0000-0000-00003EAD0000}"/>
    <cellStyle name="Normal 33 3 7 2 2" xfId="21047" xr:uid="{00000000-0005-0000-0000-00003FAD0000}"/>
    <cellStyle name="Normal 33 3 7 2 2 2" xfId="56263" xr:uid="{00000000-0005-0000-0000-000040AD0000}"/>
    <cellStyle name="Normal 33 3 7 2 3" xfId="43666" xr:uid="{00000000-0005-0000-0000-000041AD0000}"/>
    <cellStyle name="Normal 33 3 7 2 4" xfId="33652" xr:uid="{00000000-0005-0000-0000-000042AD0000}"/>
    <cellStyle name="Normal 33 3 7 3" xfId="10202" xr:uid="{00000000-0005-0000-0000-000043AD0000}"/>
    <cellStyle name="Normal 33 3 7 3 2" xfId="22823" xr:uid="{00000000-0005-0000-0000-000044AD0000}"/>
    <cellStyle name="Normal 33 3 7 3 2 2" xfId="58039" xr:uid="{00000000-0005-0000-0000-000045AD0000}"/>
    <cellStyle name="Normal 33 3 7 3 3" xfId="45442" xr:uid="{00000000-0005-0000-0000-000046AD0000}"/>
    <cellStyle name="Normal 33 3 7 3 4" xfId="35428" xr:uid="{00000000-0005-0000-0000-000047AD0000}"/>
    <cellStyle name="Normal 33 3 7 4" xfId="11998" xr:uid="{00000000-0005-0000-0000-000048AD0000}"/>
    <cellStyle name="Normal 33 3 7 4 2" xfId="24599" xr:uid="{00000000-0005-0000-0000-000049AD0000}"/>
    <cellStyle name="Normal 33 3 7 4 2 2" xfId="59815" xr:uid="{00000000-0005-0000-0000-00004AAD0000}"/>
    <cellStyle name="Normal 33 3 7 4 3" xfId="47218" xr:uid="{00000000-0005-0000-0000-00004BAD0000}"/>
    <cellStyle name="Normal 33 3 7 4 4" xfId="37204" xr:uid="{00000000-0005-0000-0000-00004CAD0000}"/>
    <cellStyle name="Normal 33 3 7 5" xfId="16363" xr:uid="{00000000-0005-0000-0000-00004DAD0000}"/>
    <cellStyle name="Normal 33 3 7 5 2" xfId="51579" xr:uid="{00000000-0005-0000-0000-00004EAD0000}"/>
    <cellStyle name="Normal 33 3 7 5 3" xfId="28968" xr:uid="{00000000-0005-0000-0000-00004FAD0000}"/>
    <cellStyle name="Normal 33 3 7 6" xfId="14585" xr:uid="{00000000-0005-0000-0000-000050AD0000}"/>
    <cellStyle name="Normal 33 3 7 6 2" xfId="49803" xr:uid="{00000000-0005-0000-0000-000051AD0000}"/>
    <cellStyle name="Normal 33 3 7 7" xfId="38982" xr:uid="{00000000-0005-0000-0000-000052AD0000}"/>
    <cellStyle name="Normal 33 3 7 8" xfId="27192" xr:uid="{00000000-0005-0000-0000-000053AD0000}"/>
    <cellStyle name="Normal 33 3 8" xfId="4033" xr:uid="{00000000-0005-0000-0000-000054AD0000}"/>
    <cellStyle name="Normal 33 3 8 2" xfId="16685" xr:uid="{00000000-0005-0000-0000-000055AD0000}"/>
    <cellStyle name="Normal 33 3 8 2 2" xfId="51901" xr:uid="{00000000-0005-0000-0000-000056AD0000}"/>
    <cellStyle name="Normal 33 3 8 2 3" xfId="29290" xr:uid="{00000000-0005-0000-0000-000057AD0000}"/>
    <cellStyle name="Normal 33 3 8 3" xfId="13131" xr:uid="{00000000-0005-0000-0000-000058AD0000}"/>
    <cellStyle name="Normal 33 3 8 3 2" xfId="48349" xr:uid="{00000000-0005-0000-0000-000059AD0000}"/>
    <cellStyle name="Normal 33 3 8 4" xfId="39304" xr:uid="{00000000-0005-0000-0000-00005AAD0000}"/>
    <cellStyle name="Normal 33 3 8 5" xfId="25738" xr:uid="{00000000-0005-0000-0000-00005BAD0000}"/>
    <cellStyle name="Normal 33 3 9" xfId="5508" xr:uid="{00000000-0005-0000-0000-00005CAD0000}"/>
    <cellStyle name="Normal 33 3 9 2" xfId="18139" xr:uid="{00000000-0005-0000-0000-00005DAD0000}"/>
    <cellStyle name="Normal 33 3 9 2 2" xfId="53355" xr:uid="{00000000-0005-0000-0000-00005EAD0000}"/>
    <cellStyle name="Normal 33 3 9 3" xfId="40758" xr:uid="{00000000-0005-0000-0000-00005FAD0000}"/>
    <cellStyle name="Normal 33 3 9 4" xfId="30744" xr:uid="{00000000-0005-0000-0000-000060AD0000}"/>
    <cellStyle name="Normal 33 4" xfId="2272" xr:uid="{00000000-0005-0000-0000-000061AD0000}"/>
    <cellStyle name="Normal 33 4 10" xfId="10686" xr:uid="{00000000-0005-0000-0000-000062AD0000}"/>
    <cellStyle name="Normal 33 4 10 2" xfId="23297" xr:uid="{00000000-0005-0000-0000-000063AD0000}"/>
    <cellStyle name="Normal 33 4 10 2 2" xfId="58513" xr:uid="{00000000-0005-0000-0000-000064AD0000}"/>
    <cellStyle name="Normal 33 4 10 3" xfId="45916" xr:uid="{00000000-0005-0000-0000-000065AD0000}"/>
    <cellStyle name="Normal 33 4 10 4" xfId="35902" xr:uid="{00000000-0005-0000-0000-000066AD0000}"/>
    <cellStyle name="Normal 33 4 11" xfId="14989" xr:uid="{00000000-0005-0000-0000-000067AD0000}"/>
    <cellStyle name="Normal 33 4 11 2" xfId="50205" xr:uid="{00000000-0005-0000-0000-000068AD0000}"/>
    <cellStyle name="Normal 33 4 11 3" xfId="27594" xr:uid="{00000000-0005-0000-0000-000069AD0000}"/>
    <cellStyle name="Normal 33 4 12" xfId="12402" xr:uid="{00000000-0005-0000-0000-00006AAD0000}"/>
    <cellStyle name="Normal 33 4 12 2" xfId="47620" xr:uid="{00000000-0005-0000-0000-00006BAD0000}"/>
    <cellStyle name="Normal 33 4 13" xfId="37608" xr:uid="{00000000-0005-0000-0000-00006CAD0000}"/>
    <cellStyle name="Normal 33 4 14" xfId="25009" xr:uid="{00000000-0005-0000-0000-00006DAD0000}"/>
    <cellStyle name="Normal 33 4 15" xfId="60222" xr:uid="{00000000-0005-0000-0000-00006EAD0000}"/>
    <cellStyle name="Normal 33 4 2" xfId="3124" xr:uid="{00000000-0005-0000-0000-00006FAD0000}"/>
    <cellStyle name="Normal 33 4 2 10" xfId="25493" xr:uid="{00000000-0005-0000-0000-000070AD0000}"/>
    <cellStyle name="Normal 33 4 2 11" xfId="61028" xr:uid="{00000000-0005-0000-0000-000071AD0000}"/>
    <cellStyle name="Normal 33 4 2 2" xfId="4924" xr:uid="{00000000-0005-0000-0000-000072AD0000}"/>
    <cellStyle name="Normal 33 4 2 2 2" xfId="17571" xr:uid="{00000000-0005-0000-0000-000073AD0000}"/>
    <cellStyle name="Normal 33 4 2 2 2 2" xfId="52787" xr:uid="{00000000-0005-0000-0000-000074AD0000}"/>
    <cellStyle name="Normal 33 4 2 2 2 3" xfId="30176" xr:uid="{00000000-0005-0000-0000-000075AD0000}"/>
    <cellStyle name="Normal 33 4 2 2 3" xfId="14017" xr:uid="{00000000-0005-0000-0000-000076AD0000}"/>
    <cellStyle name="Normal 33 4 2 2 3 2" xfId="49235" xr:uid="{00000000-0005-0000-0000-000077AD0000}"/>
    <cellStyle name="Normal 33 4 2 2 4" xfId="40190" xr:uid="{00000000-0005-0000-0000-000078AD0000}"/>
    <cellStyle name="Normal 33 4 2 2 5" xfId="26624" xr:uid="{00000000-0005-0000-0000-000079AD0000}"/>
    <cellStyle name="Normal 33 4 2 3" xfId="6394" xr:uid="{00000000-0005-0000-0000-00007AAD0000}"/>
    <cellStyle name="Normal 33 4 2 3 2" xfId="19025" xr:uid="{00000000-0005-0000-0000-00007BAD0000}"/>
    <cellStyle name="Normal 33 4 2 3 2 2" xfId="54241" xr:uid="{00000000-0005-0000-0000-00007CAD0000}"/>
    <cellStyle name="Normal 33 4 2 3 3" xfId="41644" xr:uid="{00000000-0005-0000-0000-00007DAD0000}"/>
    <cellStyle name="Normal 33 4 2 3 4" xfId="31630" xr:uid="{00000000-0005-0000-0000-00007EAD0000}"/>
    <cellStyle name="Normal 33 4 2 4" xfId="7853" xr:uid="{00000000-0005-0000-0000-00007FAD0000}"/>
    <cellStyle name="Normal 33 4 2 4 2" xfId="20479" xr:uid="{00000000-0005-0000-0000-000080AD0000}"/>
    <cellStyle name="Normal 33 4 2 4 2 2" xfId="55695" xr:uid="{00000000-0005-0000-0000-000081AD0000}"/>
    <cellStyle name="Normal 33 4 2 4 3" xfId="43098" xr:uid="{00000000-0005-0000-0000-000082AD0000}"/>
    <cellStyle name="Normal 33 4 2 4 4" xfId="33084" xr:uid="{00000000-0005-0000-0000-000083AD0000}"/>
    <cellStyle name="Normal 33 4 2 5" xfId="9634" xr:uid="{00000000-0005-0000-0000-000084AD0000}"/>
    <cellStyle name="Normal 33 4 2 5 2" xfId="22255" xr:uid="{00000000-0005-0000-0000-000085AD0000}"/>
    <cellStyle name="Normal 33 4 2 5 2 2" xfId="57471" xr:uid="{00000000-0005-0000-0000-000086AD0000}"/>
    <cellStyle name="Normal 33 4 2 5 3" xfId="44874" xr:uid="{00000000-0005-0000-0000-000087AD0000}"/>
    <cellStyle name="Normal 33 4 2 5 4" xfId="34860" xr:uid="{00000000-0005-0000-0000-000088AD0000}"/>
    <cellStyle name="Normal 33 4 2 6" xfId="11428" xr:uid="{00000000-0005-0000-0000-000089AD0000}"/>
    <cellStyle name="Normal 33 4 2 6 2" xfId="24031" xr:uid="{00000000-0005-0000-0000-00008AAD0000}"/>
    <cellStyle name="Normal 33 4 2 6 2 2" xfId="59247" xr:uid="{00000000-0005-0000-0000-00008BAD0000}"/>
    <cellStyle name="Normal 33 4 2 6 3" xfId="46650" xr:uid="{00000000-0005-0000-0000-00008CAD0000}"/>
    <cellStyle name="Normal 33 4 2 6 4" xfId="36636" xr:uid="{00000000-0005-0000-0000-00008DAD0000}"/>
    <cellStyle name="Normal 33 4 2 7" xfId="15795" xr:uid="{00000000-0005-0000-0000-00008EAD0000}"/>
    <cellStyle name="Normal 33 4 2 7 2" xfId="51011" xr:uid="{00000000-0005-0000-0000-00008FAD0000}"/>
    <cellStyle name="Normal 33 4 2 7 3" xfId="28400" xr:uid="{00000000-0005-0000-0000-000090AD0000}"/>
    <cellStyle name="Normal 33 4 2 8" xfId="12886" xr:uid="{00000000-0005-0000-0000-000091AD0000}"/>
    <cellStyle name="Normal 33 4 2 8 2" xfId="48104" xr:uid="{00000000-0005-0000-0000-000092AD0000}"/>
    <cellStyle name="Normal 33 4 2 9" xfId="38414" xr:uid="{00000000-0005-0000-0000-000093AD0000}"/>
    <cellStyle name="Normal 33 4 3" xfId="3453" xr:uid="{00000000-0005-0000-0000-000094AD0000}"/>
    <cellStyle name="Normal 33 4 3 10" xfId="26949" xr:uid="{00000000-0005-0000-0000-000095AD0000}"/>
    <cellStyle name="Normal 33 4 3 11" xfId="61353" xr:uid="{00000000-0005-0000-0000-000096AD0000}"/>
    <cellStyle name="Normal 33 4 3 2" xfId="5249" xr:uid="{00000000-0005-0000-0000-000097AD0000}"/>
    <cellStyle name="Normal 33 4 3 2 2" xfId="17896" xr:uid="{00000000-0005-0000-0000-000098AD0000}"/>
    <cellStyle name="Normal 33 4 3 2 2 2" xfId="53112" xr:uid="{00000000-0005-0000-0000-000099AD0000}"/>
    <cellStyle name="Normal 33 4 3 2 3" xfId="40515" xr:uid="{00000000-0005-0000-0000-00009AAD0000}"/>
    <cellStyle name="Normal 33 4 3 2 4" xfId="30501" xr:uid="{00000000-0005-0000-0000-00009BAD0000}"/>
    <cellStyle name="Normal 33 4 3 3" xfId="6719" xr:uid="{00000000-0005-0000-0000-00009CAD0000}"/>
    <cellStyle name="Normal 33 4 3 3 2" xfId="19350" xr:uid="{00000000-0005-0000-0000-00009DAD0000}"/>
    <cellStyle name="Normal 33 4 3 3 2 2" xfId="54566" xr:uid="{00000000-0005-0000-0000-00009EAD0000}"/>
    <cellStyle name="Normal 33 4 3 3 3" xfId="41969" xr:uid="{00000000-0005-0000-0000-00009FAD0000}"/>
    <cellStyle name="Normal 33 4 3 3 4" xfId="31955" xr:uid="{00000000-0005-0000-0000-0000A0AD0000}"/>
    <cellStyle name="Normal 33 4 3 4" xfId="8178" xr:uid="{00000000-0005-0000-0000-0000A1AD0000}"/>
    <cellStyle name="Normal 33 4 3 4 2" xfId="20804" xr:uid="{00000000-0005-0000-0000-0000A2AD0000}"/>
    <cellStyle name="Normal 33 4 3 4 2 2" xfId="56020" xr:uid="{00000000-0005-0000-0000-0000A3AD0000}"/>
    <cellStyle name="Normal 33 4 3 4 3" xfId="43423" xr:uid="{00000000-0005-0000-0000-0000A4AD0000}"/>
    <cellStyle name="Normal 33 4 3 4 4" xfId="33409" xr:uid="{00000000-0005-0000-0000-0000A5AD0000}"/>
    <cellStyle name="Normal 33 4 3 5" xfId="9959" xr:uid="{00000000-0005-0000-0000-0000A6AD0000}"/>
    <cellStyle name="Normal 33 4 3 5 2" xfId="22580" xr:uid="{00000000-0005-0000-0000-0000A7AD0000}"/>
    <cellStyle name="Normal 33 4 3 5 2 2" xfId="57796" xr:uid="{00000000-0005-0000-0000-0000A8AD0000}"/>
    <cellStyle name="Normal 33 4 3 5 3" xfId="45199" xr:uid="{00000000-0005-0000-0000-0000A9AD0000}"/>
    <cellStyle name="Normal 33 4 3 5 4" xfId="35185" xr:uid="{00000000-0005-0000-0000-0000AAAD0000}"/>
    <cellStyle name="Normal 33 4 3 6" xfId="11753" xr:uid="{00000000-0005-0000-0000-0000ABAD0000}"/>
    <cellStyle name="Normal 33 4 3 6 2" xfId="24356" xr:uid="{00000000-0005-0000-0000-0000ACAD0000}"/>
    <cellStyle name="Normal 33 4 3 6 2 2" xfId="59572" xr:uid="{00000000-0005-0000-0000-0000ADAD0000}"/>
    <cellStyle name="Normal 33 4 3 6 3" xfId="46975" xr:uid="{00000000-0005-0000-0000-0000AEAD0000}"/>
    <cellStyle name="Normal 33 4 3 6 4" xfId="36961" xr:uid="{00000000-0005-0000-0000-0000AFAD0000}"/>
    <cellStyle name="Normal 33 4 3 7" xfId="16120" xr:uid="{00000000-0005-0000-0000-0000B0AD0000}"/>
    <cellStyle name="Normal 33 4 3 7 2" xfId="51336" xr:uid="{00000000-0005-0000-0000-0000B1AD0000}"/>
    <cellStyle name="Normal 33 4 3 7 3" xfId="28725" xr:uid="{00000000-0005-0000-0000-0000B2AD0000}"/>
    <cellStyle name="Normal 33 4 3 8" xfId="14342" xr:uid="{00000000-0005-0000-0000-0000B3AD0000}"/>
    <cellStyle name="Normal 33 4 3 8 2" xfId="49560" xr:uid="{00000000-0005-0000-0000-0000B4AD0000}"/>
    <cellStyle name="Normal 33 4 3 9" xfId="38739" xr:uid="{00000000-0005-0000-0000-0000B5AD0000}"/>
    <cellStyle name="Normal 33 4 4" xfId="2614" xr:uid="{00000000-0005-0000-0000-0000B6AD0000}"/>
    <cellStyle name="Normal 33 4 4 10" xfId="26140" xr:uid="{00000000-0005-0000-0000-0000B7AD0000}"/>
    <cellStyle name="Normal 33 4 4 11" xfId="60544" xr:uid="{00000000-0005-0000-0000-0000B8AD0000}"/>
    <cellStyle name="Normal 33 4 4 2" xfId="4440" xr:uid="{00000000-0005-0000-0000-0000B9AD0000}"/>
    <cellStyle name="Normal 33 4 4 2 2" xfId="17087" xr:uid="{00000000-0005-0000-0000-0000BAAD0000}"/>
    <cellStyle name="Normal 33 4 4 2 2 2" xfId="52303" xr:uid="{00000000-0005-0000-0000-0000BBAD0000}"/>
    <cellStyle name="Normal 33 4 4 2 3" xfId="39706" xr:uid="{00000000-0005-0000-0000-0000BCAD0000}"/>
    <cellStyle name="Normal 33 4 4 2 4" xfId="29692" xr:uid="{00000000-0005-0000-0000-0000BDAD0000}"/>
    <cellStyle name="Normal 33 4 4 3" xfId="5910" xr:uid="{00000000-0005-0000-0000-0000BEAD0000}"/>
    <cellStyle name="Normal 33 4 4 3 2" xfId="18541" xr:uid="{00000000-0005-0000-0000-0000BFAD0000}"/>
    <cellStyle name="Normal 33 4 4 3 2 2" xfId="53757" xr:uid="{00000000-0005-0000-0000-0000C0AD0000}"/>
    <cellStyle name="Normal 33 4 4 3 3" xfId="41160" xr:uid="{00000000-0005-0000-0000-0000C1AD0000}"/>
    <cellStyle name="Normal 33 4 4 3 4" xfId="31146" xr:uid="{00000000-0005-0000-0000-0000C2AD0000}"/>
    <cellStyle name="Normal 33 4 4 4" xfId="7369" xr:uid="{00000000-0005-0000-0000-0000C3AD0000}"/>
    <cellStyle name="Normal 33 4 4 4 2" xfId="19995" xr:uid="{00000000-0005-0000-0000-0000C4AD0000}"/>
    <cellStyle name="Normal 33 4 4 4 2 2" xfId="55211" xr:uid="{00000000-0005-0000-0000-0000C5AD0000}"/>
    <cellStyle name="Normal 33 4 4 4 3" xfId="42614" xr:uid="{00000000-0005-0000-0000-0000C6AD0000}"/>
    <cellStyle name="Normal 33 4 4 4 4" xfId="32600" xr:uid="{00000000-0005-0000-0000-0000C7AD0000}"/>
    <cellStyle name="Normal 33 4 4 5" xfId="9150" xr:uid="{00000000-0005-0000-0000-0000C8AD0000}"/>
    <cellStyle name="Normal 33 4 4 5 2" xfId="21771" xr:uid="{00000000-0005-0000-0000-0000C9AD0000}"/>
    <cellStyle name="Normal 33 4 4 5 2 2" xfId="56987" xr:uid="{00000000-0005-0000-0000-0000CAAD0000}"/>
    <cellStyle name="Normal 33 4 4 5 3" xfId="44390" xr:uid="{00000000-0005-0000-0000-0000CBAD0000}"/>
    <cellStyle name="Normal 33 4 4 5 4" xfId="34376" xr:uid="{00000000-0005-0000-0000-0000CCAD0000}"/>
    <cellStyle name="Normal 33 4 4 6" xfId="10944" xr:uid="{00000000-0005-0000-0000-0000CDAD0000}"/>
    <cellStyle name="Normal 33 4 4 6 2" xfId="23547" xr:uid="{00000000-0005-0000-0000-0000CEAD0000}"/>
    <cellStyle name="Normal 33 4 4 6 2 2" xfId="58763" xr:uid="{00000000-0005-0000-0000-0000CFAD0000}"/>
    <cellStyle name="Normal 33 4 4 6 3" xfId="46166" xr:uid="{00000000-0005-0000-0000-0000D0AD0000}"/>
    <cellStyle name="Normal 33 4 4 6 4" xfId="36152" xr:uid="{00000000-0005-0000-0000-0000D1AD0000}"/>
    <cellStyle name="Normal 33 4 4 7" xfId="15311" xr:uid="{00000000-0005-0000-0000-0000D2AD0000}"/>
    <cellStyle name="Normal 33 4 4 7 2" xfId="50527" xr:uid="{00000000-0005-0000-0000-0000D3AD0000}"/>
    <cellStyle name="Normal 33 4 4 7 3" xfId="27916" xr:uid="{00000000-0005-0000-0000-0000D4AD0000}"/>
    <cellStyle name="Normal 33 4 4 8" xfId="13533" xr:uid="{00000000-0005-0000-0000-0000D5AD0000}"/>
    <cellStyle name="Normal 33 4 4 8 2" xfId="48751" xr:uid="{00000000-0005-0000-0000-0000D6AD0000}"/>
    <cellStyle name="Normal 33 4 4 9" xfId="37930" xr:uid="{00000000-0005-0000-0000-0000D7AD0000}"/>
    <cellStyle name="Normal 33 4 5" xfId="3778" xr:uid="{00000000-0005-0000-0000-0000D8AD0000}"/>
    <cellStyle name="Normal 33 4 5 2" xfId="8501" xr:uid="{00000000-0005-0000-0000-0000D9AD0000}"/>
    <cellStyle name="Normal 33 4 5 2 2" xfId="21127" xr:uid="{00000000-0005-0000-0000-0000DAAD0000}"/>
    <cellStyle name="Normal 33 4 5 2 2 2" xfId="56343" xr:uid="{00000000-0005-0000-0000-0000DBAD0000}"/>
    <cellStyle name="Normal 33 4 5 2 3" xfId="43746" xr:uid="{00000000-0005-0000-0000-0000DCAD0000}"/>
    <cellStyle name="Normal 33 4 5 2 4" xfId="33732" xr:uid="{00000000-0005-0000-0000-0000DDAD0000}"/>
    <cellStyle name="Normal 33 4 5 3" xfId="10282" xr:uid="{00000000-0005-0000-0000-0000DEAD0000}"/>
    <cellStyle name="Normal 33 4 5 3 2" xfId="22903" xr:uid="{00000000-0005-0000-0000-0000DFAD0000}"/>
    <cellStyle name="Normal 33 4 5 3 2 2" xfId="58119" xr:uid="{00000000-0005-0000-0000-0000E0AD0000}"/>
    <cellStyle name="Normal 33 4 5 3 3" xfId="45522" xr:uid="{00000000-0005-0000-0000-0000E1AD0000}"/>
    <cellStyle name="Normal 33 4 5 3 4" xfId="35508" xr:uid="{00000000-0005-0000-0000-0000E2AD0000}"/>
    <cellStyle name="Normal 33 4 5 4" xfId="12078" xr:uid="{00000000-0005-0000-0000-0000E3AD0000}"/>
    <cellStyle name="Normal 33 4 5 4 2" xfId="24679" xr:uid="{00000000-0005-0000-0000-0000E4AD0000}"/>
    <cellStyle name="Normal 33 4 5 4 2 2" xfId="59895" xr:uid="{00000000-0005-0000-0000-0000E5AD0000}"/>
    <cellStyle name="Normal 33 4 5 4 3" xfId="47298" xr:uid="{00000000-0005-0000-0000-0000E6AD0000}"/>
    <cellStyle name="Normal 33 4 5 4 4" xfId="37284" xr:uid="{00000000-0005-0000-0000-0000E7AD0000}"/>
    <cellStyle name="Normal 33 4 5 5" xfId="16443" xr:uid="{00000000-0005-0000-0000-0000E8AD0000}"/>
    <cellStyle name="Normal 33 4 5 5 2" xfId="51659" xr:uid="{00000000-0005-0000-0000-0000E9AD0000}"/>
    <cellStyle name="Normal 33 4 5 5 3" xfId="29048" xr:uid="{00000000-0005-0000-0000-0000EAAD0000}"/>
    <cellStyle name="Normal 33 4 5 6" xfId="14665" xr:uid="{00000000-0005-0000-0000-0000EBAD0000}"/>
    <cellStyle name="Normal 33 4 5 6 2" xfId="49883" xr:uid="{00000000-0005-0000-0000-0000ECAD0000}"/>
    <cellStyle name="Normal 33 4 5 7" xfId="39062" xr:uid="{00000000-0005-0000-0000-0000EDAD0000}"/>
    <cellStyle name="Normal 33 4 5 8" xfId="27272" xr:uid="{00000000-0005-0000-0000-0000EEAD0000}"/>
    <cellStyle name="Normal 33 4 6" xfId="4118" xr:uid="{00000000-0005-0000-0000-0000EFAD0000}"/>
    <cellStyle name="Normal 33 4 6 2" xfId="16765" xr:uid="{00000000-0005-0000-0000-0000F0AD0000}"/>
    <cellStyle name="Normal 33 4 6 2 2" xfId="51981" xr:uid="{00000000-0005-0000-0000-0000F1AD0000}"/>
    <cellStyle name="Normal 33 4 6 2 3" xfId="29370" xr:uid="{00000000-0005-0000-0000-0000F2AD0000}"/>
    <cellStyle name="Normal 33 4 6 3" xfId="13211" xr:uid="{00000000-0005-0000-0000-0000F3AD0000}"/>
    <cellStyle name="Normal 33 4 6 3 2" xfId="48429" xr:uid="{00000000-0005-0000-0000-0000F4AD0000}"/>
    <cellStyle name="Normal 33 4 6 4" xfId="39384" xr:uid="{00000000-0005-0000-0000-0000F5AD0000}"/>
    <cellStyle name="Normal 33 4 6 5" xfId="25818" xr:uid="{00000000-0005-0000-0000-0000F6AD0000}"/>
    <cellStyle name="Normal 33 4 7" xfId="5588" xr:uid="{00000000-0005-0000-0000-0000F7AD0000}"/>
    <cellStyle name="Normal 33 4 7 2" xfId="18219" xr:uid="{00000000-0005-0000-0000-0000F8AD0000}"/>
    <cellStyle name="Normal 33 4 7 2 2" xfId="53435" xr:uid="{00000000-0005-0000-0000-0000F9AD0000}"/>
    <cellStyle name="Normal 33 4 7 3" xfId="40838" xr:uid="{00000000-0005-0000-0000-0000FAAD0000}"/>
    <cellStyle name="Normal 33 4 7 4" xfId="30824" xr:uid="{00000000-0005-0000-0000-0000FBAD0000}"/>
    <cellStyle name="Normal 33 4 8" xfId="7047" xr:uid="{00000000-0005-0000-0000-0000FCAD0000}"/>
    <cellStyle name="Normal 33 4 8 2" xfId="19673" xr:uid="{00000000-0005-0000-0000-0000FDAD0000}"/>
    <cellStyle name="Normal 33 4 8 2 2" xfId="54889" xr:uid="{00000000-0005-0000-0000-0000FEAD0000}"/>
    <cellStyle name="Normal 33 4 8 3" xfId="42292" xr:uid="{00000000-0005-0000-0000-0000FFAD0000}"/>
    <cellStyle name="Normal 33 4 8 4" xfId="32278" xr:uid="{00000000-0005-0000-0000-000000AE0000}"/>
    <cellStyle name="Normal 33 4 9" xfId="8828" xr:uid="{00000000-0005-0000-0000-000001AE0000}"/>
    <cellStyle name="Normal 33 4 9 2" xfId="21449" xr:uid="{00000000-0005-0000-0000-000002AE0000}"/>
    <cellStyle name="Normal 33 4 9 2 2" xfId="56665" xr:uid="{00000000-0005-0000-0000-000003AE0000}"/>
    <cellStyle name="Normal 33 4 9 3" xfId="44068" xr:uid="{00000000-0005-0000-0000-000004AE0000}"/>
    <cellStyle name="Normal 33 4 9 4" xfId="34054" xr:uid="{00000000-0005-0000-0000-000005AE0000}"/>
    <cellStyle name="Normal 33 5" xfId="2949" xr:uid="{00000000-0005-0000-0000-000006AE0000}"/>
    <cellStyle name="Normal 33 5 10" xfId="25331" xr:uid="{00000000-0005-0000-0000-000007AE0000}"/>
    <cellStyle name="Normal 33 5 11" xfId="60866" xr:uid="{00000000-0005-0000-0000-000008AE0000}"/>
    <cellStyle name="Normal 33 5 2" xfId="4762" xr:uid="{00000000-0005-0000-0000-000009AE0000}"/>
    <cellStyle name="Normal 33 5 2 2" xfId="17409" xr:uid="{00000000-0005-0000-0000-00000AAE0000}"/>
    <cellStyle name="Normal 33 5 2 2 2" xfId="52625" xr:uid="{00000000-0005-0000-0000-00000BAE0000}"/>
    <cellStyle name="Normal 33 5 2 2 3" xfId="30014" xr:uid="{00000000-0005-0000-0000-00000CAE0000}"/>
    <cellStyle name="Normal 33 5 2 3" xfId="13855" xr:uid="{00000000-0005-0000-0000-00000DAE0000}"/>
    <cellStyle name="Normal 33 5 2 3 2" xfId="49073" xr:uid="{00000000-0005-0000-0000-00000EAE0000}"/>
    <cellStyle name="Normal 33 5 2 4" xfId="40028" xr:uid="{00000000-0005-0000-0000-00000FAE0000}"/>
    <cellStyle name="Normal 33 5 2 5" xfId="26462" xr:uid="{00000000-0005-0000-0000-000010AE0000}"/>
    <cellStyle name="Normal 33 5 3" xfId="6232" xr:uid="{00000000-0005-0000-0000-000011AE0000}"/>
    <cellStyle name="Normal 33 5 3 2" xfId="18863" xr:uid="{00000000-0005-0000-0000-000012AE0000}"/>
    <cellStyle name="Normal 33 5 3 2 2" xfId="54079" xr:uid="{00000000-0005-0000-0000-000013AE0000}"/>
    <cellStyle name="Normal 33 5 3 3" xfId="41482" xr:uid="{00000000-0005-0000-0000-000014AE0000}"/>
    <cellStyle name="Normal 33 5 3 4" xfId="31468" xr:uid="{00000000-0005-0000-0000-000015AE0000}"/>
    <cellStyle name="Normal 33 5 4" xfId="7691" xr:uid="{00000000-0005-0000-0000-000016AE0000}"/>
    <cellStyle name="Normal 33 5 4 2" xfId="20317" xr:uid="{00000000-0005-0000-0000-000017AE0000}"/>
    <cellStyle name="Normal 33 5 4 2 2" xfId="55533" xr:uid="{00000000-0005-0000-0000-000018AE0000}"/>
    <cellStyle name="Normal 33 5 4 3" xfId="42936" xr:uid="{00000000-0005-0000-0000-000019AE0000}"/>
    <cellStyle name="Normal 33 5 4 4" xfId="32922" xr:uid="{00000000-0005-0000-0000-00001AAE0000}"/>
    <cellStyle name="Normal 33 5 5" xfId="9472" xr:uid="{00000000-0005-0000-0000-00001BAE0000}"/>
    <cellStyle name="Normal 33 5 5 2" xfId="22093" xr:uid="{00000000-0005-0000-0000-00001CAE0000}"/>
    <cellStyle name="Normal 33 5 5 2 2" xfId="57309" xr:uid="{00000000-0005-0000-0000-00001DAE0000}"/>
    <cellStyle name="Normal 33 5 5 3" xfId="44712" xr:uid="{00000000-0005-0000-0000-00001EAE0000}"/>
    <cellStyle name="Normal 33 5 5 4" xfId="34698" xr:uid="{00000000-0005-0000-0000-00001FAE0000}"/>
    <cellStyle name="Normal 33 5 6" xfId="11266" xr:uid="{00000000-0005-0000-0000-000020AE0000}"/>
    <cellStyle name="Normal 33 5 6 2" xfId="23869" xr:uid="{00000000-0005-0000-0000-000021AE0000}"/>
    <cellStyle name="Normal 33 5 6 2 2" xfId="59085" xr:uid="{00000000-0005-0000-0000-000022AE0000}"/>
    <cellStyle name="Normal 33 5 6 3" xfId="46488" xr:uid="{00000000-0005-0000-0000-000023AE0000}"/>
    <cellStyle name="Normal 33 5 6 4" xfId="36474" xr:uid="{00000000-0005-0000-0000-000024AE0000}"/>
    <cellStyle name="Normal 33 5 7" xfId="15633" xr:uid="{00000000-0005-0000-0000-000025AE0000}"/>
    <cellStyle name="Normal 33 5 7 2" xfId="50849" xr:uid="{00000000-0005-0000-0000-000026AE0000}"/>
    <cellStyle name="Normal 33 5 7 3" xfId="28238" xr:uid="{00000000-0005-0000-0000-000027AE0000}"/>
    <cellStyle name="Normal 33 5 8" xfId="12724" xr:uid="{00000000-0005-0000-0000-000028AE0000}"/>
    <cellStyle name="Normal 33 5 8 2" xfId="47942" xr:uid="{00000000-0005-0000-0000-000029AE0000}"/>
    <cellStyle name="Normal 33 5 9" xfId="38252" xr:uid="{00000000-0005-0000-0000-00002AAE0000}"/>
    <cellStyle name="Normal 33 6" xfId="2786" xr:uid="{00000000-0005-0000-0000-00002BAE0000}"/>
    <cellStyle name="Normal 33 6 10" xfId="25179" xr:uid="{00000000-0005-0000-0000-00002CAE0000}"/>
    <cellStyle name="Normal 33 6 11" xfId="60714" xr:uid="{00000000-0005-0000-0000-00002DAE0000}"/>
    <cellStyle name="Normal 33 6 2" xfId="4610" xr:uid="{00000000-0005-0000-0000-00002EAE0000}"/>
    <cellStyle name="Normal 33 6 2 2" xfId="17257" xr:uid="{00000000-0005-0000-0000-00002FAE0000}"/>
    <cellStyle name="Normal 33 6 2 2 2" xfId="52473" xr:uid="{00000000-0005-0000-0000-000030AE0000}"/>
    <cellStyle name="Normal 33 6 2 2 3" xfId="29862" xr:uid="{00000000-0005-0000-0000-000031AE0000}"/>
    <cellStyle name="Normal 33 6 2 3" xfId="13703" xr:uid="{00000000-0005-0000-0000-000032AE0000}"/>
    <cellStyle name="Normal 33 6 2 3 2" xfId="48921" xr:uid="{00000000-0005-0000-0000-000033AE0000}"/>
    <cellStyle name="Normal 33 6 2 4" xfId="39876" xr:uid="{00000000-0005-0000-0000-000034AE0000}"/>
    <cellStyle name="Normal 33 6 2 5" xfId="26310" xr:uid="{00000000-0005-0000-0000-000035AE0000}"/>
    <cellStyle name="Normal 33 6 3" xfId="6080" xr:uid="{00000000-0005-0000-0000-000036AE0000}"/>
    <cellStyle name="Normal 33 6 3 2" xfId="18711" xr:uid="{00000000-0005-0000-0000-000037AE0000}"/>
    <cellStyle name="Normal 33 6 3 2 2" xfId="53927" xr:uid="{00000000-0005-0000-0000-000038AE0000}"/>
    <cellStyle name="Normal 33 6 3 3" xfId="41330" xr:uid="{00000000-0005-0000-0000-000039AE0000}"/>
    <cellStyle name="Normal 33 6 3 4" xfId="31316" xr:uid="{00000000-0005-0000-0000-00003AAE0000}"/>
    <cellStyle name="Normal 33 6 4" xfId="7539" xr:uid="{00000000-0005-0000-0000-00003BAE0000}"/>
    <cellStyle name="Normal 33 6 4 2" xfId="20165" xr:uid="{00000000-0005-0000-0000-00003CAE0000}"/>
    <cellStyle name="Normal 33 6 4 2 2" xfId="55381" xr:uid="{00000000-0005-0000-0000-00003DAE0000}"/>
    <cellStyle name="Normal 33 6 4 3" xfId="42784" xr:uid="{00000000-0005-0000-0000-00003EAE0000}"/>
    <cellStyle name="Normal 33 6 4 4" xfId="32770" xr:uid="{00000000-0005-0000-0000-00003FAE0000}"/>
    <cellStyle name="Normal 33 6 5" xfId="9320" xr:uid="{00000000-0005-0000-0000-000040AE0000}"/>
    <cellStyle name="Normal 33 6 5 2" xfId="21941" xr:uid="{00000000-0005-0000-0000-000041AE0000}"/>
    <cellStyle name="Normal 33 6 5 2 2" xfId="57157" xr:uid="{00000000-0005-0000-0000-000042AE0000}"/>
    <cellStyle name="Normal 33 6 5 3" xfId="44560" xr:uid="{00000000-0005-0000-0000-000043AE0000}"/>
    <cellStyle name="Normal 33 6 5 4" xfId="34546" xr:uid="{00000000-0005-0000-0000-000044AE0000}"/>
    <cellStyle name="Normal 33 6 6" xfId="11114" xr:uid="{00000000-0005-0000-0000-000045AE0000}"/>
    <cellStyle name="Normal 33 6 6 2" xfId="23717" xr:uid="{00000000-0005-0000-0000-000046AE0000}"/>
    <cellStyle name="Normal 33 6 6 2 2" xfId="58933" xr:uid="{00000000-0005-0000-0000-000047AE0000}"/>
    <cellStyle name="Normal 33 6 6 3" xfId="46336" xr:uid="{00000000-0005-0000-0000-000048AE0000}"/>
    <cellStyle name="Normal 33 6 6 4" xfId="36322" xr:uid="{00000000-0005-0000-0000-000049AE0000}"/>
    <cellStyle name="Normal 33 6 7" xfId="15481" xr:uid="{00000000-0005-0000-0000-00004AAE0000}"/>
    <cellStyle name="Normal 33 6 7 2" xfId="50697" xr:uid="{00000000-0005-0000-0000-00004BAE0000}"/>
    <cellStyle name="Normal 33 6 7 3" xfId="28086" xr:uid="{00000000-0005-0000-0000-00004CAE0000}"/>
    <cellStyle name="Normal 33 6 8" xfId="12572" xr:uid="{00000000-0005-0000-0000-00004DAE0000}"/>
    <cellStyle name="Normal 33 6 8 2" xfId="47790" xr:uid="{00000000-0005-0000-0000-00004EAE0000}"/>
    <cellStyle name="Normal 33 6 9" xfId="38100" xr:uid="{00000000-0005-0000-0000-00004FAE0000}"/>
    <cellStyle name="Normal 33 7" xfId="3301" xr:uid="{00000000-0005-0000-0000-000050AE0000}"/>
    <cellStyle name="Normal 33 7 10" xfId="26797" xr:uid="{00000000-0005-0000-0000-000051AE0000}"/>
    <cellStyle name="Normal 33 7 11" xfId="61201" xr:uid="{00000000-0005-0000-0000-000052AE0000}"/>
    <cellStyle name="Normal 33 7 2" xfId="5097" xr:uid="{00000000-0005-0000-0000-000053AE0000}"/>
    <cellStyle name="Normal 33 7 2 2" xfId="17744" xr:uid="{00000000-0005-0000-0000-000054AE0000}"/>
    <cellStyle name="Normal 33 7 2 2 2" xfId="52960" xr:uid="{00000000-0005-0000-0000-000055AE0000}"/>
    <cellStyle name="Normal 33 7 2 3" xfId="40363" xr:uid="{00000000-0005-0000-0000-000056AE0000}"/>
    <cellStyle name="Normal 33 7 2 4" xfId="30349" xr:uid="{00000000-0005-0000-0000-000057AE0000}"/>
    <cellStyle name="Normal 33 7 3" xfId="6567" xr:uid="{00000000-0005-0000-0000-000058AE0000}"/>
    <cellStyle name="Normal 33 7 3 2" xfId="19198" xr:uid="{00000000-0005-0000-0000-000059AE0000}"/>
    <cellStyle name="Normal 33 7 3 2 2" xfId="54414" xr:uid="{00000000-0005-0000-0000-00005AAE0000}"/>
    <cellStyle name="Normal 33 7 3 3" xfId="41817" xr:uid="{00000000-0005-0000-0000-00005BAE0000}"/>
    <cellStyle name="Normal 33 7 3 4" xfId="31803" xr:uid="{00000000-0005-0000-0000-00005CAE0000}"/>
    <cellStyle name="Normal 33 7 4" xfId="8026" xr:uid="{00000000-0005-0000-0000-00005DAE0000}"/>
    <cellStyle name="Normal 33 7 4 2" xfId="20652" xr:uid="{00000000-0005-0000-0000-00005EAE0000}"/>
    <cellStyle name="Normal 33 7 4 2 2" xfId="55868" xr:uid="{00000000-0005-0000-0000-00005FAE0000}"/>
    <cellStyle name="Normal 33 7 4 3" xfId="43271" xr:uid="{00000000-0005-0000-0000-000060AE0000}"/>
    <cellStyle name="Normal 33 7 4 4" xfId="33257" xr:uid="{00000000-0005-0000-0000-000061AE0000}"/>
    <cellStyle name="Normal 33 7 5" xfId="9807" xr:uid="{00000000-0005-0000-0000-000062AE0000}"/>
    <cellStyle name="Normal 33 7 5 2" xfId="22428" xr:uid="{00000000-0005-0000-0000-000063AE0000}"/>
    <cellStyle name="Normal 33 7 5 2 2" xfId="57644" xr:uid="{00000000-0005-0000-0000-000064AE0000}"/>
    <cellStyle name="Normal 33 7 5 3" xfId="45047" xr:uid="{00000000-0005-0000-0000-000065AE0000}"/>
    <cellStyle name="Normal 33 7 5 4" xfId="35033" xr:uid="{00000000-0005-0000-0000-000066AE0000}"/>
    <cellStyle name="Normal 33 7 6" xfId="11601" xr:uid="{00000000-0005-0000-0000-000067AE0000}"/>
    <cellStyle name="Normal 33 7 6 2" xfId="24204" xr:uid="{00000000-0005-0000-0000-000068AE0000}"/>
    <cellStyle name="Normal 33 7 6 2 2" xfId="59420" xr:uid="{00000000-0005-0000-0000-000069AE0000}"/>
    <cellStyle name="Normal 33 7 6 3" xfId="46823" xr:uid="{00000000-0005-0000-0000-00006AAE0000}"/>
    <cellStyle name="Normal 33 7 6 4" xfId="36809" xr:uid="{00000000-0005-0000-0000-00006BAE0000}"/>
    <cellStyle name="Normal 33 7 7" xfId="15968" xr:uid="{00000000-0005-0000-0000-00006CAE0000}"/>
    <cellStyle name="Normal 33 7 7 2" xfId="51184" xr:uid="{00000000-0005-0000-0000-00006DAE0000}"/>
    <cellStyle name="Normal 33 7 7 3" xfId="28573" xr:uid="{00000000-0005-0000-0000-00006EAE0000}"/>
    <cellStyle name="Normal 33 7 8" xfId="14190" xr:uid="{00000000-0005-0000-0000-00006FAE0000}"/>
    <cellStyle name="Normal 33 7 8 2" xfId="49408" xr:uid="{00000000-0005-0000-0000-000070AE0000}"/>
    <cellStyle name="Normal 33 7 9" xfId="38587" xr:uid="{00000000-0005-0000-0000-000071AE0000}"/>
    <cellStyle name="Normal 33 8" xfId="2456" xr:uid="{00000000-0005-0000-0000-000072AE0000}"/>
    <cellStyle name="Normal 33 8 10" xfId="25988" xr:uid="{00000000-0005-0000-0000-000073AE0000}"/>
    <cellStyle name="Normal 33 8 11" xfId="60392" xr:uid="{00000000-0005-0000-0000-000074AE0000}"/>
    <cellStyle name="Normal 33 8 2" xfId="4288" xr:uid="{00000000-0005-0000-0000-000075AE0000}"/>
    <cellStyle name="Normal 33 8 2 2" xfId="16935" xr:uid="{00000000-0005-0000-0000-000076AE0000}"/>
    <cellStyle name="Normal 33 8 2 2 2" xfId="52151" xr:uid="{00000000-0005-0000-0000-000077AE0000}"/>
    <cellStyle name="Normal 33 8 2 3" xfId="39554" xr:uid="{00000000-0005-0000-0000-000078AE0000}"/>
    <cellStyle name="Normal 33 8 2 4" xfId="29540" xr:uid="{00000000-0005-0000-0000-000079AE0000}"/>
    <cellStyle name="Normal 33 8 3" xfId="5758" xr:uid="{00000000-0005-0000-0000-00007AAE0000}"/>
    <cellStyle name="Normal 33 8 3 2" xfId="18389" xr:uid="{00000000-0005-0000-0000-00007BAE0000}"/>
    <cellStyle name="Normal 33 8 3 2 2" xfId="53605" xr:uid="{00000000-0005-0000-0000-00007CAE0000}"/>
    <cellStyle name="Normal 33 8 3 3" xfId="41008" xr:uid="{00000000-0005-0000-0000-00007DAE0000}"/>
    <cellStyle name="Normal 33 8 3 4" xfId="30994" xr:uid="{00000000-0005-0000-0000-00007EAE0000}"/>
    <cellStyle name="Normal 33 8 4" xfId="7217" xr:uid="{00000000-0005-0000-0000-00007FAE0000}"/>
    <cellStyle name="Normal 33 8 4 2" xfId="19843" xr:uid="{00000000-0005-0000-0000-000080AE0000}"/>
    <cellStyle name="Normal 33 8 4 2 2" xfId="55059" xr:uid="{00000000-0005-0000-0000-000081AE0000}"/>
    <cellStyle name="Normal 33 8 4 3" xfId="42462" xr:uid="{00000000-0005-0000-0000-000082AE0000}"/>
    <cellStyle name="Normal 33 8 4 4" xfId="32448" xr:uid="{00000000-0005-0000-0000-000083AE0000}"/>
    <cellStyle name="Normal 33 8 5" xfId="8998" xr:uid="{00000000-0005-0000-0000-000084AE0000}"/>
    <cellStyle name="Normal 33 8 5 2" xfId="21619" xr:uid="{00000000-0005-0000-0000-000085AE0000}"/>
    <cellStyle name="Normal 33 8 5 2 2" xfId="56835" xr:uid="{00000000-0005-0000-0000-000086AE0000}"/>
    <cellStyle name="Normal 33 8 5 3" xfId="44238" xr:uid="{00000000-0005-0000-0000-000087AE0000}"/>
    <cellStyle name="Normal 33 8 5 4" xfId="34224" xr:uid="{00000000-0005-0000-0000-000088AE0000}"/>
    <cellStyle name="Normal 33 8 6" xfId="10792" xr:uid="{00000000-0005-0000-0000-000089AE0000}"/>
    <cellStyle name="Normal 33 8 6 2" xfId="23395" xr:uid="{00000000-0005-0000-0000-00008AAE0000}"/>
    <cellStyle name="Normal 33 8 6 2 2" xfId="58611" xr:uid="{00000000-0005-0000-0000-00008BAE0000}"/>
    <cellStyle name="Normal 33 8 6 3" xfId="46014" xr:uid="{00000000-0005-0000-0000-00008CAE0000}"/>
    <cellStyle name="Normal 33 8 6 4" xfId="36000" xr:uid="{00000000-0005-0000-0000-00008DAE0000}"/>
    <cellStyle name="Normal 33 8 7" xfId="15159" xr:uid="{00000000-0005-0000-0000-00008EAE0000}"/>
    <cellStyle name="Normal 33 8 7 2" xfId="50375" xr:uid="{00000000-0005-0000-0000-00008FAE0000}"/>
    <cellStyle name="Normal 33 8 7 3" xfId="27764" xr:uid="{00000000-0005-0000-0000-000090AE0000}"/>
    <cellStyle name="Normal 33 8 8" xfId="13381" xr:uid="{00000000-0005-0000-0000-000091AE0000}"/>
    <cellStyle name="Normal 33 8 8 2" xfId="48599" xr:uid="{00000000-0005-0000-0000-000092AE0000}"/>
    <cellStyle name="Normal 33 8 9" xfId="37778" xr:uid="{00000000-0005-0000-0000-000093AE0000}"/>
    <cellStyle name="Normal 33 9" xfId="3625" xr:uid="{00000000-0005-0000-0000-000094AE0000}"/>
    <cellStyle name="Normal 33 9 2" xfId="8349" xr:uid="{00000000-0005-0000-0000-000095AE0000}"/>
    <cellStyle name="Normal 33 9 2 2" xfId="20975" xr:uid="{00000000-0005-0000-0000-000096AE0000}"/>
    <cellStyle name="Normal 33 9 2 2 2" xfId="56191" xr:uid="{00000000-0005-0000-0000-000097AE0000}"/>
    <cellStyle name="Normal 33 9 2 3" xfId="43594" xr:uid="{00000000-0005-0000-0000-000098AE0000}"/>
    <cellStyle name="Normal 33 9 2 4" xfId="33580" xr:uid="{00000000-0005-0000-0000-000099AE0000}"/>
    <cellStyle name="Normal 33 9 3" xfId="10130" xr:uid="{00000000-0005-0000-0000-00009AAE0000}"/>
    <cellStyle name="Normal 33 9 3 2" xfId="22751" xr:uid="{00000000-0005-0000-0000-00009BAE0000}"/>
    <cellStyle name="Normal 33 9 3 2 2" xfId="57967" xr:uid="{00000000-0005-0000-0000-00009CAE0000}"/>
    <cellStyle name="Normal 33 9 3 3" xfId="45370" xr:uid="{00000000-0005-0000-0000-00009DAE0000}"/>
    <cellStyle name="Normal 33 9 3 4" xfId="35356" xr:uid="{00000000-0005-0000-0000-00009EAE0000}"/>
    <cellStyle name="Normal 33 9 4" xfId="11926" xr:uid="{00000000-0005-0000-0000-00009FAE0000}"/>
    <cellStyle name="Normal 33 9 4 2" xfId="24527" xr:uid="{00000000-0005-0000-0000-0000A0AE0000}"/>
    <cellStyle name="Normal 33 9 4 2 2" xfId="59743" xr:uid="{00000000-0005-0000-0000-0000A1AE0000}"/>
    <cellStyle name="Normal 33 9 4 3" xfId="47146" xr:uid="{00000000-0005-0000-0000-0000A2AE0000}"/>
    <cellStyle name="Normal 33 9 4 4" xfId="37132" xr:uid="{00000000-0005-0000-0000-0000A3AE0000}"/>
    <cellStyle name="Normal 33 9 5" xfId="16291" xr:uid="{00000000-0005-0000-0000-0000A4AE0000}"/>
    <cellStyle name="Normal 33 9 5 2" xfId="51507" xr:uid="{00000000-0005-0000-0000-0000A5AE0000}"/>
    <cellStyle name="Normal 33 9 5 3" xfId="28896" xr:uid="{00000000-0005-0000-0000-0000A6AE0000}"/>
    <cellStyle name="Normal 33 9 6" xfId="14513" xr:uid="{00000000-0005-0000-0000-0000A7AE0000}"/>
    <cellStyle name="Normal 33 9 6 2" xfId="49731" xr:uid="{00000000-0005-0000-0000-0000A8AE0000}"/>
    <cellStyle name="Normal 33 9 7" xfId="38910" xr:uid="{00000000-0005-0000-0000-0000A9AE0000}"/>
    <cellStyle name="Normal 33 9 8" xfId="27120" xr:uid="{00000000-0005-0000-0000-0000AAAE0000}"/>
    <cellStyle name="Normal 33_District Target Attainment" xfId="1167" xr:uid="{00000000-0005-0000-0000-0000ABAE0000}"/>
    <cellStyle name="Normal 34" xfId="36" xr:uid="{00000000-0005-0000-0000-0000ACAE0000}"/>
    <cellStyle name="Normal 34 10" xfId="3951" xr:uid="{00000000-0005-0000-0000-0000ADAE0000}"/>
    <cellStyle name="Normal 34 10 2" xfId="16614" xr:uid="{00000000-0005-0000-0000-0000AEAE0000}"/>
    <cellStyle name="Normal 34 10 2 2" xfId="51830" xr:uid="{00000000-0005-0000-0000-0000AFAE0000}"/>
    <cellStyle name="Normal 34 10 2 3" xfId="29219" xr:uid="{00000000-0005-0000-0000-0000B0AE0000}"/>
    <cellStyle name="Normal 34 10 3" xfId="13060" xr:uid="{00000000-0005-0000-0000-0000B1AE0000}"/>
    <cellStyle name="Normal 34 10 3 2" xfId="48278" xr:uid="{00000000-0005-0000-0000-0000B2AE0000}"/>
    <cellStyle name="Normal 34 10 4" xfId="39233" xr:uid="{00000000-0005-0000-0000-0000B3AE0000}"/>
    <cellStyle name="Normal 34 10 5" xfId="25667" xr:uid="{00000000-0005-0000-0000-0000B4AE0000}"/>
    <cellStyle name="Normal 34 11" xfId="5437" xr:uid="{00000000-0005-0000-0000-0000B5AE0000}"/>
    <cellStyle name="Normal 34 11 2" xfId="18068" xr:uid="{00000000-0005-0000-0000-0000B6AE0000}"/>
    <cellStyle name="Normal 34 11 2 2" xfId="53284" xr:uid="{00000000-0005-0000-0000-0000B7AE0000}"/>
    <cellStyle name="Normal 34 11 3" xfId="40687" xr:uid="{00000000-0005-0000-0000-0000B8AE0000}"/>
    <cellStyle name="Normal 34 11 4" xfId="30673" xr:uid="{00000000-0005-0000-0000-0000B9AE0000}"/>
    <cellStyle name="Normal 34 12" xfId="6893" xr:uid="{00000000-0005-0000-0000-0000BAAE0000}"/>
    <cellStyle name="Normal 34 12 2" xfId="19522" xr:uid="{00000000-0005-0000-0000-0000BBAE0000}"/>
    <cellStyle name="Normal 34 12 2 2" xfId="54738" xr:uid="{00000000-0005-0000-0000-0000BCAE0000}"/>
    <cellStyle name="Normal 34 12 3" xfId="42141" xr:uid="{00000000-0005-0000-0000-0000BDAE0000}"/>
    <cellStyle name="Normal 34 12 4" xfId="32127" xr:uid="{00000000-0005-0000-0000-0000BEAE0000}"/>
    <cellStyle name="Normal 34 13" xfId="8675" xr:uid="{00000000-0005-0000-0000-0000BFAE0000}"/>
    <cellStyle name="Normal 34 13 2" xfId="21298" xr:uid="{00000000-0005-0000-0000-0000C0AE0000}"/>
    <cellStyle name="Normal 34 13 2 2" xfId="56514" xr:uid="{00000000-0005-0000-0000-0000C1AE0000}"/>
    <cellStyle name="Normal 34 13 3" xfId="43917" xr:uid="{00000000-0005-0000-0000-0000C2AE0000}"/>
    <cellStyle name="Normal 34 13 4" xfId="33903" xr:uid="{00000000-0005-0000-0000-0000C3AE0000}"/>
    <cellStyle name="Normal 34 14" xfId="10687" xr:uid="{00000000-0005-0000-0000-0000C4AE0000}"/>
    <cellStyle name="Normal 34 14 2" xfId="23298" xr:uid="{00000000-0005-0000-0000-0000C5AE0000}"/>
    <cellStyle name="Normal 34 14 2 2" xfId="58514" xr:uid="{00000000-0005-0000-0000-0000C6AE0000}"/>
    <cellStyle name="Normal 34 14 3" xfId="45917" xr:uid="{00000000-0005-0000-0000-0000C7AE0000}"/>
    <cellStyle name="Normal 34 14 4" xfId="35903" xr:uid="{00000000-0005-0000-0000-0000C8AE0000}"/>
    <cellStyle name="Normal 34 15" xfId="14837" xr:uid="{00000000-0005-0000-0000-0000C9AE0000}"/>
    <cellStyle name="Normal 34 15 2" xfId="50054" xr:uid="{00000000-0005-0000-0000-0000CAAE0000}"/>
    <cellStyle name="Normal 34 15 3" xfId="27443" xr:uid="{00000000-0005-0000-0000-0000CBAE0000}"/>
    <cellStyle name="Normal 34 16" xfId="12251" xr:uid="{00000000-0005-0000-0000-0000CCAE0000}"/>
    <cellStyle name="Normal 34 16 2" xfId="47469" xr:uid="{00000000-0005-0000-0000-0000CDAE0000}"/>
    <cellStyle name="Normal 34 17" xfId="37456" xr:uid="{00000000-0005-0000-0000-0000CEAE0000}"/>
    <cellStyle name="Normal 34 18" xfId="24858" xr:uid="{00000000-0005-0000-0000-0000CFAE0000}"/>
    <cellStyle name="Normal 34 19" xfId="60071" xr:uid="{00000000-0005-0000-0000-0000D0AE0000}"/>
    <cellStyle name="Normal 34 2" xfId="621" xr:uid="{00000000-0005-0000-0000-0000D1AE0000}"/>
    <cellStyle name="Normal 34 2 10" xfId="5482" xr:uid="{00000000-0005-0000-0000-0000D2AE0000}"/>
    <cellStyle name="Normal 34 2 10 2" xfId="18113" xr:uid="{00000000-0005-0000-0000-0000D3AE0000}"/>
    <cellStyle name="Normal 34 2 10 2 2" xfId="53329" xr:uid="{00000000-0005-0000-0000-0000D4AE0000}"/>
    <cellStyle name="Normal 34 2 10 3" xfId="40732" xr:uid="{00000000-0005-0000-0000-0000D5AE0000}"/>
    <cellStyle name="Normal 34 2 10 4" xfId="30718" xr:uid="{00000000-0005-0000-0000-0000D6AE0000}"/>
    <cellStyle name="Normal 34 2 11" xfId="6938" xr:uid="{00000000-0005-0000-0000-0000D7AE0000}"/>
    <cellStyle name="Normal 34 2 11 2" xfId="19567" xr:uid="{00000000-0005-0000-0000-0000D8AE0000}"/>
    <cellStyle name="Normal 34 2 11 2 2" xfId="54783" xr:uid="{00000000-0005-0000-0000-0000D9AE0000}"/>
    <cellStyle name="Normal 34 2 11 3" xfId="42186" xr:uid="{00000000-0005-0000-0000-0000DAAE0000}"/>
    <cellStyle name="Normal 34 2 11 4" xfId="32172" xr:uid="{00000000-0005-0000-0000-0000DBAE0000}"/>
    <cellStyle name="Normal 34 2 12" xfId="8720" xr:uid="{00000000-0005-0000-0000-0000DCAE0000}"/>
    <cellStyle name="Normal 34 2 12 2" xfId="21343" xr:uid="{00000000-0005-0000-0000-0000DDAE0000}"/>
    <cellStyle name="Normal 34 2 12 2 2" xfId="56559" xr:uid="{00000000-0005-0000-0000-0000DEAE0000}"/>
    <cellStyle name="Normal 34 2 12 3" xfId="43962" xr:uid="{00000000-0005-0000-0000-0000DFAE0000}"/>
    <cellStyle name="Normal 34 2 12 4" xfId="33948" xr:uid="{00000000-0005-0000-0000-0000E0AE0000}"/>
    <cellStyle name="Normal 34 2 13" xfId="10688" xr:uid="{00000000-0005-0000-0000-0000E1AE0000}"/>
    <cellStyle name="Normal 34 2 13 2" xfId="23299" xr:uid="{00000000-0005-0000-0000-0000E2AE0000}"/>
    <cellStyle name="Normal 34 2 13 2 2" xfId="58515" xr:uid="{00000000-0005-0000-0000-0000E3AE0000}"/>
    <cellStyle name="Normal 34 2 13 3" xfId="45918" xr:uid="{00000000-0005-0000-0000-0000E4AE0000}"/>
    <cellStyle name="Normal 34 2 13 4" xfId="35904" xr:uid="{00000000-0005-0000-0000-0000E5AE0000}"/>
    <cellStyle name="Normal 34 2 14" xfId="14882" xr:uid="{00000000-0005-0000-0000-0000E6AE0000}"/>
    <cellStyle name="Normal 34 2 14 2" xfId="50099" xr:uid="{00000000-0005-0000-0000-0000E7AE0000}"/>
    <cellStyle name="Normal 34 2 14 3" xfId="27488" xr:uid="{00000000-0005-0000-0000-0000E8AE0000}"/>
    <cellStyle name="Normal 34 2 15" xfId="12296" xr:uid="{00000000-0005-0000-0000-0000E9AE0000}"/>
    <cellStyle name="Normal 34 2 15 2" xfId="47514" xr:uid="{00000000-0005-0000-0000-0000EAAE0000}"/>
    <cellStyle name="Normal 34 2 16" xfId="37501" xr:uid="{00000000-0005-0000-0000-0000EBAE0000}"/>
    <cellStyle name="Normal 34 2 17" xfId="24903" xr:uid="{00000000-0005-0000-0000-0000ECAE0000}"/>
    <cellStyle name="Normal 34 2 18" xfId="60116" xr:uid="{00000000-0005-0000-0000-0000EDAE0000}"/>
    <cellStyle name="Normal 34 2 2" xfId="1795" xr:uid="{00000000-0005-0000-0000-0000EEAE0000}"/>
    <cellStyle name="Normal 34 2 2 10" xfId="7012" xr:uid="{00000000-0005-0000-0000-0000EFAE0000}"/>
    <cellStyle name="Normal 34 2 2 10 2" xfId="19639" xr:uid="{00000000-0005-0000-0000-0000F0AE0000}"/>
    <cellStyle name="Normal 34 2 2 10 2 2" xfId="54855" xr:uid="{00000000-0005-0000-0000-0000F1AE0000}"/>
    <cellStyle name="Normal 34 2 2 10 3" xfId="42258" xr:uid="{00000000-0005-0000-0000-0000F2AE0000}"/>
    <cellStyle name="Normal 34 2 2 10 4" xfId="32244" xr:uid="{00000000-0005-0000-0000-0000F3AE0000}"/>
    <cellStyle name="Normal 34 2 2 11" xfId="8793" xr:uid="{00000000-0005-0000-0000-0000F4AE0000}"/>
    <cellStyle name="Normal 34 2 2 11 2" xfId="21415" xr:uid="{00000000-0005-0000-0000-0000F5AE0000}"/>
    <cellStyle name="Normal 34 2 2 11 2 2" xfId="56631" xr:uid="{00000000-0005-0000-0000-0000F6AE0000}"/>
    <cellStyle name="Normal 34 2 2 11 3" xfId="44034" xr:uid="{00000000-0005-0000-0000-0000F7AE0000}"/>
    <cellStyle name="Normal 34 2 2 11 4" xfId="34020" xr:uid="{00000000-0005-0000-0000-0000F8AE0000}"/>
    <cellStyle name="Normal 34 2 2 12" xfId="10689" xr:uid="{00000000-0005-0000-0000-0000F9AE0000}"/>
    <cellStyle name="Normal 34 2 2 12 2" xfId="23300" xr:uid="{00000000-0005-0000-0000-0000FAAE0000}"/>
    <cellStyle name="Normal 34 2 2 12 2 2" xfId="58516" xr:uid="{00000000-0005-0000-0000-0000FBAE0000}"/>
    <cellStyle name="Normal 34 2 2 12 3" xfId="45919" xr:uid="{00000000-0005-0000-0000-0000FCAE0000}"/>
    <cellStyle name="Normal 34 2 2 12 4" xfId="35905" xr:uid="{00000000-0005-0000-0000-0000FDAE0000}"/>
    <cellStyle name="Normal 34 2 2 13" xfId="14954" xr:uid="{00000000-0005-0000-0000-0000FEAE0000}"/>
    <cellStyle name="Normal 34 2 2 13 2" xfId="50171" xr:uid="{00000000-0005-0000-0000-0000FFAE0000}"/>
    <cellStyle name="Normal 34 2 2 13 3" xfId="27560" xr:uid="{00000000-0005-0000-0000-000000AF0000}"/>
    <cellStyle name="Normal 34 2 2 14" xfId="12368" xr:uid="{00000000-0005-0000-0000-000001AF0000}"/>
    <cellStyle name="Normal 34 2 2 14 2" xfId="47586" xr:uid="{00000000-0005-0000-0000-000002AF0000}"/>
    <cellStyle name="Normal 34 2 2 15" xfId="37573" xr:uid="{00000000-0005-0000-0000-000003AF0000}"/>
    <cellStyle name="Normal 34 2 2 16" xfId="24975" xr:uid="{00000000-0005-0000-0000-000004AF0000}"/>
    <cellStyle name="Normal 34 2 2 17" xfId="60188" xr:uid="{00000000-0005-0000-0000-000005AF0000}"/>
    <cellStyle name="Normal 34 2 2 2" xfId="2398" xr:uid="{00000000-0005-0000-0000-000006AF0000}"/>
    <cellStyle name="Normal 34 2 2 2 10" xfId="10690" xr:uid="{00000000-0005-0000-0000-000007AF0000}"/>
    <cellStyle name="Normal 34 2 2 2 10 2" xfId="23301" xr:uid="{00000000-0005-0000-0000-000008AF0000}"/>
    <cellStyle name="Normal 34 2 2 2 10 2 2" xfId="58517" xr:uid="{00000000-0005-0000-0000-000009AF0000}"/>
    <cellStyle name="Normal 34 2 2 2 10 3" xfId="45920" xr:uid="{00000000-0005-0000-0000-00000AAF0000}"/>
    <cellStyle name="Normal 34 2 2 2 10 4" xfId="35906" xr:uid="{00000000-0005-0000-0000-00000BAF0000}"/>
    <cellStyle name="Normal 34 2 2 2 11" xfId="15109" xr:uid="{00000000-0005-0000-0000-00000CAF0000}"/>
    <cellStyle name="Normal 34 2 2 2 11 2" xfId="50325" xr:uid="{00000000-0005-0000-0000-00000DAF0000}"/>
    <cellStyle name="Normal 34 2 2 2 11 3" xfId="27714" xr:uid="{00000000-0005-0000-0000-00000EAF0000}"/>
    <cellStyle name="Normal 34 2 2 2 12" xfId="12522" xr:uid="{00000000-0005-0000-0000-00000FAF0000}"/>
    <cellStyle name="Normal 34 2 2 2 12 2" xfId="47740" xr:uid="{00000000-0005-0000-0000-000010AF0000}"/>
    <cellStyle name="Normal 34 2 2 2 13" xfId="37728" xr:uid="{00000000-0005-0000-0000-000011AF0000}"/>
    <cellStyle name="Normal 34 2 2 2 14" xfId="25129" xr:uid="{00000000-0005-0000-0000-000012AF0000}"/>
    <cellStyle name="Normal 34 2 2 2 15" xfId="60342" xr:uid="{00000000-0005-0000-0000-000013AF0000}"/>
    <cellStyle name="Normal 34 2 2 2 2" xfId="3244" xr:uid="{00000000-0005-0000-0000-000014AF0000}"/>
    <cellStyle name="Normal 34 2 2 2 2 10" xfId="25613" xr:uid="{00000000-0005-0000-0000-000015AF0000}"/>
    <cellStyle name="Normal 34 2 2 2 2 11" xfId="61148" xr:uid="{00000000-0005-0000-0000-000016AF0000}"/>
    <cellStyle name="Normal 34 2 2 2 2 2" xfId="5044" xr:uid="{00000000-0005-0000-0000-000017AF0000}"/>
    <cellStyle name="Normal 34 2 2 2 2 2 2" xfId="17691" xr:uid="{00000000-0005-0000-0000-000018AF0000}"/>
    <cellStyle name="Normal 34 2 2 2 2 2 2 2" xfId="52907" xr:uid="{00000000-0005-0000-0000-000019AF0000}"/>
    <cellStyle name="Normal 34 2 2 2 2 2 2 3" xfId="30296" xr:uid="{00000000-0005-0000-0000-00001AAF0000}"/>
    <cellStyle name="Normal 34 2 2 2 2 2 3" xfId="14137" xr:uid="{00000000-0005-0000-0000-00001BAF0000}"/>
    <cellStyle name="Normal 34 2 2 2 2 2 3 2" xfId="49355" xr:uid="{00000000-0005-0000-0000-00001CAF0000}"/>
    <cellStyle name="Normal 34 2 2 2 2 2 4" xfId="40310" xr:uid="{00000000-0005-0000-0000-00001DAF0000}"/>
    <cellStyle name="Normal 34 2 2 2 2 2 5" xfId="26744" xr:uid="{00000000-0005-0000-0000-00001EAF0000}"/>
    <cellStyle name="Normal 34 2 2 2 2 3" xfId="6514" xr:uid="{00000000-0005-0000-0000-00001FAF0000}"/>
    <cellStyle name="Normal 34 2 2 2 2 3 2" xfId="19145" xr:uid="{00000000-0005-0000-0000-000020AF0000}"/>
    <cellStyle name="Normal 34 2 2 2 2 3 2 2" xfId="54361" xr:uid="{00000000-0005-0000-0000-000021AF0000}"/>
    <cellStyle name="Normal 34 2 2 2 2 3 3" xfId="41764" xr:uid="{00000000-0005-0000-0000-000022AF0000}"/>
    <cellStyle name="Normal 34 2 2 2 2 3 4" xfId="31750" xr:uid="{00000000-0005-0000-0000-000023AF0000}"/>
    <cellStyle name="Normal 34 2 2 2 2 4" xfId="7973" xr:uid="{00000000-0005-0000-0000-000024AF0000}"/>
    <cellStyle name="Normal 34 2 2 2 2 4 2" xfId="20599" xr:uid="{00000000-0005-0000-0000-000025AF0000}"/>
    <cellStyle name="Normal 34 2 2 2 2 4 2 2" xfId="55815" xr:uid="{00000000-0005-0000-0000-000026AF0000}"/>
    <cellStyle name="Normal 34 2 2 2 2 4 3" xfId="43218" xr:uid="{00000000-0005-0000-0000-000027AF0000}"/>
    <cellStyle name="Normal 34 2 2 2 2 4 4" xfId="33204" xr:uid="{00000000-0005-0000-0000-000028AF0000}"/>
    <cellStyle name="Normal 34 2 2 2 2 5" xfId="9754" xr:uid="{00000000-0005-0000-0000-000029AF0000}"/>
    <cellStyle name="Normal 34 2 2 2 2 5 2" xfId="22375" xr:uid="{00000000-0005-0000-0000-00002AAF0000}"/>
    <cellStyle name="Normal 34 2 2 2 2 5 2 2" xfId="57591" xr:uid="{00000000-0005-0000-0000-00002BAF0000}"/>
    <cellStyle name="Normal 34 2 2 2 2 5 3" xfId="44994" xr:uid="{00000000-0005-0000-0000-00002CAF0000}"/>
    <cellStyle name="Normal 34 2 2 2 2 5 4" xfId="34980" xr:uid="{00000000-0005-0000-0000-00002DAF0000}"/>
    <cellStyle name="Normal 34 2 2 2 2 6" xfId="11548" xr:uid="{00000000-0005-0000-0000-00002EAF0000}"/>
    <cellStyle name="Normal 34 2 2 2 2 6 2" xfId="24151" xr:uid="{00000000-0005-0000-0000-00002FAF0000}"/>
    <cellStyle name="Normal 34 2 2 2 2 6 2 2" xfId="59367" xr:uid="{00000000-0005-0000-0000-000030AF0000}"/>
    <cellStyle name="Normal 34 2 2 2 2 6 3" xfId="46770" xr:uid="{00000000-0005-0000-0000-000031AF0000}"/>
    <cellStyle name="Normal 34 2 2 2 2 6 4" xfId="36756" xr:uid="{00000000-0005-0000-0000-000032AF0000}"/>
    <cellStyle name="Normal 34 2 2 2 2 7" xfId="15915" xr:uid="{00000000-0005-0000-0000-000033AF0000}"/>
    <cellStyle name="Normal 34 2 2 2 2 7 2" xfId="51131" xr:uid="{00000000-0005-0000-0000-000034AF0000}"/>
    <cellStyle name="Normal 34 2 2 2 2 7 3" xfId="28520" xr:uid="{00000000-0005-0000-0000-000035AF0000}"/>
    <cellStyle name="Normal 34 2 2 2 2 8" xfId="13006" xr:uid="{00000000-0005-0000-0000-000036AF0000}"/>
    <cellStyle name="Normal 34 2 2 2 2 8 2" xfId="48224" xr:uid="{00000000-0005-0000-0000-000037AF0000}"/>
    <cellStyle name="Normal 34 2 2 2 2 9" xfId="38534" xr:uid="{00000000-0005-0000-0000-000038AF0000}"/>
    <cellStyle name="Normal 34 2 2 2 3" xfId="3573" xr:uid="{00000000-0005-0000-0000-000039AF0000}"/>
    <cellStyle name="Normal 34 2 2 2 3 10" xfId="27069" xr:uid="{00000000-0005-0000-0000-00003AAF0000}"/>
    <cellStyle name="Normal 34 2 2 2 3 11" xfId="61473" xr:uid="{00000000-0005-0000-0000-00003BAF0000}"/>
    <cellStyle name="Normal 34 2 2 2 3 2" xfId="5369" xr:uid="{00000000-0005-0000-0000-00003CAF0000}"/>
    <cellStyle name="Normal 34 2 2 2 3 2 2" xfId="18016" xr:uid="{00000000-0005-0000-0000-00003DAF0000}"/>
    <cellStyle name="Normal 34 2 2 2 3 2 2 2" xfId="53232" xr:uid="{00000000-0005-0000-0000-00003EAF0000}"/>
    <cellStyle name="Normal 34 2 2 2 3 2 3" xfId="40635" xr:uid="{00000000-0005-0000-0000-00003FAF0000}"/>
    <cellStyle name="Normal 34 2 2 2 3 2 4" xfId="30621" xr:uid="{00000000-0005-0000-0000-000040AF0000}"/>
    <cellStyle name="Normal 34 2 2 2 3 3" xfId="6839" xr:uid="{00000000-0005-0000-0000-000041AF0000}"/>
    <cellStyle name="Normal 34 2 2 2 3 3 2" xfId="19470" xr:uid="{00000000-0005-0000-0000-000042AF0000}"/>
    <cellStyle name="Normal 34 2 2 2 3 3 2 2" xfId="54686" xr:uid="{00000000-0005-0000-0000-000043AF0000}"/>
    <cellStyle name="Normal 34 2 2 2 3 3 3" xfId="42089" xr:uid="{00000000-0005-0000-0000-000044AF0000}"/>
    <cellStyle name="Normal 34 2 2 2 3 3 4" xfId="32075" xr:uid="{00000000-0005-0000-0000-000045AF0000}"/>
    <cellStyle name="Normal 34 2 2 2 3 4" xfId="8298" xr:uid="{00000000-0005-0000-0000-000046AF0000}"/>
    <cellStyle name="Normal 34 2 2 2 3 4 2" xfId="20924" xr:uid="{00000000-0005-0000-0000-000047AF0000}"/>
    <cellStyle name="Normal 34 2 2 2 3 4 2 2" xfId="56140" xr:uid="{00000000-0005-0000-0000-000048AF0000}"/>
    <cellStyle name="Normal 34 2 2 2 3 4 3" xfId="43543" xr:uid="{00000000-0005-0000-0000-000049AF0000}"/>
    <cellStyle name="Normal 34 2 2 2 3 4 4" xfId="33529" xr:uid="{00000000-0005-0000-0000-00004AAF0000}"/>
    <cellStyle name="Normal 34 2 2 2 3 5" xfId="10079" xr:uid="{00000000-0005-0000-0000-00004BAF0000}"/>
    <cellStyle name="Normal 34 2 2 2 3 5 2" xfId="22700" xr:uid="{00000000-0005-0000-0000-00004CAF0000}"/>
    <cellStyle name="Normal 34 2 2 2 3 5 2 2" xfId="57916" xr:uid="{00000000-0005-0000-0000-00004DAF0000}"/>
    <cellStyle name="Normal 34 2 2 2 3 5 3" xfId="45319" xr:uid="{00000000-0005-0000-0000-00004EAF0000}"/>
    <cellStyle name="Normal 34 2 2 2 3 5 4" xfId="35305" xr:uid="{00000000-0005-0000-0000-00004FAF0000}"/>
    <cellStyle name="Normal 34 2 2 2 3 6" xfId="11873" xr:uid="{00000000-0005-0000-0000-000050AF0000}"/>
    <cellStyle name="Normal 34 2 2 2 3 6 2" xfId="24476" xr:uid="{00000000-0005-0000-0000-000051AF0000}"/>
    <cellStyle name="Normal 34 2 2 2 3 6 2 2" xfId="59692" xr:uid="{00000000-0005-0000-0000-000052AF0000}"/>
    <cellStyle name="Normal 34 2 2 2 3 6 3" xfId="47095" xr:uid="{00000000-0005-0000-0000-000053AF0000}"/>
    <cellStyle name="Normal 34 2 2 2 3 6 4" xfId="37081" xr:uid="{00000000-0005-0000-0000-000054AF0000}"/>
    <cellStyle name="Normal 34 2 2 2 3 7" xfId="16240" xr:uid="{00000000-0005-0000-0000-000055AF0000}"/>
    <cellStyle name="Normal 34 2 2 2 3 7 2" xfId="51456" xr:uid="{00000000-0005-0000-0000-000056AF0000}"/>
    <cellStyle name="Normal 34 2 2 2 3 7 3" xfId="28845" xr:uid="{00000000-0005-0000-0000-000057AF0000}"/>
    <cellStyle name="Normal 34 2 2 2 3 8" xfId="14462" xr:uid="{00000000-0005-0000-0000-000058AF0000}"/>
    <cellStyle name="Normal 34 2 2 2 3 8 2" xfId="49680" xr:uid="{00000000-0005-0000-0000-000059AF0000}"/>
    <cellStyle name="Normal 34 2 2 2 3 9" xfId="38859" xr:uid="{00000000-0005-0000-0000-00005AAF0000}"/>
    <cellStyle name="Normal 34 2 2 2 4" xfId="2734" xr:uid="{00000000-0005-0000-0000-00005BAF0000}"/>
    <cellStyle name="Normal 34 2 2 2 4 10" xfId="26260" xr:uid="{00000000-0005-0000-0000-00005CAF0000}"/>
    <cellStyle name="Normal 34 2 2 2 4 11" xfId="60664" xr:uid="{00000000-0005-0000-0000-00005DAF0000}"/>
    <cellStyle name="Normal 34 2 2 2 4 2" xfId="4560" xr:uid="{00000000-0005-0000-0000-00005EAF0000}"/>
    <cellStyle name="Normal 34 2 2 2 4 2 2" xfId="17207" xr:uid="{00000000-0005-0000-0000-00005FAF0000}"/>
    <cellStyle name="Normal 34 2 2 2 4 2 2 2" xfId="52423" xr:uid="{00000000-0005-0000-0000-000060AF0000}"/>
    <cellStyle name="Normal 34 2 2 2 4 2 3" xfId="39826" xr:uid="{00000000-0005-0000-0000-000061AF0000}"/>
    <cellStyle name="Normal 34 2 2 2 4 2 4" xfId="29812" xr:uid="{00000000-0005-0000-0000-000062AF0000}"/>
    <cellStyle name="Normal 34 2 2 2 4 3" xfId="6030" xr:uid="{00000000-0005-0000-0000-000063AF0000}"/>
    <cellStyle name="Normal 34 2 2 2 4 3 2" xfId="18661" xr:uid="{00000000-0005-0000-0000-000064AF0000}"/>
    <cellStyle name="Normal 34 2 2 2 4 3 2 2" xfId="53877" xr:uid="{00000000-0005-0000-0000-000065AF0000}"/>
    <cellStyle name="Normal 34 2 2 2 4 3 3" xfId="41280" xr:uid="{00000000-0005-0000-0000-000066AF0000}"/>
    <cellStyle name="Normal 34 2 2 2 4 3 4" xfId="31266" xr:uid="{00000000-0005-0000-0000-000067AF0000}"/>
    <cellStyle name="Normal 34 2 2 2 4 4" xfId="7489" xr:uid="{00000000-0005-0000-0000-000068AF0000}"/>
    <cellStyle name="Normal 34 2 2 2 4 4 2" xfId="20115" xr:uid="{00000000-0005-0000-0000-000069AF0000}"/>
    <cellStyle name="Normal 34 2 2 2 4 4 2 2" xfId="55331" xr:uid="{00000000-0005-0000-0000-00006AAF0000}"/>
    <cellStyle name="Normal 34 2 2 2 4 4 3" xfId="42734" xr:uid="{00000000-0005-0000-0000-00006BAF0000}"/>
    <cellStyle name="Normal 34 2 2 2 4 4 4" xfId="32720" xr:uid="{00000000-0005-0000-0000-00006CAF0000}"/>
    <cellStyle name="Normal 34 2 2 2 4 5" xfId="9270" xr:uid="{00000000-0005-0000-0000-00006DAF0000}"/>
    <cellStyle name="Normal 34 2 2 2 4 5 2" xfId="21891" xr:uid="{00000000-0005-0000-0000-00006EAF0000}"/>
    <cellStyle name="Normal 34 2 2 2 4 5 2 2" xfId="57107" xr:uid="{00000000-0005-0000-0000-00006FAF0000}"/>
    <cellStyle name="Normal 34 2 2 2 4 5 3" xfId="44510" xr:uid="{00000000-0005-0000-0000-000070AF0000}"/>
    <cellStyle name="Normal 34 2 2 2 4 5 4" xfId="34496" xr:uid="{00000000-0005-0000-0000-000071AF0000}"/>
    <cellStyle name="Normal 34 2 2 2 4 6" xfId="11064" xr:uid="{00000000-0005-0000-0000-000072AF0000}"/>
    <cellStyle name="Normal 34 2 2 2 4 6 2" xfId="23667" xr:uid="{00000000-0005-0000-0000-000073AF0000}"/>
    <cellStyle name="Normal 34 2 2 2 4 6 2 2" xfId="58883" xr:uid="{00000000-0005-0000-0000-000074AF0000}"/>
    <cellStyle name="Normal 34 2 2 2 4 6 3" xfId="46286" xr:uid="{00000000-0005-0000-0000-000075AF0000}"/>
    <cellStyle name="Normal 34 2 2 2 4 6 4" xfId="36272" xr:uid="{00000000-0005-0000-0000-000076AF0000}"/>
    <cellStyle name="Normal 34 2 2 2 4 7" xfId="15431" xr:uid="{00000000-0005-0000-0000-000077AF0000}"/>
    <cellStyle name="Normal 34 2 2 2 4 7 2" xfId="50647" xr:uid="{00000000-0005-0000-0000-000078AF0000}"/>
    <cellStyle name="Normal 34 2 2 2 4 7 3" xfId="28036" xr:uid="{00000000-0005-0000-0000-000079AF0000}"/>
    <cellStyle name="Normal 34 2 2 2 4 8" xfId="13653" xr:uid="{00000000-0005-0000-0000-00007AAF0000}"/>
    <cellStyle name="Normal 34 2 2 2 4 8 2" xfId="48871" xr:uid="{00000000-0005-0000-0000-00007BAF0000}"/>
    <cellStyle name="Normal 34 2 2 2 4 9" xfId="38050" xr:uid="{00000000-0005-0000-0000-00007CAF0000}"/>
    <cellStyle name="Normal 34 2 2 2 5" xfId="3898" xr:uid="{00000000-0005-0000-0000-00007DAF0000}"/>
    <cellStyle name="Normal 34 2 2 2 5 2" xfId="8621" xr:uid="{00000000-0005-0000-0000-00007EAF0000}"/>
    <cellStyle name="Normal 34 2 2 2 5 2 2" xfId="21247" xr:uid="{00000000-0005-0000-0000-00007FAF0000}"/>
    <cellStyle name="Normal 34 2 2 2 5 2 2 2" xfId="56463" xr:uid="{00000000-0005-0000-0000-000080AF0000}"/>
    <cellStyle name="Normal 34 2 2 2 5 2 3" xfId="43866" xr:uid="{00000000-0005-0000-0000-000081AF0000}"/>
    <cellStyle name="Normal 34 2 2 2 5 2 4" xfId="33852" xr:uid="{00000000-0005-0000-0000-000082AF0000}"/>
    <cellStyle name="Normal 34 2 2 2 5 3" xfId="10402" xr:uid="{00000000-0005-0000-0000-000083AF0000}"/>
    <cellStyle name="Normal 34 2 2 2 5 3 2" xfId="23023" xr:uid="{00000000-0005-0000-0000-000084AF0000}"/>
    <cellStyle name="Normal 34 2 2 2 5 3 2 2" xfId="58239" xr:uid="{00000000-0005-0000-0000-000085AF0000}"/>
    <cellStyle name="Normal 34 2 2 2 5 3 3" xfId="45642" xr:uid="{00000000-0005-0000-0000-000086AF0000}"/>
    <cellStyle name="Normal 34 2 2 2 5 3 4" xfId="35628" xr:uid="{00000000-0005-0000-0000-000087AF0000}"/>
    <cellStyle name="Normal 34 2 2 2 5 4" xfId="12198" xr:uid="{00000000-0005-0000-0000-000088AF0000}"/>
    <cellStyle name="Normal 34 2 2 2 5 4 2" xfId="24799" xr:uid="{00000000-0005-0000-0000-000089AF0000}"/>
    <cellStyle name="Normal 34 2 2 2 5 4 2 2" xfId="60015" xr:uid="{00000000-0005-0000-0000-00008AAF0000}"/>
    <cellStyle name="Normal 34 2 2 2 5 4 3" xfId="47418" xr:uid="{00000000-0005-0000-0000-00008BAF0000}"/>
    <cellStyle name="Normal 34 2 2 2 5 4 4" xfId="37404" xr:uid="{00000000-0005-0000-0000-00008CAF0000}"/>
    <cellStyle name="Normal 34 2 2 2 5 5" xfId="16563" xr:uid="{00000000-0005-0000-0000-00008DAF0000}"/>
    <cellStyle name="Normal 34 2 2 2 5 5 2" xfId="51779" xr:uid="{00000000-0005-0000-0000-00008EAF0000}"/>
    <cellStyle name="Normal 34 2 2 2 5 5 3" xfId="29168" xr:uid="{00000000-0005-0000-0000-00008FAF0000}"/>
    <cellStyle name="Normal 34 2 2 2 5 6" xfId="14785" xr:uid="{00000000-0005-0000-0000-000090AF0000}"/>
    <cellStyle name="Normal 34 2 2 2 5 6 2" xfId="50003" xr:uid="{00000000-0005-0000-0000-000091AF0000}"/>
    <cellStyle name="Normal 34 2 2 2 5 7" xfId="39182" xr:uid="{00000000-0005-0000-0000-000092AF0000}"/>
    <cellStyle name="Normal 34 2 2 2 5 8" xfId="27392" xr:uid="{00000000-0005-0000-0000-000093AF0000}"/>
    <cellStyle name="Normal 34 2 2 2 6" xfId="4238" xr:uid="{00000000-0005-0000-0000-000094AF0000}"/>
    <cellStyle name="Normal 34 2 2 2 6 2" xfId="16885" xr:uid="{00000000-0005-0000-0000-000095AF0000}"/>
    <cellStyle name="Normal 34 2 2 2 6 2 2" xfId="52101" xr:uid="{00000000-0005-0000-0000-000096AF0000}"/>
    <cellStyle name="Normal 34 2 2 2 6 2 3" xfId="29490" xr:uid="{00000000-0005-0000-0000-000097AF0000}"/>
    <cellStyle name="Normal 34 2 2 2 6 3" xfId="13331" xr:uid="{00000000-0005-0000-0000-000098AF0000}"/>
    <cellStyle name="Normal 34 2 2 2 6 3 2" xfId="48549" xr:uid="{00000000-0005-0000-0000-000099AF0000}"/>
    <cellStyle name="Normal 34 2 2 2 6 4" xfId="39504" xr:uid="{00000000-0005-0000-0000-00009AAF0000}"/>
    <cellStyle name="Normal 34 2 2 2 6 5" xfId="25938" xr:uid="{00000000-0005-0000-0000-00009BAF0000}"/>
    <cellStyle name="Normal 34 2 2 2 7" xfId="5708" xr:uid="{00000000-0005-0000-0000-00009CAF0000}"/>
    <cellStyle name="Normal 34 2 2 2 7 2" xfId="18339" xr:uid="{00000000-0005-0000-0000-00009DAF0000}"/>
    <cellStyle name="Normal 34 2 2 2 7 2 2" xfId="53555" xr:uid="{00000000-0005-0000-0000-00009EAF0000}"/>
    <cellStyle name="Normal 34 2 2 2 7 3" xfId="40958" xr:uid="{00000000-0005-0000-0000-00009FAF0000}"/>
    <cellStyle name="Normal 34 2 2 2 7 4" xfId="30944" xr:uid="{00000000-0005-0000-0000-0000A0AF0000}"/>
    <cellStyle name="Normal 34 2 2 2 8" xfId="7167" xr:uid="{00000000-0005-0000-0000-0000A1AF0000}"/>
    <cellStyle name="Normal 34 2 2 2 8 2" xfId="19793" xr:uid="{00000000-0005-0000-0000-0000A2AF0000}"/>
    <cellStyle name="Normal 34 2 2 2 8 2 2" xfId="55009" xr:uid="{00000000-0005-0000-0000-0000A3AF0000}"/>
    <cellStyle name="Normal 34 2 2 2 8 3" xfId="42412" xr:uid="{00000000-0005-0000-0000-0000A4AF0000}"/>
    <cellStyle name="Normal 34 2 2 2 8 4" xfId="32398" xr:uid="{00000000-0005-0000-0000-0000A5AF0000}"/>
    <cellStyle name="Normal 34 2 2 2 9" xfId="8948" xr:uid="{00000000-0005-0000-0000-0000A6AF0000}"/>
    <cellStyle name="Normal 34 2 2 2 9 2" xfId="21569" xr:uid="{00000000-0005-0000-0000-0000A7AF0000}"/>
    <cellStyle name="Normal 34 2 2 2 9 2 2" xfId="56785" xr:uid="{00000000-0005-0000-0000-0000A8AF0000}"/>
    <cellStyle name="Normal 34 2 2 2 9 3" xfId="44188" xr:uid="{00000000-0005-0000-0000-0000A9AF0000}"/>
    <cellStyle name="Normal 34 2 2 2 9 4" xfId="34174" xr:uid="{00000000-0005-0000-0000-0000AAAF0000}"/>
    <cellStyle name="Normal 34 2 2 3" xfId="3084" xr:uid="{00000000-0005-0000-0000-0000ABAF0000}"/>
    <cellStyle name="Normal 34 2 2 3 10" xfId="25456" xr:uid="{00000000-0005-0000-0000-0000ACAF0000}"/>
    <cellStyle name="Normal 34 2 2 3 11" xfId="60991" xr:uid="{00000000-0005-0000-0000-0000ADAF0000}"/>
    <cellStyle name="Normal 34 2 2 3 2" xfId="4887" xr:uid="{00000000-0005-0000-0000-0000AEAF0000}"/>
    <cellStyle name="Normal 34 2 2 3 2 2" xfId="17534" xr:uid="{00000000-0005-0000-0000-0000AFAF0000}"/>
    <cellStyle name="Normal 34 2 2 3 2 2 2" xfId="52750" xr:uid="{00000000-0005-0000-0000-0000B0AF0000}"/>
    <cellStyle name="Normal 34 2 2 3 2 2 3" xfId="30139" xr:uid="{00000000-0005-0000-0000-0000B1AF0000}"/>
    <cellStyle name="Normal 34 2 2 3 2 3" xfId="13980" xr:uid="{00000000-0005-0000-0000-0000B2AF0000}"/>
    <cellStyle name="Normal 34 2 2 3 2 3 2" xfId="49198" xr:uid="{00000000-0005-0000-0000-0000B3AF0000}"/>
    <cellStyle name="Normal 34 2 2 3 2 4" xfId="40153" xr:uid="{00000000-0005-0000-0000-0000B4AF0000}"/>
    <cellStyle name="Normal 34 2 2 3 2 5" xfId="26587" xr:uid="{00000000-0005-0000-0000-0000B5AF0000}"/>
    <cellStyle name="Normal 34 2 2 3 3" xfId="6357" xr:uid="{00000000-0005-0000-0000-0000B6AF0000}"/>
    <cellStyle name="Normal 34 2 2 3 3 2" xfId="18988" xr:uid="{00000000-0005-0000-0000-0000B7AF0000}"/>
    <cellStyle name="Normal 34 2 2 3 3 2 2" xfId="54204" xr:uid="{00000000-0005-0000-0000-0000B8AF0000}"/>
    <cellStyle name="Normal 34 2 2 3 3 3" xfId="41607" xr:uid="{00000000-0005-0000-0000-0000B9AF0000}"/>
    <cellStyle name="Normal 34 2 2 3 3 4" xfId="31593" xr:uid="{00000000-0005-0000-0000-0000BAAF0000}"/>
    <cellStyle name="Normal 34 2 2 3 4" xfId="7816" xr:uid="{00000000-0005-0000-0000-0000BBAF0000}"/>
    <cellStyle name="Normal 34 2 2 3 4 2" xfId="20442" xr:uid="{00000000-0005-0000-0000-0000BCAF0000}"/>
    <cellStyle name="Normal 34 2 2 3 4 2 2" xfId="55658" xr:uid="{00000000-0005-0000-0000-0000BDAF0000}"/>
    <cellStyle name="Normal 34 2 2 3 4 3" xfId="43061" xr:uid="{00000000-0005-0000-0000-0000BEAF0000}"/>
    <cellStyle name="Normal 34 2 2 3 4 4" xfId="33047" xr:uid="{00000000-0005-0000-0000-0000BFAF0000}"/>
    <cellStyle name="Normal 34 2 2 3 5" xfId="9597" xr:uid="{00000000-0005-0000-0000-0000C0AF0000}"/>
    <cellStyle name="Normal 34 2 2 3 5 2" xfId="22218" xr:uid="{00000000-0005-0000-0000-0000C1AF0000}"/>
    <cellStyle name="Normal 34 2 2 3 5 2 2" xfId="57434" xr:uid="{00000000-0005-0000-0000-0000C2AF0000}"/>
    <cellStyle name="Normal 34 2 2 3 5 3" xfId="44837" xr:uid="{00000000-0005-0000-0000-0000C3AF0000}"/>
    <cellStyle name="Normal 34 2 2 3 5 4" xfId="34823" xr:uid="{00000000-0005-0000-0000-0000C4AF0000}"/>
    <cellStyle name="Normal 34 2 2 3 6" xfId="11391" xr:uid="{00000000-0005-0000-0000-0000C5AF0000}"/>
    <cellStyle name="Normal 34 2 2 3 6 2" xfId="23994" xr:uid="{00000000-0005-0000-0000-0000C6AF0000}"/>
    <cellStyle name="Normal 34 2 2 3 6 2 2" xfId="59210" xr:uid="{00000000-0005-0000-0000-0000C7AF0000}"/>
    <cellStyle name="Normal 34 2 2 3 6 3" xfId="46613" xr:uid="{00000000-0005-0000-0000-0000C8AF0000}"/>
    <cellStyle name="Normal 34 2 2 3 6 4" xfId="36599" xr:uid="{00000000-0005-0000-0000-0000C9AF0000}"/>
    <cellStyle name="Normal 34 2 2 3 7" xfId="15758" xr:uid="{00000000-0005-0000-0000-0000CAAF0000}"/>
    <cellStyle name="Normal 34 2 2 3 7 2" xfId="50974" xr:uid="{00000000-0005-0000-0000-0000CBAF0000}"/>
    <cellStyle name="Normal 34 2 2 3 7 3" xfId="28363" xr:uid="{00000000-0005-0000-0000-0000CCAF0000}"/>
    <cellStyle name="Normal 34 2 2 3 8" xfId="12849" xr:uid="{00000000-0005-0000-0000-0000CDAF0000}"/>
    <cellStyle name="Normal 34 2 2 3 8 2" xfId="48067" xr:uid="{00000000-0005-0000-0000-0000CEAF0000}"/>
    <cellStyle name="Normal 34 2 2 3 9" xfId="38377" xr:uid="{00000000-0005-0000-0000-0000CFAF0000}"/>
    <cellStyle name="Normal 34 2 2 4" xfId="2910" xr:uid="{00000000-0005-0000-0000-0000D0AF0000}"/>
    <cellStyle name="Normal 34 2 2 4 10" xfId="25297" xr:uid="{00000000-0005-0000-0000-0000D1AF0000}"/>
    <cellStyle name="Normal 34 2 2 4 11" xfId="60832" xr:uid="{00000000-0005-0000-0000-0000D2AF0000}"/>
    <cellStyle name="Normal 34 2 2 4 2" xfId="4728" xr:uid="{00000000-0005-0000-0000-0000D3AF0000}"/>
    <cellStyle name="Normal 34 2 2 4 2 2" xfId="17375" xr:uid="{00000000-0005-0000-0000-0000D4AF0000}"/>
    <cellStyle name="Normal 34 2 2 4 2 2 2" xfId="52591" xr:uid="{00000000-0005-0000-0000-0000D5AF0000}"/>
    <cellStyle name="Normal 34 2 2 4 2 2 3" xfId="29980" xr:uid="{00000000-0005-0000-0000-0000D6AF0000}"/>
    <cellStyle name="Normal 34 2 2 4 2 3" xfId="13821" xr:uid="{00000000-0005-0000-0000-0000D7AF0000}"/>
    <cellStyle name="Normal 34 2 2 4 2 3 2" xfId="49039" xr:uid="{00000000-0005-0000-0000-0000D8AF0000}"/>
    <cellStyle name="Normal 34 2 2 4 2 4" xfId="39994" xr:uid="{00000000-0005-0000-0000-0000D9AF0000}"/>
    <cellStyle name="Normal 34 2 2 4 2 5" xfId="26428" xr:uid="{00000000-0005-0000-0000-0000DAAF0000}"/>
    <cellStyle name="Normal 34 2 2 4 3" xfId="6198" xr:uid="{00000000-0005-0000-0000-0000DBAF0000}"/>
    <cellStyle name="Normal 34 2 2 4 3 2" xfId="18829" xr:uid="{00000000-0005-0000-0000-0000DCAF0000}"/>
    <cellStyle name="Normal 34 2 2 4 3 2 2" xfId="54045" xr:uid="{00000000-0005-0000-0000-0000DDAF0000}"/>
    <cellStyle name="Normal 34 2 2 4 3 3" xfId="41448" xr:uid="{00000000-0005-0000-0000-0000DEAF0000}"/>
    <cellStyle name="Normal 34 2 2 4 3 4" xfId="31434" xr:uid="{00000000-0005-0000-0000-0000DFAF0000}"/>
    <cellStyle name="Normal 34 2 2 4 4" xfId="7657" xr:uid="{00000000-0005-0000-0000-0000E0AF0000}"/>
    <cellStyle name="Normal 34 2 2 4 4 2" xfId="20283" xr:uid="{00000000-0005-0000-0000-0000E1AF0000}"/>
    <cellStyle name="Normal 34 2 2 4 4 2 2" xfId="55499" xr:uid="{00000000-0005-0000-0000-0000E2AF0000}"/>
    <cellStyle name="Normal 34 2 2 4 4 3" xfId="42902" xr:uid="{00000000-0005-0000-0000-0000E3AF0000}"/>
    <cellStyle name="Normal 34 2 2 4 4 4" xfId="32888" xr:uid="{00000000-0005-0000-0000-0000E4AF0000}"/>
    <cellStyle name="Normal 34 2 2 4 5" xfId="9438" xr:uid="{00000000-0005-0000-0000-0000E5AF0000}"/>
    <cellStyle name="Normal 34 2 2 4 5 2" xfId="22059" xr:uid="{00000000-0005-0000-0000-0000E6AF0000}"/>
    <cellStyle name="Normal 34 2 2 4 5 2 2" xfId="57275" xr:uid="{00000000-0005-0000-0000-0000E7AF0000}"/>
    <cellStyle name="Normal 34 2 2 4 5 3" xfId="44678" xr:uid="{00000000-0005-0000-0000-0000E8AF0000}"/>
    <cellStyle name="Normal 34 2 2 4 5 4" xfId="34664" xr:uid="{00000000-0005-0000-0000-0000E9AF0000}"/>
    <cellStyle name="Normal 34 2 2 4 6" xfId="11232" xr:uid="{00000000-0005-0000-0000-0000EAAF0000}"/>
    <cellStyle name="Normal 34 2 2 4 6 2" xfId="23835" xr:uid="{00000000-0005-0000-0000-0000EBAF0000}"/>
    <cellStyle name="Normal 34 2 2 4 6 2 2" xfId="59051" xr:uid="{00000000-0005-0000-0000-0000ECAF0000}"/>
    <cellStyle name="Normal 34 2 2 4 6 3" xfId="46454" xr:uid="{00000000-0005-0000-0000-0000EDAF0000}"/>
    <cellStyle name="Normal 34 2 2 4 6 4" xfId="36440" xr:uid="{00000000-0005-0000-0000-0000EEAF0000}"/>
    <cellStyle name="Normal 34 2 2 4 7" xfId="15599" xr:uid="{00000000-0005-0000-0000-0000EFAF0000}"/>
    <cellStyle name="Normal 34 2 2 4 7 2" xfId="50815" xr:uid="{00000000-0005-0000-0000-0000F0AF0000}"/>
    <cellStyle name="Normal 34 2 2 4 7 3" xfId="28204" xr:uid="{00000000-0005-0000-0000-0000F1AF0000}"/>
    <cellStyle name="Normal 34 2 2 4 8" xfId="12690" xr:uid="{00000000-0005-0000-0000-0000F2AF0000}"/>
    <cellStyle name="Normal 34 2 2 4 8 2" xfId="47908" xr:uid="{00000000-0005-0000-0000-0000F3AF0000}"/>
    <cellStyle name="Normal 34 2 2 4 9" xfId="38218" xr:uid="{00000000-0005-0000-0000-0000F4AF0000}"/>
    <cellStyle name="Normal 34 2 2 5" xfId="3419" xr:uid="{00000000-0005-0000-0000-0000F5AF0000}"/>
    <cellStyle name="Normal 34 2 2 5 10" xfId="26915" xr:uid="{00000000-0005-0000-0000-0000F6AF0000}"/>
    <cellStyle name="Normal 34 2 2 5 11" xfId="61319" xr:uid="{00000000-0005-0000-0000-0000F7AF0000}"/>
    <cellStyle name="Normal 34 2 2 5 2" xfId="5215" xr:uid="{00000000-0005-0000-0000-0000F8AF0000}"/>
    <cellStyle name="Normal 34 2 2 5 2 2" xfId="17862" xr:uid="{00000000-0005-0000-0000-0000F9AF0000}"/>
    <cellStyle name="Normal 34 2 2 5 2 2 2" xfId="53078" xr:uid="{00000000-0005-0000-0000-0000FAAF0000}"/>
    <cellStyle name="Normal 34 2 2 5 2 3" xfId="40481" xr:uid="{00000000-0005-0000-0000-0000FBAF0000}"/>
    <cellStyle name="Normal 34 2 2 5 2 4" xfId="30467" xr:uid="{00000000-0005-0000-0000-0000FCAF0000}"/>
    <cellStyle name="Normal 34 2 2 5 3" xfId="6685" xr:uid="{00000000-0005-0000-0000-0000FDAF0000}"/>
    <cellStyle name="Normal 34 2 2 5 3 2" xfId="19316" xr:uid="{00000000-0005-0000-0000-0000FEAF0000}"/>
    <cellStyle name="Normal 34 2 2 5 3 2 2" xfId="54532" xr:uid="{00000000-0005-0000-0000-0000FFAF0000}"/>
    <cellStyle name="Normal 34 2 2 5 3 3" xfId="41935" xr:uid="{00000000-0005-0000-0000-000000B00000}"/>
    <cellStyle name="Normal 34 2 2 5 3 4" xfId="31921" xr:uid="{00000000-0005-0000-0000-000001B00000}"/>
    <cellStyle name="Normal 34 2 2 5 4" xfId="8144" xr:uid="{00000000-0005-0000-0000-000002B00000}"/>
    <cellStyle name="Normal 34 2 2 5 4 2" xfId="20770" xr:uid="{00000000-0005-0000-0000-000003B00000}"/>
    <cellStyle name="Normal 34 2 2 5 4 2 2" xfId="55986" xr:uid="{00000000-0005-0000-0000-000004B00000}"/>
    <cellStyle name="Normal 34 2 2 5 4 3" xfId="43389" xr:uid="{00000000-0005-0000-0000-000005B00000}"/>
    <cellStyle name="Normal 34 2 2 5 4 4" xfId="33375" xr:uid="{00000000-0005-0000-0000-000006B00000}"/>
    <cellStyle name="Normal 34 2 2 5 5" xfId="9925" xr:uid="{00000000-0005-0000-0000-000007B00000}"/>
    <cellStyle name="Normal 34 2 2 5 5 2" xfId="22546" xr:uid="{00000000-0005-0000-0000-000008B00000}"/>
    <cellStyle name="Normal 34 2 2 5 5 2 2" xfId="57762" xr:uid="{00000000-0005-0000-0000-000009B00000}"/>
    <cellStyle name="Normal 34 2 2 5 5 3" xfId="45165" xr:uid="{00000000-0005-0000-0000-00000AB00000}"/>
    <cellStyle name="Normal 34 2 2 5 5 4" xfId="35151" xr:uid="{00000000-0005-0000-0000-00000BB00000}"/>
    <cellStyle name="Normal 34 2 2 5 6" xfId="11719" xr:uid="{00000000-0005-0000-0000-00000CB00000}"/>
    <cellStyle name="Normal 34 2 2 5 6 2" xfId="24322" xr:uid="{00000000-0005-0000-0000-00000DB00000}"/>
    <cellStyle name="Normal 34 2 2 5 6 2 2" xfId="59538" xr:uid="{00000000-0005-0000-0000-00000EB00000}"/>
    <cellStyle name="Normal 34 2 2 5 6 3" xfId="46941" xr:uid="{00000000-0005-0000-0000-00000FB00000}"/>
    <cellStyle name="Normal 34 2 2 5 6 4" xfId="36927" xr:uid="{00000000-0005-0000-0000-000010B00000}"/>
    <cellStyle name="Normal 34 2 2 5 7" xfId="16086" xr:uid="{00000000-0005-0000-0000-000011B00000}"/>
    <cellStyle name="Normal 34 2 2 5 7 2" xfId="51302" xr:uid="{00000000-0005-0000-0000-000012B00000}"/>
    <cellStyle name="Normal 34 2 2 5 7 3" xfId="28691" xr:uid="{00000000-0005-0000-0000-000013B00000}"/>
    <cellStyle name="Normal 34 2 2 5 8" xfId="14308" xr:uid="{00000000-0005-0000-0000-000014B00000}"/>
    <cellStyle name="Normal 34 2 2 5 8 2" xfId="49526" xr:uid="{00000000-0005-0000-0000-000015B00000}"/>
    <cellStyle name="Normal 34 2 2 5 9" xfId="38705" xr:uid="{00000000-0005-0000-0000-000016B00000}"/>
    <cellStyle name="Normal 34 2 2 6" xfId="2579" xr:uid="{00000000-0005-0000-0000-000017B00000}"/>
    <cellStyle name="Normal 34 2 2 6 10" xfId="26106" xr:uid="{00000000-0005-0000-0000-000018B00000}"/>
    <cellStyle name="Normal 34 2 2 6 11" xfId="60510" xr:uid="{00000000-0005-0000-0000-000019B00000}"/>
    <cellStyle name="Normal 34 2 2 6 2" xfId="4406" xr:uid="{00000000-0005-0000-0000-00001AB00000}"/>
    <cellStyle name="Normal 34 2 2 6 2 2" xfId="17053" xr:uid="{00000000-0005-0000-0000-00001BB00000}"/>
    <cellStyle name="Normal 34 2 2 6 2 2 2" xfId="52269" xr:uid="{00000000-0005-0000-0000-00001CB00000}"/>
    <cellStyle name="Normal 34 2 2 6 2 3" xfId="39672" xr:uid="{00000000-0005-0000-0000-00001DB00000}"/>
    <cellStyle name="Normal 34 2 2 6 2 4" xfId="29658" xr:uid="{00000000-0005-0000-0000-00001EB00000}"/>
    <cellStyle name="Normal 34 2 2 6 3" xfId="5876" xr:uid="{00000000-0005-0000-0000-00001FB00000}"/>
    <cellStyle name="Normal 34 2 2 6 3 2" xfId="18507" xr:uid="{00000000-0005-0000-0000-000020B00000}"/>
    <cellStyle name="Normal 34 2 2 6 3 2 2" xfId="53723" xr:uid="{00000000-0005-0000-0000-000021B00000}"/>
    <cellStyle name="Normal 34 2 2 6 3 3" xfId="41126" xr:uid="{00000000-0005-0000-0000-000022B00000}"/>
    <cellStyle name="Normal 34 2 2 6 3 4" xfId="31112" xr:uid="{00000000-0005-0000-0000-000023B00000}"/>
    <cellStyle name="Normal 34 2 2 6 4" xfId="7335" xr:uid="{00000000-0005-0000-0000-000024B00000}"/>
    <cellStyle name="Normal 34 2 2 6 4 2" xfId="19961" xr:uid="{00000000-0005-0000-0000-000025B00000}"/>
    <cellStyle name="Normal 34 2 2 6 4 2 2" xfId="55177" xr:uid="{00000000-0005-0000-0000-000026B00000}"/>
    <cellStyle name="Normal 34 2 2 6 4 3" xfId="42580" xr:uid="{00000000-0005-0000-0000-000027B00000}"/>
    <cellStyle name="Normal 34 2 2 6 4 4" xfId="32566" xr:uid="{00000000-0005-0000-0000-000028B00000}"/>
    <cellStyle name="Normal 34 2 2 6 5" xfId="9116" xr:uid="{00000000-0005-0000-0000-000029B00000}"/>
    <cellStyle name="Normal 34 2 2 6 5 2" xfId="21737" xr:uid="{00000000-0005-0000-0000-00002AB00000}"/>
    <cellStyle name="Normal 34 2 2 6 5 2 2" xfId="56953" xr:uid="{00000000-0005-0000-0000-00002BB00000}"/>
    <cellStyle name="Normal 34 2 2 6 5 3" xfId="44356" xr:uid="{00000000-0005-0000-0000-00002CB00000}"/>
    <cellStyle name="Normal 34 2 2 6 5 4" xfId="34342" xr:uid="{00000000-0005-0000-0000-00002DB00000}"/>
    <cellStyle name="Normal 34 2 2 6 6" xfId="10910" xr:uid="{00000000-0005-0000-0000-00002EB00000}"/>
    <cellStyle name="Normal 34 2 2 6 6 2" xfId="23513" xr:uid="{00000000-0005-0000-0000-00002FB00000}"/>
    <cellStyle name="Normal 34 2 2 6 6 2 2" xfId="58729" xr:uid="{00000000-0005-0000-0000-000030B00000}"/>
    <cellStyle name="Normal 34 2 2 6 6 3" xfId="46132" xr:uid="{00000000-0005-0000-0000-000031B00000}"/>
    <cellStyle name="Normal 34 2 2 6 6 4" xfId="36118" xr:uid="{00000000-0005-0000-0000-000032B00000}"/>
    <cellStyle name="Normal 34 2 2 6 7" xfId="15277" xr:uid="{00000000-0005-0000-0000-000033B00000}"/>
    <cellStyle name="Normal 34 2 2 6 7 2" xfId="50493" xr:uid="{00000000-0005-0000-0000-000034B00000}"/>
    <cellStyle name="Normal 34 2 2 6 7 3" xfId="27882" xr:uid="{00000000-0005-0000-0000-000035B00000}"/>
    <cellStyle name="Normal 34 2 2 6 8" xfId="13499" xr:uid="{00000000-0005-0000-0000-000036B00000}"/>
    <cellStyle name="Normal 34 2 2 6 8 2" xfId="48717" xr:uid="{00000000-0005-0000-0000-000037B00000}"/>
    <cellStyle name="Normal 34 2 2 6 9" xfId="37896" xr:uid="{00000000-0005-0000-0000-000038B00000}"/>
    <cellStyle name="Normal 34 2 2 7" xfId="3743" xr:uid="{00000000-0005-0000-0000-000039B00000}"/>
    <cellStyle name="Normal 34 2 2 7 2" xfId="8467" xr:uid="{00000000-0005-0000-0000-00003AB00000}"/>
    <cellStyle name="Normal 34 2 2 7 2 2" xfId="21093" xr:uid="{00000000-0005-0000-0000-00003BB00000}"/>
    <cellStyle name="Normal 34 2 2 7 2 2 2" xfId="56309" xr:uid="{00000000-0005-0000-0000-00003CB00000}"/>
    <cellStyle name="Normal 34 2 2 7 2 3" xfId="43712" xr:uid="{00000000-0005-0000-0000-00003DB00000}"/>
    <cellStyle name="Normal 34 2 2 7 2 4" xfId="33698" xr:uid="{00000000-0005-0000-0000-00003EB00000}"/>
    <cellStyle name="Normal 34 2 2 7 3" xfId="10248" xr:uid="{00000000-0005-0000-0000-00003FB00000}"/>
    <cellStyle name="Normal 34 2 2 7 3 2" xfId="22869" xr:uid="{00000000-0005-0000-0000-000040B00000}"/>
    <cellStyle name="Normal 34 2 2 7 3 2 2" xfId="58085" xr:uid="{00000000-0005-0000-0000-000041B00000}"/>
    <cellStyle name="Normal 34 2 2 7 3 3" xfId="45488" xr:uid="{00000000-0005-0000-0000-000042B00000}"/>
    <cellStyle name="Normal 34 2 2 7 3 4" xfId="35474" xr:uid="{00000000-0005-0000-0000-000043B00000}"/>
    <cellStyle name="Normal 34 2 2 7 4" xfId="12044" xr:uid="{00000000-0005-0000-0000-000044B00000}"/>
    <cellStyle name="Normal 34 2 2 7 4 2" xfId="24645" xr:uid="{00000000-0005-0000-0000-000045B00000}"/>
    <cellStyle name="Normal 34 2 2 7 4 2 2" xfId="59861" xr:uid="{00000000-0005-0000-0000-000046B00000}"/>
    <cellStyle name="Normal 34 2 2 7 4 3" xfId="47264" xr:uid="{00000000-0005-0000-0000-000047B00000}"/>
    <cellStyle name="Normal 34 2 2 7 4 4" xfId="37250" xr:uid="{00000000-0005-0000-0000-000048B00000}"/>
    <cellStyle name="Normal 34 2 2 7 5" xfId="16409" xr:uid="{00000000-0005-0000-0000-000049B00000}"/>
    <cellStyle name="Normal 34 2 2 7 5 2" xfId="51625" xr:uid="{00000000-0005-0000-0000-00004AB00000}"/>
    <cellStyle name="Normal 34 2 2 7 5 3" xfId="29014" xr:uid="{00000000-0005-0000-0000-00004BB00000}"/>
    <cellStyle name="Normal 34 2 2 7 6" xfId="14631" xr:uid="{00000000-0005-0000-0000-00004CB00000}"/>
    <cellStyle name="Normal 34 2 2 7 6 2" xfId="49849" xr:uid="{00000000-0005-0000-0000-00004DB00000}"/>
    <cellStyle name="Normal 34 2 2 7 7" xfId="39028" xr:uid="{00000000-0005-0000-0000-00004EB00000}"/>
    <cellStyle name="Normal 34 2 2 7 8" xfId="27238" xr:uid="{00000000-0005-0000-0000-00004FB00000}"/>
    <cellStyle name="Normal 34 2 2 8" xfId="4081" xr:uid="{00000000-0005-0000-0000-000050B00000}"/>
    <cellStyle name="Normal 34 2 2 8 2" xfId="16731" xr:uid="{00000000-0005-0000-0000-000051B00000}"/>
    <cellStyle name="Normal 34 2 2 8 2 2" xfId="51947" xr:uid="{00000000-0005-0000-0000-000052B00000}"/>
    <cellStyle name="Normal 34 2 2 8 2 3" xfId="29336" xr:uid="{00000000-0005-0000-0000-000053B00000}"/>
    <cellStyle name="Normal 34 2 2 8 3" xfId="13177" xr:uid="{00000000-0005-0000-0000-000054B00000}"/>
    <cellStyle name="Normal 34 2 2 8 3 2" xfId="48395" xr:uid="{00000000-0005-0000-0000-000055B00000}"/>
    <cellStyle name="Normal 34 2 2 8 4" xfId="39350" xr:uid="{00000000-0005-0000-0000-000056B00000}"/>
    <cellStyle name="Normal 34 2 2 8 5" xfId="25784" xr:uid="{00000000-0005-0000-0000-000057B00000}"/>
    <cellStyle name="Normal 34 2 2 9" xfId="5554" xr:uid="{00000000-0005-0000-0000-000058B00000}"/>
    <cellStyle name="Normal 34 2 2 9 2" xfId="18185" xr:uid="{00000000-0005-0000-0000-000059B00000}"/>
    <cellStyle name="Normal 34 2 2 9 2 2" xfId="53401" xr:uid="{00000000-0005-0000-0000-00005AB00000}"/>
    <cellStyle name="Normal 34 2 2 9 3" xfId="40804" xr:uid="{00000000-0005-0000-0000-00005BB00000}"/>
    <cellStyle name="Normal 34 2 2 9 4" xfId="30790" xr:uid="{00000000-0005-0000-0000-00005CB00000}"/>
    <cellStyle name="Normal 34 2 3" xfId="2323" xr:uid="{00000000-0005-0000-0000-00005DB00000}"/>
    <cellStyle name="Normal 34 2 3 10" xfId="10691" xr:uid="{00000000-0005-0000-0000-00005EB00000}"/>
    <cellStyle name="Normal 34 2 3 10 2" xfId="23302" xr:uid="{00000000-0005-0000-0000-00005FB00000}"/>
    <cellStyle name="Normal 34 2 3 10 2 2" xfId="58518" xr:uid="{00000000-0005-0000-0000-000060B00000}"/>
    <cellStyle name="Normal 34 2 3 10 3" xfId="45921" xr:uid="{00000000-0005-0000-0000-000061B00000}"/>
    <cellStyle name="Normal 34 2 3 10 4" xfId="35907" xr:uid="{00000000-0005-0000-0000-000062B00000}"/>
    <cellStyle name="Normal 34 2 3 11" xfId="15035" xr:uid="{00000000-0005-0000-0000-000063B00000}"/>
    <cellStyle name="Normal 34 2 3 11 2" xfId="50251" xr:uid="{00000000-0005-0000-0000-000064B00000}"/>
    <cellStyle name="Normal 34 2 3 11 3" xfId="27640" xr:uid="{00000000-0005-0000-0000-000065B00000}"/>
    <cellStyle name="Normal 34 2 3 12" xfId="12448" xr:uid="{00000000-0005-0000-0000-000066B00000}"/>
    <cellStyle name="Normal 34 2 3 12 2" xfId="47666" xr:uid="{00000000-0005-0000-0000-000067B00000}"/>
    <cellStyle name="Normal 34 2 3 13" xfId="37654" xr:uid="{00000000-0005-0000-0000-000068B00000}"/>
    <cellStyle name="Normal 34 2 3 14" xfId="25055" xr:uid="{00000000-0005-0000-0000-000069B00000}"/>
    <cellStyle name="Normal 34 2 3 15" xfId="60268" xr:uid="{00000000-0005-0000-0000-00006AB00000}"/>
    <cellStyle name="Normal 34 2 3 2" xfId="3170" xr:uid="{00000000-0005-0000-0000-00006BB00000}"/>
    <cellStyle name="Normal 34 2 3 2 10" xfId="25539" xr:uid="{00000000-0005-0000-0000-00006CB00000}"/>
    <cellStyle name="Normal 34 2 3 2 11" xfId="61074" xr:uid="{00000000-0005-0000-0000-00006DB00000}"/>
    <cellStyle name="Normal 34 2 3 2 2" xfId="4970" xr:uid="{00000000-0005-0000-0000-00006EB00000}"/>
    <cellStyle name="Normal 34 2 3 2 2 2" xfId="17617" xr:uid="{00000000-0005-0000-0000-00006FB00000}"/>
    <cellStyle name="Normal 34 2 3 2 2 2 2" xfId="52833" xr:uid="{00000000-0005-0000-0000-000070B00000}"/>
    <cellStyle name="Normal 34 2 3 2 2 2 3" xfId="30222" xr:uid="{00000000-0005-0000-0000-000071B00000}"/>
    <cellStyle name="Normal 34 2 3 2 2 3" xfId="14063" xr:uid="{00000000-0005-0000-0000-000072B00000}"/>
    <cellStyle name="Normal 34 2 3 2 2 3 2" xfId="49281" xr:uid="{00000000-0005-0000-0000-000073B00000}"/>
    <cellStyle name="Normal 34 2 3 2 2 4" xfId="40236" xr:uid="{00000000-0005-0000-0000-000074B00000}"/>
    <cellStyle name="Normal 34 2 3 2 2 5" xfId="26670" xr:uid="{00000000-0005-0000-0000-000075B00000}"/>
    <cellStyle name="Normal 34 2 3 2 3" xfId="6440" xr:uid="{00000000-0005-0000-0000-000076B00000}"/>
    <cellStyle name="Normal 34 2 3 2 3 2" xfId="19071" xr:uid="{00000000-0005-0000-0000-000077B00000}"/>
    <cellStyle name="Normal 34 2 3 2 3 2 2" xfId="54287" xr:uid="{00000000-0005-0000-0000-000078B00000}"/>
    <cellStyle name="Normal 34 2 3 2 3 3" xfId="41690" xr:uid="{00000000-0005-0000-0000-000079B00000}"/>
    <cellStyle name="Normal 34 2 3 2 3 4" xfId="31676" xr:uid="{00000000-0005-0000-0000-00007AB00000}"/>
    <cellStyle name="Normal 34 2 3 2 4" xfId="7899" xr:uid="{00000000-0005-0000-0000-00007BB00000}"/>
    <cellStyle name="Normal 34 2 3 2 4 2" xfId="20525" xr:uid="{00000000-0005-0000-0000-00007CB00000}"/>
    <cellStyle name="Normal 34 2 3 2 4 2 2" xfId="55741" xr:uid="{00000000-0005-0000-0000-00007DB00000}"/>
    <cellStyle name="Normal 34 2 3 2 4 3" xfId="43144" xr:uid="{00000000-0005-0000-0000-00007EB00000}"/>
    <cellStyle name="Normal 34 2 3 2 4 4" xfId="33130" xr:uid="{00000000-0005-0000-0000-00007FB00000}"/>
    <cellStyle name="Normal 34 2 3 2 5" xfId="9680" xr:uid="{00000000-0005-0000-0000-000080B00000}"/>
    <cellStyle name="Normal 34 2 3 2 5 2" xfId="22301" xr:uid="{00000000-0005-0000-0000-000081B00000}"/>
    <cellStyle name="Normal 34 2 3 2 5 2 2" xfId="57517" xr:uid="{00000000-0005-0000-0000-000082B00000}"/>
    <cellStyle name="Normal 34 2 3 2 5 3" xfId="44920" xr:uid="{00000000-0005-0000-0000-000083B00000}"/>
    <cellStyle name="Normal 34 2 3 2 5 4" xfId="34906" xr:uid="{00000000-0005-0000-0000-000084B00000}"/>
    <cellStyle name="Normal 34 2 3 2 6" xfId="11474" xr:uid="{00000000-0005-0000-0000-000085B00000}"/>
    <cellStyle name="Normal 34 2 3 2 6 2" xfId="24077" xr:uid="{00000000-0005-0000-0000-000086B00000}"/>
    <cellStyle name="Normal 34 2 3 2 6 2 2" xfId="59293" xr:uid="{00000000-0005-0000-0000-000087B00000}"/>
    <cellStyle name="Normal 34 2 3 2 6 3" xfId="46696" xr:uid="{00000000-0005-0000-0000-000088B00000}"/>
    <cellStyle name="Normal 34 2 3 2 6 4" xfId="36682" xr:uid="{00000000-0005-0000-0000-000089B00000}"/>
    <cellStyle name="Normal 34 2 3 2 7" xfId="15841" xr:uid="{00000000-0005-0000-0000-00008AB00000}"/>
    <cellStyle name="Normal 34 2 3 2 7 2" xfId="51057" xr:uid="{00000000-0005-0000-0000-00008BB00000}"/>
    <cellStyle name="Normal 34 2 3 2 7 3" xfId="28446" xr:uid="{00000000-0005-0000-0000-00008CB00000}"/>
    <cellStyle name="Normal 34 2 3 2 8" xfId="12932" xr:uid="{00000000-0005-0000-0000-00008DB00000}"/>
    <cellStyle name="Normal 34 2 3 2 8 2" xfId="48150" xr:uid="{00000000-0005-0000-0000-00008EB00000}"/>
    <cellStyle name="Normal 34 2 3 2 9" xfId="38460" xr:uid="{00000000-0005-0000-0000-00008FB00000}"/>
    <cellStyle name="Normal 34 2 3 3" xfId="3499" xr:uid="{00000000-0005-0000-0000-000090B00000}"/>
    <cellStyle name="Normal 34 2 3 3 10" xfId="26995" xr:uid="{00000000-0005-0000-0000-000091B00000}"/>
    <cellStyle name="Normal 34 2 3 3 11" xfId="61399" xr:uid="{00000000-0005-0000-0000-000092B00000}"/>
    <cellStyle name="Normal 34 2 3 3 2" xfId="5295" xr:uid="{00000000-0005-0000-0000-000093B00000}"/>
    <cellStyle name="Normal 34 2 3 3 2 2" xfId="17942" xr:uid="{00000000-0005-0000-0000-000094B00000}"/>
    <cellStyle name="Normal 34 2 3 3 2 2 2" xfId="53158" xr:uid="{00000000-0005-0000-0000-000095B00000}"/>
    <cellStyle name="Normal 34 2 3 3 2 3" xfId="40561" xr:uid="{00000000-0005-0000-0000-000096B00000}"/>
    <cellStyle name="Normal 34 2 3 3 2 4" xfId="30547" xr:uid="{00000000-0005-0000-0000-000097B00000}"/>
    <cellStyle name="Normal 34 2 3 3 3" xfId="6765" xr:uid="{00000000-0005-0000-0000-000098B00000}"/>
    <cellStyle name="Normal 34 2 3 3 3 2" xfId="19396" xr:uid="{00000000-0005-0000-0000-000099B00000}"/>
    <cellStyle name="Normal 34 2 3 3 3 2 2" xfId="54612" xr:uid="{00000000-0005-0000-0000-00009AB00000}"/>
    <cellStyle name="Normal 34 2 3 3 3 3" xfId="42015" xr:uid="{00000000-0005-0000-0000-00009BB00000}"/>
    <cellStyle name="Normal 34 2 3 3 3 4" xfId="32001" xr:uid="{00000000-0005-0000-0000-00009CB00000}"/>
    <cellStyle name="Normal 34 2 3 3 4" xfId="8224" xr:uid="{00000000-0005-0000-0000-00009DB00000}"/>
    <cellStyle name="Normal 34 2 3 3 4 2" xfId="20850" xr:uid="{00000000-0005-0000-0000-00009EB00000}"/>
    <cellStyle name="Normal 34 2 3 3 4 2 2" xfId="56066" xr:uid="{00000000-0005-0000-0000-00009FB00000}"/>
    <cellStyle name="Normal 34 2 3 3 4 3" xfId="43469" xr:uid="{00000000-0005-0000-0000-0000A0B00000}"/>
    <cellStyle name="Normal 34 2 3 3 4 4" xfId="33455" xr:uid="{00000000-0005-0000-0000-0000A1B00000}"/>
    <cellStyle name="Normal 34 2 3 3 5" xfId="10005" xr:uid="{00000000-0005-0000-0000-0000A2B00000}"/>
    <cellStyle name="Normal 34 2 3 3 5 2" xfId="22626" xr:uid="{00000000-0005-0000-0000-0000A3B00000}"/>
    <cellStyle name="Normal 34 2 3 3 5 2 2" xfId="57842" xr:uid="{00000000-0005-0000-0000-0000A4B00000}"/>
    <cellStyle name="Normal 34 2 3 3 5 3" xfId="45245" xr:uid="{00000000-0005-0000-0000-0000A5B00000}"/>
    <cellStyle name="Normal 34 2 3 3 5 4" xfId="35231" xr:uid="{00000000-0005-0000-0000-0000A6B00000}"/>
    <cellStyle name="Normal 34 2 3 3 6" xfId="11799" xr:uid="{00000000-0005-0000-0000-0000A7B00000}"/>
    <cellStyle name="Normal 34 2 3 3 6 2" xfId="24402" xr:uid="{00000000-0005-0000-0000-0000A8B00000}"/>
    <cellStyle name="Normal 34 2 3 3 6 2 2" xfId="59618" xr:uid="{00000000-0005-0000-0000-0000A9B00000}"/>
    <cellStyle name="Normal 34 2 3 3 6 3" xfId="47021" xr:uid="{00000000-0005-0000-0000-0000AAB00000}"/>
    <cellStyle name="Normal 34 2 3 3 6 4" xfId="37007" xr:uid="{00000000-0005-0000-0000-0000ABB00000}"/>
    <cellStyle name="Normal 34 2 3 3 7" xfId="16166" xr:uid="{00000000-0005-0000-0000-0000ACB00000}"/>
    <cellStyle name="Normal 34 2 3 3 7 2" xfId="51382" xr:uid="{00000000-0005-0000-0000-0000ADB00000}"/>
    <cellStyle name="Normal 34 2 3 3 7 3" xfId="28771" xr:uid="{00000000-0005-0000-0000-0000AEB00000}"/>
    <cellStyle name="Normal 34 2 3 3 8" xfId="14388" xr:uid="{00000000-0005-0000-0000-0000AFB00000}"/>
    <cellStyle name="Normal 34 2 3 3 8 2" xfId="49606" xr:uid="{00000000-0005-0000-0000-0000B0B00000}"/>
    <cellStyle name="Normal 34 2 3 3 9" xfId="38785" xr:uid="{00000000-0005-0000-0000-0000B1B00000}"/>
    <cellStyle name="Normal 34 2 3 4" xfId="2660" xr:uid="{00000000-0005-0000-0000-0000B2B00000}"/>
    <cellStyle name="Normal 34 2 3 4 10" xfId="26186" xr:uid="{00000000-0005-0000-0000-0000B3B00000}"/>
    <cellStyle name="Normal 34 2 3 4 11" xfId="60590" xr:uid="{00000000-0005-0000-0000-0000B4B00000}"/>
    <cellStyle name="Normal 34 2 3 4 2" xfId="4486" xr:uid="{00000000-0005-0000-0000-0000B5B00000}"/>
    <cellStyle name="Normal 34 2 3 4 2 2" xfId="17133" xr:uid="{00000000-0005-0000-0000-0000B6B00000}"/>
    <cellStyle name="Normal 34 2 3 4 2 2 2" xfId="52349" xr:uid="{00000000-0005-0000-0000-0000B7B00000}"/>
    <cellStyle name="Normal 34 2 3 4 2 3" xfId="39752" xr:uid="{00000000-0005-0000-0000-0000B8B00000}"/>
    <cellStyle name="Normal 34 2 3 4 2 4" xfId="29738" xr:uid="{00000000-0005-0000-0000-0000B9B00000}"/>
    <cellStyle name="Normal 34 2 3 4 3" xfId="5956" xr:uid="{00000000-0005-0000-0000-0000BAB00000}"/>
    <cellStyle name="Normal 34 2 3 4 3 2" xfId="18587" xr:uid="{00000000-0005-0000-0000-0000BBB00000}"/>
    <cellStyle name="Normal 34 2 3 4 3 2 2" xfId="53803" xr:uid="{00000000-0005-0000-0000-0000BCB00000}"/>
    <cellStyle name="Normal 34 2 3 4 3 3" xfId="41206" xr:uid="{00000000-0005-0000-0000-0000BDB00000}"/>
    <cellStyle name="Normal 34 2 3 4 3 4" xfId="31192" xr:uid="{00000000-0005-0000-0000-0000BEB00000}"/>
    <cellStyle name="Normal 34 2 3 4 4" xfId="7415" xr:uid="{00000000-0005-0000-0000-0000BFB00000}"/>
    <cellStyle name="Normal 34 2 3 4 4 2" xfId="20041" xr:uid="{00000000-0005-0000-0000-0000C0B00000}"/>
    <cellStyle name="Normal 34 2 3 4 4 2 2" xfId="55257" xr:uid="{00000000-0005-0000-0000-0000C1B00000}"/>
    <cellStyle name="Normal 34 2 3 4 4 3" xfId="42660" xr:uid="{00000000-0005-0000-0000-0000C2B00000}"/>
    <cellStyle name="Normal 34 2 3 4 4 4" xfId="32646" xr:uid="{00000000-0005-0000-0000-0000C3B00000}"/>
    <cellStyle name="Normal 34 2 3 4 5" xfId="9196" xr:uid="{00000000-0005-0000-0000-0000C4B00000}"/>
    <cellStyle name="Normal 34 2 3 4 5 2" xfId="21817" xr:uid="{00000000-0005-0000-0000-0000C5B00000}"/>
    <cellStyle name="Normal 34 2 3 4 5 2 2" xfId="57033" xr:uid="{00000000-0005-0000-0000-0000C6B00000}"/>
    <cellStyle name="Normal 34 2 3 4 5 3" xfId="44436" xr:uid="{00000000-0005-0000-0000-0000C7B00000}"/>
    <cellStyle name="Normal 34 2 3 4 5 4" xfId="34422" xr:uid="{00000000-0005-0000-0000-0000C8B00000}"/>
    <cellStyle name="Normal 34 2 3 4 6" xfId="10990" xr:uid="{00000000-0005-0000-0000-0000C9B00000}"/>
    <cellStyle name="Normal 34 2 3 4 6 2" xfId="23593" xr:uid="{00000000-0005-0000-0000-0000CAB00000}"/>
    <cellStyle name="Normal 34 2 3 4 6 2 2" xfId="58809" xr:uid="{00000000-0005-0000-0000-0000CBB00000}"/>
    <cellStyle name="Normal 34 2 3 4 6 3" xfId="46212" xr:uid="{00000000-0005-0000-0000-0000CCB00000}"/>
    <cellStyle name="Normal 34 2 3 4 6 4" xfId="36198" xr:uid="{00000000-0005-0000-0000-0000CDB00000}"/>
    <cellStyle name="Normal 34 2 3 4 7" xfId="15357" xr:uid="{00000000-0005-0000-0000-0000CEB00000}"/>
    <cellStyle name="Normal 34 2 3 4 7 2" xfId="50573" xr:uid="{00000000-0005-0000-0000-0000CFB00000}"/>
    <cellStyle name="Normal 34 2 3 4 7 3" xfId="27962" xr:uid="{00000000-0005-0000-0000-0000D0B00000}"/>
    <cellStyle name="Normal 34 2 3 4 8" xfId="13579" xr:uid="{00000000-0005-0000-0000-0000D1B00000}"/>
    <cellStyle name="Normal 34 2 3 4 8 2" xfId="48797" xr:uid="{00000000-0005-0000-0000-0000D2B00000}"/>
    <cellStyle name="Normal 34 2 3 4 9" xfId="37976" xr:uid="{00000000-0005-0000-0000-0000D3B00000}"/>
    <cellStyle name="Normal 34 2 3 5" xfId="3824" xr:uid="{00000000-0005-0000-0000-0000D4B00000}"/>
    <cellStyle name="Normal 34 2 3 5 2" xfId="8547" xr:uid="{00000000-0005-0000-0000-0000D5B00000}"/>
    <cellStyle name="Normal 34 2 3 5 2 2" xfId="21173" xr:uid="{00000000-0005-0000-0000-0000D6B00000}"/>
    <cellStyle name="Normal 34 2 3 5 2 2 2" xfId="56389" xr:uid="{00000000-0005-0000-0000-0000D7B00000}"/>
    <cellStyle name="Normal 34 2 3 5 2 3" xfId="43792" xr:uid="{00000000-0005-0000-0000-0000D8B00000}"/>
    <cellStyle name="Normal 34 2 3 5 2 4" xfId="33778" xr:uid="{00000000-0005-0000-0000-0000D9B00000}"/>
    <cellStyle name="Normal 34 2 3 5 3" xfId="10328" xr:uid="{00000000-0005-0000-0000-0000DAB00000}"/>
    <cellStyle name="Normal 34 2 3 5 3 2" xfId="22949" xr:uid="{00000000-0005-0000-0000-0000DBB00000}"/>
    <cellStyle name="Normal 34 2 3 5 3 2 2" xfId="58165" xr:uid="{00000000-0005-0000-0000-0000DCB00000}"/>
    <cellStyle name="Normal 34 2 3 5 3 3" xfId="45568" xr:uid="{00000000-0005-0000-0000-0000DDB00000}"/>
    <cellStyle name="Normal 34 2 3 5 3 4" xfId="35554" xr:uid="{00000000-0005-0000-0000-0000DEB00000}"/>
    <cellStyle name="Normal 34 2 3 5 4" xfId="12124" xr:uid="{00000000-0005-0000-0000-0000DFB00000}"/>
    <cellStyle name="Normal 34 2 3 5 4 2" xfId="24725" xr:uid="{00000000-0005-0000-0000-0000E0B00000}"/>
    <cellStyle name="Normal 34 2 3 5 4 2 2" xfId="59941" xr:uid="{00000000-0005-0000-0000-0000E1B00000}"/>
    <cellStyle name="Normal 34 2 3 5 4 3" xfId="47344" xr:uid="{00000000-0005-0000-0000-0000E2B00000}"/>
    <cellStyle name="Normal 34 2 3 5 4 4" xfId="37330" xr:uid="{00000000-0005-0000-0000-0000E3B00000}"/>
    <cellStyle name="Normal 34 2 3 5 5" xfId="16489" xr:uid="{00000000-0005-0000-0000-0000E4B00000}"/>
    <cellStyle name="Normal 34 2 3 5 5 2" xfId="51705" xr:uid="{00000000-0005-0000-0000-0000E5B00000}"/>
    <cellStyle name="Normal 34 2 3 5 5 3" xfId="29094" xr:uid="{00000000-0005-0000-0000-0000E6B00000}"/>
    <cellStyle name="Normal 34 2 3 5 6" xfId="14711" xr:uid="{00000000-0005-0000-0000-0000E7B00000}"/>
    <cellStyle name="Normal 34 2 3 5 6 2" xfId="49929" xr:uid="{00000000-0005-0000-0000-0000E8B00000}"/>
    <cellStyle name="Normal 34 2 3 5 7" xfId="39108" xr:uid="{00000000-0005-0000-0000-0000E9B00000}"/>
    <cellStyle name="Normal 34 2 3 5 8" xfId="27318" xr:uid="{00000000-0005-0000-0000-0000EAB00000}"/>
    <cellStyle name="Normal 34 2 3 6" xfId="4164" xr:uid="{00000000-0005-0000-0000-0000EBB00000}"/>
    <cellStyle name="Normal 34 2 3 6 2" xfId="16811" xr:uid="{00000000-0005-0000-0000-0000ECB00000}"/>
    <cellStyle name="Normal 34 2 3 6 2 2" xfId="52027" xr:uid="{00000000-0005-0000-0000-0000EDB00000}"/>
    <cellStyle name="Normal 34 2 3 6 2 3" xfId="29416" xr:uid="{00000000-0005-0000-0000-0000EEB00000}"/>
    <cellStyle name="Normal 34 2 3 6 3" xfId="13257" xr:uid="{00000000-0005-0000-0000-0000EFB00000}"/>
    <cellStyle name="Normal 34 2 3 6 3 2" xfId="48475" xr:uid="{00000000-0005-0000-0000-0000F0B00000}"/>
    <cellStyle name="Normal 34 2 3 6 4" xfId="39430" xr:uid="{00000000-0005-0000-0000-0000F1B00000}"/>
    <cellStyle name="Normal 34 2 3 6 5" xfId="25864" xr:uid="{00000000-0005-0000-0000-0000F2B00000}"/>
    <cellStyle name="Normal 34 2 3 7" xfId="5634" xr:uid="{00000000-0005-0000-0000-0000F3B00000}"/>
    <cellStyle name="Normal 34 2 3 7 2" xfId="18265" xr:uid="{00000000-0005-0000-0000-0000F4B00000}"/>
    <cellStyle name="Normal 34 2 3 7 2 2" xfId="53481" xr:uid="{00000000-0005-0000-0000-0000F5B00000}"/>
    <cellStyle name="Normal 34 2 3 7 3" xfId="40884" xr:uid="{00000000-0005-0000-0000-0000F6B00000}"/>
    <cellStyle name="Normal 34 2 3 7 4" xfId="30870" xr:uid="{00000000-0005-0000-0000-0000F7B00000}"/>
    <cellStyle name="Normal 34 2 3 8" xfId="7093" xr:uid="{00000000-0005-0000-0000-0000F8B00000}"/>
    <cellStyle name="Normal 34 2 3 8 2" xfId="19719" xr:uid="{00000000-0005-0000-0000-0000F9B00000}"/>
    <cellStyle name="Normal 34 2 3 8 2 2" xfId="54935" xr:uid="{00000000-0005-0000-0000-0000FAB00000}"/>
    <cellStyle name="Normal 34 2 3 8 3" xfId="42338" xr:uid="{00000000-0005-0000-0000-0000FBB00000}"/>
    <cellStyle name="Normal 34 2 3 8 4" xfId="32324" xr:uid="{00000000-0005-0000-0000-0000FCB00000}"/>
    <cellStyle name="Normal 34 2 3 9" xfId="8874" xr:uid="{00000000-0005-0000-0000-0000FDB00000}"/>
    <cellStyle name="Normal 34 2 3 9 2" xfId="21495" xr:uid="{00000000-0005-0000-0000-0000FEB00000}"/>
    <cellStyle name="Normal 34 2 3 9 2 2" xfId="56711" xr:uid="{00000000-0005-0000-0000-0000FFB00000}"/>
    <cellStyle name="Normal 34 2 3 9 3" xfId="44114" xr:uid="{00000000-0005-0000-0000-000000B10000}"/>
    <cellStyle name="Normal 34 2 3 9 4" xfId="34100" xr:uid="{00000000-0005-0000-0000-000001B10000}"/>
    <cellStyle name="Normal 34 2 4" xfId="3005" xr:uid="{00000000-0005-0000-0000-000002B10000}"/>
    <cellStyle name="Normal 34 2 4 10" xfId="25380" xr:uid="{00000000-0005-0000-0000-000003B10000}"/>
    <cellStyle name="Normal 34 2 4 11" xfId="60915" xr:uid="{00000000-0005-0000-0000-000004B10000}"/>
    <cellStyle name="Normal 34 2 4 2" xfId="4811" xr:uid="{00000000-0005-0000-0000-000005B10000}"/>
    <cellStyle name="Normal 34 2 4 2 2" xfId="17458" xr:uid="{00000000-0005-0000-0000-000006B10000}"/>
    <cellStyle name="Normal 34 2 4 2 2 2" xfId="52674" xr:uid="{00000000-0005-0000-0000-000007B10000}"/>
    <cellStyle name="Normal 34 2 4 2 2 3" xfId="30063" xr:uid="{00000000-0005-0000-0000-000008B10000}"/>
    <cellStyle name="Normal 34 2 4 2 3" xfId="13904" xr:uid="{00000000-0005-0000-0000-000009B10000}"/>
    <cellStyle name="Normal 34 2 4 2 3 2" xfId="49122" xr:uid="{00000000-0005-0000-0000-00000AB10000}"/>
    <cellStyle name="Normal 34 2 4 2 4" xfId="40077" xr:uid="{00000000-0005-0000-0000-00000BB10000}"/>
    <cellStyle name="Normal 34 2 4 2 5" xfId="26511" xr:uid="{00000000-0005-0000-0000-00000CB10000}"/>
    <cellStyle name="Normal 34 2 4 3" xfId="6281" xr:uid="{00000000-0005-0000-0000-00000DB10000}"/>
    <cellStyle name="Normal 34 2 4 3 2" xfId="18912" xr:uid="{00000000-0005-0000-0000-00000EB10000}"/>
    <cellStyle name="Normal 34 2 4 3 2 2" xfId="54128" xr:uid="{00000000-0005-0000-0000-00000FB10000}"/>
    <cellStyle name="Normal 34 2 4 3 3" xfId="41531" xr:uid="{00000000-0005-0000-0000-000010B10000}"/>
    <cellStyle name="Normal 34 2 4 3 4" xfId="31517" xr:uid="{00000000-0005-0000-0000-000011B10000}"/>
    <cellStyle name="Normal 34 2 4 4" xfId="7740" xr:uid="{00000000-0005-0000-0000-000012B10000}"/>
    <cellStyle name="Normal 34 2 4 4 2" xfId="20366" xr:uid="{00000000-0005-0000-0000-000013B10000}"/>
    <cellStyle name="Normal 34 2 4 4 2 2" xfId="55582" xr:uid="{00000000-0005-0000-0000-000014B10000}"/>
    <cellStyle name="Normal 34 2 4 4 3" xfId="42985" xr:uid="{00000000-0005-0000-0000-000015B10000}"/>
    <cellStyle name="Normal 34 2 4 4 4" xfId="32971" xr:uid="{00000000-0005-0000-0000-000016B10000}"/>
    <cellStyle name="Normal 34 2 4 5" xfId="9521" xr:uid="{00000000-0005-0000-0000-000017B10000}"/>
    <cellStyle name="Normal 34 2 4 5 2" xfId="22142" xr:uid="{00000000-0005-0000-0000-000018B10000}"/>
    <cellStyle name="Normal 34 2 4 5 2 2" xfId="57358" xr:uid="{00000000-0005-0000-0000-000019B10000}"/>
    <cellStyle name="Normal 34 2 4 5 3" xfId="44761" xr:uid="{00000000-0005-0000-0000-00001AB10000}"/>
    <cellStyle name="Normal 34 2 4 5 4" xfId="34747" xr:uid="{00000000-0005-0000-0000-00001BB10000}"/>
    <cellStyle name="Normal 34 2 4 6" xfId="11315" xr:uid="{00000000-0005-0000-0000-00001CB10000}"/>
    <cellStyle name="Normal 34 2 4 6 2" xfId="23918" xr:uid="{00000000-0005-0000-0000-00001DB10000}"/>
    <cellStyle name="Normal 34 2 4 6 2 2" xfId="59134" xr:uid="{00000000-0005-0000-0000-00001EB10000}"/>
    <cellStyle name="Normal 34 2 4 6 3" xfId="46537" xr:uid="{00000000-0005-0000-0000-00001FB10000}"/>
    <cellStyle name="Normal 34 2 4 6 4" xfId="36523" xr:uid="{00000000-0005-0000-0000-000020B10000}"/>
    <cellStyle name="Normal 34 2 4 7" xfId="15682" xr:uid="{00000000-0005-0000-0000-000021B10000}"/>
    <cellStyle name="Normal 34 2 4 7 2" xfId="50898" xr:uid="{00000000-0005-0000-0000-000022B10000}"/>
    <cellStyle name="Normal 34 2 4 7 3" xfId="28287" xr:uid="{00000000-0005-0000-0000-000023B10000}"/>
    <cellStyle name="Normal 34 2 4 8" xfId="12773" xr:uid="{00000000-0005-0000-0000-000024B10000}"/>
    <cellStyle name="Normal 34 2 4 8 2" xfId="47991" xr:uid="{00000000-0005-0000-0000-000025B10000}"/>
    <cellStyle name="Normal 34 2 4 9" xfId="38301" xr:uid="{00000000-0005-0000-0000-000026B10000}"/>
    <cellStyle name="Normal 34 2 5" xfId="2837" xr:uid="{00000000-0005-0000-0000-000027B10000}"/>
    <cellStyle name="Normal 34 2 5 10" xfId="25225" xr:uid="{00000000-0005-0000-0000-000028B10000}"/>
    <cellStyle name="Normal 34 2 5 11" xfId="60760" xr:uid="{00000000-0005-0000-0000-000029B10000}"/>
    <cellStyle name="Normal 34 2 5 2" xfId="4656" xr:uid="{00000000-0005-0000-0000-00002AB10000}"/>
    <cellStyle name="Normal 34 2 5 2 2" xfId="17303" xr:uid="{00000000-0005-0000-0000-00002BB10000}"/>
    <cellStyle name="Normal 34 2 5 2 2 2" xfId="52519" xr:uid="{00000000-0005-0000-0000-00002CB10000}"/>
    <cellStyle name="Normal 34 2 5 2 2 3" xfId="29908" xr:uid="{00000000-0005-0000-0000-00002DB10000}"/>
    <cellStyle name="Normal 34 2 5 2 3" xfId="13749" xr:uid="{00000000-0005-0000-0000-00002EB10000}"/>
    <cellStyle name="Normal 34 2 5 2 3 2" xfId="48967" xr:uid="{00000000-0005-0000-0000-00002FB10000}"/>
    <cellStyle name="Normal 34 2 5 2 4" xfId="39922" xr:uid="{00000000-0005-0000-0000-000030B10000}"/>
    <cellStyle name="Normal 34 2 5 2 5" xfId="26356" xr:uid="{00000000-0005-0000-0000-000031B10000}"/>
    <cellStyle name="Normal 34 2 5 3" xfId="6126" xr:uid="{00000000-0005-0000-0000-000032B10000}"/>
    <cellStyle name="Normal 34 2 5 3 2" xfId="18757" xr:uid="{00000000-0005-0000-0000-000033B10000}"/>
    <cellStyle name="Normal 34 2 5 3 2 2" xfId="53973" xr:uid="{00000000-0005-0000-0000-000034B10000}"/>
    <cellStyle name="Normal 34 2 5 3 3" xfId="41376" xr:uid="{00000000-0005-0000-0000-000035B10000}"/>
    <cellStyle name="Normal 34 2 5 3 4" xfId="31362" xr:uid="{00000000-0005-0000-0000-000036B10000}"/>
    <cellStyle name="Normal 34 2 5 4" xfId="7585" xr:uid="{00000000-0005-0000-0000-000037B10000}"/>
    <cellStyle name="Normal 34 2 5 4 2" xfId="20211" xr:uid="{00000000-0005-0000-0000-000038B10000}"/>
    <cellStyle name="Normal 34 2 5 4 2 2" xfId="55427" xr:uid="{00000000-0005-0000-0000-000039B10000}"/>
    <cellStyle name="Normal 34 2 5 4 3" xfId="42830" xr:uid="{00000000-0005-0000-0000-00003AB10000}"/>
    <cellStyle name="Normal 34 2 5 4 4" xfId="32816" xr:uid="{00000000-0005-0000-0000-00003BB10000}"/>
    <cellStyle name="Normal 34 2 5 5" xfId="9366" xr:uid="{00000000-0005-0000-0000-00003CB10000}"/>
    <cellStyle name="Normal 34 2 5 5 2" xfId="21987" xr:uid="{00000000-0005-0000-0000-00003DB10000}"/>
    <cellStyle name="Normal 34 2 5 5 2 2" xfId="57203" xr:uid="{00000000-0005-0000-0000-00003EB10000}"/>
    <cellStyle name="Normal 34 2 5 5 3" xfId="44606" xr:uid="{00000000-0005-0000-0000-00003FB10000}"/>
    <cellStyle name="Normal 34 2 5 5 4" xfId="34592" xr:uid="{00000000-0005-0000-0000-000040B10000}"/>
    <cellStyle name="Normal 34 2 5 6" xfId="11160" xr:uid="{00000000-0005-0000-0000-000041B10000}"/>
    <cellStyle name="Normal 34 2 5 6 2" xfId="23763" xr:uid="{00000000-0005-0000-0000-000042B10000}"/>
    <cellStyle name="Normal 34 2 5 6 2 2" xfId="58979" xr:uid="{00000000-0005-0000-0000-000043B10000}"/>
    <cellStyle name="Normal 34 2 5 6 3" xfId="46382" xr:uid="{00000000-0005-0000-0000-000044B10000}"/>
    <cellStyle name="Normal 34 2 5 6 4" xfId="36368" xr:uid="{00000000-0005-0000-0000-000045B10000}"/>
    <cellStyle name="Normal 34 2 5 7" xfId="15527" xr:uid="{00000000-0005-0000-0000-000046B10000}"/>
    <cellStyle name="Normal 34 2 5 7 2" xfId="50743" xr:uid="{00000000-0005-0000-0000-000047B10000}"/>
    <cellStyle name="Normal 34 2 5 7 3" xfId="28132" xr:uid="{00000000-0005-0000-0000-000048B10000}"/>
    <cellStyle name="Normal 34 2 5 8" xfId="12618" xr:uid="{00000000-0005-0000-0000-000049B10000}"/>
    <cellStyle name="Normal 34 2 5 8 2" xfId="47836" xr:uid="{00000000-0005-0000-0000-00004AB10000}"/>
    <cellStyle name="Normal 34 2 5 9" xfId="38146" xr:uid="{00000000-0005-0000-0000-00004BB10000}"/>
    <cellStyle name="Normal 34 2 6" xfId="3347" xr:uid="{00000000-0005-0000-0000-00004CB10000}"/>
    <cellStyle name="Normal 34 2 6 10" xfId="26843" xr:uid="{00000000-0005-0000-0000-00004DB10000}"/>
    <cellStyle name="Normal 34 2 6 11" xfId="61247" xr:uid="{00000000-0005-0000-0000-00004EB10000}"/>
    <cellStyle name="Normal 34 2 6 2" xfId="5143" xr:uid="{00000000-0005-0000-0000-00004FB10000}"/>
    <cellStyle name="Normal 34 2 6 2 2" xfId="17790" xr:uid="{00000000-0005-0000-0000-000050B10000}"/>
    <cellStyle name="Normal 34 2 6 2 2 2" xfId="53006" xr:uid="{00000000-0005-0000-0000-000051B10000}"/>
    <cellStyle name="Normal 34 2 6 2 3" xfId="40409" xr:uid="{00000000-0005-0000-0000-000052B10000}"/>
    <cellStyle name="Normal 34 2 6 2 4" xfId="30395" xr:uid="{00000000-0005-0000-0000-000053B10000}"/>
    <cellStyle name="Normal 34 2 6 3" xfId="6613" xr:uid="{00000000-0005-0000-0000-000054B10000}"/>
    <cellStyle name="Normal 34 2 6 3 2" xfId="19244" xr:uid="{00000000-0005-0000-0000-000055B10000}"/>
    <cellStyle name="Normal 34 2 6 3 2 2" xfId="54460" xr:uid="{00000000-0005-0000-0000-000056B10000}"/>
    <cellStyle name="Normal 34 2 6 3 3" xfId="41863" xr:uid="{00000000-0005-0000-0000-000057B10000}"/>
    <cellStyle name="Normal 34 2 6 3 4" xfId="31849" xr:uid="{00000000-0005-0000-0000-000058B10000}"/>
    <cellStyle name="Normal 34 2 6 4" xfId="8072" xr:uid="{00000000-0005-0000-0000-000059B10000}"/>
    <cellStyle name="Normal 34 2 6 4 2" xfId="20698" xr:uid="{00000000-0005-0000-0000-00005AB10000}"/>
    <cellStyle name="Normal 34 2 6 4 2 2" xfId="55914" xr:uid="{00000000-0005-0000-0000-00005BB10000}"/>
    <cellStyle name="Normal 34 2 6 4 3" xfId="43317" xr:uid="{00000000-0005-0000-0000-00005CB10000}"/>
    <cellStyle name="Normal 34 2 6 4 4" xfId="33303" xr:uid="{00000000-0005-0000-0000-00005DB10000}"/>
    <cellStyle name="Normal 34 2 6 5" xfId="9853" xr:uid="{00000000-0005-0000-0000-00005EB10000}"/>
    <cellStyle name="Normal 34 2 6 5 2" xfId="22474" xr:uid="{00000000-0005-0000-0000-00005FB10000}"/>
    <cellStyle name="Normal 34 2 6 5 2 2" xfId="57690" xr:uid="{00000000-0005-0000-0000-000060B10000}"/>
    <cellStyle name="Normal 34 2 6 5 3" xfId="45093" xr:uid="{00000000-0005-0000-0000-000061B10000}"/>
    <cellStyle name="Normal 34 2 6 5 4" xfId="35079" xr:uid="{00000000-0005-0000-0000-000062B10000}"/>
    <cellStyle name="Normal 34 2 6 6" xfId="11647" xr:uid="{00000000-0005-0000-0000-000063B10000}"/>
    <cellStyle name="Normal 34 2 6 6 2" xfId="24250" xr:uid="{00000000-0005-0000-0000-000064B10000}"/>
    <cellStyle name="Normal 34 2 6 6 2 2" xfId="59466" xr:uid="{00000000-0005-0000-0000-000065B10000}"/>
    <cellStyle name="Normal 34 2 6 6 3" xfId="46869" xr:uid="{00000000-0005-0000-0000-000066B10000}"/>
    <cellStyle name="Normal 34 2 6 6 4" xfId="36855" xr:uid="{00000000-0005-0000-0000-000067B10000}"/>
    <cellStyle name="Normal 34 2 6 7" xfId="16014" xr:uid="{00000000-0005-0000-0000-000068B10000}"/>
    <cellStyle name="Normal 34 2 6 7 2" xfId="51230" xr:uid="{00000000-0005-0000-0000-000069B10000}"/>
    <cellStyle name="Normal 34 2 6 7 3" xfId="28619" xr:uid="{00000000-0005-0000-0000-00006AB10000}"/>
    <cellStyle name="Normal 34 2 6 8" xfId="14236" xr:uid="{00000000-0005-0000-0000-00006BB10000}"/>
    <cellStyle name="Normal 34 2 6 8 2" xfId="49454" xr:uid="{00000000-0005-0000-0000-00006CB10000}"/>
    <cellStyle name="Normal 34 2 6 9" xfId="38633" xr:uid="{00000000-0005-0000-0000-00006DB10000}"/>
    <cellStyle name="Normal 34 2 7" xfId="2507" xr:uid="{00000000-0005-0000-0000-00006EB10000}"/>
    <cellStyle name="Normal 34 2 7 10" xfId="26034" xr:uid="{00000000-0005-0000-0000-00006FB10000}"/>
    <cellStyle name="Normal 34 2 7 11" xfId="60438" xr:uid="{00000000-0005-0000-0000-000070B10000}"/>
    <cellStyle name="Normal 34 2 7 2" xfId="4334" xr:uid="{00000000-0005-0000-0000-000071B10000}"/>
    <cellStyle name="Normal 34 2 7 2 2" xfId="16981" xr:uid="{00000000-0005-0000-0000-000072B10000}"/>
    <cellStyle name="Normal 34 2 7 2 2 2" xfId="52197" xr:uid="{00000000-0005-0000-0000-000073B10000}"/>
    <cellStyle name="Normal 34 2 7 2 3" xfId="39600" xr:uid="{00000000-0005-0000-0000-000074B10000}"/>
    <cellStyle name="Normal 34 2 7 2 4" xfId="29586" xr:uid="{00000000-0005-0000-0000-000075B10000}"/>
    <cellStyle name="Normal 34 2 7 3" xfId="5804" xr:uid="{00000000-0005-0000-0000-000076B10000}"/>
    <cellStyle name="Normal 34 2 7 3 2" xfId="18435" xr:uid="{00000000-0005-0000-0000-000077B10000}"/>
    <cellStyle name="Normal 34 2 7 3 2 2" xfId="53651" xr:uid="{00000000-0005-0000-0000-000078B10000}"/>
    <cellStyle name="Normal 34 2 7 3 3" xfId="41054" xr:uid="{00000000-0005-0000-0000-000079B10000}"/>
    <cellStyle name="Normal 34 2 7 3 4" xfId="31040" xr:uid="{00000000-0005-0000-0000-00007AB10000}"/>
    <cellStyle name="Normal 34 2 7 4" xfId="7263" xr:uid="{00000000-0005-0000-0000-00007BB10000}"/>
    <cellStyle name="Normal 34 2 7 4 2" xfId="19889" xr:uid="{00000000-0005-0000-0000-00007CB10000}"/>
    <cellStyle name="Normal 34 2 7 4 2 2" xfId="55105" xr:uid="{00000000-0005-0000-0000-00007DB10000}"/>
    <cellStyle name="Normal 34 2 7 4 3" xfId="42508" xr:uid="{00000000-0005-0000-0000-00007EB10000}"/>
    <cellStyle name="Normal 34 2 7 4 4" xfId="32494" xr:uid="{00000000-0005-0000-0000-00007FB10000}"/>
    <cellStyle name="Normal 34 2 7 5" xfId="9044" xr:uid="{00000000-0005-0000-0000-000080B10000}"/>
    <cellStyle name="Normal 34 2 7 5 2" xfId="21665" xr:uid="{00000000-0005-0000-0000-000081B10000}"/>
    <cellStyle name="Normal 34 2 7 5 2 2" xfId="56881" xr:uid="{00000000-0005-0000-0000-000082B10000}"/>
    <cellStyle name="Normal 34 2 7 5 3" xfId="44284" xr:uid="{00000000-0005-0000-0000-000083B10000}"/>
    <cellStyle name="Normal 34 2 7 5 4" xfId="34270" xr:uid="{00000000-0005-0000-0000-000084B10000}"/>
    <cellStyle name="Normal 34 2 7 6" xfId="10838" xr:uid="{00000000-0005-0000-0000-000085B10000}"/>
    <cellStyle name="Normal 34 2 7 6 2" xfId="23441" xr:uid="{00000000-0005-0000-0000-000086B10000}"/>
    <cellStyle name="Normal 34 2 7 6 2 2" xfId="58657" xr:uid="{00000000-0005-0000-0000-000087B10000}"/>
    <cellStyle name="Normal 34 2 7 6 3" xfId="46060" xr:uid="{00000000-0005-0000-0000-000088B10000}"/>
    <cellStyle name="Normal 34 2 7 6 4" xfId="36046" xr:uid="{00000000-0005-0000-0000-000089B10000}"/>
    <cellStyle name="Normal 34 2 7 7" xfId="15205" xr:uid="{00000000-0005-0000-0000-00008AB10000}"/>
    <cellStyle name="Normal 34 2 7 7 2" xfId="50421" xr:uid="{00000000-0005-0000-0000-00008BB10000}"/>
    <cellStyle name="Normal 34 2 7 7 3" xfId="27810" xr:uid="{00000000-0005-0000-0000-00008CB10000}"/>
    <cellStyle name="Normal 34 2 7 8" xfId="13427" xr:uid="{00000000-0005-0000-0000-00008DB10000}"/>
    <cellStyle name="Normal 34 2 7 8 2" xfId="48645" xr:uid="{00000000-0005-0000-0000-00008EB10000}"/>
    <cellStyle name="Normal 34 2 7 9" xfId="37824" xr:uid="{00000000-0005-0000-0000-00008FB10000}"/>
    <cellStyle name="Normal 34 2 8" xfId="3671" xr:uid="{00000000-0005-0000-0000-000090B10000}"/>
    <cellStyle name="Normal 34 2 8 2" xfId="8395" xr:uid="{00000000-0005-0000-0000-000091B10000}"/>
    <cellStyle name="Normal 34 2 8 2 2" xfId="21021" xr:uid="{00000000-0005-0000-0000-000092B10000}"/>
    <cellStyle name="Normal 34 2 8 2 2 2" xfId="56237" xr:uid="{00000000-0005-0000-0000-000093B10000}"/>
    <cellStyle name="Normal 34 2 8 2 3" xfId="43640" xr:uid="{00000000-0005-0000-0000-000094B10000}"/>
    <cellStyle name="Normal 34 2 8 2 4" xfId="33626" xr:uid="{00000000-0005-0000-0000-000095B10000}"/>
    <cellStyle name="Normal 34 2 8 3" xfId="10176" xr:uid="{00000000-0005-0000-0000-000096B10000}"/>
    <cellStyle name="Normal 34 2 8 3 2" xfId="22797" xr:uid="{00000000-0005-0000-0000-000097B10000}"/>
    <cellStyle name="Normal 34 2 8 3 2 2" xfId="58013" xr:uid="{00000000-0005-0000-0000-000098B10000}"/>
    <cellStyle name="Normal 34 2 8 3 3" xfId="45416" xr:uid="{00000000-0005-0000-0000-000099B10000}"/>
    <cellStyle name="Normal 34 2 8 3 4" xfId="35402" xr:uid="{00000000-0005-0000-0000-00009AB10000}"/>
    <cellStyle name="Normal 34 2 8 4" xfId="11972" xr:uid="{00000000-0005-0000-0000-00009BB10000}"/>
    <cellStyle name="Normal 34 2 8 4 2" xfId="24573" xr:uid="{00000000-0005-0000-0000-00009CB10000}"/>
    <cellStyle name="Normal 34 2 8 4 2 2" xfId="59789" xr:uid="{00000000-0005-0000-0000-00009DB10000}"/>
    <cellStyle name="Normal 34 2 8 4 3" xfId="47192" xr:uid="{00000000-0005-0000-0000-00009EB10000}"/>
    <cellStyle name="Normal 34 2 8 4 4" xfId="37178" xr:uid="{00000000-0005-0000-0000-00009FB10000}"/>
    <cellStyle name="Normal 34 2 8 5" xfId="16337" xr:uid="{00000000-0005-0000-0000-0000A0B10000}"/>
    <cellStyle name="Normal 34 2 8 5 2" xfId="51553" xr:uid="{00000000-0005-0000-0000-0000A1B10000}"/>
    <cellStyle name="Normal 34 2 8 5 3" xfId="28942" xr:uid="{00000000-0005-0000-0000-0000A2B10000}"/>
    <cellStyle name="Normal 34 2 8 6" xfId="14559" xr:uid="{00000000-0005-0000-0000-0000A3B10000}"/>
    <cellStyle name="Normal 34 2 8 6 2" xfId="49777" xr:uid="{00000000-0005-0000-0000-0000A4B10000}"/>
    <cellStyle name="Normal 34 2 8 7" xfId="38956" xr:uid="{00000000-0005-0000-0000-0000A5B10000}"/>
    <cellStyle name="Normal 34 2 8 8" xfId="27166" xr:uid="{00000000-0005-0000-0000-0000A6B10000}"/>
    <cellStyle name="Normal 34 2 9" xfId="4003" xr:uid="{00000000-0005-0000-0000-0000A7B10000}"/>
    <cellStyle name="Normal 34 2 9 2" xfId="16659" xr:uid="{00000000-0005-0000-0000-0000A8B10000}"/>
    <cellStyle name="Normal 34 2 9 2 2" xfId="51875" xr:uid="{00000000-0005-0000-0000-0000A9B10000}"/>
    <cellStyle name="Normal 34 2 9 2 3" xfId="29264" xr:uid="{00000000-0005-0000-0000-0000AAB10000}"/>
    <cellStyle name="Normal 34 2 9 3" xfId="13105" xr:uid="{00000000-0005-0000-0000-0000ABB10000}"/>
    <cellStyle name="Normal 34 2 9 3 2" xfId="48323" xr:uid="{00000000-0005-0000-0000-0000ACB10000}"/>
    <cellStyle name="Normal 34 2 9 4" xfId="39278" xr:uid="{00000000-0005-0000-0000-0000ADB10000}"/>
    <cellStyle name="Normal 34 2 9 5" xfId="25712" xr:uid="{00000000-0005-0000-0000-0000AEB10000}"/>
    <cellStyle name="Normal 34 2_District Target Attainment" xfId="1170" xr:uid="{00000000-0005-0000-0000-0000AFB10000}"/>
    <cellStyle name="Normal 34 3" xfId="1288" xr:uid="{00000000-0005-0000-0000-0000B0B10000}"/>
    <cellStyle name="Normal 34 3 10" xfId="6967" xr:uid="{00000000-0005-0000-0000-0000B1B10000}"/>
    <cellStyle name="Normal 34 3 10 2" xfId="19594" xr:uid="{00000000-0005-0000-0000-0000B2B10000}"/>
    <cellStyle name="Normal 34 3 10 2 2" xfId="54810" xr:uid="{00000000-0005-0000-0000-0000B3B10000}"/>
    <cellStyle name="Normal 34 3 10 3" xfId="42213" xr:uid="{00000000-0005-0000-0000-0000B4B10000}"/>
    <cellStyle name="Normal 34 3 10 4" xfId="32199" xr:uid="{00000000-0005-0000-0000-0000B5B10000}"/>
    <cellStyle name="Normal 34 3 11" xfId="8748" xr:uid="{00000000-0005-0000-0000-0000B6B10000}"/>
    <cellStyle name="Normal 34 3 11 2" xfId="21370" xr:uid="{00000000-0005-0000-0000-0000B7B10000}"/>
    <cellStyle name="Normal 34 3 11 2 2" xfId="56586" xr:uid="{00000000-0005-0000-0000-0000B8B10000}"/>
    <cellStyle name="Normal 34 3 11 3" xfId="43989" xr:uid="{00000000-0005-0000-0000-0000B9B10000}"/>
    <cellStyle name="Normal 34 3 11 4" xfId="33975" xr:uid="{00000000-0005-0000-0000-0000BAB10000}"/>
    <cellStyle name="Normal 34 3 12" xfId="10692" xr:uid="{00000000-0005-0000-0000-0000BBB10000}"/>
    <cellStyle name="Normal 34 3 12 2" xfId="23303" xr:uid="{00000000-0005-0000-0000-0000BCB10000}"/>
    <cellStyle name="Normal 34 3 12 2 2" xfId="58519" xr:uid="{00000000-0005-0000-0000-0000BDB10000}"/>
    <cellStyle name="Normal 34 3 12 3" xfId="45922" xr:uid="{00000000-0005-0000-0000-0000BEB10000}"/>
    <cellStyle name="Normal 34 3 12 4" xfId="35908" xr:uid="{00000000-0005-0000-0000-0000BFB10000}"/>
    <cellStyle name="Normal 34 3 13" xfId="14909" xr:uid="{00000000-0005-0000-0000-0000C0B10000}"/>
    <cellStyle name="Normal 34 3 13 2" xfId="50126" xr:uid="{00000000-0005-0000-0000-0000C1B10000}"/>
    <cellStyle name="Normal 34 3 13 3" xfId="27515" xr:uid="{00000000-0005-0000-0000-0000C2B10000}"/>
    <cellStyle name="Normal 34 3 14" xfId="12323" xr:uid="{00000000-0005-0000-0000-0000C3B10000}"/>
    <cellStyle name="Normal 34 3 14 2" xfId="47541" xr:uid="{00000000-0005-0000-0000-0000C4B10000}"/>
    <cellStyle name="Normal 34 3 15" xfId="37528" xr:uid="{00000000-0005-0000-0000-0000C5B10000}"/>
    <cellStyle name="Normal 34 3 16" xfId="24930" xr:uid="{00000000-0005-0000-0000-0000C6B10000}"/>
    <cellStyle name="Normal 34 3 17" xfId="60143" xr:uid="{00000000-0005-0000-0000-0000C7B10000}"/>
    <cellStyle name="Normal 34 3 2" xfId="2353" xr:uid="{00000000-0005-0000-0000-0000C8B10000}"/>
    <cellStyle name="Normal 34 3 2 10" xfId="10693" xr:uid="{00000000-0005-0000-0000-0000C9B10000}"/>
    <cellStyle name="Normal 34 3 2 10 2" xfId="23304" xr:uid="{00000000-0005-0000-0000-0000CAB10000}"/>
    <cellStyle name="Normal 34 3 2 10 2 2" xfId="58520" xr:uid="{00000000-0005-0000-0000-0000CBB10000}"/>
    <cellStyle name="Normal 34 3 2 10 3" xfId="45923" xr:uid="{00000000-0005-0000-0000-0000CCB10000}"/>
    <cellStyle name="Normal 34 3 2 10 4" xfId="35909" xr:uid="{00000000-0005-0000-0000-0000CDB10000}"/>
    <cellStyle name="Normal 34 3 2 11" xfId="15064" xr:uid="{00000000-0005-0000-0000-0000CEB10000}"/>
    <cellStyle name="Normal 34 3 2 11 2" xfId="50280" xr:uid="{00000000-0005-0000-0000-0000CFB10000}"/>
    <cellStyle name="Normal 34 3 2 11 3" xfId="27669" xr:uid="{00000000-0005-0000-0000-0000D0B10000}"/>
    <cellStyle name="Normal 34 3 2 12" xfId="12477" xr:uid="{00000000-0005-0000-0000-0000D1B10000}"/>
    <cellStyle name="Normal 34 3 2 12 2" xfId="47695" xr:uid="{00000000-0005-0000-0000-0000D2B10000}"/>
    <cellStyle name="Normal 34 3 2 13" xfId="37683" xr:uid="{00000000-0005-0000-0000-0000D3B10000}"/>
    <cellStyle name="Normal 34 3 2 14" xfId="25084" xr:uid="{00000000-0005-0000-0000-0000D4B10000}"/>
    <cellStyle name="Normal 34 3 2 15" xfId="60297" xr:uid="{00000000-0005-0000-0000-0000D5B10000}"/>
    <cellStyle name="Normal 34 3 2 2" xfId="3199" xr:uid="{00000000-0005-0000-0000-0000D6B10000}"/>
    <cellStyle name="Normal 34 3 2 2 10" xfId="25568" xr:uid="{00000000-0005-0000-0000-0000D7B10000}"/>
    <cellStyle name="Normal 34 3 2 2 11" xfId="61103" xr:uid="{00000000-0005-0000-0000-0000D8B10000}"/>
    <cellStyle name="Normal 34 3 2 2 2" xfId="4999" xr:uid="{00000000-0005-0000-0000-0000D9B10000}"/>
    <cellStyle name="Normal 34 3 2 2 2 2" xfId="17646" xr:uid="{00000000-0005-0000-0000-0000DAB10000}"/>
    <cellStyle name="Normal 34 3 2 2 2 2 2" xfId="52862" xr:uid="{00000000-0005-0000-0000-0000DBB10000}"/>
    <cellStyle name="Normal 34 3 2 2 2 2 3" xfId="30251" xr:uid="{00000000-0005-0000-0000-0000DCB10000}"/>
    <cellStyle name="Normal 34 3 2 2 2 3" xfId="14092" xr:uid="{00000000-0005-0000-0000-0000DDB10000}"/>
    <cellStyle name="Normal 34 3 2 2 2 3 2" xfId="49310" xr:uid="{00000000-0005-0000-0000-0000DEB10000}"/>
    <cellStyle name="Normal 34 3 2 2 2 4" xfId="40265" xr:uid="{00000000-0005-0000-0000-0000DFB10000}"/>
    <cellStyle name="Normal 34 3 2 2 2 5" xfId="26699" xr:uid="{00000000-0005-0000-0000-0000E0B10000}"/>
    <cellStyle name="Normal 34 3 2 2 3" xfId="6469" xr:uid="{00000000-0005-0000-0000-0000E1B10000}"/>
    <cellStyle name="Normal 34 3 2 2 3 2" xfId="19100" xr:uid="{00000000-0005-0000-0000-0000E2B10000}"/>
    <cellStyle name="Normal 34 3 2 2 3 2 2" xfId="54316" xr:uid="{00000000-0005-0000-0000-0000E3B10000}"/>
    <cellStyle name="Normal 34 3 2 2 3 3" xfId="41719" xr:uid="{00000000-0005-0000-0000-0000E4B10000}"/>
    <cellStyle name="Normal 34 3 2 2 3 4" xfId="31705" xr:uid="{00000000-0005-0000-0000-0000E5B10000}"/>
    <cellStyle name="Normal 34 3 2 2 4" xfId="7928" xr:uid="{00000000-0005-0000-0000-0000E6B10000}"/>
    <cellStyle name="Normal 34 3 2 2 4 2" xfId="20554" xr:uid="{00000000-0005-0000-0000-0000E7B10000}"/>
    <cellStyle name="Normal 34 3 2 2 4 2 2" xfId="55770" xr:uid="{00000000-0005-0000-0000-0000E8B10000}"/>
    <cellStyle name="Normal 34 3 2 2 4 3" xfId="43173" xr:uid="{00000000-0005-0000-0000-0000E9B10000}"/>
    <cellStyle name="Normal 34 3 2 2 4 4" xfId="33159" xr:uid="{00000000-0005-0000-0000-0000EAB10000}"/>
    <cellStyle name="Normal 34 3 2 2 5" xfId="9709" xr:uid="{00000000-0005-0000-0000-0000EBB10000}"/>
    <cellStyle name="Normal 34 3 2 2 5 2" xfId="22330" xr:uid="{00000000-0005-0000-0000-0000ECB10000}"/>
    <cellStyle name="Normal 34 3 2 2 5 2 2" xfId="57546" xr:uid="{00000000-0005-0000-0000-0000EDB10000}"/>
    <cellStyle name="Normal 34 3 2 2 5 3" xfId="44949" xr:uid="{00000000-0005-0000-0000-0000EEB10000}"/>
    <cellStyle name="Normal 34 3 2 2 5 4" xfId="34935" xr:uid="{00000000-0005-0000-0000-0000EFB10000}"/>
    <cellStyle name="Normal 34 3 2 2 6" xfId="11503" xr:uid="{00000000-0005-0000-0000-0000F0B10000}"/>
    <cellStyle name="Normal 34 3 2 2 6 2" xfId="24106" xr:uid="{00000000-0005-0000-0000-0000F1B10000}"/>
    <cellStyle name="Normal 34 3 2 2 6 2 2" xfId="59322" xr:uid="{00000000-0005-0000-0000-0000F2B10000}"/>
    <cellStyle name="Normal 34 3 2 2 6 3" xfId="46725" xr:uid="{00000000-0005-0000-0000-0000F3B10000}"/>
    <cellStyle name="Normal 34 3 2 2 6 4" xfId="36711" xr:uid="{00000000-0005-0000-0000-0000F4B10000}"/>
    <cellStyle name="Normal 34 3 2 2 7" xfId="15870" xr:uid="{00000000-0005-0000-0000-0000F5B10000}"/>
    <cellStyle name="Normal 34 3 2 2 7 2" xfId="51086" xr:uid="{00000000-0005-0000-0000-0000F6B10000}"/>
    <cellStyle name="Normal 34 3 2 2 7 3" xfId="28475" xr:uid="{00000000-0005-0000-0000-0000F7B10000}"/>
    <cellStyle name="Normal 34 3 2 2 8" xfId="12961" xr:uid="{00000000-0005-0000-0000-0000F8B10000}"/>
    <cellStyle name="Normal 34 3 2 2 8 2" xfId="48179" xr:uid="{00000000-0005-0000-0000-0000F9B10000}"/>
    <cellStyle name="Normal 34 3 2 2 9" xfId="38489" xr:uid="{00000000-0005-0000-0000-0000FAB10000}"/>
    <cellStyle name="Normal 34 3 2 3" xfId="3528" xr:uid="{00000000-0005-0000-0000-0000FBB10000}"/>
    <cellStyle name="Normal 34 3 2 3 10" xfId="27024" xr:uid="{00000000-0005-0000-0000-0000FCB10000}"/>
    <cellStyle name="Normal 34 3 2 3 11" xfId="61428" xr:uid="{00000000-0005-0000-0000-0000FDB10000}"/>
    <cellStyle name="Normal 34 3 2 3 2" xfId="5324" xr:uid="{00000000-0005-0000-0000-0000FEB10000}"/>
    <cellStyle name="Normal 34 3 2 3 2 2" xfId="17971" xr:uid="{00000000-0005-0000-0000-0000FFB10000}"/>
    <cellStyle name="Normal 34 3 2 3 2 2 2" xfId="53187" xr:uid="{00000000-0005-0000-0000-000000B20000}"/>
    <cellStyle name="Normal 34 3 2 3 2 3" xfId="40590" xr:uid="{00000000-0005-0000-0000-000001B20000}"/>
    <cellStyle name="Normal 34 3 2 3 2 4" xfId="30576" xr:uid="{00000000-0005-0000-0000-000002B20000}"/>
    <cellStyle name="Normal 34 3 2 3 3" xfId="6794" xr:uid="{00000000-0005-0000-0000-000003B20000}"/>
    <cellStyle name="Normal 34 3 2 3 3 2" xfId="19425" xr:uid="{00000000-0005-0000-0000-000004B20000}"/>
    <cellStyle name="Normal 34 3 2 3 3 2 2" xfId="54641" xr:uid="{00000000-0005-0000-0000-000005B20000}"/>
    <cellStyle name="Normal 34 3 2 3 3 3" xfId="42044" xr:uid="{00000000-0005-0000-0000-000006B20000}"/>
    <cellStyle name="Normal 34 3 2 3 3 4" xfId="32030" xr:uid="{00000000-0005-0000-0000-000007B20000}"/>
    <cellStyle name="Normal 34 3 2 3 4" xfId="8253" xr:uid="{00000000-0005-0000-0000-000008B20000}"/>
    <cellStyle name="Normal 34 3 2 3 4 2" xfId="20879" xr:uid="{00000000-0005-0000-0000-000009B20000}"/>
    <cellStyle name="Normal 34 3 2 3 4 2 2" xfId="56095" xr:uid="{00000000-0005-0000-0000-00000AB20000}"/>
    <cellStyle name="Normal 34 3 2 3 4 3" xfId="43498" xr:uid="{00000000-0005-0000-0000-00000BB20000}"/>
    <cellStyle name="Normal 34 3 2 3 4 4" xfId="33484" xr:uid="{00000000-0005-0000-0000-00000CB20000}"/>
    <cellStyle name="Normal 34 3 2 3 5" xfId="10034" xr:uid="{00000000-0005-0000-0000-00000DB20000}"/>
    <cellStyle name="Normal 34 3 2 3 5 2" xfId="22655" xr:uid="{00000000-0005-0000-0000-00000EB20000}"/>
    <cellStyle name="Normal 34 3 2 3 5 2 2" xfId="57871" xr:uid="{00000000-0005-0000-0000-00000FB20000}"/>
    <cellStyle name="Normal 34 3 2 3 5 3" xfId="45274" xr:uid="{00000000-0005-0000-0000-000010B20000}"/>
    <cellStyle name="Normal 34 3 2 3 5 4" xfId="35260" xr:uid="{00000000-0005-0000-0000-000011B20000}"/>
    <cellStyle name="Normal 34 3 2 3 6" xfId="11828" xr:uid="{00000000-0005-0000-0000-000012B20000}"/>
    <cellStyle name="Normal 34 3 2 3 6 2" xfId="24431" xr:uid="{00000000-0005-0000-0000-000013B20000}"/>
    <cellStyle name="Normal 34 3 2 3 6 2 2" xfId="59647" xr:uid="{00000000-0005-0000-0000-000014B20000}"/>
    <cellStyle name="Normal 34 3 2 3 6 3" xfId="47050" xr:uid="{00000000-0005-0000-0000-000015B20000}"/>
    <cellStyle name="Normal 34 3 2 3 6 4" xfId="37036" xr:uid="{00000000-0005-0000-0000-000016B20000}"/>
    <cellStyle name="Normal 34 3 2 3 7" xfId="16195" xr:uid="{00000000-0005-0000-0000-000017B20000}"/>
    <cellStyle name="Normal 34 3 2 3 7 2" xfId="51411" xr:uid="{00000000-0005-0000-0000-000018B20000}"/>
    <cellStyle name="Normal 34 3 2 3 7 3" xfId="28800" xr:uid="{00000000-0005-0000-0000-000019B20000}"/>
    <cellStyle name="Normal 34 3 2 3 8" xfId="14417" xr:uid="{00000000-0005-0000-0000-00001AB20000}"/>
    <cellStyle name="Normal 34 3 2 3 8 2" xfId="49635" xr:uid="{00000000-0005-0000-0000-00001BB20000}"/>
    <cellStyle name="Normal 34 3 2 3 9" xfId="38814" xr:uid="{00000000-0005-0000-0000-00001CB20000}"/>
    <cellStyle name="Normal 34 3 2 4" xfId="2689" xr:uid="{00000000-0005-0000-0000-00001DB20000}"/>
    <cellStyle name="Normal 34 3 2 4 10" xfId="26215" xr:uid="{00000000-0005-0000-0000-00001EB20000}"/>
    <cellStyle name="Normal 34 3 2 4 11" xfId="60619" xr:uid="{00000000-0005-0000-0000-00001FB20000}"/>
    <cellStyle name="Normal 34 3 2 4 2" xfId="4515" xr:uid="{00000000-0005-0000-0000-000020B20000}"/>
    <cellStyle name="Normal 34 3 2 4 2 2" xfId="17162" xr:uid="{00000000-0005-0000-0000-000021B20000}"/>
    <cellStyle name="Normal 34 3 2 4 2 2 2" xfId="52378" xr:uid="{00000000-0005-0000-0000-000022B20000}"/>
    <cellStyle name="Normal 34 3 2 4 2 3" xfId="39781" xr:uid="{00000000-0005-0000-0000-000023B20000}"/>
    <cellStyle name="Normal 34 3 2 4 2 4" xfId="29767" xr:uid="{00000000-0005-0000-0000-000024B20000}"/>
    <cellStyle name="Normal 34 3 2 4 3" xfId="5985" xr:uid="{00000000-0005-0000-0000-000025B20000}"/>
    <cellStyle name="Normal 34 3 2 4 3 2" xfId="18616" xr:uid="{00000000-0005-0000-0000-000026B20000}"/>
    <cellStyle name="Normal 34 3 2 4 3 2 2" xfId="53832" xr:uid="{00000000-0005-0000-0000-000027B20000}"/>
    <cellStyle name="Normal 34 3 2 4 3 3" xfId="41235" xr:uid="{00000000-0005-0000-0000-000028B20000}"/>
    <cellStyle name="Normal 34 3 2 4 3 4" xfId="31221" xr:uid="{00000000-0005-0000-0000-000029B20000}"/>
    <cellStyle name="Normal 34 3 2 4 4" xfId="7444" xr:uid="{00000000-0005-0000-0000-00002AB20000}"/>
    <cellStyle name="Normal 34 3 2 4 4 2" xfId="20070" xr:uid="{00000000-0005-0000-0000-00002BB20000}"/>
    <cellStyle name="Normal 34 3 2 4 4 2 2" xfId="55286" xr:uid="{00000000-0005-0000-0000-00002CB20000}"/>
    <cellStyle name="Normal 34 3 2 4 4 3" xfId="42689" xr:uid="{00000000-0005-0000-0000-00002DB20000}"/>
    <cellStyle name="Normal 34 3 2 4 4 4" xfId="32675" xr:uid="{00000000-0005-0000-0000-00002EB20000}"/>
    <cellStyle name="Normal 34 3 2 4 5" xfId="9225" xr:uid="{00000000-0005-0000-0000-00002FB20000}"/>
    <cellStyle name="Normal 34 3 2 4 5 2" xfId="21846" xr:uid="{00000000-0005-0000-0000-000030B20000}"/>
    <cellStyle name="Normal 34 3 2 4 5 2 2" xfId="57062" xr:uid="{00000000-0005-0000-0000-000031B20000}"/>
    <cellStyle name="Normal 34 3 2 4 5 3" xfId="44465" xr:uid="{00000000-0005-0000-0000-000032B20000}"/>
    <cellStyle name="Normal 34 3 2 4 5 4" xfId="34451" xr:uid="{00000000-0005-0000-0000-000033B20000}"/>
    <cellStyle name="Normal 34 3 2 4 6" xfId="11019" xr:uid="{00000000-0005-0000-0000-000034B20000}"/>
    <cellStyle name="Normal 34 3 2 4 6 2" xfId="23622" xr:uid="{00000000-0005-0000-0000-000035B20000}"/>
    <cellStyle name="Normal 34 3 2 4 6 2 2" xfId="58838" xr:uid="{00000000-0005-0000-0000-000036B20000}"/>
    <cellStyle name="Normal 34 3 2 4 6 3" xfId="46241" xr:uid="{00000000-0005-0000-0000-000037B20000}"/>
    <cellStyle name="Normal 34 3 2 4 6 4" xfId="36227" xr:uid="{00000000-0005-0000-0000-000038B20000}"/>
    <cellStyle name="Normal 34 3 2 4 7" xfId="15386" xr:uid="{00000000-0005-0000-0000-000039B20000}"/>
    <cellStyle name="Normal 34 3 2 4 7 2" xfId="50602" xr:uid="{00000000-0005-0000-0000-00003AB20000}"/>
    <cellStyle name="Normal 34 3 2 4 7 3" xfId="27991" xr:uid="{00000000-0005-0000-0000-00003BB20000}"/>
    <cellStyle name="Normal 34 3 2 4 8" xfId="13608" xr:uid="{00000000-0005-0000-0000-00003CB20000}"/>
    <cellStyle name="Normal 34 3 2 4 8 2" xfId="48826" xr:uid="{00000000-0005-0000-0000-00003DB20000}"/>
    <cellStyle name="Normal 34 3 2 4 9" xfId="38005" xr:uid="{00000000-0005-0000-0000-00003EB20000}"/>
    <cellStyle name="Normal 34 3 2 5" xfId="3853" xr:uid="{00000000-0005-0000-0000-00003FB20000}"/>
    <cellStyle name="Normal 34 3 2 5 2" xfId="8576" xr:uid="{00000000-0005-0000-0000-000040B20000}"/>
    <cellStyle name="Normal 34 3 2 5 2 2" xfId="21202" xr:uid="{00000000-0005-0000-0000-000041B20000}"/>
    <cellStyle name="Normal 34 3 2 5 2 2 2" xfId="56418" xr:uid="{00000000-0005-0000-0000-000042B20000}"/>
    <cellStyle name="Normal 34 3 2 5 2 3" xfId="43821" xr:uid="{00000000-0005-0000-0000-000043B20000}"/>
    <cellStyle name="Normal 34 3 2 5 2 4" xfId="33807" xr:uid="{00000000-0005-0000-0000-000044B20000}"/>
    <cellStyle name="Normal 34 3 2 5 3" xfId="10357" xr:uid="{00000000-0005-0000-0000-000045B20000}"/>
    <cellStyle name="Normal 34 3 2 5 3 2" xfId="22978" xr:uid="{00000000-0005-0000-0000-000046B20000}"/>
    <cellStyle name="Normal 34 3 2 5 3 2 2" xfId="58194" xr:uid="{00000000-0005-0000-0000-000047B20000}"/>
    <cellStyle name="Normal 34 3 2 5 3 3" xfId="45597" xr:uid="{00000000-0005-0000-0000-000048B20000}"/>
    <cellStyle name="Normal 34 3 2 5 3 4" xfId="35583" xr:uid="{00000000-0005-0000-0000-000049B20000}"/>
    <cellStyle name="Normal 34 3 2 5 4" xfId="12153" xr:uid="{00000000-0005-0000-0000-00004AB20000}"/>
    <cellStyle name="Normal 34 3 2 5 4 2" xfId="24754" xr:uid="{00000000-0005-0000-0000-00004BB20000}"/>
    <cellStyle name="Normal 34 3 2 5 4 2 2" xfId="59970" xr:uid="{00000000-0005-0000-0000-00004CB20000}"/>
    <cellStyle name="Normal 34 3 2 5 4 3" xfId="47373" xr:uid="{00000000-0005-0000-0000-00004DB20000}"/>
    <cellStyle name="Normal 34 3 2 5 4 4" xfId="37359" xr:uid="{00000000-0005-0000-0000-00004EB20000}"/>
    <cellStyle name="Normal 34 3 2 5 5" xfId="16518" xr:uid="{00000000-0005-0000-0000-00004FB20000}"/>
    <cellStyle name="Normal 34 3 2 5 5 2" xfId="51734" xr:uid="{00000000-0005-0000-0000-000050B20000}"/>
    <cellStyle name="Normal 34 3 2 5 5 3" xfId="29123" xr:uid="{00000000-0005-0000-0000-000051B20000}"/>
    <cellStyle name="Normal 34 3 2 5 6" xfId="14740" xr:uid="{00000000-0005-0000-0000-000052B20000}"/>
    <cellStyle name="Normal 34 3 2 5 6 2" xfId="49958" xr:uid="{00000000-0005-0000-0000-000053B20000}"/>
    <cellStyle name="Normal 34 3 2 5 7" xfId="39137" xr:uid="{00000000-0005-0000-0000-000054B20000}"/>
    <cellStyle name="Normal 34 3 2 5 8" xfId="27347" xr:uid="{00000000-0005-0000-0000-000055B20000}"/>
    <cellStyle name="Normal 34 3 2 6" xfId="4193" xr:uid="{00000000-0005-0000-0000-000056B20000}"/>
    <cellStyle name="Normal 34 3 2 6 2" xfId="16840" xr:uid="{00000000-0005-0000-0000-000057B20000}"/>
    <cellStyle name="Normal 34 3 2 6 2 2" xfId="52056" xr:uid="{00000000-0005-0000-0000-000058B20000}"/>
    <cellStyle name="Normal 34 3 2 6 2 3" xfId="29445" xr:uid="{00000000-0005-0000-0000-000059B20000}"/>
    <cellStyle name="Normal 34 3 2 6 3" xfId="13286" xr:uid="{00000000-0005-0000-0000-00005AB20000}"/>
    <cellStyle name="Normal 34 3 2 6 3 2" xfId="48504" xr:uid="{00000000-0005-0000-0000-00005BB20000}"/>
    <cellStyle name="Normal 34 3 2 6 4" xfId="39459" xr:uid="{00000000-0005-0000-0000-00005CB20000}"/>
    <cellStyle name="Normal 34 3 2 6 5" xfId="25893" xr:uid="{00000000-0005-0000-0000-00005DB20000}"/>
    <cellStyle name="Normal 34 3 2 7" xfId="5663" xr:uid="{00000000-0005-0000-0000-00005EB20000}"/>
    <cellStyle name="Normal 34 3 2 7 2" xfId="18294" xr:uid="{00000000-0005-0000-0000-00005FB20000}"/>
    <cellStyle name="Normal 34 3 2 7 2 2" xfId="53510" xr:uid="{00000000-0005-0000-0000-000060B20000}"/>
    <cellStyle name="Normal 34 3 2 7 3" xfId="40913" xr:uid="{00000000-0005-0000-0000-000061B20000}"/>
    <cellStyle name="Normal 34 3 2 7 4" xfId="30899" xr:uid="{00000000-0005-0000-0000-000062B20000}"/>
    <cellStyle name="Normal 34 3 2 8" xfId="7122" xr:uid="{00000000-0005-0000-0000-000063B20000}"/>
    <cellStyle name="Normal 34 3 2 8 2" xfId="19748" xr:uid="{00000000-0005-0000-0000-000064B20000}"/>
    <cellStyle name="Normal 34 3 2 8 2 2" xfId="54964" xr:uid="{00000000-0005-0000-0000-000065B20000}"/>
    <cellStyle name="Normal 34 3 2 8 3" xfId="42367" xr:uid="{00000000-0005-0000-0000-000066B20000}"/>
    <cellStyle name="Normal 34 3 2 8 4" xfId="32353" xr:uid="{00000000-0005-0000-0000-000067B20000}"/>
    <cellStyle name="Normal 34 3 2 9" xfId="8903" xr:uid="{00000000-0005-0000-0000-000068B20000}"/>
    <cellStyle name="Normal 34 3 2 9 2" xfId="21524" xr:uid="{00000000-0005-0000-0000-000069B20000}"/>
    <cellStyle name="Normal 34 3 2 9 2 2" xfId="56740" xr:uid="{00000000-0005-0000-0000-00006AB20000}"/>
    <cellStyle name="Normal 34 3 2 9 3" xfId="44143" xr:uid="{00000000-0005-0000-0000-00006BB20000}"/>
    <cellStyle name="Normal 34 3 2 9 4" xfId="34129" xr:uid="{00000000-0005-0000-0000-00006CB20000}"/>
    <cellStyle name="Normal 34 3 3" xfId="3038" xr:uid="{00000000-0005-0000-0000-00006DB20000}"/>
    <cellStyle name="Normal 34 3 3 10" xfId="25411" xr:uid="{00000000-0005-0000-0000-00006EB20000}"/>
    <cellStyle name="Normal 34 3 3 11" xfId="60946" xr:uid="{00000000-0005-0000-0000-00006FB20000}"/>
    <cellStyle name="Normal 34 3 3 2" xfId="4842" xr:uid="{00000000-0005-0000-0000-000070B20000}"/>
    <cellStyle name="Normal 34 3 3 2 2" xfId="17489" xr:uid="{00000000-0005-0000-0000-000071B20000}"/>
    <cellStyle name="Normal 34 3 3 2 2 2" xfId="52705" xr:uid="{00000000-0005-0000-0000-000072B20000}"/>
    <cellStyle name="Normal 34 3 3 2 2 3" xfId="30094" xr:uid="{00000000-0005-0000-0000-000073B20000}"/>
    <cellStyle name="Normal 34 3 3 2 3" xfId="13935" xr:uid="{00000000-0005-0000-0000-000074B20000}"/>
    <cellStyle name="Normal 34 3 3 2 3 2" xfId="49153" xr:uid="{00000000-0005-0000-0000-000075B20000}"/>
    <cellStyle name="Normal 34 3 3 2 4" xfId="40108" xr:uid="{00000000-0005-0000-0000-000076B20000}"/>
    <cellStyle name="Normal 34 3 3 2 5" xfId="26542" xr:uid="{00000000-0005-0000-0000-000077B20000}"/>
    <cellStyle name="Normal 34 3 3 3" xfId="6312" xr:uid="{00000000-0005-0000-0000-000078B20000}"/>
    <cellStyle name="Normal 34 3 3 3 2" xfId="18943" xr:uid="{00000000-0005-0000-0000-000079B20000}"/>
    <cellStyle name="Normal 34 3 3 3 2 2" xfId="54159" xr:uid="{00000000-0005-0000-0000-00007AB20000}"/>
    <cellStyle name="Normal 34 3 3 3 3" xfId="41562" xr:uid="{00000000-0005-0000-0000-00007BB20000}"/>
    <cellStyle name="Normal 34 3 3 3 4" xfId="31548" xr:uid="{00000000-0005-0000-0000-00007CB20000}"/>
    <cellStyle name="Normal 34 3 3 4" xfId="7771" xr:uid="{00000000-0005-0000-0000-00007DB20000}"/>
    <cellStyle name="Normal 34 3 3 4 2" xfId="20397" xr:uid="{00000000-0005-0000-0000-00007EB20000}"/>
    <cellStyle name="Normal 34 3 3 4 2 2" xfId="55613" xr:uid="{00000000-0005-0000-0000-00007FB20000}"/>
    <cellStyle name="Normal 34 3 3 4 3" xfId="43016" xr:uid="{00000000-0005-0000-0000-000080B20000}"/>
    <cellStyle name="Normal 34 3 3 4 4" xfId="33002" xr:uid="{00000000-0005-0000-0000-000081B20000}"/>
    <cellStyle name="Normal 34 3 3 5" xfId="9552" xr:uid="{00000000-0005-0000-0000-000082B20000}"/>
    <cellStyle name="Normal 34 3 3 5 2" xfId="22173" xr:uid="{00000000-0005-0000-0000-000083B20000}"/>
    <cellStyle name="Normal 34 3 3 5 2 2" xfId="57389" xr:uid="{00000000-0005-0000-0000-000084B20000}"/>
    <cellStyle name="Normal 34 3 3 5 3" xfId="44792" xr:uid="{00000000-0005-0000-0000-000085B20000}"/>
    <cellStyle name="Normal 34 3 3 5 4" xfId="34778" xr:uid="{00000000-0005-0000-0000-000086B20000}"/>
    <cellStyle name="Normal 34 3 3 6" xfId="11346" xr:uid="{00000000-0005-0000-0000-000087B20000}"/>
    <cellStyle name="Normal 34 3 3 6 2" xfId="23949" xr:uid="{00000000-0005-0000-0000-000088B20000}"/>
    <cellStyle name="Normal 34 3 3 6 2 2" xfId="59165" xr:uid="{00000000-0005-0000-0000-000089B20000}"/>
    <cellStyle name="Normal 34 3 3 6 3" xfId="46568" xr:uid="{00000000-0005-0000-0000-00008AB20000}"/>
    <cellStyle name="Normal 34 3 3 6 4" xfId="36554" xr:uid="{00000000-0005-0000-0000-00008BB20000}"/>
    <cellStyle name="Normal 34 3 3 7" xfId="15713" xr:uid="{00000000-0005-0000-0000-00008CB20000}"/>
    <cellStyle name="Normal 34 3 3 7 2" xfId="50929" xr:uid="{00000000-0005-0000-0000-00008DB20000}"/>
    <cellStyle name="Normal 34 3 3 7 3" xfId="28318" xr:uid="{00000000-0005-0000-0000-00008EB20000}"/>
    <cellStyle name="Normal 34 3 3 8" xfId="12804" xr:uid="{00000000-0005-0000-0000-00008FB20000}"/>
    <cellStyle name="Normal 34 3 3 8 2" xfId="48022" xr:uid="{00000000-0005-0000-0000-000090B20000}"/>
    <cellStyle name="Normal 34 3 3 9" xfId="38332" xr:uid="{00000000-0005-0000-0000-000091B20000}"/>
    <cellStyle name="Normal 34 3 4" xfId="2865" xr:uid="{00000000-0005-0000-0000-000092B20000}"/>
    <cellStyle name="Normal 34 3 4 10" xfId="25252" xr:uid="{00000000-0005-0000-0000-000093B20000}"/>
    <cellStyle name="Normal 34 3 4 11" xfId="60787" xr:uid="{00000000-0005-0000-0000-000094B20000}"/>
    <cellStyle name="Normal 34 3 4 2" xfId="4683" xr:uid="{00000000-0005-0000-0000-000095B20000}"/>
    <cellStyle name="Normal 34 3 4 2 2" xfId="17330" xr:uid="{00000000-0005-0000-0000-000096B20000}"/>
    <cellStyle name="Normal 34 3 4 2 2 2" xfId="52546" xr:uid="{00000000-0005-0000-0000-000097B20000}"/>
    <cellStyle name="Normal 34 3 4 2 2 3" xfId="29935" xr:uid="{00000000-0005-0000-0000-000098B20000}"/>
    <cellStyle name="Normal 34 3 4 2 3" xfId="13776" xr:uid="{00000000-0005-0000-0000-000099B20000}"/>
    <cellStyle name="Normal 34 3 4 2 3 2" xfId="48994" xr:uid="{00000000-0005-0000-0000-00009AB20000}"/>
    <cellStyle name="Normal 34 3 4 2 4" xfId="39949" xr:uid="{00000000-0005-0000-0000-00009BB20000}"/>
    <cellStyle name="Normal 34 3 4 2 5" xfId="26383" xr:uid="{00000000-0005-0000-0000-00009CB20000}"/>
    <cellStyle name="Normal 34 3 4 3" xfId="6153" xr:uid="{00000000-0005-0000-0000-00009DB20000}"/>
    <cellStyle name="Normal 34 3 4 3 2" xfId="18784" xr:uid="{00000000-0005-0000-0000-00009EB20000}"/>
    <cellStyle name="Normal 34 3 4 3 2 2" xfId="54000" xr:uid="{00000000-0005-0000-0000-00009FB20000}"/>
    <cellStyle name="Normal 34 3 4 3 3" xfId="41403" xr:uid="{00000000-0005-0000-0000-0000A0B20000}"/>
    <cellStyle name="Normal 34 3 4 3 4" xfId="31389" xr:uid="{00000000-0005-0000-0000-0000A1B20000}"/>
    <cellStyle name="Normal 34 3 4 4" xfId="7612" xr:uid="{00000000-0005-0000-0000-0000A2B20000}"/>
    <cellStyle name="Normal 34 3 4 4 2" xfId="20238" xr:uid="{00000000-0005-0000-0000-0000A3B20000}"/>
    <cellStyle name="Normal 34 3 4 4 2 2" xfId="55454" xr:uid="{00000000-0005-0000-0000-0000A4B20000}"/>
    <cellStyle name="Normal 34 3 4 4 3" xfId="42857" xr:uid="{00000000-0005-0000-0000-0000A5B20000}"/>
    <cellStyle name="Normal 34 3 4 4 4" xfId="32843" xr:uid="{00000000-0005-0000-0000-0000A6B20000}"/>
    <cellStyle name="Normal 34 3 4 5" xfId="9393" xr:uid="{00000000-0005-0000-0000-0000A7B20000}"/>
    <cellStyle name="Normal 34 3 4 5 2" xfId="22014" xr:uid="{00000000-0005-0000-0000-0000A8B20000}"/>
    <cellStyle name="Normal 34 3 4 5 2 2" xfId="57230" xr:uid="{00000000-0005-0000-0000-0000A9B20000}"/>
    <cellStyle name="Normal 34 3 4 5 3" xfId="44633" xr:uid="{00000000-0005-0000-0000-0000AAB20000}"/>
    <cellStyle name="Normal 34 3 4 5 4" xfId="34619" xr:uid="{00000000-0005-0000-0000-0000ABB20000}"/>
    <cellStyle name="Normal 34 3 4 6" xfId="11187" xr:uid="{00000000-0005-0000-0000-0000ACB20000}"/>
    <cellStyle name="Normal 34 3 4 6 2" xfId="23790" xr:uid="{00000000-0005-0000-0000-0000ADB20000}"/>
    <cellStyle name="Normal 34 3 4 6 2 2" xfId="59006" xr:uid="{00000000-0005-0000-0000-0000AEB20000}"/>
    <cellStyle name="Normal 34 3 4 6 3" xfId="46409" xr:uid="{00000000-0005-0000-0000-0000AFB20000}"/>
    <cellStyle name="Normal 34 3 4 6 4" xfId="36395" xr:uid="{00000000-0005-0000-0000-0000B0B20000}"/>
    <cellStyle name="Normal 34 3 4 7" xfId="15554" xr:uid="{00000000-0005-0000-0000-0000B1B20000}"/>
    <cellStyle name="Normal 34 3 4 7 2" xfId="50770" xr:uid="{00000000-0005-0000-0000-0000B2B20000}"/>
    <cellStyle name="Normal 34 3 4 7 3" xfId="28159" xr:uid="{00000000-0005-0000-0000-0000B3B20000}"/>
    <cellStyle name="Normal 34 3 4 8" xfId="12645" xr:uid="{00000000-0005-0000-0000-0000B4B20000}"/>
    <cellStyle name="Normal 34 3 4 8 2" xfId="47863" xr:uid="{00000000-0005-0000-0000-0000B5B20000}"/>
    <cellStyle name="Normal 34 3 4 9" xfId="38173" xr:uid="{00000000-0005-0000-0000-0000B6B20000}"/>
    <cellStyle name="Normal 34 3 5" xfId="3374" xr:uid="{00000000-0005-0000-0000-0000B7B20000}"/>
    <cellStyle name="Normal 34 3 5 10" xfId="26870" xr:uid="{00000000-0005-0000-0000-0000B8B20000}"/>
    <cellStyle name="Normal 34 3 5 11" xfId="61274" xr:uid="{00000000-0005-0000-0000-0000B9B20000}"/>
    <cellStyle name="Normal 34 3 5 2" xfId="5170" xr:uid="{00000000-0005-0000-0000-0000BAB20000}"/>
    <cellStyle name="Normal 34 3 5 2 2" xfId="17817" xr:uid="{00000000-0005-0000-0000-0000BBB20000}"/>
    <cellStyle name="Normal 34 3 5 2 2 2" xfId="53033" xr:uid="{00000000-0005-0000-0000-0000BCB20000}"/>
    <cellStyle name="Normal 34 3 5 2 3" xfId="40436" xr:uid="{00000000-0005-0000-0000-0000BDB20000}"/>
    <cellStyle name="Normal 34 3 5 2 4" xfId="30422" xr:uid="{00000000-0005-0000-0000-0000BEB20000}"/>
    <cellStyle name="Normal 34 3 5 3" xfId="6640" xr:uid="{00000000-0005-0000-0000-0000BFB20000}"/>
    <cellStyle name="Normal 34 3 5 3 2" xfId="19271" xr:uid="{00000000-0005-0000-0000-0000C0B20000}"/>
    <cellStyle name="Normal 34 3 5 3 2 2" xfId="54487" xr:uid="{00000000-0005-0000-0000-0000C1B20000}"/>
    <cellStyle name="Normal 34 3 5 3 3" xfId="41890" xr:uid="{00000000-0005-0000-0000-0000C2B20000}"/>
    <cellStyle name="Normal 34 3 5 3 4" xfId="31876" xr:uid="{00000000-0005-0000-0000-0000C3B20000}"/>
    <cellStyle name="Normal 34 3 5 4" xfId="8099" xr:uid="{00000000-0005-0000-0000-0000C4B20000}"/>
    <cellStyle name="Normal 34 3 5 4 2" xfId="20725" xr:uid="{00000000-0005-0000-0000-0000C5B20000}"/>
    <cellStyle name="Normal 34 3 5 4 2 2" xfId="55941" xr:uid="{00000000-0005-0000-0000-0000C6B20000}"/>
    <cellStyle name="Normal 34 3 5 4 3" xfId="43344" xr:uid="{00000000-0005-0000-0000-0000C7B20000}"/>
    <cellStyle name="Normal 34 3 5 4 4" xfId="33330" xr:uid="{00000000-0005-0000-0000-0000C8B20000}"/>
    <cellStyle name="Normal 34 3 5 5" xfId="9880" xr:uid="{00000000-0005-0000-0000-0000C9B20000}"/>
    <cellStyle name="Normal 34 3 5 5 2" xfId="22501" xr:uid="{00000000-0005-0000-0000-0000CAB20000}"/>
    <cellStyle name="Normal 34 3 5 5 2 2" xfId="57717" xr:uid="{00000000-0005-0000-0000-0000CBB20000}"/>
    <cellStyle name="Normal 34 3 5 5 3" xfId="45120" xr:uid="{00000000-0005-0000-0000-0000CCB20000}"/>
    <cellStyle name="Normal 34 3 5 5 4" xfId="35106" xr:uid="{00000000-0005-0000-0000-0000CDB20000}"/>
    <cellStyle name="Normal 34 3 5 6" xfId="11674" xr:uid="{00000000-0005-0000-0000-0000CEB20000}"/>
    <cellStyle name="Normal 34 3 5 6 2" xfId="24277" xr:uid="{00000000-0005-0000-0000-0000CFB20000}"/>
    <cellStyle name="Normal 34 3 5 6 2 2" xfId="59493" xr:uid="{00000000-0005-0000-0000-0000D0B20000}"/>
    <cellStyle name="Normal 34 3 5 6 3" xfId="46896" xr:uid="{00000000-0005-0000-0000-0000D1B20000}"/>
    <cellStyle name="Normal 34 3 5 6 4" xfId="36882" xr:uid="{00000000-0005-0000-0000-0000D2B20000}"/>
    <cellStyle name="Normal 34 3 5 7" xfId="16041" xr:uid="{00000000-0005-0000-0000-0000D3B20000}"/>
    <cellStyle name="Normal 34 3 5 7 2" xfId="51257" xr:uid="{00000000-0005-0000-0000-0000D4B20000}"/>
    <cellStyle name="Normal 34 3 5 7 3" xfId="28646" xr:uid="{00000000-0005-0000-0000-0000D5B20000}"/>
    <cellStyle name="Normal 34 3 5 8" xfId="14263" xr:uid="{00000000-0005-0000-0000-0000D6B20000}"/>
    <cellStyle name="Normal 34 3 5 8 2" xfId="49481" xr:uid="{00000000-0005-0000-0000-0000D7B20000}"/>
    <cellStyle name="Normal 34 3 5 9" xfId="38660" xr:uid="{00000000-0005-0000-0000-0000D8B20000}"/>
    <cellStyle name="Normal 34 3 6" xfId="2534" xr:uid="{00000000-0005-0000-0000-0000D9B20000}"/>
    <cellStyle name="Normal 34 3 6 10" xfId="26061" xr:uid="{00000000-0005-0000-0000-0000DAB20000}"/>
    <cellStyle name="Normal 34 3 6 11" xfId="60465" xr:uid="{00000000-0005-0000-0000-0000DBB20000}"/>
    <cellStyle name="Normal 34 3 6 2" xfId="4361" xr:uid="{00000000-0005-0000-0000-0000DCB20000}"/>
    <cellStyle name="Normal 34 3 6 2 2" xfId="17008" xr:uid="{00000000-0005-0000-0000-0000DDB20000}"/>
    <cellStyle name="Normal 34 3 6 2 2 2" xfId="52224" xr:uid="{00000000-0005-0000-0000-0000DEB20000}"/>
    <cellStyle name="Normal 34 3 6 2 3" xfId="39627" xr:uid="{00000000-0005-0000-0000-0000DFB20000}"/>
    <cellStyle name="Normal 34 3 6 2 4" xfId="29613" xr:uid="{00000000-0005-0000-0000-0000E0B20000}"/>
    <cellStyle name="Normal 34 3 6 3" xfId="5831" xr:uid="{00000000-0005-0000-0000-0000E1B20000}"/>
    <cellStyle name="Normal 34 3 6 3 2" xfId="18462" xr:uid="{00000000-0005-0000-0000-0000E2B20000}"/>
    <cellStyle name="Normal 34 3 6 3 2 2" xfId="53678" xr:uid="{00000000-0005-0000-0000-0000E3B20000}"/>
    <cellStyle name="Normal 34 3 6 3 3" xfId="41081" xr:uid="{00000000-0005-0000-0000-0000E4B20000}"/>
    <cellStyle name="Normal 34 3 6 3 4" xfId="31067" xr:uid="{00000000-0005-0000-0000-0000E5B20000}"/>
    <cellStyle name="Normal 34 3 6 4" xfId="7290" xr:uid="{00000000-0005-0000-0000-0000E6B20000}"/>
    <cellStyle name="Normal 34 3 6 4 2" xfId="19916" xr:uid="{00000000-0005-0000-0000-0000E7B20000}"/>
    <cellStyle name="Normal 34 3 6 4 2 2" xfId="55132" xr:uid="{00000000-0005-0000-0000-0000E8B20000}"/>
    <cellStyle name="Normal 34 3 6 4 3" xfId="42535" xr:uid="{00000000-0005-0000-0000-0000E9B20000}"/>
    <cellStyle name="Normal 34 3 6 4 4" xfId="32521" xr:uid="{00000000-0005-0000-0000-0000EAB20000}"/>
    <cellStyle name="Normal 34 3 6 5" xfId="9071" xr:uid="{00000000-0005-0000-0000-0000EBB20000}"/>
    <cellStyle name="Normal 34 3 6 5 2" xfId="21692" xr:uid="{00000000-0005-0000-0000-0000ECB20000}"/>
    <cellStyle name="Normal 34 3 6 5 2 2" xfId="56908" xr:uid="{00000000-0005-0000-0000-0000EDB20000}"/>
    <cellStyle name="Normal 34 3 6 5 3" xfId="44311" xr:uid="{00000000-0005-0000-0000-0000EEB20000}"/>
    <cellStyle name="Normal 34 3 6 5 4" xfId="34297" xr:uid="{00000000-0005-0000-0000-0000EFB20000}"/>
    <cellStyle name="Normal 34 3 6 6" xfId="10865" xr:uid="{00000000-0005-0000-0000-0000F0B20000}"/>
    <cellStyle name="Normal 34 3 6 6 2" xfId="23468" xr:uid="{00000000-0005-0000-0000-0000F1B20000}"/>
    <cellStyle name="Normal 34 3 6 6 2 2" xfId="58684" xr:uid="{00000000-0005-0000-0000-0000F2B20000}"/>
    <cellStyle name="Normal 34 3 6 6 3" xfId="46087" xr:uid="{00000000-0005-0000-0000-0000F3B20000}"/>
    <cellStyle name="Normal 34 3 6 6 4" xfId="36073" xr:uid="{00000000-0005-0000-0000-0000F4B20000}"/>
    <cellStyle name="Normal 34 3 6 7" xfId="15232" xr:uid="{00000000-0005-0000-0000-0000F5B20000}"/>
    <cellStyle name="Normal 34 3 6 7 2" xfId="50448" xr:uid="{00000000-0005-0000-0000-0000F6B20000}"/>
    <cellStyle name="Normal 34 3 6 7 3" xfId="27837" xr:uid="{00000000-0005-0000-0000-0000F7B20000}"/>
    <cellStyle name="Normal 34 3 6 8" xfId="13454" xr:uid="{00000000-0005-0000-0000-0000F8B20000}"/>
    <cellStyle name="Normal 34 3 6 8 2" xfId="48672" xr:uid="{00000000-0005-0000-0000-0000F9B20000}"/>
    <cellStyle name="Normal 34 3 6 9" xfId="37851" xr:uid="{00000000-0005-0000-0000-0000FAB20000}"/>
    <cellStyle name="Normal 34 3 7" xfId="3698" xr:uid="{00000000-0005-0000-0000-0000FBB20000}"/>
    <cellStyle name="Normal 34 3 7 2" xfId="8422" xr:uid="{00000000-0005-0000-0000-0000FCB20000}"/>
    <cellStyle name="Normal 34 3 7 2 2" xfId="21048" xr:uid="{00000000-0005-0000-0000-0000FDB20000}"/>
    <cellStyle name="Normal 34 3 7 2 2 2" xfId="56264" xr:uid="{00000000-0005-0000-0000-0000FEB20000}"/>
    <cellStyle name="Normal 34 3 7 2 3" xfId="43667" xr:uid="{00000000-0005-0000-0000-0000FFB20000}"/>
    <cellStyle name="Normal 34 3 7 2 4" xfId="33653" xr:uid="{00000000-0005-0000-0000-000000B30000}"/>
    <cellStyle name="Normal 34 3 7 3" xfId="10203" xr:uid="{00000000-0005-0000-0000-000001B30000}"/>
    <cellStyle name="Normal 34 3 7 3 2" xfId="22824" xr:uid="{00000000-0005-0000-0000-000002B30000}"/>
    <cellStyle name="Normal 34 3 7 3 2 2" xfId="58040" xr:uid="{00000000-0005-0000-0000-000003B30000}"/>
    <cellStyle name="Normal 34 3 7 3 3" xfId="45443" xr:uid="{00000000-0005-0000-0000-000004B30000}"/>
    <cellStyle name="Normal 34 3 7 3 4" xfId="35429" xr:uid="{00000000-0005-0000-0000-000005B30000}"/>
    <cellStyle name="Normal 34 3 7 4" xfId="11999" xr:uid="{00000000-0005-0000-0000-000006B30000}"/>
    <cellStyle name="Normal 34 3 7 4 2" xfId="24600" xr:uid="{00000000-0005-0000-0000-000007B30000}"/>
    <cellStyle name="Normal 34 3 7 4 2 2" xfId="59816" xr:uid="{00000000-0005-0000-0000-000008B30000}"/>
    <cellStyle name="Normal 34 3 7 4 3" xfId="47219" xr:uid="{00000000-0005-0000-0000-000009B30000}"/>
    <cellStyle name="Normal 34 3 7 4 4" xfId="37205" xr:uid="{00000000-0005-0000-0000-00000AB30000}"/>
    <cellStyle name="Normal 34 3 7 5" xfId="16364" xr:uid="{00000000-0005-0000-0000-00000BB30000}"/>
    <cellStyle name="Normal 34 3 7 5 2" xfId="51580" xr:uid="{00000000-0005-0000-0000-00000CB30000}"/>
    <cellStyle name="Normal 34 3 7 5 3" xfId="28969" xr:uid="{00000000-0005-0000-0000-00000DB30000}"/>
    <cellStyle name="Normal 34 3 7 6" xfId="14586" xr:uid="{00000000-0005-0000-0000-00000EB30000}"/>
    <cellStyle name="Normal 34 3 7 6 2" xfId="49804" xr:uid="{00000000-0005-0000-0000-00000FB30000}"/>
    <cellStyle name="Normal 34 3 7 7" xfId="38983" xr:uid="{00000000-0005-0000-0000-000010B30000}"/>
    <cellStyle name="Normal 34 3 7 8" xfId="27193" xr:uid="{00000000-0005-0000-0000-000011B30000}"/>
    <cellStyle name="Normal 34 3 8" xfId="4034" xr:uid="{00000000-0005-0000-0000-000012B30000}"/>
    <cellStyle name="Normal 34 3 8 2" xfId="16686" xr:uid="{00000000-0005-0000-0000-000013B30000}"/>
    <cellStyle name="Normal 34 3 8 2 2" xfId="51902" xr:uid="{00000000-0005-0000-0000-000014B30000}"/>
    <cellStyle name="Normal 34 3 8 2 3" xfId="29291" xr:uid="{00000000-0005-0000-0000-000015B30000}"/>
    <cellStyle name="Normal 34 3 8 3" xfId="13132" xr:uid="{00000000-0005-0000-0000-000016B30000}"/>
    <cellStyle name="Normal 34 3 8 3 2" xfId="48350" xr:uid="{00000000-0005-0000-0000-000017B30000}"/>
    <cellStyle name="Normal 34 3 8 4" xfId="39305" xr:uid="{00000000-0005-0000-0000-000018B30000}"/>
    <cellStyle name="Normal 34 3 8 5" xfId="25739" xr:uid="{00000000-0005-0000-0000-000019B30000}"/>
    <cellStyle name="Normal 34 3 9" xfId="5509" xr:uid="{00000000-0005-0000-0000-00001AB30000}"/>
    <cellStyle name="Normal 34 3 9 2" xfId="18140" xr:uid="{00000000-0005-0000-0000-00001BB30000}"/>
    <cellStyle name="Normal 34 3 9 2 2" xfId="53356" xr:uid="{00000000-0005-0000-0000-00001CB30000}"/>
    <cellStyle name="Normal 34 3 9 3" xfId="40759" xr:uid="{00000000-0005-0000-0000-00001DB30000}"/>
    <cellStyle name="Normal 34 3 9 4" xfId="30745" xr:uid="{00000000-0005-0000-0000-00001EB30000}"/>
    <cellStyle name="Normal 34 4" xfId="2273" xr:uid="{00000000-0005-0000-0000-00001FB30000}"/>
    <cellStyle name="Normal 34 4 10" xfId="10694" xr:uid="{00000000-0005-0000-0000-000020B30000}"/>
    <cellStyle name="Normal 34 4 10 2" xfId="23305" xr:uid="{00000000-0005-0000-0000-000021B30000}"/>
    <cellStyle name="Normal 34 4 10 2 2" xfId="58521" xr:uid="{00000000-0005-0000-0000-000022B30000}"/>
    <cellStyle name="Normal 34 4 10 3" xfId="45924" xr:uid="{00000000-0005-0000-0000-000023B30000}"/>
    <cellStyle name="Normal 34 4 10 4" xfId="35910" xr:uid="{00000000-0005-0000-0000-000024B30000}"/>
    <cellStyle name="Normal 34 4 11" xfId="14990" xr:uid="{00000000-0005-0000-0000-000025B30000}"/>
    <cellStyle name="Normal 34 4 11 2" xfId="50206" xr:uid="{00000000-0005-0000-0000-000026B30000}"/>
    <cellStyle name="Normal 34 4 11 3" xfId="27595" xr:uid="{00000000-0005-0000-0000-000027B30000}"/>
    <cellStyle name="Normal 34 4 12" xfId="12403" xr:uid="{00000000-0005-0000-0000-000028B30000}"/>
    <cellStyle name="Normal 34 4 12 2" xfId="47621" xr:uid="{00000000-0005-0000-0000-000029B30000}"/>
    <cellStyle name="Normal 34 4 13" xfId="37609" xr:uid="{00000000-0005-0000-0000-00002AB30000}"/>
    <cellStyle name="Normal 34 4 14" xfId="25010" xr:uid="{00000000-0005-0000-0000-00002BB30000}"/>
    <cellStyle name="Normal 34 4 15" xfId="60223" xr:uid="{00000000-0005-0000-0000-00002CB30000}"/>
    <cellStyle name="Normal 34 4 2" xfId="3125" xr:uid="{00000000-0005-0000-0000-00002DB30000}"/>
    <cellStyle name="Normal 34 4 2 10" xfId="25494" xr:uid="{00000000-0005-0000-0000-00002EB30000}"/>
    <cellStyle name="Normal 34 4 2 11" xfId="61029" xr:uid="{00000000-0005-0000-0000-00002FB30000}"/>
    <cellStyle name="Normal 34 4 2 2" xfId="4925" xr:uid="{00000000-0005-0000-0000-000030B30000}"/>
    <cellStyle name="Normal 34 4 2 2 2" xfId="17572" xr:uid="{00000000-0005-0000-0000-000031B30000}"/>
    <cellStyle name="Normal 34 4 2 2 2 2" xfId="52788" xr:uid="{00000000-0005-0000-0000-000032B30000}"/>
    <cellStyle name="Normal 34 4 2 2 2 3" xfId="30177" xr:uid="{00000000-0005-0000-0000-000033B30000}"/>
    <cellStyle name="Normal 34 4 2 2 3" xfId="14018" xr:uid="{00000000-0005-0000-0000-000034B30000}"/>
    <cellStyle name="Normal 34 4 2 2 3 2" xfId="49236" xr:uid="{00000000-0005-0000-0000-000035B30000}"/>
    <cellStyle name="Normal 34 4 2 2 4" xfId="40191" xr:uid="{00000000-0005-0000-0000-000036B30000}"/>
    <cellStyle name="Normal 34 4 2 2 5" xfId="26625" xr:uid="{00000000-0005-0000-0000-000037B30000}"/>
    <cellStyle name="Normal 34 4 2 3" xfId="6395" xr:uid="{00000000-0005-0000-0000-000038B30000}"/>
    <cellStyle name="Normal 34 4 2 3 2" xfId="19026" xr:uid="{00000000-0005-0000-0000-000039B30000}"/>
    <cellStyle name="Normal 34 4 2 3 2 2" xfId="54242" xr:uid="{00000000-0005-0000-0000-00003AB30000}"/>
    <cellStyle name="Normal 34 4 2 3 3" xfId="41645" xr:uid="{00000000-0005-0000-0000-00003BB30000}"/>
    <cellStyle name="Normal 34 4 2 3 4" xfId="31631" xr:uid="{00000000-0005-0000-0000-00003CB30000}"/>
    <cellStyle name="Normal 34 4 2 4" xfId="7854" xr:uid="{00000000-0005-0000-0000-00003DB30000}"/>
    <cellStyle name="Normal 34 4 2 4 2" xfId="20480" xr:uid="{00000000-0005-0000-0000-00003EB30000}"/>
    <cellStyle name="Normal 34 4 2 4 2 2" xfId="55696" xr:uid="{00000000-0005-0000-0000-00003FB30000}"/>
    <cellStyle name="Normal 34 4 2 4 3" xfId="43099" xr:uid="{00000000-0005-0000-0000-000040B30000}"/>
    <cellStyle name="Normal 34 4 2 4 4" xfId="33085" xr:uid="{00000000-0005-0000-0000-000041B30000}"/>
    <cellStyle name="Normal 34 4 2 5" xfId="9635" xr:uid="{00000000-0005-0000-0000-000042B30000}"/>
    <cellStyle name="Normal 34 4 2 5 2" xfId="22256" xr:uid="{00000000-0005-0000-0000-000043B30000}"/>
    <cellStyle name="Normal 34 4 2 5 2 2" xfId="57472" xr:uid="{00000000-0005-0000-0000-000044B30000}"/>
    <cellStyle name="Normal 34 4 2 5 3" xfId="44875" xr:uid="{00000000-0005-0000-0000-000045B30000}"/>
    <cellStyle name="Normal 34 4 2 5 4" xfId="34861" xr:uid="{00000000-0005-0000-0000-000046B30000}"/>
    <cellStyle name="Normal 34 4 2 6" xfId="11429" xr:uid="{00000000-0005-0000-0000-000047B30000}"/>
    <cellStyle name="Normal 34 4 2 6 2" xfId="24032" xr:uid="{00000000-0005-0000-0000-000048B30000}"/>
    <cellStyle name="Normal 34 4 2 6 2 2" xfId="59248" xr:uid="{00000000-0005-0000-0000-000049B30000}"/>
    <cellStyle name="Normal 34 4 2 6 3" xfId="46651" xr:uid="{00000000-0005-0000-0000-00004AB30000}"/>
    <cellStyle name="Normal 34 4 2 6 4" xfId="36637" xr:uid="{00000000-0005-0000-0000-00004BB30000}"/>
    <cellStyle name="Normal 34 4 2 7" xfId="15796" xr:uid="{00000000-0005-0000-0000-00004CB30000}"/>
    <cellStyle name="Normal 34 4 2 7 2" xfId="51012" xr:uid="{00000000-0005-0000-0000-00004DB30000}"/>
    <cellStyle name="Normal 34 4 2 7 3" xfId="28401" xr:uid="{00000000-0005-0000-0000-00004EB30000}"/>
    <cellStyle name="Normal 34 4 2 8" xfId="12887" xr:uid="{00000000-0005-0000-0000-00004FB30000}"/>
    <cellStyle name="Normal 34 4 2 8 2" xfId="48105" xr:uid="{00000000-0005-0000-0000-000050B30000}"/>
    <cellStyle name="Normal 34 4 2 9" xfId="38415" xr:uid="{00000000-0005-0000-0000-000051B30000}"/>
    <cellStyle name="Normal 34 4 3" xfId="3454" xr:uid="{00000000-0005-0000-0000-000052B30000}"/>
    <cellStyle name="Normal 34 4 3 10" xfId="26950" xr:uid="{00000000-0005-0000-0000-000053B30000}"/>
    <cellStyle name="Normal 34 4 3 11" xfId="61354" xr:uid="{00000000-0005-0000-0000-000054B30000}"/>
    <cellStyle name="Normal 34 4 3 2" xfId="5250" xr:uid="{00000000-0005-0000-0000-000055B30000}"/>
    <cellStyle name="Normal 34 4 3 2 2" xfId="17897" xr:uid="{00000000-0005-0000-0000-000056B30000}"/>
    <cellStyle name="Normal 34 4 3 2 2 2" xfId="53113" xr:uid="{00000000-0005-0000-0000-000057B30000}"/>
    <cellStyle name="Normal 34 4 3 2 3" xfId="40516" xr:uid="{00000000-0005-0000-0000-000058B30000}"/>
    <cellStyle name="Normal 34 4 3 2 4" xfId="30502" xr:uid="{00000000-0005-0000-0000-000059B30000}"/>
    <cellStyle name="Normal 34 4 3 3" xfId="6720" xr:uid="{00000000-0005-0000-0000-00005AB30000}"/>
    <cellStyle name="Normal 34 4 3 3 2" xfId="19351" xr:uid="{00000000-0005-0000-0000-00005BB30000}"/>
    <cellStyle name="Normal 34 4 3 3 2 2" xfId="54567" xr:uid="{00000000-0005-0000-0000-00005CB30000}"/>
    <cellStyle name="Normal 34 4 3 3 3" xfId="41970" xr:uid="{00000000-0005-0000-0000-00005DB30000}"/>
    <cellStyle name="Normal 34 4 3 3 4" xfId="31956" xr:uid="{00000000-0005-0000-0000-00005EB30000}"/>
    <cellStyle name="Normal 34 4 3 4" xfId="8179" xr:uid="{00000000-0005-0000-0000-00005FB30000}"/>
    <cellStyle name="Normal 34 4 3 4 2" xfId="20805" xr:uid="{00000000-0005-0000-0000-000060B30000}"/>
    <cellStyle name="Normal 34 4 3 4 2 2" xfId="56021" xr:uid="{00000000-0005-0000-0000-000061B30000}"/>
    <cellStyle name="Normal 34 4 3 4 3" xfId="43424" xr:uid="{00000000-0005-0000-0000-000062B30000}"/>
    <cellStyle name="Normal 34 4 3 4 4" xfId="33410" xr:uid="{00000000-0005-0000-0000-000063B30000}"/>
    <cellStyle name="Normal 34 4 3 5" xfId="9960" xr:uid="{00000000-0005-0000-0000-000064B30000}"/>
    <cellStyle name="Normal 34 4 3 5 2" xfId="22581" xr:uid="{00000000-0005-0000-0000-000065B30000}"/>
    <cellStyle name="Normal 34 4 3 5 2 2" xfId="57797" xr:uid="{00000000-0005-0000-0000-000066B30000}"/>
    <cellStyle name="Normal 34 4 3 5 3" xfId="45200" xr:uid="{00000000-0005-0000-0000-000067B30000}"/>
    <cellStyle name="Normal 34 4 3 5 4" xfId="35186" xr:uid="{00000000-0005-0000-0000-000068B30000}"/>
    <cellStyle name="Normal 34 4 3 6" xfId="11754" xr:uid="{00000000-0005-0000-0000-000069B30000}"/>
    <cellStyle name="Normal 34 4 3 6 2" xfId="24357" xr:uid="{00000000-0005-0000-0000-00006AB30000}"/>
    <cellStyle name="Normal 34 4 3 6 2 2" xfId="59573" xr:uid="{00000000-0005-0000-0000-00006BB30000}"/>
    <cellStyle name="Normal 34 4 3 6 3" xfId="46976" xr:uid="{00000000-0005-0000-0000-00006CB30000}"/>
    <cellStyle name="Normal 34 4 3 6 4" xfId="36962" xr:uid="{00000000-0005-0000-0000-00006DB30000}"/>
    <cellStyle name="Normal 34 4 3 7" xfId="16121" xr:uid="{00000000-0005-0000-0000-00006EB30000}"/>
    <cellStyle name="Normal 34 4 3 7 2" xfId="51337" xr:uid="{00000000-0005-0000-0000-00006FB30000}"/>
    <cellStyle name="Normal 34 4 3 7 3" xfId="28726" xr:uid="{00000000-0005-0000-0000-000070B30000}"/>
    <cellStyle name="Normal 34 4 3 8" xfId="14343" xr:uid="{00000000-0005-0000-0000-000071B30000}"/>
    <cellStyle name="Normal 34 4 3 8 2" xfId="49561" xr:uid="{00000000-0005-0000-0000-000072B30000}"/>
    <cellStyle name="Normal 34 4 3 9" xfId="38740" xr:uid="{00000000-0005-0000-0000-000073B30000}"/>
    <cellStyle name="Normal 34 4 4" xfId="2615" xr:uid="{00000000-0005-0000-0000-000074B30000}"/>
    <cellStyle name="Normal 34 4 4 10" xfId="26141" xr:uid="{00000000-0005-0000-0000-000075B30000}"/>
    <cellStyle name="Normal 34 4 4 11" xfId="60545" xr:uid="{00000000-0005-0000-0000-000076B30000}"/>
    <cellStyle name="Normal 34 4 4 2" xfId="4441" xr:uid="{00000000-0005-0000-0000-000077B30000}"/>
    <cellStyle name="Normal 34 4 4 2 2" xfId="17088" xr:uid="{00000000-0005-0000-0000-000078B30000}"/>
    <cellStyle name="Normal 34 4 4 2 2 2" xfId="52304" xr:uid="{00000000-0005-0000-0000-000079B30000}"/>
    <cellStyle name="Normal 34 4 4 2 3" xfId="39707" xr:uid="{00000000-0005-0000-0000-00007AB30000}"/>
    <cellStyle name="Normal 34 4 4 2 4" xfId="29693" xr:uid="{00000000-0005-0000-0000-00007BB30000}"/>
    <cellStyle name="Normal 34 4 4 3" xfId="5911" xr:uid="{00000000-0005-0000-0000-00007CB30000}"/>
    <cellStyle name="Normal 34 4 4 3 2" xfId="18542" xr:uid="{00000000-0005-0000-0000-00007DB30000}"/>
    <cellStyle name="Normal 34 4 4 3 2 2" xfId="53758" xr:uid="{00000000-0005-0000-0000-00007EB30000}"/>
    <cellStyle name="Normal 34 4 4 3 3" xfId="41161" xr:uid="{00000000-0005-0000-0000-00007FB30000}"/>
    <cellStyle name="Normal 34 4 4 3 4" xfId="31147" xr:uid="{00000000-0005-0000-0000-000080B30000}"/>
    <cellStyle name="Normal 34 4 4 4" xfId="7370" xr:uid="{00000000-0005-0000-0000-000081B30000}"/>
    <cellStyle name="Normal 34 4 4 4 2" xfId="19996" xr:uid="{00000000-0005-0000-0000-000082B30000}"/>
    <cellStyle name="Normal 34 4 4 4 2 2" xfId="55212" xr:uid="{00000000-0005-0000-0000-000083B30000}"/>
    <cellStyle name="Normal 34 4 4 4 3" xfId="42615" xr:uid="{00000000-0005-0000-0000-000084B30000}"/>
    <cellStyle name="Normal 34 4 4 4 4" xfId="32601" xr:uid="{00000000-0005-0000-0000-000085B30000}"/>
    <cellStyle name="Normal 34 4 4 5" xfId="9151" xr:uid="{00000000-0005-0000-0000-000086B30000}"/>
    <cellStyle name="Normal 34 4 4 5 2" xfId="21772" xr:uid="{00000000-0005-0000-0000-000087B30000}"/>
    <cellStyle name="Normal 34 4 4 5 2 2" xfId="56988" xr:uid="{00000000-0005-0000-0000-000088B30000}"/>
    <cellStyle name="Normal 34 4 4 5 3" xfId="44391" xr:uid="{00000000-0005-0000-0000-000089B30000}"/>
    <cellStyle name="Normal 34 4 4 5 4" xfId="34377" xr:uid="{00000000-0005-0000-0000-00008AB30000}"/>
    <cellStyle name="Normal 34 4 4 6" xfId="10945" xr:uid="{00000000-0005-0000-0000-00008BB30000}"/>
    <cellStyle name="Normal 34 4 4 6 2" xfId="23548" xr:uid="{00000000-0005-0000-0000-00008CB30000}"/>
    <cellStyle name="Normal 34 4 4 6 2 2" xfId="58764" xr:uid="{00000000-0005-0000-0000-00008DB30000}"/>
    <cellStyle name="Normal 34 4 4 6 3" xfId="46167" xr:uid="{00000000-0005-0000-0000-00008EB30000}"/>
    <cellStyle name="Normal 34 4 4 6 4" xfId="36153" xr:uid="{00000000-0005-0000-0000-00008FB30000}"/>
    <cellStyle name="Normal 34 4 4 7" xfId="15312" xr:uid="{00000000-0005-0000-0000-000090B30000}"/>
    <cellStyle name="Normal 34 4 4 7 2" xfId="50528" xr:uid="{00000000-0005-0000-0000-000091B30000}"/>
    <cellStyle name="Normal 34 4 4 7 3" xfId="27917" xr:uid="{00000000-0005-0000-0000-000092B30000}"/>
    <cellStyle name="Normal 34 4 4 8" xfId="13534" xr:uid="{00000000-0005-0000-0000-000093B30000}"/>
    <cellStyle name="Normal 34 4 4 8 2" xfId="48752" xr:uid="{00000000-0005-0000-0000-000094B30000}"/>
    <cellStyle name="Normal 34 4 4 9" xfId="37931" xr:uid="{00000000-0005-0000-0000-000095B30000}"/>
    <cellStyle name="Normal 34 4 5" xfId="3779" xr:uid="{00000000-0005-0000-0000-000096B30000}"/>
    <cellStyle name="Normal 34 4 5 2" xfId="8502" xr:uid="{00000000-0005-0000-0000-000097B30000}"/>
    <cellStyle name="Normal 34 4 5 2 2" xfId="21128" xr:uid="{00000000-0005-0000-0000-000098B30000}"/>
    <cellStyle name="Normal 34 4 5 2 2 2" xfId="56344" xr:uid="{00000000-0005-0000-0000-000099B30000}"/>
    <cellStyle name="Normal 34 4 5 2 3" xfId="43747" xr:uid="{00000000-0005-0000-0000-00009AB30000}"/>
    <cellStyle name="Normal 34 4 5 2 4" xfId="33733" xr:uid="{00000000-0005-0000-0000-00009BB30000}"/>
    <cellStyle name="Normal 34 4 5 3" xfId="10283" xr:uid="{00000000-0005-0000-0000-00009CB30000}"/>
    <cellStyle name="Normal 34 4 5 3 2" xfId="22904" xr:uid="{00000000-0005-0000-0000-00009DB30000}"/>
    <cellStyle name="Normal 34 4 5 3 2 2" xfId="58120" xr:uid="{00000000-0005-0000-0000-00009EB30000}"/>
    <cellStyle name="Normal 34 4 5 3 3" xfId="45523" xr:uid="{00000000-0005-0000-0000-00009FB30000}"/>
    <cellStyle name="Normal 34 4 5 3 4" xfId="35509" xr:uid="{00000000-0005-0000-0000-0000A0B30000}"/>
    <cellStyle name="Normal 34 4 5 4" xfId="12079" xr:uid="{00000000-0005-0000-0000-0000A1B30000}"/>
    <cellStyle name="Normal 34 4 5 4 2" xfId="24680" xr:uid="{00000000-0005-0000-0000-0000A2B30000}"/>
    <cellStyle name="Normal 34 4 5 4 2 2" xfId="59896" xr:uid="{00000000-0005-0000-0000-0000A3B30000}"/>
    <cellStyle name="Normal 34 4 5 4 3" xfId="47299" xr:uid="{00000000-0005-0000-0000-0000A4B30000}"/>
    <cellStyle name="Normal 34 4 5 4 4" xfId="37285" xr:uid="{00000000-0005-0000-0000-0000A5B30000}"/>
    <cellStyle name="Normal 34 4 5 5" xfId="16444" xr:uid="{00000000-0005-0000-0000-0000A6B30000}"/>
    <cellStyle name="Normal 34 4 5 5 2" xfId="51660" xr:uid="{00000000-0005-0000-0000-0000A7B30000}"/>
    <cellStyle name="Normal 34 4 5 5 3" xfId="29049" xr:uid="{00000000-0005-0000-0000-0000A8B30000}"/>
    <cellStyle name="Normal 34 4 5 6" xfId="14666" xr:uid="{00000000-0005-0000-0000-0000A9B30000}"/>
    <cellStyle name="Normal 34 4 5 6 2" xfId="49884" xr:uid="{00000000-0005-0000-0000-0000AAB30000}"/>
    <cellStyle name="Normal 34 4 5 7" xfId="39063" xr:uid="{00000000-0005-0000-0000-0000ABB30000}"/>
    <cellStyle name="Normal 34 4 5 8" xfId="27273" xr:uid="{00000000-0005-0000-0000-0000ACB30000}"/>
    <cellStyle name="Normal 34 4 6" xfId="4119" xr:uid="{00000000-0005-0000-0000-0000ADB30000}"/>
    <cellStyle name="Normal 34 4 6 2" xfId="16766" xr:uid="{00000000-0005-0000-0000-0000AEB30000}"/>
    <cellStyle name="Normal 34 4 6 2 2" xfId="51982" xr:uid="{00000000-0005-0000-0000-0000AFB30000}"/>
    <cellStyle name="Normal 34 4 6 2 3" xfId="29371" xr:uid="{00000000-0005-0000-0000-0000B0B30000}"/>
    <cellStyle name="Normal 34 4 6 3" xfId="13212" xr:uid="{00000000-0005-0000-0000-0000B1B30000}"/>
    <cellStyle name="Normal 34 4 6 3 2" xfId="48430" xr:uid="{00000000-0005-0000-0000-0000B2B30000}"/>
    <cellStyle name="Normal 34 4 6 4" xfId="39385" xr:uid="{00000000-0005-0000-0000-0000B3B30000}"/>
    <cellStyle name="Normal 34 4 6 5" xfId="25819" xr:uid="{00000000-0005-0000-0000-0000B4B30000}"/>
    <cellStyle name="Normal 34 4 7" xfId="5589" xr:uid="{00000000-0005-0000-0000-0000B5B30000}"/>
    <cellStyle name="Normal 34 4 7 2" xfId="18220" xr:uid="{00000000-0005-0000-0000-0000B6B30000}"/>
    <cellStyle name="Normal 34 4 7 2 2" xfId="53436" xr:uid="{00000000-0005-0000-0000-0000B7B30000}"/>
    <cellStyle name="Normal 34 4 7 3" xfId="40839" xr:uid="{00000000-0005-0000-0000-0000B8B30000}"/>
    <cellStyle name="Normal 34 4 7 4" xfId="30825" xr:uid="{00000000-0005-0000-0000-0000B9B30000}"/>
    <cellStyle name="Normal 34 4 8" xfId="7048" xr:uid="{00000000-0005-0000-0000-0000BAB30000}"/>
    <cellStyle name="Normal 34 4 8 2" xfId="19674" xr:uid="{00000000-0005-0000-0000-0000BBB30000}"/>
    <cellStyle name="Normal 34 4 8 2 2" xfId="54890" xr:uid="{00000000-0005-0000-0000-0000BCB30000}"/>
    <cellStyle name="Normal 34 4 8 3" xfId="42293" xr:uid="{00000000-0005-0000-0000-0000BDB30000}"/>
    <cellStyle name="Normal 34 4 8 4" xfId="32279" xr:uid="{00000000-0005-0000-0000-0000BEB30000}"/>
    <cellStyle name="Normal 34 4 9" xfId="8829" xr:uid="{00000000-0005-0000-0000-0000BFB30000}"/>
    <cellStyle name="Normal 34 4 9 2" xfId="21450" xr:uid="{00000000-0005-0000-0000-0000C0B30000}"/>
    <cellStyle name="Normal 34 4 9 2 2" xfId="56666" xr:uid="{00000000-0005-0000-0000-0000C1B30000}"/>
    <cellStyle name="Normal 34 4 9 3" xfId="44069" xr:uid="{00000000-0005-0000-0000-0000C2B30000}"/>
    <cellStyle name="Normal 34 4 9 4" xfId="34055" xr:uid="{00000000-0005-0000-0000-0000C3B30000}"/>
    <cellStyle name="Normal 34 5" xfId="2950" xr:uid="{00000000-0005-0000-0000-0000C4B30000}"/>
    <cellStyle name="Normal 34 5 10" xfId="25332" xr:uid="{00000000-0005-0000-0000-0000C5B30000}"/>
    <cellStyle name="Normal 34 5 11" xfId="60867" xr:uid="{00000000-0005-0000-0000-0000C6B30000}"/>
    <cellStyle name="Normal 34 5 2" xfId="4763" xr:uid="{00000000-0005-0000-0000-0000C7B30000}"/>
    <cellStyle name="Normal 34 5 2 2" xfId="17410" xr:uid="{00000000-0005-0000-0000-0000C8B30000}"/>
    <cellStyle name="Normal 34 5 2 2 2" xfId="52626" xr:uid="{00000000-0005-0000-0000-0000C9B30000}"/>
    <cellStyle name="Normal 34 5 2 2 3" xfId="30015" xr:uid="{00000000-0005-0000-0000-0000CAB30000}"/>
    <cellStyle name="Normal 34 5 2 3" xfId="13856" xr:uid="{00000000-0005-0000-0000-0000CBB30000}"/>
    <cellStyle name="Normal 34 5 2 3 2" xfId="49074" xr:uid="{00000000-0005-0000-0000-0000CCB30000}"/>
    <cellStyle name="Normal 34 5 2 4" xfId="40029" xr:uid="{00000000-0005-0000-0000-0000CDB30000}"/>
    <cellStyle name="Normal 34 5 2 5" xfId="26463" xr:uid="{00000000-0005-0000-0000-0000CEB30000}"/>
    <cellStyle name="Normal 34 5 3" xfId="6233" xr:uid="{00000000-0005-0000-0000-0000CFB30000}"/>
    <cellStyle name="Normal 34 5 3 2" xfId="18864" xr:uid="{00000000-0005-0000-0000-0000D0B30000}"/>
    <cellStyle name="Normal 34 5 3 2 2" xfId="54080" xr:uid="{00000000-0005-0000-0000-0000D1B30000}"/>
    <cellStyle name="Normal 34 5 3 3" xfId="41483" xr:uid="{00000000-0005-0000-0000-0000D2B30000}"/>
    <cellStyle name="Normal 34 5 3 4" xfId="31469" xr:uid="{00000000-0005-0000-0000-0000D3B30000}"/>
    <cellStyle name="Normal 34 5 4" xfId="7692" xr:uid="{00000000-0005-0000-0000-0000D4B30000}"/>
    <cellStyle name="Normal 34 5 4 2" xfId="20318" xr:uid="{00000000-0005-0000-0000-0000D5B30000}"/>
    <cellStyle name="Normal 34 5 4 2 2" xfId="55534" xr:uid="{00000000-0005-0000-0000-0000D6B30000}"/>
    <cellStyle name="Normal 34 5 4 3" xfId="42937" xr:uid="{00000000-0005-0000-0000-0000D7B30000}"/>
    <cellStyle name="Normal 34 5 4 4" xfId="32923" xr:uid="{00000000-0005-0000-0000-0000D8B30000}"/>
    <cellStyle name="Normal 34 5 5" xfId="9473" xr:uid="{00000000-0005-0000-0000-0000D9B30000}"/>
    <cellStyle name="Normal 34 5 5 2" xfId="22094" xr:uid="{00000000-0005-0000-0000-0000DAB30000}"/>
    <cellStyle name="Normal 34 5 5 2 2" xfId="57310" xr:uid="{00000000-0005-0000-0000-0000DBB30000}"/>
    <cellStyle name="Normal 34 5 5 3" xfId="44713" xr:uid="{00000000-0005-0000-0000-0000DCB30000}"/>
    <cellStyle name="Normal 34 5 5 4" xfId="34699" xr:uid="{00000000-0005-0000-0000-0000DDB30000}"/>
    <cellStyle name="Normal 34 5 6" xfId="11267" xr:uid="{00000000-0005-0000-0000-0000DEB30000}"/>
    <cellStyle name="Normal 34 5 6 2" xfId="23870" xr:uid="{00000000-0005-0000-0000-0000DFB30000}"/>
    <cellStyle name="Normal 34 5 6 2 2" xfId="59086" xr:uid="{00000000-0005-0000-0000-0000E0B30000}"/>
    <cellStyle name="Normal 34 5 6 3" xfId="46489" xr:uid="{00000000-0005-0000-0000-0000E1B30000}"/>
    <cellStyle name="Normal 34 5 6 4" xfId="36475" xr:uid="{00000000-0005-0000-0000-0000E2B30000}"/>
    <cellStyle name="Normal 34 5 7" xfId="15634" xr:uid="{00000000-0005-0000-0000-0000E3B30000}"/>
    <cellStyle name="Normal 34 5 7 2" xfId="50850" xr:uid="{00000000-0005-0000-0000-0000E4B30000}"/>
    <cellStyle name="Normal 34 5 7 3" xfId="28239" xr:uid="{00000000-0005-0000-0000-0000E5B30000}"/>
    <cellStyle name="Normal 34 5 8" xfId="12725" xr:uid="{00000000-0005-0000-0000-0000E6B30000}"/>
    <cellStyle name="Normal 34 5 8 2" xfId="47943" xr:uid="{00000000-0005-0000-0000-0000E7B30000}"/>
    <cellStyle name="Normal 34 5 9" xfId="38253" xr:uid="{00000000-0005-0000-0000-0000E8B30000}"/>
    <cellStyle name="Normal 34 6" xfId="2787" xr:uid="{00000000-0005-0000-0000-0000E9B30000}"/>
    <cellStyle name="Normal 34 6 10" xfId="25180" xr:uid="{00000000-0005-0000-0000-0000EAB30000}"/>
    <cellStyle name="Normal 34 6 11" xfId="60715" xr:uid="{00000000-0005-0000-0000-0000EBB30000}"/>
    <cellStyle name="Normal 34 6 2" xfId="4611" xr:uid="{00000000-0005-0000-0000-0000ECB30000}"/>
    <cellStyle name="Normal 34 6 2 2" xfId="17258" xr:uid="{00000000-0005-0000-0000-0000EDB30000}"/>
    <cellStyle name="Normal 34 6 2 2 2" xfId="52474" xr:uid="{00000000-0005-0000-0000-0000EEB30000}"/>
    <cellStyle name="Normal 34 6 2 2 3" xfId="29863" xr:uid="{00000000-0005-0000-0000-0000EFB30000}"/>
    <cellStyle name="Normal 34 6 2 3" xfId="13704" xr:uid="{00000000-0005-0000-0000-0000F0B30000}"/>
    <cellStyle name="Normal 34 6 2 3 2" xfId="48922" xr:uid="{00000000-0005-0000-0000-0000F1B30000}"/>
    <cellStyle name="Normal 34 6 2 4" xfId="39877" xr:uid="{00000000-0005-0000-0000-0000F2B30000}"/>
    <cellStyle name="Normal 34 6 2 5" xfId="26311" xr:uid="{00000000-0005-0000-0000-0000F3B30000}"/>
    <cellStyle name="Normal 34 6 3" xfId="6081" xr:uid="{00000000-0005-0000-0000-0000F4B30000}"/>
    <cellStyle name="Normal 34 6 3 2" xfId="18712" xr:uid="{00000000-0005-0000-0000-0000F5B30000}"/>
    <cellStyle name="Normal 34 6 3 2 2" xfId="53928" xr:uid="{00000000-0005-0000-0000-0000F6B30000}"/>
    <cellStyle name="Normal 34 6 3 3" xfId="41331" xr:uid="{00000000-0005-0000-0000-0000F7B30000}"/>
    <cellStyle name="Normal 34 6 3 4" xfId="31317" xr:uid="{00000000-0005-0000-0000-0000F8B30000}"/>
    <cellStyle name="Normal 34 6 4" xfId="7540" xr:uid="{00000000-0005-0000-0000-0000F9B30000}"/>
    <cellStyle name="Normal 34 6 4 2" xfId="20166" xr:uid="{00000000-0005-0000-0000-0000FAB30000}"/>
    <cellStyle name="Normal 34 6 4 2 2" xfId="55382" xr:uid="{00000000-0005-0000-0000-0000FBB30000}"/>
    <cellStyle name="Normal 34 6 4 3" xfId="42785" xr:uid="{00000000-0005-0000-0000-0000FCB30000}"/>
    <cellStyle name="Normal 34 6 4 4" xfId="32771" xr:uid="{00000000-0005-0000-0000-0000FDB30000}"/>
    <cellStyle name="Normal 34 6 5" xfId="9321" xr:uid="{00000000-0005-0000-0000-0000FEB30000}"/>
    <cellStyle name="Normal 34 6 5 2" xfId="21942" xr:uid="{00000000-0005-0000-0000-0000FFB30000}"/>
    <cellStyle name="Normal 34 6 5 2 2" xfId="57158" xr:uid="{00000000-0005-0000-0000-000000B40000}"/>
    <cellStyle name="Normal 34 6 5 3" xfId="44561" xr:uid="{00000000-0005-0000-0000-000001B40000}"/>
    <cellStyle name="Normal 34 6 5 4" xfId="34547" xr:uid="{00000000-0005-0000-0000-000002B40000}"/>
    <cellStyle name="Normal 34 6 6" xfId="11115" xr:uid="{00000000-0005-0000-0000-000003B40000}"/>
    <cellStyle name="Normal 34 6 6 2" xfId="23718" xr:uid="{00000000-0005-0000-0000-000004B40000}"/>
    <cellStyle name="Normal 34 6 6 2 2" xfId="58934" xr:uid="{00000000-0005-0000-0000-000005B40000}"/>
    <cellStyle name="Normal 34 6 6 3" xfId="46337" xr:uid="{00000000-0005-0000-0000-000006B40000}"/>
    <cellStyle name="Normal 34 6 6 4" xfId="36323" xr:uid="{00000000-0005-0000-0000-000007B40000}"/>
    <cellStyle name="Normal 34 6 7" xfId="15482" xr:uid="{00000000-0005-0000-0000-000008B40000}"/>
    <cellStyle name="Normal 34 6 7 2" xfId="50698" xr:uid="{00000000-0005-0000-0000-000009B40000}"/>
    <cellStyle name="Normal 34 6 7 3" xfId="28087" xr:uid="{00000000-0005-0000-0000-00000AB40000}"/>
    <cellStyle name="Normal 34 6 8" xfId="12573" xr:uid="{00000000-0005-0000-0000-00000BB40000}"/>
    <cellStyle name="Normal 34 6 8 2" xfId="47791" xr:uid="{00000000-0005-0000-0000-00000CB40000}"/>
    <cellStyle name="Normal 34 6 9" xfId="38101" xr:uid="{00000000-0005-0000-0000-00000DB40000}"/>
    <cellStyle name="Normal 34 7" xfId="3302" xr:uid="{00000000-0005-0000-0000-00000EB40000}"/>
    <cellStyle name="Normal 34 7 10" xfId="26798" xr:uid="{00000000-0005-0000-0000-00000FB40000}"/>
    <cellStyle name="Normal 34 7 11" xfId="61202" xr:uid="{00000000-0005-0000-0000-000010B40000}"/>
    <cellStyle name="Normal 34 7 2" xfId="5098" xr:uid="{00000000-0005-0000-0000-000011B40000}"/>
    <cellStyle name="Normal 34 7 2 2" xfId="17745" xr:uid="{00000000-0005-0000-0000-000012B40000}"/>
    <cellStyle name="Normal 34 7 2 2 2" xfId="52961" xr:uid="{00000000-0005-0000-0000-000013B40000}"/>
    <cellStyle name="Normal 34 7 2 3" xfId="40364" xr:uid="{00000000-0005-0000-0000-000014B40000}"/>
    <cellStyle name="Normal 34 7 2 4" xfId="30350" xr:uid="{00000000-0005-0000-0000-000015B40000}"/>
    <cellStyle name="Normal 34 7 3" xfId="6568" xr:uid="{00000000-0005-0000-0000-000016B40000}"/>
    <cellStyle name="Normal 34 7 3 2" xfId="19199" xr:uid="{00000000-0005-0000-0000-000017B40000}"/>
    <cellStyle name="Normal 34 7 3 2 2" xfId="54415" xr:uid="{00000000-0005-0000-0000-000018B40000}"/>
    <cellStyle name="Normal 34 7 3 3" xfId="41818" xr:uid="{00000000-0005-0000-0000-000019B40000}"/>
    <cellStyle name="Normal 34 7 3 4" xfId="31804" xr:uid="{00000000-0005-0000-0000-00001AB40000}"/>
    <cellStyle name="Normal 34 7 4" xfId="8027" xr:uid="{00000000-0005-0000-0000-00001BB40000}"/>
    <cellStyle name="Normal 34 7 4 2" xfId="20653" xr:uid="{00000000-0005-0000-0000-00001CB40000}"/>
    <cellStyle name="Normal 34 7 4 2 2" xfId="55869" xr:uid="{00000000-0005-0000-0000-00001DB40000}"/>
    <cellStyle name="Normal 34 7 4 3" xfId="43272" xr:uid="{00000000-0005-0000-0000-00001EB40000}"/>
    <cellStyle name="Normal 34 7 4 4" xfId="33258" xr:uid="{00000000-0005-0000-0000-00001FB40000}"/>
    <cellStyle name="Normal 34 7 5" xfId="9808" xr:uid="{00000000-0005-0000-0000-000020B40000}"/>
    <cellStyle name="Normal 34 7 5 2" xfId="22429" xr:uid="{00000000-0005-0000-0000-000021B40000}"/>
    <cellStyle name="Normal 34 7 5 2 2" xfId="57645" xr:uid="{00000000-0005-0000-0000-000022B40000}"/>
    <cellStyle name="Normal 34 7 5 3" xfId="45048" xr:uid="{00000000-0005-0000-0000-000023B40000}"/>
    <cellStyle name="Normal 34 7 5 4" xfId="35034" xr:uid="{00000000-0005-0000-0000-000024B40000}"/>
    <cellStyle name="Normal 34 7 6" xfId="11602" xr:uid="{00000000-0005-0000-0000-000025B40000}"/>
    <cellStyle name="Normal 34 7 6 2" xfId="24205" xr:uid="{00000000-0005-0000-0000-000026B40000}"/>
    <cellStyle name="Normal 34 7 6 2 2" xfId="59421" xr:uid="{00000000-0005-0000-0000-000027B40000}"/>
    <cellStyle name="Normal 34 7 6 3" xfId="46824" xr:uid="{00000000-0005-0000-0000-000028B40000}"/>
    <cellStyle name="Normal 34 7 6 4" xfId="36810" xr:uid="{00000000-0005-0000-0000-000029B40000}"/>
    <cellStyle name="Normal 34 7 7" xfId="15969" xr:uid="{00000000-0005-0000-0000-00002AB40000}"/>
    <cellStyle name="Normal 34 7 7 2" xfId="51185" xr:uid="{00000000-0005-0000-0000-00002BB40000}"/>
    <cellStyle name="Normal 34 7 7 3" xfId="28574" xr:uid="{00000000-0005-0000-0000-00002CB40000}"/>
    <cellStyle name="Normal 34 7 8" xfId="14191" xr:uid="{00000000-0005-0000-0000-00002DB40000}"/>
    <cellStyle name="Normal 34 7 8 2" xfId="49409" xr:uid="{00000000-0005-0000-0000-00002EB40000}"/>
    <cellStyle name="Normal 34 7 9" xfId="38588" xr:uid="{00000000-0005-0000-0000-00002FB40000}"/>
    <cellStyle name="Normal 34 8" xfId="2457" xr:uid="{00000000-0005-0000-0000-000030B40000}"/>
    <cellStyle name="Normal 34 8 10" xfId="25989" xr:uid="{00000000-0005-0000-0000-000031B40000}"/>
    <cellStyle name="Normal 34 8 11" xfId="60393" xr:uid="{00000000-0005-0000-0000-000032B40000}"/>
    <cellStyle name="Normal 34 8 2" xfId="4289" xr:uid="{00000000-0005-0000-0000-000033B40000}"/>
    <cellStyle name="Normal 34 8 2 2" xfId="16936" xr:uid="{00000000-0005-0000-0000-000034B40000}"/>
    <cellStyle name="Normal 34 8 2 2 2" xfId="52152" xr:uid="{00000000-0005-0000-0000-000035B40000}"/>
    <cellStyle name="Normal 34 8 2 3" xfId="39555" xr:uid="{00000000-0005-0000-0000-000036B40000}"/>
    <cellStyle name="Normal 34 8 2 4" xfId="29541" xr:uid="{00000000-0005-0000-0000-000037B40000}"/>
    <cellStyle name="Normal 34 8 3" xfId="5759" xr:uid="{00000000-0005-0000-0000-000038B40000}"/>
    <cellStyle name="Normal 34 8 3 2" xfId="18390" xr:uid="{00000000-0005-0000-0000-000039B40000}"/>
    <cellStyle name="Normal 34 8 3 2 2" xfId="53606" xr:uid="{00000000-0005-0000-0000-00003AB40000}"/>
    <cellStyle name="Normal 34 8 3 3" xfId="41009" xr:uid="{00000000-0005-0000-0000-00003BB40000}"/>
    <cellStyle name="Normal 34 8 3 4" xfId="30995" xr:uid="{00000000-0005-0000-0000-00003CB40000}"/>
    <cellStyle name="Normal 34 8 4" xfId="7218" xr:uid="{00000000-0005-0000-0000-00003DB40000}"/>
    <cellStyle name="Normal 34 8 4 2" xfId="19844" xr:uid="{00000000-0005-0000-0000-00003EB40000}"/>
    <cellStyle name="Normal 34 8 4 2 2" xfId="55060" xr:uid="{00000000-0005-0000-0000-00003FB40000}"/>
    <cellStyle name="Normal 34 8 4 3" xfId="42463" xr:uid="{00000000-0005-0000-0000-000040B40000}"/>
    <cellStyle name="Normal 34 8 4 4" xfId="32449" xr:uid="{00000000-0005-0000-0000-000041B40000}"/>
    <cellStyle name="Normal 34 8 5" xfId="8999" xr:uid="{00000000-0005-0000-0000-000042B40000}"/>
    <cellStyle name="Normal 34 8 5 2" xfId="21620" xr:uid="{00000000-0005-0000-0000-000043B40000}"/>
    <cellStyle name="Normal 34 8 5 2 2" xfId="56836" xr:uid="{00000000-0005-0000-0000-000044B40000}"/>
    <cellStyle name="Normal 34 8 5 3" xfId="44239" xr:uid="{00000000-0005-0000-0000-000045B40000}"/>
    <cellStyle name="Normal 34 8 5 4" xfId="34225" xr:uid="{00000000-0005-0000-0000-000046B40000}"/>
    <cellStyle name="Normal 34 8 6" xfId="10793" xr:uid="{00000000-0005-0000-0000-000047B40000}"/>
    <cellStyle name="Normal 34 8 6 2" xfId="23396" xr:uid="{00000000-0005-0000-0000-000048B40000}"/>
    <cellStyle name="Normal 34 8 6 2 2" xfId="58612" xr:uid="{00000000-0005-0000-0000-000049B40000}"/>
    <cellStyle name="Normal 34 8 6 3" xfId="46015" xr:uid="{00000000-0005-0000-0000-00004AB40000}"/>
    <cellStyle name="Normal 34 8 6 4" xfId="36001" xr:uid="{00000000-0005-0000-0000-00004BB40000}"/>
    <cellStyle name="Normal 34 8 7" xfId="15160" xr:uid="{00000000-0005-0000-0000-00004CB40000}"/>
    <cellStyle name="Normal 34 8 7 2" xfId="50376" xr:uid="{00000000-0005-0000-0000-00004DB40000}"/>
    <cellStyle name="Normal 34 8 7 3" xfId="27765" xr:uid="{00000000-0005-0000-0000-00004EB40000}"/>
    <cellStyle name="Normal 34 8 8" xfId="13382" xr:uid="{00000000-0005-0000-0000-00004FB40000}"/>
    <cellStyle name="Normal 34 8 8 2" xfId="48600" xr:uid="{00000000-0005-0000-0000-000050B40000}"/>
    <cellStyle name="Normal 34 8 9" xfId="37779" xr:uid="{00000000-0005-0000-0000-000051B40000}"/>
    <cellStyle name="Normal 34 9" xfId="3626" xr:uid="{00000000-0005-0000-0000-000052B40000}"/>
    <cellStyle name="Normal 34 9 2" xfId="8350" xr:uid="{00000000-0005-0000-0000-000053B40000}"/>
    <cellStyle name="Normal 34 9 2 2" xfId="20976" xr:uid="{00000000-0005-0000-0000-000054B40000}"/>
    <cellStyle name="Normal 34 9 2 2 2" xfId="56192" xr:uid="{00000000-0005-0000-0000-000055B40000}"/>
    <cellStyle name="Normal 34 9 2 3" xfId="43595" xr:uid="{00000000-0005-0000-0000-000056B40000}"/>
    <cellStyle name="Normal 34 9 2 4" xfId="33581" xr:uid="{00000000-0005-0000-0000-000057B40000}"/>
    <cellStyle name="Normal 34 9 3" xfId="10131" xr:uid="{00000000-0005-0000-0000-000058B40000}"/>
    <cellStyle name="Normal 34 9 3 2" xfId="22752" xr:uid="{00000000-0005-0000-0000-000059B40000}"/>
    <cellStyle name="Normal 34 9 3 2 2" xfId="57968" xr:uid="{00000000-0005-0000-0000-00005AB40000}"/>
    <cellStyle name="Normal 34 9 3 3" xfId="45371" xr:uid="{00000000-0005-0000-0000-00005BB40000}"/>
    <cellStyle name="Normal 34 9 3 4" xfId="35357" xr:uid="{00000000-0005-0000-0000-00005CB40000}"/>
    <cellStyle name="Normal 34 9 4" xfId="11927" xr:uid="{00000000-0005-0000-0000-00005DB40000}"/>
    <cellStyle name="Normal 34 9 4 2" xfId="24528" xr:uid="{00000000-0005-0000-0000-00005EB40000}"/>
    <cellStyle name="Normal 34 9 4 2 2" xfId="59744" xr:uid="{00000000-0005-0000-0000-00005FB40000}"/>
    <cellStyle name="Normal 34 9 4 3" xfId="47147" xr:uid="{00000000-0005-0000-0000-000060B40000}"/>
    <cellStyle name="Normal 34 9 4 4" xfId="37133" xr:uid="{00000000-0005-0000-0000-000061B40000}"/>
    <cellStyle name="Normal 34 9 5" xfId="16292" xr:uid="{00000000-0005-0000-0000-000062B40000}"/>
    <cellStyle name="Normal 34 9 5 2" xfId="51508" xr:uid="{00000000-0005-0000-0000-000063B40000}"/>
    <cellStyle name="Normal 34 9 5 3" xfId="28897" xr:uid="{00000000-0005-0000-0000-000064B40000}"/>
    <cellStyle name="Normal 34 9 6" xfId="14514" xr:uid="{00000000-0005-0000-0000-000065B40000}"/>
    <cellStyle name="Normal 34 9 6 2" xfId="49732" xr:uid="{00000000-0005-0000-0000-000066B40000}"/>
    <cellStyle name="Normal 34 9 7" xfId="38911" xr:uid="{00000000-0005-0000-0000-000067B40000}"/>
    <cellStyle name="Normal 34 9 8" xfId="27121" xr:uid="{00000000-0005-0000-0000-000068B40000}"/>
    <cellStyle name="Normal 34_District Target Attainment" xfId="1169" xr:uid="{00000000-0005-0000-0000-000069B40000}"/>
    <cellStyle name="Normal 35" xfId="2434" xr:uid="{00000000-0005-0000-0000-00006AB40000}"/>
    <cellStyle name="Normal 35 10" xfId="10695" xr:uid="{00000000-0005-0000-0000-00006BB40000}"/>
    <cellStyle name="Normal 35 10 2" xfId="23306" xr:uid="{00000000-0005-0000-0000-00006CB40000}"/>
    <cellStyle name="Normal 35 10 2 2" xfId="58522" xr:uid="{00000000-0005-0000-0000-00006DB40000}"/>
    <cellStyle name="Normal 35 10 3" xfId="45925" xr:uid="{00000000-0005-0000-0000-00006EB40000}"/>
    <cellStyle name="Normal 35 10 4" xfId="35911" xr:uid="{00000000-0005-0000-0000-00006FB40000}"/>
    <cellStyle name="Normal 35 11" xfId="15139" xr:uid="{00000000-0005-0000-0000-000070B40000}"/>
    <cellStyle name="Normal 35 11 2" xfId="50355" xr:uid="{00000000-0005-0000-0000-000071B40000}"/>
    <cellStyle name="Normal 35 11 3" xfId="27744" xr:uid="{00000000-0005-0000-0000-000072B40000}"/>
    <cellStyle name="Normal 35 12" xfId="12552" xr:uid="{00000000-0005-0000-0000-000073B40000}"/>
    <cellStyle name="Normal 35 12 2" xfId="47770" xr:uid="{00000000-0005-0000-0000-000074B40000}"/>
    <cellStyle name="Normal 35 13" xfId="37758" xr:uid="{00000000-0005-0000-0000-000075B40000}"/>
    <cellStyle name="Normal 35 14" xfId="25159" xr:uid="{00000000-0005-0000-0000-000076B40000}"/>
    <cellStyle name="Normal 35 15" xfId="60372" xr:uid="{00000000-0005-0000-0000-000077B40000}"/>
    <cellStyle name="Normal 35 2" xfId="3274" xr:uid="{00000000-0005-0000-0000-000078B40000}"/>
    <cellStyle name="Normal 35 2 10" xfId="25643" xr:uid="{00000000-0005-0000-0000-000079B40000}"/>
    <cellStyle name="Normal 35 2 11" xfId="61178" xr:uid="{00000000-0005-0000-0000-00007AB40000}"/>
    <cellStyle name="Normal 35 2 2" xfId="5074" xr:uid="{00000000-0005-0000-0000-00007BB40000}"/>
    <cellStyle name="Normal 35 2 2 2" xfId="17721" xr:uid="{00000000-0005-0000-0000-00007CB40000}"/>
    <cellStyle name="Normal 35 2 2 2 2" xfId="52937" xr:uid="{00000000-0005-0000-0000-00007DB40000}"/>
    <cellStyle name="Normal 35 2 2 2 3" xfId="30326" xr:uid="{00000000-0005-0000-0000-00007EB40000}"/>
    <cellStyle name="Normal 35 2 2 3" xfId="14167" xr:uid="{00000000-0005-0000-0000-00007FB40000}"/>
    <cellStyle name="Normal 35 2 2 3 2" xfId="49385" xr:uid="{00000000-0005-0000-0000-000080B40000}"/>
    <cellStyle name="Normal 35 2 2 4" xfId="40340" xr:uid="{00000000-0005-0000-0000-000081B40000}"/>
    <cellStyle name="Normal 35 2 2 5" xfId="26774" xr:uid="{00000000-0005-0000-0000-000082B40000}"/>
    <cellStyle name="Normal 35 2 3" xfId="6544" xr:uid="{00000000-0005-0000-0000-000083B40000}"/>
    <cellStyle name="Normal 35 2 3 2" xfId="19175" xr:uid="{00000000-0005-0000-0000-000084B40000}"/>
    <cellStyle name="Normal 35 2 3 2 2" xfId="54391" xr:uid="{00000000-0005-0000-0000-000085B40000}"/>
    <cellStyle name="Normal 35 2 3 3" xfId="41794" xr:uid="{00000000-0005-0000-0000-000086B40000}"/>
    <cellStyle name="Normal 35 2 3 4" xfId="31780" xr:uid="{00000000-0005-0000-0000-000087B40000}"/>
    <cellStyle name="Normal 35 2 4" xfId="8003" xr:uid="{00000000-0005-0000-0000-000088B40000}"/>
    <cellStyle name="Normal 35 2 4 2" xfId="20629" xr:uid="{00000000-0005-0000-0000-000089B40000}"/>
    <cellStyle name="Normal 35 2 4 2 2" xfId="55845" xr:uid="{00000000-0005-0000-0000-00008AB40000}"/>
    <cellStyle name="Normal 35 2 4 3" xfId="43248" xr:uid="{00000000-0005-0000-0000-00008BB40000}"/>
    <cellStyle name="Normal 35 2 4 4" xfId="33234" xr:uid="{00000000-0005-0000-0000-00008CB40000}"/>
    <cellStyle name="Normal 35 2 5" xfId="9784" xr:uid="{00000000-0005-0000-0000-00008DB40000}"/>
    <cellStyle name="Normal 35 2 5 2" xfId="22405" xr:uid="{00000000-0005-0000-0000-00008EB40000}"/>
    <cellStyle name="Normal 35 2 5 2 2" xfId="57621" xr:uid="{00000000-0005-0000-0000-00008FB40000}"/>
    <cellStyle name="Normal 35 2 5 3" xfId="45024" xr:uid="{00000000-0005-0000-0000-000090B40000}"/>
    <cellStyle name="Normal 35 2 5 4" xfId="35010" xr:uid="{00000000-0005-0000-0000-000091B40000}"/>
    <cellStyle name="Normal 35 2 6" xfId="11578" xr:uid="{00000000-0005-0000-0000-000092B40000}"/>
    <cellStyle name="Normal 35 2 6 2" xfId="24181" xr:uid="{00000000-0005-0000-0000-000093B40000}"/>
    <cellStyle name="Normal 35 2 6 2 2" xfId="59397" xr:uid="{00000000-0005-0000-0000-000094B40000}"/>
    <cellStyle name="Normal 35 2 6 3" xfId="46800" xr:uid="{00000000-0005-0000-0000-000095B40000}"/>
    <cellStyle name="Normal 35 2 6 4" xfId="36786" xr:uid="{00000000-0005-0000-0000-000096B40000}"/>
    <cellStyle name="Normal 35 2 7" xfId="15945" xr:uid="{00000000-0005-0000-0000-000097B40000}"/>
    <cellStyle name="Normal 35 2 7 2" xfId="51161" xr:uid="{00000000-0005-0000-0000-000098B40000}"/>
    <cellStyle name="Normal 35 2 7 3" xfId="28550" xr:uid="{00000000-0005-0000-0000-000099B40000}"/>
    <cellStyle name="Normal 35 2 8" xfId="13036" xr:uid="{00000000-0005-0000-0000-00009AB40000}"/>
    <cellStyle name="Normal 35 2 8 2" xfId="48254" xr:uid="{00000000-0005-0000-0000-00009BB40000}"/>
    <cellStyle name="Normal 35 2 9" xfId="38564" xr:uid="{00000000-0005-0000-0000-00009CB40000}"/>
    <cellStyle name="Normal 35 3" xfId="3603" xr:uid="{00000000-0005-0000-0000-00009DB40000}"/>
    <cellStyle name="Normal 35 3 10" xfId="27099" xr:uid="{00000000-0005-0000-0000-00009EB40000}"/>
    <cellStyle name="Normal 35 3 11" xfId="61503" xr:uid="{00000000-0005-0000-0000-00009FB40000}"/>
    <cellStyle name="Normal 35 3 2" xfId="5399" xr:uid="{00000000-0005-0000-0000-0000A0B40000}"/>
    <cellStyle name="Normal 35 3 2 2" xfId="18046" xr:uid="{00000000-0005-0000-0000-0000A1B40000}"/>
    <cellStyle name="Normal 35 3 2 2 2" xfId="53262" xr:uid="{00000000-0005-0000-0000-0000A2B40000}"/>
    <cellStyle name="Normal 35 3 2 3" xfId="40665" xr:uid="{00000000-0005-0000-0000-0000A3B40000}"/>
    <cellStyle name="Normal 35 3 2 4" xfId="30651" xr:uid="{00000000-0005-0000-0000-0000A4B40000}"/>
    <cellStyle name="Normal 35 3 3" xfId="6869" xr:uid="{00000000-0005-0000-0000-0000A5B40000}"/>
    <cellStyle name="Normal 35 3 3 2" xfId="19500" xr:uid="{00000000-0005-0000-0000-0000A6B40000}"/>
    <cellStyle name="Normal 35 3 3 2 2" xfId="54716" xr:uid="{00000000-0005-0000-0000-0000A7B40000}"/>
    <cellStyle name="Normal 35 3 3 3" xfId="42119" xr:uid="{00000000-0005-0000-0000-0000A8B40000}"/>
    <cellStyle name="Normal 35 3 3 4" xfId="32105" xr:uid="{00000000-0005-0000-0000-0000A9B40000}"/>
    <cellStyle name="Normal 35 3 4" xfId="8328" xr:uid="{00000000-0005-0000-0000-0000AAB40000}"/>
    <cellStyle name="Normal 35 3 4 2" xfId="20954" xr:uid="{00000000-0005-0000-0000-0000ABB40000}"/>
    <cellStyle name="Normal 35 3 4 2 2" xfId="56170" xr:uid="{00000000-0005-0000-0000-0000ACB40000}"/>
    <cellStyle name="Normal 35 3 4 3" xfId="43573" xr:uid="{00000000-0005-0000-0000-0000ADB40000}"/>
    <cellStyle name="Normal 35 3 4 4" xfId="33559" xr:uid="{00000000-0005-0000-0000-0000AEB40000}"/>
    <cellStyle name="Normal 35 3 5" xfId="10109" xr:uid="{00000000-0005-0000-0000-0000AFB40000}"/>
    <cellStyle name="Normal 35 3 5 2" xfId="22730" xr:uid="{00000000-0005-0000-0000-0000B0B40000}"/>
    <cellStyle name="Normal 35 3 5 2 2" xfId="57946" xr:uid="{00000000-0005-0000-0000-0000B1B40000}"/>
    <cellStyle name="Normal 35 3 5 3" xfId="45349" xr:uid="{00000000-0005-0000-0000-0000B2B40000}"/>
    <cellStyle name="Normal 35 3 5 4" xfId="35335" xr:uid="{00000000-0005-0000-0000-0000B3B40000}"/>
    <cellStyle name="Normal 35 3 6" xfId="11903" xr:uid="{00000000-0005-0000-0000-0000B4B40000}"/>
    <cellStyle name="Normal 35 3 6 2" xfId="24506" xr:uid="{00000000-0005-0000-0000-0000B5B40000}"/>
    <cellStyle name="Normal 35 3 6 2 2" xfId="59722" xr:uid="{00000000-0005-0000-0000-0000B6B40000}"/>
    <cellStyle name="Normal 35 3 6 3" xfId="47125" xr:uid="{00000000-0005-0000-0000-0000B7B40000}"/>
    <cellStyle name="Normal 35 3 6 4" xfId="37111" xr:uid="{00000000-0005-0000-0000-0000B8B40000}"/>
    <cellStyle name="Normal 35 3 7" xfId="16270" xr:uid="{00000000-0005-0000-0000-0000B9B40000}"/>
    <cellStyle name="Normal 35 3 7 2" xfId="51486" xr:uid="{00000000-0005-0000-0000-0000BAB40000}"/>
    <cellStyle name="Normal 35 3 7 3" xfId="28875" xr:uid="{00000000-0005-0000-0000-0000BBB40000}"/>
    <cellStyle name="Normal 35 3 8" xfId="14492" xr:uid="{00000000-0005-0000-0000-0000BCB40000}"/>
    <cellStyle name="Normal 35 3 8 2" xfId="49710" xr:uid="{00000000-0005-0000-0000-0000BDB40000}"/>
    <cellStyle name="Normal 35 3 9" xfId="38889" xr:uid="{00000000-0005-0000-0000-0000BEB40000}"/>
    <cellStyle name="Normal 35 4" xfId="2764" xr:uid="{00000000-0005-0000-0000-0000BFB40000}"/>
    <cellStyle name="Normal 35 4 10" xfId="26290" xr:uid="{00000000-0005-0000-0000-0000C0B40000}"/>
    <cellStyle name="Normal 35 4 11" xfId="60694" xr:uid="{00000000-0005-0000-0000-0000C1B40000}"/>
    <cellStyle name="Normal 35 4 2" xfId="4590" xr:uid="{00000000-0005-0000-0000-0000C2B40000}"/>
    <cellStyle name="Normal 35 4 2 2" xfId="17237" xr:uid="{00000000-0005-0000-0000-0000C3B40000}"/>
    <cellStyle name="Normal 35 4 2 2 2" xfId="52453" xr:uid="{00000000-0005-0000-0000-0000C4B40000}"/>
    <cellStyle name="Normal 35 4 2 3" xfId="39856" xr:uid="{00000000-0005-0000-0000-0000C5B40000}"/>
    <cellStyle name="Normal 35 4 2 4" xfId="29842" xr:uid="{00000000-0005-0000-0000-0000C6B40000}"/>
    <cellStyle name="Normal 35 4 3" xfId="6060" xr:uid="{00000000-0005-0000-0000-0000C7B40000}"/>
    <cellStyle name="Normal 35 4 3 2" xfId="18691" xr:uid="{00000000-0005-0000-0000-0000C8B40000}"/>
    <cellStyle name="Normal 35 4 3 2 2" xfId="53907" xr:uid="{00000000-0005-0000-0000-0000C9B40000}"/>
    <cellStyle name="Normal 35 4 3 3" xfId="41310" xr:uid="{00000000-0005-0000-0000-0000CAB40000}"/>
    <cellStyle name="Normal 35 4 3 4" xfId="31296" xr:uid="{00000000-0005-0000-0000-0000CBB40000}"/>
    <cellStyle name="Normal 35 4 4" xfId="7519" xr:uid="{00000000-0005-0000-0000-0000CCB40000}"/>
    <cellStyle name="Normal 35 4 4 2" xfId="20145" xr:uid="{00000000-0005-0000-0000-0000CDB40000}"/>
    <cellStyle name="Normal 35 4 4 2 2" xfId="55361" xr:uid="{00000000-0005-0000-0000-0000CEB40000}"/>
    <cellStyle name="Normal 35 4 4 3" xfId="42764" xr:uid="{00000000-0005-0000-0000-0000CFB40000}"/>
    <cellStyle name="Normal 35 4 4 4" xfId="32750" xr:uid="{00000000-0005-0000-0000-0000D0B40000}"/>
    <cellStyle name="Normal 35 4 5" xfId="9300" xr:uid="{00000000-0005-0000-0000-0000D1B40000}"/>
    <cellStyle name="Normal 35 4 5 2" xfId="21921" xr:uid="{00000000-0005-0000-0000-0000D2B40000}"/>
    <cellStyle name="Normal 35 4 5 2 2" xfId="57137" xr:uid="{00000000-0005-0000-0000-0000D3B40000}"/>
    <cellStyle name="Normal 35 4 5 3" xfId="44540" xr:uid="{00000000-0005-0000-0000-0000D4B40000}"/>
    <cellStyle name="Normal 35 4 5 4" xfId="34526" xr:uid="{00000000-0005-0000-0000-0000D5B40000}"/>
    <cellStyle name="Normal 35 4 6" xfId="11094" xr:uid="{00000000-0005-0000-0000-0000D6B40000}"/>
    <cellStyle name="Normal 35 4 6 2" xfId="23697" xr:uid="{00000000-0005-0000-0000-0000D7B40000}"/>
    <cellStyle name="Normal 35 4 6 2 2" xfId="58913" xr:uid="{00000000-0005-0000-0000-0000D8B40000}"/>
    <cellStyle name="Normal 35 4 6 3" xfId="46316" xr:uid="{00000000-0005-0000-0000-0000D9B40000}"/>
    <cellStyle name="Normal 35 4 6 4" xfId="36302" xr:uid="{00000000-0005-0000-0000-0000DAB40000}"/>
    <cellStyle name="Normal 35 4 7" xfId="15461" xr:uid="{00000000-0005-0000-0000-0000DBB40000}"/>
    <cellStyle name="Normal 35 4 7 2" xfId="50677" xr:uid="{00000000-0005-0000-0000-0000DCB40000}"/>
    <cellStyle name="Normal 35 4 7 3" xfId="28066" xr:uid="{00000000-0005-0000-0000-0000DDB40000}"/>
    <cellStyle name="Normal 35 4 8" xfId="13683" xr:uid="{00000000-0005-0000-0000-0000DEB40000}"/>
    <cellStyle name="Normal 35 4 8 2" xfId="48901" xr:uid="{00000000-0005-0000-0000-0000DFB40000}"/>
    <cellStyle name="Normal 35 4 9" xfId="38080" xr:uid="{00000000-0005-0000-0000-0000E0B40000}"/>
    <cellStyle name="Normal 35 5" xfId="3928" xr:uid="{00000000-0005-0000-0000-0000E1B40000}"/>
    <cellStyle name="Normal 35 5 2" xfId="8651" xr:uid="{00000000-0005-0000-0000-0000E2B40000}"/>
    <cellStyle name="Normal 35 5 2 2" xfId="21277" xr:uid="{00000000-0005-0000-0000-0000E3B40000}"/>
    <cellStyle name="Normal 35 5 2 2 2" xfId="56493" xr:uid="{00000000-0005-0000-0000-0000E4B40000}"/>
    <cellStyle name="Normal 35 5 2 3" xfId="43896" xr:uid="{00000000-0005-0000-0000-0000E5B40000}"/>
    <cellStyle name="Normal 35 5 2 4" xfId="33882" xr:uid="{00000000-0005-0000-0000-0000E6B40000}"/>
    <cellStyle name="Normal 35 5 3" xfId="10432" xr:uid="{00000000-0005-0000-0000-0000E7B40000}"/>
    <cellStyle name="Normal 35 5 3 2" xfId="23053" xr:uid="{00000000-0005-0000-0000-0000E8B40000}"/>
    <cellStyle name="Normal 35 5 3 2 2" xfId="58269" xr:uid="{00000000-0005-0000-0000-0000E9B40000}"/>
    <cellStyle name="Normal 35 5 3 3" xfId="45672" xr:uid="{00000000-0005-0000-0000-0000EAB40000}"/>
    <cellStyle name="Normal 35 5 3 4" xfId="35658" xr:uid="{00000000-0005-0000-0000-0000EBB40000}"/>
    <cellStyle name="Normal 35 5 4" xfId="12228" xr:uid="{00000000-0005-0000-0000-0000ECB40000}"/>
    <cellStyle name="Normal 35 5 4 2" xfId="24829" xr:uid="{00000000-0005-0000-0000-0000EDB40000}"/>
    <cellStyle name="Normal 35 5 4 2 2" xfId="60045" xr:uid="{00000000-0005-0000-0000-0000EEB40000}"/>
    <cellStyle name="Normal 35 5 4 3" xfId="47448" xr:uid="{00000000-0005-0000-0000-0000EFB40000}"/>
    <cellStyle name="Normal 35 5 4 4" xfId="37434" xr:uid="{00000000-0005-0000-0000-0000F0B40000}"/>
    <cellStyle name="Normal 35 5 5" xfId="16593" xr:uid="{00000000-0005-0000-0000-0000F1B40000}"/>
    <cellStyle name="Normal 35 5 5 2" xfId="51809" xr:uid="{00000000-0005-0000-0000-0000F2B40000}"/>
    <cellStyle name="Normal 35 5 5 3" xfId="29198" xr:uid="{00000000-0005-0000-0000-0000F3B40000}"/>
    <cellStyle name="Normal 35 5 6" xfId="14815" xr:uid="{00000000-0005-0000-0000-0000F4B40000}"/>
    <cellStyle name="Normal 35 5 6 2" xfId="50033" xr:uid="{00000000-0005-0000-0000-0000F5B40000}"/>
    <cellStyle name="Normal 35 5 7" xfId="39212" xr:uid="{00000000-0005-0000-0000-0000F6B40000}"/>
    <cellStyle name="Normal 35 5 8" xfId="27422" xr:uid="{00000000-0005-0000-0000-0000F7B40000}"/>
    <cellStyle name="Normal 35 6" xfId="4268" xr:uid="{00000000-0005-0000-0000-0000F8B40000}"/>
    <cellStyle name="Normal 35 6 2" xfId="16915" xr:uid="{00000000-0005-0000-0000-0000F9B40000}"/>
    <cellStyle name="Normal 35 6 2 2" xfId="52131" xr:uid="{00000000-0005-0000-0000-0000FAB40000}"/>
    <cellStyle name="Normal 35 6 2 3" xfId="29520" xr:uid="{00000000-0005-0000-0000-0000FBB40000}"/>
    <cellStyle name="Normal 35 6 3" xfId="13361" xr:uid="{00000000-0005-0000-0000-0000FCB40000}"/>
    <cellStyle name="Normal 35 6 3 2" xfId="48579" xr:uid="{00000000-0005-0000-0000-0000FDB40000}"/>
    <cellStyle name="Normal 35 6 4" xfId="39534" xr:uid="{00000000-0005-0000-0000-0000FEB40000}"/>
    <cellStyle name="Normal 35 6 5" xfId="25968" xr:uid="{00000000-0005-0000-0000-0000FFB40000}"/>
    <cellStyle name="Normal 35 7" xfId="5738" xr:uid="{00000000-0005-0000-0000-000000B50000}"/>
    <cellStyle name="Normal 35 7 2" xfId="18369" xr:uid="{00000000-0005-0000-0000-000001B50000}"/>
    <cellStyle name="Normal 35 7 2 2" xfId="53585" xr:uid="{00000000-0005-0000-0000-000002B50000}"/>
    <cellStyle name="Normal 35 7 3" xfId="40988" xr:uid="{00000000-0005-0000-0000-000003B50000}"/>
    <cellStyle name="Normal 35 7 4" xfId="30974" xr:uid="{00000000-0005-0000-0000-000004B50000}"/>
    <cellStyle name="Normal 35 8" xfId="7197" xr:uid="{00000000-0005-0000-0000-000005B50000}"/>
    <cellStyle name="Normal 35 8 2" xfId="19823" xr:uid="{00000000-0005-0000-0000-000006B50000}"/>
    <cellStyle name="Normal 35 8 2 2" xfId="55039" xr:uid="{00000000-0005-0000-0000-000007B50000}"/>
    <cellStyle name="Normal 35 8 3" xfId="42442" xr:uid="{00000000-0005-0000-0000-000008B50000}"/>
    <cellStyle name="Normal 35 8 4" xfId="32428" xr:uid="{00000000-0005-0000-0000-000009B50000}"/>
    <cellStyle name="Normal 35 9" xfId="8978" xr:uid="{00000000-0005-0000-0000-00000AB50000}"/>
    <cellStyle name="Normal 35 9 2" xfId="21599" xr:uid="{00000000-0005-0000-0000-00000BB50000}"/>
    <cellStyle name="Normal 35 9 2 2" xfId="56815" xr:uid="{00000000-0005-0000-0000-00000CB50000}"/>
    <cellStyle name="Normal 35 9 3" xfId="44218" xr:uid="{00000000-0005-0000-0000-00000DB50000}"/>
    <cellStyle name="Normal 35 9 4" xfId="34204" xr:uid="{00000000-0005-0000-0000-00000EB50000}"/>
    <cellStyle name="Normal 36" xfId="2435" xr:uid="{00000000-0005-0000-0000-00000FB50000}"/>
    <cellStyle name="Normal 36 10" xfId="10696" xr:uid="{00000000-0005-0000-0000-000010B50000}"/>
    <cellStyle name="Normal 36 10 2" xfId="23307" xr:uid="{00000000-0005-0000-0000-000011B50000}"/>
    <cellStyle name="Normal 36 10 2 2" xfId="58523" xr:uid="{00000000-0005-0000-0000-000012B50000}"/>
    <cellStyle name="Normal 36 10 3" xfId="45926" xr:uid="{00000000-0005-0000-0000-000013B50000}"/>
    <cellStyle name="Normal 36 10 4" xfId="35912" xr:uid="{00000000-0005-0000-0000-000014B50000}"/>
    <cellStyle name="Normal 36 11" xfId="15140" xr:uid="{00000000-0005-0000-0000-000015B50000}"/>
    <cellStyle name="Normal 36 11 2" xfId="50356" xr:uid="{00000000-0005-0000-0000-000016B50000}"/>
    <cellStyle name="Normal 36 11 3" xfId="27745" xr:uid="{00000000-0005-0000-0000-000017B50000}"/>
    <cellStyle name="Normal 36 12" xfId="12553" xr:uid="{00000000-0005-0000-0000-000018B50000}"/>
    <cellStyle name="Normal 36 12 2" xfId="47771" xr:uid="{00000000-0005-0000-0000-000019B50000}"/>
    <cellStyle name="Normal 36 13" xfId="37759" xr:uid="{00000000-0005-0000-0000-00001AB50000}"/>
    <cellStyle name="Normal 36 14" xfId="25160" xr:uid="{00000000-0005-0000-0000-00001BB50000}"/>
    <cellStyle name="Normal 36 15" xfId="60373" xr:uid="{00000000-0005-0000-0000-00001CB50000}"/>
    <cellStyle name="Normal 36 2" xfId="3275" xr:uid="{00000000-0005-0000-0000-00001DB50000}"/>
    <cellStyle name="Normal 36 2 10" xfId="25644" xr:uid="{00000000-0005-0000-0000-00001EB50000}"/>
    <cellStyle name="Normal 36 2 11" xfId="61179" xr:uid="{00000000-0005-0000-0000-00001FB50000}"/>
    <cellStyle name="Normal 36 2 2" xfId="5075" xr:uid="{00000000-0005-0000-0000-000020B50000}"/>
    <cellStyle name="Normal 36 2 2 2" xfId="17722" xr:uid="{00000000-0005-0000-0000-000021B50000}"/>
    <cellStyle name="Normal 36 2 2 2 2" xfId="52938" xr:uid="{00000000-0005-0000-0000-000022B50000}"/>
    <cellStyle name="Normal 36 2 2 2 3" xfId="30327" xr:uid="{00000000-0005-0000-0000-000023B50000}"/>
    <cellStyle name="Normal 36 2 2 3" xfId="14168" xr:uid="{00000000-0005-0000-0000-000024B50000}"/>
    <cellStyle name="Normal 36 2 2 3 2" xfId="49386" xr:uid="{00000000-0005-0000-0000-000025B50000}"/>
    <cellStyle name="Normal 36 2 2 4" xfId="40341" xr:uid="{00000000-0005-0000-0000-000026B50000}"/>
    <cellStyle name="Normal 36 2 2 5" xfId="26775" xr:uid="{00000000-0005-0000-0000-000027B50000}"/>
    <cellStyle name="Normal 36 2 3" xfId="6545" xr:uid="{00000000-0005-0000-0000-000028B50000}"/>
    <cellStyle name="Normal 36 2 3 2" xfId="19176" xr:uid="{00000000-0005-0000-0000-000029B50000}"/>
    <cellStyle name="Normal 36 2 3 2 2" xfId="54392" xr:uid="{00000000-0005-0000-0000-00002AB50000}"/>
    <cellStyle name="Normal 36 2 3 3" xfId="41795" xr:uid="{00000000-0005-0000-0000-00002BB50000}"/>
    <cellStyle name="Normal 36 2 3 4" xfId="31781" xr:uid="{00000000-0005-0000-0000-00002CB50000}"/>
    <cellStyle name="Normal 36 2 4" xfId="8004" xr:uid="{00000000-0005-0000-0000-00002DB50000}"/>
    <cellStyle name="Normal 36 2 4 2" xfId="20630" xr:uid="{00000000-0005-0000-0000-00002EB50000}"/>
    <cellStyle name="Normal 36 2 4 2 2" xfId="55846" xr:uid="{00000000-0005-0000-0000-00002FB50000}"/>
    <cellStyle name="Normal 36 2 4 3" xfId="43249" xr:uid="{00000000-0005-0000-0000-000030B50000}"/>
    <cellStyle name="Normal 36 2 4 4" xfId="33235" xr:uid="{00000000-0005-0000-0000-000031B50000}"/>
    <cellStyle name="Normal 36 2 5" xfId="9785" xr:uid="{00000000-0005-0000-0000-000032B50000}"/>
    <cellStyle name="Normal 36 2 5 2" xfId="22406" xr:uid="{00000000-0005-0000-0000-000033B50000}"/>
    <cellStyle name="Normal 36 2 5 2 2" xfId="57622" xr:uid="{00000000-0005-0000-0000-000034B50000}"/>
    <cellStyle name="Normal 36 2 5 3" xfId="45025" xr:uid="{00000000-0005-0000-0000-000035B50000}"/>
    <cellStyle name="Normal 36 2 5 4" xfId="35011" xr:uid="{00000000-0005-0000-0000-000036B50000}"/>
    <cellStyle name="Normal 36 2 6" xfId="11579" xr:uid="{00000000-0005-0000-0000-000037B50000}"/>
    <cellStyle name="Normal 36 2 6 2" xfId="24182" xr:uid="{00000000-0005-0000-0000-000038B50000}"/>
    <cellStyle name="Normal 36 2 6 2 2" xfId="59398" xr:uid="{00000000-0005-0000-0000-000039B50000}"/>
    <cellStyle name="Normal 36 2 6 3" xfId="46801" xr:uid="{00000000-0005-0000-0000-00003AB50000}"/>
    <cellStyle name="Normal 36 2 6 4" xfId="36787" xr:uid="{00000000-0005-0000-0000-00003BB50000}"/>
    <cellStyle name="Normal 36 2 7" xfId="15946" xr:uid="{00000000-0005-0000-0000-00003CB50000}"/>
    <cellStyle name="Normal 36 2 7 2" xfId="51162" xr:uid="{00000000-0005-0000-0000-00003DB50000}"/>
    <cellStyle name="Normal 36 2 7 3" xfId="28551" xr:uid="{00000000-0005-0000-0000-00003EB50000}"/>
    <cellStyle name="Normal 36 2 8" xfId="13037" xr:uid="{00000000-0005-0000-0000-00003FB50000}"/>
    <cellStyle name="Normal 36 2 8 2" xfId="48255" xr:uid="{00000000-0005-0000-0000-000040B50000}"/>
    <cellStyle name="Normal 36 2 9" xfId="38565" xr:uid="{00000000-0005-0000-0000-000041B50000}"/>
    <cellStyle name="Normal 36 3" xfId="3604" xr:uid="{00000000-0005-0000-0000-000042B50000}"/>
    <cellStyle name="Normal 36 3 10" xfId="27100" xr:uid="{00000000-0005-0000-0000-000043B50000}"/>
    <cellStyle name="Normal 36 3 11" xfId="61504" xr:uid="{00000000-0005-0000-0000-000044B50000}"/>
    <cellStyle name="Normal 36 3 2" xfId="5400" xr:uid="{00000000-0005-0000-0000-000045B50000}"/>
    <cellStyle name="Normal 36 3 2 2" xfId="18047" xr:uid="{00000000-0005-0000-0000-000046B50000}"/>
    <cellStyle name="Normal 36 3 2 2 2" xfId="53263" xr:uid="{00000000-0005-0000-0000-000047B50000}"/>
    <cellStyle name="Normal 36 3 2 3" xfId="40666" xr:uid="{00000000-0005-0000-0000-000048B50000}"/>
    <cellStyle name="Normal 36 3 2 4" xfId="30652" xr:uid="{00000000-0005-0000-0000-000049B50000}"/>
    <cellStyle name="Normal 36 3 3" xfId="6870" xr:uid="{00000000-0005-0000-0000-00004AB50000}"/>
    <cellStyle name="Normal 36 3 3 2" xfId="19501" xr:uid="{00000000-0005-0000-0000-00004BB50000}"/>
    <cellStyle name="Normal 36 3 3 2 2" xfId="54717" xr:uid="{00000000-0005-0000-0000-00004CB50000}"/>
    <cellStyle name="Normal 36 3 3 3" xfId="42120" xr:uid="{00000000-0005-0000-0000-00004DB50000}"/>
    <cellStyle name="Normal 36 3 3 4" xfId="32106" xr:uid="{00000000-0005-0000-0000-00004EB50000}"/>
    <cellStyle name="Normal 36 3 4" xfId="8329" xr:uid="{00000000-0005-0000-0000-00004FB50000}"/>
    <cellStyle name="Normal 36 3 4 2" xfId="20955" xr:uid="{00000000-0005-0000-0000-000050B50000}"/>
    <cellStyle name="Normal 36 3 4 2 2" xfId="56171" xr:uid="{00000000-0005-0000-0000-000051B50000}"/>
    <cellStyle name="Normal 36 3 4 3" xfId="43574" xr:uid="{00000000-0005-0000-0000-000052B50000}"/>
    <cellStyle name="Normal 36 3 4 4" xfId="33560" xr:uid="{00000000-0005-0000-0000-000053B50000}"/>
    <cellStyle name="Normal 36 3 5" xfId="10110" xr:uid="{00000000-0005-0000-0000-000054B50000}"/>
    <cellStyle name="Normal 36 3 5 2" xfId="22731" xr:uid="{00000000-0005-0000-0000-000055B50000}"/>
    <cellStyle name="Normal 36 3 5 2 2" xfId="57947" xr:uid="{00000000-0005-0000-0000-000056B50000}"/>
    <cellStyle name="Normal 36 3 5 3" xfId="45350" xr:uid="{00000000-0005-0000-0000-000057B50000}"/>
    <cellStyle name="Normal 36 3 5 4" xfId="35336" xr:uid="{00000000-0005-0000-0000-000058B50000}"/>
    <cellStyle name="Normal 36 3 6" xfId="11904" xr:uid="{00000000-0005-0000-0000-000059B50000}"/>
    <cellStyle name="Normal 36 3 6 2" xfId="24507" xr:uid="{00000000-0005-0000-0000-00005AB50000}"/>
    <cellStyle name="Normal 36 3 6 2 2" xfId="59723" xr:uid="{00000000-0005-0000-0000-00005BB50000}"/>
    <cellStyle name="Normal 36 3 6 3" xfId="47126" xr:uid="{00000000-0005-0000-0000-00005CB50000}"/>
    <cellStyle name="Normal 36 3 6 4" xfId="37112" xr:uid="{00000000-0005-0000-0000-00005DB50000}"/>
    <cellStyle name="Normal 36 3 7" xfId="16271" xr:uid="{00000000-0005-0000-0000-00005EB50000}"/>
    <cellStyle name="Normal 36 3 7 2" xfId="51487" xr:uid="{00000000-0005-0000-0000-00005FB50000}"/>
    <cellStyle name="Normal 36 3 7 3" xfId="28876" xr:uid="{00000000-0005-0000-0000-000060B50000}"/>
    <cellStyle name="Normal 36 3 8" xfId="14493" xr:uid="{00000000-0005-0000-0000-000061B50000}"/>
    <cellStyle name="Normal 36 3 8 2" xfId="49711" xr:uid="{00000000-0005-0000-0000-000062B50000}"/>
    <cellStyle name="Normal 36 3 9" xfId="38890" xr:uid="{00000000-0005-0000-0000-000063B50000}"/>
    <cellStyle name="Normal 36 4" xfId="2765" xr:uid="{00000000-0005-0000-0000-000064B50000}"/>
    <cellStyle name="Normal 36 4 10" xfId="26291" xr:uid="{00000000-0005-0000-0000-000065B50000}"/>
    <cellStyle name="Normal 36 4 11" xfId="60695" xr:uid="{00000000-0005-0000-0000-000066B50000}"/>
    <cellStyle name="Normal 36 4 2" xfId="4591" xr:uid="{00000000-0005-0000-0000-000067B50000}"/>
    <cellStyle name="Normal 36 4 2 2" xfId="17238" xr:uid="{00000000-0005-0000-0000-000068B50000}"/>
    <cellStyle name="Normal 36 4 2 2 2" xfId="52454" xr:uid="{00000000-0005-0000-0000-000069B50000}"/>
    <cellStyle name="Normal 36 4 2 3" xfId="39857" xr:uid="{00000000-0005-0000-0000-00006AB50000}"/>
    <cellStyle name="Normal 36 4 2 4" xfId="29843" xr:uid="{00000000-0005-0000-0000-00006BB50000}"/>
    <cellStyle name="Normal 36 4 3" xfId="6061" xr:uid="{00000000-0005-0000-0000-00006CB50000}"/>
    <cellStyle name="Normal 36 4 3 2" xfId="18692" xr:uid="{00000000-0005-0000-0000-00006DB50000}"/>
    <cellStyle name="Normal 36 4 3 2 2" xfId="53908" xr:uid="{00000000-0005-0000-0000-00006EB50000}"/>
    <cellStyle name="Normal 36 4 3 3" xfId="41311" xr:uid="{00000000-0005-0000-0000-00006FB50000}"/>
    <cellStyle name="Normal 36 4 3 4" xfId="31297" xr:uid="{00000000-0005-0000-0000-000070B50000}"/>
    <cellStyle name="Normal 36 4 4" xfId="7520" xr:uid="{00000000-0005-0000-0000-000071B50000}"/>
    <cellStyle name="Normal 36 4 4 2" xfId="20146" xr:uid="{00000000-0005-0000-0000-000072B50000}"/>
    <cellStyle name="Normal 36 4 4 2 2" xfId="55362" xr:uid="{00000000-0005-0000-0000-000073B50000}"/>
    <cellStyle name="Normal 36 4 4 3" xfId="42765" xr:uid="{00000000-0005-0000-0000-000074B50000}"/>
    <cellStyle name="Normal 36 4 4 4" xfId="32751" xr:uid="{00000000-0005-0000-0000-000075B50000}"/>
    <cellStyle name="Normal 36 4 5" xfId="9301" xr:uid="{00000000-0005-0000-0000-000076B50000}"/>
    <cellStyle name="Normal 36 4 5 2" xfId="21922" xr:uid="{00000000-0005-0000-0000-000077B50000}"/>
    <cellStyle name="Normal 36 4 5 2 2" xfId="57138" xr:uid="{00000000-0005-0000-0000-000078B50000}"/>
    <cellStyle name="Normal 36 4 5 3" xfId="44541" xr:uid="{00000000-0005-0000-0000-000079B50000}"/>
    <cellStyle name="Normal 36 4 5 4" xfId="34527" xr:uid="{00000000-0005-0000-0000-00007AB50000}"/>
    <cellStyle name="Normal 36 4 6" xfId="11095" xr:uid="{00000000-0005-0000-0000-00007BB50000}"/>
    <cellStyle name="Normal 36 4 6 2" xfId="23698" xr:uid="{00000000-0005-0000-0000-00007CB50000}"/>
    <cellStyle name="Normal 36 4 6 2 2" xfId="58914" xr:uid="{00000000-0005-0000-0000-00007DB50000}"/>
    <cellStyle name="Normal 36 4 6 3" xfId="46317" xr:uid="{00000000-0005-0000-0000-00007EB50000}"/>
    <cellStyle name="Normal 36 4 6 4" xfId="36303" xr:uid="{00000000-0005-0000-0000-00007FB50000}"/>
    <cellStyle name="Normal 36 4 7" xfId="15462" xr:uid="{00000000-0005-0000-0000-000080B50000}"/>
    <cellStyle name="Normal 36 4 7 2" xfId="50678" xr:uid="{00000000-0005-0000-0000-000081B50000}"/>
    <cellStyle name="Normal 36 4 7 3" xfId="28067" xr:uid="{00000000-0005-0000-0000-000082B50000}"/>
    <cellStyle name="Normal 36 4 8" xfId="13684" xr:uid="{00000000-0005-0000-0000-000083B50000}"/>
    <cellStyle name="Normal 36 4 8 2" xfId="48902" xr:uid="{00000000-0005-0000-0000-000084B50000}"/>
    <cellStyle name="Normal 36 4 9" xfId="38081" xr:uid="{00000000-0005-0000-0000-000085B50000}"/>
    <cellStyle name="Normal 36 5" xfId="3929" xr:uid="{00000000-0005-0000-0000-000086B50000}"/>
    <cellStyle name="Normal 36 5 2" xfId="8652" xr:uid="{00000000-0005-0000-0000-000087B50000}"/>
    <cellStyle name="Normal 36 5 2 2" xfId="21278" xr:uid="{00000000-0005-0000-0000-000088B50000}"/>
    <cellStyle name="Normal 36 5 2 2 2" xfId="56494" xr:uid="{00000000-0005-0000-0000-000089B50000}"/>
    <cellStyle name="Normal 36 5 2 3" xfId="43897" xr:uid="{00000000-0005-0000-0000-00008AB50000}"/>
    <cellStyle name="Normal 36 5 2 4" xfId="33883" xr:uid="{00000000-0005-0000-0000-00008BB50000}"/>
    <cellStyle name="Normal 36 5 3" xfId="10433" xr:uid="{00000000-0005-0000-0000-00008CB50000}"/>
    <cellStyle name="Normal 36 5 3 2" xfId="23054" xr:uid="{00000000-0005-0000-0000-00008DB50000}"/>
    <cellStyle name="Normal 36 5 3 2 2" xfId="58270" xr:uid="{00000000-0005-0000-0000-00008EB50000}"/>
    <cellStyle name="Normal 36 5 3 3" xfId="45673" xr:uid="{00000000-0005-0000-0000-00008FB50000}"/>
    <cellStyle name="Normal 36 5 3 4" xfId="35659" xr:uid="{00000000-0005-0000-0000-000090B50000}"/>
    <cellStyle name="Normal 36 5 4" xfId="12229" xr:uid="{00000000-0005-0000-0000-000091B50000}"/>
    <cellStyle name="Normal 36 5 4 2" xfId="24830" xr:uid="{00000000-0005-0000-0000-000092B50000}"/>
    <cellStyle name="Normal 36 5 4 2 2" xfId="60046" xr:uid="{00000000-0005-0000-0000-000093B50000}"/>
    <cellStyle name="Normal 36 5 4 3" xfId="47449" xr:uid="{00000000-0005-0000-0000-000094B50000}"/>
    <cellStyle name="Normal 36 5 4 4" xfId="37435" xr:uid="{00000000-0005-0000-0000-000095B50000}"/>
    <cellStyle name="Normal 36 5 5" xfId="16594" xr:uid="{00000000-0005-0000-0000-000096B50000}"/>
    <cellStyle name="Normal 36 5 5 2" xfId="51810" xr:uid="{00000000-0005-0000-0000-000097B50000}"/>
    <cellStyle name="Normal 36 5 5 3" xfId="29199" xr:uid="{00000000-0005-0000-0000-000098B50000}"/>
    <cellStyle name="Normal 36 5 6" xfId="14816" xr:uid="{00000000-0005-0000-0000-000099B50000}"/>
    <cellStyle name="Normal 36 5 6 2" xfId="50034" xr:uid="{00000000-0005-0000-0000-00009AB50000}"/>
    <cellStyle name="Normal 36 5 7" xfId="39213" xr:uid="{00000000-0005-0000-0000-00009BB50000}"/>
    <cellStyle name="Normal 36 5 8" xfId="27423" xr:uid="{00000000-0005-0000-0000-00009CB50000}"/>
    <cellStyle name="Normal 36 6" xfId="4269" xr:uid="{00000000-0005-0000-0000-00009DB50000}"/>
    <cellStyle name="Normal 36 6 2" xfId="16916" xr:uid="{00000000-0005-0000-0000-00009EB50000}"/>
    <cellStyle name="Normal 36 6 2 2" xfId="52132" xr:uid="{00000000-0005-0000-0000-00009FB50000}"/>
    <cellStyle name="Normal 36 6 2 3" xfId="29521" xr:uid="{00000000-0005-0000-0000-0000A0B50000}"/>
    <cellStyle name="Normal 36 6 3" xfId="13362" xr:uid="{00000000-0005-0000-0000-0000A1B50000}"/>
    <cellStyle name="Normal 36 6 3 2" xfId="48580" xr:uid="{00000000-0005-0000-0000-0000A2B50000}"/>
    <cellStyle name="Normal 36 6 4" xfId="39535" xr:uid="{00000000-0005-0000-0000-0000A3B50000}"/>
    <cellStyle name="Normal 36 6 5" xfId="25969" xr:uid="{00000000-0005-0000-0000-0000A4B50000}"/>
    <cellStyle name="Normal 36 7" xfId="5739" xr:uid="{00000000-0005-0000-0000-0000A5B50000}"/>
    <cellStyle name="Normal 36 7 2" xfId="18370" xr:uid="{00000000-0005-0000-0000-0000A6B50000}"/>
    <cellStyle name="Normal 36 7 2 2" xfId="53586" xr:uid="{00000000-0005-0000-0000-0000A7B50000}"/>
    <cellStyle name="Normal 36 7 3" xfId="40989" xr:uid="{00000000-0005-0000-0000-0000A8B50000}"/>
    <cellStyle name="Normal 36 7 4" xfId="30975" xr:uid="{00000000-0005-0000-0000-0000A9B50000}"/>
    <cellStyle name="Normal 36 8" xfId="7198" xr:uid="{00000000-0005-0000-0000-0000AAB50000}"/>
    <cellStyle name="Normal 36 8 2" xfId="19824" xr:uid="{00000000-0005-0000-0000-0000ABB50000}"/>
    <cellStyle name="Normal 36 8 2 2" xfId="55040" xr:uid="{00000000-0005-0000-0000-0000ACB50000}"/>
    <cellStyle name="Normal 36 8 3" xfId="42443" xr:uid="{00000000-0005-0000-0000-0000ADB50000}"/>
    <cellStyle name="Normal 36 8 4" xfId="32429" xr:uid="{00000000-0005-0000-0000-0000AEB50000}"/>
    <cellStyle name="Normal 36 9" xfId="8979" xr:uid="{00000000-0005-0000-0000-0000AFB50000}"/>
    <cellStyle name="Normal 36 9 2" xfId="21600" xr:uid="{00000000-0005-0000-0000-0000B0B50000}"/>
    <cellStyle name="Normal 36 9 2 2" xfId="56816" xr:uid="{00000000-0005-0000-0000-0000B1B50000}"/>
    <cellStyle name="Normal 36 9 3" xfId="44219" xr:uid="{00000000-0005-0000-0000-0000B2B50000}"/>
    <cellStyle name="Normal 36 9 4" xfId="34205" xr:uid="{00000000-0005-0000-0000-0000B3B50000}"/>
    <cellStyle name="Normal 37" xfId="2436" xr:uid="{00000000-0005-0000-0000-0000B4B50000}"/>
    <cellStyle name="Normal 37 10" xfId="10697" xr:uid="{00000000-0005-0000-0000-0000B5B50000}"/>
    <cellStyle name="Normal 37 10 2" xfId="23308" xr:uid="{00000000-0005-0000-0000-0000B6B50000}"/>
    <cellStyle name="Normal 37 10 2 2" xfId="58524" xr:uid="{00000000-0005-0000-0000-0000B7B50000}"/>
    <cellStyle name="Normal 37 10 3" xfId="45927" xr:uid="{00000000-0005-0000-0000-0000B8B50000}"/>
    <cellStyle name="Normal 37 10 4" xfId="35913" xr:uid="{00000000-0005-0000-0000-0000B9B50000}"/>
    <cellStyle name="Normal 37 11" xfId="15141" xr:uid="{00000000-0005-0000-0000-0000BAB50000}"/>
    <cellStyle name="Normal 37 11 2" xfId="50357" xr:uid="{00000000-0005-0000-0000-0000BBB50000}"/>
    <cellStyle name="Normal 37 11 3" xfId="27746" xr:uid="{00000000-0005-0000-0000-0000BCB50000}"/>
    <cellStyle name="Normal 37 12" xfId="12554" xr:uid="{00000000-0005-0000-0000-0000BDB50000}"/>
    <cellStyle name="Normal 37 12 2" xfId="47772" xr:uid="{00000000-0005-0000-0000-0000BEB50000}"/>
    <cellStyle name="Normal 37 13" xfId="37760" xr:uid="{00000000-0005-0000-0000-0000BFB50000}"/>
    <cellStyle name="Normal 37 14" xfId="25161" xr:uid="{00000000-0005-0000-0000-0000C0B50000}"/>
    <cellStyle name="Normal 37 15" xfId="60374" xr:uid="{00000000-0005-0000-0000-0000C1B50000}"/>
    <cellStyle name="Normal 37 2" xfId="3276" xr:uid="{00000000-0005-0000-0000-0000C2B50000}"/>
    <cellStyle name="Normal 37 2 10" xfId="25645" xr:uid="{00000000-0005-0000-0000-0000C3B50000}"/>
    <cellStyle name="Normal 37 2 11" xfId="61180" xr:uid="{00000000-0005-0000-0000-0000C4B50000}"/>
    <cellStyle name="Normal 37 2 2" xfId="5076" xr:uid="{00000000-0005-0000-0000-0000C5B50000}"/>
    <cellStyle name="Normal 37 2 2 2" xfId="17723" xr:uid="{00000000-0005-0000-0000-0000C6B50000}"/>
    <cellStyle name="Normal 37 2 2 2 2" xfId="52939" xr:uid="{00000000-0005-0000-0000-0000C7B50000}"/>
    <cellStyle name="Normal 37 2 2 2 3" xfId="30328" xr:uid="{00000000-0005-0000-0000-0000C8B50000}"/>
    <cellStyle name="Normal 37 2 2 3" xfId="14169" xr:uid="{00000000-0005-0000-0000-0000C9B50000}"/>
    <cellStyle name="Normal 37 2 2 3 2" xfId="49387" xr:uid="{00000000-0005-0000-0000-0000CAB50000}"/>
    <cellStyle name="Normal 37 2 2 4" xfId="40342" xr:uid="{00000000-0005-0000-0000-0000CBB50000}"/>
    <cellStyle name="Normal 37 2 2 5" xfId="26776" xr:uid="{00000000-0005-0000-0000-0000CCB50000}"/>
    <cellStyle name="Normal 37 2 3" xfId="6546" xr:uid="{00000000-0005-0000-0000-0000CDB50000}"/>
    <cellStyle name="Normal 37 2 3 2" xfId="19177" xr:uid="{00000000-0005-0000-0000-0000CEB50000}"/>
    <cellStyle name="Normal 37 2 3 2 2" xfId="54393" xr:uid="{00000000-0005-0000-0000-0000CFB50000}"/>
    <cellStyle name="Normal 37 2 3 3" xfId="41796" xr:uid="{00000000-0005-0000-0000-0000D0B50000}"/>
    <cellStyle name="Normal 37 2 3 4" xfId="31782" xr:uid="{00000000-0005-0000-0000-0000D1B50000}"/>
    <cellStyle name="Normal 37 2 4" xfId="8005" xr:uid="{00000000-0005-0000-0000-0000D2B50000}"/>
    <cellStyle name="Normal 37 2 4 2" xfId="20631" xr:uid="{00000000-0005-0000-0000-0000D3B50000}"/>
    <cellStyle name="Normal 37 2 4 2 2" xfId="55847" xr:uid="{00000000-0005-0000-0000-0000D4B50000}"/>
    <cellStyle name="Normal 37 2 4 3" xfId="43250" xr:uid="{00000000-0005-0000-0000-0000D5B50000}"/>
    <cellStyle name="Normal 37 2 4 4" xfId="33236" xr:uid="{00000000-0005-0000-0000-0000D6B50000}"/>
    <cellStyle name="Normal 37 2 5" xfId="9786" xr:uid="{00000000-0005-0000-0000-0000D7B50000}"/>
    <cellStyle name="Normal 37 2 5 2" xfId="22407" xr:uid="{00000000-0005-0000-0000-0000D8B50000}"/>
    <cellStyle name="Normal 37 2 5 2 2" xfId="57623" xr:uid="{00000000-0005-0000-0000-0000D9B50000}"/>
    <cellStyle name="Normal 37 2 5 3" xfId="45026" xr:uid="{00000000-0005-0000-0000-0000DAB50000}"/>
    <cellStyle name="Normal 37 2 5 4" xfId="35012" xr:uid="{00000000-0005-0000-0000-0000DBB50000}"/>
    <cellStyle name="Normal 37 2 6" xfId="11580" xr:uid="{00000000-0005-0000-0000-0000DCB50000}"/>
    <cellStyle name="Normal 37 2 6 2" xfId="24183" xr:uid="{00000000-0005-0000-0000-0000DDB50000}"/>
    <cellStyle name="Normal 37 2 6 2 2" xfId="59399" xr:uid="{00000000-0005-0000-0000-0000DEB50000}"/>
    <cellStyle name="Normal 37 2 6 3" xfId="46802" xr:uid="{00000000-0005-0000-0000-0000DFB50000}"/>
    <cellStyle name="Normal 37 2 6 4" xfId="36788" xr:uid="{00000000-0005-0000-0000-0000E0B50000}"/>
    <cellStyle name="Normal 37 2 7" xfId="15947" xr:uid="{00000000-0005-0000-0000-0000E1B50000}"/>
    <cellStyle name="Normal 37 2 7 2" xfId="51163" xr:uid="{00000000-0005-0000-0000-0000E2B50000}"/>
    <cellStyle name="Normal 37 2 7 3" xfId="28552" xr:uid="{00000000-0005-0000-0000-0000E3B50000}"/>
    <cellStyle name="Normal 37 2 8" xfId="13038" xr:uid="{00000000-0005-0000-0000-0000E4B50000}"/>
    <cellStyle name="Normal 37 2 8 2" xfId="48256" xr:uid="{00000000-0005-0000-0000-0000E5B50000}"/>
    <cellStyle name="Normal 37 2 9" xfId="38566" xr:uid="{00000000-0005-0000-0000-0000E6B50000}"/>
    <cellStyle name="Normal 37 3" xfId="3605" xr:uid="{00000000-0005-0000-0000-0000E7B50000}"/>
    <cellStyle name="Normal 37 3 10" xfId="27101" xr:uid="{00000000-0005-0000-0000-0000E8B50000}"/>
    <cellStyle name="Normal 37 3 11" xfId="61505" xr:uid="{00000000-0005-0000-0000-0000E9B50000}"/>
    <cellStyle name="Normal 37 3 2" xfId="5401" xr:uid="{00000000-0005-0000-0000-0000EAB50000}"/>
    <cellStyle name="Normal 37 3 2 2" xfId="18048" xr:uid="{00000000-0005-0000-0000-0000EBB50000}"/>
    <cellStyle name="Normal 37 3 2 2 2" xfId="53264" xr:uid="{00000000-0005-0000-0000-0000ECB50000}"/>
    <cellStyle name="Normal 37 3 2 3" xfId="40667" xr:uid="{00000000-0005-0000-0000-0000EDB50000}"/>
    <cellStyle name="Normal 37 3 2 4" xfId="30653" xr:uid="{00000000-0005-0000-0000-0000EEB50000}"/>
    <cellStyle name="Normal 37 3 3" xfId="6871" xr:uid="{00000000-0005-0000-0000-0000EFB50000}"/>
    <cellStyle name="Normal 37 3 3 2" xfId="19502" xr:uid="{00000000-0005-0000-0000-0000F0B50000}"/>
    <cellStyle name="Normal 37 3 3 2 2" xfId="54718" xr:uid="{00000000-0005-0000-0000-0000F1B50000}"/>
    <cellStyle name="Normal 37 3 3 3" xfId="42121" xr:uid="{00000000-0005-0000-0000-0000F2B50000}"/>
    <cellStyle name="Normal 37 3 3 4" xfId="32107" xr:uid="{00000000-0005-0000-0000-0000F3B50000}"/>
    <cellStyle name="Normal 37 3 4" xfId="8330" xr:uid="{00000000-0005-0000-0000-0000F4B50000}"/>
    <cellStyle name="Normal 37 3 4 2" xfId="20956" xr:uid="{00000000-0005-0000-0000-0000F5B50000}"/>
    <cellStyle name="Normal 37 3 4 2 2" xfId="56172" xr:uid="{00000000-0005-0000-0000-0000F6B50000}"/>
    <cellStyle name="Normal 37 3 4 3" xfId="43575" xr:uid="{00000000-0005-0000-0000-0000F7B50000}"/>
    <cellStyle name="Normal 37 3 4 4" xfId="33561" xr:uid="{00000000-0005-0000-0000-0000F8B50000}"/>
    <cellStyle name="Normal 37 3 5" xfId="10111" xr:uid="{00000000-0005-0000-0000-0000F9B50000}"/>
    <cellStyle name="Normal 37 3 5 2" xfId="22732" xr:uid="{00000000-0005-0000-0000-0000FAB50000}"/>
    <cellStyle name="Normal 37 3 5 2 2" xfId="57948" xr:uid="{00000000-0005-0000-0000-0000FBB50000}"/>
    <cellStyle name="Normal 37 3 5 3" xfId="45351" xr:uid="{00000000-0005-0000-0000-0000FCB50000}"/>
    <cellStyle name="Normal 37 3 5 4" xfId="35337" xr:uid="{00000000-0005-0000-0000-0000FDB50000}"/>
    <cellStyle name="Normal 37 3 6" xfId="11905" xr:uid="{00000000-0005-0000-0000-0000FEB50000}"/>
    <cellStyle name="Normal 37 3 6 2" xfId="24508" xr:uid="{00000000-0005-0000-0000-0000FFB50000}"/>
    <cellStyle name="Normal 37 3 6 2 2" xfId="59724" xr:uid="{00000000-0005-0000-0000-000000B60000}"/>
    <cellStyle name="Normal 37 3 6 3" xfId="47127" xr:uid="{00000000-0005-0000-0000-000001B60000}"/>
    <cellStyle name="Normal 37 3 6 4" xfId="37113" xr:uid="{00000000-0005-0000-0000-000002B60000}"/>
    <cellStyle name="Normal 37 3 7" xfId="16272" xr:uid="{00000000-0005-0000-0000-000003B60000}"/>
    <cellStyle name="Normal 37 3 7 2" xfId="51488" xr:uid="{00000000-0005-0000-0000-000004B60000}"/>
    <cellStyle name="Normal 37 3 7 3" xfId="28877" xr:uid="{00000000-0005-0000-0000-000005B60000}"/>
    <cellStyle name="Normal 37 3 8" xfId="14494" xr:uid="{00000000-0005-0000-0000-000006B60000}"/>
    <cellStyle name="Normal 37 3 8 2" xfId="49712" xr:uid="{00000000-0005-0000-0000-000007B60000}"/>
    <cellStyle name="Normal 37 3 9" xfId="38891" xr:uid="{00000000-0005-0000-0000-000008B60000}"/>
    <cellStyle name="Normal 37 4" xfId="2766" xr:uid="{00000000-0005-0000-0000-000009B60000}"/>
    <cellStyle name="Normal 37 4 10" xfId="26292" xr:uid="{00000000-0005-0000-0000-00000AB60000}"/>
    <cellStyle name="Normal 37 4 11" xfId="60696" xr:uid="{00000000-0005-0000-0000-00000BB60000}"/>
    <cellStyle name="Normal 37 4 2" xfId="4592" xr:uid="{00000000-0005-0000-0000-00000CB60000}"/>
    <cellStyle name="Normal 37 4 2 2" xfId="17239" xr:uid="{00000000-0005-0000-0000-00000DB60000}"/>
    <cellStyle name="Normal 37 4 2 2 2" xfId="52455" xr:uid="{00000000-0005-0000-0000-00000EB60000}"/>
    <cellStyle name="Normal 37 4 2 3" xfId="39858" xr:uid="{00000000-0005-0000-0000-00000FB60000}"/>
    <cellStyle name="Normal 37 4 2 4" xfId="29844" xr:uid="{00000000-0005-0000-0000-000010B60000}"/>
    <cellStyle name="Normal 37 4 3" xfId="6062" xr:uid="{00000000-0005-0000-0000-000011B60000}"/>
    <cellStyle name="Normal 37 4 3 2" xfId="18693" xr:uid="{00000000-0005-0000-0000-000012B60000}"/>
    <cellStyle name="Normal 37 4 3 2 2" xfId="53909" xr:uid="{00000000-0005-0000-0000-000013B60000}"/>
    <cellStyle name="Normal 37 4 3 3" xfId="41312" xr:uid="{00000000-0005-0000-0000-000014B60000}"/>
    <cellStyle name="Normal 37 4 3 4" xfId="31298" xr:uid="{00000000-0005-0000-0000-000015B60000}"/>
    <cellStyle name="Normal 37 4 4" xfId="7521" xr:uid="{00000000-0005-0000-0000-000016B60000}"/>
    <cellStyle name="Normal 37 4 4 2" xfId="20147" xr:uid="{00000000-0005-0000-0000-000017B60000}"/>
    <cellStyle name="Normal 37 4 4 2 2" xfId="55363" xr:uid="{00000000-0005-0000-0000-000018B60000}"/>
    <cellStyle name="Normal 37 4 4 3" xfId="42766" xr:uid="{00000000-0005-0000-0000-000019B60000}"/>
    <cellStyle name="Normal 37 4 4 4" xfId="32752" xr:uid="{00000000-0005-0000-0000-00001AB60000}"/>
    <cellStyle name="Normal 37 4 5" xfId="9302" xr:uid="{00000000-0005-0000-0000-00001BB60000}"/>
    <cellStyle name="Normal 37 4 5 2" xfId="21923" xr:uid="{00000000-0005-0000-0000-00001CB60000}"/>
    <cellStyle name="Normal 37 4 5 2 2" xfId="57139" xr:uid="{00000000-0005-0000-0000-00001DB60000}"/>
    <cellStyle name="Normal 37 4 5 3" xfId="44542" xr:uid="{00000000-0005-0000-0000-00001EB60000}"/>
    <cellStyle name="Normal 37 4 5 4" xfId="34528" xr:uid="{00000000-0005-0000-0000-00001FB60000}"/>
    <cellStyle name="Normal 37 4 6" xfId="11096" xr:uid="{00000000-0005-0000-0000-000020B60000}"/>
    <cellStyle name="Normal 37 4 6 2" xfId="23699" xr:uid="{00000000-0005-0000-0000-000021B60000}"/>
    <cellStyle name="Normal 37 4 6 2 2" xfId="58915" xr:uid="{00000000-0005-0000-0000-000022B60000}"/>
    <cellStyle name="Normal 37 4 6 3" xfId="46318" xr:uid="{00000000-0005-0000-0000-000023B60000}"/>
    <cellStyle name="Normal 37 4 6 4" xfId="36304" xr:uid="{00000000-0005-0000-0000-000024B60000}"/>
    <cellStyle name="Normal 37 4 7" xfId="15463" xr:uid="{00000000-0005-0000-0000-000025B60000}"/>
    <cellStyle name="Normal 37 4 7 2" xfId="50679" xr:uid="{00000000-0005-0000-0000-000026B60000}"/>
    <cellStyle name="Normal 37 4 7 3" xfId="28068" xr:uid="{00000000-0005-0000-0000-000027B60000}"/>
    <cellStyle name="Normal 37 4 8" xfId="13685" xr:uid="{00000000-0005-0000-0000-000028B60000}"/>
    <cellStyle name="Normal 37 4 8 2" xfId="48903" xr:uid="{00000000-0005-0000-0000-000029B60000}"/>
    <cellStyle name="Normal 37 4 9" xfId="38082" xr:uid="{00000000-0005-0000-0000-00002AB60000}"/>
    <cellStyle name="Normal 37 5" xfId="3930" xr:uid="{00000000-0005-0000-0000-00002BB60000}"/>
    <cellStyle name="Normal 37 5 2" xfId="8653" xr:uid="{00000000-0005-0000-0000-00002CB60000}"/>
    <cellStyle name="Normal 37 5 2 2" xfId="21279" xr:uid="{00000000-0005-0000-0000-00002DB60000}"/>
    <cellStyle name="Normal 37 5 2 2 2" xfId="56495" xr:uid="{00000000-0005-0000-0000-00002EB60000}"/>
    <cellStyle name="Normal 37 5 2 3" xfId="43898" xr:uid="{00000000-0005-0000-0000-00002FB60000}"/>
    <cellStyle name="Normal 37 5 2 4" xfId="33884" xr:uid="{00000000-0005-0000-0000-000030B60000}"/>
    <cellStyle name="Normal 37 5 3" xfId="10434" xr:uid="{00000000-0005-0000-0000-000031B60000}"/>
    <cellStyle name="Normal 37 5 3 2" xfId="23055" xr:uid="{00000000-0005-0000-0000-000032B60000}"/>
    <cellStyle name="Normal 37 5 3 2 2" xfId="58271" xr:uid="{00000000-0005-0000-0000-000033B60000}"/>
    <cellStyle name="Normal 37 5 3 3" xfId="45674" xr:uid="{00000000-0005-0000-0000-000034B60000}"/>
    <cellStyle name="Normal 37 5 3 4" xfId="35660" xr:uid="{00000000-0005-0000-0000-000035B60000}"/>
    <cellStyle name="Normal 37 5 4" xfId="12230" xr:uid="{00000000-0005-0000-0000-000036B60000}"/>
    <cellStyle name="Normal 37 5 4 2" xfId="24831" xr:uid="{00000000-0005-0000-0000-000037B60000}"/>
    <cellStyle name="Normal 37 5 4 2 2" xfId="60047" xr:uid="{00000000-0005-0000-0000-000038B60000}"/>
    <cellStyle name="Normal 37 5 4 3" xfId="47450" xr:uid="{00000000-0005-0000-0000-000039B60000}"/>
    <cellStyle name="Normal 37 5 4 4" xfId="37436" xr:uid="{00000000-0005-0000-0000-00003AB60000}"/>
    <cellStyle name="Normal 37 5 5" xfId="16595" xr:uid="{00000000-0005-0000-0000-00003BB60000}"/>
    <cellStyle name="Normal 37 5 5 2" xfId="51811" xr:uid="{00000000-0005-0000-0000-00003CB60000}"/>
    <cellStyle name="Normal 37 5 5 3" xfId="29200" xr:uid="{00000000-0005-0000-0000-00003DB60000}"/>
    <cellStyle name="Normal 37 5 6" xfId="14817" xr:uid="{00000000-0005-0000-0000-00003EB60000}"/>
    <cellStyle name="Normal 37 5 6 2" xfId="50035" xr:uid="{00000000-0005-0000-0000-00003FB60000}"/>
    <cellStyle name="Normal 37 5 7" xfId="39214" xr:uid="{00000000-0005-0000-0000-000040B60000}"/>
    <cellStyle name="Normal 37 5 8" xfId="27424" xr:uid="{00000000-0005-0000-0000-000041B60000}"/>
    <cellStyle name="Normal 37 6" xfId="4270" xr:uid="{00000000-0005-0000-0000-000042B60000}"/>
    <cellStyle name="Normal 37 6 2" xfId="16917" xr:uid="{00000000-0005-0000-0000-000043B60000}"/>
    <cellStyle name="Normal 37 6 2 2" xfId="52133" xr:uid="{00000000-0005-0000-0000-000044B60000}"/>
    <cellStyle name="Normal 37 6 2 3" xfId="29522" xr:uid="{00000000-0005-0000-0000-000045B60000}"/>
    <cellStyle name="Normal 37 6 3" xfId="13363" xr:uid="{00000000-0005-0000-0000-000046B60000}"/>
    <cellStyle name="Normal 37 6 3 2" xfId="48581" xr:uid="{00000000-0005-0000-0000-000047B60000}"/>
    <cellStyle name="Normal 37 6 4" xfId="39536" xr:uid="{00000000-0005-0000-0000-000048B60000}"/>
    <cellStyle name="Normal 37 6 5" xfId="25970" xr:uid="{00000000-0005-0000-0000-000049B60000}"/>
    <cellStyle name="Normal 37 7" xfId="5740" xr:uid="{00000000-0005-0000-0000-00004AB60000}"/>
    <cellStyle name="Normal 37 7 2" xfId="18371" xr:uid="{00000000-0005-0000-0000-00004BB60000}"/>
    <cellStyle name="Normal 37 7 2 2" xfId="53587" xr:uid="{00000000-0005-0000-0000-00004CB60000}"/>
    <cellStyle name="Normal 37 7 3" xfId="40990" xr:uid="{00000000-0005-0000-0000-00004DB60000}"/>
    <cellStyle name="Normal 37 7 4" xfId="30976" xr:uid="{00000000-0005-0000-0000-00004EB60000}"/>
    <cellStyle name="Normal 37 8" xfId="7199" xr:uid="{00000000-0005-0000-0000-00004FB60000}"/>
    <cellStyle name="Normal 37 8 2" xfId="19825" xr:uid="{00000000-0005-0000-0000-000050B60000}"/>
    <cellStyle name="Normal 37 8 2 2" xfId="55041" xr:uid="{00000000-0005-0000-0000-000051B60000}"/>
    <cellStyle name="Normal 37 8 3" xfId="42444" xr:uid="{00000000-0005-0000-0000-000052B60000}"/>
    <cellStyle name="Normal 37 8 4" xfId="32430" xr:uid="{00000000-0005-0000-0000-000053B60000}"/>
    <cellStyle name="Normal 37 9" xfId="8980" xr:uid="{00000000-0005-0000-0000-000054B60000}"/>
    <cellStyle name="Normal 37 9 2" xfId="21601" xr:uid="{00000000-0005-0000-0000-000055B60000}"/>
    <cellStyle name="Normal 37 9 2 2" xfId="56817" xr:uid="{00000000-0005-0000-0000-000056B60000}"/>
    <cellStyle name="Normal 37 9 3" xfId="44220" xr:uid="{00000000-0005-0000-0000-000057B60000}"/>
    <cellStyle name="Normal 37 9 4" xfId="34206" xr:uid="{00000000-0005-0000-0000-000058B60000}"/>
    <cellStyle name="Normal 38" xfId="2437" xr:uid="{00000000-0005-0000-0000-000059B60000}"/>
    <cellStyle name="Normal 38 10" xfId="10698" xr:uid="{00000000-0005-0000-0000-00005AB60000}"/>
    <cellStyle name="Normal 38 10 2" xfId="23309" xr:uid="{00000000-0005-0000-0000-00005BB60000}"/>
    <cellStyle name="Normal 38 10 2 2" xfId="58525" xr:uid="{00000000-0005-0000-0000-00005CB60000}"/>
    <cellStyle name="Normal 38 10 3" xfId="45928" xr:uid="{00000000-0005-0000-0000-00005DB60000}"/>
    <cellStyle name="Normal 38 10 4" xfId="35914" xr:uid="{00000000-0005-0000-0000-00005EB60000}"/>
    <cellStyle name="Normal 38 11" xfId="15142" xr:uid="{00000000-0005-0000-0000-00005FB60000}"/>
    <cellStyle name="Normal 38 11 2" xfId="50358" xr:uid="{00000000-0005-0000-0000-000060B60000}"/>
    <cellStyle name="Normal 38 11 3" xfId="27747" xr:uid="{00000000-0005-0000-0000-000061B60000}"/>
    <cellStyle name="Normal 38 12" xfId="12555" xr:uid="{00000000-0005-0000-0000-000062B60000}"/>
    <cellStyle name="Normal 38 12 2" xfId="47773" xr:uid="{00000000-0005-0000-0000-000063B60000}"/>
    <cellStyle name="Normal 38 13" xfId="37761" xr:uid="{00000000-0005-0000-0000-000064B60000}"/>
    <cellStyle name="Normal 38 14" xfId="25162" xr:uid="{00000000-0005-0000-0000-000065B60000}"/>
    <cellStyle name="Normal 38 15" xfId="60375" xr:uid="{00000000-0005-0000-0000-000066B60000}"/>
    <cellStyle name="Normal 38 2" xfId="3277" xr:uid="{00000000-0005-0000-0000-000067B60000}"/>
    <cellStyle name="Normal 38 2 10" xfId="25646" xr:uid="{00000000-0005-0000-0000-000068B60000}"/>
    <cellStyle name="Normal 38 2 11" xfId="61181" xr:uid="{00000000-0005-0000-0000-000069B60000}"/>
    <cellStyle name="Normal 38 2 2" xfId="5077" xr:uid="{00000000-0005-0000-0000-00006AB60000}"/>
    <cellStyle name="Normal 38 2 2 2" xfId="17724" xr:uid="{00000000-0005-0000-0000-00006BB60000}"/>
    <cellStyle name="Normal 38 2 2 2 2" xfId="52940" xr:uid="{00000000-0005-0000-0000-00006CB60000}"/>
    <cellStyle name="Normal 38 2 2 2 3" xfId="30329" xr:uid="{00000000-0005-0000-0000-00006DB60000}"/>
    <cellStyle name="Normal 38 2 2 3" xfId="14170" xr:uid="{00000000-0005-0000-0000-00006EB60000}"/>
    <cellStyle name="Normal 38 2 2 3 2" xfId="49388" xr:uid="{00000000-0005-0000-0000-00006FB60000}"/>
    <cellStyle name="Normal 38 2 2 4" xfId="40343" xr:uid="{00000000-0005-0000-0000-000070B60000}"/>
    <cellStyle name="Normal 38 2 2 5" xfId="26777" xr:uid="{00000000-0005-0000-0000-000071B60000}"/>
    <cellStyle name="Normal 38 2 3" xfId="6547" xr:uid="{00000000-0005-0000-0000-000072B60000}"/>
    <cellStyle name="Normal 38 2 3 2" xfId="19178" xr:uid="{00000000-0005-0000-0000-000073B60000}"/>
    <cellStyle name="Normal 38 2 3 2 2" xfId="54394" xr:uid="{00000000-0005-0000-0000-000074B60000}"/>
    <cellStyle name="Normal 38 2 3 3" xfId="41797" xr:uid="{00000000-0005-0000-0000-000075B60000}"/>
    <cellStyle name="Normal 38 2 3 4" xfId="31783" xr:uid="{00000000-0005-0000-0000-000076B60000}"/>
    <cellStyle name="Normal 38 2 4" xfId="8006" xr:uid="{00000000-0005-0000-0000-000077B60000}"/>
    <cellStyle name="Normal 38 2 4 2" xfId="20632" xr:uid="{00000000-0005-0000-0000-000078B60000}"/>
    <cellStyle name="Normal 38 2 4 2 2" xfId="55848" xr:uid="{00000000-0005-0000-0000-000079B60000}"/>
    <cellStyle name="Normal 38 2 4 3" xfId="43251" xr:uid="{00000000-0005-0000-0000-00007AB60000}"/>
    <cellStyle name="Normal 38 2 4 4" xfId="33237" xr:uid="{00000000-0005-0000-0000-00007BB60000}"/>
    <cellStyle name="Normal 38 2 5" xfId="9787" xr:uid="{00000000-0005-0000-0000-00007CB60000}"/>
    <cellStyle name="Normal 38 2 5 2" xfId="22408" xr:uid="{00000000-0005-0000-0000-00007DB60000}"/>
    <cellStyle name="Normal 38 2 5 2 2" xfId="57624" xr:uid="{00000000-0005-0000-0000-00007EB60000}"/>
    <cellStyle name="Normal 38 2 5 3" xfId="45027" xr:uid="{00000000-0005-0000-0000-00007FB60000}"/>
    <cellStyle name="Normal 38 2 5 4" xfId="35013" xr:uid="{00000000-0005-0000-0000-000080B60000}"/>
    <cellStyle name="Normal 38 2 6" xfId="11581" xr:uid="{00000000-0005-0000-0000-000081B60000}"/>
    <cellStyle name="Normal 38 2 6 2" xfId="24184" xr:uid="{00000000-0005-0000-0000-000082B60000}"/>
    <cellStyle name="Normal 38 2 6 2 2" xfId="59400" xr:uid="{00000000-0005-0000-0000-000083B60000}"/>
    <cellStyle name="Normal 38 2 6 3" xfId="46803" xr:uid="{00000000-0005-0000-0000-000084B60000}"/>
    <cellStyle name="Normal 38 2 6 4" xfId="36789" xr:uid="{00000000-0005-0000-0000-000085B60000}"/>
    <cellStyle name="Normal 38 2 7" xfId="15948" xr:uid="{00000000-0005-0000-0000-000086B60000}"/>
    <cellStyle name="Normal 38 2 7 2" xfId="51164" xr:uid="{00000000-0005-0000-0000-000087B60000}"/>
    <cellStyle name="Normal 38 2 7 3" xfId="28553" xr:uid="{00000000-0005-0000-0000-000088B60000}"/>
    <cellStyle name="Normal 38 2 8" xfId="13039" xr:uid="{00000000-0005-0000-0000-000089B60000}"/>
    <cellStyle name="Normal 38 2 8 2" xfId="48257" xr:uid="{00000000-0005-0000-0000-00008AB60000}"/>
    <cellStyle name="Normal 38 2 9" xfId="38567" xr:uid="{00000000-0005-0000-0000-00008BB60000}"/>
    <cellStyle name="Normal 38 3" xfId="3606" xr:uid="{00000000-0005-0000-0000-00008CB60000}"/>
    <cellStyle name="Normal 38 3 10" xfId="27102" xr:uid="{00000000-0005-0000-0000-00008DB60000}"/>
    <cellStyle name="Normal 38 3 11" xfId="61506" xr:uid="{00000000-0005-0000-0000-00008EB60000}"/>
    <cellStyle name="Normal 38 3 2" xfId="5402" xr:uid="{00000000-0005-0000-0000-00008FB60000}"/>
    <cellStyle name="Normal 38 3 2 2" xfId="18049" xr:uid="{00000000-0005-0000-0000-000090B60000}"/>
    <cellStyle name="Normal 38 3 2 2 2" xfId="53265" xr:uid="{00000000-0005-0000-0000-000091B60000}"/>
    <cellStyle name="Normal 38 3 2 3" xfId="40668" xr:uid="{00000000-0005-0000-0000-000092B60000}"/>
    <cellStyle name="Normal 38 3 2 4" xfId="30654" xr:uid="{00000000-0005-0000-0000-000093B60000}"/>
    <cellStyle name="Normal 38 3 3" xfId="6872" xr:uid="{00000000-0005-0000-0000-000094B60000}"/>
    <cellStyle name="Normal 38 3 3 2" xfId="19503" xr:uid="{00000000-0005-0000-0000-000095B60000}"/>
    <cellStyle name="Normal 38 3 3 2 2" xfId="54719" xr:uid="{00000000-0005-0000-0000-000096B60000}"/>
    <cellStyle name="Normal 38 3 3 3" xfId="42122" xr:uid="{00000000-0005-0000-0000-000097B60000}"/>
    <cellStyle name="Normal 38 3 3 4" xfId="32108" xr:uid="{00000000-0005-0000-0000-000098B60000}"/>
    <cellStyle name="Normal 38 3 4" xfId="8331" xr:uid="{00000000-0005-0000-0000-000099B60000}"/>
    <cellStyle name="Normal 38 3 4 2" xfId="20957" xr:uid="{00000000-0005-0000-0000-00009AB60000}"/>
    <cellStyle name="Normal 38 3 4 2 2" xfId="56173" xr:uid="{00000000-0005-0000-0000-00009BB60000}"/>
    <cellStyle name="Normal 38 3 4 3" xfId="43576" xr:uid="{00000000-0005-0000-0000-00009CB60000}"/>
    <cellStyle name="Normal 38 3 4 4" xfId="33562" xr:uid="{00000000-0005-0000-0000-00009DB60000}"/>
    <cellStyle name="Normal 38 3 5" xfId="10112" xr:uid="{00000000-0005-0000-0000-00009EB60000}"/>
    <cellStyle name="Normal 38 3 5 2" xfId="22733" xr:uid="{00000000-0005-0000-0000-00009FB60000}"/>
    <cellStyle name="Normal 38 3 5 2 2" xfId="57949" xr:uid="{00000000-0005-0000-0000-0000A0B60000}"/>
    <cellStyle name="Normal 38 3 5 3" xfId="45352" xr:uid="{00000000-0005-0000-0000-0000A1B60000}"/>
    <cellStyle name="Normal 38 3 5 4" xfId="35338" xr:uid="{00000000-0005-0000-0000-0000A2B60000}"/>
    <cellStyle name="Normal 38 3 6" xfId="11906" xr:uid="{00000000-0005-0000-0000-0000A3B60000}"/>
    <cellStyle name="Normal 38 3 6 2" xfId="24509" xr:uid="{00000000-0005-0000-0000-0000A4B60000}"/>
    <cellStyle name="Normal 38 3 6 2 2" xfId="59725" xr:uid="{00000000-0005-0000-0000-0000A5B60000}"/>
    <cellStyle name="Normal 38 3 6 3" xfId="47128" xr:uid="{00000000-0005-0000-0000-0000A6B60000}"/>
    <cellStyle name="Normal 38 3 6 4" xfId="37114" xr:uid="{00000000-0005-0000-0000-0000A7B60000}"/>
    <cellStyle name="Normal 38 3 7" xfId="16273" xr:uid="{00000000-0005-0000-0000-0000A8B60000}"/>
    <cellStyle name="Normal 38 3 7 2" xfId="51489" xr:uid="{00000000-0005-0000-0000-0000A9B60000}"/>
    <cellStyle name="Normal 38 3 7 3" xfId="28878" xr:uid="{00000000-0005-0000-0000-0000AAB60000}"/>
    <cellStyle name="Normal 38 3 8" xfId="14495" xr:uid="{00000000-0005-0000-0000-0000ABB60000}"/>
    <cellStyle name="Normal 38 3 8 2" xfId="49713" xr:uid="{00000000-0005-0000-0000-0000ACB60000}"/>
    <cellStyle name="Normal 38 3 9" xfId="38892" xr:uid="{00000000-0005-0000-0000-0000ADB60000}"/>
    <cellStyle name="Normal 38 4" xfId="2767" xr:uid="{00000000-0005-0000-0000-0000AEB60000}"/>
    <cellStyle name="Normal 38 4 10" xfId="26293" xr:uid="{00000000-0005-0000-0000-0000AFB60000}"/>
    <cellStyle name="Normal 38 4 11" xfId="60697" xr:uid="{00000000-0005-0000-0000-0000B0B60000}"/>
    <cellStyle name="Normal 38 4 2" xfId="4593" xr:uid="{00000000-0005-0000-0000-0000B1B60000}"/>
    <cellStyle name="Normal 38 4 2 2" xfId="17240" xr:uid="{00000000-0005-0000-0000-0000B2B60000}"/>
    <cellStyle name="Normal 38 4 2 2 2" xfId="52456" xr:uid="{00000000-0005-0000-0000-0000B3B60000}"/>
    <cellStyle name="Normal 38 4 2 3" xfId="39859" xr:uid="{00000000-0005-0000-0000-0000B4B60000}"/>
    <cellStyle name="Normal 38 4 2 4" xfId="29845" xr:uid="{00000000-0005-0000-0000-0000B5B60000}"/>
    <cellStyle name="Normal 38 4 3" xfId="6063" xr:uid="{00000000-0005-0000-0000-0000B6B60000}"/>
    <cellStyle name="Normal 38 4 3 2" xfId="18694" xr:uid="{00000000-0005-0000-0000-0000B7B60000}"/>
    <cellStyle name="Normal 38 4 3 2 2" xfId="53910" xr:uid="{00000000-0005-0000-0000-0000B8B60000}"/>
    <cellStyle name="Normal 38 4 3 3" xfId="41313" xr:uid="{00000000-0005-0000-0000-0000B9B60000}"/>
    <cellStyle name="Normal 38 4 3 4" xfId="31299" xr:uid="{00000000-0005-0000-0000-0000BAB60000}"/>
    <cellStyle name="Normal 38 4 4" xfId="7522" xr:uid="{00000000-0005-0000-0000-0000BBB60000}"/>
    <cellStyle name="Normal 38 4 4 2" xfId="20148" xr:uid="{00000000-0005-0000-0000-0000BCB60000}"/>
    <cellStyle name="Normal 38 4 4 2 2" xfId="55364" xr:uid="{00000000-0005-0000-0000-0000BDB60000}"/>
    <cellStyle name="Normal 38 4 4 3" xfId="42767" xr:uid="{00000000-0005-0000-0000-0000BEB60000}"/>
    <cellStyle name="Normal 38 4 4 4" xfId="32753" xr:uid="{00000000-0005-0000-0000-0000BFB60000}"/>
    <cellStyle name="Normal 38 4 5" xfId="9303" xr:uid="{00000000-0005-0000-0000-0000C0B60000}"/>
    <cellStyle name="Normal 38 4 5 2" xfId="21924" xr:uid="{00000000-0005-0000-0000-0000C1B60000}"/>
    <cellStyle name="Normal 38 4 5 2 2" xfId="57140" xr:uid="{00000000-0005-0000-0000-0000C2B60000}"/>
    <cellStyle name="Normal 38 4 5 3" xfId="44543" xr:uid="{00000000-0005-0000-0000-0000C3B60000}"/>
    <cellStyle name="Normal 38 4 5 4" xfId="34529" xr:uid="{00000000-0005-0000-0000-0000C4B60000}"/>
    <cellStyle name="Normal 38 4 6" xfId="11097" xr:uid="{00000000-0005-0000-0000-0000C5B60000}"/>
    <cellStyle name="Normal 38 4 6 2" xfId="23700" xr:uid="{00000000-0005-0000-0000-0000C6B60000}"/>
    <cellStyle name="Normal 38 4 6 2 2" xfId="58916" xr:uid="{00000000-0005-0000-0000-0000C7B60000}"/>
    <cellStyle name="Normal 38 4 6 3" xfId="46319" xr:uid="{00000000-0005-0000-0000-0000C8B60000}"/>
    <cellStyle name="Normal 38 4 6 4" xfId="36305" xr:uid="{00000000-0005-0000-0000-0000C9B60000}"/>
    <cellStyle name="Normal 38 4 7" xfId="15464" xr:uid="{00000000-0005-0000-0000-0000CAB60000}"/>
    <cellStyle name="Normal 38 4 7 2" xfId="50680" xr:uid="{00000000-0005-0000-0000-0000CBB60000}"/>
    <cellStyle name="Normal 38 4 7 3" xfId="28069" xr:uid="{00000000-0005-0000-0000-0000CCB60000}"/>
    <cellStyle name="Normal 38 4 8" xfId="13686" xr:uid="{00000000-0005-0000-0000-0000CDB60000}"/>
    <cellStyle name="Normal 38 4 8 2" xfId="48904" xr:uid="{00000000-0005-0000-0000-0000CEB60000}"/>
    <cellStyle name="Normal 38 4 9" xfId="38083" xr:uid="{00000000-0005-0000-0000-0000CFB60000}"/>
    <cellStyle name="Normal 38 5" xfId="3931" xr:uid="{00000000-0005-0000-0000-0000D0B60000}"/>
    <cellStyle name="Normal 38 5 2" xfId="8654" xr:uid="{00000000-0005-0000-0000-0000D1B60000}"/>
    <cellStyle name="Normal 38 5 2 2" xfId="21280" xr:uid="{00000000-0005-0000-0000-0000D2B60000}"/>
    <cellStyle name="Normal 38 5 2 2 2" xfId="56496" xr:uid="{00000000-0005-0000-0000-0000D3B60000}"/>
    <cellStyle name="Normal 38 5 2 3" xfId="43899" xr:uid="{00000000-0005-0000-0000-0000D4B60000}"/>
    <cellStyle name="Normal 38 5 2 4" xfId="33885" xr:uid="{00000000-0005-0000-0000-0000D5B60000}"/>
    <cellStyle name="Normal 38 5 3" xfId="10435" xr:uid="{00000000-0005-0000-0000-0000D6B60000}"/>
    <cellStyle name="Normal 38 5 3 2" xfId="23056" xr:uid="{00000000-0005-0000-0000-0000D7B60000}"/>
    <cellStyle name="Normal 38 5 3 2 2" xfId="58272" xr:uid="{00000000-0005-0000-0000-0000D8B60000}"/>
    <cellStyle name="Normal 38 5 3 3" xfId="45675" xr:uid="{00000000-0005-0000-0000-0000D9B60000}"/>
    <cellStyle name="Normal 38 5 3 4" xfId="35661" xr:uid="{00000000-0005-0000-0000-0000DAB60000}"/>
    <cellStyle name="Normal 38 5 4" xfId="12231" xr:uid="{00000000-0005-0000-0000-0000DBB60000}"/>
    <cellStyle name="Normal 38 5 4 2" xfId="24832" xr:uid="{00000000-0005-0000-0000-0000DCB60000}"/>
    <cellStyle name="Normal 38 5 4 2 2" xfId="60048" xr:uid="{00000000-0005-0000-0000-0000DDB60000}"/>
    <cellStyle name="Normal 38 5 4 3" xfId="47451" xr:uid="{00000000-0005-0000-0000-0000DEB60000}"/>
    <cellStyle name="Normal 38 5 4 4" xfId="37437" xr:uid="{00000000-0005-0000-0000-0000DFB60000}"/>
    <cellStyle name="Normal 38 5 5" xfId="16596" xr:uid="{00000000-0005-0000-0000-0000E0B60000}"/>
    <cellStyle name="Normal 38 5 5 2" xfId="51812" xr:uid="{00000000-0005-0000-0000-0000E1B60000}"/>
    <cellStyle name="Normal 38 5 5 3" xfId="29201" xr:uid="{00000000-0005-0000-0000-0000E2B60000}"/>
    <cellStyle name="Normal 38 5 6" xfId="14818" xr:uid="{00000000-0005-0000-0000-0000E3B60000}"/>
    <cellStyle name="Normal 38 5 6 2" xfId="50036" xr:uid="{00000000-0005-0000-0000-0000E4B60000}"/>
    <cellStyle name="Normal 38 5 7" xfId="39215" xr:uid="{00000000-0005-0000-0000-0000E5B60000}"/>
    <cellStyle name="Normal 38 5 8" xfId="27425" xr:uid="{00000000-0005-0000-0000-0000E6B60000}"/>
    <cellStyle name="Normal 38 6" xfId="4271" xr:uid="{00000000-0005-0000-0000-0000E7B60000}"/>
    <cellStyle name="Normal 38 6 2" xfId="16918" xr:uid="{00000000-0005-0000-0000-0000E8B60000}"/>
    <cellStyle name="Normal 38 6 2 2" xfId="52134" xr:uid="{00000000-0005-0000-0000-0000E9B60000}"/>
    <cellStyle name="Normal 38 6 2 3" xfId="29523" xr:uid="{00000000-0005-0000-0000-0000EAB60000}"/>
    <cellStyle name="Normal 38 6 3" xfId="13364" xr:uid="{00000000-0005-0000-0000-0000EBB60000}"/>
    <cellStyle name="Normal 38 6 3 2" xfId="48582" xr:uid="{00000000-0005-0000-0000-0000ECB60000}"/>
    <cellStyle name="Normal 38 6 4" xfId="39537" xr:uid="{00000000-0005-0000-0000-0000EDB60000}"/>
    <cellStyle name="Normal 38 6 5" xfId="25971" xr:uid="{00000000-0005-0000-0000-0000EEB60000}"/>
    <cellStyle name="Normal 38 7" xfId="5741" xr:uid="{00000000-0005-0000-0000-0000EFB60000}"/>
    <cellStyle name="Normal 38 7 2" xfId="18372" xr:uid="{00000000-0005-0000-0000-0000F0B60000}"/>
    <cellStyle name="Normal 38 7 2 2" xfId="53588" xr:uid="{00000000-0005-0000-0000-0000F1B60000}"/>
    <cellStyle name="Normal 38 7 3" xfId="40991" xr:uid="{00000000-0005-0000-0000-0000F2B60000}"/>
    <cellStyle name="Normal 38 7 4" xfId="30977" xr:uid="{00000000-0005-0000-0000-0000F3B60000}"/>
    <cellStyle name="Normal 38 8" xfId="7200" xr:uid="{00000000-0005-0000-0000-0000F4B60000}"/>
    <cellStyle name="Normal 38 8 2" xfId="19826" xr:uid="{00000000-0005-0000-0000-0000F5B60000}"/>
    <cellStyle name="Normal 38 8 2 2" xfId="55042" xr:uid="{00000000-0005-0000-0000-0000F6B60000}"/>
    <cellStyle name="Normal 38 8 3" xfId="42445" xr:uid="{00000000-0005-0000-0000-0000F7B60000}"/>
    <cellStyle name="Normal 38 8 4" xfId="32431" xr:uid="{00000000-0005-0000-0000-0000F8B60000}"/>
    <cellStyle name="Normal 38 9" xfId="8981" xr:uid="{00000000-0005-0000-0000-0000F9B60000}"/>
    <cellStyle name="Normal 38 9 2" xfId="21602" xr:uid="{00000000-0005-0000-0000-0000FAB60000}"/>
    <cellStyle name="Normal 38 9 2 2" xfId="56818" xr:uid="{00000000-0005-0000-0000-0000FBB60000}"/>
    <cellStyle name="Normal 38 9 3" xfId="44221" xr:uid="{00000000-0005-0000-0000-0000FCB60000}"/>
    <cellStyle name="Normal 38 9 4" xfId="34207" xr:uid="{00000000-0005-0000-0000-0000FDB60000}"/>
    <cellStyle name="Normal 39" xfId="2438" xr:uid="{00000000-0005-0000-0000-0000FEB60000}"/>
    <cellStyle name="Normal 39 10" xfId="10699" xr:uid="{00000000-0005-0000-0000-0000FFB60000}"/>
    <cellStyle name="Normal 39 10 2" xfId="23310" xr:uid="{00000000-0005-0000-0000-000000B70000}"/>
    <cellStyle name="Normal 39 10 2 2" xfId="58526" xr:uid="{00000000-0005-0000-0000-000001B70000}"/>
    <cellStyle name="Normal 39 10 3" xfId="45929" xr:uid="{00000000-0005-0000-0000-000002B70000}"/>
    <cellStyle name="Normal 39 10 4" xfId="35915" xr:uid="{00000000-0005-0000-0000-000003B70000}"/>
    <cellStyle name="Normal 39 11" xfId="15143" xr:uid="{00000000-0005-0000-0000-000004B70000}"/>
    <cellStyle name="Normal 39 11 2" xfId="50359" xr:uid="{00000000-0005-0000-0000-000005B70000}"/>
    <cellStyle name="Normal 39 11 3" xfId="27748" xr:uid="{00000000-0005-0000-0000-000006B70000}"/>
    <cellStyle name="Normal 39 12" xfId="12556" xr:uid="{00000000-0005-0000-0000-000007B70000}"/>
    <cellStyle name="Normal 39 12 2" xfId="47774" xr:uid="{00000000-0005-0000-0000-000008B70000}"/>
    <cellStyle name="Normal 39 13" xfId="37762" xr:uid="{00000000-0005-0000-0000-000009B70000}"/>
    <cellStyle name="Normal 39 14" xfId="25163" xr:uid="{00000000-0005-0000-0000-00000AB70000}"/>
    <cellStyle name="Normal 39 15" xfId="60376" xr:uid="{00000000-0005-0000-0000-00000BB70000}"/>
    <cellStyle name="Normal 39 2" xfId="3278" xr:uid="{00000000-0005-0000-0000-00000CB70000}"/>
    <cellStyle name="Normal 39 2 10" xfId="25647" xr:uid="{00000000-0005-0000-0000-00000DB70000}"/>
    <cellStyle name="Normal 39 2 11" xfId="61182" xr:uid="{00000000-0005-0000-0000-00000EB70000}"/>
    <cellStyle name="Normal 39 2 2" xfId="5078" xr:uid="{00000000-0005-0000-0000-00000FB70000}"/>
    <cellStyle name="Normal 39 2 2 2" xfId="17725" xr:uid="{00000000-0005-0000-0000-000010B70000}"/>
    <cellStyle name="Normal 39 2 2 2 2" xfId="52941" xr:uid="{00000000-0005-0000-0000-000011B70000}"/>
    <cellStyle name="Normal 39 2 2 2 3" xfId="30330" xr:uid="{00000000-0005-0000-0000-000012B70000}"/>
    <cellStyle name="Normal 39 2 2 3" xfId="14171" xr:uid="{00000000-0005-0000-0000-000013B70000}"/>
    <cellStyle name="Normal 39 2 2 3 2" xfId="49389" xr:uid="{00000000-0005-0000-0000-000014B70000}"/>
    <cellStyle name="Normal 39 2 2 4" xfId="40344" xr:uid="{00000000-0005-0000-0000-000015B70000}"/>
    <cellStyle name="Normal 39 2 2 5" xfId="26778" xr:uid="{00000000-0005-0000-0000-000016B70000}"/>
    <cellStyle name="Normal 39 2 3" xfId="6548" xr:uid="{00000000-0005-0000-0000-000017B70000}"/>
    <cellStyle name="Normal 39 2 3 2" xfId="19179" xr:uid="{00000000-0005-0000-0000-000018B70000}"/>
    <cellStyle name="Normal 39 2 3 2 2" xfId="54395" xr:uid="{00000000-0005-0000-0000-000019B70000}"/>
    <cellStyle name="Normal 39 2 3 3" xfId="41798" xr:uid="{00000000-0005-0000-0000-00001AB70000}"/>
    <cellStyle name="Normal 39 2 3 4" xfId="31784" xr:uid="{00000000-0005-0000-0000-00001BB70000}"/>
    <cellStyle name="Normal 39 2 4" xfId="8007" xr:uid="{00000000-0005-0000-0000-00001CB70000}"/>
    <cellStyle name="Normal 39 2 4 2" xfId="20633" xr:uid="{00000000-0005-0000-0000-00001DB70000}"/>
    <cellStyle name="Normal 39 2 4 2 2" xfId="55849" xr:uid="{00000000-0005-0000-0000-00001EB70000}"/>
    <cellStyle name="Normal 39 2 4 3" xfId="43252" xr:uid="{00000000-0005-0000-0000-00001FB70000}"/>
    <cellStyle name="Normal 39 2 4 4" xfId="33238" xr:uid="{00000000-0005-0000-0000-000020B70000}"/>
    <cellStyle name="Normal 39 2 5" xfId="9788" xr:uid="{00000000-0005-0000-0000-000021B70000}"/>
    <cellStyle name="Normal 39 2 5 2" xfId="22409" xr:uid="{00000000-0005-0000-0000-000022B70000}"/>
    <cellStyle name="Normal 39 2 5 2 2" xfId="57625" xr:uid="{00000000-0005-0000-0000-000023B70000}"/>
    <cellStyle name="Normal 39 2 5 3" xfId="45028" xr:uid="{00000000-0005-0000-0000-000024B70000}"/>
    <cellStyle name="Normal 39 2 5 4" xfId="35014" xr:uid="{00000000-0005-0000-0000-000025B70000}"/>
    <cellStyle name="Normal 39 2 6" xfId="11582" xr:uid="{00000000-0005-0000-0000-000026B70000}"/>
    <cellStyle name="Normal 39 2 6 2" xfId="24185" xr:uid="{00000000-0005-0000-0000-000027B70000}"/>
    <cellStyle name="Normal 39 2 6 2 2" xfId="59401" xr:uid="{00000000-0005-0000-0000-000028B70000}"/>
    <cellStyle name="Normal 39 2 6 3" xfId="46804" xr:uid="{00000000-0005-0000-0000-000029B70000}"/>
    <cellStyle name="Normal 39 2 6 4" xfId="36790" xr:uid="{00000000-0005-0000-0000-00002AB70000}"/>
    <cellStyle name="Normal 39 2 7" xfId="15949" xr:uid="{00000000-0005-0000-0000-00002BB70000}"/>
    <cellStyle name="Normal 39 2 7 2" xfId="51165" xr:uid="{00000000-0005-0000-0000-00002CB70000}"/>
    <cellStyle name="Normal 39 2 7 3" xfId="28554" xr:uid="{00000000-0005-0000-0000-00002DB70000}"/>
    <cellStyle name="Normal 39 2 8" xfId="13040" xr:uid="{00000000-0005-0000-0000-00002EB70000}"/>
    <cellStyle name="Normal 39 2 8 2" xfId="48258" xr:uid="{00000000-0005-0000-0000-00002FB70000}"/>
    <cellStyle name="Normal 39 2 9" xfId="38568" xr:uid="{00000000-0005-0000-0000-000030B70000}"/>
    <cellStyle name="Normal 39 3" xfId="3607" xr:uid="{00000000-0005-0000-0000-000031B70000}"/>
    <cellStyle name="Normal 39 3 10" xfId="27103" xr:uid="{00000000-0005-0000-0000-000032B70000}"/>
    <cellStyle name="Normal 39 3 11" xfId="61507" xr:uid="{00000000-0005-0000-0000-000033B70000}"/>
    <cellStyle name="Normal 39 3 2" xfId="5403" xr:uid="{00000000-0005-0000-0000-000034B70000}"/>
    <cellStyle name="Normal 39 3 2 2" xfId="18050" xr:uid="{00000000-0005-0000-0000-000035B70000}"/>
    <cellStyle name="Normal 39 3 2 2 2" xfId="53266" xr:uid="{00000000-0005-0000-0000-000036B70000}"/>
    <cellStyle name="Normal 39 3 2 3" xfId="40669" xr:uid="{00000000-0005-0000-0000-000037B70000}"/>
    <cellStyle name="Normal 39 3 2 4" xfId="30655" xr:uid="{00000000-0005-0000-0000-000038B70000}"/>
    <cellStyle name="Normal 39 3 3" xfId="6873" xr:uid="{00000000-0005-0000-0000-000039B70000}"/>
    <cellStyle name="Normal 39 3 3 2" xfId="19504" xr:uid="{00000000-0005-0000-0000-00003AB70000}"/>
    <cellStyle name="Normal 39 3 3 2 2" xfId="54720" xr:uid="{00000000-0005-0000-0000-00003BB70000}"/>
    <cellStyle name="Normal 39 3 3 3" xfId="42123" xr:uid="{00000000-0005-0000-0000-00003CB70000}"/>
    <cellStyle name="Normal 39 3 3 4" xfId="32109" xr:uid="{00000000-0005-0000-0000-00003DB70000}"/>
    <cellStyle name="Normal 39 3 4" xfId="8332" xr:uid="{00000000-0005-0000-0000-00003EB70000}"/>
    <cellStyle name="Normal 39 3 4 2" xfId="20958" xr:uid="{00000000-0005-0000-0000-00003FB70000}"/>
    <cellStyle name="Normal 39 3 4 2 2" xfId="56174" xr:uid="{00000000-0005-0000-0000-000040B70000}"/>
    <cellStyle name="Normal 39 3 4 3" xfId="43577" xr:uid="{00000000-0005-0000-0000-000041B70000}"/>
    <cellStyle name="Normal 39 3 4 4" xfId="33563" xr:uid="{00000000-0005-0000-0000-000042B70000}"/>
    <cellStyle name="Normal 39 3 5" xfId="10113" xr:uid="{00000000-0005-0000-0000-000043B70000}"/>
    <cellStyle name="Normal 39 3 5 2" xfId="22734" xr:uid="{00000000-0005-0000-0000-000044B70000}"/>
    <cellStyle name="Normal 39 3 5 2 2" xfId="57950" xr:uid="{00000000-0005-0000-0000-000045B70000}"/>
    <cellStyle name="Normal 39 3 5 3" xfId="45353" xr:uid="{00000000-0005-0000-0000-000046B70000}"/>
    <cellStyle name="Normal 39 3 5 4" xfId="35339" xr:uid="{00000000-0005-0000-0000-000047B70000}"/>
    <cellStyle name="Normal 39 3 6" xfId="11907" xr:uid="{00000000-0005-0000-0000-000048B70000}"/>
    <cellStyle name="Normal 39 3 6 2" xfId="24510" xr:uid="{00000000-0005-0000-0000-000049B70000}"/>
    <cellStyle name="Normal 39 3 6 2 2" xfId="59726" xr:uid="{00000000-0005-0000-0000-00004AB70000}"/>
    <cellStyle name="Normal 39 3 6 3" xfId="47129" xr:uid="{00000000-0005-0000-0000-00004BB70000}"/>
    <cellStyle name="Normal 39 3 6 4" xfId="37115" xr:uid="{00000000-0005-0000-0000-00004CB70000}"/>
    <cellStyle name="Normal 39 3 7" xfId="16274" xr:uid="{00000000-0005-0000-0000-00004DB70000}"/>
    <cellStyle name="Normal 39 3 7 2" xfId="51490" xr:uid="{00000000-0005-0000-0000-00004EB70000}"/>
    <cellStyle name="Normal 39 3 7 3" xfId="28879" xr:uid="{00000000-0005-0000-0000-00004FB70000}"/>
    <cellStyle name="Normal 39 3 8" xfId="14496" xr:uid="{00000000-0005-0000-0000-000050B70000}"/>
    <cellStyle name="Normal 39 3 8 2" xfId="49714" xr:uid="{00000000-0005-0000-0000-000051B70000}"/>
    <cellStyle name="Normal 39 3 9" xfId="38893" xr:uid="{00000000-0005-0000-0000-000052B70000}"/>
    <cellStyle name="Normal 39 4" xfId="2768" xr:uid="{00000000-0005-0000-0000-000053B70000}"/>
    <cellStyle name="Normal 39 4 10" xfId="26294" xr:uid="{00000000-0005-0000-0000-000054B70000}"/>
    <cellStyle name="Normal 39 4 11" xfId="60698" xr:uid="{00000000-0005-0000-0000-000055B70000}"/>
    <cellStyle name="Normal 39 4 2" xfId="4594" xr:uid="{00000000-0005-0000-0000-000056B70000}"/>
    <cellStyle name="Normal 39 4 2 2" xfId="17241" xr:uid="{00000000-0005-0000-0000-000057B70000}"/>
    <cellStyle name="Normal 39 4 2 2 2" xfId="52457" xr:uid="{00000000-0005-0000-0000-000058B70000}"/>
    <cellStyle name="Normal 39 4 2 3" xfId="39860" xr:uid="{00000000-0005-0000-0000-000059B70000}"/>
    <cellStyle name="Normal 39 4 2 4" xfId="29846" xr:uid="{00000000-0005-0000-0000-00005AB70000}"/>
    <cellStyle name="Normal 39 4 3" xfId="6064" xr:uid="{00000000-0005-0000-0000-00005BB70000}"/>
    <cellStyle name="Normal 39 4 3 2" xfId="18695" xr:uid="{00000000-0005-0000-0000-00005CB70000}"/>
    <cellStyle name="Normal 39 4 3 2 2" xfId="53911" xr:uid="{00000000-0005-0000-0000-00005DB70000}"/>
    <cellStyle name="Normal 39 4 3 3" xfId="41314" xr:uid="{00000000-0005-0000-0000-00005EB70000}"/>
    <cellStyle name="Normal 39 4 3 4" xfId="31300" xr:uid="{00000000-0005-0000-0000-00005FB70000}"/>
    <cellStyle name="Normal 39 4 4" xfId="7523" xr:uid="{00000000-0005-0000-0000-000060B70000}"/>
    <cellStyle name="Normal 39 4 4 2" xfId="20149" xr:uid="{00000000-0005-0000-0000-000061B70000}"/>
    <cellStyle name="Normal 39 4 4 2 2" xfId="55365" xr:uid="{00000000-0005-0000-0000-000062B70000}"/>
    <cellStyle name="Normal 39 4 4 3" xfId="42768" xr:uid="{00000000-0005-0000-0000-000063B70000}"/>
    <cellStyle name="Normal 39 4 4 4" xfId="32754" xr:uid="{00000000-0005-0000-0000-000064B70000}"/>
    <cellStyle name="Normal 39 4 5" xfId="9304" xr:uid="{00000000-0005-0000-0000-000065B70000}"/>
    <cellStyle name="Normal 39 4 5 2" xfId="21925" xr:uid="{00000000-0005-0000-0000-000066B70000}"/>
    <cellStyle name="Normal 39 4 5 2 2" xfId="57141" xr:uid="{00000000-0005-0000-0000-000067B70000}"/>
    <cellStyle name="Normal 39 4 5 3" xfId="44544" xr:uid="{00000000-0005-0000-0000-000068B70000}"/>
    <cellStyle name="Normal 39 4 5 4" xfId="34530" xr:uid="{00000000-0005-0000-0000-000069B70000}"/>
    <cellStyle name="Normal 39 4 6" xfId="11098" xr:uid="{00000000-0005-0000-0000-00006AB70000}"/>
    <cellStyle name="Normal 39 4 6 2" xfId="23701" xr:uid="{00000000-0005-0000-0000-00006BB70000}"/>
    <cellStyle name="Normal 39 4 6 2 2" xfId="58917" xr:uid="{00000000-0005-0000-0000-00006CB70000}"/>
    <cellStyle name="Normal 39 4 6 3" xfId="46320" xr:uid="{00000000-0005-0000-0000-00006DB70000}"/>
    <cellStyle name="Normal 39 4 6 4" xfId="36306" xr:uid="{00000000-0005-0000-0000-00006EB70000}"/>
    <cellStyle name="Normal 39 4 7" xfId="15465" xr:uid="{00000000-0005-0000-0000-00006FB70000}"/>
    <cellStyle name="Normal 39 4 7 2" xfId="50681" xr:uid="{00000000-0005-0000-0000-000070B70000}"/>
    <cellStyle name="Normal 39 4 7 3" xfId="28070" xr:uid="{00000000-0005-0000-0000-000071B70000}"/>
    <cellStyle name="Normal 39 4 8" xfId="13687" xr:uid="{00000000-0005-0000-0000-000072B70000}"/>
    <cellStyle name="Normal 39 4 8 2" xfId="48905" xr:uid="{00000000-0005-0000-0000-000073B70000}"/>
    <cellStyle name="Normal 39 4 9" xfId="38084" xr:uid="{00000000-0005-0000-0000-000074B70000}"/>
    <cellStyle name="Normal 39 5" xfId="3932" xr:uid="{00000000-0005-0000-0000-000075B70000}"/>
    <cellStyle name="Normal 39 5 2" xfId="8655" xr:uid="{00000000-0005-0000-0000-000076B70000}"/>
    <cellStyle name="Normal 39 5 2 2" xfId="21281" xr:uid="{00000000-0005-0000-0000-000077B70000}"/>
    <cellStyle name="Normal 39 5 2 2 2" xfId="56497" xr:uid="{00000000-0005-0000-0000-000078B70000}"/>
    <cellStyle name="Normal 39 5 2 3" xfId="43900" xr:uid="{00000000-0005-0000-0000-000079B70000}"/>
    <cellStyle name="Normal 39 5 2 4" xfId="33886" xr:uid="{00000000-0005-0000-0000-00007AB70000}"/>
    <cellStyle name="Normal 39 5 3" xfId="10436" xr:uid="{00000000-0005-0000-0000-00007BB70000}"/>
    <cellStyle name="Normal 39 5 3 2" xfId="23057" xr:uid="{00000000-0005-0000-0000-00007CB70000}"/>
    <cellStyle name="Normal 39 5 3 2 2" xfId="58273" xr:uid="{00000000-0005-0000-0000-00007DB70000}"/>
    <cellStyle name="Normal 39 5 3 3" xfId="45676" xr:uid="{00000000-0005-0000-0000-00007EB70000}"/>
    <cellStyle name="Normal 39 5 3 4" xfId="35662" xr:uid="{00000000-0005-0000-0000-00007FB70000}"/>
    <cellStyle name="Normal 39 5 4" xfId="12232" xr:uid="{00000000-0005-0000-0000-000080B70000}"/>
    <cellStyle name="Normal 39 5 4 2" xfId="24833" xr:uid="{00000000-0005-0000-0000-000081B70000}"/>
    <cellStyle name="Normal 39 5 4 2 2" xfId="60049" xr:uid="{00000000-0005-0000-0000-000082B70000}"/>
    <cellStyle name="Normal 39 5 4 3" xfId="47452" xr:uid="{00000000-0005-0000-0000-000083B70000}"/>
    <cellStyle name="Normal 39 5 4 4" xfId="37438" xr:uid="{00000000-0005-0000-0000-000084B70000}"/>
    <cellStyle name="Normal 39 5 5" xfId="16597" xr:uid="{00000000-0005-0000-0000-000085B70000}"/>
    <cellStyle name="Normal 39 5 5 2" xfId="51813" xr:uid="{00000000-0005-0000-0000-000086B70000}"/>
    <cellStyle name="Normal 39 5 5 3" xfId="29202" xr:uid="{00000000-0005-0000-0000-000087B70000}"/>
    <cellStyle name="Normal 39 5 6" xfId="14819" xr:uid="{00000000-0005-0000-0000-000088B70000}"/>
    <cellStyle name="Normal 39 5 6 2" xfId="50037" xr:uid="{00000000-0005-0000-0000-000089B70000}"/>
    <cellStyle name="Normal 39 5 7" xfId="39216" xr:uid="{00000000-0005-0000-0000-00008AB70000}"/>
    <cellStyle name="Normal 39 5 8" xfId="27426" xr:uid="{00000000-0005-0000-0000-00008BB70000}"/>
    <cellStyle name="Normal 39 6" xfId="4272" xr:uid="{00000000-0005-0000-0000-00008CB70000}"/>
    <cellStyle name="Normal 39 6 2" xfId="16919" xr:uid="{00000000-0005-0000-0000-00008DB70000}"/>
    <cellStyle name="Normal 39 6 2 2" xfId="52135" xr:uid="{00000000-0005-0000-0000-00008EB70000}"/>
    <cellStyle name="Normal 39 6 2 3" xfId="29524" xr:uid="{00000000-0005-0000-0000-00008FB70000}"/>
    <cellStyle name="Normal 39 6 3" xfId="13365" xr:uid="{00000000-0005-0000-0000-000090B70000}"/>
    <cellStyle name="Normal 39 6 3 2" xfId="48583" xr:uid="{00000000-0005-0000-0000-000091B70000}"/>
    <cellStyle name="Normal 39 6 4" xfId="39538" xr:uid="{00000000-0005-0000-0000-000092B70000}"/>
    <cellStyle name="Normal 39 6 5" xfId="25972" xr:uid="{00000000-0005-0000-0000-000093B70000}"/>
    <cellStyle name="Normal 39 7" xfId="5742" xr:uid="{00000000-0005-0000-0000-000094B70000}"/>
    <cellStyle name="Normal 39 7 2" xfId="18373" xr:uid="{00000000-0005-0000-0000-000095B70000}"/>
    <cellStyle name="Normal 39 7 2 2" xfId="53589" xr:uid="{00000000-0005-0000-0000-000096B70000}"/>
    <cellStyle name="Normal 39 7 3" xfId="40992" xr:uid="{00000000-0005-0000-0000-000097B70000}"/>
    <cellStyle name="Normal 39 7 4" xfId="30978" xr:uid="{00000000-0005-0000-0000-000098B70000}"/>
    <cellStyle name="Normal 39 8" xfId="7201" xr:uid="{00000000-0005-0000-0000-000099B70000}"/>
    <cellStyle name="Normal 39 8 2" xfId="19827" xr:uid="{00000000-0005-0000-0000-00009AB70000}"/>
    <cellStyle name="Normal 39 8 2 2" xfId="55043" xr:uid="{00000000-0005-0000-0000-00009BB70000}"/>
    <cellStyle name="Normal 39 8 3" xfId="42446" xr:uid="{00000000-0005-0000-0000-00009CB70000}"/>
    <cellStyle name="Normal 39 8 4" xfId="32432" xr:uid="{00000000-0005-0000-0000-00009DB70000}"/>
    <cellStyle name="Normal 39 9" xfId="8982" xr:uid="{00000000-0005-0000-0000-00009EB70000}"/>
    <cellStyle name="Normal 39 9 2" xfId="21603" xr:uid="{00000000-0005-0000-0000-00009FB70000}"/>
    <cellStyle name="Normal 39 9 2 2" xfId="56819" xr:uid="{00000000-0005-0000-0000-0000A0B70000}"/>
    <cellStyle name="Normal 39 9 3" xfId="44222" xr:uid="{00000000-0005-0000-0000-0000A1B70000}"/>
    <cellStyle name="Normal 39 9 4" xfId="34208" xr:uid="{00000000-0005-0000-0000-0000A2B70000}"/>
    <cellStyle name="Normal 4" xfId="37" xr:uid="{00000000-0005-0000-0000-0000A3B70000}"/>
    <cellStyle name="Normal 4 10" xfId="3303" xr:uid="{00000000-0005-0000-0000-0000A4B70000}"/>
    <cellStyle name="Normal 4 10 10" xfId="26799" xr:uid="{00000000-0005-0000-0000-0000A5B70000}"/>
    <cellStyle name="Normal 4 10 11" xfId="61203" xr:uid="{00000000-0005-0000-0000-0000A6B70000}"/>
    <cellStyle name="Normal 4 10 2" xfId="5099" xr:uid="{00000000-0005-0000-0000-0000A7B70000}"/>
    <cellStyle name="Normal 4 10 2 2" xfId="17746" xr:uid="{00000000-0005-0000-0000-0000A8B70000}"/>
    <cellStyle name="Normal 4 10 2 2 2" xfId="52962" xr:uid="{00000000-0005-0000-0000-0000A9B70000}"/>
    <cellStyle name="Normal 4 10 2 3" xfId="40365" xr:uid="{00000000-0005-0000-0000-0000AAB70000}"/>
    <cellStyle name="Normal 4 10 2 4" xfId="30351" xr:uid="{00000000-0005-0000-0000-0000ABB70000}"/>
    <cellStyle name="Normal 4 10 3" xfId="6569" xr:uid="{00000000-0005-0000-0000-0000ACB70000}"/>
    <cellStyle name="Normal 4 10 3 2" xfId="19200" xr:uid="{00000000-0005-0000-0000-0000ADB70000}"/>
    <cellStyle name="Normal 4 10 3 2 2" xfId="54416" xr:uid="{00000000-0005-0000-0000-0000AEB70000}"/>
    <cellStyle name="Normal 4 10 3 3" xfId="41819" xr:uid="{00000000-0005-0000-0000-0000AFB70000}"/>
    <cellStyle name="Normal 4 10 3 4" xfId="31805" xr:uid="{00000000-0005-0000-0000-0000B0B70000}"/>
    <cellStyle name="Normal 4 10 4" xfId="8028" xr:uid="{00000000-0005-0000-0000-0000B1B70000}"/>
    <cellStyle name="Normal 4 10 4 2" xfId="20654" xr:uid="{00000000-0005-0000-0000-0000B2B70000}"/>
    <cellStyle name="Normal 4 10 4 2 2" xfId="55870" xr:uid="{00000000-0005-0000-0000-0000B3B70000}"/>
    <cellStyle name="Normal 4 10 4 3" xfId="43273" xr:uid="{00000000-0005-0000-0000-0000B4B70000}"/>
    <cellStyle name="Normal 4 10 4 4" xfId="33259" xr:uid="{00000000-0005-0000-0000-0000B5B70000}"/>
    <cellStyle name="Normal 4 10 5" xfId="9809" xr:uid="{00000000-0005-0000-0000-0000B6B70000}"/>
    <cellStyle name="Normal 4 10 5 2" xfId="22430" xr:uid="{00000000-0005-0000-0000-0000B7B70000}"/>
    <cellStyle name="Normal 4 10 5 2 2" xfId="57646" xr:uid="{00000000-0005-0000-0000-0000B8B70000}"/>
    <cellStyle name="Normal 4 10 5 3" xfId="45049" xr:uid="{00000000-0005-0000-0000-0000B9B70000}"/>
    <cellStyle name="Normal 4 10 5 4" xfId="35035" xr:uid="{00000000-0005-0000-0000-0000BAB70000}"/>
    <cellStyle name="Normal 4 10 6" xfId="11603" xr:uid="{00000000-0005-0000-0000-0000BBB70000}"/>
    <cellStyle name="Normal 4 10 6 2" xfId="24206" xr:uid="{00000000-0005-0000-0000-0000BCB70000}"/>
    <cellStyle name="Normal 4 10 6 2 2" xfId="59422" xr:uid="{00000000-0005-0000-0000-0000BDB70000}"/>
    <cellStyle name="Normal 4 10 6 3" xfId="46825" xr:uid="{00000000-0005-0000-0000-0000BEB70000}"/>
    <cellStyle name="Normal 4 10 6 4" xfId="36811" xr:uid="{00000000-0005-0000-0000-0000BFB70000}"/>
    <cellStyle name="Normal 4 10 7" xfId="15970" xr:uid="{00000000-0005-0000-0000-0000C0B70000}"/>
    <cellStyle name="Normal 4 10 7 2" xfId="51186" xr:uid="{00000000-0005-0000-0000-0000C1B70000}"/>
    <cellStyle name="Normal 4 10 7 3" xfId="28575" xr:uid="{00000000-0005-0000-0000-0000C2B70000}"/>
    <cellStyle name="Normal 4 10 8" xfId="14192" xr:uid="{00000000-0005-0000-0000-0000C3B70000}"/>
    <cellStyle name="Normal 4 10 8 2" xfId="49410" xr:uid="{00000000-0005-0000-0000-0000C4B70000}"/>
    <cellStyle name="Normal 4 10 9" xfId="38589" xr:uid="{00000000-0005-0000-0000-0000C5B70000}"/>
    <cellStyle name="Normal 4 11" xfId="2458" xr:uid="{00000000-0005-0000-0000-0000C6B70000}"/>
    <cellStyle name="Normal 4 11 10" xfId="25990" xr:uid="{00000000-0005-0000-0000-0000C7B70000}"/>
    <cellStyle name="Normal 4 11 11" xfId="60394" xr:uid="{00000000-0005-0000-0000-0000C8B70000}"/>
    <cellStyle name="Normal 4 11 2" xfId="4290" xr:uid="{00000000-0005-0000-0000-0000C9B70000}"/>
    <cellStyle name="Normal 4 11 2 2" xfId="16937" xr:uid="{00000000-0005-0000-0000-0000CAB70000}"/>
    <cellStyle name="Normal 4 11 2 2 2" xfId="52153" xr:uid="{00000000-0005-0000-0000-0000CBB70000}"/>
    <cellStyle name="Normal 4 11 2 3" xfId="39556" xr:uid="{00000000-0005-0000-0000-0000CCB70000}"/>
    <cellStyle name="Normal 4 11 2 4" xfId="29542" xr:uid="{00000000-0005-0000-0000-0000CDB70000}"/>
    <cellStyle name="Normal 4 11 3" xfId="5760" xr:uid="{00000000-0005-0000-0000-0000CEB70000}"/>
    <cellStyle name="Normal 4 11 3 2" xfId="18391" xr:uid="{00000000-0005-0000-0000-0000CFB70000}"/>
    <cellStyle name="Normal 4 11 3 2 2" xfId="53607" xr:uid="{00000000-0005-0000-0000-0000D0B70000}"/>
    <cellStyle name="Normal 4 11 3 3" xfId="41010" xr:uid="{00000000-0005-0000-0000-0000D1B70000}"/>
    <cellStyle name="Normal 4 11 3 4" xfId="30996" xr:uid="{00000000-0005-0000-0000-0000D2B70000}"/>
    <cellStyle name="Normal 4 11 4" xfId="7219" xr:uid="{00000000-0005-0000-0000-0000D3B70000}"/>
    <cellStyle name="Normal 4 11 4 2" xfId="19845" xr:uid="{00000000-0005-0000-0000-0000D4B70000}"/>
    <cellStyle name="Normal 4 11 4 2 2" xfId="55061" xr:uid="{00000000-0005-0000-0000-0000D5B70000}"/>
    <cellStyle name="Normal 4 11 4 3" xfId="42464" xr:uid="{00000000-0005-0000-0000-0000D6B70000}"/>
    <cellStyle name="Normal 4 11 4 4" xfId="32450" xr:uid="{00000000-0005-0000-0000-0000D7B70000}"/>
    <cellStyle name="Normal 4 11 5" xfId="9000" xr:uid="{00000000-0005-0000-0000-0000D8B70000}"/>
    <cellStyle name="Normal 4 11 5 2" xfId="21621" xr:uid="{00000000-0005-0000-0000-0000D9B70000}"/>
    <cellStyle name="Normal 4 11 5 2 2" xfId="56837" xr:uid="{00000000-0005-0000-0000-0000DAB70000}"/>
    <cellStyle name="Normal 4 11 5 3" xfId="44240" xr:uid="{00000000-0005-0000-0000-0000DBB70000}"/>
    <cellStyle name="Normal 4 11 5 4" xfId="34226" xr:uid="{00000000-0005-0000-0000-0000DCB70000}"/>
    <cellStyle name="Normal 4 11 6" xfId="10794" xr:uid="{00000000-0005-0000-0000-0000DDB70000}"/>
    <cellStyle name="Normal 4 11 6 2" xfId="23397" xr:uid="{00000000-0005-0000-0000-0000DEB70000}"/>
    <cellStyle name="Normal 4 11 6 2 2" xfId="58613" xr:uid="{00000000-0005-0000-0000-0000DFB70000}"/>
    <cellStyle name="Normal 4 11 6 3" xfId="46016" xr:uid="{00000000-0005-0000-0000-0000E0B70000}"/>
    <cellStyle name="Normal 4 11 6 4" xfId="36002" xr:uid="{00000000-0005-0000-0000-0000E1B70000}"/>
    <cellStyle name="Normal 4 11 7" xfId="15161" xr:uid="{00000000-0005-0000-0000-0000E2B70000}"/>
    <cellStyle name="Normal 4 11 7 2" xfId="50377" xr:uid="{00000000-0005-0000-0000-0000E3B70000}"/>
    <cellStyle name="Normal 4 11 7 3" xfId="27766" xr:uid="{00000000-0005-0000-0000-0000E4B70000}"/>
    <cellStyle name="Normal 4 11 8" xfId="13383" xr:uid="{00000000-0005-0000-0000-0000E5B70000}"/>
    <cellStyle name="Normal 4 11 8 2" xfId="48601" xr:uid="{00000000-0005-0000-0000-0000E6B70000}"/>
    <cellStyle name="Normal 4 11 9" xfId="37780" xr:uid="{00000000-0005-0000-0000-0000E7B70000}"/>
    <cellStyle name="Normal 4 12" xfId="3611" xr:uid="{00000000-0005-0000-0000-0000E8B70000}"/>
    <cellStyle name="Normal 4 12 10" xfId="27107" xr:uid="{00000000-0005-0000-0000-0000E9B70000}"/>
    <cellStyle name="Normal 4 12 11" xfId="61511" xr:uid="{00000000-0005-0000-0000-0000EAB70000}"/>
    <cellStyle name="Normal 4 12 2" xfId="5407" xr:uid="{00000000-0005-0000-0000-0000EBB70000}"/>
    <cellStyle name="Normal 4 12 2 2" xfId="18054" xr:uid="{00000000-0005-0000-0000-0000ECB70000}"/>
    <cellStyle name="Normal 4 12 2 2 2" xfId="53270" xr:uid="{00000000-0005-0000-0000-0000EDB70000}"/>
    <cellStyle name="Normal 4 12 2 3" xfId="40673" xr:uid="{00000000-0005-0000-0000-0000EEB70000}"/>
    <cellStyle name="Normal 4 12 2 4" xfId="30659" xr:uid="{00000000-0005-0000-0000-0000EFB70000}"/>
    <cellStyle name="Normal 4 12 3" xfId="6877" xr:uid="{00000000-0005-0000-0000-0000F0B70000}"/>
    <cellStyle name="Normal 4 12 3 2" xfId="19508" xr:uid="{00000000-0005-0000-0000-0000F1B70000}"/>
    <cellStyle name="Normal 4 12 3 2 2" xfId="54724" xr:uid="{00000000-0005-0000-0000-0000F2B70000}"/>
    <cellStyle name="Normal 4 12 3 3" xfId="42127" xr:uid="{00000000-0005-0000-0000-0000F3B70000}"/>
    <cellStyle name="Normal 4 12 3 4" xfId="32113" xr:uid="{00000000-0005-0000-0000-0000F4B70000}"/>
    <cellStyle name="Normal 4 12 4" xfId="8336" xr:uid="{00000000-0005-0000-0000-0000F5B70000}"/>
    <cellStyle name="Normal 4 12 4 2" xfId="20962" xr:uid="{00000000-0005-0000-0000-0000F6B70000}"/>
    <cellStyle name="Normal 4 12 4 2 2" xfId="56178" xr:uid="{00000000-0005-0000-0000-0000F7B70000}"/>
    <cellStyle name="Normal 4 12 4 3" xfId="43581" xr:uid="{00000000-0005-0000-0000-0000F8B70000}"/>
    <cellStyle name="Normal 4 12 4 4" xfId="33567" xr:uid="{00000000-0005-0000-0000-0000F9B70000}"/>
    <cellStyle name="Normal 4 12 5" xfId="10117" xr:uid="{00000000-0005-0000-0000-0000FAB70000}"/>
    <cellStyle name="Normal 4 12 5 2" xfId="22738" xr:uid="{00000000-0005-0000-0000-0000FBB70000}"/>
    <cellStyle name="Normal 4 12 5 2 2" xfId="57954" xr:uid="{00000000-0005-0000-0000-0000FCB70000}"/>
    <cellStyle name="Normal 4 12 5 3" xfId="45357" xr:uid="{00000000-0005-0000-0000-0000FDB70000}"/>
    <cellStyle name="Normal 4 12 5 4" xfId="35343" xr:uid="{00000000-0005-0000-0000-0000FEB70000}"/>
    <cellStyle name="Normal 4 12 6" xfId="11911" xr:uid="{00000000-0005-0000-0000-0000FFB70000}"/>
    <cellStyle name="Normal 4 12 6 2" xfId="24514" xr:uid="{00000000-0005-0000-0000-000000B80000}"/>
    <cellStyle name="Normal 4 12 6 2 2" xfId="59730" xr:uid="{00000000-0005-0000-0000-000001B80000}"/>
    <cellStyle name="Normal 4 12 6 3" xfId="47133" xr:uid="{00000000-0005-0000-0000-000002B80000}"/>
    <cellStyle name="Normal 4 12 6 4" xfId="37119" xr:uid="{00000000-0005-0000-0000-000003B80000}"/>
    <cellStyle name="Normal 4 12 7" xfId="16278" xr:uid="{00000000-0005-0000-0000-000004B80000}"/>
    <cellStyle name="Normal 4 12 7 2" xfId="51494" xr:uid="{00000000-0005-0000-0000-000005B80000}"/>
    <cellStyle name="Normal 4 12 7 3" xfId="28883" xr:uid="{00000000-0005-0000-0000-000006B80000}"/>
    <cellStyle name="Normal 4 12 8" xfId="14500" xr:uid="{00000000-0005-0000-0000-000007B80000}"/>
    <cellStyle name="Normal 4 12 8 2" xfId="49718" xr:uid="{00000000-0005-0000-0000-000008B80000}"/>
    <cellStyle name="Normal 4 12 9" xfId="38897" xr:uid="{00000000-0005-0000-0000-000009B80000}"/>
    <cellStyle name="Normal 4 13" xfId="3627" xr:uid="{00000000-0005-0000-0000-00000AB80000}"/>
    <cellStyle name="Normal 4 13 2" xfId="8351" xr:uid="{00000000-0005-0000-0000-00000BB80000}"/>
    <cellStyle name="Normal 4 13 2 2" xfId="20977" xr:uid="{00000000-0005-0000-0000-00000CB80000}"/>
    <cellStyle name="Normal 4 13 2 2 2" xfId="56193" xr:uid="{00000000-0005-0000-0000-00000DB80000}"/>
    <cellStyle name="Normal 4 13 2 3" xfId="43596" xr:uid="{00000000-0005-0000-0000-00000EB80000}"/>
    <cellStyle name="Normal 4 13 2 4" xfId="33582" xr:uid="{00000000-0005-0000-0000-00000FB80000}"/>
    <cellStyle name="Normal 4 13 3" xfId="10132" xr:uid="{00000000-0005-0000-0000-000010B80000}"/>
    <cellStyle name="Normal 4 13 3 2" xfId="22753" xr:uid="{00000000-0005-0000-0000-000011B80000}"/>
    <cellStyle name="Normal 4 13 3 2 2" xfId="57969" xr:uid="{00000000-0005-0000-0000-000012B80000}"/>
    <cellStyle name="Normal 4 13 3 3" xfId="45372" xr:uid="{00000000-0005-0000-0000-000013B80000}"/>
    <cellStyle name="Normal 4 13 3 4" xfId="35358" xr:uid="{00000000-0005-0000-0000-000014B80000}"/>
    <cellStyle name="Normal 4 13 4" xfId="11928" xr:uid="{00000000-0005-0000-0000-000015B80000}"/>
    <cellStyle name="Normal 4 13 4 2" xfId="24529" xr:uid="{00000000-0005-0000-0000-000016B80000}"/>
    <cellStyle name="Normal 4 13 4 2 2" xfId="59745" xr:uid="{00000000-0005-0000-0000-000017B80000}"/>
    <cellStyle name="Normal 4 13 4 3" xfId="47148" xr:uid="{00000000-0005-0000-0000-000018B80000}"/>
    <cellStyle name="Normal 4 13 4 4" xfId="37134" xr:uid="{00000000-0005-0000-0000-000019B80000}"/>
    <cellStyle name="Normal 4 13 5" xfId="16293" xr:uid="{00000000-0005-0000-0000-00001AB80000}"/>
    <cellStyle name="Normal 4 13 5 2" xfId="51509" xr:uid="{00000000-0005-0000-0000-00001BB80000}"/>
    <cellStyle name="Normal 4 13 5 3" xfId="28898" xr:uid="{00000000-0005-0000-0000-00001CB80000}"/>
    <cellStyle name="Normal 4 13 6" xfId="14515" xr:uid="{00000000-0005-0000-0000-00001DB80000}"/>
    <cellStyle name="Normal 4 13 6 2" xfId="49733" xr:uid="{00000000-0005-0000-0000-00001EB80000}"/>
    <cellStyle name="Normal 4 13 7" xfId="38912" xr:uid="{00000000-0005-0000-0000-00001FB80000}"/>
    <cellStyle name="Normal 4 13 8" xfId="27122" xr:uid="{00000000-0005-0000-0000-000020B80000}"/>
    <cellStyle name="Normal 4 14" xfId="3952" xr:uid="{00000000-0005-0000-0000-000021B80000}"/>
    <cellStyle name="Normal 4 14 2" xfId="16615" xr:uid="{00000000-0005-0000-0000-000022B80000}"/>
    <cellStyle name="Normal 4 14 2 2" xfId="51831" xr:uid="{00000000-0005-0000-0000-000023B80000}"/>
    <cellStyle name="Normal 4 14 2 3" xfId="29220" xr:uid="{00000000-0005-0000-0000-000024B80000}"/>
    <cellStyle name="Normal 4 14 3" xfId="13061" xr:uid="{00000000-0005-0000-0000-000025B80000}"/>
    <cellStyle name="Normal 4 14 3 2" xfId="48279" xr:uid="{00000000-0005-0000-0000-000026B80000}"/>
    <cellStyle name="Normal 4 14 4" xfId="39234" xr:uid="{00000000-0005-0000-0000-000027B80000}"/>
    <cellStyle name="Normal 4 14 5" xfId="25668" xr:uid="{00000000-0005-0000-0000-000028B80000}"/>
    <cellStyle name="Normal 4 15" xfId="5438" xr:uid="{00000000-0005-0000-0000-000029B80000}"/>
    <cellStyle name="Normal 4 15 2" xfId="18069" xr:uid="{00000000-0005-0000-0000-00002AB80000}"/>
    <cellStyle name="Normal 4 15 2 2" xfId="53285" xr:uid="{00000000-0005-0000-0000-00002BB80000}"/>
    <cellStyle name="Normal 4 15 3" xfId="40688" xr:uid="{00000000-0005-0000-0000-00002CB80000}"/>
    <cellStyle name="Normal 4 15 4" xfId="30674" xr:uid="{00000000-0005-0000-0000-00002DB80000}"/>
    <cellStyle name="Normal 4 16" xfId="6894" xr:uid="{00000000-0005-0000-0000-00002EB80000}"/>
    <cellStyle name="Normal 4 16 2" xfId="19523" xr:uid="{00000000-0005-0000-0000-00002FB80000}"/>
    <cellStyle name="Normal 4 16 2 2" xfId="54739" xr:uid="{00000000-0005-0000-0000-000030B80000}"/>
    <cellStyle name="Normal 4 16 3" xfId="42142" xr:uid="{00000000-0005-0000-0000-000031B80000}"/>
    <cellStyle name="Normal 4 16 4" xfId="32128" xr:uid="{00000000-0005-0000-0000-000032B80000}"/>
    <cellStyle name="Normal 4 17" xfId="8676" xr:uid="{00000000-0005-0000-0000-000033B80000}"/>
    <cellStyle name="Normal 4 17 2" xfId="21299" xr:uid="{00000000-0005-0000-0000-000034B80000}"/>
    <cellStyle name="Normal 4 17 2 2" xfId="56515" xr:uid="{00000000-0005-0000-0000-000035B80000}"/>
    <cellStyle name="Normal 4 17 3" xfId="43918" xr:uid="{00000000-0005-0000-0000-000036B80000}"/>
    <cellStyle name="Normal 4 17 4" xfId="33904" xr:uid="{00000000-0005-0000-0000-000037B80000}"/>
    <cellStyle name="Normal 4 18" xfId="10442" xr:uid="{00000000-0005-0000-0000-000038B80000}"/>
    <cellStyle name="Normal 4 18 2" xfId="23062" xr:uid="{00000000-0005-0000-0000-000039B80000}"/>
    <cellStyle name="Normal 4 18 2 2" xfId="58278" xr:uid="{00000000-0005-0000-0000-00003AB80000}"/>
    <cellStyle name="Normal 4 18 3" xfId="45681" xr:uid="{00000000-0005-0000-0000-00003BB80000}"/>
    <cellStyle name="Normal 4 18 4" xfId="35667" xr:uid="{00000000-0005-0000-0000-00003CB80000}"/>
    <cellStyle name="Normal 4 19" xfId="14838" xr:uid="{00000000-0005-0000-0000-00003DB80000}"/>
    <cellStyle name="Normal 4 19 2" xfId="50055" xr:uid="{00000000-0005-0000-0000-00003EB80000}"/>
    <cellStyle name="Normal 4 19 3" xfId="27444" xr:uid="{00000000-0005-0000-0000-00003FB80000}"/>
    <cellStyle name="Normal 4 2" xfId="622" xr:uid="{00000000-0005-0000-0000-000040B80000}"/>
    <cellStyle name="Normal 4 2 10" xfId="3672" xr:uid="{00000000-0005-0000-0000-000041B80000}"/>
    <cellStyle name="Normal 4 2 10 2" xfId="8396" xr:uid="{00000000-0005-0000-0000-000042B80000}"/>
    <cellStyle name="Normal 4 2 10 2 2" xfId="21022" xr:uid="{00000000-0005-0000-0000-000043B80000}"/>
    <cellStyle name="Normal 4 2 10 2 2 2" xfId="56238" xr:uid="{00000000-0005-0000-0000-000044B80000}"/>
    <cellStyle name="Normal 4 2 10 2 3" xfId="43641" xr:uid="{00000000-0005-0000-0000-000045B80000}"/>
    <cellStyle name="Normal 4 2 10 2 4" xfId="33627" xr:uid="{00000000-0005-0000-0000-000046B80000}"/>
    <cellStyle name="Normal 4 2 10 3" xfId="10177" xr:uid="{00000000-0005-0000-0000-000047B80000}"/>
    <cellStyle name="Normal 4 2 10 3 2" xfId="22798" xr:uid="{00000000-0005-0000-0000-000048B80000}"/>
    <cellStyle name="Normal 4 2 10 3 2 2" xfId="58014" xr:uid="{00000000-0005-0000-0000-000049B80000}"/>
    <cellStyle name="Normal 4 2 10 3 3" xfId="45417" xr:uid="{00000000-0005-0000-0000-00004AB80000}"/>
    <cellStyle name="Normal 4 2 10 3 4" xfId="35403" xr:uid="{00000000-0005-0000-0000-00004BB80000}"/>
    <cellStyle name="Normal 4 2 10 4" xfId="11973" xr:uid="{00000000-0005-0000-0000-00004CB80000}"/>
    <cellStyle name="Normal 4 2 10 4 2" xfId="24574" xr:uid="{00000000-0005-0000-0000-00004DB80000}"/>
    <cellStyle name="Normal 4 2 10 4 2 2" xfId="59790" xr:uid="{00000000-0005-0000-0000-00004EB80000}"/>
    <cellStyle name="Normal 4 2 10 4 3" xfId="47193" xr:uid="{00000000-0005-0000-0000-00004FB80000}"/>
    <cellStyle name="Normal 4 2 10 4 4" xfId="37179" xr:uid="{00000000-0005-0000-0000-000050B80000}"/>
    <cellStyle name="Normal 4 2 10 5" xfId="16338" xr:uid="{00000000-0005-0000-0000-000051B80000}"/>
    <cellStyle name="Normal 4 2 10 5 2" xfId="51554" xr:uid="{00000000-0005-0000-0000-000052B80000}"/>
    <cellStyle name="Normal 4 2 10 5 3" xfId="28943" xr:uid="{00000000-0005-0000-0000-000053B80000}"/>
    <cellStyle name="Normal 4 2 10 6" xfId="14560" xr:uid="{00000000-0005-0000-0000-000054B80000}"/>
    <cellStyle name="Normal 4 2 10 6 2" xfId="49778" xr:uid="{00000000-0005-0000-0000-000055B80000}"/>
    <cellStyle name="Normal 4 2 10 7" xfId="38957" xr:uid="{00000000-0005-0000-0000-000056B80000}"/>
    <cellStyle name="Normal 4 2 10 8" xfId="27167" xr:uid="{00000000-0005-0000-0000-000057B80000}"/>
    <cellStyle name="Normal 4 2 11" xfId="4004" xr:uid="{00000000-0005-0000-0000-000058B80000}"/>
    <cellStyle name="Normal 4 2 11 2" xfId="16660" xr:uid="{00000000-0005-0000-0000-000059B80000}"/>
    <cellStyle name="Normal 4 2 11 2 2" xfId="51876" xr:uid="{00000000-0005-0000-0000-00005AB80000}"/>
    <cellStyle name="Normal 4 2 11 2 3" xfId="29265" xr:uid="{00000000-0005-0000-0000-00005BB80000}"/>
    <cellStyle name="Normal 4 2 11 3" xfId="13106" xr:uid="{00000000-0005-0000-0000-00005CB80000}"/>
    <cellStyle name="Normal 4 2 11 3 2" xfId="48324" xr:uid="{00000000-0005-0000-0000-00005DB80000}"/>
    <cellStyle name="Normal 4 2 11 4" xfId="39279" xr:uid="{00000000-0005-0000-0000-00005EB80000}"/>
    <cellStyle name="Normal 4 2 11 5" xfId="25713" xr:uid="{00000000-0005-0000-0000-00005FB80000}"/>
    <cellStyle name="Normal 4 2 12" xfId="5483" xr:uid="{00000000-0005-0000-0000-000060B80000}"/>
    <cellStyle name="Normal 4 2 12 2" xfId="18114" xr:uid="{00000000-0005-0000-0000-000061B80000}"/>
    <cellStyle name="Normal 4 2 12 2 2" xfId="53330" xr:uid="{00000000-0005-0000-0000-000062B80000}"/>
    <cellStyle name="Normal 4 2 12 3" xfId="40733" xr:uid="{00000000-0005-0000-0000-000063B80000}"/>
    <cellStyle name="Normal 4 2 12 4" xfId="30719" xr:uid="{00000000-0005-0000-0000-000064B80000}"/>
    <cellStyle name="Normal 4 2 13" xfId="6939" xr:uid="{00000000-0005-0000-0000-000065B80000}"/>
    <cellStyle name="Normal 4 2 13 2" xfId="19568" xr:uid="{00000000-0005-0000-0000-000066B80000}"/>
    <cellStyle name="Normal 4 2 13 2 2" xfId="54784" xr:uid="{00000000-0005-0000-0000-000067B80000}"/>
    <cellStyle name="Normal 4 2 13 3" xfId="42187" xr:uid="{00000000-0005-0000-0000-000068B80000}"/>
    <cellStyle name="Normal 4 2 13 4" xfId="32173" xr:uid="{00000000-0005-0000-0000-000069B80000}"/>
    <cellStyle name="Normal 4 2 14" xfId="8721" xr:uid="{00000000-0005-0000-0000-00006AB80000}"/>
    <cellStyle name="Normal 4 2 14 2" xfId="21344" xr:uid="{00000000-0005-0000-0000-00006BB80000}"/>
    <cellStyle name="Normal 4 2 14 2 2" xfId="56560" xr:uid="{00000000-0005-0000-0000-00006CB80000}"/>
    <cellStyle name="Normal 4 2 14 3" xfId="43963" xr:uid="{00000000-0005-0000-0000-00006DB80000}"/>
    <cellStyle name="Normal 4 2 14 4" xfId="33949" xr:uid="{00000000-0005-0000-0000-00006EB80000}"/>
    <cellStyle name="Normal 4 2 15" xfId="10700" xr:uid="{00000000-0005-0000-0000-00006FB80000}"/>
    <cellStyle name="Normal 4 2 15 2" xfId="23311" xr:uid="{00000000-0005-0000-0000-000070B80000}"/>
    <cellStyle name="Normal 4 2 15 2 2" xfId="58527" xr:uid="{00000000-0005-0000-0000-000071B80000}"/>
    <cellStyle name="Normal 4 2 15 3" xfId="45930" xr:uid="{00000000-0005-0000-0000-000072B80000}"/>
    <cellStyle name="Normal 4 2 15 4" xfId="35916" xr:uid="{00000000-0005-0000-0000-000073B80000}"/>
    <cellStyle name="Normal 4 2 16" xfId="14883" xr:uid="{00000000-0005-0000-0000-000074B80000}"/>
    <cellStyle name="Normal 4 2 16 2" xfId="50100" xr:uid="{00000000-0005-0000-0000-000075B80000}"/>
    <cellStyle name="Normal 4 2 16 3" xfId="27489" xr:uid="{00000000-0005-0000-0000-000076B80000}"/>
    <cellStyle name="Normal 4 2 17" xfId="12297" xr:uid="{00000000-0005-0000-0000-000077B80000}"/>
    <cellStyle name="Normal 4 2 17 2" xfId="47515" xr:uid="{00000000-0005-0000-0000-000078B80000}"/>
    <cellStyle name="Normal 4 2 18" xfId="37502" xr:uid="{00000000-0005-0000-0000-000079B80000}"/>
    <cellStyle name="Normal 4 2 19" xfId="24904" xr:uid="{00000000-0005-0000-0000-00007AB80000}"/>
    <cellStyle name="Normal 4 2 2" xfId="623" xr:uid="{00000000-0005-0000-0000-00007BB80000}"/>
    <cellStyle name="Normal 4 2 20" xfId="60117" xr:uid="{00000000-0005-0000-0000-00007CB80000}"/>
    <cellStyle name="Normal 4 2 3" xfId="624" xr:uid="{00000000-0005-0000-0000-00007DB80000}"/>
    <cellStyle name="Normal 4 2 3 10" xfId="5484" xr:uid="{00000000-0005-0000-0000-00007EB80000}"/>
    <cellStyle name="Normal 4 2 3 10 2" xfId="18115" xr:uid="{00000000-0005-0000-0000-00007FB80000}"/>
    <cellStyle name="Normal 4 2 3 10 2 2" xfId="53331" xr:uid="{00000000-0005-0000-0000-000080B80000}"/>
    <cellStyle name="Normal 4 2 3 10 3" xfId="40734" xr:uid="{00000000-0005-0000-0000-000081B80000}"/>
    <cellStyle name="Normal 4 2 3 10 4" xfId="30720" xr:uid="{00000000-0005-0000-0000-000082B80000}"/>
    <cellStyle name="Normal 4 2 3 11" xfId="6940" xr:uid="{00000000-0005-0000-0000-000083B80000}"/>
    <cellStyle name="Normal 4 2 3 11 2" xfId="19569" xr:uid="{00000000-0005-0000-0000-000084B80000}"/>
    <cellStyle name="Normal 4 2 3 11 2 2" xfId="54785" xr:uid="{00000000-0005-0000-0000-000085B80000}"/>
    <cellStyle name="Normal 4 2 3 11 3" xfId="42188" xr:uid="{00000000-0005-0000-0000-000086B80000}"/>
    <cellStyle name="Normal 4 2 3 11 4" xfId="32174" xr:uid="{00000000-0005-0000-0000-000087B80000}"/>
    <cellStyle name="Normal 4 2 3 12" xfId="8722" xr:uid="{00000000-0005-0000-0000-000088B80000}"/>
    <cellStyle name="Normal 4 2 3 12 2" xfId="21345" xr:uid="{00000000-0005-0000-0000-000089B80000}"/>
    <cellStyle name="Normal 4 2 3 12 2 2" xfId="56561" xr:uid="{00000000-0005-0000-0000-00008AB80000}"/>
    <cellStyle name="Normal 4 2 3 12 3" xfId="43964" xr:uid="{00000000-0005-0000-0000-00008BB80000}"/>
    <cellStyle name="Normal 4 2 3 12 4" xfId="33950" xr:uid="{00000000-0005-0000-0000-00008CB80000}"/>
    <cellStyle name="Normal 4 2 3 13" xfId="10701" xr:uid="{00000000-0005-0000-0000-00008DB80000}"/>
    <cellStyle name="Normal 4 2 3 13 2" xfId="23312" xr:uid="{00000000-0005-0000-0000-00008EB80000}"/>
    <cellStyle name="Normal 4 2 3 13 2 2" xfId="58528" xr:uid="{00000000-0005-0000-0000-00008FB80000}"/>
    <cellStyle name="Normal 4 2 3 13 3" xfId="45931" xr:uid="{00000000-0005-0000-0000-000090B80000}"/>
    <cellStyle name="Normal 4 2 3 13 4" xfId="35917" xr:uid="{00000000-0005-0000-0000-000091B80000}"/>
    <cellStyle name="Normal 4 2 3 14" xfId="14884" xr:uid="{00000000-0005-0000-0000-000092B80000}"/>
    <cellStyle name="Normal 4 2 3 14 2" xfId="50101" xr:uid="{00000000-0005-0000-0000-000093B80000}"/>
    <cellStyle name="Normal 4 2 3 14 3" xfId="27490" xr:uid="{00000000-0005-0000-0000-000094B80000}"/>
    <cellStyle name="Normal 4 2 3 15" xfId="12298" xr:uid="{00000000-0005-0000-0000-000095B80000}"/>
    <cellStyle name="Normal 4 2 3 15 2" xfId="47516" xr:uid="{00000000-0005-0000-0000-000096B80000}"/>
    <cellStyle name="Normal 4 2 3 16" xfId="37503" xr:uid="{00000000-0005-0000-0000-000097B80000}"/>
    <cellStyle name="Normal 4 2 3 17" xfId="24905" xr:uid="{00000000-0005-0000-0000-000098B80000}"/>
    <cellStyle name="Normal 4 2 3 18" xfId="60118" xr:uid="{00000000-0005-0000-0000-000099B80000}"/>
    <cellStyle name="Normal 4 2 3 2" xfId="1797" xr:uid="{00000000-0005-0000-0000-00009AB80000}"/>
    <cellStyle name="Normal 4 2 3 2 10" xfId="7014" xr:uid="{00000000-0005-0000-0000-00009BB80000}"/>
    <cellStyle name="Normal 4 2 3 2 10 2" xfId="19641" xr:uid="{00000000-0005-0000-0000-00009CB80000}"/>
    <cellStyle name="Normal 4 2 3 2 10 2 2" xfId="54857" xr:uid="{00000000-0005-0000-0000-00009DB80000}"/>
    <cellStyle name="Normal 4 2 3 2 10 3" xfId="42260" xr:uid="{00000000-0005-0000-0000-00009EB80000}"/>
    <cellStyle name="Normal 4 2 3 2 10 4" xfId="32246" xr:uid="{00000000-0005-0000-0000-00009FB80000}"/>
    <cellStyle name="Normal 4 2 3 2 11" xfId="8795" xr:uid="{00000000-0005-0000-0000-0000A0B80000}"/>
    <cellStyle name="Normal 4 2 3 2 11 2" xfId="21417" xr:uid="{00000000-0005-0000-0000-0000A1B80000}"/>
    <cellStyle name="Normal 4 2 3 2 11 2 2" xfId="56633" xr:uid="{00000000-0005-0000-0000-0000A2B80000}"/>
    <cellStyle name="Normal 4 2 3 2 11 3" xfId="44036" xr:uid="{00000000-0005-0000-0000-0000A3B80000}"/>
    <cellStyle name="Normal 4 2 3 2 11 4" xfId="34022" xr:uid="{00000000-0005-0000-0000-0000A4B80000}"/>
    <cellStyle name="Normal 4 2 3 2 12" xfId="10702" xr:uid="{00000000-0005-0000-0000-0000A5B80000}"/>
    <cellStyle name="Normal 4 2 3 2 12 2" xfId="23313" xr:uid="{00000000-0005-0000-0000-0000A6B80000}"/>
    <cellStyle name="Normal 4 2 3 2 12 2 2" xfId="58529" xr:uid="{00000000-0005-0000-0000-0000A7B80000}"/>
    <cellStyle name="Normal 4 2 3 2 12 3" xfId="45932" xr:uid="{00000000-0005-0000-0000-0000A8B80000}"/>
    <cellStyle name="Normal 4 2 3 2 12 4" xfId="35918" xr:uid="{00000000-0005-0000-0000-0000A9B80000}"/>
    <cellStyle name="Normal 4 2 3 2 13" xfId="14956" xr:uid="{00000000-0005-0000-0000-0000AAB80000}"/>
    <cellStyle name="Normal 4 2 3 2 13 2" xfId="50173" xr:uid="{00000000-0005-0000-0000-0000ABB80000}"/>
    <cellStyle name="Normal 4 2 3 2 13 3" xfId="27562" xr:uid="{00000000-0005-0000-0000-0000ACB80000}"/>
    <cellStyle name="Normal 4 2 3 2 14" xfId="12370" xr:uid="{00000000-0005-0000-0000-0000ADB80000}"/>
    <cellStyle name="Normal 4 2 3 2 14 2" xfId="47588" xr:uid="{00000000-0005-0000-0000-0000AEB80000}"/>
    <cellStyle name="Normal 4 2 3 2 15" xfId="37575" xr:uid="{00000000-0005-0000-0000-0000AFB80000}"/>
    <cellStyle name="Normal 4 2 3 2 16" xfId="24977" xr:uid="{00000000-0005-0000-0000-0000B0B80000}"/>
    <cellStyle name="Normal 4 2 3 2 17" xfId="60190" xr:uid="{00000000-0005-0000-0000-0000B1B80000}"/>
    <cellStyle name="Normal 4 2 3 2 2" xfId="2400" xr:uid="{00000000-0005-0000-0000-0000B2B80000}"/>
    <cellStyle name="Normal 4 2 3 2 2 10" xfId="10703" xr:uid="{00000000-0005-0000-0000-0000B3B80000}"/>
    <cellStyle name="Normal 4 2 3 2 2 10 2" xfId="23314" xr:uid="{00000000-0005-0000-0000-0000B4B80000}"/>
    <cellStyle name="Normal 4 2 3 2 2 10 2 2" xfId="58530" xr:uid="{00000000-0005-0000-0000-0000B5B80000}"/>
    <cellStyle name="Normal 4 2 3 2 2 10 3" xfId="45933" xr:uid="{00000000-0005-0000-0000-0000B6B80000}"/>
    <cellStyle name="Normal 4 2 3 2 2 10 4" xfId="35919" xr:uid="{00000000-0005-0000-0000-0000B7B80000}"/>
    <cellStyle name="Normal 4 2 3 2 2 11" xfId="15111" xr:uid="{00000000-0005-0000-0000-0000B8B80000}"/>
    <cellStyle name="Normal 4 2 3 2 2 11 2" xfId="50327" xr:uid="{00000000-0005-0000-0000-0000B9B80000}"/>
    <cellStyle name="Normal 4 2 3 2 2 11 3" xfId="27716" xr:uid="{00000000-0005-0000-0000-0000BAB80000}"/>
    <cellStyle name="Normal 4 2 3 2 2 12" xfId="12524" xr:uid="{00000000-0005-0000-0000-0000BBB80000}"/>
    <cellStyle name="Normal 4 2 3 2 2 12 2" xfId="47742" xr:uid="{00000000-0005-0000-0000-0000BCB80000}"/>
    <cellStyle name="Normal 4 2 3 2 2 13" xfId="37730" xr:uid="{00000000-0005-0000-0000-0000BDB80000}"/>
    <cellStyle name="Normal 4 2 3 2 2 14" xfId="25131" xr:uid="{00000000-0005-0000-0000-0000BEB80000}"/>
    <cellStyle name="Normal 4 2 3 2 2 15" xfId="60344" xr:uid="{00000000-0005-0000-0000-0000BFB80000}"/>
    <cellStyle name="Normal 4 2 3 2 2 2" xfId="3246" xr:uid="{00000000-0005-0000-0000-0000C0B80000}"/>
    <cellStyle name="Normal 4 2 3 2 2 2 10" xfId="25615" xr:uid="{00000000-0005-0000-0000-0000C1B80000}"/>
    <cellStyle name="Normal 4 2 3 2 2 2 11" xfId="61150" xr:uid="{00000000-0005-0000-0000-0000C2B80000}"/>
    <cellStyle name="Normal 4 2 3 2 2 2 2" xfId="5046" xr:uid="{00000000-0005-0000-0000-0000C3B80000}"/>
    <cellStyle name="Normal 4 2 3 2 2 2 2 2" xfId="17693" xr:uid="{00000000-0005-0000-0000-0000C4B80000}"/>
    <cellStyle name="Normal 4 2 3 2 2 2 2 2 2" xfId="52909" xr:uid="{00000000-0005-0000-0000-0000C5B80000}"/>
    <cellStyle name="Normal 4 2 3 2 2 2 2 2 3" xfId="30298" xr:uid="{00000000-0005-0000-0000-0000C6B80000}"/>
    <cellStyle name="Normal 4 2 3 2 2 2 2 3" xfId="14139" xr:uid="{00000000-0005-0000-0000-0000C7B80000}"/>
    <cellStyle name="Normal 4 2 3 2 2 2 2 3 2" xfId="49357" xr:uid="{00000000-0005-0000-0000-0000C8B80000}"/>
    <cellStyle name="Normal 4 2 3 2 2 2 2 4" xfId="40312" xr:uid="{00000000-0005-0000-0000-0000C9B80000}"/>
    <cellStyle name="Normal 4 2 3 2 2 2 2 5" xfId="26746" xr:uid="{00000000-0005-0000-0000-0000CAB80000}"/>
    <cellStyle name="Normal 4 2 3 2 2 2 3" xfId="6516" xr:uid="{00000000-0005-0000-0000-0000CBB80000}"/>
    <cellStyle name="Normal 4 2 3 2 2 2 3 2" xfId="19147" xr:uid="{00000000-0005-0000-0000-0000CCB80000}"/>
    <cellStyle name="Normal 4 2 3 2 2 2 3 2 2" xfId="54363" xr:uid="{00000000-0005-0000-0000-0000CDB80000}"/>
    <cellStyle name="Normal 4 2 3 2 2 2 3 3" xfId="41766" xr:uid="{00000000-0005-0000-0000-0000CEB80000}"/>
    <cellStyle name="Normal 4 2 3 2 2 2 3 4" xfId="31752" xr:uid="{00000000-0005-0000-0000-0000CFB80000}"/>
    <cellStyle name="Normal 4 2 3 2 2 2 4" xfId="7975" xr:uid="{00000000-0005-0000-0000-0000D0B80000}"/>
    <cellStyle name="Normal 4 2 3 2 2 2 4 2" xfId="20601" xr:uid="{00000000-0005-0000-0000-0000D1B80000}"/>
    <cellStyle name="Normal 4 2 3 2 2 2 4 2 2" xfId="55817" xr:uid="{00000000-0005-0000-0000-0000D2B80000}"/>
    <cellStyle name="Normal 4 2 3 2 2 2 4 3" xfId="43220" xr:uid="{00000000-0005-0000-0000-0000D3B80000}"/>
    <cellStyle name="Normal 4 2 3 2 2 2 4 4" xfId="33206" xr:uid="{00000000-0005-0000-0000-0000D4B80000}"/>
    <cellStyle name="Normal 4 2 3 2 2 2 5" xfId="9756" xr:uid="{00000000-0005-0000-0000-0000D5B80000}"/>
    <cellStyle name="Normal 4 2 3 2 2 2 5 2" xfId="22377" xr:uid="{00000000-0005-0000-0000-0000D6B80000}"/>
    <cellStyle name="Normal 4 2 3 2 2 2 5 2 2" xfId="57593" xr:uid="{00000000-0005-0000-0000-0000D7B80000}"/>
    <cellStyle name="Normal 4 2 3 2 2 2 5 3" xfId="44996" xr:uid="{00000000-0005-0000-0000-0000D8B80000}"/>
    <cellStyle name="Normal 4 2 3 2 2 2 5 4" xfId="34982" xr:uid="{00000000-0005-0000-0000-0000D9B80000}"/>
    <cellStyle name="Normal 4 2 3 2 2 2 6" xfId="11550" xr:uid="{00000000-0005-0000-0000-0000DAB80000}"/>
    <cellStyle name="Normal 4 2 3 2 2 2 6 2" xfId="24153" xr:uid="{00000000-0005-0000-0000-0000DBB80000}"/>
    <cellStyle name="Normal 4 2 3 2 2 2 6 2 2" xfId="59369" xr:uid="{00000000-0005-0000-0000-0000DCB80000}"/>
    <cellStyle name="Normal 4 2 3 2 2 2 6 3" xfId="46772" xr:uid="{00000000-0005-0000-0000-0000DDB80000}"/>
    <cellStyle name="Normal 4 2 3 2 2 2 6 4" xfId="36758" xr:uid="{00000000-0005-0000-0000-0000DEB80000}"/>
    <cellStyle name="Normal 4 2 3 2 2 2 7" xfId="15917" xr:uid="{00000000-0005-0000-0000-0000DFB80000}"/>
    <cellStyle name="Normal 4 2 3 2 2 2 7 2" xfId="51133" xr:uid="{00000000-0005-0000-0000-0000E0B80000}"/>
    <cellStyle name="Normal 4 2 3 2 2 2 7 3" xfId="28522" xr:uid="{00000000-0005-0000-0000-0000E1B80000}"/>
    <cellStyle name="Normal 4 2 3 2 2 2 8" xfId="13008" xr:uid="{00000000-0005-0000-0000-0000E2B80000}"/>
    <cellStyle name="Normal 4 2 3 2 2 2 8 2" xfId="48226" xr:uid="{00000000-0005-0000-0000-0000E3B80000}"/>
    <cellStyle name="Normal 4 2 3 2 2 2 9" xfId="38536" xr:uid="{00000000-0005-0000-0000-0000E4B80000}"/>
    <cellStyle name="Normal 4 2 3 2 2 3" xfId="3575" xr:uid="{00000000-0005-0000-0000-0000E5B80000}"/>
    <cellStyle name="Normal 4 2 3 2 2 3 10" xfId="27071" xr:uid="{00000000-0005-0000-0000-0000E6B80000}"/>
    <cellStyle name="Normal 4 2 3 2 2 3 11" xfId="61475" xr:uid="{00000000-0005-0000-0000-0000E7B80000}"/>
    <cellStyle name="Normal 4 2 3 2 2 3 2" xfId="5371" xr:uid="{00000000-0005-0000-0000-0000E8B80000}"/>
    <cellStyle name="Normal 4 2 3 2 2 3 2 2" xfId="18018" xr:uid="{00000000-0005-0000-0000-0000E9B80000}"/>
    <cellStyle name="Normal 4 2 3 2 2 3 2 2 2" xfId="53234" xr:uid="{00000000-0005-0000-0000-0000EAB80000}"/>
    <cellStyle name="Normal 4 2 3 2 2 3 2 3" xfId="40637" xr:uid="{00000000-0005-0000-0000-0000EBB80000}"/>
    <cellStyle name="Normal 4 2 3 2 2 3 2 4" xfId="30623" xr:uid="{00000000-0005-0000-0000-0000ECB80000}"/>
    <cellStyle name="Normal 4 2 3 2 2 3 3" xfId="6841" xr:uid="{00000000-0005-0000-0000-0000EDB80000}"/>
    <cellStyle name="Normal 4 2 3 2 2 3 3 2" xfId="19472" xr:uid="{00000000-0005-0000-0000-0000EEB80000}"/>
    <cellStyle name="Normal 4 2 3 2 2 3 3 2 2" xfId="54688" xr:uid="{00000000-0005-0000-0000-0000EFB80000}"/>
    <cellStyle name="Normal 4 2 3 2 2 3 3 3" xfId="42091" xr:uid="{00000000-0005-0000-0000-0000F0B80000}"/>
    <cellStyle name="Normal 4 2 3 2 2 3 3 4" xfId="32077" xr:uid="{00000000-0005-0000-0000-0000F1B80000}"/>
    <cellStyle name="Normal 4 2 3 2 2 3 4" xfId="8300" xr:uid="{00000000-0005-0000-0000-0000F2B80000}"/>
    <cellStyle name="Normal 4 2 3 2 2 3 4 2" xfId="20926" xr:uid="{00000000-0005-0000-0000-0000F3B80000}"/>
    <cellStyle name="Normal 4 2 3 2 2 3 4 2 2" xfId="56142" xr:uid="{00000000-0005-0000-0000-0000F4B80000}"/>
    <cellStyle name="Normal 4 2 3 2 2 3 4 3" xfId="43545" xr:uid="{00000000-0005-0000-0000-0000F5B80000}"/>
    <cellStyle name="Normal 4 2 3 2 2 3 4 4" xfId="33531" xr:uid="{00000000-0005-0000-0000-0000F6B80000}"/>
    <cellStyle name="Normal 4 2 3 2 2 3 5" xfId="10081" xr:uid="{00000000-0005-0000-0000-0000F7B80000}"/>
    <cellStyle name="Normal 4 2 3 2 2 3 5 2" xfId="22702" xr:uid="{00000000-0005-0000-0000-0000F8B80000}"/>
    <cellStyle name="Normal 4 2 3 2 2 3 5 2 2" xfId="57918" xr:uid="{00000000-0005-0000-0000-0000F9B80000}"/>
    <cellStyle name="Normal 4 2 3 2 2 3 5 3" xfId="45321" xr:uid="{00000000-0005-0000-0000-0000FAB80000}"/>
    <cellStyle name="Normal 4 2 3 2 2 3 5 4" xfId="35307" xr:uid="{00000000-0005-0000-0000-0000FBB80000}"/>
    <cellStyle name="Normal 4 2 3 2 2 3 6" xfId="11875" xr:uid="{00000000-0005-0000-0000-0000FCB80000}"/>
    <cellStyle name="Normal 4 2 3 2 2 3 6 2" xfId="24478" xr:uid="{00000000-0005-0000-0000-0000FDB80000}"/>
    <cellStyle name="Normal 4 2 3 2 2 3 6 2 2" xfId="59694" xr:uid="{00000000-0005-0000-0000-0000FEB80000}"/>
    <cellStyle name="Normal 4 2 3 2 2 3 6 3" xfId="47097" xr:uid="{00000000-0005-0000-0000-0000FFB80000}"/>
    <cellStyle name="Normal 4 2 3 2 2 3 6 4" xfId="37083" xr:uid="{00000000-0005-0000-0000-000000B90000}"/>
    <cellStyle name="Normal 4 2 3 2 2 3 7" xfId="16242" xr:uid="{00000000-0005-0000-0000-000001B90000}"/>
    <cellStyle name="Normal 4 2 3 2 2 3 7 2" xfId="51458" xr:uid="{00000000-0005-0000-0000-000002B90000}"/>
    <cellStyle name="Normal 4 2 3 2 2 3 7 3" xfId="28847" xr:uid="{00000000-0005-0000-0000-000003B90000}"/>
    <cellStyle name="Normal 4 2 3 2 2 3 8" xfId="14464" xr:uid="{00000000-0005-0000-0000-000004B90000}"/>
    <cellStyle name="Normal 4 2 3 2 2 3 8 2" xfId="49682" xr:uid="{00000000-0005-0000-0000-000005B90000}"/>
    <cellStyle name="Normal 4 2 3 2 2 3 9" xfId="38861" xr:uid="{00000000-0005-0000-0000-000006B90000}"/>
    <cellStyle name="Normal 4 2 3 2 2 4" xfId="2736" xr:uid="{00000000-0005-0000-0000-000007B90000}"/>
    <cellStyle name="Normal 4 2 3 2 2 4 10" xfId="26262" xr:uid="{00000000-0005-0000-0000-000008B90000}"/>
    <cellStyle name="Normal 4 2 3 2 2 4 11" xfId="60666" xr:uid="{00000000-0005-0000-0000-000009B90000}"/>
    <cellStyle name="Normal 4 2 3 2 2 4 2" xfId="4562" xr:uid="{00000000-0005-0000-0000-00000AB90000}"/>
    <cellStyle name="Normal 4 2 3 2 2 4 2 2" xfId="17209" xr:uid="{00000000-0005-0000-0000-00000BB90000}"/>
    <cellStyle name="Normal 4 2 3 2 2 4 2 2 2" xfId="52425" xr:uid="{00000000-0005-0000-0000-00000CB90000}"/>
    <cellStyle name="Normal 4 2 3 2 2 4 2 3" xfId="39828" xr:uid="{00000000-0005-0000-0000-00000DB90000}"/>
    <cellStyle name="Normal 4 2 3 2 2 4 2 4" xfId="29814" xr:uid="{00000000-0005-0000-0000-00000EB90000}"/>
    <cellStyle name="Normal 4 2 3 2 2 4 3" xfId="6032" xr:uid="{00000000-0005-0000-0000-00000FB90000}"/>
    <cellStyle name="Normal 4 2 3 2 2 4 3 2" xfId="18663" xr:uid="{00000000-0005-0000-0000-000010B90000}"/>
    <cellStyle name="Normal 4 2 3 2 2 4 3 2 2" xfId="53879" xr:uid="{00000000-0005-0000-0000-000011B90000}"/>
    <cellStyle name="Normal 4 2 3 2 2 4 3 3" xfId="41282" xr:uid="{00000000-0005-0000-0000-000012B90000}"/>
    <cellStyle name="Normal 4 2 3 2 2 4 3 4" xfId="31268" xr:uid="{00000000-0005-0000-0000-000013B90000}"/>
    <cellStyle name="Normal 4 2 3 2 2 4 4" xfId="7491" xr:uid="{00000000-0005-0000-0000-000014B90000}"/>
    <cellStyle name="Normal 4 2 3 2 2 4 4 2" xfId="20117" xr:uid="{00000000-0005-0000-0000-000015B90000}"/>
    <cellStyle name="Normal 4 2 3 2 2 4 4 2 2" xfId="55333" xr:uid="{00000000-0005-0000-0000-000016B90000}"/>
    <cellStyle name="Normal 4 2 3 2 2 4 4 3" xfId="42736" xr:uid="{00000000-0005-0000-0000-000017B90000}"/>
    <cellStyle name="Normal 4 2 3 2 2 4 4 4" xfId="32722" xr:uid="{00000000-0005-0000-0000-000018B90000}"/>
    <cellStyle name="Normal 4 2 3 2 2 4 5" xfId="9272" xr:uid="{00000000-0005-0000-0000-000019B90000}"/>
    <cellStyle name="Normal 4 2 3 2 2 4 5 2" xfId="21893" xr:uid="{00000000-0005-0000-0000-00001AB90000}"/>
    <cellStyle name="Normal 4 2 3 2 2 4 5 2 2" xfId="57109" xr:uid="{00000000-0005-0000-0000-00001BB90000}"/>
    <cellStyle name="Normal 4 2 3 2 2 4 5 3" xfId="44512" xr:uid="{00000000-0005-0000-0000-00001CB90000}"/>
    <cellStyle name="Normal 4 2 3 2 2 4 5 4" xfId="34498" xr:uid="{00000000-0005-0000-0000-00001DB90000}"/>
    <cellStyle name="Normal 4 2 3 2 2 4 6" xfId="11066" xr:uid="{00000000-0005-0000-0000-00001EB90000}"/>
    <cellStyle name="Normal 4 2 3 2 2 4 6 2" xfId="23669" xr:uid="{00000000-0005-0000-0000-00001FB90000}"/>
    <cellStyle name="Normal 4 2 3 2 2 4 6 2 2" xfId="58885" xr:uid="{00000000-0005-0000-0000-000020B90000}"/>
    <cellStyle name="Normal 4 2 3 2 2 4 6 3" xfId="46288" xr:uid="{00000000-0005-0000-0000-000021B90000}"/>
    <cellStyle name="Normal 4 2 3 2 2 4 6 4" xfId="36274" xr:uid="{00000000-0005-0000-0000-000022B90000}"/>
    <cellStyle name="Normal 4 2 3 2 2 4 7" xfId="15433" xr:uid="{00000000-0005-0000-0000-000023B90000}"/>
    <cellStyle name="Normal 4 2 3 2 2 4 7 2" xfId="50649" xr:uid="{00000000-0005-0000-0000-000024B90000}"/>
    <cellStyle name="Normal 4 2 3 2 2 4 7 3" xfId="28038" xr:uid="{00000000-0005-0000-0000-000025B90000}"/>
    <cellStyle name="Normal 4 2 3 2 2 4 8" xfId="13655" xr:uid="{00000000-0005-0000-0000-000026B90000}"/>
    <cellStyle name="Normal 4 2 3 2 2 4 8 2" xfId="48873" xr:uid="{00000000-0005-0000-0000-000027B90000}"/>
    <cellStyle name="Normal 4 2 3 2 2 4 9" xfId="38052" xr:uid="{00000000-0005-0000-0000-000028B90000}"/>
    <cellStyle name="Normal 4 2 3 2 2 5" xfId="3900" xr:uid="{00000000-0005-0000-0000-000029B90000}"/>
    <cellStyle name="Normal 4 2 3 2 2 5 2" xfId="8623" xr:uid="{00000000-0005-0000-0000-00002AB90000}"/>
    <cellStyle name="Normal 4 2 3 2 2 5 2 2" xfId="21249" xr:uid="{00000000-0005-0000-0000-00002BB90000}"/>
    <cellStyle name="Normal 4 2 3 2 2 5 2 2 2" xfId="56465" xr:uid="{00000000-0005-0000-0000-00002CB90000}"/>
    <cellStyle name="Normal 4 2 3 2 2 5 2 3" xfId="43868" xr:uid="{00000000-0005-0000-0000-00002DB90000}"/>
    <cellStyle name="Normal 4 2 3 2 2 5 2 4" xfId="33854" xr:uid="{00000000-0005-0000-0000-00002EB90000}"/>
    <cellStyle name="Normal 4 2 3 2 2 5 3" xfId="10404" xr:uid="{00000000-0005-0000-0000-00002FB90000}"/>
    <cellStyle name="Normal 4 2 3 2 2 5 3 2" xfId="23025" xr:uid="{00000000-0005-0000-0000-000030B90000}"/>
    <cellStyle name="Normal 4 2 3 2 2 5 3 2 2" xfId="58241" xr:uid="{00000000-0005-0000-0000-000031B90000}"/>
    <cellStyle name="Normal 4 2 3 2 2 5 3 3" xfId="45644" xr:uid="{00000000-0005-0000-0000-000032B90000}"/>
    <cellStyle name="Normal 4 2 3 2 2 5 3 4" xfId="35630" xr:uid="{00000000-0005-0000-0000-000033B90000}"/>
    <cellStyle name="Normal 4 2 3 2 2 5 4" xfId="12200" xr:uid="{00000000-0005-0000-0000-000034B90000}"/>
    <cellStyle name="Normal 4 2 3 2 2 5 4 2" xfId="24801" xr:uid="{00000000-0005-0000-0000-000035B90000}"/>
    <cellStyle name="Normal 4 2 3 2 2 5 4 2 2" xfId="60017" xr:uid="{00000000-0005-0000-0000-000036B90000}"/>
    <cellStyle name="Normal 4 2 3 2 2 5 4 3" xfId="47420" xr:uid="{00000000-0005-0000-0000-000037B90000}"/>
    <cellStyle name="Normal 4 2 3 2 2 5 4 4" xfId="37406" xr:uid="{00000000-0005-0000-0000-000038B90000}"/>
    <cellStyle name="Normal 4 2 3 2 2 5 5" xfId="16565" xr:uid="{00000000-0005-0000-0000-000039B90000}"/>
    <cellStyle name="Normal 4 2 3 2 2 5 5 2" xfId="51781" xr:uid="{00000000-0005-0000-0000-00003AB90000}"/>
    <cellStyle name="Normal 4 2 3 2 2 5 5 3" xfId="29170" xr:uid="{00000000-0005-0000-0000-00003BB90000}"/>
    <cellStyle name="Normal 4 2 3 2 2 5 6" xfId="14787" xr:uid="{00000000-0005-0000-0000-00003CB90000}"/>
    <cellStyle name="Normal 4 2 3 2 2 5 6 2" xfId="50005" xr:uid="{00000000-0005-0000-0000-00003DB90000}"/>
    <cellStyle name="Normal 4 2 3 2 2 5 7" xfId="39184" xr:uid="{00000000-0005-0000-0000-00003EB90000}"/>
    <cellStyle name="Normal 4 2 3 2 2 5 8" xfId="27394" xr:uid="{00000000-0005-0000-0000-00003FB90000}"/>
    <cellStyle name="Normal 4 2 3 2 2 6" xfId="4240" xr:uid="{00000000-0005-0000-0000-000040B90000}"/>
    <cellStyle name="Normal 4 2 3 2 2 6 2" xfId="16887" xr:uid="{00000000-0005-0000-0000-000041B90000}"/>
    <cellStyle name="Normal 4 2 3 2 2 6 2 2" xfId="52103" xr:uid="{00000000-0005-0000-0000-000042B90000}"/>
    <cellStyle name="Normal 4 2 3 2 2 6 2 3" xfId="29492" xr:uid="{00000000-0005-0000-0000-000043B90000}"/>
    <cellStyle name="Normal 4 2 3 2 2 6 3" xfId="13333" xr:uid="{00000000-0005-0000-0000-000044B90000}"/>
    <cellStyle name="Normal 4 2 3 2 2 6 3 2" xfId="48551" xr:uid="{00000000-0005-0000-0000-000045B90000}"/>
    <cellStyle name="Normal 4 2 3 2 2 6 4" xfId="39506" xr:uid="{00000000-0005-0000-0000-000046B90000}"/>
    <cellStyle name="Normal 4 2 3 2 2 6 5" xfId="25940" xr:uid="{00000000-0005-0000-0000-000047B90000}"/>
    <cellStyle name="Normal 4 2 3 2 2 7" xfId="5710" xr:uid="{00000000-0005-0000-0000-000048B90000}"/>
    <cellStyle name="Normal 4 2 3 2 2 7 2" xfId="18341" xr:uid="{00000000-0005-0000-0000-000049B90000}"/>
    <cellStyle name="Normal 4 2 3 2 2 7 2 2" xfId="53557" xr:uid="{00000000-0005-0000-0000-00004AB90000}"/>
    <cellStyle name="Normal 4 2 3 2 2 7 3" xfId="40960" xr:uid="{00000000-0005-0000-0000-00004BB90000}"/>
    <cellStyle name="Normal 4 2 3 2 2 7 4" xfId="30946" xr:uid="{00000000-0005-0000-0000-00004CB90000}"/>
    <cellStyle name="Normal 4 2 3 2 2 8" xfId="7169" xr:uid="{00000000-0005-0000-0000-00004DB90000}"/>
    <cellStyle name="Normal 4 2 3 2 2 8 2" xfId="19795" xr:uid="{00000000-0005-0000-0000-00004EB90000}"/>
    <cellStyle name="Normal 4 2 3 2 2 8 2 2" xfId="55011" xr:uid="{00000000-0005-0000-0000-00004FB90000}"/>
    <cellStyle name="Normal 4 2 3 2 2 8 3" xfId="42414" xr:uid="{00000000-0005-0000-0000-000050B90000}"/>
    <cellStyle name="Normal 4 2 3 2 2 8 4" xfId="32400" xr:uid="{00000000-0005-0000-0000-000051B90000}"/>
    <cellStyle name="Normal 4 2 3 2 2 9" xfId="8950" xr:uid="{00000000-0005-0000-0000-000052B90000}"/>
    <cellStyle name="Normal 4 2 3 2 2 9 2" xfId="21571" xr:uid="{00000000-0005-0000-0000-000053B90000}"/>
    <cellStyle name="Normal 4 2 3 2 2 9 2 2" xfId="56787" xr:uid="{00000000-0005-0000-0000-000054B90000}"/>
    <cellStyle name="Normal 4 2 3 2 2 9 3" xfId="44190" xr:uid="{00000000-0005-0000-0000-000055B90000}"/>
    <cellStyle name="Normal 4 2 3 2 2 9 4" xfId="34176" xr:uid="{00000000-0005-0000-0000-000056B90000}"/>
    <cellStyle name="Normal 4 2 3 2 3" xfId="3086" xr:uid="{00000000-0005-0000-0000-000057B90000}"/>
    <cellStyle name="Normal 4 2 3 2 3 10" xfId="25458" xr:uid="{00000000-0005-0000-0000-000058B90000}"/>
    <cellStyle name="Normal 4 2 3 2 3 11" xfId="60993" xr:uid="{00000000-0005-0000-0000-000059B90000}"/>
    <cellStyle name="Normal 4 2 3 2 3 2" xfId="4889" xr:uid="{00000000-0005-0000-0000-00005AB90000}"/>
    <cellStyle name="Normal 4 2 3 2 3 2 2" xfId="17536" xr:uid="{00000000-0005-0000-0000-00005BB90000}"/>
    <cellStyle name="Normal 4 2 3 2 3 2 2 2" xfId="52752" xr:uid="{00000000-0005-0000-0000-00005CB90000}"/>
    <cellStyle name="Normal 4 2 3 2 3 2 2 3" xfId="30141" xr:uid="{00000000-0005-0000-0000-00005DB90000}"/>
    <cellStyle name="Normal 4 2 3 2 3 2 3" xfId="13982" xr:uid="{00000000-0005-0000-0000-00005EB90000}"/>
    <cellStyle name="Normal 4 2 3 2 3 2 3 2" xfId="49200" xr:uid="{00000000-0005-0000-0000-00005FB90000}"/>
    <cellStyle name="Normal 4 2 3 2 3 2 4" xfId="40155" xr:uid="{00000000-0005-0000-0000-000060B90000}"/>
    <cellStyle name="Normal 4 2 3 2 3 2 5" xfId="26589" xr:uid="{00000000-0005-0000-0000-000061B90000}"/>
    <cellStyle name="Normal 4 2 3 2 3 3" xfId="6359" xr:uid="{00000000-0005-0000-0000-000062B90000}"/>
    <cellStyle name="Normal 4 2 3 2 3 3 2" xfId="18990" xr:uid="{00000000-0005-0000-0000-000063B90000}"/>
    <cellStyle name="Normal 4 2 3 2 3 3 2 2" xfId="54206" xr:uid="{00000000-0005-0000-0000-000064B90000}"/>
    <cellStyle name="Normal 4 2 3 2 3 3 3" xfId="41609" xr:uid="{00000000-0005-0000-0000-000065B90000}"/>
    <cellStyle name="Normal 4 2 3 2 3 3 4" xfId="31595" xr:uid="{00000000-0005-0000-0000-000066B90000}"/>
    <cellStyle name="Normal 4 2 3 2 3 4" xfId="7818" xr:uid="{00000000-0005-0000-0000-000067B90000}"/>
    <cellStyle name="Normal 4 2 3 2 3 4 2" xfId="20444" xr:uid="{00000000-0005-0000-0000-000068B90000}"/>
    <cellStyle name="Normal 4 2 3 2 3 4 2 2" xfId="55660" xr:uid="{00000000-0005-0000-0000-000069B90000}"/>
    <cellStyle name="Normal 4 2 3 2 3 4 3" xfId="43063" xr:uid="{00000000-0005-0000-0000-00006AB90000}"/>
    <cellStyle name="Normal 4 2 3 2 3 4 4" xfId="33049" xr:uid="{00000000-0005-0000-0000-00006BB90000}"/>
    <cellStyle name="Normal 4 2 3 2 3 5" xfId="9599" xr:uid="{00000000-0005-0000-0000-00006CB90000}"/>
    <cellStyle name="Normal 4 2 3 2 3 5 2" xfId="22220" xr:uid="{00000000-0005-0000-0000-00006DB90000}"/>
    <cellStyle name="Normal 4 2 3 2 3 5 2 2" xfId="57436" xr:uid="{00000000-0005-0000-0000-00006EB90000}"/>
    <cellStyle name="Normal 4 2 3 2 3 5 3" xfId="44839" xr:uid="{00000000-0005-0000-0000-00006FB90000}"/>
    <cellStyle name="Normal 4 2 3 2 3 5 4" xfId="34825" xr:uid="{00000000-0005-0000-0000-000070B90000}"/>
    <cellStyle name="Normal 4 2 3 2 3 6" xfId="11393" xr:uid="{00000000-0005-0000-0000-000071B90000}"/>
    <cellStyle name="Normal 4 2 3 2 3 6 2" xfId="23996" xr:uid="{00000000-0005-0000-0000-000072B90000}"/>
    <cellStyle name="Normal 4 2 3 2 3 6 2 2" xfId="59212" xr:uid="{00000000-0005-0000-0000-000073B90000}"/>
    <cellStyle name="Normal 4 2 3 2 3 6 3" xfId="46615" xr:uid="{00000000-0005-0000-0000-000074B90000}"/>
    <cellStyle name="Normal 4 2 3 2 3 6 4" xfId="36601" xr:uid="{00000000-0005-0000-0000-000075B90000}"/>
    <cellStyle name="Normal 4 2 3 2 3 7" xfId="15760" xr:uid="{00000000-0005-0000-0000-000076B90000}"/>
    <cellStyle name="Normal 4 2 3 2 3 7 2" xfId="50976" xr:uid="{00000000-0005-0000-0000-000077B90000}"/>
    <cellStyle name="Normal 4 2 3 2 3 7 3" xfId="28365" xr:uid="{00000000-0005-0000-0000-000078B90000}"/>
    <cellStyle name="Normal 4 2 3 2 3 8" xfId="12851" xr:uid="{00000000-0005-0000-0000-000079B90000}"/>
    <cellStyle name="Normal 4 2 3 2 3 8 2" xfId="48069" xr:uid="{00000000-0005-0000-0000-00007AB90000}"/>
    <cellStyle name="Normal 4 2 3 2 3 9" xfId="38379" xr:uid="{00000000-0005-0000-0000-00007BB90000}"/>
    <cellStyle name="Normal 4 2 3 2 4" xfId="2912" xr:uid="{00000000-0005-0000-0000-00007CB90000}"/>
    <cellStyle name="Normal 4 2 3 2 4 10" xfId="25299" xr:uid="{00000000-0005-0000-0000-00007DB90000}"/>
    <cellStyle name="Normal 4 2 3 2 4 11" xfId="60834" xr:uid="{00000000-0005-0000-0000-00007EB90000}"/>
    <cellStyle name="Normal 4 2 3 2 4 2" xfId="4730" xr:uid="{00000000-0005-0000-0000-00007FB90000}"/>
    <cellStyle name="Normal 4 2 3 2 4 2 2" xfId="17377" xr:uid="{00000000-0005-0000-0000-000080B90000}"/>
    <cellStyle name="Normal 4 2 3 2 4 2 2 2" xfId="52593" xr:uid="{00000000-0005-0000-0000-000081B90000}"/>
    <cellStyle name="Normal 4 2 3 2 4 2 2 3" xfId="29982" xr:uid="{00000000-0005-0000-0000-000082B90000}"/>
    <cellStyle name="Normal 4 2 3 2 4 2 3" xfId="13823" xr:uid="{00000000-0005-0000-0000-000083B90000}"/>
    <cellStyle name="Normal 4 2 3 2 4 2 3 2" xfId="49041" xr:uid="{00000000-0005-0000-0000-000084B90000}"/>
    <cellStyle name="Normal 4 2 3 2 4 2 4" xfId="39996" xr:uid="{00000000-0005-0000-0000-000085B90000}"/>
    <cellStyle name="Normal 4 2 3 2 4 2 5" xfId="26430" xr:uid="{00000000-0005-0000-0000-000086B90000}"/>
    <cellStyle name="Normal 4 2 3 2 4 3" xfId="6200" xr:uid="{00000000-0005-0000-0000-000087B90000}"/>
    <cellStyle name="Normal 4 2 3 2 4 3 2" xfId="18831" xr:uid="{00000000-0005-0000-0000-000088B90000}"/>
    <cellStyle name="Normal 4 2 3 2 4 3 2 2" xfId="54047" xr:uid="{00000000-0005-0000-0000-000089B90000}"/>
    <cellStyle name="Normal 4 2 3 2 4 3 3" xfId="41450" xr:uid="{00000000-0005-0000-0000-00008AB90000}"/>
    <cellStyle name="Normal 4 2 3 2 4 3 4" xfId="31436" xr:uid="{00000000-0005-0000-0000-00008BB90000}"/>
    <cellStyle name="Normal 4 2 3 2 4 4" xfId="7659" xr:uid="{00000000-0005-0000-0000-00008CB90000}"/>
    <cellStyle name="Normal 4 2 3 2 4 4 2" xfId="20285" xr:uid="{00000000-0005-0000-0000-00008DB90000}"/>
    <cellStyle name="Normal 4 2 3 2 4 4 2 2" xfId="55501" xr:uid="{00000000-0005-0000-0000-00008EB90000}"/>
    <cellStyle name="Normal 4 2 3 2 4 4 3" xfId="42904" xr:uid="{00000000-0005-0000-0000-00008FB90000}"/>
    <cellStyle name="Normal 4 2 3 2 4 4 4" xfId="32890" xr:uid="{00000000-0005-0000-0000-000090B90000}"/>
    <cellStyle name="Normal 4 2 3 2 4 5" xfId="9440" xr:uid="{00000000-0005-0000-0000-000091B90000}"/>
    <cellStyle name="Normal 4 2 3 2 4 5 2" xfId="22061" xr:uid="{00000000-0005-0000-0000-000092B90000}"/>
    <cellStyle name="Normal 4 2 3 2 4 5 2 2" xfId="57277" xr:uid="{00000000-0005-0000-0000-000093B90000}"/>
    <cellStyle name="Normal 4 2 3 2 4 5 3" xfId="44680" xr:uid="{00000000-0005-0000-0000-000094B90000}"/>
    <cellStyle name="Normal 4 2 3 2 4 5 4" xfId="34666" xr:uid="{00000000-0005-0000-0000-000095B90000}"/>
    <cellStyle name="Normal 4 2 3 2 4 6" xfId="11234" xr:uid="{00000000-0005-0000-0000-000096B90000}"/>
    <cellStyle name="Normal 4 2 3 2 4 6 2" xfId="23837" xr:uid="{00000000-0005-0000-0000-000097B90000}"/>
    <cellStyle name="Normal 4 2 3 2 4 6 2 2" xfId="59053" xr:uid="{00000000-0005-0000-0000-000098B90000}"/>
    <cellStyle name="Normal 4 2 3 2 4 6 3" xfId="46456" xr:uid="{00000000-0005-0000-0000-000099B90000}"/>
    <cellStyle name="Normal 4 2 3 2 4 6 4" xfId="36442" xr:uid="{00000000-0005-0000-0000-00009AB90000}"/>
    <cellStyle name="Normal 4 2 3 2 4 7" xfId="15601" xr:uid="{00000000-0005-0000-0000-00009BB90000}"/>
    <cellStyle name="Normal 4 2 3 2 4 7 2" xfId="50817" xr:uid="{00000000-0005-0000-0000-00009CB90000}"/>
    <cellStyle name="Normal 4 2 3 2 4 7 3" xfId="28206" xr:uid="{00000000-0005-0000-0000-00009DB90000}"/>
    <cellStyle name="Normal 4 2 3 2 4 8" xfId="12692" xr:uid="{00000000-0005-0000-0000-00009EB90000}"/>
    <cellStyle name="Normal 4 2 3 2 4 8 2" xfId="47910" xr:uid="{00000000-0005-0000-0000-00009FB90000}"/>
    <cellStyle name="Normal 4 2 3 2 4 9" xfId="38220" xr:uid="{00000000-0005-0000-0000-0000A0B90000}"/>
    <cellStyle name="Normal 4 2 3 2 5" xfId="3421" xr:uid="{00000000-0005-0000-0000-0000A1B90000}"/>
    <cellStyle name="Normal 4 2 3 2 5 10" xfId="26917" xr:uid="{00000000-0005-0000-0000-0000A2B90000}"/>
    <cellStyle name="Normal 4 2 3 2 5 11" xfId="61321" xr:uid="{00000000-0005-0000-0000-0000A3B90000}"/>
    <cellStyle name="Normal 4 2 3 2 5 2" xfId="5217" xr:uid="{00000000-0005-0000-0000-0000A4B90000}"/>
    <cellStyle name="Normal 4 2 3 2 5 2 2" xfId="17864" xr:uid="{00000000-0005-0000-0000-0000A5B90000}"/>
    <cellStyle name="Normal 4 2 3 2 5 2 2 2" xfId="53080" xr:uid="{00000000-0005-0000-0000-0000A6B90000}"/>
    <cellStyle name="Normal 4 2 3 2 5 2 3" xfId="40483" xr:uid="{00000000-0005-0000-0000-0000A7B90000}"/>
    <cellStyle name="Normal 4 2 3 2 5 2 4" xfId="30469" xr:uid="{00000000-0005-0000-0000-0000A8B90000}"/>
    <cellStyle name="Normal 4 2 3 2 5 3" xfId="6687" xr:uid="{00000000-0005-0000-0000-0000A9B90000}"/>
    <cellStyle name="Normal 4 2 3 2 5 3 2" xfId="19318" xr:uid="{00000000-0005-0000-0000-0000AAB90000}"/>
    <cellStyle name="Normal 4 2 3 2 5 3 2 2" xfId="54534" xr:uid="{00000000-0005-0000-0000-0000ABB90000}"/>
    <cellStyle name="Normal 4 2 3 2 5 3 3" xfId="41937" xr:uid="{00000000-0005-0000-0000-0000ACB90000}"/>
    <cellStyle name="Normal 4 2 3 2 5 3 4" xfId="31923" xr:uid="{00000000-0005-0000-0000-0000ADB90000}"/>
    <cellStyle name="Normal 4 2 3 2 5 4" xfId="8146" xr:uid="{00000000-0005-0000-0000-0000AEB90000}"/>
    <cellStyle name="Normal 4 2 3 2 5 4 2" xfId="20772" xr:uid="{00000000-0005-0000-0000-0000AFB90000}"/>
    <cellStyle name="Normal 4 2 3 2 5 4 2 2" xfId="55988" xr:uid="{00000000-0005-0000-0000-0000B0B90000}"/>
    <cellStyle name="Normal 4 2 3 2 5 4 3" xfId="43391" xr:uid="{00000000-0005-0000-0000-0000B1B90000}"/>
    <cellStyle name="Normal 4 2 3 2 5 4 4" xfId="33377" xr:uid="{00000000-0005-0000-0000-0000B2B90000}"/>
    <cellStyle name="Normal 4 2 3 2 5 5" xfId="9927" xr:uid="{00000000-0005-0000-0000-0000B3B90000}"/>
    <cellStyle name="Normal 4 2 3 2 5 5 2" xfId="22548" xr:uid="{00000000-0005-0000-0000-0000B4B90000}"/>
    <cellStyle name="Normal 4 2 3 2 5 5 2 2" xfId="57764" xr:uid="{00000000-0005-0000-0000-0000B5B90000}"/>
    <cellStyle name="Normal 4 2 3 2 5 5 3" xfId="45167" xr:uid="{00000000-0005-0000-0000-0000B6B90000}"/>
    <cellStyle name="Normal 4 2 3 2 5 5 4" xfId="35153" xr:uid="{00000000-0005-0000-0000-0000B7B90000}"/>
    <cellStyle name="Normal 4 2 3 2 5 6" xfId="11721" xr:uid="{00000000-0005-0000-0000-0000B8B90000}"/>
    <cellStyle name="Normal 4 2 3 2 5 6 2" xfId="24324" xr:uid="{00000000-0005-0000-0000-0000B9B90000}"/>
    <cellStyle name="Normal 4 2 3 2 5 6 2 2" xfId="59540" xr:uid="{00000000-0005-0000-0000-0000BAB90000}"/>
    <cellStyle name="Normal 4 2 3 2 5 6 3" xfId="46943" xr:uid="{00000000-0005-0000-0000-0000BBB90000}"/>
    <cellStyle name="Normal 4 2 3 2 5 6 4" xfId="36929" xr:uid="{00000000-0005-0000-0000-0000BCB90000}"/>
    <cellStyle name="Normal 4 2 3 2 5 7" xfId="16088" xr:uid="{00000000-0005-0000-0000-0000BDB90000}"/>
    <cellStyle name="Normal 4 2 3 2 5 7 2" xfId="51304" xr:uid="{00000000-0005-0000-0000-0000BEB90000}"/>
    <cellStyle name="Normal 4 2 3 2 5 7 3" xfId="28693" xr:uid="{00000000-0005-0000-0000-0000BFB90000}"/>
    <cellStyle name="Normal 4 2 3 2 5 8" xfId="14310" xr:uid="{00000000-0005-0000-0000-0000C0B90000}"/>
    <cellStyle name="Normal 4 2 3 2 5 8 2" xfId="49528" xr:uid="{00000000-0005-0000-0000-0000C1B90000}"/>
    <cellStyle name="Normal 4 2 3 2 5 9" xfId="38707" xr:uid="{00000000-0005-0000-0000-0000C2B90000}"/>
    <cellStyle name="Normal 4 2 3 2 6" xfId="2581" xr:uid="{00000000-0005-0000-0000-0000C3B90000}"/>
    <cellStyle name="Normal 4 2 3 2 6 10" xfId="26108" xr:uid="{00000000-0005-0000-0000-0000C4B90000}"/>
    <cellStyle name="Normal 4 2 3 2 6 11" xfId="60512" xr:uid="{00000000-0005-0000-0000-0000C5B90000}"/>
    <cellStyle name="Normal 4 2 3 2 6 2" xfId="4408" xr:uid="{00000000-0005-0000-0000-0000C6B90000}"/>
    <cellStyle name="Normal 4 2 3 2 6 2 2" xfId="17055" xr:uid="{00000000-0005-0000-0000-0000C7B90000}"/>
    <cellStyle name="Normal 4 2 3 2 6 2 2 2" xfId="52271" xr:uid="{00000000-0005-0000-0000-0000C8B90000}"/>
    <cellStyle name="Normal 4 2 3 2 6 2 3" xfId="39674" xr:uid="{00000000-0005-0000-0000-0000C9B90000}"/>
    <cellStyle name="Normal 4 2 3 2 6 2 4" xfId="29660" xr:uid="{00000000-0005-0000-0000-0000CAB90000}"/>
    <cellStyle name="Normal 4 2 3 2 6 3" xfId="5878" xr:uid="{00000000-0005-0000-0000-0000CBB90000}"/>
    <cellStyle name="Normal 4 2 3 2 6 3 2" xfId="18509" xr:uid="{00000000-0005-0000-0000-0000CCB90000}"/>
    <cellStyle name="Normal 4 2 3 2 6 3 2 2" xfId="53725" xr:uid="{00000000-0005-0000-0000-0000CDB90000}"/>
    <cellStyle name="Normal 4 2 3 2 6 3 3" xfId="41128" xr:uid="{00000000-0005-0000-0000-0000CEB90000}"/>
    <cellStyle name="Normal 4 2 3 2 6 3 4" xfId="31114" xr:uid="{00000000-0005-0000-0000-0000CFB90000}"/>
    <cellStyle name="Normal 4 2 3 2 6 4" xfId="7337" xr:uid="{00000000-0005-0000-0000-0000D0B90000}"/>
    <cellStyle name="Normal 4 2 3 2 6 4 2" xfId="19963" xr:uid="{00000000-0005-0000-0000-0000D1B90000}"/>
    <cellStyle name="Normal 4 2 3 2 6 4 2 2" xfId="55179" xr:uid="{00000000-0005-0000-0000-0000D2B90000}"/>
    <cellStyle name="Normal 4 2 3 2 6 4 3" xfId="42582" xr:uid="{00000000-0005-0000-0000-0000D3B90000}"/>
    <cellStyle name="Normal 4 2 3 2 6 4 4" xfId="32568" xr:uid="{00000000-0005-0000-0000-0000D4B90000}"/>
    <cellStyle name="Normal 4 2 3 2 6 5" xfId="9118" xr:uid="{00000000-0005-0000-0000-0000D5B90000}"/>
    <cellStyle name="Normal 4 2 3 2 6 5 2" xfId="21739" xr:uid="{00000000-0005-0000-0000-0000D6B90000}"/>
    <cellStyle name="Normal 4 2 3 2 6 5 2 2" xfId="56955" xr:uid="{00000000-0005-0000-0000-0000D7B90000}"/>
    <cellStyle name="Normal 4 2 3 2 6 5 3" xfId="44358" xr:uid="{00000000-0005-0000-0000-0000D8B90000}"/>
    <cellStyle name="Normal 4 2 3 2 6 5 4" xfId="34344" xr:uid="{00000000-0005-0000-0000-0000D9B90000}"/>
    <cellStyle name="Normal 4 2 3 2 6 6" xfId="10912" xr:uid="{00000000-0005-0000-0000-0000DAB90000}"/>
    <cellStyle name="Normal 4 2 3 2 6 6 2" xfId="23515" xr:uid="{00000000-0005-0000-0000-0000DBB90000}"/>
    <cellStyle name="Normal 4 2 3 2 6 6 2 2" xfId="58731" xr:uid="{00000000-0005-0000-0000-0000DCB90000}"/>
    <cellStyle name="Normal 4 2 3 2 6 6 3" xfId="46134" xr:uid="{00000000-0005-0000-0000-0000DDB90000}"/>
    <cellStyle name="Normal 4 2 3 2 6 6 4" xfId="36120" xr:uid="{00000000-0005-0000-0000-0000DEB90000}"/>
    <cellStyle name="Normal 4 2 3 2 6 7" xfId="15279" xr:uid="{00000000-0005-0000-0000-0000DFB90000}"/>
    <cellStyle name="Normal 4 2 3 2 6 7 2" xfId="50495" xr:uid="{00000000-0005-0000-0000-0000E0B90000}"/>
    <cellStyle name="Normal 4 2 3 2 6 7 3" xfId="27884" xr:uid="{00000000-0005-0000-0000-0000E1B90000}"/>
    <cellStyle name="Normal 4 2 3 2 6 8" xfId="13501" xr:uid="{00000000-0005-0000-0000-0000E2B90000}"/>
    <cellStyle name="Normal 4 2 3 2 6 8 2" xfId="48719" xr:uid="{00000000-0005-0000-0000-0000E3B90000}"/>
    <cellStyle name="Normal 4 2 3 2 6 9" xfId="37898" xr:uid="{00000000-0005-0000-0000-0000E4B90000}"/>
    <cellStyle name="Normal 4 2 3 2 7" xfId="3745" xr:uid="{00000000-0005-0000-0000-0000E5B90000}"/>
    <cellStyle name="Normal 4 2 3 2 7 2" xfId="8469" xr:uid="{00000000-0005-0000-0000-0000E6B90000}"/>
    <cellStyle name="Normal 4 2 3 2 7 2 2" xfId="21095" xr:uid="{00000000-0005-0000-0000-0000E7B90000}"/>
    <cellStyle name="Normal 4 2 3 2 7 2 2 2" xfId="56311" xr:uid="{00000000-0005-0000-0000-0000E8B90000}"/>
    <cellStyle name="Normal 4 2 3 2 7 2 3" xfId="43714" xr:uid="{00000000-0005-0000-0000-0000E9B90000}"/>
    <cellStyle name="Normal 4 2 3 2 7 2 4" xfId="33700" xr:uid="{00000000-0005-0000-0000-0000EAB90000}"/>
    <cellStyle name="Normal 4 2 3 2 7 3" xfId="10250" xr:uid="{00000000-0005-0000-0000-0000EBB90000}"/>
    <cellStyle name="Normal 4 2 3 2 7 3 2" xfId="22871" xr:uid="{00000000-0005-0000-0000-0000ECB90000}"/>
    <cellStyle name="Normal 4 2 3 2 7 3 2 2" xfId="58087" xr:uid="{00000000-0005-0000-0000-0000EDB90000}"/>
    <cellStyle name="Normal 4 2 3 2 7 3 3" xfId="45490" xr:uid="{00000000-0005-0000-0000-0000EEB90000}"/>
    <cellStyle name="Normal 4 2 3 2 7 3 4" xfId="35476" xr:uid="{00000000-0005-0000-0000-0000EFB90000}"/>
    <cellStyle name="Normal 4 2 3 2 7 4" xfId="12046" xr:uid="{00000000-0005-0000-0000-0000F0B90000}"/>
    <cellStyle name="Normal 4 2 3 2 7 4 2" xfId="24647" xr:uid="{00000000-0005-0000-0000-0000F1B90000}"/>
    <cellStyle name="Normal 4 2 3 2 7 4 2 2" xfId="59863" xr:uid="{00000000-0005-0000-0000-0000F2B90000}"/>
    <cellStyle name="Normal 4 2 3 2 7 4 3" xfId="47266" xr:uid="{00000000-0005-0000-0000-0000F3B90000}"/>
    <cellStyle name="Normal 4 2 3 2 7 4 4" xfId="37252" xr:uid="{00000000-0005-0000-0000-0000F4B90000}"/>
    <cellStyle name="Normal 4 2 3 2 7 5" xfId="16411" xr:uid="{00000000-0005-0000-0000-0000F5B90000}"/>
    <cellStyle name="Normal 4 2 3 2 7 5 2" xfId="51627" xr:uid="{00000000-0005-0000-0000-0000F6B90000}"/>
    <cellStyle name="Normal 4 2 3 2 7 5 3" xfId="29016" xr:uid="{00000000-0005-0000-0000-0000F7B90000}"/>
    <cellStyle name="Normal 4 2 3 2 7 6" xfId="14633" xr:uid="{00000000-0005-0000-0000-0000F8B90000}"/>
    <cellStyle name="Normal 4 2 3 2 7 6 2" xfId="49851" xr:uid="{00000000-0005-0000-0000-0000F9B90000}"/>
    <cellStyle name="Normal 4 2 3 2 7 7" xfId="39030" xr:uid="{00000000-0005-0000-0000-0000FAB90000}"/>
    <cellStyle name="Normal 4 2 3 2 7 8" xfId="27240" xr:uid="{00000000-0005-0000-0000-0000FBB90000}"/>
    <cellStyle name="Normal 4 2 3 2 8" xfId="4083" xr:uid="{00000000-0005-0000-0000-0000FCB90000}"/>
    <cellStyle name="Normal 4 2 3 2 8 2" xfId="16733" xr:uid="{00000000-0005-0000-0000-0000FDB90000}"/>
    <cellStyle name="Normal 4 2 3 2 8 2 2" xfId="51949" xr:uid="{00000000-0005-0000-0000-0000FEB90000}"/>
    <cellStyle name="Normal 4 2 3 2 8 2 3" xfId="29338" xr:uid="{00000000-0005-0000-0000-0000FFB90000}"/>
    <cellStyle name="Normal 4 2 3 2 8 3" xfId="13179" xr:uid="{00000000-0005-0000-0000-000000BA0000}"/>
    <cellStyle name="Normal 4 2 3 2 8 3 2" xfId="48397" xr:uid="{00000000-0005-0000-0000-000001BA0000}"/>
    <cellStyle name="Normal 4 2 3 2 8 4" xfId="39352" xr:uid="{00000000-0005-0000-0000-000002BA0000}"/>
    <cellStyle name="Normal 4 2 3 2 8 5" xfId="25786" xr:uid="{00000000-0005-0000-0000-000003BA0000}"/>
    <cellStyle name="Normal 4 2 3 2 9" xfId="5556" xr:uid="{00000000-0005-0000-0000-000004BA0000}"/>
    <cellStyle name="Normal 4 2 3 2 9 2" xfId="18187" xr:uid="{00000000-0005-0000-0000-000005BA0000}"/>
    <cellStyle name="Normal 4 2 3 2 9 2 2" xfId="53403" xr:uid="{00000000-0005-0000-0000-000006BA0000}"/>
    <cellStyle name="Normal 4 2 3 2 9 3" xfId="40806" xr:uid="{00000000-0005-0000-0000-000007BA0000}"/>
    <cellStyle name="Normal 4 2 3 2 9 4" xfId="30792" xr:uid="{00000000-0005-0000-0000-000008BA0000}"/>
    <cellStyle name="Normal 4 2 3 3" xfId="2325" xr:uid="{00000000-0005-0000-0000-000009BA0000}"/>
    <cellStyle name="Normal 4 2 3 3 10" xfId="10704" xr:uid="{00000000-0005-0000-0000-00000ABA0000}"/>
    <cellStyle name="Normal 4 2 3 3 10 2" xfId="23315" xr:uid="{00000000-0005-0000-0000-00000BBA0000}"/>
    <cellStyle name="Normal 4 2 3 3 10 2 2" xfId="58531" xr:uid="{00000000-0005-0000-0000-00000CBA0000}"/>
    <cellStyle name="Normal 4 2 3 3 10 3" xfId="45934" xr:uid="{00000000-0005-0000-0000-00000DBA0000}"/>
    <cellStyle name="Normal 4 2 3 3 10 4" xfId="35920" xr:uid="{00000000-0005-0000-0000-00000EBA0000}"/>
    <cellStyle name="Normal 4 2 3 3 11" xfId="15037" xr:uid="{00000000-0005-0000-0000-00000FBA0000}"/>
    <cellStyle name="Normal 4 2 3 3 11 2" xfId="50253" xr:uid="{00000000-0005-0000-0000-000010BA0000}"/>
    <cellStyle name="Normal 4 2 3 3 11 3" xfId="27642" xr:uid="{00000000-0005-0000-0000-000011BA0000}"/>
    <cellStyle name="Normal 4 2 3 3 12" xfId="12450" xr:uid="{00000000-0005-0000-0000-000012BA0000}"/>
    <cellStyle name="Normal 4 2 3 3 12 2" xfId="47668" xr:uid="{00000000-0005-0000-0000-000013BA0000}"/>
    <cellStyle name="Normal 4 2 3 3 13" xfId="37656" xr:uid="{00000000-0005-0000-0000-000014BA0000}"/>
    <cellStyle name="Normal 4 2 3 3 14" xfId="25057" xr:uid="{00000000-0005-0000-0000-000015BA0000}"/>
    <cellStyle name="Normal 4 2 3 3 15" xfId="60270" xr:uid="{00000000-0005-0000-0000-000016BA0000}"/>
    <cellStyle name="Normal 4 2 3 3 2" xfId="3172" xr:uid="{00000000-0005-0000-0000-000017BA0000}"/>
    <cellStyle name="Normal 4 2 3 3 2 10" xfId="25541" xr:uid="{00000000-0005-0000-0000-000018BA0000}"/>
    <cellStyle name="Normal 4 2 3 3 2 11" xfId="61076" xr:uid="{00000000-0005-0000-0000-000019BA0000}"/>
    <cellStyle name="Normal 4 2 3 3 2 2" xfId="4972" xr:uid="{00000000-0005-0000-0000-00001ABA0000}"/>
    <cellStyle name="Normal 4 2 3 3 2 2 2" xfId="17619" xr:uid="{00000000-0005-0000-0000-00001BBA0000}"/>
    <cellStyle name="Normal 4 2 3 3 2 2 2 2" xfId="52835" xr:uid="{00000000-0005-0000-0000-00001CBA0000}"/>
    <cellStyle name="Normal 4 2 3 3 2 2 2 3" xfId="30224" xr:uid="{00000000-0005-0000-0000-00001DBA0000}"/>
    <cellStyle name="Normal 4 2 3 3 2 2 3" xfId="14065" xr:uid="{00000000-0005-0000-0000-00001EBA0000}"/>
    <cellStyle name="Normal 4 2 3 3 2 2 3 2" xfId="49283" xr:uid="{00000000-0005-0000-0000-00001FBA0000}"/>
    <cellStyle name="Normal 4 2 3 3 2 2 4" xfId="40238" xr:uid="{00000000-0005-0000-0000-000020BA0000}"/>
    <cellStyle name="Normal 4 2 3 3 2 2 5" xfId="26672" xr:uid="{00000000-0005-0000-0000-000021BA0000}"/>
    <cellStyle name="Normal 4 2 3 3 2 3" xfId="6442" xr:uid="{00000000-0005-0000-0000-000022BA0000}"/>
    <cellStyle name="Normal 4 2 3 3 2 3 2" xfId="19073" xr:uid="{00000000-0005-0000-0000-000023BA0000}"/>
    <cellStyle name="Normal 4 2 3 3 2 3 2 2" xfId="54289" xr:uid="{00000000-0005-0000-0000-000024BA0000}"/>
    <cellStyle name="Normal 4 2 3 3 2 3 3" xfId="41692" xr:uid="{00000000-0005-0000-0000-000025BA0000}"/>
    <cellStyle name="Normal 4 2 3 3 2 3 4" xfId="31678" xr:uid="{00000000-0005-0000-0000-000026BA0000}"/>
    <cellStyle name="Normal 4 2 3 3 2 4" xfId="7901" xr:uid="{00000000-0005-0000-0000-000027BA0000}"/>
    <cellStyle name="Normal 4 2 3 3 2 4 2" xfId="20527" xr:uid="{00000000-0005-0000-0000-000028BA0000}"/>
    <cellStyle name="Normal 4 2 3 3 2 4 2 2" xfId="55743" xr:uid="{00000000-0005-0000-0000-000029BA0000}"/>
    <cellStyle name="Normal 4 2 3 3 2 4 3" xfId="43146" xr:uid="{00000000-0005-0000-0000-00002ABA0000}"/>
    <cellStyle name="Normal 4 2 3 3 2 4 4" xfId="33132" xr:uid="{00000000-0005-0000-0000-00002BBA0000}"/>
    <cellStyle name="Normal 4 2 3 3 2 5" xfId="9682" xr:uid="{00000000-0005-0000-0000-00002CBA0000}"/>
    <cellStyle name="Normal 4 2 3 3 2 5 2" xfId="22303" xr:uid="{00000000-0005-0000-0000-00002DBA0000}"/>
    <cellStyle name="Normal 4 2 3 3 2 5 2 2" xfId="57519" xr:uid="{00000000-0005-0000-0000-00002EBA0000}"/>
    <cellStyle name="Normal 4 2 3 3 2 5 3" xfId="44922" xr:uid="{00000000-0005-0000-0000-00002FBA0000}"/>
    <cellStyle name="Normal 4 2 3 3 2 5 4" xfId="34908" xr:uid="{00000000-0005-0000-0000-000030BA0000}"/>
    <cellStyle name="Normal 4 2 3 3 2 6" xfId="11476" xr:uid="{00000000-0005-0000-0000-000031BA0000}"/>
    <cellStyle name="Normal 4 2 3 3 2 6 2" xfId="24079" xr:uid="{00000000-0005-0000-0000-000032BA0000}"/>
    <cellStyle name="Normal 4 2 3 3 2 6 2 2" xfId="59295" xr:uid="{00000000-0005-0000-0000-000033BA0000}"/>
    <cellStyle name="Normal 4 2 3 3 2 6 3" xfId="46698" xr:uid="{00000000-0005-0000-0000-000034BA0000}"/>
    <cellStyle name="Normal 4 2 3 3 2 6 4" xfId="36684" xr:uid="{00000000-0005-0000-0000-000035BA0000}"/>
    <cellStyle name="Normal 4 2 3 3 2 7" xfId="15843" xr:uid="{00000000-0005-0000-0000-000036BA0000}"/>
    <cellStyle name="Normal 4 2 3 3 2 7 2" xfId="51059" xr:uid="{00000000-0005-0000-0000-000037BA0000}"/>
    <cellStyle name="Normal 4 2 3 3 2 7 3" xfId="28448" xr:uid="{00000000-0005-0000-0000-000038BA0000}"/>
    <cellStyle name="Normal 4 2 3 3 2 8" xfId="12934" xr:uid="{00000000-0005-0000-0000-000039BA0000}"/>
    <cellStyle name="Normal 4 2 3 3 2 8 2" xfId="48152" xr:uid="{00000000-0005-0000-0000-00003ABA0000}"/>
    <cellStyle name="Normal 4 2 3 3 2 9" xfId="38462" xr:uid="{00000000-0005-0000-0000-00003BBA0000}"/>
    <cellStyle name="Normal 4 2 3 3 3" xfId="3501" xr:uid="{00000000-0005-0000-0000-00003CBA0000}"/>
    <cellStyle name="Normal 4 2 3 3 3 10" xfId="26997" xr:uid="{00000000-0005-0000-0000-00003DBA0000}"/>
    <cellStyle name="Normal 4 2 3 3 3 11" xfId="61401" xr:uid="{00000000-0005-0000-0000-00003EBA0000}"/>
    <cellStyle name="Normal 4 2 3 3 3 2" xfId="5297" xr:uid="{00000000-0005-0000-0000-00003FBA0000}"/>
    <cellStyle name="Normal 4 2 3 3 3 2 2" xfId="17944" xr:uid="{00000000-0005-0000-0000-000040BA0000}"/>
    <cellStyle name="Normal 4 2 3 3 3 2 2 2" xfId="53160" xr:uid="{00000000-0005-0000-0000-000041BA0000}"/>
    <cellStyle name="Normal 4 2 3 3 3 2 3" xfId="40563" xr:uid="{00000000-0005-0000-0000-000042BA0000}"/>
    <cellStyle name="Normal 4 2 3 3 3 2 4" xfId="30549" xr:uid="{00000000-0005-0000-0000-000043BA0000}"/>
    <cellStyle name="Normal 4 2 3 3 3 3" xfId="6767" xr:uid="{00000000-0005-0000-0000-000044BA0000}"/>
    <cellStyle name="Normal 4 2 3 3 3 3 2" xfId="19398" xr:uid="{00000000-0005-0000-0000-000045BA0000}"/>
    <cellStyle name="Normal 4 2 3 3 3 3 2 2" xfId="54614" xr:uid="{00000000-0005-0000-0000-000046BA0000}"/>
    <cellStyle name="Normal 4 2 3 3 3 3 3" xfId="42017" xr:uid="{00000000-0005-0000-0000-000047BA0000}"/>
    <cellStyle name="Normal 4 2 3 3 3 3 4" xfId="32003" xr:uid="{00000000-0005-0000-0000-000048BA0000}"/>
    <cellStyle name="Normal 4 2 3 3 3 4" xfId="8226" xr:uid="{00000000-0005-0000-0000-000049BA0000}"/>
    <cellStyle name="Normal 4 2 3 3 3 4 2" xfId="20852" xr:uid="{00000000-0005-0000-0000-00004ABA0000}"/>
    <cellStyle name="Normal 4 2 3 3 3 4 2 2" xfId="56068" xr:uid="{00000000-0005-0000-0000-00004BBA0000}"/>
    <cellStyle name="Normal 4 2 3 3 3 4 3" xfId="43471" xr:uid="{00000000-0005-0000-0000-00004CBA0000}"/>
    <cellStyle name="Normal 4 2 3 3 3 4 4" xfId="33457" xr:uid="{00000000-0005-0000-0000-00004DBA0000}"/>
    <cellStyle name="Normal 4 2 3 3 3 5" xfId="10007" xr:uid="{00000000-0005-0000-0000-00004EBA0000}"/>
    <cellStyle name="Normal 4 2 3 3 3 5 2" xfId="22628" xr:uid="{00000000-0005-0000-0000-00004FBA0000}"/>
    <cellStyle name="Normal 4 2 3 3 3 5 2 2" xfId="57844" xr:uid="{00000000-0005-0000-0000-000050BA0000}"/>
    <cellStyle name="Normal 4 2 3 3 3 5 3" xfId="45247" xr:uid="{00000000-0005-0000-0000-000051BA0000}"/>
    <cellStyle name="Normal 4 2 3 3 3 5 4" xfId="35233" xr:uid="{00000000-0005-0000-0000-000052BA0000}"/>
    <cellStyle name="Normal 4 2 3 3 3 6" xfId="11801" xr:uid="{00000000-0005-0000-0000-000053BA0000}"/>
    <cellStyle name="Normal 4 2 3 3 3 6 2" xfId="24404" xr:uid="{00000000-0005-0000-0000-000054BA0000}"/>
    <cellStyle name="Normal 4 2 3 3 3 6 2 2" xfId="59620" xr:uid="{00000000-0005-0000-0000-000055BA0000}"/>
    <cellStyle name="Normal 4 2 3 3 3 6 3" xfId="47023" xr:uid="{00000000-0005-0000-0000-000056BA0000}"/>
    <cellStyle name="Normal 4 2 3 3 3 6 4" xfId="37009" xr:uid="{00000000-0005-0000-0000-000057BA0000}"/>
    <cellStyle name="Normal 4 2 3 3 3 7" xfId="16168" xr:uid="{00000000-0005-0000-0000-000058BA0000}"/>
    <cellStyle name="Normal 4 2 3 3 3 7 2" xfId="51384" xr:uid="{00000000-0005-0000-0000-000059BA0000}"/>
    <cellStyle name="Normal 4 2 3 3 3 7 3" xfId="28773" xr:uid="{00000000-0005-0000-0000-00005ABA0000}"/>
    <cellStyle name="Normal 4 2 3 3 3 8" xfId="14390" xr:uid="{00000000-0005-0000-0000-00005BBA0000}"/>
    <cellStyle name="Normal 4 2 3 3 3 8 2" xfId="49608" xr:uid="{00000000-0005-0000-0000-00005CBA0000}"/>
    <cellStyle name="Normal 4 2 3 3 3 9" xfId="38787" xr:uid="{00000000-0005-0000-0000-00005DBA0000}"/>
    <cellStyle name="Normal 4 2 3 3 4" xfId="2662" xr:uid="{00000000-0005-0000-0000-00005EBA0000}"/>
    <cellStyle name="Normal 4 2 3 3 4 10" xfId="26188" xr:uid="{00000000-0005-0000-0000-00005FBA0000}"/>
    <cellStyle name="Normal 4 2 3 3 4 11" xfId="60592" xr:uid="{00000000-0005-0000-0000-000060BA0000}"/>
    <cellStyle name="Normal 4 2 3 3 4 2" xfId="4488" xr:uid="{00000000-0005-0000-0000-000061BA0000}"/>
    <cellStyle name="Normal 4 2 3 3 4 2 2" xfId="17135" xr:uid="{00000000-0005-0000-0000-000062BA0000}"/>
    <cellStyle name="Normal 4 2 3 3 4 2 2 2" xfId="52351" xr:uid="{00000000-0005-0000-0000-000063BA0000}"/>
    <cellStyle name="Normal 4 2 3 3 4 2 3" xfId="39754" xr:uid="{00000000-0005-0000-0000-000064BA0000}"/>
    <cellStyle name="Normal 4 2 3 3 4 2 4" xfId="29740" xr:uid="{00000000-0005-0000-0000-000065BA0000}"/>
    <cellStyle name="Normal 4 2 3 3 4 3" xfId="5958" xr:uid="{00000000-0005-0000-0000-000066BA0000}"/>
    <cellStyle name="Normal 4 2 3 3 4 3 2" xfId="18589" xr:uid="{00000000-0005-0000-0000-000067BA0000}"/>
    <cellStyle name="Normal 4 2 3 3 4 3 2 2" xfId="53805" xr:uid="{00000000-0005-0000-0000-000068BA0000}"/>
    <cellStyle name="Normal 4 2 3 3 4 3 3" xfId="41208" xr:uid="{00000000-0005-0000-0000-000069BA0000}"/>
    <cellStyle name="Normal 4 2 3 3 4 3 4" xfId="31194" xr:uid="{00000000-0005-0000-0000-00006ABA0000}"/>
    <cellStyle name="Normal 4 2 3 3 4 4" xfId="7417" xr:uid="{00000000-0005-0000-0000-00006BBA0000}"/>
    <cellStyle name="Normal 4 2 3 3 4 4 2" xfId="20043" xr:uid="{00000000-0005-0000-0000-00006CBA0000}"/>
    <cellStyle name="Normal 4 2 3 3 4 4 2 2" xfId="55259" xr:uid="{00000000-0005-0000-0000-00006DBA0000}"/>
    <cellStyle name="Normal 4 2 3 3 4 4 3" xfId="42662" xr:uid="{00000000-0005-0000-0000-00006EBA0000}"/>
    <cellStyle name="Normal 4 2 3 3 4 4 4" xfId="32648" xr:uid="{00000000-0005-0000-0000-00006FBA0000}"/>
    <cellStyle name="Normal 4 2 3 3 4 5" xfId="9198" xr:uid="{00000000-0005-0000-0000-000070BA0000}"/>
    <cellStyle name="Normal 4 2 3 3 4 5 2" xfId="21819" xr:uid="{00000000-0005-0000-0000-000071BA0000}"/>
    <cellStyle name="Normal 4 2 3 3 4 5 2 2" xfId="57035" xr:uid="{00000000-0005-0000-0000-000072BA0000}"/>
    <cellStyle name="Normal 4 2 3 3 4 5 3" xfId="44438" xr:uid="{00000000-0005-0000-0000-000073BA0000}"/>
    <cellStyle name="Normal 4 2 3 3 4 5 4" xfId="34424" xr:uid="{00000000-0005-0000-0000-000074BA0000}"/>
    <cellStyle name="Normal 4 2 3 3 4 6" xfId="10992" xr:uid="{00000000-0005-0000-0000-000075BA0000}"/>
    <cellStyle name="Normal 4 2 3 3 4 6 2" xfId="23595" xr:uid="{00000000-0005-0000-0000-000076BA0000}"/>
    <cellStyle name="Normal 4 2 3 3 4 6 2 2" xfId="58811" xr:uid="{00000000-0005-0000-0000-000077BA0000}"/>
    <cellStyle name="Normal 4 2 3 3 4 6 3" xfId="46214" xr:uid="{00000000-0005-0000-0000-000078BA0000}"/>
    <cellStyle name="Normal 4 2 3 3 4 6 4" xfId="36200" xr:uid="{00000000-0005-0000-0000-000079BA0000}"/>
    <cellStyle name="Normal 4 2 3 3 4 7" xfId="15359" xr:uid="{00000000-0005-0000-0000-00007ABA0000}"/>
    <cellStyle name="Normal 4 2 3 3 4 7 2" xfId="50575" xr:uid="{00000000-0005-0000-0000-00007BBA0000}"/>
    <cellStyle name="Normal 4 2 3 3 4 7 3" xfId="27964" xr:uid="{00000000-0005-0000-0000-00007CBA0000}"/>
    <cellStyle name="Normal 4 2 3 3 4 8" xfId="13581" xr:uid="{00000000-0005-0000-0000-00007DBA0000}"/>
    <cellStyle name="Normal 4 2 3 3 4 8 2" xfId="48799" xr:uid="{00000000-0005-0000-0000-00007EBA0000}"/>
    <cellStyle name="Normal 4 2 3 3 4 9" xfId="37978" xr:uid="{00000000-0005-0000-0000-00007FBA0000}"/>
    <cellStyle name="Normal 4 2 3 3 5" xfId="3826" xr:uid="{00000000-0005-0000-0000-000080BA0000}"/>
    <cellStyle name="Normal 4 2 3 3 5 2" xfId="8549" xr:uid="{00000000-0005-0000-0000-000081BA0000}"/>
    <cellStyle name="Normal 4 2 3 3 5 2 2" xfId="21175" xr:uid="{00000000-0005-0000-0000-000082BA0000}"/>
    <cellStyle name="Normal 4 2 3 3 5 2 2 2" xfId="56391" xr:uid="{00000000-0005-0000-0000-000083BA0000}"/>
    <cellStyle name="Normal 4 2 3 3 5 2 3" xfId="43794" xr:uid="{00000000-0005-0000-0000-000084BA0000}"/>
    <cellStyle name="Normal 4 2 3 3 5 2 4" xfId="33780" xr:uid="{00000000-0005-0000-0000-000085BA0000}"/>
    <cellStyle name="Normal 4 2 3 3 5 3" xfId="10330" xr:uid="{00000000-0005-0000-0000-000086BA0000}"/>
    <cellStyle name="Normal 4 2 3 3 5 3 2" xfId="22951" xr:uid="{00000000-0005-0000-0000-000087BA0000}"/>
    <cellStyle name="Normal 4 2 3 3 5 3 2 2" xfId="58167" xr:uid="{00000000-0005-0000-0000-000088BA0000}"/>
    <cellStyle name="Normal 4 2 3 3 5 3 3" xfId="45570" xr:uid="{00000000-0005-0000-0000-000089BA0000}"/>
    <cellStyle name="Normal 4 2 3 3 5 3 4" xfId="35556" xr:uid="{00000000-0005-0000-0000-00008ABA0000}"/>
    <cellStyle name="Normal 4 2 3 3 5 4" xfId="12126" xr:uid="{00000000-0005-0000-0000-00008BBA0000}"/>
    <cellStyle name="Normal 4 2 3 3 5 4 2" xfId="24727" xr:uid="{00000000-0005-0000-0000-00008CBA0000}"/>
    <cellStyle name="Normal 4 2 3 3 5 4 2 2" xfId="59943" xr:uid="{00000000-0005-0000-0000-00008DBA0000}"/>
    <cellStyle name="Normal 4 2 3 3 5 4 3" xfId="47346" xr:uid="{00000000-0005-0000-0000-00008EBA0000}"/>
    <cellStyle name="Normal 4 2 3 3 5 4 4" xfId="37332" xr:uid="{00000000-0005-0000-0000-00008FBA0000}"/>
    <cellStyle name="Normal 4 2 3 3 5 5" xfId="16491" xr:uid="{00000000-0005-0000-0000-000090BA0000}"/>
    <cellStyle name="Normal 4 2 3 3 5 5 2" xfId="51707" xr:uid="{00000000-0005-0000-0000-000091BA0000}"/>
    <cellStyle name="Normal 4 2 3 3 5 5 3" xfId="29096" xr:uid="{00000000-0005-0000-0000-000092BA0000}"/>
    <cellStyle name="Normal 4 2 3 3 5 6" xfId="14713" xr:uid="{00000000-0005-0000-0000-000093BA0000}"/>
    <cellStyle name="Normal 4 2 3 3 5 6 2" xfId="49931" xr:uid="{00000000-0005-0000-0000-000094BA0000}"/>
    <cellStyle name="Normal 4 2 3 3 5 7" xfId="39110" xr:uid="{00000000-0005-0000-0000-000095BA0000}"/>
    <cellStyle name="Normal 4 2 3 3 5 8" xfId="27320" xr:uid="{00000000-0005-0000-0000-000096BA0000}"/>
    <cellStyle name="Normal 4 2 3 3 6" xfId="4166" xr:uid="{00000000-0005-0000-0000-000097BA0000}"/>
    <cellStyle name="Normal 4 2 3 3 6 2" xfId="16813" xr:uid="{00000000-0005-0000-0000-000098BA0000}"/>
    <cellStyle name="Normal 4 2 3 3 6 2 2" xfId="52029" xr:uid="{00000000-0005-0000-0000-000099BA0000}"/>
    <cellStyle name="Normal 4 2 3 3 6 2 3" xfId="29418" xr:uid="{00000000-0005-0000-0000-00009ABA0000}"/>
    <cellStyle name="Normal 4 2 3 3 6 3" xfId="13259" xr:uid="{00000000-0005-0000-0000-00009BBA0000}"/>
    <cellStyle name="Normal 4 2 3 3 6 3 2" xfId="48477" xr:uid="{00000000-0005-0000-0000-00009CBA0000}"/>
    <cellStyle name="Normal 4 2 3 3 6 4" xfId="39432" xr:uid="{00000000-0005-0000-0000-00009DBA0000}"/>
    <cellStyle name="Normal 4 2 3 3 6 5" xfId="25866" xr:uid="{00000000-0005-0000-0000-00009EBA0000}"/>
    <cellStyle name="Normal 4 2 3 3 7" xfId="5636" xr:uid="{00000000-0005-0000-0000-00009FBA0000}"/>
    <cellStyle name="Normal 4 2 3 3 7 2" xfId="18267" xr:uid="{00000000-0005-0000-0000-0000A0BA0000}"/>
    <cellStyle name="Normal 4 2 3 3 7 2 2" xfId="53483" xr:uid="{00000000-0005-0000-0000-0000A1BA0000}"/>
    <cellStyle name="Normal 4 2 3 3 7 3" xfId="40886" xr:uid="{00000000-0005-0000-0000-0000A2BA0000}"/>
    <cellStyle name="Normal 4 2 3 3 7 4" xfId="30872" xr:uid="{00000000-0005-0000-0000-0000A3BA0000}"/>
    <cellStyle name="Normal 4 2 3 3 8" xfId="7095" xr:uid="{00000000-0005-0000-0000-0000A4BA0000}"/>
    <cellStyle name="Normal 4 2 3 3 8 2" xfId="19721" xr:uid="{00000000-0005-0000-0000-0000A5BA0000}"/>
    <cellStyle name="Normal 4 2 3 3 8 2 2" xfId="54937" xr:uid="{00000000-0005-0000-0000-0000A6BA0000}"/>
    <cellStyle name="Normal 4 2 3 3 8 3" xfId="42340" xr:uid="{00000000-0005-0000-0000-0000A7BA0000}"/>
    <cellStyle name="Normal 4 2 3 3 8 4" xfId="32326" xr:uid="{00000000-0005-0000-0000-0000A8BA0000}"/>
    <cellStyle name="Normal 4 2 3 3 9" xfId="8876" xr:uid="{00000000-0005-0000-0000-0000A9BA0000}"/>
    <cellStyle name="Normal 4 2 3 3 9 2" xfId="21497" xr:uid="{00000000-0005-0000-0000-0000AABA0000}"/>
    <cellStyle name="Normal 4 2 3 3 9 2 2" xfId="56713" xr:uid="{00000000-0005-0000-0000-0000ABBA0000}"/>
    <cellStyle name="Normal 4 2 3 3 9 3" xfId="44116" xr:uid="{00000000-0005-0000-0000-0000ACBA0000}"/>
    <cellStyle name="Normal 4 2 3 3 9 4" xfId="34102" xr:uid="{00000000-0005-0000-0000-0000ADBA0000}"/>
    <cellStyle name="Normal 4 2 3 4" xfId="3007" xr:uid="{00000000-0005-0000-0000-0000AEBA0000}"/>
    <cellStyle name="Normal 4 2 3 4 10" xfId="25382" xr:uid="{00000000-0005-0000-0000-0000AFBA0000}"/>
    <cellStyle name="Normal 4 2 3 4 11" xfId="60917" xr:uid="{00000000-0005-0000-0000-0000B0BA0000}"/>
    <cellStyle name="Normal 4 2 3 4 2" xfId="4813" xr:uid="{00000000-0005-0000-0000-0000B1BA0000}"/>
    <cellStyle name="Normal 4 2 3 4 2 2" xfId="17460" xr:uid="{00000000-0005-0000-0000-0000B2BA0000}"/>
    <cellStyle name="Normal 4 2 3 4 2 2 2" xfId="52676" xr:uid="{00000000-0005-0000-0000-0000B3BA0000}"/>
    <cellStyle name="Normal 4 2 3 4 2 2 3" xfId="30065" xr:uid="{00000000-0005-0000-0000-0000B4BA0000}"/>
    <cellStyle name="Normal 4 2 3 4 2 3" xfId="13906" xr:uid="{00000000-0005-0000-0000-0000B5BA0000}"/>
    <cellStyle name="Normal 4 2 3 4 2 3 2" xfId="49124" xr:uid="{00000000-0005-0000-0000-0000B6BA0000}"/>
    <cellStyle name="Normal 4 2 3 4 2 4" xfId="40079" xr:uid="{00000000-0005-0000-0000-0000B7BA0000}"/>
    <cellStyle name="Normal 4 2 3 4 2 5" xfId="26513" xr:uid="{00000000-0005-0000-0000-0000B8BA0000}"/>
    <cellStyle name="Normal 4 2 3 4 3" xfId="6283" xr:uid="{00000000-0005-0000-0000-0000B9BA0000}"/>
    <cellStyle name="Normal 4 2 3 4 3 2" xfId="18914" xr:uid="{00000000-0005-0000-0000-0000BABA0000}"/>
    <cellStyle name="Normal 4 2 3 4 3 2 2" xfId="54130" xr:uid="{00000000-0005-0000-0000-0000BBBA0000}"/>
    <cellStyle name="Normal 4 2 3 4 3 3" xfId="41533" xr:uid="{00000000-0005-0000-0000-0000BCBA0000}"/>
    <cellStyle name="Normal 4 2 3 4 3 4" xfId="31519" xr:uid="{00000000-0005-0000-0000-0000BDBA0000}"/>
    <cellStyle name="Normal 4 2 3 4 4" xfId="7742" xr:uid="{00000000-0005-0000-0000-0000BEBA0000}"/>
    <cellStyle name="Normal 4 2 3 4 4 2" xfId="20368" xr:uid="{00000000-0005-0000-0000-0000BFBA0000}"/>
    <cellStyle name="Normal 4 2 3 4 4 2 2" xfId="55584" xr:uid="{00000000-0005-0000-0000-0000C0BA0000}"/>
    <cellStyle name="Normal 4 2 3 4 4 3" xfId="42987" xr:uid="{00000000-0005-0000-0000-0000C1BA0000}"/>
    <cellStyle name="Normal 4 2 3 4 4 4" xfId="32973" xr:uid="{00000000-0005-0000-0000-0000C2BA0000}"/>
    <cellStyle name="Normal 4 2 3 4 5" xfId="9523" xr:uid="{00000000-0005-0000-0000-0000C3BA0000}"/>
    <cellStyle name="Normal 4 2 3 4 5 2" xfId="22144" xr:uid="{00000000-0005-0000-0000-0000C4BA0000}"/>
    <cellStyle name="Normal 4 2 3 4 5 2 2" xfId="57360" xr:uid="{00000000-0005-0000-0000-0000C5BA0000}"/>
    <cellStyle name="Normal 4 2 3 4 5 3" xfId="44763" xr:uid="{00000000-0005-0000-0000-0000C6BA0000}"/>
    <cellStyle name="Normal 4 2 3 4 5 4" xfId="34749" xr:uid="{00000000-0005-0000-0000-0000C7BA0000}"/>
    <cellStyle name="Normal 4 2 3 4 6" xfId="11317" xr:uid="{00000000-0005-0000-0000-0000C8BA0000}"/>
    <cellStyle name="Normal 4 2 3 4 6 2" xfId="23920" xr:uid="{00000000-0005-0000-0000-0000C9BA0000}"/>
    <cellStyle name="Normal 4 2 3 4 6 2 2" xfId="59136" xr:uid="{00000000-0005-0000-0000-0000CABA0000}"/>
    <cellStyle name="Normal 4 2 3 4 6 3" xfId="46539" xr:uid="{00000000-0005-0000-0000-0000CBBA0000}"/>
    <cellStyle name="Normal 4 2 3 4 6 4" xfId="36525" xr:uid="{00000000-0005-0000-0000-0000CCBA0000}"/>
    <cellStyle name="Normal 4 2 3 4 7" xfId="15684" xr:uid="{00000000-0005-0000-0000-0000CDBA0000}"/>
    <cellStyle name="Normal 4 2 3 4 7 2" xfId="50900" xr:uid="{00000000-0005-0000-0000-0000CEBA0000}"/>
    <cellStyle name="Normal 4 2 3 4 7 3" xfId="28289" xr:uid="{00000000-0005-0000-0000-0000CFBA0000}"/>
    <cellStyle name="Normal 4 2 3 4 8" xfId="12775" xr:uid="{00000000-0005-0000-0000-0000D0BA0000}"/>
    <cellStyle name="Normal 4 2 3 4 8 2" xfId="47993" xr:uid="{00000000-0005-0000-0000-0000D1BA0000}"/>
    <cellStyle name="Normal 4 2 3 4 9" xfId="38303" xr:uid="{00000000-0005-0000-0000-0000D2BA0000}"/>
    <cellStyle name="Normal 4 2 3 5" xfId="2839" xr:uid="{00000000-0005-0000-0000-0000D3BA0000}"/>
    <cellStyle name="Normal 4 2 3 5 10" xfId="25227" xr:uid="{00000000-0005-0000-0000-0000D4BA0000}"/>
    <cellStyle name="Normal 4 2 3 5 11" xfId="60762" xr:uid="{00000000-0005-0000-0000-0000D5BA0000}"/>
    <cellStyle name="Normal 4 2 3 5 2" xfId="4658" xr:uid="{00000000-0005-0000-0000-0000D6BA0000}"/>
    <cellStyle name="Normal 4 2 3 5 2 2" xfId="17305" xr:uid="{00000000-0005-0000-0000-0000D7BA0000}"/>
    <cellStyle name="Normal 4 2 3 5 2 2 2" xfId="52521" xr:uid="{00000000-0005-0000-0000-0000D8BA0000}"/>
    <cellStyle name="Normal 4 2 3 5 2 2 3" xfId="29910" xr:uid="{00000000-0005-0000-0000-0000D9BA0000}"/>
    <cellStyle name="Normal 4 2 3 5 2 3" xfId="13751" xr:uid="{00000000-0005-0000-0000-0000DABA0000}"/>
    <cellStyle name="Normal 4 2 3 5 2 3 2" xfId="48969" xr:uid="{00000000-0005-0000-0000-0000DBBA0000}"/>
    <cellStyle name="Normal 4 2 3 5 2 4" xfId="39924" xr:uid="{00000000-0005-0000-0000-0000DCBA0000}"/>
    <cellStyle name="Normal 4 2 3 5 2 5" xfId="26358" xr:uid="{00000000-0005-0000-0000-0000DDBA0000}"/>
    <cellStyle name="Normal 4 2 3 5 3" xfId="6128" xr:uid="{00000000-0005-0000-0000-0000DEBA0000}"/>
    <cellStyle name="Normal 4 2 3 5 3 2" xfId="18759" xr:uid="{00000000-0005-0000-0000-0000DFBA0000}"/>
    <cellStyle name="Normal 4 2 3 5 3 2 2" xfId="53975" xr:uid="{00000000-0005-0000-0000-0000E0BA0000}"/>
    <cellStyle name="Normal 4 2 3 5 3 3" xfId="41378" xr:uid="{00000000-0005-0000-0000-0000E1BA0000}"/>
    <cellStyle name="Normal 4 2 3 5 3 4" xfId="31364" xr:uid="{00000000-0005-0000-0000-0000E2BA0000}"/>
    <cellStyle name="Normal 4 2 3 5 4" xfId="7587" xr:uid="{00000000-0005-0000-0000-0000E3BA0000}"/>
    <cellStyle name="Normal 4 2 3 5 4 2" xfId="20213" xr:uid="{00000000-0005-0000-0000-0000E4BA0000}"/>
    <cellStyle name="Normal 4 2 3 5 4 2 2" xfId="55429" xr:uid="{00000000-0005-0000-0000-0000E5BA0000}"/>
    <cellStyle name="Normal 4 2 3 5 4 3" xfId="42832" xr:uid="{00000000-0005-0000-0000-0000E6BA0000}"/>
    <cellStyle name="Normal 4 2 3 5 4 4" xfId="32818" xr:uid="{00000000-0005-0000-0000-0000E7BA0000}"/>
    <cellStyle name="Normal 4 2 3 5 5" xfId="9368" xr:uid="{00000000-0005-0000-0000-0000E8BA0000}"/>
    <cellStyle name="Normal 4 2 3 5 5 2" xfId="21989" xr:uid="{00000000-0005-0000-0000-0000E9BA0000}"/>
    <cellStyle name="Normal 4 2 3 5 5 2 2" xfId="57205" xr:uid="{00000000-0005-0000-0000-0000EABA0000}"/>
    <cellStyle name="Normal 4 2 3 5 5 3" xfId="44608" xr:uid="{00000000-0005-0000-0000-0000EBBA0000}"/>
    <cellStyle name="Normal 4 2 3 5 5 4" xfId="34594" xr:uid="{00000000-0005-0000-0000-0000ECBA0000}"/>
    <cellStyle name="Normal 4 2 3 5 6" xfId="11162" xr:uid="{00000000-0005-0000-0000-0000EDBA0000}"/>
    <cellStyle name="Normal 4 2 3 5 6 2" xfId="23765" xr:uid="{00000000-0005-0000-0000-0000EEBA0000}"/>
    <cellStyle name="Normal 4 2 3 5 6 2 2" xfId="58981" xr:uid="{00000000-0005-0000-0000-0000EFBA0000}"/>
    <cellStyle name="Normal 4 2 3 5 6 3" xfId="46384" xr:uid="{00000000-0005-0000-0000-0000F0BA0000}"/>
    <cellStyle name="Normal 4 2 3 5 6 4" xfId="36370" xr:uid="{00000000-0005-0000-0000-0000F1BA0000}"/>
    <cellStyle name="Normal 4 2 3 5 7" xfId="15529" xr:uid="{00000000-0005-0000-0000-0000F2BA0000}"/>
    <cellStyle name="Normal 4 2 3 5 7 2" xfId="50745" xr:uid="{00000000-0005-0000-0000-0000F3BA0000}"/>
    <cellStyle name="Normal 4 2 3 5 7 3" xfId="28134" xr:uid="{00000000-0005-0000-0000-0000F4BA0000}"/>
    <cellStyle name="Normal 4 2 3 5 8" xfId="12620" xr:uid="{00000000-0005-0000-0000-0000F5BA0000}"/>
    <cellStyle name="Normal 4 2 3 5 8 2" xfId="47838" xr:uid="{00000000-0005-0000-0000-0000F6BA0000}"/>
    <cellStyle name="Normal 4 2 3 5 9" xfId="38148" xr:uid="{00000000-0005-0000-0000-0000F7BA0000}"/>
    <cellStyle name="Normal 4 2 3 6" xfId="3349" xr:uid="{00000000-0005-0000-0000-0000F8BA0000}"/>
    <cellStyle name="Normal 4 2 3 6 10" xfId="26845" xr:uid="{00000000-0005-0000-0000-0000F9BA0000}"/>
    <cellStyle name="Normal 4 2 3 6 11" xfId="61249" xr:uid="{00000000-0005-0000-0000-0000FABA0000}"/>
    <cellStyle name="Normal 4 2 3 6 2" xfId="5145" xr:uid="{00000000-0005-0000-0000-0000FBBA0000}"/>
    <cellStyle name="Normal 4 2 3 6 2 2" xfId="17792" xr:uid="{00000000-0005-0000-0000-0000FCBA0000}"/>
    <cellStyle name="Normal 4 2 3 6 2 2 2" xfId="53008" xr:uid="{00000000-0005-0000-0000-0000FDBA0000}"/>
    <cellStyle name="Normal 4 2 3 6 2 3" xfId="40411" xr:uid="{00000000-0005-0000-0000-0000FEBA0000}"/>
    <cellStyle name="Normal 4 2 3 6 2 4" xfId="30397" xr:uid="{00000000-0005-0000-0000-0000FFBA0000}"/>
    <cellStyle name="Normal 4 2 3 6 3" xfId="6615" xr:uid="{00000000-0005-0000-0000-000000BB0000}"/>
    <cellStyle name="Normal 4 2 3 6 3 2" xfId="19246" xr:uid="{00000000-0005-0000-0000-000001BB0000}"/>
    <cellStyle name="Normal 4 2 3 6 3 2 2" xfId="54462" xr:uid="{00000000-0005-0000-0000-000002BB0000}"/>
    <cellStyle name="Normal 4 2 3 6 3 3" xfId="41865" xr:uid="{00000000-0005-0000-0000-000003BB0000}"/>
    <cellStyle name="Normal 4 2 3 6 3 4" xfId="31851" xr:uid="{00000000-0005-0000-0000-000004BB0000}"/>
    <cellStyle name="Normal 4 2 3 6 4" xfId="8074" xr:uid="{00000000-0005-0000-0000-000005BB0000}"/>
    <cellStyle name="Normal 4 2 3 6 4 2" xfId="20700" xr:uid="{00000000-0005-0000-0000-000006BB0000}"/>
    <cellStyle name="Normal 4 2 3 6 4 2 2" xfId="55916" xr:uid="{00000000-0005-0000-0000-000007BB0000}"/>
    <cellStyle name="Normal 4 2 3 6 4 3" xfId="43319" xr:uid="{00000000-0005-0000-0000-000008BB0000}"/>
    <cellStyle name="Normal 4 2 3 6 4 4" xfId="33305" xr:uid="{00000000-0005-0000-0000-000009BB0000}"/>
    <cellStyle name="Normal 4 2 3 6 5" xfId="9855" xr:uid="{00000000-0005-0000-0000-00000ABB0000}"/>
    <cellStyle name="Normal 4 2 3 6 5 2" xfId="22476" xr:uid="{00000000-0005-0000-0000-00000BBB0000}"/>
    <cellStyle name="Normal 4 2 3 6 5 2 2" xfId="57692" xr:uid="{00000000-0005-0000-0000-00000CBB0000}"/>
    <cellStyle name="Normal 4 2 3 6 5 3" xfId="45095" xr:uid="{00000000-0005-0000-0000-00000DBB0000}"/>
    <cellStyle name="Normal 4 2 3 6 5 4" xfId="35081" xr:uid="{00000000-0005-0000-0000-00000EBB0000}"/>
    <cellStyle name="Normal 4 2 3 6 6" xfId="11649" xr:uid="{00000000-0005-0000-0000-00000FBB0000}"/>
    <cellStyle name="Normal 4 2 3 6 6 2" xfId="24252" xr:uid="{00000000-0005-0000-0000-000010BB0000}"/>
    <cellStyle name="Normal 4 2 3 6 6 2 2" xfId="59468" xr:uid="{00000000-0005-0000-0000-000011BB0000}"/>
    <cellStyle name="Normal 4 2 3 6 6 3" xfId="46871" xr:uid="{00000000-0005-0000-0000-000012BB0000}"/>
    <cellStyle name="Normal 4 2 3 6 6 4" xfId="36857" xr:uid="{00000000-0005-0000-0000-000013BB0000}"/>
    <cellStyle name="Normal 4 2 3 6 7" xfId="16016" xr:uid="{00000000-0005-0000-0000-000014BB0000}"/>
    <cellStyle name="Normal 4 2 3 6 7 2" xfId="51232" xr:uid="{00000000-0005-0000-0000-000015BB0000}"/>
    <cellStyle name="Normal 4 2 3 6 7 3" xfId="28621" xr:uid="{00000000-0005-0000-0000-000016BB0000}"/>
    <cellStyle name="Normal 4 2 3 6 8" xfId="14238" xr:uid="{00000000-0005-0000-0000-000017BB0000}"/>
    <cellStyle name="Normal 4 2 3 6 8 2" xfId="49456" xr:uid="{00000000-0005-0000-0000-000018BB0000}"/>
    <cellStyle name="Normal 4 2 3 6 9" xfId="38635" xr:uid="{00000000-0005-0000-0000-000019BB0000}"/>
    <cellStyle name="Normal 4 2 3 7" xfId="2509" xr:uid="{00000000-0005-0000-0000-00001ABB0000}"/>
    <cellStyle name="Normal 4 2 3 7 10" xfId="26036" xr:uid="{00000000-0005-0000-0000-00001BBB0000}"/>
    <cellStyle name="Normal 4 2 3 7 11" xfId="60440" xr:uid="{00000000-0005-0000-0000-00001CBB0000}"/>
    <cellStyle name="Normal 4 2 3 7 2" xfId="4336" xr:uid="{00000000-0005-0000-0000-00001DBB0000}"/>
    <cellStyle name="Normal 4 2 3 7 2 2" xfId="16983" xr:uid="{00000000-0005-0000-0000-00001EBB0000}"/>
    <cellStyle name="Normal 4 2 3 7 2 2 2" xfId="52199" xr:uid="{00000000-0005-0000-0000-00001FBB0000}"/>
    <cellStyle name="Normal 4 2 3 7 2 3" xfId="39602" xr:uid="{00000000-0005-0000-0000-000020BB0000}"/>
    <cellStyle name="Normal 4 2 3 7 2 4" xfId="29588" xr:uid="{00000000-0005-0000-0000-000021BB0000}"/>
    <cellStyle name="Normal 4 2 3 7 3" xfId="5806" xr:uid="{00000000-0005-0000-0000-000022BB0000}"/>
    <cellStyle name="Normal 4 2 3 7 3 2" xfId="18437" xr:uid="{00000000-0005-0000-0000-000023BB0000}"/>
    <cellStyle name="Normal 4 2 3 7 3 2 2" xfId="53653" xr:uid="{00000000-0005-0000-0000-000024BB0000}"/>
    <cellStyle name="Normal 4 2 3 7 3 3" xfId="41056" xr:uid="{00000000-0005-0000-0000-000025BB0000}"/>
    <cellStyle name="Normal 4 2 3 7 3 4" xfId="31042" xr:uid="{00000000-0005-0000-0000-000026BB0000}"/>
    <cellStyle name="Normal 4 2 3 7 4" xfId="7265" xr:uid="{00000000-0005-0000-0000-000027BB0000}"/>
    <cellStyle name="Normal 4 2 3 7 4 2" xfId="19891" xr:uid="{00000000-0005-0000-0000-000028BB0000}"/>
    <cellStyle name="Normal 4 2 3 7 4 2 2" xfId="55107" xr:uid="{00000000-0005-0000-0000-000029BB0000}"/>
    <cellStyle name="Normal 4 2 3 7 4 3" xfId="42510" xr:uid="{00000000-0005-0000-0000-00002ABB0000}"/>
    <cellStyle name="Normal 4 2 3 7 4 4" xfId="32496" xr:uid="{00000000-0005-0000-0000-00002BBB0000}"/>
    <cellStyle name="Normal 4 2 3 7 5" xfId="9046" xr:uid="{00000000-0005-0000-0000-00002CBB0000}"/>
    <cellStyle name="Normal 4 2 3 7 5 2" xfId="21667" xr:uid="{00000000-0005-0000-0000-00002DBB0000}"/>
    <cellStyle name="Normal 4 2 3 7 5 2 2" xfId="56883" xr:uid="{00000000-0005-0000-0000-00002EBB0000}"/>
    <cellStyle name="Normal 4 2 3 7 5 3" xfId="44286" xr:uid="{00000000-0005-0000-0000-00002FBB0000}"/>
    <cellStyle name="Normal 4 2 3 7 5 4" xfId="34272" xr:uid="{00000000-0005-0000-0000-000030BB0000}"/>
    <cellStyle name="Normal 4 2 3 7 6" xfId="10840" xr:uid="{00000000-0005-0000-0000-000031BB0000}"/>
    <cellStyle name="Normal 4 2 3 7 6 2" xfId="23443" xr:uid="{00000000-0005-0000-0000-000032BB0000}"/>
    <cellStyle name="Normal 4 2 3 7 6 2 2" xfId="58659" xr:uid="{00000000-0005-0000-0000-000033BB0000}"/>
    <cellStyle name="Normal 4 2 3 7 6 3" xfId="46062" xr:uid="{00000000-0005-0000-0000-000034BB0000}"/>
    <cellStyle name="Normal 4 2 3 7 6 4" xfId="36048" xr:uid="{00000000-0005-0000-0000-000035BB0000}"/>
    <cellStyle name="Normal 4 2 3 7 7" xfId="15207" xr:uid="{00000000-0005-0000-0000-000036BB0000}"/>
    <cellStyle name="Normal 4 2 3 7 7 2" xfId="50423" xr:uid="{00000000-0005-0000-0000-000037BB0000}"/>
    <cellStyle name="Normal 4 2 3 7 7 3" xfId="27812" xr:uid="{00000000-0005-0000-0000-000038BB0000}"/>
    <cellStyle name="Normal 4 2 3 7 8" xfId="13429" xr:uid="{00000000-0005-0000-0000-000039BB0000}"/>
    <cellStyle name="Normal 4 2 3 7 8 2" xfId="48647" xr:uid="{00000000-0005-0000-0000-00003ABB0000}"/>
    <cellStyle name="Normal 4 2 3 7 9" xfId="37826" xr:uid="{00000000-0005-0000-0000-00003BBB0000}"/>
    <cellStyle name="Normal 4 2 3 8" xfId="3673" xr:uid="{00000000-0005-0000-0000-00003CBB0000}"/>
    <cellStyle name="Normal 4 2 3 8 2" xfId="8397" xr:uid="{00000000-0005-0000-0000-00003DBB0000}"/>
    <cellStyle name="Normal 4 2 3 8 2 2" xfId="21023" xr:uid="{00000000-0005-0000-0000-00003EBB0000}"/>
    <cellStyle name="Normal 4 2 3 8 2 2 2" xfId="56239" xr:uid="{00000000-0005-0000-0000-00003FBB0000}"/>
    <cellStyle name="Normal 4 2 3 8 2 3" xfId="43642" xr:uid="{00000000-0005-0000-0000-000040BB0000}"/>
    <cellStyle name="Normal 4 2 3 8 2 4" xfId="33628" xr:uid="{00000000-0005-0000-0000-000041BB0000}"/>
    <cellStyle name="Normal 4 2 3 8 3" xfId="10178" xr:uid="{00000000-0005-0000-0000-000042BB0000}"/>
    <cellStyle name="Normal 4 2 3 8 3 2" xfId="22799" xr:uid="{00000000-0005-0000-0000-000043BB0000}"/>
    <cellStyle name="Normal 4 2 3 8 3 2 2" xfId="58015" xr:uid="{00000000-0005-0000-0000-000044BB0000}"/>
    <cellStyle name="Normal 4 2 3 8 3 3" xfId="45418" xr:uid="{00000000-0005-0000-0000-000045BB0000}"/>
    <cellStyle name="Normal 4 2 3 8 3 4" xfId="35404" xr:uid="{00000000-0005-0000-0000-000046BB0000}"/>
    <cellStyle name="Normal 4 2 3 8 4" xfId="11974" xr:uid="{00000000-0005-0000-0000-000047BB0000}"/>
    <cellStyle name="Normal 4 2 3 8 4 2" xfId="24575" xr:uid="{00000000-0005-0000-0000-000048BB0000}"/>
    <cellStyle name="Normal 4 2 3 8 4 2 2" xfId="59791" xr:uid="{00000000-0005-0000-0000-000049BB0000}"/>
    <cellStyle name="Normal 4 2 3 8 4 3" xfId="47194" xr:uid="{00000000-0005-0000-0000-00004ABB0000}"/>
    <cellStyle name="Normal 4 2 3 8 4 4" xfId="37180" xr:uid="{00000000-0005-0000-0000-00004BBB0000}"/>
    <cellStyle name="Normal 4 2 3 8 5" xfId="16339" xr:uid="{00000000-0005-0000-0000-00004CBB0000}"/>
    <cellStyle name="Normal 4 2 3 8 5 2" xfId="51555" xr:uid="{00000000-0005-0000-0000-00004DBB0000}"/>
    <cellStyle name="Normal 4 2 3 8 5 3" xfId="28944" xr:uid="{00000000-0005-0000-0000-00004EBB0000}"/>
    <cellStyle name="Normal 4 2 3 8 6" xfId="14561" xr:uid="{00000000-0005-0000-0000-00004FBB0000}"/>
    <cellStyle name="Normal 4 2 3 8 6 2" xfId="49779" xr:uid="{00000000-0005-0000-0000-000050BB0000}"/>
    <cellStyle name="Normal 4 2 3 8 7" xfId="38958" xr:uid="{00000000-0005-0000-0000-000051BB0000}"/>
    <cellStyle name="Normal 4 2 3 8 8" xfId="27168" xr:uid="{00000000-0005-0000-0000-000052BB0000}"/>
    <cellStyle name="Normal 4 2 3 9" xfId="4005" xr:uid="{00000000-0005-0000-0000-000053BB0000}"/>
    <cellStyle name="Normal 4 2 3 9 2" xfId="16661" xr:uid="{00000000-0005-0000-0000-000054BB0000}"/>
    <cellStyle name="Normal 4 2 3 9 2 2" xfId="51877" xr:uid="{00000000-0005-0000-0000-000055BB0000}"/>
    <cellStyle name="Normal 4 2 3 9 2 3" xfId="29266" xr:uid="{00000000-0005-0000-0000-000056BB0000}"/>
    <cellStyle name="Normal 4 2 3 9 3" xfId="13107" xr:uid="{00000000-0005-0000-0000-000057BB0000}"/>
    <cellStyle name="Normal 4 2 3 9 3 2" xfId="48325" xr:uid="{00000000-0005-0000-0000-000058BB0000}"/>
    <cellStyle name="Normal 4 2 3 9 4" xfId="39280" xr:uid="{00000000-0005-0000-0000-000059BB0000}"/>
    <cellStyle name="Normal 4 2 3 9 5" xfId="25714" xr:uid="{00000000-0005-0000-0000-00005ABB0000}"/>
    <cellStyle name="Normal 4 2 3_District Target Attainment" xfId="1173" xr:uid="{00000000-0005-0000-0000-00005BBB0000}"/>
    <cellStyle name="Normal 4 2 4" xfId="1796" xr:uid="{00000000-0005-0000-0000-00005CBB0000}"/>
    <cellStyle name="Normal 4 2 4 10" xfId="7013" xr:uid="{00000000-0005-0000-0000-00005DBB0000}"/>
    <cellStyle name="Normal 4 2 4 10 2" xfId="19640" xr:uid="{00000000-0005-0000-0000-00005EBB0000}"/>
    <cellStyle name="Normal 4 2 4 10 2 2" xfId="54856" xr:uid="{00000000-0005-0000-0000-00005FBB0000}"/>
    <cellStyle name="Normal 4 2 4 10 3" xfId="42259" xr:uid="{00000000-0005-0000-0000-000060BB0000}"/>
    <cellStyle name="Normal 4 2 4 10 4" xfId="32245" xr:uid="{00000000-0005-0000-0000-000061BB0000}"/>
    <cellStyle name="Normal 4 2 4 11" xfId="8794" xr:uid="{00000000-0005-0000-0000-000062BB0000}"/>
    <cellStyle name="Normal 4 2 4 11 2" xfId="21416" xr:uid="{00000000-0005-0000-0000-000063BB0000}"/>
    <cellStyle name="Normal 4 2 4 11 2 2" xfId="56632" xr:uid="{00000000-0005-0000-0000-000064BB0000}"/>
    <cellStyle name="Normal 4 2 4 11 3" xfId="44035" xr:uid="{00000000-0005-0000-0000-000065BB0000}"/>
    <cellStyle name="Normal 4 2 4 11 4" xfId="34021" xr:uid="{00000000-0005-0000-0000-000066BB0000}"/>
    <cellStyle name="Normal 4 2 4 12" xfId="10705" xr:uid="{00000000-0005-0000-0000-000067BB0000}"/>
    <cellStyle name="Normal 4 2 4 12 2" xfId="23316" xr:uid="{00000000-0005-0000-0000-000068BB0000}"/>
    <cellStyle name="Normal 4 2 4 12 2 2" xfId="58532" xr:uid="{00000000-0005-0000-0000-000069BB0000}"/>
    <cellStyle name="Normal 4 2 4 12 3" xfId="45935" xr:uid="{00000000-0005-0000-0000-00006ABB0000}"/>
    <cellStyle name="Normal 4 2 4 12 4" xfId="35921" xr:uid="{00000000-0005-0000-0000-00006BBB0000}"/>
    <cellStyle name="Normal 4 2 4 13" xfId="14955" xr:uid="{00000000-0005-0000-0000-00006CBB0000}"/>
    <cellStyle name="Normal 4 2 4 13 2" xfId="50172" xr:uid="{00000000-0005-0000-0000-00006DBB0000}"/>
    <cellStyle name="Normal 4 2 4 13 3" xfId="27561" xr:uid="{00000000-0005-0000-0000-00006EBB0000}"/>
    <cellStyle name="Normal 4 2 4 14" xfId="12369" xr:uid="{00000000-0005-0000-0000-00006FBB0000}"/>
    <cellStyle name="Normal 4 2 4 14 2" xfId="47587" xr:uid="{00000000-0005-0000-0000-000070BB0000}"/>
    <cellStyle name="Normal 4 2 4 15" xfId="37574" xr:uid="{00000000-0005-0000-0000-000071BB0000}"/>
    <cellStyle name="Normal 4 2 4 16" xfId="24976" xr:uid="{00000000-0005-0000-0000-000072BB0000}"/>
    <cellStyle name="Normal 4 2 4 17" xfId="60189" xr:uid="{00000000-0005-0000-0000-000073BB0000}"/>
    <cellStyle name="Normal 4 2 4 2" xfId="2399" xr:uid="{00000000-0005-0000-0000-000074BB0000}"/>
    <cellStyle name="Normal 4 2 4 2 10" xfId="10706" xr:uid="{00000000-0005-0000-0000-000075BB0000}"/>
    <cellStyle name="Normal 4 2 4 2 10 2" xfId="23317" xr:uid="{00000000-0005-0000-0000-000076BB0000}"/>
    <cellStyle name="Normal 4 2 4 2 10 2 2" xfId="58533" xr:uid="{00000000-0005-0000-0000-000077BB0000}"/>
    <cellStyle name="Normal 4 2 4 2 10 3" xfId="45936" xr:uid="{00000000-0005-0000-0000-000078BB0000}"/>
    <cellStyle name="Normal 4 2 4 2 10 4" xfId="35922" xr:uid="{00000000-0005-0000-0000-000079BB0000}"/>
    <cellStyle name="Normal 4 2 4 2 11" xfId="15110" xr:uid="{00000000-0005-0000-0000-00007ABB0000}"/>
    <cellStyle name="Normal 4 2 4 2 11 2" xfId="50326" xr:uid="{00000000-0005-0000-0000-00007BBB0000}"/>
    <cellStyle name="Normal 4 2 4 2 11 3" xfId="27715" xr:uid="{00000000-0005-0000-0000-00007CBB0000}"/>
    <cellStyle name="Normal 4 2 4 2 12" xfId="12523" xr:uid="{00000000-0005-0000-0000-00007DBB0000}"/>
    <cellStyle name="Normal 4 2 4 2 12 2" xfId="47741" xr:uid="{00000000-0005-0000-0000-00007EBB0000}"/>
    <cellStyle name="Normal 4 2 4 2 13" xfId="37729" xr:uid="{00000000-0005-0000-0000-00007FBB0000}"/>
    <cellStyle name="Normal 4 2 4 2 14" xfId="25130" xr:uid="{00000000-0005-0000-0000-000080BB0000}"/>
    <cellStyle name="Normal 4 2 4 2 15" xfId="60343" xr:uid="{00000000-0005-0000-0000-000081BB0000}"/>
    <cellStyle name="Normal 4 2 4 2 2" xfId="3245" xr:uid="{00000000-0005-0000-0000-000082BB0000}"/>
    <cellStyle name="Normal 4 2 4 2 2 10" xfId="25614" xr:uid="{00000000-0005-0000-0000-000083BB0000}"/>
    <cellStyle name="Normal 4 2 4 2 2 11" xfId="61149" xr:uid="{00000000-0005-0000-0000-000084BB0000}"/>
    <cellStyle name="Normal 4 2 4 2 2 2" xfId="5045" xr:uid="{00000000-0005-0000-0000-000085BB0000}"/>
    <cellStyle name="Normal 4 2 4 2 2 2 2" xfId="17692" xr:uid="{00000000-0005-0000-0000-000086BB0000}"/>
    <cellStyle name="Normal 4 2 4 2 2 2 2 2" xfId="52908" xr:uid="{00000000-0005-0000-0000-000087BB0000}"/>
    <cellStyle name="Normal 4 2 4 2 2 2 2 3" xfId="30297" xr:uid="{00000000-0005-0000-0000-000088BB0000}"/>
    <cellStyle name="Normal 4 2 4 2 2 2 3" xfId="14138" xr:uid="{00000000-0005-0000-0000-000089BB0000}"/>
    <cellStyle name="Normal 4 2 4 2 2 2 3 2" xfId="49356" xr:uid="{00000000-0005-0000-0000-00008ABB0000}"/>
    <cellStyle name="Normal 4 2 4 2 2 2 4" xfId="40311" xr:uid="{00000000-0005-0000-0000-00008BBB0000}"/>
    <cellStyle name="Normal 4 2 4 2 2 2 5" xfId="26745" xr:uid="{00000000-0005-0000-0000-00008CBB0000}"/>
    <cellStyle name="Normal 4 2 4 2 2 3" xfId="6515" xr:uid="{00000000-0005-0000-0000-00008DBB0000}"/>
    <cellStyle name="Normal 4 2 4 2 2 3 2" xfId="19146" xr:uid="{00000000-0005-0000-0000-00008EBB0000}"/>
    <cellStyle name="Normal 4 2 4 2 2 3 2 2" xfId="54362" xr:uid="{00000000-0005-0000-0000-00008FBB0000}"/>
    <cellStyle name="Normal 4 2 4 2 2 3 3" xfId="41765" xr:uid="{00000000-0005-0000-0000-000090BB0000}"/>
    <cellStyle name="Normal 4 2 4 2 2 3 4" xfId="31751" xr:uid="{00000000-0005-0000-0000-000091BB0000}"/>
    <cellStyle name="Normal 4 2 4 2 2 4" xfId="7974" xr:uid="{00000000-0005-0000-0000-000092BB0000}"/>
    <cellStyle name="Normal 4 2 4 2 2 4 2" xfId="20600" xr:uid="{00000000-0005-0000-0000-000093BB0000}"/>
    <cellStyle name="Normal 4 2 4 2 2 4 2 2" xfId="55816" xr:uid="{00000000-0005-0000-0000-000094BB0000}"/>
    <cellStyle name="Normal 4 2 4 2 2 4 3" xfId="43219" xr:uid="{00000000-0005-0000-0000-000095BB0000}"/>
    <cellStyle name="Normal 4 2 4 2 2 4 4" xfId="33205" xr:uid="{00000000-0005-0000-0000-000096BB0000}"/>
    <cellStyle name="Normal 4 2 4 2 2 5" xfId="9755" xr:uid="{00000000-0005-0000-0000-000097BB0000}"/>
    <cellStyle name="Normal 4 2 4 2 2 5 2" xfId="22376" xr:uid="{00000000-0005-0000-0000-000098BB0000}"/>
    <cellStyle name="Normal 4 2 4 2 2 5 2 2" xfId="57592" xr:uid="{00000000-0005-0000-0000-000099BB0000}"/>
    <cellStyle name="Normal 4 2 4 2 2 5 3" xfId="44995" xr:uid="{00000000-0005-0000-0000-00009ABB0000}"/>
    <cellStyle name="Normal 4 2 4 2 2 5 4" xfId="34981" xr:uid="{00000000-0005-0000-0000-00009BBB0000}"/>
    <cellStyle name="Normal 4 2 4 2 2 6" xfId="11549" xr:uid="{00000000-0005-0000-0000-00009CBB0000}"/>
    <cellStyle name="Normal 4 2 4 2 2 6 2" xfId="24152" xr:uid="{00000000-0005-0000-0000-00009DBB0000}"/>
    <cellStyle name="Normal 4 2 4 2 2 6 2 2" xfId="59368" xr:uid="{00000000-0005-0000-0000-00009EBB0000}"/>
    <cellStyle name="Normal 4 2 4 2 2 6 3" xfId="46771" xr:uid="{00000000-0005-0000-0000-00009FBB0000}"/>
    <cellStyle name="Normal 4 2 4 2 2 6 4" xfId="36757" xr:uid="{00000000-0005-0000-0000-0000A0BB0000}"/>
    <cellStyle name="Normal 4 2 4 2 2 7" xfId="15916" xr:uid="{00000000-0005-0000-0000-0000A1BB0000}"/>
    <cellStyle name="Normal 4 2 4 2 2 7 2" xfId="51132" xr:uid="{00000000-0005-0000-0000-0000A2BB0000}"/>
    <cellStyle name="Normal 4 2 4 2 2 7 3" xfId="28521" xr:uid="{00000000-0005-0000-0000-0000A3BB0000}"/>
    <cellStyle name="Normal 4 2 4 2 2 8" xfId="13007" xr:uid="{00000000-0005-0000-0000-0000A4BB0000}"/>
    <cellStyle name="Normal 4 2 4 2 2 8 2" xfId="48225" xr:uid="{00000000-0005-0000-0000-0000A5BB0000}"/>
    <cellStyle name="Normal 4 2 4 2 2 9" xfId="38535" xr:uid="{00000000-0005-0000-0000-0000A6BB0000}"/>
    <cellStyle name="Normal 4 2 4 2 3" xfId="3574" xr:uid="{00000000-0005-0000-0000-0000A7BB0000}"/>
    <cellStyle name="Normal 4 2 4 2 3 10" xfId="27070" xr:uid="{00000000-0005-0000-0000-0000A8BB0000}"/>
    <cellStyle name="Normal 4 2 4 2 3 11" xfId="61474" xr:uid="{00000000-0005-0000-0000-0000A9BB0000}"/>
    <cellStyle name="Normal 4 2 4 2 3 2" xfId="5370" xr:uid="{00000000-0005-0000-0000-0000AABB0000}"/>
    <cellStyle name="Normal 4 2 4 2 3 2 2" xfId="18017" xr:uid="{00000000-0005-0000-0000-0000ABBB0000}"/>
    <cellStyle name="Normal 4 2 4 2 3 2 2 2" xfId="53233" xr:uid="{00000000-0005-0000-0000-0000ACBB0000}"/>
    <cellStyle name="Normal 4 2 4 2 3 2 3" xfId="40636" xr:uid="{00000000-0005-0000-0000-0000ADBB0000}"/>
    <cellStyle name="Normal 4 2 4 2 3 2 4" xfId="30622" xr:uid="{00000000-0005-0000-0000-0000AEBB0000}"/>
    <cellStyle name="Normal 4 2 4 2 3 3" xfId="6840" xr:uid="{00000000-0005-0000-0000-0000AFBB0000}"/>
    <cellStyle name="Normal 4 2 4 2 3 3 2" xfId="19471" xr:uid="{00000000-0005-0000-0000-0000B0BB0000}"/>
    <cellStyle name="Normal 4 2 4 2 3 3 2 2" xfId="54687" xr:uid="{00000000-0005-0000-0000-0000B1BB0000}"/>
    <cellStyle name="Normal 4 2 4 2 3 3 3" xfId="42090" xr:uid="{00000000-0005-0000-0000-0000B2BB0000}"/>
    <cellStyle name="Normal 4 2 4 2 3 3 4" xfId="32076" xr:uid="{00000000-0005-0000-0000-0000B3BB0000}"/>
    <cellStyle name="Normal 4 2 4 2 3 4" xfId="8299" xr:uid="{00000000-0005-0000-0000-0000B4BB0000}"/>
    <cellStyle name="Normal 4 2 4 2 3 4 2" xfId="20925" xr:uid="{00000000-0005-0000-0000-0000B5BB0000}"/>
    <cellStyle name="Normal 4 2 4 2 3 4 2 2" xfId="56141" xr:uid="{00000000-0005-0000-0000-0000B6BB0000}"/>
    <cellStyle name="Normal 4 2 4 2 3 4 3" xfId="43544" xr:uid="{00000000-0005-0000-0000-0000B7BB0000}"/>
    <cellStyle name="Normal 4 2 4 2 3 4 4" xfId="33530" xr:uid="{00000000-0005-0000-0000-0000B8BB0000}"/>
    <cellStyle name="Normal 4 2 4 2 3 5" xfId="10080" xr:uid="{00000000-0005-0000-0000-0000B9BB0000}"/>
    <cellStyle name="Normal 4 2 4 2 3 5 2" xfId="22701" xr:uid="{00000000-0005-0000-0000-0000BABB0000}"/>
    <cellStyle name="Normal 4 2 4 2 3 5 2 2" xfId="57917" xr:uid="{00000000-0005-0000-0000-0000BBBB0000}"/>
    <cellStyle name="Normal 4 2 4 2 3 5 3" xfId="45320" xr:uid="{00000000-0005-0000-0000-0000BCBB0000}"/>
    <cellStyle name="Normal 4 2 4 2 3 5 4" xfId="35306" xr:uid="{00000000-0005-0000-0000-0000BDBB0000}"/>
    <cellStyle name="Normal 4 2 4 2 3 6" xfId="11874" xr:uid="{00000000-0005-0000-0000-0000BEBB0000}"/>
    <cellStyle name="Normal 4 2 4 2 3 6 2" xfId="24477" xr:uid="{00000000-0005-0000-0000-0000BFBB0000}"/>
    <cellStyle name="Normal 4 2 4 2 3 6 2 2" xfId="59693" xr:uid="{00000000-0005-0000-0000-0000C0BB0000}"/>
    <cellStyle name="Normal 4 2 4 2 3 6 3" xfId="47096" xr:uid="{00000000-0005-0000-0000-0000C1BB0000}"/>
    <cellStyle name="Normal 4 2 4 2 3 6 4" xfId="37082" xr:uid="{00000000-0005-0000-0000-0000C2BB0000}"/>
    <cellStyle name="Normal 4 2 4 2 3 7" xfId="16241" xr:uid="{00000000-0005-0000-0000-0000C3BB0000}"/>
    <cellStyle name="Normal 4 2 4 2 3 7 2" xfId="51457" xr:uid="{00000000-0005-0000-0000-0000C4BB0000}"/>
    <cellStyle name="Normal 4 2 4 2 3 7 3" xfId="28846" xr:uid="{00000000-0005-0000-0000-0000C5BB0000}"/>
    <cellStyle name="Normal 4 2 4 2 3 8" xfId="14463" xr:uid="{00000000-0005-0000-0000-0000C6BB0000}"/>
    <cellStyle name="Normal 4 2 4 2 3 8 2" xfId="49681" xr:uid="{00000000-0005-0000-0000-0000C7BB0000}"/>
    <cellStyle name="Normal 4 2 4 2 3 9" xfId="38860" xr:uid="{00000000-0005-0000-0000-0000C8BB0000}"/>
    <cellStyle name="Normal 4 2 4 2 4" xfId="2735" xr:uid="{00000000-0005-0000-0000-0000C9BB0000}"/>
    <cellStyle name="Normal 4 2 4 2 4 10" xfId="26261" xr:uid="{00000000-0005-0000-0000-0000CABB0000}"/>
    <cellStyle name="Normal 4 2 4 2 4 11" xfId="60665" xr:uid="{00000000-0005-0000-0000-0000CBBB0000}"/>
    <cellStyle name="Normal 4 2 4 2 4 2" xfId="4561" xr:uid="{00000000-0005-0000-0000-0000CCBB0000}"/>
    <cellStyle name="Normal 4 2 4 2 4 2 2" xfId="17208" xr:uid="{00000000-0005-0000-0000-0000CDBB0000}"/>
    <cellStyle name="Normal 4 2 4 2 4 2 2 2" xfId="52424" xr:uid="{00000000-0005-0000-0000-0000CEBB0000}"/>
    <cellStyle name="Normal 4 2 4 2 4 2 3" xfId="39827" xr:uid="{00000000-0005-0000-0000-0000CFBB0000}"/>
    <cellStyle name="Normal 4 2 4 2 4 2 4" xfId="29813" xr:uid="{00000000-0005-0000-0000-0000D0BB0000}"/>
    <cellStyle name="Normal 4 2 4 2 4 3" xfId="6031" xr:uid="{00000000-0005-0000-0000-0000D1BB0000}"/>
    <cellStyle name="Normal 4 2 4 2 4 3 2" xfId="18662" xr:uid="{00000000-0005-0000-0000-0000D2BB0000}"/>
    <cellStyle name="Normal 4 2 4 2 4 3 2 2" xfId="53878" xr:uid="{00000000-0005-0000-0000-0000D3BB0000}"/>
    <cellStyle name="Normal 4 2 4 2 4 3 3" xfId="41281" xr:uid="{00000000-0005-0000-0000-0000D4BB0000}"/>
    <cellStyle name="Normal 4 2 4 2 4 3 4" xfId="31267" xr:uid="{00000000-0005-0000-0000-0000D5BB0000}"/>
    <cellStyle name="Normal 4 2 4 2 4 4" xfId="7490" xr:uid="{00000000-0005-0000-0000-0000D6BB0000}"/>
    <cellStyle name="Normal 4 2 4 2 4 4 2" xfId="20116" xr:uid="{00000000-0005-0000-0000-0000D7BB0000}"/>
    <cellStyle name="Normal 4 2 4 2 4 4 2 2" xfId="55332" xr:uid="{00000000-0005-0000-0000-0000D8BB0000}"/>
    <cellStyle name="Normal 4 2 4 2 4 4 3" xfId="42735" xr:uid="{00000000-0005-0000-0000-0000D9BB0000}"/>
    <cellStyle name="Normal 4 2 4 2 4 4 4" xfId="32721" xr:uid="{00000000-0005-0000-0000-0000DABB0000}"/>
    <cellStyle name="Normal 4 2 4 2 4 5" xfId="9271" xr:uid="{00000000-0005-0000-0000-0000DBBB0000}"/>
    <cellStyle name="Normal 4 2 4 2 4 5 2" xfId="21892" xr:uid="{00000000-0005-0000-0000-0000DCBB0000}"/>
    <cellStyle name="Normal 4 2 4 2 4 5 2 2" xfId="57108" xr:uid="{00000000-0005-0000-0000-0000DDBB0000}"/>
    <cellStyle name="Normal 4 2 4 2 4 5 3" xfId="44511" xr:uid="{00000000-0005-0000-0000-0000DEBB0000}"/>
    <cellStyle name="Normal 4 2 4 2 4 5 4" xfId="34497" xr:uid="{00000000-0005-0000-0000-0000DFBB0000}"/>
    <cellStyle name="Normal 4 2 4 2 4 6" xfId="11065" xr:uid="{00000000-0005-0000-0000-0000E0BB0000}"/>
    <cellStyle name="Normal 4 2 4 2 4 6 2" xfId="23668" xr:uid="{00000000-0005-0000-0000-0000E1BB0000}"/>
    <cellStyle name="Normal 4 2 4 2 4 6 2 2" xfId="58884" xr:uid="{00000000-0005-0000-0000-0000E2BB0000}"/>
    <cellStyle name="Normal 4 2 4 2 4 6 3" xfId="46287" xr:uid="{00000000-0005-0000-0000-0000E3BB0000}"/>
    <cellStyle name="Normal 4 2 4 2 4 6 4" xfId="36273" xr:uid="{00000000-0005-0000-0000-0000E4BB0000}"/>
    <cellStyle name="Normal 4 2 4 2 4 7" xfId="15432" xr:uid="{00000000-0005-0000-0000-0000E5BB0000}"/>
    <cellStyle name="Normal 4 2 4 2 4 7 2" xfId="50648" xr:uid="{00000000-0005-0000-0000-0000E6BB0000}"/>
    <cellStyle name="Normal 4 2 4 2 4 7 3" xfId="28037" xr:uid="{00000000-0005-0000-0000-0000E7BB0000}"/>
    <cellStyle name="Normal 4 2 4 2 4 8" xfId="13654" xr:uid="{00000000-0005-0000-0000-0000E8BB0000}"/>
    <cellStyle name="Normal 4 2 4 2 4 8 2" xfId="48872" xr:uid="{00000000-0005-0000-0000-0000E9BB0000}"/>
    <cellStyle name="Normal 4 2 4 2 4 9" xfId="38051" xr:uid="{00000000-0005-0000-0000-0000EABB0000}"/>
    <cellStyle name="Normal 4 2 4 2 5" xfId="3899" xr:uid="{00000000-0005-0000-0000-0000EBBB0000}"/>
    <cellStyle name="Normal 4 2 4 2 5 2" xfId="8622" xr:uid="{00000000-0005-0000-0000-0000ECBB0000}"/>
    <cellStyle name="Normal 4 2 4 2 5 2 2" xfId="21248" xr:uid="{00000000-0005-0000-0000-0000EDBB0000}"/>
    <cellStyle name="Normal 4 2 4 2 5 2 2 2" xfId="56464" xr:uid="{00000000-0005-0000-0000-0000EEBB0000}"/>
    <cellStyle name="Normal 4 2 4 2 5 2 3" xfId="43867" xr:uid="{00000000-0005-0000-0000-0000EFBB0000}"/>
    <cellStyle name="Normal 4 2 4 2 5 2 4" xfId="33853" xr:uid="{00000000-0005-0000-0000-0000F0BB0000}"/>
    <cellStyle name="Normal 4 2 4 2 5 3" xfId="10403" xr:uid="{00000000-0005-0000-0000-0000F1BB0000}"/>
    <cellStyle name="Normal 4 2 4 2 5 3 2" xfId="23024" xr:uid="{00000000-0005-0000-0000-0000F2BB0000}"/>
    <cellStyle name="Normal 4 2 4 2 5 3 2 2" xfId="58240" xr:uid="{00000000-0005-0000-0000-0000F3BB0000}"/>
    <cellStyle name="Normal 4 2 4 2 5 3 3" xfId="45643" xr:uid="{00000000-0005-0000-0000-0000F4BB0000}"/>
    <cellStyle name="Normal 4 2 4 2 5 3 4" xfId="35629" xr:uid="{00000000-0005-0000-0000-0000F5BB0000}"/>
    <cellStyle name="Normal 4 2 4 2 5 4" xfId="12199" xr:uid="{00000000-0005-0000-0000-0000F6BB0000}"/>
    <cellStyle name="Normal 4 2 4 2 5 4 2" xfId="24800" xr:uid="{00000000-0005-0000-0000-0000F7BB0000}"/>
    <cellStyle name="Normal 4 2 4 2 5 4 2 2" xfId="60016" xr:uid="{00000000-0005-0000-0000-0000F8BB0000}"/>
    <cellStyle name="Normal 4 2 4 2 5 4 3" xfId="47419" xr:uid="{00000000-0005-0000-0000-0000F9BB0000}"/>
    <cellStyle name="Normal 4 2 4 2 5 4 4" xfId="37405" xr:uid="{00000000-0005-0000-0000-0000FABB0000}"/>
    <cellStyle name="Normal 4 2 4 2 5 5" xfId="16564" xr:uid="{00000000-0005-0000-0000-0000FBBB0000}"/>
    <cellStyle name="Normal 4 2 4 2 5 5 2" xfId="51780" xr:uid="{00000000-0005-0000-0000-0000FCBB0000}"/>
    <cellStyle name="Normal 4 2 4 2 5 5 3" xfId="29169" xr:uid="{00000000-0005-0000-0000-0000FDBB0000}"/>
    <cellStyle name="Normal 4 2 4 2 5 6" xfId="14786" xr:uid="{00000000-0005-0000-0000-0000FEBB0000}"/>
    <cellStyle name="Normal 4 2 4 2 5 6 2" xfId="50004" xr:uid="{00000000-0005-0000-0000-0000FFBB0000}"/>
    <cellStyle name="Normal 4 2 4 2 5 7" xfId="39183" xr:uid="{00000000-0005-0000-0000-000000BC0000}"/>
    <cellStyle name="Normal 4 2 4 2 5 8" xfId="27393" xr:uid="{00000000-0005-0000-0000-000001BC0000}"/>
    <cellStyle name="Normal 4 2 4 2 6" xfId="4239" xr:uid="{00000000-0005-0000-0000-000002BC0000}"/>
    <cellStyle name="Normal 4 2 4 2 6 2" xfId="16886" xr:uid="{00000000-0005-0000-0000-000003BC0000}"/>
    <cellStyle name="Normal 4 2 4 2 6 2 2" xfId="52102" xr:uid="{00000000-0005-0000-0000-000004BC0000}"/>
    <cellStyle name="Normal 4 2 4 2 6 2 3" xfId="29491" xr:uid="{00000000-0005-0000-0000-000005BC0000}"/>
    <cellStyle name="Normal 4 2 4 2 6 3" xfId="13332" xr:uid="{00000000-0005-0000-0000-000006BC0000}"/>
    <cellStyle name="Normal 4 2 4 2 6 3 2" xfId="48550" xr:uid="{00000000-0005-0000-0000-000007BC0000}"/>
    <cellStyle name="Normal 4 2 4 2 6 4" xfId="39505" xr:uid="{00000000-0005-0000-0000-000008BC0000}"/>
    <cellStyle name="Normal 4 2 4 2 6 5" xfId="25939" xr:uid="{00000000-0005-0000-0000-000009BC0000}"/>
    <cellStyle name="Normal 4 2 4 2 7" xfId="5709" xr:uid="{00000000-0005-0000-0000-00000ABC0000}"/>
    <cellStyle name="Normal 4 2 4 2 7 2" xfId="18340" xr:uid="{00000000-0005-0000-0000-00000BBC0000}"/>
    <cellStyle name="Normal 4 2 4 2 7 2 2" xfId="53556" xr:uid="{00000000-0005-0000-0000-00000CBC0000}"/>
    <cellStyle name="Normal 4 2 4 2 7 3" xfId="40959" xr:uid="{00000000-0005-0000-0000-00000DBC0000}"/>
    <cellStyle name="Normal 4 2 4 2 7 4" xfId="30945" xr:uid="{00000000-0005-0000-0000-00000EBC0000}"/>
    <cellStyle name="Normal 4 2 4 2 8" xfId="7168" xr:uid="{00000000-0005-0000-0000-00000FBC0000}"/>
    <cellStyle name="Normal 4 2 4 2 8 2" xfId="19794" xr:uid="{00000000-0005-0000-0000-000010BC0000}"/>
    <cellStyle name="Normal 4 2 4 2 8 2 2" xfId="55010" xr:uid="{00000000-0005-0000-0000-000011BC0000}"/>
    <cellStyle name="Normal 4 2 4 2 8 3" xfId="42413" xr:uid="{00000000-0005-0000-0000-000012BC0000}"/>
    <cellStyle name="Normal 4 2 4 2 8 4" xfId="32399" xr:uid="{00000000-0005-0000-0000-000013BC0000}"/>
    <cellStyle name="Normal 4 2 4 2 9" xfId="8949" xr:uid="{00000000-0005-0000-0000-000014BC0000}"/>
    <cellStyle name="Normal 4 2 4 2 9 2" xfId="21570" xr:uid="{00000000-0005-0000-0000-000015BC0000}"/>
    <cellStyle name="Normal 4 2 4 2 9 2 2" xfId="56786" xr:uid="{00000000-0005-0000-0000-000016BC0000}"/>
    <cellStyle name="Normal 4 2 4 2 9 3" xfId="44189" xr:uid="{00000000-0005-0000-0000-000017BC0000}"/>
    <cellStyle name="Normal 4 2 4 2 9 4" xfId="34175" xr:uid="{00000000-0005-0000-0000-000018BC0000}"/>
    <cellStyle name="Normal 4 2 4 3" xfId="3085" xr:uid="{00000000-0005-0000-0000-000019BC0000}"/>
    <cellStyle name="Normal 4 2 4 3 10" xfId="25457" xr:uid="{00000000-0005-0000-0000-00001ABC0000}"/>
    <cellStyle name="Normal 4 2 4 3 11" xfId="60992" xr:uid="{00000000-0005-0000-0000-00001BBC0000}"/>
    <cellStyle name="Normal 4 2 4 3 2" xfId="4888" xr:uid="{00000000-0005-0000-0000-00001CBC0000}"/>
    <cellStyle name="Normal 4 2 4 3 2 2" xfId="17535" xr:uid="{00000000-0005-0000-0000-00001DBC0000}"/>
    <cellStyle name="Normal 4 2 4 3 2 2 2" xfId="52751" xr:uid="{00000000-0005-0000-0000-00001EBC0000}"/>
    <cellStyle name="Normal 4 2 4 3 2 2 3" xfId="30140" xr:uid="{00000000-0005-0000-0000-00001FBC0000}"/>
    <cellStyle name="Normal 4 2 4 3 2 3" xfId="13981" xr:uid="{00000000-0005-0000-0000-000020BC0000}"/>
    <cellStyle name="Normal 4 2 4 3 2 3 2" xfId="49199" xr:uid="{00000000-0005-0000-0000-000021BC0000}"/>
    <cellStyle name="Normal 4 2 4 3 2 4" xfId="40154" xr:uid="{00000000-0005-0000-0000-000022BC0000}"/>
    <cellStyle name="Normal 4 2 4 3 2 5" xfId="26588" xr:uid="{00000000-0005-0000-0000-000023BC0000}"/>
    <cellStyle name="Normal 4 2 4 3 3" xfId="6358" xr:uid="{00000000-0005-0000-0000-000024BC0000}"/>
    <cellStyle name="Normal 4 2 4 3 3 2" xfId="18989" xr:uid="{00000000-0005-0000-0000-000025BC0000}"/>
    <cellStyle name="Normal 4 2 4 3 3 2 2" xfId="54205" xr:uid="{00000000-0005-0000-0000-000026BC0000}"/>
    <cellStyle name="Normal 4 2 4 3 3 3" xfId="41608" xr:uid="{00000000-0005-0000-0000-000027BC0000}"/>
    <cellStyle name="Normal 4 2 4 3 3 4" xfId="31594" xr:uid="{00000000-0005-0000-0000-000028BC0000}"/>
    <cellStyle name="Normal 4 2 4 3 4" xfId="7817" xr:uid="{00000000-0005-0000-0000-000029BC0000}"/>
    <cellStyle name="Normal 4 2 4 3 4 2" xfId="20443" xr:uid="{00000000-0005-0000-0000-00002ABC0000}"/>
    <cellStyle name="Normal 4 2 4 3 4 2 2" xfId="55659" xr:uid="{00000000-0005-0000-0000-00002BBC0000}"/>
    <cellStyle name="Normal 4 2 4 3 4 3" xfId="43062" xr:uid="{00000000-0005-0000-0000-00002CBC0000}"/>
    <cellStyle name="Normal 4 2 4 3 4 4" xfId="33048" xr:uid="{00000000-0005-0000-0000-00002DBC0000}"/>
    <cellStyle name="Normal 4 2 4 3 5" xfId="9598" xr:uid="{00000000-0005-0000-0000-00002EBC0000}"/>
    <cellStyle name="Normal 4 2 4 3 5 2" xfId="22219" xr:uid="{00000000-0005-0000-0000-00002FBC0000}"/>
    <cellStyle name="Normal 4 2 4 3 5 2 2" xfId="57435" xr:uid="{00000000-0005-0000-0000-000030BC0000}"/>
    <cellStyle name="Normal 4 2 4 3 5 3" xfId="44838" xr:uid="{00000000-0005-0000-0000-000031BC0000}"/>
    <cellStyle name="Normal 4 2 4 3 5 4" xfId="34824" xr:uid="{00000000-0005-0000-0000-000032BC0000}"/>
    <cellStyle name="Normal 4 2 4 3 6" xfId="11392" xr:uid="{00000000-0005-0000-0000-000033BC0000}"/>
    <cellStyle name="Normal 4 2 4 3 6 2" xfId="23995" xr:uid="{00000000-0005-0000-0000-000034BC0000}"/>
    <cellStyle name="Normal 4 2 4 3 6 2 2" xfId="59211" xr:uid="{00000000-0005-0000-0000-000035BC0000}"/>
    <cellStyle name="Normal 4 2 4 3 6 3" xfId="46614" xr:uid="{00000000-0005-0000-0000-000036BC0000}"/>
    <cellStyle name="Normal 4 2 4 3 6 4" xfId="36600" xr:uid="{00000000-0005-0000-0000-000037BC0000}"/>
    <cellStyle name="Normal 4 2 4 3 7" xfId="15759" xr:uid="{00000000-0005-0000-0000-000038BC0000}"/>
    <cellStyle name="Normal 4 2 4 3 7 2" xfId="50975" xr:uid="{00000000-0005-0000-0000-000039BC0000}"/>
    <cellStyle name="Normal 4 2 4 3 7 3" xfId="28364" xr:uid="{00000000-0005-0000-0000-00003ABC0000}"/>
    <cellStyle name="Normal 4 2 4 3 8" xfId="12850" xr:uid="{00000000-0005-0000-0000-00003BBC0000}"/>
    <cellStyle name="Normal 4 2 4 3 8 2" xfId="48068" xr:uid="{00000000-0005-0000-0000-00003CBC0000}"/>
    <cellStyle name="Normal 4 2 4 3 9" xfId="38378" xr:uid="{00000000-0005-0000-0000-00003DBC0000}"/>
    <cellStyle name="Normal 4 2 4 4" xfId="2911" xr:uid="{00000000-0005-0000-0000-00003EBC0000}"/>
    <cellStyle name="Normal 4 2 4 4 10" xfId="25298" xr:uid="{00000000-0005-0000-0000-00003FBC0000}"/>
    <cellStyle name="Normal 4 2 4 4 11" xfId="60833" xr:uid="{00000000-0005-0000-0000-000040BC0000}"/>
    <cellStyle name="Normal 4 2 4 4 2" xfId="4729" xr:uid="{00000000-0005-0000-0000-000041BC0000}"/>
    <cellStyle name="Normal 4 2 4 4 2 2" xfId="17376" xr:uid="{00000000-0005-0000-0000-000042BC0000}"/>
    <cellStyle name="Normal 4 2 4 4 2 2 2" xfId="52592" xr:uid="{00000000-0005-0000-0000-000043BC0000}"/>
    <cellStyle name="Normal 4 2 4 4 2 2 3" xfId="29981" xr:uid="{00000000-0005-0000-0000-000044BC0000}"/>
    <cellStyle name="Normal 4 2 4 4 2 3" xfId="13822" xr:uid="{00000000-0005-0000-0000-000045BC0000}"/>
    <cellStyle name="Normal 4 2 4 4 2 3 2" xfId="49040" xr:uid="{00000000-0005-0000-0000-000046BC0000}"/>
    <cellStyle name="Normal 4 2 4 4 2 4" xfId="39995" xr:uid="{00000000-0005-0000-0000-000047BC0000}"/>
    <cellStyle name="Normal 4 2 4 4 2 5" xfId="26429" xr:uid="{00000000-0005-0000-0000-000048BC0000}"/>
    <cellStyle name="Normal 4 2 4 4 3" xfId="6199" xr:uid="{00000000-0005-0000-0000-000049BC0000}"/>
    <cellStyle name="Normal 4 2 4 4 3 2" xfId="18830" xr:uid="{00000000-0005-0000-0000-00004ABC0000}"/>
    <cellStyle name="Normal 4 2 4 4 3 2 2" xfId="54046" xr:uid="{00000000-0005-0000-0000-00004BBC0000}"/>
    <cellStyle name="Normal 4 2 4 4 3 3" xfId="41449" xr:uid="{00000000-0005-0000-0000-00004CBC0000}"/>
    <cellStyle name="Normal 4 2 4 4 3 4" xfId="31435" xr:uid="{00000000-0005-0000-0000-00004DBC0000}"/>
    <cellStyle name="Normal 4 2 4 4 4" xfId="7658" xr:uid="{00000000-0005-0000-0000-00004EBC0000}"/>
    <cellStyle name="Normal 4 2 4 4 4 2" xfId="20284" xr:uid="{00000000-0005-0000-0000-00004FBC0000}"/>
    <cellStyle name="Normal 4 2 4 4 4 2 2" xfId="55500" xr:uid="{00000000-0005-0000-0000-000050BC0000}"/>
    <cellStyle name="Normal 4 2 4 4 4 3" xfId="42903" xr:uid="{00000000-0005-0000-0000-000051BC0000}"/>
    <cellStyle name="Normal 4 2 4 4 4 4" xfId="32889" xr:uid="{00000000-0005-0000-0000-000052BC0000}"/>
    <cellStyle name="Normal 4 2 4 4 5" xfId="9439" xr:uid="{00000000-0005-0000-0000-000053BC0000}"/>
    <cellStyle name="Normal 4 2 4 4 5 2" xfId="22060" xr:uid="{00000000-0005-0000-0000-000054BC0000}"/>
    <cellStyle name="Normal 4 2 4 4 5 2 2" xfId="57276" xr:uid="{00000000-0005-0000-0000-000055BC0000}"/>
    <cellStyle name="Normal 4 2 4 4 5 3" xfId="44679" xr:uid="{00000000-0005-0000-0000-000056BC0000}"/>
    <cellStyle name="Normal 4 2 4 4 5 4" xfId="34665" xr:uid="{00000000-0005-0000-0000-000057BC0000}"/>
    <cellStyle name="Normal 4 2 4 4 6" xfId="11233" xr:uid="{00000000-0005-0000-0000-000058BC0000}"/>
    <cellStyle name="Normal 4 2 4 4 6 2" xfId="23836" xr:uid="{00000000-0005-0000-0000-000059BC0000}"/>
    <cellStyle name="Normal 4 2 4 4 6 2 2" xfId="59052" xr:uid="{00000000-0005-0000-0000-00005ABC0000}"/>
    <cellStyle name="Normal 4 2 4 4 6 3" xfId="46455" xr:uid="{00000000-0005-0000-0000-00005BBC0000}"/>
    <cellStyle name="Normal 4 2 4 4 6 4" xfId="36441" xr:uid="{00000000-0005-0000-0000-00005CBC0000}"/>
    <cellStyle name="Normal 4 2 4 4 7" xfId="15600" xr:uid="{00000000-0005-0000-0000-00005DBC0000}"/>
    <cellStyle name="Normal 4 2 4 4 7 2" xfId="50816" xr:uid="{00000000-0005-0000-0000-00005EBC0000}"/>
    <cellStyle name="Normal 4 2 4 4 7 3" xfId="28205" xr:uid="{00000000-0005-0000-0000-00005FBC0000}"/>
    <cellStyle name="Normal 4 2 4 4 8" xfId="12691" xr:uid="{00000000-0005-0000-0000-000060BC0000}"/>
    <cellStyle name="Normal 4 2 4 4 8 2" xfId="47909" xr:uid="{00000000-0005-0000-0000-000061BC0000}"/>
    <cellStyle name="Normal 4 2 4 4 9" xfId="38219" xr:uid="{00000000-0005-0000-0000-000062BC0000}"/>
    <cellStyle name="Normal 4 2 4 5" xfId="3420" xr:uid="{00000000-0005-0000-0000-000063BC0000}"/>
    <cellStyle name="Normal 4 2 4 5 10" xfId="26916" xr:uid="{00000000-0005-0000-0000-000064BC0000}"/>
    <cellStyle name="Normal 4 2 4 5 11" xfId="61320" xr:uid="{00000000-0005-0000-0000-000065BC0000}"/>
    <cellStyle name="Normal 4 2 4 5 2" xfId="5216" xr:uid="{00000000-0005-0000-0000-000066BC0000}"/>
    <cellStyle name="Normal 4 2 4 5 2 2" xfId="17863" xr:uid="{00000000-0005-0000-0000-000067BC0000}"/>
    <cellStyle name="Normal 4 2 4 5 2 2 2" xfId="53079" xr:uid="{00000000-0005-0000-0000-000068BC0000}"/>
    <cellStyle name="Normal 4 2 4 5 2 3" xfId="40482" xr:uid="{00000000-0005-0000-0000-000069BC0000}"/>
    <cellStyle name="Normal 4 2 4 5 2 4" xfId="30468" xr:uid="{00000000-0005-0000-0000-00006ABC0000}"/>
    <cellStyle name="Normal 4 2 4 5 3" xfId="6686" xr:uid="{00000000-0005-0000-0000-00006BBC0000}"/>
    <cellStyle name="Normal 4 2 4 5 3 2" xfId="19317" xr:uid="{00000000-0005-0000-0000-00006CBC0000}"/>
    <cellStyle name="Normal 4 2 4 5 3 2 2" xfId="54533" xr:uid="{00000000-0005-0000-0000-00006DBC0000}"/>
    <cellStyle name="Normal 4 2 4 5 3 3" xfId="41936" xr:uid="{00000000-0005-0000-0000-00006EBC0000}"/>
    <cellStyle name="Normal 4 2 4 5 3 4" xfId="31922" xr:uid="{00000000-0005-0000-0000-00006FBC0000}"/>
    <cellStyle name="Normal 4 2 4 5 4" xfId="8145" xr:uid="{00000000-0005-0000-0000-000070BC0000}"/>
    <cellStyle name="Normal 4 2 4 5 4 2" xfId="20771" xr:uid="{00000000-0005-0000-0000-000071BC0000}"/>
    <cellStyle name="Normal 4 2 4 5 4 2 2" xfId="55987" xr:uid="{00000000-0005-0000-0000-000072BC0000}"/>
    <cellStyle name="Normal 4 2 4 5 4 3" xfId="43390" xr:uid="{00000000-0005-0000-0000-000073BC0000}"/>
    <cellStyle name="Normal 4 2 4 5 4 4" xfId="33376" xr:uid="{00000000-0005-0000-0000-000074BC0000}"/>
    <cellStyle name="Normal 4 2 4 5 5" xfId="9926" xr:uid="{00000000-0005-0000-0000-000075BC0000}"/>
    <cellStyle name="Normal 4 2 4 5 5 2" xfId="22547" xr:uid="{00000000-0005-0000-0000-000076BC0000}"/>
    <cellStyle name="Normal 4 2 4 5 5 2 2" xfId="57763" xr:uid="{00000000-0005-0000-0000-000077BC0000}"/>
    <cellStyle name="Normal 4 2 4 5 5 3" xfId="45166" xr:uid="{00000000-0005-0000-0000-000078BC0000}"/>
    <cellStyle name="Normal 4 2 4 5 5 4" xfId="35152" xr:uid="{00000000-0005-0000-0000-000079BC0000}"/>
    <cellStyle name="Normal 4 2 4 5 6" xfId="11720" xr:uid="{00000000-0005-0000-0000-00007ABC0000}"/>
    <cellStyle name="Normal 4 2 4 5 6 2" xfId="24323" xr:uid="{00000000-0005-0000-0000-00007BBC0000}"/>
    <cellStyle name="Normal 4 2 4 5 6 2 2" xfId="59539" xr:uid="{00000000-0005-0000-0000-00007CBC0000}"/>
    <cellStyle name="Normal 4 2 4 5 6 3" xfId="46942" xr:uid="{00000000-0005-0000-0000-00007DBC0000}"/>
    <cellStyle name="Normal 4 2 4 5 6 4" xfId="36928" xr:uid="{00000000-0005-0000-0000-00007EBC0000}"/>
    <cellStyle name="Normal 4 2 4 5 7" xfId="16087" xr:uid="{00000000-0005-0000-0000-00007FBC0000}"/>
    <cellStyle name="Normal 4 2 4 5 7 2" xfId="51303" xr:uid="{00000000-0005-0000-0000-000080BC0000}"/>
    <cellStyle name="Normal 4 2 4 5 7 3" xfId="28692" xr:uid="{00000000-0005-0000-0000-000081BC0000}"/>
    <cellStyle name="Normal 4 2 4 5 8" xfId="14309" xr:uid="{00000000-0005-0000-0000-000082BC0000}"/>
    <cellStyle name="Normal 4 2 4 5 8 2" xfId="49527" xr:uid="{00000000-0005-0000-0000-000083BC0000}"/>
    <cellStyle name="Normal 4 2 4 5 9" xfId="38706" xr:uid="{00000000-0005-0000-0000-000084BC0000}"/>
    <cellStyle name="Normal 4 2 4 6" xfId="2580" xr:uid="{00000000-0005-0000-0000-000085BC0000}"/>
    <cellStyle name="Normal 4 2 4 6 10" xfId="26107" xr:uid="{00000000-0005-0000-0000-000086BC0000}"/>
    <cellStyle name="Normal 4 2 4 6 11" xfId="60511" xr:uid="{00000000-0005-0000-0000-000087BC0000}"/>
    <cellStyle name="Normal 4 2 4 6 2" xfId="4407" xr:uid="{00000000-0005-0000-0000-000088BC0000}"/>
    <cellStyle name="Normal 4 2 4 6 2 2" xfId="17054" xr:uid="{00000000-0005-0000-0000-000089BC0000}"/>
    <cellStyle name="Normal 4 2 4 6 2 2 2" xfId="52270" xr:uid="{00000000-0005-0000-0000-00008ABC0000}"/>
    <cellStyle name="Normal 4 2 4 6 2 3" xfId="39673" xr:uid="{00000000-0005-0000-0000-00008BBC0000}"/>
    <cellStyle name="Normal 4 2 4 6 2 4" xfId="29659" xr:uid="{00000000-0005-0000-0000-00008CBC0000}"/>
    <cellStyle name="Normal 4 2 4 6 3" xfId="5877" xr:uid="{00000000-0005-0000-0000-00008DBC0000}"/>
    <cellStyle name="Normal 4 2 4 6 3 2" xfId="18508" xr:uid="{00000000-0005-0000-0000-00008EBC0000}"/>
    <cellStyle name="Normal 4 2 4 6 3 2 2" xfId="53724" xr:uid="{00000000-0005-0000-0000-00008FBC0000}"/>
    <cellStyle name="Normal 4 2 4 6 3 3" xfId="41127" xr:uid="{00000000-0005-0000-0000-000090BC0000}"/>
    <cellStyle name="Normal 4 2 4 6 3 4" xfId="31113" xr:uid="{00000000-0005-0000-0000-000091BC0000}"/>
    <cellStyle name="Normal 4 2 4 6 4" xfId="7336" xr:uid="{00000000-0005-0000-0000-000092BC0000}"/>
    <cellStyle name="Normal 4 2 4 6 4 2" xfId="19962" xr:uid="{00000000-0005-0000-0000-000093BC0000}"/>
    <cellStyle name="Normal 4 2 4 6 4 2 2" xfId="55178" xr:uid="{00000000-0005-0000-0000-000094BC0000}"/>
    <cellStyle name="Normal 4 2 4 6 4 3" xfId="42581" xr:uid="{00000000-0005-0000-0000-000095BC0000}"/>
    <cellStyle name="Normal 4 2 4 6 4 4" xfId="32567" xr:uid="{00000000-0005-0000-0000-000096BC0000}"/>
    <cellStyle name="Normal 4 2 4 6 5" xfId="9117" xr:uid="{00000000-0005-0000-0000-000097BC0000}"/>
    <cellStyle name="Normal 4 2 4 6 5 2" xfId="21738" xr:uid="{00000000-0005-0000-0000-000098BC0000}"/>
    <cellStyle name="Normal 4 2 4 6 5 2 2" xfId="56954" xr:uid="{00000000-0005-0000-0000-000099BC0000}"/>
    <cellStyle name="Normal 4 2 4 6 5 3" xfId="44357" xr:uid="{00000000-0005-0000-0000-00009ABC0000}"/>
    <cellStyle name="Normal 4 2 4 6 5 4" xfId="34343" xr:uid="{00000000-0005-0000-0000-00009BBC0000}"/>
    <cellStyle name="Normal 4 2 4 6 6" xfId="10911" xr:uid="{00000000-0005-0000-0000-00009CBC0000}"/>
    <cellStyle name="Normal 4 2 4 6 6 2" xfId="23514" xr:uid="{00000000-0005-0000-0000-00009DBC0000}"/>
    <cellStyle name="Normal 4 2 4 6 6 2 2" xfId="58730" xr:uid="{00000000-0005-0000-0000-00009EBC0000}"/>
    <cellStyle name="Normal 4 2 4 6 6 3" xfId="46133" xr:uid="{00000000-0005-0000-0000-00009FBC0000}"/>
    <cellStyle name="Normal 4 2 4 6 6 4" xfId="36119" xr:uid="{00000000-0005-0000-0000-0000A0BC0000}"/>
    <cellStyle name="Normal 4 2 4 6 7" xfId="15278" xr:uid="{00000000-0005-0000-0000-0000A1BC0000}"/>
    <cellStyle name="Normal 4 2 4 6 7 2" xfId="50494" xr:uid="{00000000-0005-0000-0000-0000A2BC0000}"/>
    <cellStyle name="Normal 4 2 4 6 7 3" xfId="27883" xr:uid="{00000000-0005-0000-0000-0000A3BC0000}"/>
    <cellStyle name="Normal 4 2 4 6 8" xfId="13500" xr:uid="{00000000-0005-0000-0000-0000A4BC0000}"/>
    <cellStyle name="Normal 4 2 4 6 8 2" xfId="48718" xr:uid="{00000000-0005-0000-0000-0000A5BC0000}"/>
    <cellStyle name="Normal 4 2 4 6 9" xfId="37897" xr:uid="{00000000-0005-0000-0000-0000A6BC0000}"/>
    <cellStyle name="Normal 4 2 4 7" xfId="3744" xr:uid="{00000000-0005-0000-0000-0000A7BC0000}"/>
    <cellStyle name="Normal 4 2 4 7 2" xfId="8468" xr:uid="{00000000-0005-0000-0000-0000A8BC0000}"/>
    <cellStyle name="Normal 4 2 4 7 2 2" xfId="21094" xr:uid="{00000000-0005-0000-0000-0000A9BC0000}"/>
    <cellStyle name="Normal 4 2 4 7 2 2 2" xfId="56310" xr:uid="{00000000-0005-0000-0000-0000AABC0000}"/>
    <cellStyle name="Normal 4 2 4 7 2 3" xfId="43713" xr:uid="{00000000-0005-0000-0000-0000ABBC0000}"/>
    <cellStyle name="Normal 4 2 4 7 2 4" xfId="33699" xr:uid="{00000000-0005-0000-0000-0000ACBC0000}"/>
    <cellStyle name="Normal 4 2 4 7 3" xfId="10249" xr:uid="{00000000-0005-0000-0000-0000ADBC0000}"/>
    <cellStyle name="Normal 4 2 4 7 3 2" xfId="22870" xr:uid="{00000000-0005-0000-0000-0000AEBC0000}"/>
    <cellStyle name="Normal 4 2 4 7 3 2 2" xfId="58086" xr:uid="{00000000-0005-0000-0000-0000AFBC0000}"/>
    <cellStyle name="Normal 4 2 4 7 3 3" xfId="45489" xr:uid="{00000000-0005-0000-0000-0000B0BC0000}"/>
    <cellStyle name="Normal 4 2 4 7 3 4" xfId="35475" xr:uid="{00000000-0005-0000-0000-0000B1BC0000}"/>
    <cellStyle name="Normal 4 2 4 7 4" xfId="12045" xr:uid="{00000000-0005-0000-0000-0000B2BC0000}"/>
    <cellStyle name="Normal 4 2 4 7 4 2" xfId="24646" xr:uid="{00000000-0005-0000-0000-0000B3BC0000}"/>
    <cellStyle name="Normal 4 2 4 7 4 2 2" xfId="59862" xr:uid="{00000000-0005-0000-0000-0000B4BC0000}"/>
    <cellStyle name="Normal 4 2 4 7 4 3" xfId="47265" xr:uid="{00000000-0005-0000-0000-0000B5BC0000}"/>
    <cellStyle name="Normal 4 2 4 7 4 4" xfId="37251" xr:uid="{00000000-0005-0000-0000-0000B6BC0000}"/>
    <cellStyle name="Normal 4 2 4 7 5" xfId="16410" xr:uid="{00000000-0005-0000-0000-0000B7BC0000}"/>
    <cellStyle name="Normal 4 2 4 7 5 2" xfId="51626" xr:uid="{00000000-0005-0000-0000-0000B8BC0000}"/>
    <cellStyle name="Normal 4 2 4 7 5 3" xfId="29015" xr:uid="{00000000-0005-0000-0000-0000B9BC0000}"/>
    <cellStyle name="Normal 4 2 4 7 6" xfId="14632" xr:uid="{00000000-0005-0000-0000-0000BABC0000}"/>
    <cellStyle name="Normal 4 2 4 7 6 2" xfId="49850" xr:uid="{00000000-0005-0000-0000-0000BBBC0000}"/>
    <cellStyle name="Normal 4 2 4 7 7" xfId="39029" xr:uid="{00000000-0005-0000-0000-0000BCBC0000}"/>
    <cellStyle name="Normal 4 2 4 7 8" xfId="27239" xr:uid="{00000000-0005-0000-0000-0000BDBC0000}"/>
    <cellStyle name="Normal 4 2 4 8" xfId="4082" xr:uid="{00000000-0005-0000-0000-0000BEBC0000}"/>
    <cellStyle name="Normal 4 2 4 8 2" xfId="16732" xr:uid="{00000000-0005-0000-0000-0000BFBC0000}"/>
    <cellStyle name="Normal 4 2 4 8 2 2" xfId="51948" xr:uid="{00000000-0005-0000-0000-0000C0BC0000}"/>
    <cellStyle name="Normal 4 2 4 8 2 3" xfId="29337" xr:uid="{00000000-0005-0000-0000-0000C1BC0000}"/>
    <cellStyle name="Normal 4 2 4 8 3" xfId="13178" xr:uid="{00000000-0005-0000-0000-0000C2BC0000}"/>
    <cellStyle name="Normal 4 2 4 8 3 2" xfId="48396" xr:uid="{00000000-0005-0000-0000-0000C3BC0000}"/>
    <cellStyle name="Normal 4 2 4 8 4" xfId="39351" xr:uid="{00000000-0005-0000-0000-0000C4BC0000}"/>
    <cellStyle name="Normal 4 2 4 8 5" xfId="25785" xr:uid="{00000000-0005-0000-0000-0000C5BC0000}"/>
    <cellStyle name="Normal 4 2 4 9" xfId="5555" xr:uid="{00000000-0005-0000-0000-0000C6BC0000}"/>
    <cellStyle name="Normal 4 2 4 9 2" xfId="18186" xr:uid="{00000000-0005-0000-0000-0000C7BC0000}"/>
    <cellStyle name="Normal 4 2 4 9 2 2" xfId="53402" xr:uid="{00000000-0005-0000-0000-0000C8BC0000}"/>
    <cellStyle name="Normal 4 2 4 9 3" xfId="40805" xr:uid="{00000000-0005-0000-0000-0000C9BC0000}"/>
    <cellStyle name="Normal 4 2 4 9 4" xfId="30791" xr:uid="{00000000-0005-0000-0000-0000CABC0000}"/>
    <cellStyle name="Normal 4 2 5" xfId="2324" xr:uid="{00000000-0005-0000-0000-0000CBBC0000}"/>
    <cellStyle name="Normal 4 2 5 10" xfId="10707" xr:uid="{00000000-0005-0000-0000-0000CCBC0000}"/>
    <cellStyle name="Normal 4 2 5 10 2" xfId="23318" xr:uid="{00000000-0005-0000-0000-0000CDBC0000}"/>
    <cellStyle name="Normal 4 2 5 10 2 2" xfId="58534" xr:uid="{00000000-0005-0000-0000-0000CEBC0000}"/>
    <cellStyle name="Normal 4 2 5 10 3" xfId="45937" xr:uid="{00000000-0005-0000-0000-0000CFBC0000}"/>
    <cellStyle name="Normal 4 2 5 10 4" xfId="35923" xr:uid="{00000000-0005-0000-0000-0000D0BC0000}"/>
    <cellStyle name="Normal 4 2 5 11" xfId="15036" xr:uid="{00000000-0005-0000-0000-0000D1BC0000}"/>
    <cellStyle name="Normal 4 2 5 11 2" xfId="50252" xr:uid="{00000000-0005-0000-0000-0000D2BC0000}"/>
    <cellStyle name="Normal 4 2 5 11 3" xfId="27641" xr:uid="{00000000-0005-0000-0000-0000D3BC0000}"/>
    <cellStyle name="Normal 4 2 5 12" xfId="12449" xr:uid="{00000000-0005-0000-0000-0000D4BC0000}"/>
    <cellStyle name="Normal 4 2 5 12 2" xfId="47667" xr:uid="{00000000-0005-0000-0000-0000D5BC0000}"/>
    <cellStyle name="Normal 4 2 5 13" xfId="37655" xr:uid="{00000000-0005-0000-0000-0000D6BC0000}"/>
    <cellStyle name="Normal 4 2 5 14" xfId="25056" xr:uid="{00000000-0005-0000-0000-0000D7BC0000}"/>
    <cellStyle name="Normal 4 2 5 15" xfId="60269" xr:uid="{00000000-0005-0000-0000-0000D8BC0000}"/>
    <cellStyle name="Normal 4 2 5 2" xfId="3171" xr:uid="{00000000-0005-0000-0000-0000D9BC0000}"/>
    <cellStyle name="Normal 4 2 5 2 10" xfId="25540" xr:uid="{00000000-0005-0000-0000-0000DABC0000}"/>
    <cellStyle name="Normal 4 2 5 2 11" xfId="61075" xr:uid="{00000000-0005-0000-0000-0000DBBC0000}"/>
    <cellStyle name="Normal 4 2 5 2 2" xfId="4971" xr:uid="{00000000-0005-0000-0000-0000DCBC0000}"/>
    <cellStyle name="Normal 4 2 5 2 2 2" xfId="17618" xr:uid="{00000000-0005-0000-0000-0000DDBC0000}"/>
    <cellStyle name="Normal 4 2 5 2 2 2 2" xfId="52834" xr:uid="{00000000-0005-0000-0000-0000DEBC0000}"/>
    <cellStyle name="Normal 4 2 5 2 2 2 3" xfId="30223" xr:uid="{00000000-0005-0000-0000-0000DFBC0000}"/>
    <cellStyle name="Normal 4 2 5 2 2 3" xfId="14064" xr:uid="{00000000-0005-0000-0000-0000E0BC0000}"/>
    <cellStyle name="Normal 4 2 5 2 2 3 2" xfId="49282" xr:uid="{00000000-0005-0000-0000-0000E1BC0000}"/>
    <cellStyle name="Normal 4 2 5 2 2 4" xfId="40237" xr:uid="{00000000-0005-0000-0000-0000E2BC0000}"/>
    <cellStyle name="Normal 4 2 5 2 2 5" xfId="26671" xr:uid="{00000000-0005-0000-0000-0000E3BC0000}"/>
    <cellStyle name="Normal 4 2 5 2 3" xfId="6441" xr:uid="{00000000-0005-0000-0000-0000E4BC0000}"/>
    <cellStyle name="Normal 4 2 5 2 3 2" xfId="19072" xr:uid="{00000000-0005-0000-0000-0000E5BC0000}"/>
    <cellStyle name="Normal 4 2 5 2 3 2 2" xfId="54288" xr:uid="{00000000-0005-0000-0000-0000E6BC0000}"/>
    <cellStyle name="Normal 4 2 5 2 3 3" xfId="41691" xr:uid="{00000000-0005-0000-0000-0000E7BC0000}"/>
    <cellStyle name="Normal 4 2 5 2 3 4" xfId="31677" xr:uid="{00000000-0005-0000-0000-0000E8BC0000}"/>
    <cellStyle name="Normal 4 2 5 2 4" xfId="7900" xr:uid="{00000000-0005-0000-0000-0000E9BC0000}"/>
    <cellStyle name="Normal 4 2 5 2 4 2" xfId="20526" xr:uid="{00000000-0005-0000-0000-0000EABC0000}"/>
    <cellStyle name="Normal 4 2 5 2 4 2 2" xfId="55742" xr:uid="{00000000-0005-0000-0000-0000EBBC0000}"/>
    <cellStyle name="Normal 4 2 5 2 4 3" xfId="43145" xr:uid="{00000000-0005-0000-0000-0000ECBC0000}"/>
    <cellStyle name="Normal 4 2 5 2 4 4" xfId="33131" xr:uid="{00000000-0005-0000-0000-0000EDBC0000}"/>
    <cellStyle name="Normal 4 2 5 2 5" xfId="9681" xr:uid="{00000000-0005-0000-0000-0000EEBC0000}"/>
    <cellStyle name="Normal 4 2 5 2 5 2" xfId="22302" xr:uid="{00000000-0005-0000-0000-0000EFBC0000}"/>
    <cellStyle name="Normal 4 2 5 2 5 2 2" xfId="57518" xr:uid="{00000000-0005-0000-0000-0000F0BC0000}"/>
    <cellStyle name="Normal 4 2 5 2 5 3" xfId="44921" xr:uid="{00000000-0005-0000-0000-0000F1BC0000}"/>
    <cellStyle name="Normal 4 2 5 2 5 4" xfId="34907" xr:uid="{00000000-0005-0000-0000-0000F2BC0000}"/>
    <cellStyle name="Normal 4 2 5 2 6" xfId="11475" xr:uid="{00000000-0005-0000-0000-0000F3BC0000}"/>
    <cellStyle name="Normal 4 2 5 2 6 2" xfId="24078" xr:uid="{00000000-0005-0000-0000-0000F4BC0000}"/>
    <cellStyle name="Normal 4 2 5 2 6 2 2" xfId="59294" xr:uid="{00000000-0005-0000-0000-0000F5BC0000}"/>
    <cellStyle name="Normal 4 2 5 2 6 3" xfId="46697" xr:uid="{00000000-0005-0000-0000-0000F6BC0000}"/>
    <cellStyle name="Normal 4 2 5 2 6 4" xfId="36683" xr:uid="{00000000-0005-0000-0000-0000F7BC0000}"/>
    <cellStyle name="Normal 4 2 5 2 7" xfId="15842" xr:uid="{00000000-0005-0000-0000-0000F8BC0000}"/>
    <cellStyle name="Normal 4 2 5 2 7 2" xfId="51058" xr:uid="{00000000-0005-0000-0000-0000F9BC0000}"/>
    <cellStyle name="Normal 4 2 5 2 7 3" xfId="28447" xr:uid="{00000000-0005-0000-0000-0000FABC0000}"/>
    <cellStyle name="Normal 4 2 5 2 8" xfId="12933" xr:uid="{00000000-0005-0000-0000-0000FBBC0000}"/>
    <cellStyle name="Normal 4 2 5 2 8 2" xfId="48151" xr:uid="{00000000-0005-0000-0000-0000FCBC0000}"/>
    <cellStyle name="Normal 4 2 5 2 9" xfId="38461" xr:uid="{00000000-0005-0000-0000-0000FDBC0000}"/>
    <cellStyle name="Normal 4 2 5 3" xfId="3500" xr:uid="{00000000-0005-0000-0000-0000FEBC0000}"/>
    <cellStyle name="Normal 4 2 5 3 10" xfId="26996" xr:uid="{00000000-0005-0000-0000-0000FFBC0000}"/>
    <cellStyle name="Normal 4 2 5 3 11" xfId="61400" xr:uid="{00000000-0005-0000-0000-000000BD0000}"/>
    <cellStyle name="Normal 4 2 5 3 2" xfId="5296" xr:uid="{00000000-0005-0000-0000-000001BD0000}"/>
    <cellStyle name="Normal 4 2 5 3 2 2" xfId="17943" xr:uid="{00000000-0005-0000-0000-000002BD0000}"/>
    <cellStyle name="Normal 4 2 5 3 2 2 2" xfId="53159" xr:uid="{00000000-0005-0000-0000-000003BD0000}"/>
    <cellStyle name="Normal 4 2 5 3 2 3" xfId="40562" xr:uid="{00000000-0005-0000-0000-000004BD0000}"/>
    <cellStyle name="Normal 4 2 5 3 2 4" xfId="30548" xr:uid="{00000000-0005-0000-0000-000005BD0000}"/>
    <cellStyle name="Normal 4 2 5 3 3" xfId="6766" xr:uid="{00000000-0005-0000-0000-000006BD0000}"/>
    <cellStyle name="Normal 4 2 5 3 3 2" xfId="19397" xr:uid="{00000000-0005-0000-0000-000007BD0000}"/>
    <cellStyle name="Normal 4 2 5 3 3 2 2" xfId="54613" xr:uid="{00000000-0005-0000-0000-000008BD0000}"/>
    <cellStyle name="Normal 4 2 5 3 3 3" xfId="42016" xr:uid="{00000000-0005-0000-0000-000009BD0000}"/>
    <cellStyle name="Normal 4 2 5 3 3 4" xfId="32002" xr:uid="{00000000-0005-0000-0000-00000ABD0000}"/>
    <cellStyle name="Normal 4 2 5 3 4" xfId="8225" xr:uid="{00000000-0005-0000-0000-00000BBD0000}"/>
    <cellStyle name="Normal 4 2 5 3 4 2" xfId="20851" xr:uid="{00000000-0005-0000-0000-00000CBD0000}"/>
    <cellStyle name="Normal 4 2 5 3 4 2 2" xfId="56067" xr:uid="{00000000-0005-0000-0000-00000DBD0000}"/>
    <cellStyle name="Normal 4 2 5 3 4 3" xfId="43470" xr:uid="{00000000-0005-0000-0000-00000EBD0000}"/>
    <cellStyle name="Normal 4 2 5 3 4 4" xfId="33456" xr:uid="{00000000-0005-0000-0000-00000FBD0000}"/>
    <cellStyle name="Normal 4 2 5 3 5" xfId="10006" xr:uid="{00000000-0005-0000-0000-000010BD0000}"/>
    <cellStyle name="Normal 4 2 5 3 5 2" xfId="22627" xr:uid="{00000000-0005-0000-0000-000011BD0000}"/>
    <cellStyle name="Normal 4 2 5 3 5 2 2" xfId="57843" xr:uid="{00000000-0005-0000-0000-000012BD0000}"/>
    <cellStyle name="Normal 4 2 5 3 5 3" xfId="45246" xr:uid="{00000000-0005-0000-0000-000013BD0000}"/>
    <cellStyle name="Normal 4 2 5 3 5 4" xfId="35232" xr:uid="{00000000-0005-0000-0000-000014BD0000}"/>
    <cellStyle name="Normal 4 2 5 3 6" xfId="11800" xr:uid="{00000000-0005-0000-0000-000015BD0000}"/>
    <cellStyle name="Normal 4 2 5 3 6 2" xfId="24403" xr:uid="{00000000-0005-0000-0000-000016BD0000}"/>
    <cellStyle name="Normal 4 2 5 3 6 2 2" xfId="59619" xr:uid="{00000000-0005-0000-0000-000017BD0000}"/>
    <cellStyle name="Normal 4 2 5 3 6 3" xfId="47022" xr:uid="{00000000-0005-0000-0000-000018BD0000}"/>
    <cellStyle name="Normal 4 2 5 3 6 4" xfId="37008" xr:uid="{00000000-0005-0000-0000-000019BD0000}"/>
    <cellStyle name="Normal 4 2 5 3 7" xfId="16167" xr:uid="{00000000-0005-0000-0000-00001ABD0000}"/>
    <cellStyle name="Normal 4 2 5 3 7 2" xfId="51383" xr:uid="{00000000-0005-0000-0000-00001BBD0000}"/>
    <cellStyle name="Normal 4 2 5 3 7 3" xfId="28772" xr:uid="{00000000-0005-0000-0000-00001CBD0000}"/>
    <cellStyle name="Normal 4 2 5 3 8" xfId="14389" xr:uid="{00000000-0005-0000-0000-00001DBD0000}"/>
    <cellStyle name="Normal 4 2 5 3 8 2" xfId="49607" xr:uid="{00000000-0005-0000-0000-00001EBD0000}"/>
    <cellStyle name="Normal 4 2 5 3 9" xfId="38786" xr:uid="{00000000-0005-0000-0000-00001FBD0000}"/>
    <cellStyle name="Normal 4 2 5 4" xfId="2661" xr:uid="{00000000-0005-0000-0000-000020BD0000}"/>
    <cellStyle name="Normal 4 2 5 4 10" xfId="26187" xr:uid="{00000000-0005-0000-0000-000021BD0000}"/>
    <cellStyle name="Normal 4 2 5 4 11" xfId="60591" xr:uid="{00000000-0005-0000-0000-000022BD0000}"/>
    <cellStyle name="Normal 4 2 5 4 2" xfId="4487" xr:uid="{00000000-0005-0000-0000-000023BD0000}"/>
    <cellStyle name="Normal 4 2 5 4 2 2" xfId="17134" xr:uid="{00000000-0005-0000-0000-000024BD0000}"/>
    <cellStyle name="Normal 4 2 5 4 2 2 2" xfId="52350" xr:uid="{00000000-0005-0000-0000-000025BD0000}"/>
    <cellStyle name="Normal 4 2 5 4 2 3" xfId="39753" xr:uid="{00000000-0005-0000-0000-000026BD0000}"/>
    <cellStyle name="Normal 4 2 5 4 2 4" xfId="29739" xr:uid="{00000000-0005-0000-0000-000027BD0000}"/>
    <cellStyle name="Normal 4 2 5 4 3" xfId="5957" xr:uid="{00000000-0005-0000-0000-000028BD0000}"/>
    <cellStyle name="Normal 4 2 5 4 3 2" xfId="18588" xr:uid="{00000000-0005-0000-0000-000029BD0000}"/>
    <cellStyle name="Normal 4 2 5 4 3 2 2" xfId="53804" xr:uid="{00000000-0005-0000-0000-00002ABD0000}"/>
    <cellStyle name="Normal 4 2 5 4 3 3" xfId="41207" xr:uid="{00000000-0005-0000-0000-00002BBD0000}"/>
    <cellStyle name="Normal 4 2 5 4 3 4" xfId="31193" xr:uid="{00000000-0005-0000-0000-00002CBD0000}"/>
    <cellStyle name="Normal 4 2 5 4 4" xfId="7416" xr:uid="{00000000-0005-0000-0000-00002DBD0000}"/>
    <cellStyle name="Normal 4 2 5 4 4 2" xfId="20042" xr:uid="{00000000-0005-0000-0000-00002EBD0000}"/>
    <cellStyle name="Normal 4 2 5 4 4 2 2" xfId="55258" xr:uid="{00000000-0005-0000-0000-00002FBD0000}"/>
    <cellStyle name="Normal 4 2 5 4 4 3" xfId="42661" xr:uid="{00000000-0005-0000-0000-000030BD0000}"/>
    <cellStyle name="Normal 4 2 5 4 4 4" xfId="32647" xr:uid="{00000000-0005-0000-0000-000031BD0000}"/>
    <cellStyle name="Normal 4 2 5 4 5" xfId="9197" xr:uid="{00000000-0005-0000-0000-000032BD0000}"/>
    <cellStyle name="Normal 4 2 5 4 5 2" xfId="21818" xr:uid="{00000000-0005-0000-0000-000033BD0000}"/>
    <cellStyle name="Normal 4 2 5 4 5 2 2" xfId="57034" xr:uid="{00000000-0005-0000-0000-000034BD0000}"/>
    <cellStyle name="Normal 4 2 5 4 5 3" xfId="44437" xr:uid="{00000000-0005-0000-0000-000035BD0000}"/>
    <cellStyle name="Normal 4 2 5 4 5 4" xfId="34423" xr:uid="{00000000-0005-0000-0000-000036BD0000}"/>
    <cellStyle name="Normal 4 2 5 4 6" xfId="10991" xr:uid="{00000000-0005-0000-0000-000037BD0000}"/>
    <cellStyle name="Normal 4 2 5 4 6 2" xfId="23594" xr:uid="{00000000-0005-0000-0000-000038BD0000}"/>
    <cellStyle name="Normal 4 2 5 4 6 2 2" xfId="58810" xr:uid="{00000000-0005-0000-0000-000039BD0000}"/>
    <cellStyle name="Normal 4 2 5 4 6 3" xfId="46213" xr:uid="{00000000-0005-0000-0000-00003ABD0000}"/>
    <cellStyle name="Normal 4 2 5 4 6 4" xfId="36199" xr:uid="{00000000-0005-0000-0000-00003BBD0000}"/>
    <cellStyle name="Normal 4 2 5 4 7" xfId="15358" xr:uid="{00000000-0005-0000-0000-00003CBD0000}"/>
    <cellStyle name="Normal 4 2 5 4 7 2" xfId="50574" xr:uid="{00000000-0005-0000-0000-00003DBD0000}"/>
    <cellStyle name="Normal 4 2 5 4 7 3" xfId="27963" xr:uid="{00000000-0005-0000-0000-00003EBD0000}"/>
    <cellStyle name="Normal 4 2 5 4 8" xfId="13580" xr:uid="{00000000-0005-0000-0000-00003FBD0000}"/>
    <cellStyle name="Normal 4 2 5 4 8 2" xfId="48798" xr:uid="{00000000-0005-0000-0000-000040BD0000}"/>
    <cellStyle name="Normal 4 2 5 4 9" xfId="37977" xr:uid="{00000000-0005-0000-0000-000041BD0000}"/>
    <cellStyle name="Normal 4 2 5 5" xfId="3825" xr:uid="{00000000-0005-0000-0000-000042BD0000}"/>
    <cellStyle name="Normal 4 2 5 5 2" xfId="8548" xr:uid="{00000000-0005-0000-0000-000043BD0000}"/>
    <cellStyle name="Normal 4 2 5 5 2 2" xfId="21174" xr:uid="{00000000-0005-0000-0000-000044BD0000}"/>
    <cellStyle name="Normal 4 2 5 5 2 2 2" xfId="56390" xr:uid="{00000000-0005-0000-0000-000045BD0000}"/>
    <cellStyle name="Normal 4 2 5 5 2 3" xfId="43793" xr:uid="{00000000-0005-0000-0000-000046BD0000}"/>
    <cellStyle name="Normal 4 2 5 5 2 4" xfId="33779" xr:uid="{00000000-0005-0000-0000-000047BD0000}"/>
    <cellStyle name="Normal 4 2 5 5 3" xfId="10329" xr:uid="{00000000-0005-0000-0000-000048BD0000}"/>
    <cellStyle name="Normal 4 2 5 5 3 2" xfId="22950" xr:uid="{00000000-0005-0000-0000-000049BD0000}"/>
    <cellStyle name="Normal 4 2 5 5 3 2 2" xfId="58166" xr:uid="{00000000-0005-0000-0000-00004ABD0000}"/>
    <cellStyle name="Normal 4 2 5 5 3 3" xfId="45569" xr:uid="{00000000-0005-0000-0000-00004BBD0000}"/>
    <cellStyle name="Normal 4 2 5 5 3 4" xfId="35555" xr:uid="{00000000-0005-0000-0000-00004CBD0000}"/>
    <cellStyle name="Normal 4 2 5 5 4" xfId="12125" xr:uid="{00000000-0005-0000-0000-00004DBD0000}"/>
    <cellStyle name="Normal 4 2 5 5 4 2" xfId="24726" xr:uid="{00000000-0005-0000-0000-00004EBD0000}"/>
    <cellStyle name="Normal 4 2 5 5 4 2 2" xfId="59942" xr:uid="{00000000-0005-0000-0000-00004FBD0000}"/>
    <cellStyle name="Normal 4 2 5 5 4 3" xfId="47345" xr:uid="{00000000-0005-0000-0000-000050BD0000}"/>
    <cellStyle name="Normal 4 2 5 5 4 4" xfId="37331" xr:uid="{00000000-0005-0000-0000-000051BD0000}"/>
    <cellStyle name="Normal 4 2 5 5 5" xfId="16490" xr:uid="{00000000-0005-0000-0000-000052BD0000}"/>
    <cellStyle name="Normal 4 2 5 5 5 2" xfId="51706" xr:uid="{00000000-0005-0000-0000-000053BD0000}"/>
    <cellStyle name="Normal 4 2 5 5 5 3" xfId="29095" xr:uid="{00000000-0005-0000-0000-000054BD0000}"/>
    <cellStyle name="Normal 4 2 5 5 6" xfId="14712" xr:uid="{00000000-0005-0000-0000-000055BD0000}"/>
    <cellStyle name="Normal 4 2 5 5 6 2" xfId="49930" xr:uid="{00000000-0005-0000-0000-000056BD0000}"/>
    <cellStyle name="Normal 4 2 5 5 7" xfId="39109" xr:uid="{00000000-0005-0000-0000-000057BD0000}"/>
    <cellStyle name="Normal 4 2 5 5 8" xfId="27319" xr:uid="{00000000-0005-0000-0000-000058BD0000}"/>
    <cellStyle name="Normal 4 2 5 6" xfId="4165" xr:uid="{00000000-0005-0000-0000-000059BD0000}"/>
    <cellStyle name="Normal 4 2 5 6 2" xfId="16812" xr:uid="{00000000-0005-0000-0000-00005ABD0000}"/>
    <cellStyle name="Normal 4 2 5 6 2 2" xfId="52028" xr:uid="{00000000-0005-0000-0000-00005BBD0000}"/>
    <cellStyle name="Normal 4 2 5 6 2 3" xfId="29417" xr:uid="{00000000-0005-0000-0000-00005CBD0000}"/>
    <cellStyle name="Normal 4 2 5 6 3" xfId="13258" xr:uid="{00000000-0005-0000-0000-00005DBD0000}"/>
    <cellStyle name="Normal 4 2 5 6 3 2" xfId="48476" xr:uid="{00000000-0005-0000-0000-00005EBD0000}"/>
    <cellStyle name="Normal 4 2 5 6 4" xfId="39431" xr:uid="{00000000-0005-0000-0000-00005FBD0000}"/>
    <cellStyle name="Normal 4 2 5 6 5" xfId="25865" xr:uid="{00000000-0005-0000-0000-000060BD0000}"/>
    <cellStyle name="Normal 4 2 5 7" xfId="5635" xr:uid="{00000000-0005-0000-0000-000061BD0000}"/>
    <cellStyle name="Normal 4 2 5 7 2" xfId="18266" xr:uid="{00000000-0005-0000-0000-000062BD0000}"/>
    <cellStyle name="Normal 4 2 5 7 2 2" xfId="53482" xr:uid="{00000000-0005-0000-0000-000063BD0000}"/>
    <cellStyle name="Normal 4 2 5 7 3" xfId="40885" xr:uid="{00000000-0005-0000-0000-000064BD0000}"/>
    <cellStyle name="Normal 4 2 5 7 4" xfId="30871" xr:uid="{00000000-0005-0000-0000-000065BD0000}"/>
    <cellStyle name="Normal 4 2 5 8" xfId="7094" xr:uid="{00000000-0005-0000-0000-000066BD0000}"/>
    <cellStyle name="Normal 4 2 5 8 2" xfId="19720" xr:uid="{00000000-0005-0000-0000-000067BD0000}"/>
    <cellStyle name="Normal 4 2 5 8 2 2" xfId="54936" xr:uid="{00000000-0005-0000-0000-000068BD0000}"/>
    <cellStyle name="Normal 4 2 5 8 3" xfId="42339" xr:uid="{00000000-0005-0000-0000-000069BD0000}"/>
    <cellStyle name="Normal 4 2 5 8 4" xfId="32325" xr:uid="{00000000-0005-0000-0000-00006ABD0000}"/>
    <cellStyle name="Normal 4 2 5 9" xfId="8875" xr:uid="{00000000-0005-0000-0000-00006BBD0000}"/>
    <cellStyle name="Normal 4 2 5 9 2" xfId="21496" xr:uid="{00000000-0005-0000-0000-00006CBD0000}"/>
    <cellStyle name="Normal 4 2 5 9 2 2" xfId="56712" xr:uid="{00000000-0005-0000-0000-00006DBD0000}"/>
    <cellStyle name="Normal 4 2 5 9 3" xfId="44115" xr:uid="{00000000-0005-0000-0000-00006EBD0000}"/>
    <cellStyle name="Normal 4 2 5 9 4" xfId="34101" xr:uid="{00000000-0005-0000-0000-00006FBD0000}"/>
    <cellStyle name="Normal 4 2 6" xfId="3006" xr:uid="{00000000-0005-0000-0000-000070BD0000}"/>
    <cellStyle name="Normal 4 2 6 10" xfId="25381" xr:uid="{00000000-0005-0000-0000-000071BD0000}"/>
    <cellStyle name="Normal 4 2 6 11" xfId="60916" xr:uid="{00000000-0005-0000-0000-000072BD0000}"/>
    <cellStyle name="Normal 4 2 6 2" xfId="4812" xr:uid="{00000000-0005-0000-0000-000073BD0000}"/>
    <cellStyle name="Normal 4 2 6 2 2" xfId="17459" xr:uid="{00000000-0005-0000-0000-000074BD0000}"/>
    <cellStyle name="Normal 4 2 6 2 2 2" xfId="52675" xr:uid="{00000000-0005-0000-0000-000075BD0000}"/>
    <cellStyle name="Normal 4 2 6 2 2 3" xfId="30064" xr:uid="{00000000-0005-0000-0000-000076BD0000}"/>
    <cellStyle name="Normal 4 2 6 2 3" xfId="13905" xr:uid="{00000000-0005-0000-0000-000077BD0000}"/>
    <cellStyle name="Normal 4 2 6 2 3 2" xfId="49123" xr:uid="{00000000-0005-0000-0000-000078BD0000}"/>
    <cellStyle name="Normal 4 2 6 2 4" xfId="40078" xr:uid="{00000000-0005-0000-0000-000079BD0000}"/>
    <cellStyle name="Normal 4 2 6 2 5" xfId="26512" xr:uid="{00000000-0005-0000-0000-00007ABD0000}"/>
    <cellStyle name="Normal 4 2 6 3" xfId="6282" xr:uid="{00000000-0005-0000-0000-00007BBD0000}"/>
    <cellStyle name="Normal 4 2 6 3 2" xfId="18913" xr:uid="{00000000-0005-0000-0000-00007CBD0000}"/>
    <cellStyle name="Normal 4 2 6 3 2 2" xfId="54129" xr:uid="{00000000-0005-0000-0000-00007DBD0000}"/>
    <cellStyle name="Normal 4 2 6 3 3" xfId="41532" xr:uid="{00000000-0005-0000-0000-00007EBD0000}"/>
    <cellStyle name="Normal 4 2 6 3 4" xfId="31518" xr:uid="{00000000-0005-0000-0000-00007FBD0000}"/>
    <cellStyle name="Normal 4 2 6 4" xfId="7741" xr:uid="{00000000-0005-0000-0000-000080BD0000}"/>
    <cellStyle name="Normal 4 2 6 4 2" xfId="20367" xr:uid="{00000000-0005-0000-0000-000081BD0000}"/>
    <cellStyle name="Normal 4 2 6 4 2 2" xfId="55583" xr:uid="{00000000-0005-0000-0000-000082BD0000}"/>
    <cellStyle name="Normal 4 2 6 4 3" xfId="42986" xr:uid="{00000000-0005-0000-0000-000083BD0000}"/>
    <cellStyle name="Normal 4 2 6 4 4" xfId="32972" xr:uid="{00000000-0005-0000-0000-000084BD0000}"/>
    <cellStyle name="Normal 4 2 6 5" xfId="9522" xr:uid="{00000000-0005-0000-0000-000085BD0000}"/>
    <cellStyle name="Normal 4 2 6 5 2" xfId="22143" xr:uid="{00000000-0005-0000-0000-000086BD0000}"/>
    <cellStyle name="Normal 4 2 6 5 2 2" xfId="57359" xr:uid="{00000000-0005-0000-0000-000087BD0000}"/>
    <cellStyle name="Normal 4 2 6 5 3" xfId="44762" xr:uid="{00000000-0005-0000-0000-000088BD0000}"/>
    <cellStyle name="Normal 4 2 6 5 4" xfId="34748" xr:uid="{00000000-0005-0000-0000-000089BD0000}"/>
    <cellStyle name="Normal 4 2 6 6" xfId="11316" xr:uid="{00000000-0005-0000-0000-00008ABD0000}"/>
    <cellStyle name="Normal 4 2 6 6 2" xfId="23919" xr:uid="{00000000-0005-0000-0000-00008BBD0000}"/>
    <cellStyle name="Normal 4 2 6 6 2 2" xfId="59135" xr:uid="{00000000-0005-0000-0000-00008CBD0000}"/>
    <cellStyle name="Normal 4 2 6 6 3" xfId="46538" xr:uid="{00000000-0005-0000-0000-00008DBD0000}"/>
    <cellStyle name="Normal 4 2 6 6 4" xfId="36524" xr:uid="{00000000-0005-0000-0000-00008EBD0000}"/>
    <cellStyle name="Normal 4 2 6 7" xfId="15683" xr:uid="{00000000-0005-0000-0000-00008FBD0000}"/>
    <cellStyle name="Normal 4 2 6 7 2" xfId="50899" xr:uid="{00000000-0005-0000-0000-000090BD0000}"/>
    <cellStyle name="Normal 4 2 6 7 3" xfId="28288" xr:uid="{00000000-0005-0000-0000-000091BD0000}"/>
    <cellStyle name="Normal 4 2 6 8" xfId="12774" xr:uid="{00000000-0005-0000-0000-000092BD0000}"/>
    <cellStyle name="Normal 4 2 6 8 2" xfId="47992" xr:uid="{00000000-0005-0000-0000-000093BD0000}"/>
    <cellStyle name="Normal 4 2 6 9" xfId="38302" xr:uid="{00000000-0005-0000-0000-000094BD0000}"/>
    <cellStyle name="Normal 4 2 7" xfId="2838" xr:uid="{00000000-0005-0000-0000-000095BD0000}"/>
    <cellStyle name="Normal 4 2 7 10" xfId="25226" xr:uid="{00000000-0005-0000-0000-000096BD0000}"/>
    <cellStyle name="Normal 4 2 7 11" xfId="60761" xr:uid="{00000000-0005-0000-0000-000097BD0000}"/>
    <cellStyle name="Normal 4 2 7 2" xfId="4657" xr:uid="{00000000-0005-0000-0000-000098BD0000}"/>
    <cellStyle name="Normal 4 2 7 2 2" xfId="17304" xr:uid="{00000000-0005-0000-0000-000099BD0000}"/>
    <cellStyle name="Normal 4 2 7 2 2 2" xfId="52520" xr:uid="{00000000-0005-0000-0000-00009ABD0000}"/>
    <cellStyle name="Normal 4 2 7 2 2 3" xfId="29909" xr:uid="{00000000-0005-0000-0000-00009BBD0000}"/>
    <cellStyle name="Normal 4 2 7 2 3" xfId="13750" xr:uid="{00000000-0005-0000-0000-00009CBD0000}"/>
    <cellStyle name="Normal 4 2 7 2 3 2" xfId="48968" xr:uid="{00000000-0005-0000-0000-00009DBD0000}"/>
    <cellStyle name="Normal 4 2 7 2 4" xfId="39923" xr:uid="{00000000-0005-0000-0000-00009EBD0000}"/>
    <cellStyle name="Normal 4 2 7 2 5" xfId="26357" xr:uid="{00000000-0005-0000-0000-00009FBD0000}"/>
    <cellStyle name="Normal 4 2 7 3" xfId="6127" xr:uid="{00000000-0005-0000-0000-0000A0BD0000}"/>
    <cellStyle name="Normal 4 2 7 3 2" xfId="18758" xr:uid="{00000000-0005-0000-0000-0000A1BD0000}"/>
    <cellStyle name="Normal 4 2 7 3 2 2" xfId="53974" xr:uid="{00000000-0005-0000-0000-0000A2BD0000}"/>
    <cellStyle name="Normal 4 2 7 3 3" xfId="41377" xr:uid="{00000000-0005-0000-0000-0000A3BD0000}"/>
    <cellStyle name="Normal 4 2 7 3 4" xfId="31363" xr:uid="{00000000-0005-0000-0000-0000A4BD0000}"/>
    <cellStyle name="Normal 4 2 7 4" xfId="7586" xr:uid="{00000000-0005-0000-0000-0000A5BD0000}"/>
    <cellStyle name="Normal 4 2 7 4 2" xfId="20212" xr:uid="{00000000-0005-0000-0000-0000A6BD0000}"/>
    <cellStyle name="Normal 4 2 7 4 2 2" xfId="55428" xr:uid="{00000000-0005-0000-0000-0000A7BD0000}"/>
    <cellStyle name="Normal 4 2 7 4 3" xfId="42831" xr:uid="{00000000-0005-0000-0000-0000A8BD0000}"/>
    <cellStyle name="Normal 4 2 7 4 4" xfId="32817" xr:uid="{00000000-0005-0000-0000-0000A9BD0000}"/>
    <cellStyle name="Normal 4 2 7 5" xfId="9367" xr:uid="{00000000-0005-0000-0000-0000AABD0000}"/>
    <cellStyle name="Normal 4 2 7 5 2" xfId="21988" xr:uid="{00000000-0005-0000-0000-0000ABBD0000}"/>
    <cellStyle name="Normal 4 2 7 5 2 2" xfId="57204" xr:uid="{00000000-0005-0000-0000-0000ACBD0000}"/>
    <cellStyle name="Normal 4 2 7 5 3" xfId="44607" xr:uid="{00000000-0005-0000-0000-0000ADBD0000}"/>
    <cellStyle name="Normal 4 2 7 5 4" xfId="34593" xr:uid="{00000000-0005-0000-0000-0000AEBD0000}"/>
    <cellStyle name="Normal 4 2 7 6" xfId="11161" xr:uid="{00000000-0005-0000-0000-0000AFBD0000}"/>
    <cellStyle name="Normal 4 2 7 6 2" xfId="23764" xr:uid="{00000000-0005-0000-0000-0000B0BD0000}"/>
    <cellStyle name="Normal 4 2 7 6 2 2" xfId="58980" xr:uid="{00000000-0005-0000-0000-0000B1BD0000}"/>
    <cellStyle name="Normal 4 2 7 6 3" xfId="46383" xr:uid="{00000000-0005-0000-0000-0000B2BD0000}"/>
    <cellStyle name="Normal 4 2 7 6 4" xfId="36369" xr:uid="{00000000-0005-0000-0000-0000B3BD0000}"/>
    <cellStyle name="Normal 4 2 7 7" xfId="15528" xr:uid="{00000000-0005-0000-0000-0000B4BD0000}"/>
    <cellStyle name="Normal 4 2 7 7 2" xfId="50744" xr:uid="{00000000-0005-0000-0000-0000B5BD0000}"/>
    <cellStyle name="Normal 4 2 7 7 3" xfId="28133" xr:uid="{00000000-0005-0000-0000-0000B6BD0000}"/>
    <cellStyle name="Normal 4 2 7 8" xfId="12619" xr:uid="{00000000-0005-0000-0000-0000B7BD0000}"/>
    <cellStyle name="Normal 4 2 7 8 2" xfId="47837" xr:uid="{00000000-0005-0000-0000-0000B8BD0000}"/>
    <cellStyle name="Normal 4 2 7 9" xfId="38147" xr:uid="{00000000-0005-0000-0000-0000B9BD0000}"/>
    <cellStyle name="Normal 4 2 8" xfId="3348" xr:uid="{00000000-0005-0000-0000-0000BABD0000}"/>
    <cellStyle name="Normal 4 2 8 10" xfId="26844" xr:uid="{00000000-0005-0000-0000-0000BBBD0000}"/>
    <cellStyle name="Normal 4 2 8 11" xfId="61248" xr:uid="{00000000-0005-0000-0000-0000BCBD0000}"/>
    <cellStyle name="Normal 4 2 8 2" xfId="5144" xr:uid="{00000000-0005-0000-0000-0000BDBD0000}"/>
    <cellStyle name="Normal 4 2 8 2 2" xfId="17791" xr:uid="{00000000-0005-0000-0000-0000BEBD0000}"/>
    <cellStyle name="Normal 4 2 8 2 2 2" xfId="53007" xr:uid="{00000000-0005-0000-0000-0000BFBD0000}"/>
    <cellStyle name="Normal 4 2 8 2 3" xfId="40410" xr:uid="{00000000-0005-0000-0000-0000C0BD0000}"/>
    <cellStyle name="Normal 4 2 8 2 4" xfId="30396" xr:uid="{00000000-0005-0000-0000-0000C1BD0000}"/>
    <cellStyle name="Normal 4 2 8 3" xfId="6614" xr:uid="{00000000-0005-0000-0000-0000C2BD0000}"/>
    <cellStyle name="Normal 4 2 8 3 2" xfId="19245" xr:uid="{00000000-0005-0000-0000-0000C3BD0000}"/>
    <cellStyle name="Normal 4 2 8 3 2 2" xfId="54461" xr:uid="{00000000-0005-0000-0000-0000C4BD0000}"/>
    <cellStyle name="Normal 4 2 8 3 3" xfId="41864" xr:uid="{00000000-0005-0000-0000-0000C5BD0000}"/>
    <cellStyle name="Normal 4 2 8 3 4" xfId="31850" xr:uid="{00000000-0005-0000-0000-0000C6BD0000}"/>
    <cellStyle name="Normal 4 2 8 4" xfId="8073" xr:uid="{00000000-0005-0000-0000-0000C7BD0000}"/>
    <cellStyle name="Normal 4 2 8 4 2" xfId="20699" xr:uid="{00000000-0005-0000-0000-0000C8BD0000}"/>
    <cellStyle name="Normal 4 2 8 4 2 2" xfId="55915" xr:uid="{00000000-0005-0000-0000-0000C9BD0000}"/>
    <cellStyle name="Normal 4 2 8 4 3" xfId="43318" xr:uid="{00000000-0005-0000-0000-0000CABD0000}"/>
    <cellStyle name="Normal 4 2 8 4 4" xfId="33304" xr:uid="{00000000-0005-0000-0000-0000CBBD0000}"/>
    <cellStyle name="Normal 4 2 8 5" xfId="9854" xr:uid="{00000000-0005-0000-0000-0000CCBD0000}"/>
    <cellStyle name="Normal 4 2 8 5 2" xfId="22475" xr:uid="{00000000-0005-0000-0000-0000CDBD0000}"/>
    <cellStyle name="Normal 4 2 8 5 2 2" xfId="57691" xr:uid="{00000000-0005-0000-0000-0000CEBD0000}"/>
    <cellStyle name="Normal 4 2 8 5 3" xfId="45094" xr:uid="{00000000-0005-0000-0000-0000CFBD0000}"/>
    <cellStyle name="Normal 4 2 8 5 4" xfId="35080" xr:uid="{00000000-0005-0000-0000-0000D0BD0000}"/>
    <cellStyle name="Normal 4 2 8 6" xfId="11648" xr:uid="{00000000-0005-0000-0000-0000D1BD0000}"/>
    <cellStyle name="Normal 4 2 8 6 2" xfId="24251" xr:uid="{00000000-0005-0000-0000-0000D2BD0000}"/>
    <cellStyle name="Normal 4 2 8 6 2 2" xfId="59467" xr:uid="{00000000-0005-0000-0000-0000D3BD0000}"/>
    <cellStyle name="Normal 4 2 8 6 3" xfId="46870" xr:uid="{00000000-0005-0000-0000-0000D4BD0000}"/>
    <cellStyle name="Normal 4 2 8 6 4" xfId="36856" xr:uid="{00000000-0005-0000-0000-0000D5BD0000}"/>
    <cellStyle name="Normal 4 2 8 7" xfId="16015" xr:uid="{00000000-0005-0000-0000-0000D6BD0000}"/>
    <cellStyle name="Normal 4 2 8 7 2" xfId="51231" xr:uid="{00000000-0005-0000-0000-0000D7BD0000}"/>
    <cellStyle name="Normal 4 2 8 7 3" xfId="28620" xr:uid="{00000000-0005-0000-0000-0000D8BD0000}"/>
    <cellStyle name="Normal 4 2 8 8" xfId="14237" xr:uid="{00000000-0005-0000-0000-0000D9BD0000}"/>
    <cellStyle name="Normal 4 2 8 8 2" xfId="49455" xr:uid="{00000000-0005-0000-0000-0000DABD0000}"/>
    <cellStyle name="Normal 4 2 8 9" xfId="38634" xr:uid="{00000000-0005-0000-0000-0000DBBD0000}"/>
    <cellStyle name="Normal 4 2 9" xfId="2508" xr:uid="{00000000-0005-0000-0000-0000DCBD0000}"/>
    <cellStyle name="Normal 4 2 9 10" xfId="26035" xr:uid="{00000000-0005-0000-0000-0000DDBD0000}"/>
    <cellStyle name="Normal 4 2 9 11" xfId="60439" xr:uid="{00000000-0005-0000-0000-0000DEBD0000}"/>
    <cellStyle name="Normal 4 2 9 2" xfId="4335" xr:uid="{00000000-0005-0000-0000-0000DFBD0000}"/>
    <cellStyle name="Normal 4 2 9 2 2" xfId="16982" xr:uid="{00000000-0005-0000-0000-0000E0BD0000}"/>
    <cellStyle name="Normal 4 2 9 2 2 2" xfId="52198" xr:uid="{00000000-0005-0000-0000-0000E1BD0000}"/>
    <cellStyle name="Normal 4 2 9 2 3" xfId="39601" xr:uid="{00000000-0005-0000-0000-0000E2BD0000}"/>
    <cellStyle name="Normal 4 2 9 2 4" xfId="29587" xr:uid="{00000000-0005-0000-0000-0000E3BD0000}"/>
    <cellStyle name="Normal 4 2 9 3" xfId="5805" xr:uid="{00000000-0005-0000-0000-0000E4BD0000}"/>
    <cellStyle name="Normal 4 2 9 3 2" xfId="18436" xr:uid="{00000000-0005-0000-0000-0000E5BD0000}"/>
    <cellStyle name="Normal 4 2 9 3 2 2" xfId="53652" xr:uid="{00000000-0005-0000-0000-0000E6BD0000}"/>
    <cellStyle name="Normal 4 2 9 3 3" xfId="41055" xr:uid="{00000000-0005-0000-0000-0000E7BD0000}"/>
    <cellStyle name="Normal 4 2 9 3 4" xfId="31041" xr:uid="{00000000-0005-0000-0000-0000E8BD0000}"/>
    <cellStyle name="Normal 4 2 9 4" xfId="7264" xr:uid="{00000000-0005-0000-0000-0000E9BD0000}"/>
    <cellStyle name="Normal 4 2 9 4 2" xfId="19890" xr:uid="{00000000-0005-0000-0000-0000EABD0000}"/>
    <cellStyle name="Normal 4 2 9 4 2 2" xfId="55106" xr:uid="{00000000-0005-0000-0000-0000EBBD0000}"/>
    <cellStyle name="Normal 4 2 9 4 3" xfId="42509" xr:uid="{00000000-0005-0000-0000-0000ECBD0000}"/>
    <cellStyle name="Normal 4 2 9 4 4" xfId="32495" xr:uid="{00000000-0005-0000-0000-0000EDBD0000}"/>
    <cellStyle name="Normal 4 2 9 5" xfId="9045" xr:uid="{00000000-0005-0000-0000-0000EEBD0000}"/>
    <cellStyle name="Normal 4 2 9 5 2" xfId="21666" xr:uid="{00000000-0005-0000-0000-0000EFBD0000}"/>
    <cellStyle name="Normal 4 2 9 5 2 2" xfId="56882" xr:uid="{00000000-0005-0000-0000-0000F0BD0000}"/>
    <cellStyle name="Normal 4 2 9 5 3" xfId="44285" xr:uid="{00000000-0005-0000-0000-0000F1BD0000}"/>
    <cellStyle name="Normal 4 2 9 5 4" xfId="34271" xr:uid="{00000000-0005-0000-0000-0000F2BD0000}"/>
    <cellStyle name="Normal 4 2 9 6" xfId="10839" xr:uid="{00000000-0005-0000-0000-0000F3BD0000}"/>
    <cellStyle name="Normal 4 2 9 6 2" xfId="23442" xr:uid="{00000000-0005-0000-0000-0000F4BD0000}"/>
    <cellStyle name="Normal 4 2 9 6 2 2" xfId="58658" xr:uid="{00000000-0005-0000-0000-0000F5BD0000}"/>
    <cellStyle name="Normal 4 2 9 6 3" xfId="46061" xr:uid="{00000000-0005-0000-0000-0000F6BD0000}"/>
    <cellStyle name="Normal 4 2 9 6 4" xfId="36047" xr:uid="{00000000-0005-0000-0000-0000F7BD0000}"/>
    <cellStyle name="Normal 4 2 9 7" xfId="15206" xr:uid="{00000000-0005-0000-0000-0000F8BD0000}"/>
    <cellStyle name="Normal 4 2 9 7 2" xfId="50422" xr:uid="{00000000-0005-0000-0000-0000F9BD0000}"/>
    <cellStyle name="Normal 4 2 9 7 3" xfId="27811" xr:uid="{00000000-0005-0000-0000-0000FABD0000}"/>
    <cellStyle name="Normal 4 2 9 8" xfId="13428" xr:uid="{00000000-0005-0000-0000-0000FBBD0000}"/>
    <cellStyle name="Normal 4 2 9 8 2" xfId="48646" xr:uid="{00000000-0005-0000-0000-0000FCBD0000}"/>
    <cellStyle name="Normal 4 2 9 9" xfId="37825" xr:uid="{00000000-0005-0000-0000-0000FDBD0000}"/>
    <cellStyle name="Normal 4 2_District Target Attainment" xfId="1172" xr:uid="{00000000-0005-0000-0000-0000FEBD0000}"/>
    <cellStyle name="Normal 4 20" xfId="12252" xr:uid="{00000000-0005-0000-0000-0000FFBD0000}"/>
    <cellStyle name="Normal 4 20 2" xfId="47470" xr:uid="{00000000-0005-0000-0000-000000BE0000}"/>
    <cellStyle name="Normal 4 21" xfId="37457" xr:uid="{00000000-0005-0000-0000-000001BE0000}"/>
    <cellStyle name="Normal 4 22" xfId="24859" xr:uid="{00000000-0005-0000-0000-000002BE0000}"/>
    <cellStyle name="Normal 4 23" xfId="60072" xr:uid="{00000000-0005-0000-0000-000003BE0000}"/>
    <cellStyle name="Normal 4 24" xfId="61512" xr:uid="{00000000-0005-0000-0000-000004BE0000}"/>
    <cellStyle name="Normal 4 3" xfId="625" xr:uid="{00000000-0005-0000-0000-000005BE0000}"/>
    <cellStyle name="Normal 4 3 2" xfId="626" xr:uid="{00000000-0005-0000-0000-000006BE0000}"/>
    <cellStyle name="Normal 4 3 3" xfId="627" xr:uid="{00000000-0005-0000-0000-000007BE0000}"/>
    <cellStyle name="Normal 4 3 3 2" xfId="1799" xr:uid="{00000000-0005-0000-0000-000008BE0000}"/>
    <cellStyle name="Normal 4 3 3_District Target Attainment" xfId="1175" xr:uid="{00000000-0005-0000-0000-000009BE0000}"/>
    <cellStyle name="Normal 4 3 4" xfId="1798" xr:uid="{00000000-0005-0000-0000-00000ABE0000}"/>
    <cellStyle name="Normal 4 3_District Target Attainment" xfId="1174" xr:uid="{00000000-0005-0000-0000-00000BBE0000}"/>
    <cellStyle name="Normal 4 4" xfId="628" xr:uid="{00000000-0005-0000-0000-00000CBE0000}"/>
    <cellStyle name="Normal 4 5" xfId="629" xr:uid="{00000000-0005-0000-0000-00000DBE0000}"/>
    <cellStyle name="Normal 4 6" xfId="1289" xr:uid="{00000000-0005-0000-0000-00000EBE0000}"/>
    <cellStyle name="Normal 4 6 10" xfId="6968" xr:uid="{00000000-0005-0000-0000-00000FBE0000}"/>
    <cellStyle name="Normal 4 6 10 2" xfId="19595" xr:uid="{00000000-0005-0000-0000-000010BE0000}"/>
    <cellStyle name="Normal 4 6 10 2 2" xfId="54811" xr:uid="{00000000-0005-0000-0000-000011BE0000}"/>
    <cellStyle name="Normal 4 6 10 3" xfId="42214" xr:uid="{00000000-0005-0000-0000-000012BE0000}"/>
    <cellStyle name="Normal 4 6 10 4" xfId="32200" xr:uid="{00000000-0005-0000-0000-000013BE0000}"/>
    <cellStyle name="Normal 4 6 11" xfId="8749" xr:uid="{00000000-0005-0000-0000-000014BE0000}"/>
    <cellStyle name="Normal 4 6 11 2" xfId="21371" xr:uid="{00000000-0005-0000-0000-000015BE0000}"/>
    <cellStyle name="Normal 4 6 11 2 2" xfId="56587" xr:uid="{00000000-0005-0000-0000-000016BE0000}"/>
    <cellStyle name="Normal 4 6 11 3" xfId="43990" xr:uid="{00000000-0005-0000-0000-000017BE0000}"/>
    <cellStyle name="Normal 4 6 11 4" xfId="33976" xr:uid="{00000000-0005-0000-0000-000018BE0000}"/>
    <cellStyle name="Normal 4 6 12" xfId="10708" xr:uid="{00000000-0005-0000-0000-000019BE0000}"/>
    <cellStyle name="Normal 4 6 12 2" xfId="23319" xr:uid="{00000000-0005-0000-0000-00001ABE0000}"/>
    <cellStyle name="Normal 4 6 12 2 2" xfId="58535" xr:uid="{00000000-0005-0000-0000-00001BBE0000}"/>
    <cellStyle name="Normal 4 6 12 3" xfId="45938" xr:uid="{00000000-0005-0000-0000-00001CBE0000}"/>
    <cellStyle name="Normal 4 6 12 4" xfId="35924" xr:uid="{00000000-0005-0000-0000-00001DBE0000}"/>
    <cellStyle name="Normal 4 6 13" xfId="14910" xr:uid="{00000000-0005-0000-0000-00001EBE0000}"/>
    <cellStyle name="Normal 4 6 13 2" xfId="50127" xr:uid="{00000000-0005-0000-0000-00001FBE0000}"/>
    <cellStyle name="Normal 4 6 13 3" xfId="27516" xr:uid="{00000000-0005-0000-0000-000020BE0000}"/>
    <cellStyle name="Normal 4 6 14" xfId="12324" xr:uid="{00000000-0005-0000-0000-000021BE0000}"/>
    <cellStyle name="Normal 4 6 14 2" xfId="47542" xr:uid="{00000000-0005-0000-0000-000022BE0000}"/>
    <cellStyle name="Normal 4 6 15" xfId="37529" xr:uid="{00000000-0005-0000-0000-000023BE0000}"/>
    <cellStyle name="Normal 4 6 16" xfId="24931" xr:uid="{00000000-0005-0000-0000-000024BE0000}"/>
    <cellStyle name="Normal 4 6 17" xfId="60144" xr:uid="{00000000-0005-0000-0000-000025BE0000}"/>
    <cellStyle name="Normal 4 6 2" xfId="2354" xr:uid="{00000000-0005-0000-0000-000026BE0000}"/>
    <cellStyle name="Normal 4 6 2 10" xfId="10709" xr:uid="{00000000-0005-0000-0000-000027BE0000}"/>
    <cellStyle name="Normal 4 6 2 10 2" xfId="23320" xr:uid="{00000000-0005-0000-0000-000028BE0000}"/>
    <cellStyle name="Normal 4 6 2 10 2 2" xfId="58536" xr:uid="{00000000-0005-0000-0000-000029BE0000}"/>
    <cellStyle name="Normal 4 6 2 10 3" xfId="45939" xr:uid="{00000000-0005-0000-0000-00002ABE0000}"/>
    <cellStyle name="Normal 4 6 2 10 4" xfId="35925" xr:uid="{00000000-0005-0000-0000-00002BBE0000}"/>
    <cellStyle name="Normal 4 6 2 11" xfId="15065" xr:uid="{00000000-0005-0000-0000-00002CBE0000}"/>
    <cellStyle name="Normal 4 6 2 11 2" xfId="50281" xr:uid="{00000000-0005-0000-0000-00002DBE0000}"/>
    <cellStyle name="Normal 4 6 2 11 3" xfId="27670" xr:uid="{00000000-0005-0000-0000-00002EBE0000}"/>
    <cellStyle name="Normal 4 6 2 12" xfId="12478" xr:uid="{00000000-0005-0000-0000-00002FBE0000}"/>
    <cellStyle name="Normal 4 6 2 12 2" xfId="47696" xr:uid="{00000000-0005-0000-0000-000030BE0000}"/>
    <cellStyle name="Normal 4 6 2 13" xfId="37684" xr:uid="{00000000-0005-0000-0000-000031BE0000}"/>
    <cellStyle name="Normal 4 6 2 14" xfId="25085" xr:uid="{00000000-0005-0000-0000-000032BE0000}"/>
    <cellStyle name="Normal 4 6 2 15" xfId="60298" xr:uid="{00000000-0005-0000-0000-000033BE0000}"/>
    <cellStyle name="Normal 4 6 2 2" xfId="3200" xr:uid="{00000000-0005-0000-0000-000034BE0000}"/>
    <cellStyle name="Normal 4 6 2 2 10" xfId="25569" xr:uid="{00000000-0005-0000-0000-000035BE0000}"/>
    <cellStyle name="Normal 4 6 2 2 11" xfId="61104" xr:uid="{00000000-0005-0000-0000-000036BE0000}"/>
    <cellStyle name="Normal 4 6 2 2 2" xfId="5000" xr:uid="{00000000-0005-0000-0000-000037BE0000}"/>
    <cellStyle name="Normal 4 6 2 2 2 2" xfId="17647" xr:uid="{00000000-0005-0000-0000-000038BE0000}"/>
    <cellStyle name="Normal 4 6 2 2 2 2 2" xfId="52863" xr:uid="{00000000-0005-0000-0000-000039BE0000}"/>
    <cellStyle name="Normal 4 6 2 2 2 2 3" xfId="30252" xr:uid="{00000000-0005-0000-0000-00003ABE0000}"/>
    <cellStyle name="Normal 4 6 2 2 2 3" xfId="14093" xr:uid="{00000000-0005-0000-0000-00003BBE0000}"/>
    <cellStyle name="Normal 4 6 2 2 2 3 2" xfId="49311" xr:uid="{00000000-0005-0000-0000-00003CBE0000}"/>
    <cellStyle name="Normal 4 6 2 2 2 4" xfId="40266" xr:uid="{00000000-0005-0000-0000-00003DBE0000}"/>
    <cellStyle name="Normal 4 6 2 2 2 5" xfId="26700" xr:uid="{00000000-0005-0000-0000-00003EBE0000}"/>
    <cellStyle name="Normal 4 6 2 2 3" xfId="6470" xr:uid="{00000000-0005-0000-0000-00003FBE0000}"/>
    <cellStyle name="Normal 4 6 2 2 3 2" xfId="19101" xr:uid="{00000000-0005-0000-0000-000040BE0000}"/>
    <cellStyle name="Normal 4 6 2 2 3 2 2" xfId="54317" xr:uid="{00000000-0005-0000-0000-000041BE0000}"/>
    <cellStyle name="Normal 4 6 2 2 3 3" xfId="41720" xr:uid="{00000000-0005-0000-0000-000042BE0000}"/>
    <cellStyle name="Normal 4 6 2 2 3 4" xfId="31706" xr:uid="{00000000-0005-0000-0000-000043BE0000}"/>
    <cellStyle name="Normal 4 6 2 2 4" xfId="7929" xr:uid="{00000000-0005-0000-0000-000044BE0000}"/>
    <cellStyle name="Normal 4 6 2 2 4 2" xfId="20555" xr:uid="{00000000-0005-0000-0000-000045BE0000}"/>
    <cellStyle name="Normal 4 6 2 2 4 2 2" xfId="55771" xr:uid="{00000000-0005-0000-0000-000046BE0000}"/>
    <cellStyle name="Normal 4 6 2 2 4 3" xfId="43174" xr:uid="{00000000-0005-0000-0000-000047BE0000}"/>
    <cellStyle name="Normal 4 6 2 2 4 4" xfId="33160" xr:uid="{00000000-0005-0000-0000-000048BE0000}"/>
    <cellStyle name="Normal 4 6 2 2 5" xfId="9710" xr:uid="{00000000-0005-0000-0000-000049BE0000}"/>
    <cellStyle name="Normal 4 6 2 2 5 2" xfId="22331" xr:uid="{00000000-0005-0000-0000-00004ABE0000}"/>
    <cellStyle name="Normal 4 6 2 2 5 2 2" xfId="57547" xr:uid="{00000000-0005-0000-0000-00004BBE0000}"/>
    <cellStyle name="Normal 4 6 2 2 5 3" xfId="44950" xr:uid="{00000000-0005-0000-0000-00004CBE0000}"/>
    <cellStyle name="Normal 4 6 2 2 5 4" xfId="34936" xr:uid="{00000000-0005-0000-0000-00004DBE0000}"/>
    <cellStyle name="Normal 4 6 2 2 6" xfId="11504" xr:uid="{00000000-0005-0000-0000-00004EBE0000}"/>
    <cellStyle name="Normal 4 6 2 2 6 2" xfId="24107" xr:uid="{00000000-0005-0000-0000-00004FBE0000}"/>
    <cellStyle name="Normal 4 6 2 2 6 2 2" xfId="59323" xr:uid="{00000000-0005-0000-0000-000050BE0000}"/>
    <cellStyle name="Normal 4 6 2 2 6 3" xfId="46726" xr:uid="{00000000-0005-0000-0000-000051BE0000}"/>
    <cellStyle name="Normal 4 6 2 2 6 4" xfId="36712" xr:uid="{00000000-0005-0000-0000-000052BE0000}"/>
    <cellStyle name="Normal 4 6 2 2 7" xfId="15871" xr:uid="{00000000-0005-0000-0000-000053BE0000}"/>
    <cellStyle name="Normal 4 6 2 2 7 2" xfId="51087" xr:uid="{00000000-0005-0000-0000-000054BE0000}"/>
    <cellStyle name="Normal 4 6 2 2 7 3" xfId="28476" xr:uid="{00000000-0005-0000-0000-000055BE0000}"/>
    <cellStyle name="Normal 4 6 2 2 8" xfId="12962" xr:uid="{00000000-0005-0000-0000-000056BE0000}"/>
    <cellStyle name="Normal 4 6 2 2 8 2" xfId="48180" xr:uid="{00000000-0005-0000-0000-000057BE0000}"/>
    <cellStyle name="Normal 4 6 2 2 9" xfId="38490" xr:uid="{00000000-0005-0000-0000-000058BE0000}"/>
    <cellStyle name="Normal 4 6 2 3" xfId="3529" xr:uid="{00000000-0005-0000-0000-000059BE0000}"/>
    <cellStyle name="Normal 4 6 2 3 10" xfId="27025" xr:uid="{00000000-0005-0000-0000-00005ABE0000}"/>
    <cellStyle name="Normal 4 6 2 3 11" xfId="61429" xr:uid="{00000000-0005-0000-0000-00005BBE0000}"/>
    <cellStyle name="Normal 4 6 2 3 2" xfId="5325" xr:uid="{00000000-0005-0000-0000-00005CBE0000}"/>
    <cellStyle name="Normal 4 6 2 3 2 2" xfId="17972" xr:uid="{00000000-0005-0000-0000-00005DBE0000}"/>
    <cellStyle name="Normal 4 6 2 3 2 2 2" xfId="53188" xr:uid="{00000000-0005-0000-0000-00005EBE0000}"/>
    <cellStyle name="Normal 4 6 2 3 2 3" xfId="40591" xr:uid="{00000000-0005-0000-0000-00005FBE0000}"/>
    <cellStyle name="Normal 4 6 2 3 2 4" xfId="30577" xr:uid="{00000000-0005-0000-0000-000060BE0000}"/>
    <cellStyle name="Normal 4 6 2 3 3" xfId="6795" xr:uid="{00000000-0005-0000-0000-000061BE0000}"/>
    <cellStyle name="Normal 4 6 2 3 3 2" xfId="19426" xr:uid="{00000000-0005-0000-0000-000062BE0000}"/>
    <cellStyle name="Normal 4 6 2 3 3 2 2" xfId="54642" xr:uid="{00000000-0005-0000-0000-000063BE0000}"/>
    <cellStyle name="Normal 4 6 2 3 3 3" xfId="42045" xr:uid="{00000000-0005-0000-0000-000064BE0000}"/>
    <cellStyle name="Normal 4 6 2 3 3 4" xfId="32031" xr:uid="{00000000-0005-0000-0000-000065BE0000}"/>
    <cellStyle name="Normal 4 6 2 3 4" xfId="8254" xr:uid="{00000000-0005-0000-0000-000066BE0000}"/>
    <cellStyle name="Normal 4 6 2 3 4 2" xfId="20880" xr:uid="{00000000-0005-0000-0000-000067BE0000}"/>
    <cellStyle name="Normal 4 6 2 3 4 2 2" xfId="56096" xr:uid="{00000000-0005-0000-0000-000068BE0000}"/>
    <cellStyle name="Normal 4 6 2 3 4 3" xfId="43499" xr:uid="{00000000-0005-0000-0000-000069BE0000}"/>
    <cellStyle name="Normal 4 6 2 3 4 4" xfId="33485" xr:uid="{00000000-0005-0000-0000-00006ABE0000}"/>
    <cellStyle name="Normal 4 6 2 3 5" xfId="10035" xr:uid="{00000000-0005-0000-0000-00006BBE0000}"/>
    <cellStyle name="Normal 4 6 2 3 5 2" xfId="22656" xr:uid="{00000000-0005-0000-0000-00006CBE0000}"/>
    <cellStyle name="Normal 4 6 2 3 5 2 2" xfId="57872" xr:uid="{00000000-0005-0000-0000-00006DBE0000}"/>
    <cellStyle name="Normal 4 6 2 3 5 3" xfId="45275" xr:uid="{00000000-0005-0000-0000-00006EBE0000}"/>
    <cellStyle name="Normal 4 6 2 3 5 4" xfId="35261" xr:uid="{00000000-0005-0000-0000-00006FBE0000}"/>
    <cellStyle name="Normal 4 6 2 3 6" xfId="11829" xr:uid="{00000000-0005-0000-0000-000070BE0000}"/>
    <cellStyle name="Normal 4 6 2 3 6 2" xfId="24432" xr:uid="{00000000-0005-0000-0000-000071BE0000}"/>
    <cellStyle name="Normal 4 6 2 3 6 2 2" xfId="59648" xr:uid="{00000000-0005-0000-0000-000072BE0000}"/>
    <cellStyle name="Normal 4 6 2 3 6 3" xfId="47051" xr:uid="{00000000-0005-0000-0000-000073BE0000}"/>
    <cellStyle name="Normal 4 6 2 3 6 4" xfId="37037" xr:uid="{00000000-0005-0000-0000-000074BE0000}"/>
    <cellStyle name="Normal 4 6 2 3 7" xfId="16196" xr:uid="{00000000-0005-0000-0000-000075BE0000}"/>
    <cellStyle name="Normal 4 6 2 3 7 2" xfId="51412" xr:uid="{00000000-0005-0000-0000-000076BE0000}"/>
    <cellStyle name="Normal 4 6 2 3 7 3" xfId="28801" xr:uid="{00000000-0005-0000-0000-000077BE0000}"/>
    <cellStyle name="Normal 4 6 2 3 8" xfId="14418" xr:uid="{00000000-0005-0000-0000-000078BE0000}"/>
    <cellStyle name="Normal 4 6 2 3 8 2" xfId="49636" xr:uid="{00000000-0005-0000-0000-000079BE0000}"/>
    <cellStyle name="Normal 4 6 2 3 9" xfId="38815" xr:uid="{00000000-0005-0000-0000-00007ABE0000}"/>
    <cellStyle name="Normal 4 6 2 4" xfId="2690" xr:uid="{00000000-0005-0000-0000-00007BBE0000}"/>
    <cellStyle name="Normal 4 6 2 4 10" xfId="26216" xr:uid="{00000000-0005-0000-0000-00007CBE0000}"/>
    <cellStyle name="Normal 4 6 2 4 11" xfId="60620" xr:uid="{00000000-0005-0000-0000-00007DBE0000}"/>
    <cellStyle name="Normal 4 6 2 4 2" xfId="4516" xr:uid="{00000000-0005-0000-0000-00007EBE0000}"/>
    <cellStyle name="Normal 4 6 2 4 2 2" xfId="17163" xr:uid="{00000000-0005-0000-0000-00007FBE0000}"/>
    <cellStyle name="Normal 4 6 2 4 2 2 2" xfId="52379" xr:uid="{00000000-0005-0000-0000-000080BE0000}"/>
    <cellStyle name="Normal 4 6 2 4 2 3" xfId="39782" xr:uid="{00000000-0005-0000-0000-000081BE0000}"/>
    <cellStyle name="Normal 4 6 2 4 2 4" xfId="29768" xr:uid="{00000000-0005-0000-0000-000082BE0000}"/>
    <cellStyle name="Normal 4 6 2 4 3" xfId="5986" xr:uid="{00000000-0005-0000-0000-000083BE0000}"/>
    <cellStyle name="Normal 4 6 2 4 3 2" xfId="18617" xr:uid="{00000000-0005-0000-0000-000084BE0000}"/>
    <cellStyle name="Normal 4 6 2 4 3 2 2" xfId="53833" xr:uid="{00000000-0005-0000-0000-000085BE0000}"/>
    <cellStyle name="Normal 4 6 2 4 3 3" xfId="41236" xr:uid="{00000000-0005-0000-0000-000086BE0000}"/>
    <cellStyle name="Normal 4 6 2 4 3 4" xfId="31222" xr:uid="{00000000-0005-0000-0000-000087BE0000}"/>
    <cellStyle name="Normal 4 6 2 4 4" xfId="7445" xr:uid="{00000000-0005-0000-0000-000088BE0000}"/>
    <cellStyle name="Normal 4 6 2 4 4 2" xfId="20071" xr:uid="{00000000-0005-0000-0000-000089BE0000}"/>
    <cellStyle name="Normal 4 6 2 4 4 2 2" xfId="55287" xr:uid="{00000000-0005-0000-0000-00008ABE0000}"/>
    <cellStyle name="Normal 4 6 2 4 4 3" xfId="42690" xr:uid="{00000000-0005-0000-0000-00008BBE0000}"/>
    <cellStyle name="Normal 4 6 2 4 4 4" xfId="32676" xr:uid="{00000000-0005-0000-0000-00008CBE0000}"/>
    <cellStyle name="Normal 4 6 2 4 5" xfId="9226" xr:uid="{00000000-0005-0000-0000-00008DBE0000}"/>
    <cellStyle name="Normal 4 6 2 4 5 2" xfId="21847" xr:uid="{00000000-0005-0000-0000-00008EBE0000}"/>
    <cellStyle name="Normal 4 6 2 4 5 2 2" xfId="57063" xr:uid="{00000000-0005-0000-0000-00008FBE0000}"/>
    <cellStyle name="Normal 4 6 2 4 5 3" xfId="44466" xr:uid="{00000000-0005-0000-0000-000090BE0000}"/>
    <cellStyle name="Normal 4 6 2 4 5 4" xfId="34452" xr:uid="{00000000-0005-0000-0000-000091BE0000}"/>
    <cellStyle name="Normal 4 6 2 4 6" xfId="11020" xr:uid="{00000000-0005-0000-0000-000092BE0000}"/>
    <cellStyle name="Normal 4 6 2 4 6 2" xfId="23623" xr:uid="{00000000-0005-0000-0000-000093BE0000}"/>
    <cellStyle name="Normal 4 6 2 4 6 2 2" xfId="58839" xr:uid="{00000000-0005-0000-0000-000094BE0000}"/>
    <cellStyle name="Normal 4 6 2 4 6 3" xfId="46242" xr:uid="{00000000-0005-0000-0000-000095BE0000}"/>
    <cellStyle name="Normal 4 6 2 4 6 4" xfId="36228" xr:uid="{00000000-0005-0000-0000-000096BE0000}"/>
    <cellStyle name="Normal 4 6 2 4 7" xfId="15387" xr:uid="{00000000-0005-0000-0000-000097BE0000}"/>
    <cellStyle name="Normal 4 6 2 4 7 2" xfId="50603" xr:uid="{00000000-0005-0000-0000-000098BE0000}"/>
    <cellStyle name="Normal 4 6 2 4 7 3" xfId="27992" xr:uid="{00000000-0005-0000-0000-000099BE0000}"/>
    <cellStyle name="Normal 4 6 2 4 8" xfId="13609" xr:uid="{00000000-0005-0000-0000-00009ABE0000}"/>
    <cellStyle name="Normal 4 6 2 4 8 2" xfId="48827" xr:uid="{00000000-0005-0000-0000-00009BBE0000}"/>
    <cellStyle name="Normal 4 6 2 4 9" xfId="38006" xr:uid="{00000000-0005-0000-0000-00009CBE0000}"/>
    <cellStyle name="Normal 4 6 2 5" xfId="3854" xr:uid="{00000000-0005-0000-0000-00009DBE0000}"/>
    <cellStyle name="Normal 4 6 2 5 2" xfId="8577" xr:uid="{00000000-0005-0000-0000-00009EBE0000}"/>
    <cellStyle name="Normal 4 6 2 5 2 2" xfId="21203" xr:uid="{00000000-0005-0000-0000-00009FBE0000}"/>
    <cellStyle name="Normal 4 6 2 5 2 2 2" xfId="56419" xr:uid="{00000000-0005-0000-0000-0000A0BE0000}"/>
    <cellStyle name="Normal 4 6 2 5 2 3" xfId="43822" xr:uid="{00000000-0005-0000-0000-0000A1BE0000}"/>
    <cellStyle name="Normal 4 6 2 5 2 4" xfId="33808" xr:uid="{00000000-0005-0000-0000-0000A2BE0000}"/>
    <cellStyle name="Normal 4 6 2 5 3" xfId="10358" xr:uid="{00000000-0005-0000-0000-0000A3BE0000}"/>
    <cellStyle name="Normal 4 6 2 5 3 2" xfId="22979" xr:uid="{00000000-0005-0000-0000-0000A4BE0000}"/>
    <cellStyle name="Normal 4 6 2 5 3 2 2" xfId="58195" xr:uid="{00000000-0005-0000-0000-0000A5BE0000}"/>
    <cellStyle name="Normal 4 6 2 5 3 3" xfId="45598" xr:uid="{00000000-0005-0000-0000-0000A6BE0000}"/>
    <cellStyle name="Normal 4 6 2 5 3 4" xfId="35584" xr:uid="{00000000-0005-0000-0000-0000A7BE0000}"/>
    <cellStyle name="Normal 4 6 2 5 4" xfId="12154" xr:uid="{00000000-0005-0000-0000-0000A8BE0000}"/>
    <cellStyle name="Normal 4 6 2 5 4 2" xfId="24755" xr:uid="{00000000-0005-0000-0000-0000A9BE0000}"/>
    <cellStyle name="Normal 4 6 2 5 4 2 2" xfId="59971" xr:uid="{00000000-0005-0000-0000-0000AABE0000}"/>
    <cellStyle name="Normal 4 6 2 5 4 3" xfId="47374" xr:uid="{00000000-0005-0000-0000-0000ABBE0000}"/>
    <cellStyle name="Normal 4 6 2 5 4 4" xfId="37360" xr:uid="{00000000-0005-0000-0000-0000ACBE0000}"/>
    <cellStyle name="Normal 4 6 2 5 5" xfId="16519" xr:uid="{00000000-0005-0000-0000-0000ADBE0000}"/>
    <cellStyle name="Normal 4 6 2 5 5 2" xfId="51735" xr:uid="{00000000-0005-0000-0000-0000AEBE0000}"/>
    <cellStyle name="Normal 4 6 2 5 5 3" xfId="29124" xr:uid="{00000000-0005-0000-0000-0000AFBE0000}"/>
    <cellStyle name="Normal 4 6 2 5 6" xfId="14741" xr:uid="{00000000-0005-0000-0000-0000B0BE0000}"/>
    <cellStyle name="Normal 4 6 2 5 6 2" xfId="49959" xr:uid="{00000000-0005-0000-0000-0000B1BE0000}"/>
    <cellStyle name="Normal 4 6 2 5 7" xfId="39138" xr:uid="{00000000-0005-0000-0000-0000B2BE0000}"/>
    <cellStyle name="Normal 4 6 2 5 8" xfId="27348" xr:uid="{00000000-0005-0000-0000-0000B3BE0000}"/>
    <cellStyle name="Normal 4 6 2 6" xfId="4194" xr:uid="{00000000-0005-0000-0000-0000B4BE0000}"/>
    <cellStyle name="Normal 4 6 2 6 2" xfId="16841" xr:uid="{00000000-0005-0000-0000-0000B5BE0000}"/>
    <cellStyle name="Normal 4 6 2 6 2 2" xfId="52057" xr:uid="{00000000-0005-0000-0000-0000B6BE0000}"/>
    <cellStyle name="Normal 4 6 2 6 2 3" xfId="29446" xr:uid="{00000000-0005-0000-0000-0000B7BE0000}"/>
    <cellStyle name="Normal 4 6 2 6 3" xfId="13287" xr:uid="{00000000-0005-0000-0000-0000B8BE0000}"/>
    <cellStyle name="Normal 4 6 2 6 3 2" xfId="48505" xr:uid="{00000000-0005-0000-0000-0000B9BE0000}"/>
    <cellStyle name="Normal 4 6 2 6 4" xfId="39460" xr:uid="{00000000-0005-0000-0000-0000BABE0000}"/>
    <cellStyle name="Normal 4 6 2 6 5" xfId="25894" xr:uid="{00000000-0005-0000-0000-0000BBBE0000}"/>
    <cellStyle name="Normal 4 6 2 7" xfId="5664" xr:uid="{00000000-0005-0000-0000-0000BCBE0000}"/>
    <cellStyle name="Normal 4 6 2 7 2" xfId="18295" xr:uid="{00000000-0005-0000-0000-0000BDBE0000}"/>
    <cellStyle name="Normal 4 6 2 7 2 2" xfId="53511" xr:uid="{00000000-0005-0000-0000-0000BEBE0000}"/>
    <cellStyle name="Normal 4 6 2 7 3" xfId="40914" xr:uid="{00000000-0005-0000-0000-0000BFBE0000}"/>
    <cellStyle name="Normal 4 6 2 7 4" xfId="30900" xr:uid="{00000000-0005-0000-0000-0000C0BE0000}"/>
    <cellStyle name="Normal 4 6 2 8" xfId="7123" xr:uid="{00000000-0005-0000-0000-0000C1BE0000}"/>
    <cellStyle name="Normal 4 6 2 8 2" xfId="19749" xr:uid="{00000000-0005-0000-0000-0000C2BE0000}"/>
    <cellStyle name="Normal 4 6 2 8 2 2" xfId="54965" xr:uid="{00000000-0005-0000-0000-0000C3BE0000}"/>
    <cellStyle name="Normal 4 6 2 8 3" xfId="42368" xr:uid="{00000000-0005-0000-0000-0000C4BE0000}"/>
    <cellStyle name="Normal 4 6 2 8 4" xfId="32354" xr:uid="{00000000-0005-0000-0000-0000C5BE0000}"/>
    <cellStyle name="Normal 4 6 2 9" xfId="8904" xr:uid="{00000000-0005-0000-0000-0000C6BE0000}"/>
    <cellStyle name="Normal 4 6 2 9 2" xfId="21525" xr:uid="{00000000-0005-0000-0000-0000C7BE0000}"/>
    <cellStyle name="Normal 4 6 2 9 2 2" xfId="56741" xr:uid="{00000000-0005-0000-0000-0000C8BE0000}"/>
    <cellStyle name="Normal 4 6 2 9 3" xfId="44144" xr:uid="{00000000-0005-0000-0000-0000C9BE0000}"/>
    <cellStyle name="Normal 4 6 2 9 4" xfId="34130" xr:uid="{00000000-0005-0000-0000-0000CABE0000}"/>
    <cellStyle name="Normal 4 6 3" xfId="3039" xr:uid="{00000000-0005-0000-0000-0000CBBE0000}"/>
    <cellStyle name="Normal 4 6 3 10" xfId="25412" xr:uid="{00000000-0005-0000-0000-0000CCBE0000}"/>
    <cellStyle name="Normal 4 6 3 11" xfId="60947" xr:uid="{00000000-0005-0000-0000-0000CDBE0000}"/>
    <cellStyle name="Normal 4 6 3 2" xfId="4843" xr:uid="{00000000-0005-0000-0000-0000CEBE0000}"/>
    <cellStyle name="Normal 4 6 3 2 2" xfId="17490" xr:uid="{00000000-0005-0000-0000-0000CFBE0000}"/>
    <cellStyle name="Normal 4 6 3 2 2 2" xfId="52706" xr:uid="{00000000-0005-0000-0000-0000D0BE0000}"/>
    <cellStyle name="Normal 4 6 3 2 2 3" xfId="30095" xr:uid="{00000000-0005-0000-0000-0000D1BE0000}"/>
    <cellStyle name="Normal 4 6 3 2 3" xfId="13936" xr:uid="{00000000-0005-0000-0000-0000D2BE0000}"/>
    <cellStyle name="Normal 4 6 3 2 3 2" xfId="49154" xr:uid="{00000000-0005-0000-0000-0000D3BE0000}"/>
    <cellStyle name="Normal 4 6 3 2 4" xfId="40109" xr:uid="{00000000-0005-0000-0000-0000D4BE0000}"/>
    <cellStyle name="Normal 4 6 3 2 5" xfId="26543" xr:uid="{00000000-0005-0000-0000-0000D5BE0000}"/>
    <cellStyle name="Normal 4 6 3 3" xfId="6313" xr:uid="{00000000-0005-0000-0000-0000D6BE0000}"/>
    <cellStyle name="Normal 4 6 3 3 2" xfId="18944" xr:uid="{00000000-0005-0000-0000-0000D7BE0000}"/>
    <cellStyle name="Normal 4 6 3 3 2 2" xfId="54160" xr:uid="{00000000-0005-0000-0000-0000D8BE0000}"/>
    <cellStyle name="Normal 4 6 3 3 3" xfId="41563" xr:uid="{00000000-0005-0000-0000-0000D9BE0000}"/>
    <cellStyle name="Normal 4 6 3 3 4" xfId="31549" xr:uid="{00000000-0005-0000-0000-0000DABE0000}"/>
    <cellStyle name="Normal 4 6 3 4" xfId="7772" xr:uid="{00000000-0005-0000-0000-0000DBBE0000}"/>
    <cellStyle name="Normal 4 6 3 4 2" xfId="20398" xr:uid="{00000000-0005-0000-0000-0000DCBE0000}"/>
    <cellStyle name="Normal 4 6 3 4 2 2" xfId="55614" xr:uid="{00000000-0005-0000-0000-0000DDBE0000}"/>
    <cellStyle name="Normal 4 6 3 4 3" xfId="43017" xr:uid="{00000000-0005-0000-0000-0000DEBE0000}"/>
    <cellStyle name="Normal 4 6 3 4 4" xfId="33003" xr:uid="{00000000-0005-0000-0000-0000DFBE0000}"/>
    <cellStyle name="Normal 4 6 3 5" xfId="9553" xr:uid="{00000000-0005-0000-0000-0000E0BE0000}"/>
    <cellStyle name="Normal 4 6 3 5 2" xfId="22174" xr:uid="{00000000-0005-0000-0000-0000E1BE0000}"/>
    <cellStyle name="Normal 4 6 3 5 2 2" xfId="57390" xr:uid="{00000000-0005-0000-0000-0000E2BE0000}"/>
    <cellStyle name="Normal 4 6 3 5 3" xfId="44793" xr:uid="{00000000-0005-0000-0000-0000E3BE0000}"/>
    <cellStyle name="Normal 4 6 3 5 4" xfId="34779" xr:uid="{00000000-0005-0000-0000-0000E4BE0000}"/>
    <cellStyle name="Normal 4 6 3 6" xfId="11347" xr:uid="{00000000-0005-0000-0000-0000E5BE0000}"/>
    <cellStyle name="Normal 4 6 3 6 2" xfId="23950" xr:uid="{00000000-0005-0000-0000-0000E6BE0000}"/>
    <cellStyle name="Normal 4 6 3 6 2 2" xfId="59166" xr:uid="{00000000-0005-0000-0000-0000E7BE0000}"/>
    <cellStyle name="Normal 4 6 3 6 3" xfId="46569" xr:uid="{00000000-0005-0000-0000-0000E8BE0000}"/>
    <cellStyle name="Normal 4 6 3 6 4" xfId="36555" xr:uid="{00000000-0005-0000-0000-0000E9BE0000}"/>
    <cellStyle name="Normal 4 6 3 7" xfId="15714" xr:uid="{00000000-0005-0000-0000-0000EABE0000}"/>
    <cellStyle name="Normal 4 6 3 7 2" xfId="50930" xr:uid="{00000000-0005-0000-0000-0000EBBE0000}"/>
    <cellStyle name="Normal 4 6 3 7 3" xfId="28319" xr:uid="{00000000-0005-0000-0000-0000ECBE0000}"/>
    <cellStyle name="Normal 4 6 3 8" xfId="12805" xr:uid="{00000000-0005-0000-0000-0000EDBE0000}"/>
    <cellStyle name="Normal 4 6 3 8 2" xfId="48023" xr:uid="{00000000-0005-0000-0000-0000EEBE0000}"/>
    <cellStyle name="Normal 4 6 3 9" xfId="38333" xr:uid="{00000000-0005-0000-0000-0000EFBE0000}"/>
    <cellStyle name="Normal 4 6 4" xfId="2866" xr:uid="{00000000-0005-0000-0000-0000F0BE0000}"/>
    <cellStyle name="Normal 4 6 4 10" xfId="25253" xr:uid="{00000000-0005-0000-0000-0000F1BE0000}"/>
    <cellStyle name="Normal 4 6 4 11" xfId="60788" xr:uid="{00000000-0005-0000-0000-0000F2BE0000}"/>
    <cellStyle name="Normal 4 6 4 2" xfId="4684" xr:uid="{00000000-0005-0000-0000-0000F3BE0000}"/>
    <cellStyle name="Normal 4 6 4 2 2" xfId="17331" xr:uid="{00000000-0005-0000-0000-0000F4BE0000}"/>
    <cellStyle name="Normal 4 6 4 2 2 2" xfId="52547" xr:uid="{00000000-0005-0000-0000-0000F5BE0000}"/>
    <cellStyle name="Normal 4 6 4 2 2 3" xfId="29936" xr:uid="{00000000-0005-0000-0000-0000F6BE0000}"/>
    <cellStyle name="Normal 4 6 4 2 3" xfId="13777" xr:uid="{00000000-0005-0000-0000-0000F7BE0000}"/>
    <cellStyle name="Normal 4 6 4 2 3 2" xfId="48995" xr:uid="{00000000-0005-0000-0000-0000F8BE0000}"/>
    <cellStyle name="Normal 4 6 4 2 4" xfId="39950" xr:uid="{00000000-0005-0000-0000-0000F9BE0000}"/>
    <cellStyle name="Normal 4 6 4 2 5" xfId="26384" xr:uid="{00000000-0005-0000-0000-0000FABE0000}"/>
    <cellStyle name="Normal 4 6 4 3" xfId="6154" xr:uid="{00000000-0005-0000-0000-0000FBBE0000}"/>
    <cellStyle name="Normal 4 6 4 3 2" xfId="18785" xr:uid="{00000000-0005-0000-0000-0000FCBE0000}"/>
    <cellStyle name="Normal 4 6 4 3 2 2" xfId="54001" xr:uid="{00000000-0005-0000-0000-0000FDBE0000}"/>
    <cellStyle name="Normal 4 6 4 3 3" xfId="41404" xr:uid="{00000000-0005-0000-0000-0000FEBE0000}"/>
    <cellStyle name="Normal 4 6 4 3 4" xfId="31390" xr:uid="{00000000-0005-0000-0000-0000FFBE0000}"/>
    <cellStyle name="Normal 4 6 4 4" xfId="7613" xr:uid="{00000000-0005-0000-0000-000000BF0000}"/>
    <cellStyle name="Normal 4 6 4 4 2" xfId="20239" xr:uid="{00000000-0005-0000-0000-000001BF0000}"/>
    <cellStyle name="Normal 4 6 4 4 2 2" xfId="55455" xr:uid="{00000000-0005-0000-0000-000002BF0000}"/>
    <cellStyle name="Normal 4 6 4 4 3" xfId="42858" xr:uid="{00000000-0005-0000-0000-000003BF0000}"/>
    <cellStyle name="Normal 4 6 4 4 4" xfId="32844" xr:uid="{00000000-0005-0000-0000-000004BF0000}"/>
    <cellStyle name="Normal 4 6 4 5" xfId="9394" xr:uid="{00000000-0005-0000-0000-000005BF0000}"/>
    <cellStyle name="Normal 4 6 4 5 2" xfId="22015" xr:uid="{00000000-0005-0000-0000-000006BF0000}"/>
    <cellStyle name="Normal 4 6 4 5 2 2" xfId="57231" xr:uid="{00000000-0005-0000-0000-000007BF0000}"/>
    <cellStyle name="Normal 4 6 4 5 3" xfId="44634" xr:uid="{00000000-0005-0000-0000-000008BF0000}"/>
    <cellStyle name="Normal 4 6 4 5 4" xfId="34620" xr:uid="{00000000-0005-0000-0000-000009BF0000}"/>
    <cellStyle name="Normal 4 6 4 6" xfId="11188" xr:uid="{00000000-0005-0000-0000-00000ABF0000}"/>
    <cellStyle name="Normal 4 6 4 6 2" xfId="23791" xr:uid="{00000000-0005-0000-0000-00000BBF0000}"/>
    <cellStyle name="Normal 4 6 4 6 2 2" xfId="59007" xr:uid="{00000000-0005-0000-0000-00000CBF0000}"/>
    <cellStyle name="Normal 4 6 4 6 3" xfId="46410" xr:uid="{00000000-0005-0000-0000-00000DBF0000}"/>
    <cellStyle name="Normal 4 6 4 6 4" xfId="36396" xr:uid="{00000000-0005-0000-0000-00000EBF0000}"/>
    <cellStyle name="Normal 4 6 4 7" xfId="15555" xr:uid="{00000000-0005-0000-0000-00000FBF0000}"/>
    <cellStyle name="Normal 4 6 4 7 2" xfId="50771" xr:uid="{00000000-0005-0000-0000-000010BF0000}"/>
    <cellStyle name="Normal 4 6 4 7 3" xfId="28160" xr:uid="{00000000-0005-0000-0000-000011BF0000}"/>
    <cellStyle name="Normal 4 6 4 8" xfId="12646" xr:uid="{00000000-0005-0000-0000-000012BF0000}"/>
    <cellStyle name="Normal 4 6 4 8 2" xfId="47864" xr:uid="{00000000-0005-0000-0000-000013BF0000}"/>
    <cellStyle name="Normal 4 6 4 9" xfId="38174" xr:uid="{00000000-0005-0000-0000-000014BF0000}"/>
    <cellStyle name="Normal 4 6 5" xfId="3375" xr:uid="{00000000-0005-0000-0000-000015BF0000}"/>
    <cellStyle name="Normal 4 6 5 10" xfId="26871" xr:uid="{00000000-0005-0000-0000-000016BF0000}"/>
    <cellStyle name="Normal 4 6 5 11" xfId="61275" xr:uid="{00000000-0005-0000-0000-000017BF0000}"/>
    <cellStyle name="Normal 4 6 5 2" xfId="5171" xr:uid="{00000000-0005-0000-0000-000018BF0000}"/>
    <cellStyle name="Normal 4 6 5 2 2" xfId="17818" xr:uid="{00000000-0005-0000-0000-000019BF0000}"/>
    <cellStyle name="Normal 4 6 5 2 2 2" xfId="53034" xr:uid="{00000000-0005-0000-0000-00001ABF0000}"/>
    <cellStyle name="Normal 4 6 5 2 3" xfId="40437" xr:uid="{00000000-0005-0000-0000-00001BBF0000}"/>
    <cellStyle name="Normal 4 6 5 2 4" xfId="30423" xr:uid="{00000000-0005-0000-0000-00001CBF0000}"/>
    <cellStyle name="Normal 4 6 5 3" xfId="6641" xr:uid="{00000000-0005-0000-0000-00001DBF0000}"/>
    <cellStyle name="Normal 4 6 5 3 2" xfId="19272" xr:uid="{00000000-0005-0000-0000-00001EBF0000}"/>
    <cellStyle name="Normal 4 6 5 3 2 2" xfId="54488" xr:uid="{00000000-0005-0000-0000-00001FBF0000}"/>
    <cellStyle name="Normal 4 6 5 3 3" xfId="41891" xr:uid="{00000000-0005-0000-0000-000020BF0000}"/>
    <cellStyle name="Normal 4 6 5 3 4" xfId="31877" xr:uid="{00000000-0005-0000-0000-000021BF0000}"/>
    <cellStyle name="Normal 4 6 5 4" xfId="8100" xr:uid="{00000000-0005-0000-0000-000022BF0000}"/>
    <cellStyle name="Normal 4 6 5 4 2" xfId="20726" xr:uid="{00000000-0005-0000-0000-000023BF0000}"/>
    <cellStyle name="Normal 4 6 5 4 2 2" xfId="55942" xr:uid="{00000000-0005-0000-0000-000024BF0000}"/>
    <cellStyle name="Normal 4 6 5 4 3" xfId="43345" xr:uid="{00000000-0005-0000-0000-000025BF0000}"/>
    <cellStyle name="Normal 4 6 5 4 4" xfId="33331" xr:uid="{00000000-0005-0000-0000-000026BF0000}"/>
    <cellStyle name="Normal 4 6 5 5" xfId="9881" xr:uid="{00000000-0005-0000-0000-000027BF0000}"/>
    <cellStyle name="Normal 4 6 5 5 2" xfId="22502" xr:uid="{00000000-0005-0000-0000-000028BF0000}"/>
    <cellStyle name="Normal 4 6 5 5 2 2" xfId="57718" xr:uid="{00000000-0005-0000-0000-000029BF0000}"/>
    <cellStyle name="Normal 4 6 5 5 3" xfId="45121" xr:uid="{00000000-0005-0000-0000-00002ABF0000}"/>
    <cellStyle name="Normal 4 6 5 5 4" xfId="35107" xr:uid="{00000000-0005-0000-0000-00002BBF0000}"/>
    <cellStyle name="Normal 4 6 5 6" xfId="11675" xr:uid="{00000000-0005-0000-0000-00002CBF0000}"/>
    <cellStyle name="Normal 4 6 5 6 2" xfId="24278" xr:uid="{00000000-0005-0000-0000-00002DBF0000}"/>
    <cellStyle name="Normal 4 6 5 6 2 2" xfId="59494" xr:uid="{00000000-0005-0000-0000-00002EBF0000}"/>
    <cellStyle name="Normal 4 6 5 6 3" xfId="46897" xr:uid="{00000000-0005-0000-0000-00002FBF0000}"/>
    <cellStyle name="Normal 4 6 5 6 4" xfId="36883" xr:uid="{00000000-0005-0000-0000-000030BF0000}"/>
    <cellStyle name="Normal 4 6 5 7" xfId="16042" xr:uid="{00000000-0005-0000-0000-000031BF0000}"/>
    <cellStyle name="Normal 4 6 5 7 2" xfId="51258" xr:uid="{00000000-0005-0000-0000-000032BF0000}"/>
    <cellStyle name="Normal 4 6 5 7 3" xfId="28647" xr:uid="{00000000-0005-0000-0000-000033BF0000}"/>
    <cellStyle name="Normal 4 6 5 8" xfId="14264" xr:uid="{00000000-0005-0000-0000-000034BF0000}"/>
    <cellStyle name="Normal 4 6 5 8 2" xfId="49482" xr:uid="{00000000-0005-0000-0000-000035BF0000}"/>
    <cellStyle name="Normal 4 6 5 9" xfId="38661" xr:uid="{00000000-0005-0000-0000-000036BF0000}"/>
    <cellStyle name="Normal 4 6 6" xfId="2535" xr:uid="{00000000-0005-0000-0000-000037BF0000}"/>
    <cellStyle name="Normal 4 6 6 10" xfId="26062" xr:uid="{00000000-0005-0000-0000-000038BF0000}"/>
    <cellStyle name="Normal 4 6 6 11" xfId="60466" xr:uid="{00000000-0005-0000-0000-000039BF0000}"/>
    <cellStyle name="Normal 4 6 6 2" xfId="4362" xr:uid="{00000000-0005-0000-0000-00003ABF0000}"/>
    <cellStyle name="Normal 4 6 6 2 2" xfId="17009" xr:uid="{00000000-0005-0000-0000-00003BBF0000}"/>
    <cellStyle name="Normal 4 6 6 2 2 2" xfId="52225" xr:uid="{00000000-0005-0000-0000-00003CBF0000}"/>
    <cellStyle name="Normal 4 6 6 2 3" xfId="39628" xr:uid="{00000000-0005-0000-0000-00003DBF0000}"/>
    <cellStyle name="Normal 4 6 6 2 4" xfId="29614" xr:uid="{00000000-0005-0000-0000-00003EBF0000}"/>
    <cellStyle name="Normal 4 6 6 3" xfId="5832" xr:uid="{00000000-0005-0000-0000-00003FBF0000}"/>
    <cellStyle name="Normal 4 6 6 3 2" xfId="18463" xr:uid="{00000000-0005-0000-0000-000040BF0000}"/>
    <cellStyle name="Normal 4 6 6 3 2 2" xfId="53679" xr:uid="{00000000-0005-0000-0000-000041BF0000}"/>
    <cellStyle name="Normal 4 6 6 3 3" xfId="41082" xr:uid="{00000000-0005-0000-0000-000042BF0000}"/>
    <cellStyle name="Normal 4 6 6 3 4" xfId="31068" xr:uid="{00000000-0005-0000-0000-000043BF0000}"/>
    <cellStyle name="Normal 4 6 6 4" xfId="7291" xr:uid="{00000000-0005-0000-0000-000044BF0000}"/>
    <cellStyle name="Normal 4 6 6 4 2" xfId="19917" xr:uid="{00000000-0005-0000-0000-000045BF0000}"/>
    <cellStyle name="Normal 4 6 6 4 2 2" xfId="55133" xr:uid="{00000000-0005-0000-0000-000046BF0000}"/>
    <cellStyle name="Normal 4 6 6 4 3" xfId="42536" xr:uid="{00000000-0005-0000-0000-000047BF0000}"/>
    <cellStyle name="Normal 4 6 6 4 4" xfId="32522" xr:uid="{00000000-0005-0000-0000-000048BF0000}"/>
    <cellStyle name="Normal 4 6 6 5" xfId="9072" xr:uid="{00000000-0005-0000-0000-000049BF0000}"/>
    <cellStyle name="Normal 4 6 6 5 2" xfId="21693" xr:uid="{00000000-0005-0000-0000-00004ABF0000}"/>
    <cellStyle name="Normal 4 6 6 5 2 2" xfId="56909" xr:uid="{00000000-0005-0000-0000-00004BBF0000}"/>
    <cellStyle name="Normal 4 6 6 5 3" xfId="44312" xr:uid="{00000000-0005-0000-0000-00004CBF0000}"/>
    <cellStyle name="Normal 4 6 6 5 4" xfId="34298" xr:uid="{00000000-0005-0000-0000-00004DBF0000}"/>
    <cellStyle name="Normal 4 6 6 6" xfId="10866" xr:uid="{00000000-0005-0000-0000-00004EBF0000}"/>
    <cellStyle name="Normal 4 6 6 6 2" xfId="23469" xr:uid="{00000000-0005-0000-0000-00004FBF0000}"/>
    <cellStyle name="Normal 4 6 6 6 2 2" xfId="58685" xr:uid="{00000000-0005-0000-0000-000050BF0000}"/>
    <cellStyle name="Normal 4 6 6 6 3" xfId="46088" xr:uid="{00000000-0005-0000-0000-000051BF0000}"/>
    <cellStyle name="Normal 4 6 6 6 4" xfId="36074" xr:uid="{00000000-0005-0000-0000-000052BF0000}"/>
    <cellStyle name="Normal 4 6 6 7" xfId="15233" xr:uid="{00000000-0005-0000-0000-000053BF0000}"/>
    <cellStyle name="Normal 4 6 6 7 2" xfId="50449" xr:uid="{00000000-0005-0000-0000-000054BF0000}"/>
    <cellStyle name="Normal 4 6 6 7 3" xfId="27838" xr:uid="{00000000-0005-0000-0000-000055BF0000}"/>
    <cellStyle name="Normal 4 6 6 8" xfId="13455" xr:uid="{00000000-0005-0000-0000-000056BF0000}"/>
    <cellStyle name="Normal 4 6 6 8 2" xfId="48673" xr:uid="{00000000-0005-0000-0000-000057BF0000}"/>
    <cellStyle name="Normal 4 6 6 9" xfId="37852" xr:uid="{00000000-0005-0000-0000-000058BF0000}"/>
    <cellStyle name="Normal 4 6 7" xfId="3699" xr:uid="{00000000-0005-0000-0000-000059BF0000}"/>
    <cellStyle name="Normal 4 6 7 2" xfId="8423" xr:uid="{00000000-0005-0000-0000-00005ABF0000}"/>
    <cellStyle name="Normal 4 6 7 2 2" xfId="21049" xr:uid="{00000000-0005-0000-0000-00005BBF0000}"/>
    <cellStyle name="Normal 4 6 7 2 2 2" xfId="56265" xr:uid="{00000000-0005-0000-0000-00005CBF0000}"/>
    <cellStyle name="Normal 4 6 7 2 3" xfId="43668" xr:uid="{00000000-0005-0000-0000-00005DBF0000}"/>
    <cellStyle name="Normal 4 6 7 2 4" xfId="33654" xr:uid="{00000000-0005-0000-0000-00005EBF0000}"/>
    <cellStyle name="Normal 4 6 7 3" xfId="10204" xr:uid="{00000000-0005-0000-0000-00005FBF0000}"/>
    <cellStyle name="Normal 4 6 7 3 2" xfId="22825" xr:uid="{00000000-0005-0000-0000-000060BF0000}"/>
    <cellStyle name="Normal 4 6 7 3 2 2" xfId="58041" xr:uid="{00000000-0005-0000-0000-000061BF0000}"/>
    <cellStyle name="Normal 4 6 7 3 3" xfId="45444" xr:uid="{00000000-0005-0000-0000-000062BF0000}"/>
    <cellStyle name="Normal 4 6 7 3 4" xfId="35430" xr:uid="{00000000-0005-0000-0000-000063BF0000}"/>
    <cellStyle name="Normal 4 6 7 4" xfId="12000" xr:uid="{00000000-0005-0000-0000-000064BF0000}"/>
    <cellStyle name="Normal 4 6 7 4 2" xfId="24601" xr:uid="{00000000-0005-0000-0000-000065BF0000}"/>
    <cellStyle name="Normal 4 6 7 4 2 2" xfId="59817" xr:uid="{00000000-0005-0000-0000-000066BF0000}"/>
    <cellStyle name="Normal 4 6 7 4 3" xfId="47220" xr:uid="{00000000-0005-0000-0000-000067BF0000}"/>
    <cellStyle name="Normal 4 6 7 4 4" xfId="37206" xr:uid="{00000000-0005-0000-0000-000068BF0000}"/>
    <cellStyle name="Normal 4 6 7 5" xfId="16365" xr:uid="{00000000-0005-0000-0000-000069BF0000}"/>
    <cellStyle name="Normal 4 6 7 5 2" xfId="51581" xr:uid="{00000000-0005-0000-0000-00006ABF0000}"/>
    <cellStyle name="Normal 4 6 7 5 3" xfId="28970" xr:uid="{00000000-0005-0000-0000-00006BBF0000}"/>
    <cellStyle name="Normal 4 6 7 6" xfId="14587" xr:uid="{00000000-0005-0000-0000-00006CBF0000}"/>
    <cellStyle name="Normal 4 6 7 6 2" xfId="49805" xr:uid="{00000000-0005-0000-0000-00006DBF0000}"/>
    <cellStyle name="Normal 4 6 7 7" xfId="38984" xr:uid="{00000000-0005-0000-0000-00006EBF0000}"/>
    <cellStyle name="Normal 4 6 7 8" xfId="27194" xr:uid="{00000000-0005-0000-0000-00006FBF0000}"/>
    <cellStyle name="Normal 4 6 8" xfId="4035" xr:uid="{00000000-0005-0000-0000-000070BF0000}"/>
    <cellStyle name="Normal 4 6 8 2" xfId="16687" xr:uid="{00000000-0005-0000-0000-000071BF0000}"/>
    <cellStyle name="Normal 4 6 8 2 2" xfId="51903" xr:uid="{00000000-0005-0000-0000-000072BF0000}"/>
    <cellStyle name="Normal 4 6 8 2 3" xfId="29292" xr:uid="{00000000-0005-0000-0000-000073BF0000}"/>
    <cellStyle name="Normal 4 6 8 3" xfId="13133" xr:uid="{00000000-0005-0000-0000-000074BF0000}"/>
    <cellStyle name="Normal 4 6 8 3 2" xfId="48351" xr:uid="{00000000-0005-0000-0000-000075BF0000}"/>
    <cellStyle name="Normal 4 6 8 4" xfId="39306" xr:uid="{00000000-0005-0000-0000-000076BF0000}"/>
    <cellStyle name="Normal 4 6 8 5" xfId="25740" xr:uid="{00000000-0005-0000-0000-000077BF0000}"/>
    <cellStyle name="Normal 4 6 9" xfId="5510" xr:uid="{00000000-0005-0000-0000-000078BF0000}"/>
    <cellStyle name="Normal 4 6 9 2" xfId="18141" xr:uid="{00000000-0005-0000-0000-000079BF0000}"/>
    <cellStyle name="Normal 4 6 9 2 2" xfId="53357" xr:uid="{00000000-0005-0000-0000-00007ABF0000}"/>
    <cellStyle name="Normal 4 6 9 3" xfId="40760" xr:uid="{00000000-0005-0000-0000-00007BBF0000}"/>
    <cellStyle name="Normal 4 6 9 4" xfId="30746" xr:uid="{00000000-0005-0000-0000-00007CBF0000}"/>
    <cellStyle name="Normal 4 7" xfId="2274" xr:uid="{00000000-0005-0000-0000-00007DBF0000}"/>
    <cellStyle name="Normal 4 7 10" xfId="10710" xr:uid="{00000000-0005-0000-0000-00007EBF0000}"/>
    <cellStyle name="Normal 4 7 10 2" xfId="23321" xr:uid="{00000000-0005-0000-0000-00007FBF0000}"/>
    <cellStyle name="Normal 4 7 10 2 2" xfId="58537" xr:uid="{00000000-0005-0000-0000-000080BF0000}"/>
    <cellStyle name="Normal 4 7 10 3" xfId="45940" xr:uid="{00000000-0005-0000-0000-000081BF0000}"/>
    <cellStyle name="Normal 4 7 10 4" xfId="35926" xr:uid="{00000000-0005-0000-0000-000082BF0000}"/>
    <cellStyle name="Normal 4 7 11" xfId="14991" xr:uid="{00000000-0005-0000-0000-000083BF0000}"/>
    <cellStyle name="Normal 4 7 11 2" xfId="50207" xr:uid="{00000000-0005-0000-0000-000084BF0000}"/>
    <cellStyle name="Normal 4 7 11 3" xfId="27596" xr:uid="{00000000-0005-0000-0000-000085BF0000}"/>
    <cellStyle name="Normal 4 7 12" xfId="12404" xr:uid="{00000000-0005-0000-0000-000086BF0000}"/>
    <cellStyle name="Normal 4 7 12 2" xfId="47622" xr:uid="{00000000-0005-0000-0000-000087BF0000}"/>
    <cellStyle name="Normal 4 7 13" xfId="37610" xr:uid="{00000000-0005-0000-0000-000088BF0000}"/>
    <cellStyle name="Normal 4 7 14" xfId="25011" xr:uid="{00000000-0005-0000-0000-000089BF0000}"/>
    <cellStyle name="Normal 4 7 15" xfId="60224" xr:uid="{00000000-0005-0000-0000-00008ABF0000}"/>
    <cellStyle name="Normal 4 7 2" xfId="3126" xr:uid="{00000000-0005-0000-0000-00008BBF0000}"/>
    <cellStyle name="Normal 4 7 2 10" xfId="25495" xr:uid="{00000000-0005-0000-0000-00008CBF0000}"/>
    <cellStyle name="Normal 4 7 2 11" xfId="61030" xr:uid="{00000000-0005-0000-0000-00008DBF0000}"/>
    <cellStyle name="Normal 4 7 2 2" xfId="4926" xr:uid="{00000000-0005-0000-0000-00008EBF0000}"/>
    <cellStyle name="Normal 4 7 2 2 2" xfId="17573" xr:uid="{00000000-0005-0000-0000-00008FBF0000}"/>
    <cellStyle name="Normal 4 7 2 2 2 2" xfId="52789" xr:uid="{00000000-0005-0000-0000-000090BF0000}"/>
    <cellStyle name="Normal 4 7 2 2 2 3" xfId="30178" xr:uid="{00000000-0005-0000-0000-000091BF0000}"/>
    <cellStyle name="Normal 4 7 2 2 3" xfId="14019" xr:uid="{00000000-0005-0000-0000-000092BF0000}"/>
    <cellStyle name="Normal 4 7 2 2 3 2" xfId="49237" xr:uid="{00000000-0005-0000-0000-000093BF0000}"/>
    <cellStyle name="Normal 4 7 2 2 4" xfId="40192" xr:uid="{00000000-0005-0000-0000-000094BF0000}"/>
    <cellStyle name="Normal 4 7 2 2 5" xfId="26626" xr:uid="{00000000-0005-0000-0000-000095BF0000}"/>
    <cellStyle name="Normal 4 7 2 3" xfId="6396" xr:uid="{00000000-0005-0000-0000-000096BF0000}"/>
    <cellStyle name="Normal 4 7 2 3 2" xfId="19027" xr:uid="{00000000-0005-0000-0000-000097BF0000}"/>
    <cellStyle name="Normal 4 7 2 3 2 2" xfId="54243" xr:uid="{00000000-0005-0000-0000-000098BF0000}"/>
    <cellStyle name="Normal 4 7 2 3 3" xfId="41646" xr:uid="{00000000-0005-0000-0000-000099BF0000}"/>
    <cellStyle name="Normal 4 7 2 3 4" xfId="31632" xr:uid="{00000000-0005-0000-0000-00009ABF0000}"/>
    <cellStyle name="Normal 4 7 2 4" xfId="7855" xr:uid="{00000000-0005-0000-0000-00009BBF0000}"/>
    <cellStyle name="Normal 4 7 2 4 2" xfId="20481" xr:uid="{00000000-0005-0000-0000-00009CBF0000}"/>
    <cellStyle name="Normal 4 7 2 4 2 2" xfId="55697" xr:uid="{00000000-0005-0000-0000-00009DBF0000}"/>
    <cellStyle name="Normal 4 7 2 4 3" xfId="43100" xr:uid="{00000000-0005-0000-0000-00009EBF0000}"/>
    <cellStyle name="Normal 4 7 2 4 4" xfId="33086" xr:uid="{00000000-0005-0000-0000-00009FBF0000}"/>
    <cellStyle name="Normal 4 7 2 5" xfId="9636" xr:uid="{00000000-0005-0000-0000-0000A0BF0000}"/>
    <cellStyle name="Normal 4 7 2 5 2" xfId="22257" xr:uid="{00000000-0005-0000-0000-0000A1BF0000}"/>
    <cellStyle name="Normal 4 7 2 5 2 2" xfId="57473" xr:uid="{00000000-0005-0000-0000-0000A2BF0000}"/>
    <cellStyle name="Normal 4 7 2 5 3" xfId="44876" xr:uid="{00000000-0005-0000-0000-0000A3BF0000}"/>
    <cellStyle name="Normal 4 7 2 5 4" xfId="34862" xr:uid="{00000000-0005-0000-0000-0000A4BF0000}"/>
    <cellStyle name="Normal 4 7 2 6" xfId="11430" xr:uid="{00000000-0005-0000-0000-0000A5BF0000}"/>
    <cellStyle name="Normal 4 7 2 6 2" xfId="24033" xr:uid="{00000000-0005-0000-0000-0000A6BF0000}"/>
    <cellStyle name="Normal 4 7 2 6 2 2" xfId="59249" xr:uid="{00000000-0005-0000-0000-0000A7BF0000}"/>
    <cellStyle name="Normal 4 7 2 6 3" xfId="46652" xr:uid="{00000000-0005-0000-0000-0000A8BF0000}"/>
    <cellStyle name="Normal 4 7 2 6 4" xfId="36638" xr:uid="{00000000-0005-0000-0000-0000A9BF0000}"/>
    <cellStyle name="Normal 4 7 2 7" xfId="15797" xr:uid="{00000000-0005-0000-0000-0000AABF0000}"/>
    <cellStyle name="Normal 4 7 2 7 2" xfId="51013" xr:uid="{00000000-0005-0000-0000-0000ABBF0000}"/>
    <cellStyle name="Normal 4 7 2 7 3" xfId="28402" xr:uid="{00000000-0005-0000-0000-0000ACBF0000}"/>
    <cellStyle name="Normal 4 7 2 8" xfId="12888" xr:uid="{00000000-0005-0000-0000-0000ADBF0000}"/>
    <cellStyle name="Normal 4 7 2 8 2" xfId="48106" xr:uid="{00000000-0005-0000-0000-0000AEBF0000}"/>
    <cellStyle name="Normal 4 7 2 9" xfId="38416" xr:uid="{00000000-0005-0000-0000-0000AFBF0000}"/>
    <cellStyle name="Normal 4 7 3" xfId="3455" xr:uid="{00000000-0005-0000-0000-0000B0BF0000}"/>
    <cellStyle name="Normal 4 7 3 10" xfId="26951" xr:uid="{00000000-0005-0000-0000-0000B1BF0000}"/>
    <cellStyle name="Normal 4 7 3 11" xfId="61355" xr:uid="{00000000-0005-0000-0000-0000B2BF0000}"/>
    <cellStyle name="Normal 4 7 3 2" xfId="5251" xr:uid="{00000000-0005-0000-0000-0000B3BF0000}"/>
    <cellStyle name="Normal 4 7 3 2 2" xfId="17898" xr:uid="{00000000-0005-0000-0000-0000B4BF0000}"/>
    <cellStyle name="Normal 4 7 3 2 2 2" xfId="53114" xr:uid="{00000000-0005-0000-0000-0000B5BF0000}"/>
    <cellStyle name="Normal 4 7 3 2 3" xfId="40517" xr:uid="{00000000-0005-0000-0000-0000B6BF0000}"/>
    <cellStyle name="Normal 4 7 3 2 4" xfId="30503" xr:uid="{00000000-0005-0000-0000-0000B7BF0000}"/>
    <cellStyle name="Normal 4 7 3 3" xfId="6721" xr:uid="{00000000-0005-0000-0000-0000B8BF0000}"/>
    <cellStyle name="Normal 4 7 3 3 2" xfId="19352" xr:uid="{00000000-0005-0000-0000-0000B9BF0000}"/>
    <cellStyle name="Normal 4 7 3 3 2 2" xfId="54568" xr:uid="{00000000-0005-0000-0000-0000BABF0000}"/>
    <cellStyle name="Normal 4 7 3 3 3" xfId="41971" xr:uid="{00000000-0005-0000-0000-0000BBBF0000}"/>
    <cellStyle name="Normal 4 7 3 3 4" xfId="31957" xr:uid="{00000000-0005-0000-0000-0000BCBF0000}"/>
    <cellStyle name="Normal 4 7 3 4" xfId="8180" xr:uid="{00000000-0005-0000-0000-0000BDBF0000}"/>
    <cellStyle name="Normal 4 7 3 4 2" xfId="20806" xr:uid="{00000000-0005-0000-0000-0000BEBF0000}"/>
    <cellStyle name="Normal 4 7 3 4 2 2" xfId="56022" xr:uid="{00000000-0005-0000-0000-0000BFBF0000}"/>
    <cellStyle name="Normal 4 7 3 4 3" xfId="43425" xr:uid="{00000000-0005-0000-0000-0000C0BF0000}"/>
    <cellStyle name="Normal 4 7 3 4 4" xfId="33411" xr:uid="{00000000-0005-0000-0000-0000C1BF0000}"/>
    <cellStyle name="Normal 4 7 3 5" xfId="9961" xr:uid="{00000000-0005-0000-0000-0000C2BF0000}"/>
    <cellStyle name="Normal 4 7 3 5 2" xfId="22582" xr:uid="{00000000-0005-0000-0000-0000C3BF0000}"/>
    <cellStyle name="Normal 4 7 3 5 2 2" xfId="57798" xr:uid="{00000000-0005-0000-0000-0000C4BF0000}"/>
    <cellStyle name="Normal 4 7 3 5 3" xfId="45201" xr:uid="{00000000-0005-0000-0000-0000C5BF0000}"/>
    <cellStyle name="Normal 4 7 3 5 4" xfId="35187" xr:uid="{00000000-0005-0000-0000-0000C6BF0000}"/>
    <cellStyle name="Normal 4 7 3 6" xfId="11755" xr:uid="{00000000-0005-0000-0000-0000C7BF0000}"/>
    <cellStyle name="Normal 4 7 3 6 2" xfId="24358" xr:uid="{00000000-0005-0000-0000-0000C8BF0000}"/>
    <cellStyle name="Normal 4 7 3 6 2 2" xfId="59574" xr:uid="{00000000-0005-0000-0000-0000C9BF0000}"/>
    <cellStyle name="Normal 4 7 3 6 3" xfId="46977" xr:uid="{00000000-0005-0000-0000-0000CABF0000}"/>
    <cellStyle name="Normal 4 7 3 6 4" xfId="36963" xr:uid="{00000000-0005-0000-0000-0000CBBF0000}"/>
    <cellStyle name="Normal 4 7 3 7" xfId="16122" xr:uid="{00000000-0005-0000-0000-0000CCBF0000}"/>
    <cellStyle name="Normal 4 7 3 7 2" xfId="51338" xr:uid="{00000000-0005-0000-0000-0000CDBF0000}"/>
    <cellStyle name="Normal 4 7 3 7 3" xfId="28727" xr:uid="{00000000-0005-0000-0000-0000CEBF0000}"/>
    <cellStyle name="Normal 4 7 3 8" xfId="14344" xr:uid="{00000000-0005-0000-0000-0000CFBF0000}"/>
    <cellStyle name="Normal 4 7 3 8 2" xfId="49562" xr:uid="{00000000-0005-0000-0000-0000D0BF0000}"/>
    <cellStyle name="Normal 4 7 3 9" xfId="38741" xr:uid="{00000000-0005-0000-0000-0000D1BF0000}"/>
    <cellStyle name="Normal 4 7 4" xfId="2616" xr:uid="{00000000-0005-0000-0000-0000D2BF0000}"/>
    <cellStyle name="Normal 4 7 4 10" xfId="26142" xr:uid="{00000000-0005-0000-0000-0000D3BF0000}"/>
    <cellStyle name="Normal 4 7 4 11" xfId="60546" xr:uid="{00000000-0005-0000-0000-0000D4BF0000}"/>
    <cellStyle name="Normal 4 7 4 2" xfId="4442" xr:uid="{00000000-0005-0000-0000-0000D5BF0000}"/>
    <cellStyle name="Normal 4 7 4 2 2" xfId="17089" xr:uid="{00000000-0005-0000-0000-0000D6BF0000}"/>
    <cellStyle name="Normal 4 7 4 2 2 2" xfId="52305" xr:uid="{00000000-0005-0000-0000-0000D7BF0000}"/>
    <cellStyle name="Normal 4 7 4 2 3" xfId="39708" xr:uid="{00000000-0005-0000-0000-0000D8BF0000}"/>
    <cellStyle name="Normal 4 7 4 2 4" xfId="29694" xr:uid="{00000000-0005-0000-0000-0000D9BF0000}"/>
    <cellStyle name="Normal 4 7 4 3" xfId="5912" xr:uid="{00000000-0005-0000-0000-0000DABF0000}"/>
    <cellStyle name="Normal 4 7 4 3 2" xfId="18543" xr:uid="{00000000-0005-0000-0000-0000DBBF0000}"/>
    <cellStyle name="Normal 4 7 4 3 2 2" xfId="53759" xr:uid="{00000000-0005-0000-0000-0000DCBF0000}"/>
    <cellStyle name="Normal 4 7 4 3 3" xfId="41162" xr:uid="{00000000-0005-0000-0000-0000DDBF0000}"/>
    <cellStyle name="Normal 4 7 4 3 4" xfId="31148" xr:uid="{00000000-0005-0000-0000-0000DEBF0000}"/>
    <cellStyle name="Normal 4 7 4 4" xfId="7371" xr:uid="{00000000-0005-0000-0000-0000DFBF0000}"/>
    <cellStyle name="Normal 4 7 4 4 2" xfId="19997" xr:uid="{00000000-0005-0000-0000-0000E0BF0000}"/>
    <cellStyle name="Normal 4 7 4 4 2 2" xfId="55213" xr:uid="{00000000-0005-0000-0000-0000E1BF0000}"/>
    <cellStyle name="Normal 4 7 4 4 3" xfId="42616" xr:uid="{00000000-0005-0000-0000-0000E2BF0000}"/>
    <cellStyle name="Normal 4 7 4 4 4" xfId="32602" xr:uid="{00000000-0005-0000-0000-0000E3BF0000}"/>
    <cellStyle name="Normal 4 7 4 5" xfId="9152" xr:uid="{00000000-0005-0000-0000-0000E4BF0000}"/>
    <cellStyle name="Normal 4 7 4 5 2" xfId="21773" xr:uid="{00000000-0005-0000-0000-0000E5BF0000}"/>
    <cellStyle name="Normal 4 7 4 5 2 2" xfId="56989" xr:uid="{00000000-0005-0000-0000-0000E6BF0000}"/>
    <cellStyle name="Normal 4 7 4 5 3" xfId="44392" xr:uid="{00000000-0005-0000-0000-0000E7BF0000}"/>
    <cellStyle name="Normal 4 7 4 5 4" xfId="34378" xr:uid="{00000000-0005-0000-0000-0000E8BF0000}"/>
    <cellStyle name="Normal 4 7 4 6" xfId="10946" xr:uid="{00000000-0005-0000-0000-0000E9BF0000}"/>
    <cellStyle name="Normal 4 7 4 6 2" xfId="23549" xr:uid="{00000000-0005-0000-0000-0000EABF0000}"/>
    <cellStyle name="Normal 4 7 4 6 2 2" xfId="58765" xr:uid="{00000000-0005-0000-0000-0000EBBF0000}"/>
    <cellStyle name="Normal 4 7 4 6 3" xfId="46168" xr:uid="{00000000-0005-0000-0000-0000ECBF0000}"/>
    <cellStyle name="Normal 4 7 4 6 4" xfId="36154" xr:uid="{00000000-0005-0000-0000-0000EDBF0000}"/>
    <cellStyle name="Normal 4 7 4 7" xfId="15313" xr:uid="{00000000-0005-0000-0000-0000EEBF0000}"/>
    <cellStyle name="Normal 4 7 4 7 2" xfId="50529" xr:uid="{00000000-0005-0000-0000-0000EFBF0000}"/>
    <cellStyle name="Normal 4 7 4 7 3" xfId="27918" xr:uid="{00000000-0005-0000-0000-0000F0BF0000}"/>
    <cellStyle name="Normal 4 7 4 8" xfId="13535" xr:uid="{00000000-0005-0000-0000-0000F1BF0000}"/>
    <cellStyle name="Normal 4 7 4 8 2" xfId="48753" xr:uid="{00000000-0005-0000-0000-0000F2BF0000}"/>
    <cellStyle name="Normal 4 7 4 9" xfId="37932" xr:uid="{00000000-0005-0000-0000-0000F3BF0000}"/>
    <cellStyle name="Normal 4 7 5" xfId="3780" xr:uid="{00000000-0005-0000-0000-0000F4BF0000}"/>
    <cellStyle name="Normal 4 7 5 2" xfId="8503" xr:uid="{00000000-0005-0000-0000-0000F5BF0000}"/>
    <cellStyle name="Normal 4 7 5 2 2" xfId="21129" xr:uid="{00000000-0005-0000-0000-0000F6BF0000}"/>
    <cellStyle name="Normal 4 7 5 2 2 2" xfId="56345" xr:uid="{00000000-0005-0000-0000-0000F7BF0000}"/>
    <cellStyle name="Normal 4 7 5 2 3" xfId="43748" xr:uid="{00000000-0005-0000-0000-0000F8BF0000}"/>
    <cellStyle name="Normal 4 7 5 2 4" xfId="33734" xr:uid="{00000000-0005-0000-0000-0000F9BF0000}"/>
    <cellStyle name="Normal 4 7 5 3" xfId="10284" xr:uid="{00000000-0005-0000-0000-0000FABF0000}"/>
    <cellStyle name="Normal 4 7 5 3 2" xfId="22905" xr:uid="{00000000-0005-0000-0000-0000FBBF0000}"/>
    <cellStyle name="Normal 4 7 5 3 2 2" xfId="58121" xr:uid="{00000000-0005-0000-0000-0000FCBF0000}"/>
    <cellStyle name="Normal 4 7 5 3 3" xfId="45524" xr:uid="{00000000-0005-0000-0000-0000FDBF0000}"/>
    <cellStyle name="Normal 4 7 5 3 4" xfId="35510" xr:uid="{00000000-0005-0000-0000-0000FEBF0000}"/>
    <cellStyle name="Normal 4 7 5 4" xfId="12080" xr:uid="{00000000-0005-0000-0000-0000FFBF0000}"/>
    <cellStyle name="Normal 4 7 5 4 2" xfId="24681" xr:uid="{00000000-0005-0000-0000-000000C00000}"/>
    <cellStyle name="Normal 4 7 5 4 2 2" xfId="59897" xr:uid="{00000000-0005-0000-0000-000001C00000}"/>
    <cellStyle name="Normal 4 7 5 4 3" xfId="47300" xr:uid="{00000000-0005-0000-0000-000002C00000}"/>
    <cellStyle name="Normal 4 7 5 4 4" xfId="37286" xr:uid="{00000000-0005-0000-0000-000003C00000}"/>
    <cellStyle name="Normal 4 7 5 5" xfId="16445" xr:uid="{00000000-0005-0000-0000-000004C00000}"/>
    <cellStyle name="Normal 4 7 5 5 2" xfId="51661" xr:uid="{00000000-0005-0000-0000-000005C00000}"/>
    <cellStyle name="Normal 4 7 5 5 3" xfId="29050" xr:uid="{00000000-0005-0000-0000-000006C00000}"/>
    <cellStyle name="Normal 4 7 5 6" xfId="14667" xr:uid="{00000000-0005-0000-0000-000007C00000}"/>
    <cellStyle name="Normal 4 7 5 6 2" xfId="49885" xr:uid="{00000000-0005-0000-0000-000008C00000}"/>
    <cellStyle name="Normal 4 7 5 7" xfId="39064" xr:uid="{00000000-0005-0000-0000-000009C00000}"/>
    <cellStyle name="Normal 4 7 5 8" xfId="27274" xr:uid="{00000000-0005-0000-0000-00000AC00000}"/>
    <cellStyle name="Normal 4 7 6" xfId="4120" xr:uid="{00000000-0005-0000-0000-00000BC00000}"/>
    <cellStyle name="Normal 4 7 6 2" xfId="16767" xr:uid="{00000000-0005-0000-0000-00000CC00000}"/>
    <cellStyle name="Normal 4 7 6 2 2" xfId="51983" xr:uid="{00000000-0005-0000-0000-00000DC00000}"/>
    <cellStyle name="Normal 4 7 6 2 3" xfId="29372" xr:uid="{00000000-0005-0000-0000-00000EC00000}"/>
    <cellStyle name="Normal 4 7 6 3" xfId="13213" xr:uid="{00000000-0005-0000-0000-00000FC00000}"/>
    <cellStyle name="Normal 4 7 6 3 2" xfId="48431" xr:uid="{00000000-0005-0000-0000-000010C00000}"/>
    <cellStyle name="Normal 4 7 6 4" xfId="39386" xr:uid="{00000000-0005-0000-0000-000011C00000}"/>
    <cellStyle name="Normal 4 7 6 5" xfId="25820" xr:uid="{00000000-0005-0000-0000-000012C00000}"/>
    <cellStyle name="Normal 4 7 7" xfId="5590" xr:uid="{00000000-0005-0000-0000-000013C00000}"/>
    <cellStyle name="Normal 4 7 7 2" xfId="18221" xr:uid="{00000000-0005-0000-0000-000014C00000}"/>
    <cellStyle name="Normal 4 7 7 2 2" xfId="53437" xr:uid="{00000000-0005-0000-0000-000015C00000}"/>
    <cellStyle name="Normal 4 7 7 3" xfId="40840" xr:uid="{00000000-0005-0000-0000-000016C00000}"/>
    <cellStyle name="Normal 4 7 7 4" xfId="30826" xr:uid="{00000000-0005-0000-0000-000017C00000}"/>
    <cellStyle name="Normal 4 7 8" xfId="7049" xr:uid="{00000000-0005-0000-0000-000018C00000}"/>
    <cellStyle name="Normal 4 7 8 2" xfId="19675" xr:uid="{00000000-0005-0000-0000-000019C00000}"/>
    <cellStyle name="Normal 4 7 8 2 2" xfId="54891" xr:uid="{00000000-0005-0000-0000-00001AC00000}"/>
    <cellStyle name="Normal 4 7 8 3" xfId="42294" xr:uid="{00000000-0005-0000-0000-00001BC00000}"/>
    <cellStyle name="Normal 4 7 8 4" xfId="32280" xr:uid="{00000000-0005-0000-0000-00001CC00000}"/>
    <cellStyle name="Normal 4 7 9" xfId="8830" xr:uid="{00000000-0005-0000-0000-00001DC00000}"/>
    <cellStyle name="Normal 4 7 9 2" xfId="21451" xr:uid="{00000000-0005-0000-0000-00001EC00000}"/>
    <cellStyle name="Normal 4 7 9 2 2" xfId="56667" xr:uid="{00000000-0005-0000-0000-00001FC00000}"/>
    <cellStyle name="Normal 4 7 9 3" xfId="44070" xr:uid="{00000000-0005-0000-0000-000020C00000}"/>
    <cellStyle name="Normal 4 7 9 4" xfId="34056" xr:uid="{00000000-0005-0000-0000-000021C00000}"/>
    <cellStyle name="Normal 4 8" xfId="2951" xr:uid="{00000000-0005-0000-0000-000022C00000}"/>
    <cellStyle name="Normal 4 8 10" xfId="25333" xr:uid="{00000000-0005-0000-0000-000023C00000}"/>
    <cellStyle name="Normal 4 8 11" xfId="60868" xr:uid="{00000000-0005-0000-0000-000024C00000}"/>
    <cellStyle name="Normal 4 8 2" xfId="4764" xr:uid="{00000000-0005-0000-0000-000025C00000}"/>
    <cellStyle name="Normal 4 8 2 2" xfId="17411" xr:uid="{00000000-0005-0000-0000-000026C00000}"/>
    <cellStyle name="Normal 4 8 2 2 2" xfId="52627" xr:uid="{00000000-0005-0000-0000-000027C00000}"/>
    <cellStyle name="Normal 4 8 2 2 3" xfId="30016" xr:uid="{00000000-0005-0000-0000-000028C00000}"/>
    <cellStyle name="Normal 4 8 2 3" xfId="13857" xr:uid="{00000000-0005-0000-0000-000029C00000}"/>
    <cellStyle name="Normal 4 8 2 3 2" xfId="49075" xr:uid="{00000000-0005-0000-0000-00002AC00000}"/>
    <cellStyle name="Normal 4 8 2 4" xfId="40030" xr:uid="{00000000-0005-0000-0000-00002BC00000}"/>
    <cellStyle name="Normal 4 8 2 5" xfId="26464" xr:uid="{00000000-0005-0000-0000-00002CC00000}"/>
    <cellStyle name="Normal 4 8 3" xfId="6234" xr:uid="{00000000-0005-0000-0000-00002DC00000}"/>
    <cellStyle name="Normal 4 8 3 2" xfId="18865" xr:uid="{00000000-0005-0000-0000-00002EC00000}"/>
    <cellStyle name="Normal 4 8 3 2 2" xfId="54081" xr:uid="{00000000-0005-0000-0000-00002FC00000}"/>
    <cellStyle name="Normal 4 8 3 3" xfId="41484" xr:uid="{00000000-0005-0000-0000-000030C00000}"/>
    <cellStyle name="Normal 4 8 3 4" xfId="31470" xr:uid="{00000000-0005-0000-0000-000031C00000}"/>
    <cellStyle name="Normal 4 8 4" xfId="7693" xr:uid="{00000000-0005-0000-0000-000032C00000}"/>
    <cellStyle name="Normal 4 8 4 2" xfId="20319" xr:uid="{00000000-0005-0000-0000-000033C00000}"/>
    <cellStyle name="Normal 4 8 4 2 2" xfId="55535" xr:uid="{00000000-0005-0000-0000-000034C00000}"/>
    <cellStyle name="Normal 4 8 4 3" xfId="42938" xr:uid="{00000000-0005-0000-0000-000035C00000}"/>
    <cellStyle name="Normal 4 8 4 4" xfId="32924" xr:uid="{00000000-0005-0000-0000-000036C00000}"/>
    <cellStyle name="Normal 4 8 5" xfId="9474" xr:uid="{00000000-0005-0000-0000-000037C00000}"/>
    <cellStyle name="Normal 4 8 5 2" xfId="22095" xr:uid="{00000000-0005-0000-0000-000038C00000}"/>
    <cellStyle name="Normal 4 8 5 2 2" xfId="57311" xr:uid="{00000000-0005-0000-0000-000039C00000}"/>
    <cellStyle name="Normal 4 8 5 3" xfId="44714" xr:uid="{00000000-0005-0000-0000-00003AC00000}"/>
    <cellStyle name="Normal 4 8 5 4" xfId="34700" xr:uid="{00000000-0005-0000-0000-00003BC00000}"/>
    <cellStyle name="Normal 4 8 6" xfId="11268" xr:uid="{00000000-0005-0000-0000-00003CC00000}"/>
    <cellStyle name="Normal 4 8 6 2" xfId="23871" xr:uid="{00000000-0005-0000-0000-00003DC00000}"/>
    <cellStyle name="Normal 4 8 6 2 2" xfId="59087" xr:uid="{00000000-0005-0000-0000-00003EC00000}"/>
    <cellStyle name="Normal 4 8 6 3" xfId="46490" xr:uid="{00000000-0005-0000-0000-00003FC00000}"/>
    <cellStyle name="Normal 4 8 6 4" xfId="36476" xr:uid="{00000000-0005-0000-0000-000040C00000}"/>
    <cellStyle name="Normal 4 8 7" xfId="15635" xr:uid="{00000000-0005-0000-0000-000041C00000}"/>
    <cellStyle name="Normal 4 8 7 2" xfId="50851" xr:uid="{00000000-0005-0000-0000-000042C00000}"/>
    <cellStyle name="Normal 4 8 7 3" xfId="28240" xr:uid="{00000000-0005-0000-0000-000043C00000}"/>
    <cellStyle name="Normal 4 8 8" xfId="12726" xr:uid="{00000000-0005-0000-0000-000044C00000}"/>
    <cellStyle name="Normal 4 8 8 2" xfId="47944" xr:uid="{00000000-0005-0000-0000-000045C00000}"/>
    <cellStyle name="Normal 4 8 9" xfId="38254" xr:uid="{00000000-0005-0000-0000-000046C00000}"/>
    <cellStyle name="Normal 4 9" xfId="2788" xr:uid="{00000000-0005-0000-0000-000047C00000}"/>
    <cellStyle name="Normal 4 9 10" xfId="25181" xr:uid="{00000000-0005-0000-0000-000048C00000}"/>
    <cellStyle name="Normal 4 9 11" xfId="60716" xr:uid="{00000000-0005-0000-0000-000049C00000}"/>
    <cellStyle name="Normal 4 9 2" xfId="4612" xr:uid="{00000000-0005-0000-0000-00004AC00000}"/>
    <cellStyle name="Normal 4 9 2 2" xfId="17259" xr:uid="{00000000-0005-0000-0000-00004BC00000}"/>
    <cellStyle name="Normal 4 9 2 2 2" xfId="52475" xr:uid="{00000000-0005-0000-0000-00004CC00000}"/>
    <cellStyle name="Normal 4 9 2 2 3" xfId="29864" xr:uid="{00000000-0005-0000-0000-00004DC00000}"/>
    <cellStyle name="Normal 4 9 2 3" xfId="13705" xr:uid="{00000000-0005-0000-0000-00004EC00000}"/>
    <cellStyle name="Normal 4 9 2 3 2" xfId="48923" xr:uid="{00000000-0005-0000-0000-00004FC00000}"/>
    <cellStyle name="Normal 4 9 2 4" xfId="39878" xr:uid="{00000000-0005-0000-0000-000050C00000}"/>
    <cellStyle name="Normal 4 9 2 5" xfId="26312" xr:uid="{00000000-0005-0000-0000-000051C00000}"/>
    <cellStyle name="Normal 4 9 3" xfId="6082" xr:uid="{00000000-0005-0000-0000-000052C00000}"/>
    <cellStyle name="Normal 4 9 3 2" xfId="18713" xr:uid="{00000000-0005-0000-0000-000053C00000}"/>
    <cellStyle name="Normal 4 9 3 2 2" xfId="53929" xr:uid="{00000000-0005-0000-0000-000054C00000}"/>
    <cellStyle name="Normal 4 9 3 3" xfId="41332" xr:uid="{00000000-0005-0000-0000-000055C00000}"/>
    <cellStyle name="Normal 4 9 3 4" xfId="31318" xr:uid="{00000000-0005-0000-0000-000056C00000}"/>
    <cellStyle name="Normal 4 9 4" xfId="7541" xr:uid="{00000000-0005-0000-0000-000057C00000}"/>
    <cellStyle name="Normal 4 9 4 2" xfId="20167" xr:uid="{00000000-0005-0000-0000-000058C00000}"/>
    <cellStyle name="Normal 4 9 4 2 2" xfId="55383" xr:uid="{00000000-0005-0000-0000-000059C00000}"/>
    <cellStyle name="Normal 4 9 4 3" xfId="42786" xr:uid="{00000000-0005-0000-0000-00005AC00000}"/>
    <cellStyle name="Normal 4 9 4 4" xfId="32772" xr:uid="{00000000-0005-0000-0000-00005BC00000}"/>
    <cellStyle name="Normal 4 9 5" xfId="9322" xr:uid="{00000000-0005-0000-0000-00005CC00000}"/>
    <cellStyle name="Normal 4 9 5 2" xfId="21943" xr:uid="{00000000-0005-0000-0000-00005DC00000}"/>
    <cellStyle name="Normal 4 9 5 2 2" xfId="57159" xr:uid="{00000000-0005-0000-0000-00005EC00000}"/>
    <cellStyle name="Normal 4 9 5 3" xfId="44562" xr:uid="{00000000-0005-0000-0000-00005FC00000}"/>
    <cellStyle name="Normal 4 9 5 4" xfId="34548" xr:uid="{00000000-0005-0000-0000-000060C00000}"/>
    <cellStyle name="Normal 4 9 6" xfId="11116" xr:uid="{00000000-0005-0000-0000-000061C00000}"/>
    <cellStyle name="Normal 4 9 6 2" xfId="23719" xr:uid="{00000000-0005-0000-0000-000062C00000}"/>
    <cellStyle name="Normal 4 9 6 2 2" xfId="58935" xr:uid="{00000000-0005-0000-0000-000063C00000}"/>
    <cellStyle name="Normal 4 9 6 3" xfId="46338" xr:uid="{00000000-0005-0000-0000-000064C00000}"/>
    <cellStyle name="Normal 4 9 6 4" xfId="36324" xr:uid="{00000000-0005-0000-0000-000065C00000}"/>
    <cellStyle name="Normal 4 9 7" xfId="15483" xr:uid="{00000000-0005-0000-0000-000066C00000}"/>
    <cellStyle name="Normal 4 9 7 2" xfId="50699" xr:uid="{00000000-0005-0000-0000-000067C00000}"/>
    <cellStyle name="Normal 4 9 7 3" xfId="28088" xr:uid="{00000000-0005-0000-0000-000068C00000}"/>
    <cellStyle name="Normal 4 9 8" xfId="12574" xr:uid="{00000000-0005-0000-0000-000069C00000}"/>
    <cellStyle name="Normal 4 9 8 2" xfId="47792" xr:uid="{00000000-0005-0000-0000-00006AC00000}"/>
    <cellStyle name="Normal 4 9 9" xfId="38102" xr:uid="{00000000-0005-0000-0000-00006BC00000}"/>
    <cellStyle name="Normal 4_District Target Attainment" xfId="1171" xr:uid="{00000000-0005-0000-0000-00006CC00000}"/>
    <cellStyle name="Normal 40" xfId="2439" xr:uid="{00000000-0005-0000-0000-00006DC00000}"/>
    <cellStyle name="Normal 40 10" xfId="10711" xr:uid="{00000000-0005-0000-0000-00006EC00000}"/>
    <cellStyle name="Normal 40 10 2" xfId="23322" xr:uid="{00000000-0005-0000-0000-00006FC00000}"/>
    <cellStyle name="Normal 40 10 2 2" xfId="58538" xr:uid="{00000000-0005-0000-0000-000070C00000}"/>
    <cellStyle name="Normal 40 10 3" xfId="45941" xr:uid="{00000000-0005-0000-0000-000071C00000}"/>
    <cellStyle name="Normal 40 10 4" xfId="35927" xr:uid="{00000000-0005-0000-0000-000072C00000}"/>
    <cellStyle name="Normal 40 11" xfId="15144" xr:uid="{00000000-0005-0000-0000-000073C00000}"/>
    <cellStyle name="Normal 40 11 2" xfId="50360" xr:uid="{00000000-0005-0000-0000-000074C00000}"/>
    <cellStyle name="Normal 40 11 3" xfId="27749" xr:uid="{00000000-0005-0000-0000-000075C00000}"/>
    <cellStyle name="Normal 40 12" xfId="12557" xr:uid="{00000000-0005-0000-0000-000076C00000}"/>
    <cellStyle name="Normal 40 12 2" xfId="47775" xr:uid="{00000000-0005-0000-0000-000077C00000}"/>
    <cellStyle name="Normal 40 13" xfId="37763" xr:uid="{00000000-0005-0000-0000-000078C00000}"/>
    <cellStyle name="Normal 40 14" xfId="25164" xr:uid="{00000000-0005-0000-0000-000079C00000}"/>
    <cellStyle name="Normal 40 15" xfId="60377" xr:uid="{00000000-0005-0000-0000-00007AC00000}"/>
    <cellStyle name="Normal 40 2" xfId="3279" xr:uid="{00000000-0005-0000-0000-00007BC00000}"/>
    <cellStyle name="Normal 40 2 10" xfId="25648" xr:uid="{00000000-0005-0000-0000-00007CC00000}"/>
    <cellStyle name="Normal 40 2 11" xfId="61183" xr:uid="{00000000-0005-0000-0000-00007DC00000}"/>
    <cellStyle name="Normal 40 2 2" xfId="5079" xr:uid="{00000000-0005-0000-0000-00007EC00000}"/>
    <cellStyle name="Normal 40 2 2 2" xfId="17726" xr:uid="{00000000-0005-0000-0000-00007FC00000}"/>
    <cellStyle name="Normal 40 2 2 2 2" xfId="52942" xr:uid="{00000000-0005-0000-0000-000080C00000}"/>
    <cellStyle name="Normal 40 2 2 2 3" xfId="30331" xr:uid="{00000000-0005-0000-0000-000081C00000}"/>
    <cellStyle name="Normal 40 2 2 3" xfId="14172" xr:uid="{00000000-0005-0000-0000-000082C00000}"/>
    <cellStyle name="Normal 40 2 2 3 2" xfId="49390" xr:uid="{00000000-0005-0000-0000-000083C00000}"/>
    <cellStyle name="Normal 40 2 2 4" xfId="40345" xr:uid="{00000000-0005-0000-0000-000084C00000}"/>
    <cellStyle name="Normal 40 2 2 5" xfId="26779" xr:uid="{00000000-0005-0000-0000-000085C00000}"/>
    <cellStyle name="Normal 40 2 3" xfId="6549" xr:uid="{00000000-0005-0000-0000-000086C00000}"/>
    <cellStyle name="Normal 40 2 3 2" xfId="19180" xr:uid="{00000000-0005-0000-0000-000087C00000}"/>
    <cellStyle name="Normal 40 2 3 2 2" xfId="54396" xr:uid="{00000000-0005-0000-0000-000088C00000}"/>
    <cellStyle name="Normal 40 2 3 3" xfId="41799" xr:uid="{00000000-0005-0000-0000-000089C00000}"/>
    <cellStyle name="Normal 40 2 3 4" xfId="31785" xr:uid="{00000000-0005-0000-0000-00008AC00000}"/>
    <cellStyle name="Normal 40 2 4" xfId="8008" xr:uid="{00000000-0005-0000-0000-00008BC00000}"/>
    <cellStyle name="Normal 40 2 4 2" xfId="20634" xr:uid="{00000000-0005-0000-0000-00008CC00000}"/>
    <cellStyle name="Normal 40 2 4 2 2" xfId="55850" xr:uid="{00000000-0005-0000-0000-00008DC00000}"/>
    <cellStyle name="Normal 40 2 4 3" xfId="43253" xr:uid="{00000000-0005-0000-0000-00008EC00000}"/>
    <cellStyle name="Normal 40 2 4 4" xfId="33239" xr:uid="{00000000-0005-0000-0000-00008FC00000}"/>
    <cellStyle name="Normal 40 2 5" xfId="9789" xr:uid="{00000000-0005-0000-0000-000090C00000}"/>
    <cellStyle name="Normal 40 2 5 2" xfId="22410" xr:uid="{00000000-0005-0000-0000-000091C00000}"/>
    <cellStyle name="Normal 40 2 5 2 2" xfId="57626" xr:uid="{00000000-0005-0000-0000-000092C00000}"/>
    <cellStyle name="Normal 40 2 5 3" xfId="45029" xr:uid="{00000000-0005-0000-0000-000093C00000}"/>
    <cellStyle name="Normal 40 2 5 4" xfId="35015" xr:uid="{00000000-0005-0000-0000-000094C00000}"/>
    <cellStyle name="Normal 40 2 6" xfId="11583" xr:uid="{00000000-0005-0000-0000-000095C00000}"/>
    <cellStyle name="Normal 40 2 6 2" xfId="24186" xr:uid="{00000000-0005-0000-0000-000096C00000}"/>
    <cellStyle name="Normal 40 2 6 2 2" xfId="59402" xr:uid="{00000000-0005-0000-0000-000097C00000}"/>
    <cellStyle name="Normal 40 2 6 3" xfId="46805" xr:uid="{00000000-0005-0000-0000-000098C00000}"/>
    <cellStyle name="Normal 40 2 6 4" xfId="36791" xr:uid="{00000000-0005-0000-0000-000099C00000}"/>
    <cellStyle name="Normal 40 2 7" xfId="15950" xr:uid="{00000000-0005-0000-0000-00009AC00000}"/>
    <cellStyle name="Normal 40 2 7 2" xfId="51166" xr:uid="{00000000-0005-0000-0000-00009BC00000}"/>
    <cellStyle name="Normal 40 2 7 3" xfId="28555" xr:uid="{00000000-0005-0000-0000-00009CC00000}"/>
    <cellStyle name="Normal 40 2 8" xfId="13041" xr:uid="{00000000-0005-0000-0000-00009DC00000}"/>
    <cellStyle name="Normal 40 2 8 2" xfId="48259" xr:uid="{00000000-0005-0000-0000-00009EC00000}"/>
    <cellStyle name="Normal 40 2 9" xfId="38569" xr:uid="{00000000-0005-0000-0000-00009FC00000}"/>
    <cellStyle name="Normal 40 3" xfId="3608" xr:uid="{00000000-0005-0000-0000-0000A0C00000}"/>
    <cellStyle name="Normal 40 3 10" xfId="27104" xr:uid="{00000000-0005-0000-0000-0000A1C00000}"/>
    <cellStyle name="Normal 40 3 11" xfId="61508" xr:uid="{00000000-0005-0000-0000-0000A2C00000}"/>
    <cellStyle name="Normal 40 3 2" xfId="5404" xr:uid="{00000000-0005-0000-0000-0000A3C00000}"/>
    <cellStyle name="Normal 40 3 2 2" xfId="18051" xr:uid="{00000000-0005-0000-0000-0000A4C00000}"/>
    <cellStyle name="Normal 40 3 2 2 2" xfId="53267" xr:uid="{00000000-0005-0000-0000-0000A5C00000}"/>
    <cellStyle name="Normal 40 3 2 3" xfId="40670" xr:uid="{00000000-0005-0000-0000-0000A6C00000}"/>
    <cellStyle name="Normal 40 3 2 4" xfId="30656" xr:uid="{00000000-0005-0000-0000-0000A7C00000}"/>
    <cellStyle name="Normal 40 3 3" xfId="6874" xr:uid="{00000000-0005-0000-0000-0000A8C00000}"/>
    <cellStyle name="Normal 40 3 3 2" xfId="19505" xr:uid="{00000000-0005-0000-0000-0000A9C00000}"/>
    <cellStyle name="Normal 40 3 3 2 2" xfId="54721" xr:uid="{00000000-0005-0000-0000-0000AAC00000}"/>
    <cellStyle name="Normal 40 3 3 3" xfId="42124" xr:uid="{00000000-0005-0000-0000-0000ABC00000}"/>
    <cellStyle name="Normal 40 3 3 4" xfId="32110" xr:uid="{00000000-0005-0000-0000-0000ACC00000}"/>
    <cellStyle name="Normal 40 3 4" xfId="8333" xr:uid="{00000000-0005-0000-0000-0000ADC00000}"/>
    <cellStyle name="Normal 40 3 4 2" xfId="20959" xr:uid="{00000000-0005-0000-0000-0000AEC00000}"/>
    <cellStyle name="Normal 40 3 4 2 2" xfId="56175" xr:uid="{00000000-0005-0000-0000-0000AFC00000}"/>
    <cellStyle name="Normal 40 3 4 3" xfId="43578" xr:uid="{00000000-0005-0000-0000-0000B0C00000}"/>
    <cellStyle name="Normal 40 3 4 4" xfId="33564" xr:uid="{00000000-0005-0000-0000-0000B1C00000}"/>
    <cellStyle name="Normal 40 3 5" xfId="10114" xr:uid="{00000000-0005-0000-0000-0000B2C00000}"/>
    <cellStyle name="Normal 40 3 5 2" xfId="22735" xr:uid="{00000000-0005-0000-0000-0000B3C00000}"/>
    <cellStyle name="Normal 40 3 5 2 2" xfId="57951" xr:uid="{00000000-0005-0000-0000-0000B4C00000}"/>
    <cellStyle name="Normal 40 3 5 3" xfId="45354" xr:uid="{00000000-0005-0000-0000-0000B5C00000}"/>
    <cellStyle name="Normal 40 3 5 4" xfId="35340" xr:uid="{00000000-0005-0000-0000-0000B6C00000}"/>
    <cellStyle name="Normal 40 3 6" xfId="11908" xr:uid="{00000000-0005-0000-0000-0000B7C00000}"/>
    <cellStyle name="Normal 40 3 6 2" xfId="24511" xr:uid="{00000000-0005-0000-0000-0000B8C00000}"/>
    <cellStyle name="Normal 40 3 6 2 2" xfId="59727" xr:uid="{00000000-0005-0000-0000-0000B9C00000}"/>
    <cellStyle name="Normal 40 3 6 3" xfId="47130" xr:uid="{00000000-0005-0000-0000-0000BAC00000}"/>
    <cellStyle name="Normal 40 3 6 4" xfId="37116" xr:uid="{00000000-0005-0000-0000-0000BBC00000}"/>
    <cellStyle name="Normal 40 3 7" xfId="16275" xr:uid="{00000000-0005-0000-0000-0000BCC00000}"/>
    <cellStyle name="Normal 40 3 7 2" xfId="51491" xr:uid="{00000000-0005-0000-0000-0000BDC00000}"/>
    <cellStyle name="Normal 40 3 7 3" xfId="28880" xr:uid="{00000000-0005-0000-0000-0000BEC00000}"/>
    <cellStyle name="Normal 40 3 8" xfId="14497" xr:uid="{00000000-0005-0000-0000-0000BFC00000}"/>
    <cellStyle name="Normal 40 3 8 2" xfId="49715" xr:uid="{00000000-0005-0000-0000-0000C0C00000}"/>
    <cellStyle name="Normal 40 3 9" xfId="38894" xr:uid="{00000000-0005-0000-0000-0000C1C00000}"/>
    <cellStyle name="Normal 40 4" xfId="2769" xr:uid="{00000000-0005-0000-0000-0000C2C00000}"/>
    <cellStyle name="Normal 40 4 10" xfId="26295" xr:uid="{00000000-0005-0000-0000-0000C3C00000}"/>
    <cellStyle name="Normal 40 4 11" xfId="60699" xr:uid="{00000000-0005-0000-0000-0000C4C00000}"/>
    <cellStyle name="Normal 40 4 2" xfId="4595" xr:uid="{00000000-0005-0000-0000-0000C5C00000}"/>
    <cellStyle name="Normal 40 4 2 2" xfId="17242" xr:uid="{00000000-0005-0000-0000-0000C6C00000}"/>
    <cellStyle name="Normal 40 4 2 2 2" xfId="52458" xr:uid="{00000000-0005-0000-0000-0000C7C00000}"/>
    <cellStyle name="Normal 40 4 2 3" xfId="39861" xr:uid="{00000000-0005-0000-0000-0000C8C00000}"/>
    <cellStyle name="Normal 40 4 2 4" xfId="29847" xr:uid="{00000000-0005-0000-0000-0000C9C00000}"/>
    <cellStyle name="Normal 40 4 3" xfId="6065" xr:uid="{00000000-0005-0000-0000-0000CAC00000}"/>
    <cellStyle name="Normal 40 4 3 2" xfId="18696" xr:uid="{00000000-0005-0000-0000-0000CBC00000}"/>
    <cellStyle name="Normal 40 4 3 2 2" xfId="53912" xr:uid="{00000000-0005-0000-0000-0000CCC00000}"/>
    <cellStyle name="Normal 40 4 3 3" xfId="41315" xr:uid="{00000000-0005-0000-0000-0000CDC00000}"/>
    <cellStyle name="Normal 40 4 3 4" xfId="31301" xr:uid="{00000000-0005-0000-0000-0000CEC00000}"/>
    <cellStyle name="Normal 40 4 4" xfId="7524" xr:uid="{00000000-0005-0000-0000-0000CFC00000}"/>
    <cellStyle name="Normal 40 4 4 2" xfId="20150" xr:uid="{00000000-0005-0000-0000-0000D0C00000}"/>
    <cellStyle name="Normal 40 4 4 2 2" xfId="55366" xr:uid="{00000000-0005-0000-0000-0000D1C00000}"/>
    <cellStyle name="Normal 40 4 4 3" xfId="42769" xr:uid="{00000000-0005-0000-0000-0000D2C00000}"/>
    <cellStyle name="Normal 40 4 4 4" xfId="32755" xr:uid="{00000000-0005-0000-0000-0000D3C00000}"/>
    <cellStyle name="Normal 40 4 5" xfId="9305" xr:uid="{00000000-0005-0000-0000-0000D4C00000}"/>
    <cellStyle name="Normal 40 4 5 2" xfId="21926" xr:uid="{00000000-0005-0000-0000-0000D5C00000}"/>
    <cellStyle name="Normal 40 4 5 2 2" xfId="57142" xr:uid="{00000000-0005-0000-0000-0000D6C00000}"/>
    <cellStyle name="Normal 40 4 5 3" xfId="44545" xr:uid="{00000000-0005-0000-0000-0000D7C00000}"/>
    <cellStyle name="Normal 40 4 5 4" xfId="34531" xr:uid="{00000000-0005-0000-0000-0000D8C00000}"/>
    <cellStyle name="Normal 40 4 6" xfId="11099" xr:uid="{00000000-0005-0000-0000-0000D9C00000}"/>
    <cellStyle name="Normal 40 4 6 2" xfId="23702" xr:uid="{00000000-0005-0000-0000-0000DAC00000}"/>
    <cellStyle name="Normal 40 4 6 2 2" xfId="58918" xr:uid="{00000000-0005-0000-0000-0000DBC00000}"/>
    <cellStyle name="Normal 40 4 6 3" xfId="46321" xr:uid="{00000000-0005-0000-0000-0000DCC00000}"/>
    <cellStyle name="Normal 40 4 6 4" xfId="36307" xr:uid="{00000000-0005-0000-0000-0000DDC00000}"/>
    <cellStyle name="Normal 40 4 7" xfId="15466" xr:uid="{00000000-0005-0000-0000-0000DEC00000}"/>
    <cellStyle name="Normal 40 4 7 2" xfId="50682" xr:uid="{00000000-0005-0000-0000-0000DFC00000}"/>
    <cellStyle name="Normal 40 4 7 3" xfId="28071" xr:uid="{00000000-0005-0000-0000-0000E0C00000}"/>
    <cellStyle name="Normal 40 4 8" xfId="13688" xr:uid="{00000000-0005-0000-0000-0000E1C00000}"/>
    <cellStyle name="Normal 40 4 8 2" xfId="48906" xr:uid="{00000000-0005-0000-0000-0000E2C00000}"/>
    <cellStyle name="Normal 40 4 9" xfId="38085" xr:uid="{00000000-0005-0000-0000-0000E3C00000}"/>
    <cellStyle name="Normal 40 5" xfId="3933" xr:uid="{00000000-0005-0000-0000-0000E4C00000}"/>
    <cellStyle name="Normal 40 5 2" xfId="8656" xr:uid="{00000000-0005-0000-0000-0000E5C00000}"/>
    <cellStyle name="Normal 40 5 2 2" xfId="21282" xr:uid="{00000000-0005-0000-0000-0000E6C00000}"/>
    <cellStyle name="Normal 40 5 2 2 2" xfId="56498" xr:uid="{00000000-0005-0000-0000-0000E7C00000}"/>
    <cellStyle name="Normal 40 5 2 3" xfId="43901" xr:uid="{00000000-0005-0000-0000-0000E8C00000}"/>
    <cellStyle name="Normal 40 5 2 4" xfId="33887" xr:uid="{00000000-0005-0000-0000-0000E9C00000}"/>
    <cellStyle name="Normal 40 5 3" xfId="10437" xr:uid="{00000000-0005-0000-0000-0000EAC00000}"/>
    <cellStyle name="Normal 40 5 3 2" xfId="23058" xr:uid="{00000000-0005-0000-0000-0000EBC00000}"/>
    <cellStyle name="Normal 40 5 3 2 2" xfId="58274" xr:uid="{00000000-0005-0000-0000-0000ECC00000}"/>
    <cellStyle name="Normal 40 5 3 3" xfId="45677" xr:uid="{00000000-0005-0000-0000-0000EDC00000}"/>
    <cellStyle name="Normal 40 5 3 4" xfId="35663" xr:uid="{00000000-0005-0000-0000-0000EEC00000}"/>
    <cellStyle name="Normal 40 5 4" xfId="12233" xr:uid="{00000000-0005-0000-0000-0000EFC00000}"/>
    <cellStyle name="Normal 40 5 4 2" xfId="24834" xr:uid="{00000000-0005-0000-0000-0000F0C00000}"/>
    <cellStyle name="Normal 40 5 4 2 2" xfId="60050" xr:uid="{00000000-0005-0000-0000-0000F1C00000}"/>
    <cellStyle name="Normal 40 5 4 3" xfId="47453" xr:uid="{00000000-0005-0000-0000-0000F2C00000}"/>
    <cellStyle name="Normal 40 5 4 4" xfId="37439" xr:uid="{00000000-0005-0000-0000-0000F3C00000}"/>
    <cellStyle name="Normal 40 5 5" xfId="16598" xr:uid="{00000000-0005-0000-0000-0000F4C00000}"/>
    <cellStyle name="Normal 40 5 5 2" xfId="51814" xr:uid="{00000000-0005-0000-0000-0000F5C00000}"/>
    <cellStyle name="Normal 40 5 5 3" xfId="29203" xr:uid="{00000000-0005-0000-0000-0000F6C00000}"/>
    <cellStyle name="Normal 40 5 6" xfId="14820" xr:uid="{00000000-0005-0000-0000-0000F7C00000}"/>
    <cellStyle name="Normal 40 5 6 2" xfId="50038" xr:uid="{00000000-0005-0000-0000-0000F8C00000}"/>
    <cellStyle name="Normal 40 5 7" xfId="39217" xr:uid="{00000000-0005-0000-0000-0000F9C00000}"/>
    <cellStyle name="Normal 40 5 8" xfId="27427" xr:uid="{00000000-0005-0000-0000-0000FAC00000}"/>
    <cellStyle name="Normal 40 6" xfId="4273" xr:uid="{00000000-0005-0000-0000-0000FBC00000}"/>
    <cellStyle name="Normal 40 6 2" xfId="16920" xr:uid="{00000000-0005-0000-0000-0000FCC00000}"/>
    <cellStyle name="Normal 40 6 2 2" xfId="52136" xr:uid="{00000000-0005-0000-0000-0000FDC00000}"/>
    <cellStyle name="Normal 40 6 2 3" xfId="29525" xr:uid="{00000000-0005-0000-0000-0000FEC00000}"/>
    <cellStyle name="Normal 40 6 3" xfId="13366" xr:uid="{00000000-0005-0000-0000-0000FFC00000}"/>
    <cellStyle name="Normal 40 6 3 2" xfId="48584" xr:uid="{00000000-0005-0000-0000-000000C10000}"/>
    <cellStyle name="Normal 40 6 4" xfId="39539" xr:uid="{00000000-0005-0000-0000-000001C10000}"/>
    <cellStyle name="Normal 40 6 5" xfId="25973" xr:uid="{00000000-0005-0000-0000-000002C10000}"/>
    <cellStyle name="Normal 40 7" xfId="5743" xr:uid="{00000000-0005-0000-0000-000003C10000}"/>
    <cellStyle name="Normal 40 7 2" xfId="18374" xr:uid="{00000000-0005-0000-0000-000004C10000}"/>
    <cellStyle name="Normal 40 7 2 2" xfId="53590" xr:uid="{00000000-0005-0000-0000-000005C10000}"/>
    <cellStyle name="Normal 40 7 3" xfId="40993" xr:uid="{00000000-0005-0000-0000-000006C10000}"/>
    <cellStyle name="Normal 40 7 4" xfId="30979" xr:uid="{00000000-0005-0000-0000-000007C10000}"/>
    <cellStyle name="Normal 40 8" xfId="7202" xr:uid="{00000000-0005-0000-0000-000008C10000}"/>
    <cellStyle name="Normal 40 8 2" xfId="19828" xr:uid="{00000000-0005-0000-0000-000009C10000}"/>
    <cellStyle name="Normal 40 8 2 2" xfId="55044" xr:uid="{00000000-0005-0000-0000-00000AC10000}"/>
    <cellStyle name="Normal 40 8 3" xfId="42447" xr:uid="{00000000-0005-0000-0000-00000BC10000}"/>
    <cellStyle name="Normal 40 8 4" xfId="32433" xr:uid="{00000000-0005-0000-0000-00000CC10000}"/>
    <cellStyle name="Normal 40 9" xfId="8983" xr:uid="{00000000-0005-0000-0000-00000DC10000}"/>
    <cellStyle name="Normal 40 9 2" xfId="21604" xr:uid="{00000000-0005-0000-0000-00000EC10000}"/>
    <cellStyle name="Normal 40 9 2 2" xfId="56820" xr:uid="{00000000-0005-0000-0000-00000FC10000}"/>
    <cellStyle name="Normal 40 9 3" xfId="44223" xr:uid="{00000000-0005-0000-0000-000010C10000}"/>
    <cellStyle name="Normal 40 9 4" xfId="34209" xr:uid="{00000000-0005-0000-0000-000011C10000}"/>
    <cellStyle name="Normal 41" xfId="2440" xr:uid="{00000000-0005-0000-0000-000012C10000}"/>
    <cellStyle name="Normal 41 10" xfId="10712" xr:uid="{00000000-0005-0000-0000-000013C10000}"/>
    <cellStyle name="Normal 41 10 2" xfId="23323" xr:uid="{00000000-0005-0000-0000-000014C10000}"/>
    <cellStyle name="Normal 41 10 2 2" xfId="58539" xr:uid="{00000000-0005-0000-0000-000015C10000}"/>
    <cellStyle name="Normal 41 10 3" xfId="45942" xr:uid="{00000000-0005-0000-0000-000016C10000}"/>
    <cellStyle name="Normal 41 10 4" xfId="35928" xr:uid="{00000000-0005-0000-0000-000017C10000}"/>
    <cellStyle name="Normal 41 11" xfId="15145" xr:uid="{00000000-0005-0000-0000-000018C10000}"/>
    <cellStyle name="Normal 41 11 2" xfId="50361" xr:uid="{00000000-0005-0000-0000-000019C10000}"/>
    <cellStyle name="Normal 41 11 3" xfId="27750" xr:uid="{00000000-0005-0000-0000-00001AC10000}"/>
    <cellStyle name="Normal 41 12" xfId="12558" xr:uid="{00000000-0005-0000-0000-00001BC10000}"/>
    <cellStyle name="Normal 41 12 2" xfId="47776" xr:uid="{00000000-0005-0000-0000-00001CC10000}"/>
    <cellStyle name="Normal 41 13" xfId="37764" xr:uid="{00000000-0005-0000-0000-00001DC10000}"/>
    <cellStyle name="Normal 41 14" xfId="25165" xr:uid="{00000000-0005-0000-0000-00001EC10000}"/>
    <cellStyle name="Normal 41 15" xfId="60378" xr:uid="{00000000-0005-0000-0000-00001FC10000}"/>
    <cellStyle name="Normal 41 2" xfId="3280" xr:uid="{00000000-0005-0000-0000-000020C10000}"/>
    <cellStyle name="Normal 41 2 10" xfId="25649" xr:uid="{00000000-0005-0000-0000-000021C10000}"/>
    <cellStyle name="Normal 41 2 11" xfId="61184" xr:uid="{00000000-0005-0000-0000-000022C10000}"/>
    <cellStyle name="Normal 41 2 2" xfId="5080" xr:uid="{00000000-0005-0000-0000-000023C10000}"/>
    <cellStyle name="Normal 41 2 2 2" xfId="17727" xr:uid="{00000000-0005-0000-0000-000024C10000}"/>
    <cellStyle name="Normal 41 2 2 2 2" xfId="52943" xr:uid="{00000000-0005-0000-0000-000025C10000}"/>
    <cellStyle name="Normal 41 2 2 2 3" xfId="30332" xr:uid="{00000000-0005-0000-0000-000026C10000}"/>
    <cellStyle name="Normal 41 2 2 3" xfId="14173" xr:uid="{00000000-0005-0000-0000-000027C10000}"/>
    <cellStyle name="Normal 41 2 2 3 2" xfId="49391" xr:uid="{00000000-0005-0000-0000-000028C10000}"/>
    <cellStyle name="Normal 41 2 2 4" xfId="40346" xr:uid="{00000000-0005-0000-0000-000029C10000}"/>
    <cellStyle name="Normal 41 2 2 5" xfId="26780" xr:uid="{00000000-0005-0000-0000-00002AC10000}"/>
    <cellStyle name="Normal 41 2 3" xfId="6550" xr:uid="{00000000-0005-0000-0000-00002BC10000}"/>
    <cellStyle name="Normal 41 2 3 2" xfId="19181" xr:uid="{00000000-0005-0000-0000-00002CC10000}"/>
    <cellStyle name="Normal 41 2 3 2 2" xfId="54397" xr:uid="{00000000-0005-0000-0000-00002DC10000}"/>
    <cellStyle name="Normal 41 2 3 3" xfId="41800" xr:uid="{00000000-0005-0000-0000-00002EC10000}"/>
    <cellStyle name="Normal 41 2 3 4" xfId="31786" xr:uid="{00000000-0005-0000-0000-00002FC10000}"/>
    <cellStyle name="Normal 41 2 4" xfId="8009" xr:uid="{00000000-0005-0000-0000-000030C10000}"/>
    <cellStyle name="Normal 41 2 4 2" xfId="20635" xr:uid="{00000000-0005-0000-0000-000031C10000}"/>
    <cellStyle name="Normal 41 2 4 2 2" xfId="55851" xr:uid="{00000000-0005-0000-0000-000032C10000}"/>
    <cellStyle name="Normal 41 2 4 3" xfId="43254" xr:uid="{00000000-0005-0000-0000-000033C10000}"/>
    <cellStyle name="Normal 41 2 4 4" xfId="33240" xr:uid="{00000000-0005-0000-0000-000034C10000}"/>
    <cellStyle name="Normal 41 2 5" xfId="9790" xr:uid="{00000000-0005-0000-0000-000035C10000}"/>
    <cellStyle name="Normal 41 2 5 2" xfId="22411" xr:uid="{00000000-0005-0000-0000-000036C10000}"/>
    <cellStyle name="Normal 41 2 5 2 2" xfId="57627" xr:uid="{00000000-0005-0000-0000-000037C10000}"/>
    <cellStyle name="Normal 41 2 5 3" xfId="45030" xr:uid="{00000000-0005-0000-0000-000038C10000}"/>
    <cellStyle name="Normal 41 2 5 4" xfId="35016" xr:uid="{00000000-0005-0000-0000-000039C10000}"/>
    <cellStyle name="Normal 41 2 6" xfId="11584" xr:uid="{00000000-0005-0000-0000-00003AC10000}"/>
    <cellStyle name="Normal 41 2 6 2" xfId="24187" xr:uid="{00000000-0005-0000-0000-00003BC10000}"/>
    <cellStyle name="Normal 41 2 6 2 2" xfId="59403" xr:uid="{00000000-0005-0000-0000-00003CC10000}"/>
    <cellStyle name="Normal 41 2 6 3" xfId="46806" xr:uid="{00000000-0005-0000-0000-00003DC10000}"/>
    <cellStyle name="Normal 41 2 6 4" xfId="36792" xr:uid="{00000000-0005-0000-0000-00003EC10000}"/>
    <cellStyle name="Normal 41 2 7" xfId="15951" xr:uid="{00000000-0005-0000-0000-00003FC10000}"/>
    <cellStyle name="Normal 41 2 7 2" xfId="51167" xr:uid="{00000000-0005-0000-0000-000040C10000}"/>
    <cellStyle name="Normal 41 2 7 3" xfId="28556" xr:uid="{00000000-0005-0000-0000-000041C10000}"/>
    <cellStyle name="Normal 41 2 8" xfId="13042" xr:uid="{00000000-0005-0000-0000-000042C10000}"/>
    <cellStyle name="Normal 41 2 8 2" xfId="48260" xr:uid="{00000000-0005-0000-0000-000043C10000}"/>
    <cellStyle name="Normal 41 2 9" xfId="38570" xr:uid="{00000000-0005-0000-0000-000044C10000}"/>
    <cellStyle name="Normal 41 3" xfId="3609" xr:uid="{00000000-0005-0000-0000-000045C10000}"/>
    <cellStyle name="Normal 41 3 10" xfId="27105" xr:uid="{00000000-0005-0000-0000-000046C10000}"/>
    <cellStyle name="Normal 41 3 11" xfId="61509" xr:uid="{00000000-0005-0000-0000-000047C10000}"/>
    <cellStyle name="Normal 41 3 2" xfId="5405" xr:uid="{00000000-0005-0000-0000-000048C10000}"/>
    <cellStyle name="Normal 41 3 2 2" xfId="18052" xr:uid="{00000000-0005-0000-0000-000049C10000}"/>
    <cellStyle name="Normal 41 3 2 2 2" xfId="53268" xr:uid="{00000000-0005-0000-0000-00004AC10000}"/>
    <cellStyle name="Normal 41 3 2 3" xfId="40671" xr:uid="{00000000-0005-0000-0000-00004BC10000}"/>
    <cellStyle name="Normal 41 3 2 4" xfId="30657" xr:uid="{00000000-0005-0000-0000-00004CC10000}"/>
    <cellStyle name="Normal 41 3 3" xfId="6875" xr:uid="{00000000-0005-0000-0000-00004DC10000}"/>
    <cellStyle name="Normal 41 3 3 2" xfId="19506" xr:uid="{00000000-0005-0000-0000-00004EC10000}"/>
    <cellStyle name="Normal 41 3 3 2 2" xfId="54722" xr:uid="{00000000-0005-0000-0000-00004FC10000}"/>
    <cellStyle name="Normal 41 3 3 3" xfId="42125" xr:uid="{00000000-0005-0000-0000-000050C10000}"/>
    <cellStyle name="Normal 41 3 3 4" xfId="32111" xr:uid="{00000000-0005-0000-0000-000051C10000}"/>
    <cellStyle name="Normal 41 3 4" xfId="8334" xr:uid="{00000000-0005-0000-0000-000052C10000}"/>
    <cellStyle name="Normal 41 3 4 2" xfId="20960" xr:uid="{00000000-0005-0000-0000-000053C10000}"/>
    <cellStyle name="Normal 41 3 4 2 2" xfId="56176" xr:uid="{00000000-0005-0000-0000-000054C10000}"/>
    <cellStyle name="Normal 41 3 4 3" xfId="43579" xr:uid="{00000000-0005-0000-0000-000055C10000}"/>
    <cellStyle name="Normal 41 3 4 4" xfId="33565" xr:uid="{00000000-0005-0000-0000-000056C10000}"/>
    <cellStyle name="Normal 41 3 5" xfId="10115" xr:uid="{00000000-0005-0000-0000-000057C10000}"/>
    <cellStyle name="Normal 41 3 5 2" xfId="22736" xr:uid="{00000000-0005-0000-0000-000058C10000}"/>
    <cellStyle name="Normal 41 3 5 2 2" xfId="57952" xr:uid="{00000000-0005-0000-0000-000059C10000}"/>
    <cellStyle name="Normal 41 3 5 3" xfId="45355" xr:uid="{00000000-0005-0000-0000-00005AC10000}"/>
    <cellStyle name="Normal 41 3 5 4" xfId="35341" xr:uid="{00000000-0005-0000-0000-00005BC10000}"/>
    <cellStyle name="Normal 41 3 6" xfId="11909" xr:uid="{00000000-0005-0000-0000-00005CC10000}"/>
    <cellStyle name="Normal 41 3 6 2" xfId="24512" xr:uid="{00000000-0005-0000-0000-00005DC10000}"/>
    <cellStyle name="Normal 41 3 6 2 2" xfId="59728" xr:uid="{00000000-0005-0000-0000-00005EC10000}"/>
    <cellStyle name="Normal 41 3 6 3" xfId="47131" xr:uid="{00000000-0005-0000-0000-00005FC10000}"/>
    <cellStyle name="Normal 41 3 6 4" xfId="37117" xr:uid="{00000000-0005-0000-0000-000060C10000}"/>
    <cellStyle name="Normal 41 3 7" xfId="16276" xr:uid="{00000000-0005-0000-0000-000061C10000}"/>
    <cellStyle name="Normal 41 3 7 2" xfId="51492" xr:uid="{00000000-0005-0000-0000-000062C10000}"/>
    <cellStyle name="Normal 41 3 7 3" xfId="28881" xr:uid="{00000000-0005-0000-0000-000063C10000}"/>
    <cellStyle name="Normal 41 3 8" xfId="14498" xr:uid="{00000000-0005-0000-0000-000064C10000}"/>
    <cellStyle name="Normal 41 3 8 2" xfId="49716" xr:uid="{00000000-0005-0000-0000-000065C10000}"/>
    <cellStyle name="Normal 41 3 9" xfId="38895" xr:uid="{00000000-0005-0000-0000-000066C10000}"/>
    <cellStyle name="Normal 41 4" xfId="2770" xr:uid="{00000000-0005-0000-0000-000067C10000}"/>
    <cellStyle name="Normal 41 4 10" xfId="26296" xr:uid="{00000000-0005-0000-0000-000068C10000}"/>
    <cellStyle name="Normal 41 4 11" xfId="60700" xr:uid="{00000000-0005-0000-0000-000069C10000}"/>
    <cellStyle name="Normal 41 4 2" xfId="4596" xr:uid="{00000000-0005-0000-0000-00006AC10000}"/>
    <cellStyle name="Normal 41 4 2 2" xfId="17243" xr:uid="{00000000-0005-0000-0000-00006BC10000}"/>
    <cellStyle name="Normal 41 4 2 2 2" xfId="52459" xr:uid="{00000000-0005-0000-0000-00006CC10000}"/>
    <cellStyle name="Normal 41 4 2 3" xfId="39862" xr:uid="{00000000-0005-0000-0000-00006DC10000}"/>
    <cellStyle name="Normal 41 4 2 4" xfId="29848" xr:uid="{00000000-0005-0000-0000-00006EC10000}"/>
    <cellStyle name="Normal 41 4 3" xfId="6066" xr:uid="{00000000-0005-0000-0000-00006FC10000}"/>
    <cellStyle name="Normal 41 4 3 2" xfId="18697" xr:uid="{00000000-0005-0000-0000-000070C10000}"/>
    <cellStyle name="Normal 41 4 3 2 2" xfId="53913" xr:uid="{00000000-0005-0000-0000-000071C10000}"/>
    <cellStyle name="Normal 41 4 3 3" xfId="41316" xr:uid="{00000000-0005-0000-0000-000072C10000}"/>
    <cellStyle name="Normal 41 4 3 4" xfId="31302" xr:uid="{00000000-0005-0000-0000-000073C10000}"/>
    <cellStyle name="Normal 41 4 4" xfId="7525" xr:uid="{00000000-0005-0000-0000-000074C10000}"/>
    <cellStyle name="Normal 41 4 4 2" xfId="20151" xr:uid="{00000000-0005-0000-0000-000075C10000}"/>
    <cellStyle name="Normal 41 4 4 2 2" xfId="55367" xr:uid="{00000000-0005-0000-0000-000076C10000}"/>
    <cellStyle name="Normal 41 4 4 3" xfId="42770" xr:uid="{00000000-0005-0000-0000-000077C10000}"/>
    <cellStyle name="Normal 41 4 4 4" xfId="32756" xr:uid="{00000000-0005-0000-0000-000078C10000}"/>
    <cellStyle name="Normal 41 4 5" xfId="9306" xr:uid="{00000000-0005-0000-0000-000079C10000}"/>
    <cellStyle name="Normal 41 4 5 2" xfId="21927" xr:uid="{00000000-0005-0000-0000-00007AC10000}"/>
    <cellStyle name="Normal 41 4 5 2 2" xfId="57143" xr:uid="{00000000-0005-0000-0000-00007BC10000}"/>
    <cellStyle name="Normal 41 4 5 3" xfId="44546" xr:uid="{00000000-0005-0000-0000-00007CC10000}"/>
    <cellStyle name="Normal 41 4 5 4" xfId="34532" xr:uid="{00000000-0005-0000-0000-00007DC10000}"/>
    <cellStyle name="Normal 41 4 6" xfId="11100" xr:uid="{00000000-0005-0000-0000-00007EC10000}"/>
    <cellStyle name="Normal 41 4 6 2" xfId="23703" xr:uid="{00000000-0005-0000-0000-00007FC10000}"/>
    <cellStyle name="Normal 41 4 6 2 2" xfId="58919" xr:uid="{00000000-0005-0000-0000-000080C10000}"/>
    <cellStyle name="Normal 41 4 6 3" xfId="46322" xr:uid="{00000000-0005-0000-0000-000081C10000}"/>
    <cellStyle name="Normal 41 4 6 4" xfId="36308" xr:uid="{00000000-0005-0000-0000-000082C10000}"/>
    <cellStyle name="Normal 41 4 7" xfId="15467" xr:uid="{00000000-0005-0000-0000-000083C10000}"/>
    <cellStyle name="Normal 41 4 7 2" xfId="50683" xr:uid="{00000000-0005-0000-0000-000084C10000}"/>
    <cellStyle name="Normal 41 4 7 3" xfId="28072" xr:uid="{00000000-0005-0000-0000-000085C10000}"/>
    <cellStyle name="Normal 41 4 8" xfId="13689" xr:uid="{00000000-0005-0000-0000-000086C10000}"/>
    <cellStyle name="Normal 41 4 8 2" xfId="48907" xr:uid="{00000000-0005-0000-0000-000087C10000}"/>
    <cellStyle name="Normal 41 4 9" xfId="38086" xr:uid="{00000000-0005-0000-0000-000088C10000}"/>
    <cellStyle name="Normal 41 5" xfId="3934" xr:uid="{00000000-0005-0000-0000-000089C10000}"/>
    <cellStyle name="Normal 41 5 2" xfId="8657" xr:uid="{00000000-0005-0000-0000-00008AC10000}"/>
    <cellStyle name="Normal 41 5 2 2" xfId="21283" xr:uid="{00000000-0005-0000-0000-00008BC10000}"/>
    <cellStyle name="Normal 41 5 2 2 2" xfId="56499" xr:uid="{00000000-0005-0000-0000-00008CC10000}"/>
    <cellStyle name="Normal 41 5 2 3" xfId="43902" xr:uid="{00000000-0005-0000-0000-00008DC10000}"/>
    <cellStyle name="Normal 41 5 2 4" xfId="33888" xr:uid="{00000000-0005-0000-0000-00008EC10000}"/>
    <cellStyle name="Normal 41 5 3" xfId="10438" xr:uid="{00000000-0005-0000-0000-00008FC10000}"/>
    <cellStyle name="Normal 41 5 3 2" xfId="23059" xr:uid="{00000000-0005-0000-0000-000090C10000}"/>
    <cellStyle name="Normal 41 5 3 2 2" xfId="58275" xr:uid="{00000000-0005-0000-0000-000091C10000}"/>
    <cellStyle name="Normal 41 5 3 3" xfId="45678" xr:uid="{00000000-0005-0000-0000-000092C10000}"/>
    <cellStyle name="Normal 41 5 3 4" xfId="35664" xr:uid="{00000000-0005-0000-0000-000093C10000}"/>
    <cellStyle name="Normal 41 5 4" xfId="12234" xr:uid="{00000000-0005-0000-0000-000094C10000}"/>
    <cellStyle name="Normal 41 5 4 2" xfId="24835" xr:uid="{00000000-0005-0000-0000-000095C10000}"/>
    <cellStyle name="Normal 41 5 4 2 2" xfId="60051" xr:uid="{00000000-0005-0000-0000-000096C10000}"/>
    <cellStyle name="Normal 41 5 4 3" xfId="47454" xr:uid="{00000000-0005-0000-0000-000097C10000}"/>
    <cellStyle name="Normal 41 5 4 4" xfId="37440" xr:uid="{00000000-0005-0000-0000-000098C10000}"/>
    <cellStyle name="Normal 41 5 5" xfId="16599" xr:uid="{00000000-0005-0000-0000-000099C10000}"/>
    <cellStyle name="Normal 41 5 5 2" xfId="51815" xr:uid="{00000000-0005-0000-0000-00009AC10000}"/>
    <cellStyle name="Normal 41 5 5 3" xfId="29204" xr:uid="{00000000-0005-0000-0000-00009BC10000}"/>
    <cellStyle name="Normal 41 5 6" xfId="14821" xr:uid="{00000000-0005-0000-0000-00009CC10000}"/>
    <cellStyle name="Normal 41 5 6 2" xfId="50039" xr:uid="{00000000-0005-0000-0000-00009DC10000}"/>
    <cellStyle name="Normal 41 5 7" xfId="39218" xr:uid="{00000000-0005-0000-0000-00009EC10000}"/>
    <cellStyle name="Normal 41 5 8" xfId="27428" xr:uid="{00000000-0005-0000-0000-00009FC10000}"/>
    <cellStyle name="Normal 41 6" xfId="4274" xr:uid="{00000000-0005-0000-0000-0000A0C10000}"/>
    <cellStyle name="Normal 41 6 2" xfId="16921" xr:uid="{00000000-0005-0000-0000-0000A1C10000}"/>
    <cellStyle name="Normal 41 6 2 2" xfId="52137" xr:uid="{00000000-0005-0000-0000-0000A2C10000}"/>
    <cellStyle name="Normal 41 6 2 3" xfId="29526" xr:uid="{00000000-0005-0000-0000-0000A3C10000}"/>
    <cellStyle name="Normal 41 6 3" xfId="13367" xr:uid="{00000000-0005-0000-0000-0000A4C10000}"/>
    <cellStyle name="Normal 41 6 3 2" xfId="48585" xr:uid="{00000000-0005-0000-0000-0000A5C10000}"/>
    <cellStyle name="Normal 41 6 4" xfId="39540" xr:uid="{00000000-0005-0000-0000-0000A6C10000}"/>
    <cellStyle name="Normal 41 6 5" xfId="25974" xr:uid="{00000000-0005-0000-0000-0000A7C10000}"/>
    <cellStyle name="Normal 41 7" xfId="5744" xr:uid="{00000000-0005-0000-0000-0000A8C10000}"/>
    <cellStyle name="Normal 41 7 2" xfId="18375" xr:uid="{00000000-0005-0000-0000-0000A9C10000}"/>
    <cellStyle name="Normal 41 7 2 2" xfId="53591" xr:uid="{00000000-0005-0000-0000-0000AAC10000}"/>
    <cellStyle name="Normal 41 7 3" xfId="40994" xr:uid="{00000000-0005-0000-0000-0000ABC10000}"/>
    <cellStyle name="Normal 41 7 4" xfId="30980" xr:uid="{00000000-0005-0000-0000-0000ACC10000}"/>
    <cellStyle name="Normal 41 8" xfId="7203" xr:uid="{00000000-0005-0000-0000-0000ADC10000}"/>
    <cellStyle name="Normal 41 8 2" xfId="19829" xr:uid="{00000000-0005-0000-0000-0000AEC10000}"/>
    <cellStyle name="Normal 41 8 2 2" xfId="55045" xr:uid="{00000000-0005-0000-0000-0000AFC10000}"/>
    <cellStyle name="Normal 41 8 3" xfId="42448" xr:uid="{00000000-0005-0000-0000-0000B0C10000}"/>
    <cellStyle name="Normal 41 8 4" xfId="32434" xr:uid="{00000000-0005-0000-0000-0000B1C10000}"/>
    <cellStyle name="Normal 41 9" xfId="8984" xr:uid="{00000000-0005-0000-0000-0000B2C10000}"/>
    <cellStyle name="Normal 41 9 2" xfId="21605" xr:uid="{00000000-0005-0000-0000-0000B3C10000}"/>
    <cellStyle name="Normal 41 9 2 2" xfId="56821" xr:uid="{00000000-0005-0000-0000-0000B4C10000}"/>
    <cellStyle name="Normal 41 9 3" xfId="44224" xr:uid="{00000000-0005-0000-0000-0000B5C10000}"/>
    <cellStyle name="Normal 41 9 4" xfId="34210" xr:uid="{00000000-0005-0000-0000-0000B6C10000}"/>
    <cellStyle name="Normal 42" xfId="2441" xr:uid="{00000000-0005-0000-0000-0000B7C10000}"/>
    <cellStyle name="Normal 42 10" xfId="10713" xr:uid="{00000000-0005-0000-0000-0000B8C10000}"/>
    <cellStyle name="Normal 42 10 2" xfId="23324" xr:uid="{00000000-0005-0000-0000-0000B9C10000}"/>
    <cellStyle name="Normal 42 10 2 2" xfId="58540" xr:uid="{00000000-0005-0000-0000-0000BAC10000}"/>
    <cellStyle name="Normal 42 10 3" xfId="45943" xr:uid="{00000000-0005-0000-0000-0000BBC10000}"/>
    <cellStyle name="Normal 42 10 4" xfId="35929" xr:uid="{00000000-0005-0000-0000-0000BCC10000}"/>
    <cellStyle name="Normal 42 11" xfId="15146" xr:uid="{00000000-0005-0000-0000-0000BDC10000}"/>
    <cellStyle name="Normal 42 11 2" xfId="50362" xr:uid="{00000000-0005-0000-0000-0000BEC10000}"/>
    <cellStyle name="Normal 42 11 3" xfId="27751" xr:uid="{00000000-0005-0000-0000-0000BFC10000}"/>
    <cellStyle name="Normal 42 12" xfId="12559" xr:uid="{00000000-0005-0000-0000-0000C0C10000}"/>
    <cellStyle name="Normal 42 12 2" xfId="47777" xr:uid="{00000000-0005-0000-0000-0000C1C10000}"/>
    <cellStyle name="Normal 42 13" xfId="37765" xr:uid="{00000000-0005-0000-0000-0000C2C10000}"/>
    <cellStyle name="Normal 42 14" xfId="25166" xr:uid="{00000000-0005-0000-0000-0000C3C10000}"/>
    <cellStyle name="Normal 42 15" xfId="60379" xr:uid="{00000000-0005-0000-0000-0000C4C10000}"/>
    <cellStyle name="Normal 42 2" xfId="3281" xr:uid="{00000000-0005-0000-0000-0000C5C10000}"/>
    <cellStyle name="Normal 42 2 10" xfId="25650" xr:uid="{00000000-0005-0000-0000-0000C6C10000}"/>
    <cellStyle name="Normal 42 2 11" xfId="61185" xr:uid="{00000000-0005-0000-0000-0000C7C10000}"/>
    <cellStyle name="Normal 42 2 2" xfId="5081" xr:uid="{00000000-0005-0000-0000-0000C8C10000}"/>
    <cellStyle name="Normal 42 2 2 2" xfId="17728" xr:uid="{00000000-0005-0000-0000-0000C9C10000}"/>
    <cellStyle name="Normal 42 2 2 2 2" xfId="52944" xr:uid="{00000000-0005-0000-0000-0000CAC10000}"/>
    <cellStyle name="Normal 42 2 2 2 3" xfId="30333" xr:uid="{00000000-0005-0000-0000-0000CBC10000}"/>
    <cellStyle name="Normal 42 2 2 3" xfId="14174" xr:uid="{00000000-0005-0000-0000-0000CCC10000}"/>
    <cellStyle name="Normal 42 2 2 3 2" xfId="49392" xr:uid="{00000000-0005-0000-0000-0000CDC10000}"/>
    <cellStyle name="Normal 42 2 2 4" xfId="40347" xr:uid="{00000000-0005-0000-0000-0000CEC10000}"/>
    <cellStyle name="Normal 42 2 2 5" xfId="26781" xr:uid="{00000000-0005-0000-0000-0000CFC10000}"/>
    <cellStyle name="Normal 42 2 3" xfId="6551" xr:uid="{00000000-0005-0000-0000-0000D0C10000}"/>
    <cellStyle name="Normal 42 2 3 2" xfId="19182" xr:uid="{00000000-0005-0000-0000-0000D1C10000}"/>
    <cellStyle name="Normal 42 2 3 2 2" xfId="54398" xr:uid="{00000000-0005-0000-0000-0000D2C10000}"/>
    <cellStyle name="Normal 42 2 3 3" xfId="41801" xr:uid="{00000000-0005-0000-0000-0000D3C10000}"/>
    <cellStyle name="Normal 42 2 3 4" xfId="31787" xr:uid="{00000000-0005-0000-0000-0000D4C10000}"/>
    <cellStyle name="Normal 42 2 4" xfId="8010" xr:uid="{00000000-0005-0000-0000-0000D5C10000}"/>
    <cellStyle name="Normal 42 2 4 2" xfId="20636" xr:uid="{00000000-0005-0000-0000-0000D6C10000}"/>
    <cellStyle name="Normal 42 2 4 2 2" xfId="55852" xr:uid="{00000000-0005-0000-0000-0000D7C10000}"/>
    <cellStyle name="Normal 42 2 4 3" xfId="43255" xr:uid="{00000000-0005-0000-0000-0000D8C10000}"/>
    <cellStyle name="Normal 42 2 4 4" xfId="33241" xr:uid="{00000000-0005-0000-0000-0000D9C10000}"/>
    <cellStyle name="Normal 42 2 5" xfId="9791" xr:uid="{00000000-0005-0000-0000-0000DAC10000}"/>
    <cellStyle name="Normal 42 2 5 2" xfId="22412" xr:uid="{00000000-0005-0000-0000-0000DBC10000}"/>
    <cellStyle name="Normal 42 2 5 2 2" xfId="57628" xr:uid="{00000000-0005-0000-0000-0000DCC10000}"/>
    <cellStyle name="Normal 42 2 5 3" xfId="45031" xr:uid="{00000000-0005-0000-0000-0000DDC10000}"/>
    <cellStyle name="Normal 42 2 5 4" xfId="35017" xr:uid="{00000000-0005-0000-0000-0000DEC10000}"/>
    <cellStyle name="Normal 42 2 6" xfId="11585" xr:uid="{00000000-0005-0000-0000-0000DFC10000}"/>
    <cellStyle name="Normal 42 2 6 2" xfId="24188" xr:uid="{00000000-0005-0000-0000-0000E0C10000}"/>
    <cellStyle name="Normal 42 2 6 2 2" xfId="59404" xr:uid="{00000000-0005-0000-0000-0000E1C10000}"/>
    <cellStyle name="Normal 42 2 6 3" xfId="46807" xr:uid="{00000000-0005-0000-0000-0000E2C10000}"/>
    <cellStyle name="Normal 42 2 6 4" xfId="36793" xr:uid="{00000000-0005-0000-0000-0000E3C10000}"/>
    <cellStyle name="Normal 42 2 7" xfId="15952" xr:uid="{00000000-0005-0000-0000-0000E4C10000}"/>
    <cellStyle name="Normal 42 2 7 2" xfId="51168" xr:uid="{00000000-0005-0000-0000-0000E5C10000}"/>
    <cellStyle name="Normal 42 2 7 3" xfId="28557" xr:uid="{00000000-0005-0000-0000-0000E6C10000}"/>
    <cellStyle name="Normal 42 2 8" xfId="13043" xr:uid="{00000000-0005-0000-0000-0000E7C10000}"/>
    <cellStyle name="Normal 42 2 8 2" xfId="48261" xr:uid="{00000000-0005-0000-0000-0000E8C10000}"/>
    <cellStyle name="Normal 42 2 9" xfId="38571" xr:uid="{00000000-0005-0000-0000-0000E9C10000}"/>
    <cellStyle name="Normal 42 3" xfId="3610" xr:uid="{00000000-0005-0000-0000-0000EAC10000}"/>
    <cellStyle name="Normal 42 3 10" xfId="27106" xr:uid="{00000000-0005-0000-0000-0000EBC10000}"/>
    <cellStyle name="Normal 42 3 11" xfId="61510" xr:uid="{00000000-0005-0000-0000-0000ECC10000}"/>
    <cellStyle name="Normal 42 3 2" xfId="5406" xr:uid="{00000000-0005-0000-0000-0000EDC10000}"/>
    <cellStyle name="Normal 42 3 2 2" xfId="18053" xr:uid="{00000000-0005-0000-0000-0000EEC10000}"/>
    <cellStyle name="Normal 42 3 2 2 2" xfId="53269" xr:uid="{00000000-0005-0000-0000-0000EFC10000}"/>
    <cellStyle name="Normal 42 3 2 3" xfId="40672" xr:uid="{00000000-0005-0000-0000-0000F0C10000}"/>
    <cellStyle name="Normal 42 3 2 4" xfId="30658" xr:uid="{00000000-0005-0000-0000-0000F1C10000}"/>
    <cellStyle name="Normal 42 3 3" xfId="6876" xr:uid="{00000000-0005-0000-0000-0000F2C10000}"/>
    <cellStyle name="Normal 42 3 3 2" xfId="19507" xr:uid="{00000000-0005-0000-0000-0000F3C10000}"/>
    <cellStyle name="Normal 42 3 3 2 2" xfId="54723" xr:uid="{00000000-0005-0000-0000-0000F4C10000}"/>
    <cellStyle name="Normal 42 3 3 3" xfId="42126" xr:uid="{00000000-0005-0000-0000-0000F5C10000}"/>
    <cellStyle name="Normal 42 3 3 4" xfId="32112" xr:uid="{00000000-0005-0000-0000-0000F6C10000}"/>
    <cellStyle name="Normal 42 3 4" xfId="8335" xr:uid="{00000000-0005-0000-0000-0000F7C10000}"/>
    <cellStyle name="Normal 42 3 4 2" xfId="20961" xr:uid="{00000000-0005-0000-0000-0000F8C10000}"/>
    <cellStyle name="Normal 42 3 4 2 2" xfId="56177" xr:uid="{00000000-0005-0000-0000-0000F9C10000}"/>
    <cellStyle name="Normal 42 3 4 3" xfId="43580" xr:uid="{00000000-0005-0000-0000-0000FAC10000}"/>
    <cellStyle name="Normal 42 3 4 4" xfId="33566" xr:uid="{00000000-0005-0000-0000-0000FBC10000}"/>
    <cellStyle name="Normal 42 3 5" xfId="10116" xr:uid="{00000000-0005-0000-0000-0000FCC10000}"/>
    <cellStyle name="Normal 42 3 5 2" xfId="22737" xr:uid="{00000000-0005-0000-0000-0000FDC10000}"/>
    <cellStyle name="Normal 42 3 5 2 2" xfId="57953" xr:uid="{00000000-0005-0000-0000-0000FEC10000}"/>
    <cellStyle name="Normal 42 3 5 3" xfId="45356" xr:uid="{00000000-0005-0000-0000-0000FFC10000}"/>
    <cellStyle name="Normal 42 3 5 4" xfId="35342" xr:uid="{00000000-0005-0000-0000-000000C20000}"/>
    <cellStyle name="Normal 42 3 6" xfId="11910" xr:uid="{00000000-0005-0000-0000-000001C20000}"/>
    <cellStyle name="Normal 42 3 6 2" xfId="24513" xr:uid="{00000000-0005-0000-0000-000002C20000}"/>
    <cellStyle name="Normal 42 3 6 2 2" xfId="59729" xr:uid="{00000000-0005-0000-0000-000003C20000}"/>
    <cellStyle name="Normal 42 3 6 3" xfId="47132" xr:uid="{00000000-0005-0000-0000-000004C20000}"/>
    <cellStyle name="Normal 42 3 6 4" xfId="37118" xr:uid="{00000000-0005-0000-0000-000005C20000}"/>
    <cellStyle name="Normal 42 3 7" xfId="16277" xr:uid="{00000000-0005-0000-0000-000006C20000}"/>
    <cellStyle name="Normal 42 3 7 2" xfId="51493" xr:uid="{00000000-0005-0000-0000-000007C20000}"/>
    <cellStyle name="Normal 42 3 7 3" xfId="28882" xr:uid="{00000000-0005-0000-0000-000008C20000}"/>
    <cellStyle name="Normal 42 3 8" xfId="14499" xr:uid="{00000000-0005-0000-0000-000009C20000}"/>
    <cellStyle name="Normal 42 3 8 2" xfId="49717" xr:uid="{00000000-0005-0000-0000-00000AC20000}"/>
    <cellStyle name="Normal 42 3 9" xfId="38896" xr:uid="{00000000-0005-0000-0000-00000BC20000}"/>
    <cellStyle name="Normal 42 4" xfId="2771" xr:uid="{00000000-0005-0000-0000-00000CC20000}"/>
    <cellStyle name="Normal 42 4 10" xfId="26297" xr:uid="{00000000-0005-0000-0000-00000DC20000}"/>
    <cellStyle name="Normal 42 4 11" xfId="60701" xr:uid="{00000000-0005-0000-0000-00000EC20000}"/>
    <cellStyle name="Normal 42 4 2" xfId="4597" xr:uid="{00000000-0005-0000-0000-00000FC20000}"/>
    <cellStyle name="Normal 42 4 2 2" xfId="17244" xr:uid="{00000000-0005-0000-0000-000010C20000}"/>
    <cellStyle name="Normal 42 4 2 2 2" xfId="52460" xr:uid="{00000000-0005-0000-0000-000011C20000}"/>
    <cellStyle name="Normal 42 4 2 3" xfId="39863" xr:uid="{00000000-0005-0000-0000-000012C20000}"/>
    <cellStyle name="Normal 42 4 2 4" xfId="29849" xr:uid="{00000000-0005-0000-0000-000013C20000}"/>
    <cellStyle name="Normal 42 4 3" xfId="6067" xr:uid="{00000000-0005-0000-0000-000014C20000}"/>
    <cellStyle name="Normal 42 4 3 2" xfId="18698" xr:uid="{00000000-0005-0000-0000-000015C20000}"/>
    <cellStyle name="Normal 42 4 3 2 2" xfId="53914" xr:uid="{00000000-0005-0000-0000-000016C20000}"/>
    <cellStyle name="Normal 42 4 3 3" xfId="41317" xr:uid="{00000000-0005-0000-0000-000017C20000}"/>
    <cellStyle name="Normal 42 4 3 4" xfId="31303" xr:uid="{00000000-0005-0000-0000-000018C20000}"/>
    <cellStyle name="Normal 42 4 4" xfId="7526" xr:uid="{00000000-0005-0000-0000-000019C20000}"/>
    <cellStyle name="Normal 42 4 4 2" xfId="20152" xr:uid="{00000000-0005-0000-0000-00001AC20000}"/>
    <cellStyle name="Normal 42 4 4 2 2" xfId="55368" xr:uid="{00000000-0005-0000-0000-00001BC20000}"/>
    <cellStyle name="Normal 42 4 4 3" xfId="42771" xr:uid="{00000000-0005-0000-0000-00001CC20000}"/>
    <cellStyle name="Normal 42 4 4 4" xfId="32757" xr:uid="{00000000-0005-0000-0000-00001DC20000}"/>
    <cellStyle name="Normal 42 4 5" xfId="9307" xr:uid="{00000000-0005-0000-0000-00001EC20000}"/>
    <cellStyle name="Normal 42 4 5 2" xfId="21928" xr:uid="{00000000-0005-0000-0000-00001FC20000}"/>
    <cellStyle name="Normal 42 4 5 2 2" xfId="57144" xr:uid="{00000000-0005-0000-0000-000020C20000}"/>
    <cellStyle name="Normal 42 4 5 3" xfId="44547" xr:uid="{00000000-0005-0000-0000-000021C20000}"/>
    <cellStyle name="Normal 42 4 5 4" xfId="34533" xr:uid="{00000000-0005-0000-0000-000022C20000}"/>
    <cellStyle name="Normal 42 4 6" xfId="11101" xr:uid="{00000000-0005-0000-0000-000023C20000}"/>
    <cellStyle name="Normal 42 4 6 2" xfId="23704" xr:uid="{00000000-0005-0000-0000-000024C20000}"/>
    <cellStyle name="Normal 42 4 6 2 2" xfId="58920" xr:uid="{00000000-0005-0000-0000-000025C20000}"/>
    <cellStyle name="Normal 42 4 6 3" xfId="46323" xr:uid="{00000000-0005-0000-0000-000026C20000}"/>
    <cellStyle name="Normal 42 4 6 4" xfId="36309" xr:uid="{00000000-0005-0000-0000-000027C20000}"/>
    <cellStyle name="Normal 42 4 7" xfId="15468" xr:uid="{00000000-0005-0000-0000-000028C20000}"/>
    <cellStyle name="Normal 42 4 7 2" xfId="50684" xr:uid="{00000000-0005-0000-0000-000029C20000}"/>
    <cellStyle name="Normal 42 4 7 3" xfId="28073" xr:uid="{00000000-0005-0000-0000-00002AC20000}"/>
    <cellStyle name="Normal 42 4 8" xfId="13690" xr:uid="{00000000-0005-0000-0000-00002BC20000}"/>
    <cellStyle name="Normal 42 4 8 2" xfId="48908" xr:uid="{00000000-0005-0000-0000-00002CC20000}"/>
    <cellStyle name="Normal 42 4 9" xfId="38087" xr:uid="{00000000-0005-0000-0000-00002DC20000}"/>
    <cellStyle name="Normal 42 5" xfId="3935" xr:uid="{00000000-0005-0000-0000-00002EC20000}"/>
    <cellStyle name="Normal 42 5 2" xfId="8658" xr:uid="{00000000-0005-0000-0000-00002FC20000}"/>
    <cellStyle name="Normal 42 5 2 2" xfId="21284" xr:uid="{00000000-0005-0000-0000-000030C20000}"/>
    <cellStyle name="Normal 42 5 2 2 2" xfId="56500" xr:uid="{00000000-0005-0000-0000-000031C20000}"/>
    <cellStyle name="Normal 42 5 2 3" xfId="43903" xr:uid="{00000000-0005-0000-0000-000032C20000}"/>
    <cellStyle name="Normal 42 5 2 4" xfId="33889" xr:uid="{00000000-0005-0000-0000-000033C20000}"/>
    <cellStyle name="Normal 42 5 3" xfId="10439" xr:uid="{00000000-0005-0000-0000-000034C20000}"/>
    <cellStyle name="Normal 42 5 3 2" xfId="23060" xr:uid="{00000000-0005-0000-0000-000035C20000}"/>
    <cellStyle name="Normal 42 5 3 2 2" xfId="58276" xr:uid="{00000000-0005-0000-0000-000036C20000}"/>
    <cellStyle name="Normal 42 5 3 3" xfId="45679" xr:uid="{00000000-0005-0000-0000-000037C20000}"/>
    <cellStyle name="Normal 42 5 3 4" xfId="35665" xr:uid="{00000000-0005-0000-0000-000038C20000}"/>
    <cellStyle name="Normal 42 5 4" xfId="12235" xr:uid="{00000000-0005-0000-0000-000039C20000}"/>
    <cellStyle name="Normal 42 5 4 2" xfId="24836" xr:uid="{00000000-0005-0000-0000-00003AC20000}"/>
    <cellStyle name="Normal 42 5 4 2 2" xfId="60052" xr:uid="{00000000-0005-0000-0000-00003BC20000}"/>
    <cellStyle name="Normal 42 5 4 3" xfId="47455" xr:uid="{00000000-0005-0000-0000-00003CC20000}"/>
    <cellStyle name="Normal 42 5 4 4" xfId="37441" xr:uid="{00000000-0005-0000-0000-00003DC20000}"/>
    <cellStyle name="Normal 42 5 5" xfId="16600" xr:uid="{00000000-0005-0000-0000-00003EC20000}"/>
    <cellStyle name="Normal 42 5 5 2" xfId="51816" xr:uid="{00000000-0005-0000-0000-00003FC20000}"/>
    <cellStyle name="Normal 42 5 5 3" xfId="29205" xr:uid="{00000000-0005-0000-0000-000040C20000}"/>
    <cellStyle name="Normal 42 5 6" xfId="14822" xr:uid="{00000000-0005-0000-0000-000041C20000}"/>
    <cellStyle name="Normal 42 5 6 2" xfId="50040" xr:uid="{00000000-0005-0000-0000-000042C20000}"/>
    <cellStyle name="Normal 42 5 7" xfId="39219" xr:uid="{00000000-0005-0000-0000-000043C20000}"/>
    <cellStyle name="Normal 42 5 8" xfId="27429" xr:uid="{00000000-0005-0000-0000-000044C20000}"/>
    <cellStyle name="Normal 42 6" xfId="4275" xr:uid="{00000000-0005-0000-0000-000045C20000}"/>
    <cellStyle name="Normal 42 6 2" xfId="16922" xr:uid="{00000000-0005-0000-0000-000046C20000}"/>
    <cellStyle name="Normal 42 6 2 2" xfId="52138" xr:uid="{00000000-0005-0000-0000-000047C20000}"/>
    <cellStyle name="Normal 42 6 2 3" xfId="29527" xr:uid="{00000000-0005-0000-0000-000048C20000}"/>
    <cellStyle name="Normal 42 6 3" xfId="13368" xr:uid="{00000000-0005-0000-0000-000049C20000}"/>
    <cellStyle name="Normal 42 6 3 2" xfId="48586" xr:uid="{00000000-0005-0000-0000-00004AC20000}"/>
    <cellStyle name="Normal 42 6 4" xfId="39541" xr:uid="{00000000-0005-0000-0000-00004BC20000}"/>
    <cellStyle name="Normal 42 6 5" xfId="25975" xr:uid="{00000000-0005-0000-0000-00004CC20000}"/>
    <cellStyle name="Normal 42 7" xfId="5745" xr:uid="{00000000-0005-0000-0000-00004DC20000}"/>
    <cellStyle name="Normal 42 7 2" xfId="18376" xr:uid="{00000000-0005-0000-0000-00004EC20000}"/>
    <cellStyle name="Normal 42 7 2 2" xfId="53592" xr:uid="{00000000-0005-0000-0000-00004FC20000}"/>
    <cellStyle name="Normal 42 7 3" xfId="40995" xr:uid="{00000000-0005-0000-0000-000050C20000}"/>
    <cellStyle name="Normal 42 7 4" xfId="30981" xr:uid="{00000000-0005-0000-0000-000051C20000}"/>
    <cellStyle name="Normal 42 8" xfId="7204" xr:uid="{00000000-0005-0000-0000-000052C20000}"/>
    <cellStyle name="Normal 42 8 2" xfId="19830" xr:uid="{00000000-0005-0000-0000-000053C20000}"/>
    <cellStyle name="Normal 42 8 2 2" xfId="55046" xr:uid="{00000000-0005-0000-0000-000054C20000}"/>
    <cellStyle name="Normal 42 8 3" xfId="42449" xr:uid="{00000000-0005-0000-0000-000055C20000}"/>
    <cellStyle name="Normal 42 8 4" xfId="32435" xr:uid="{00000000-0005-0000-0000-000056C20000}"/>
    <cellStyle name="Normal 42 9" xfId="8985" xr:uid="{00000000-0005-0000-0000-000057C20000}"/>
    <cellStyle name="Normal 42 9 2" xfId="21606" xr:uid="{00000000-0005-0000-0000-000058C20000}"/>
    <cellStyle name="Normal 42 9 2 2" xfId="56822" xr:uid="{00000000-0005-0000-0000-000059C20000}"/>
    <cellStyle name="Normal 42 9 3" xfId="44225" xr:uid="{00000000-0005-0000-0000-00005AC20000}"/>
    <cellStyle name="Normal 42 9 4" xfId="34211" xr:uid="{00000000-0005-0000-0000-00005BC20000}"/>
    <cellStyle name="Normal 43" xfId="2851" xr:uid="{00000000-0005-0000-0000-00005CC20000}"/>
    <cellStyle name="Normal 44" xfId="3287" xr:uid="{00000000-0005-0000-0000-00005DC20000}"/>
    <cellStyle name="Normal 45" xfId="3936" xr:uid="{00000000-0005-0000-0000-00005EC20000}"/>
    <cellStyle name="Normal 46" xfId="4020" xr:uid="{00000000-0005-0000-0000-00005FC20000}"/>
    <cellStyle name="Normal 47" xfId="3985" xr:uid="{00000000-0005-0000-0000-000060C20000}"/>
    <cellStyle name="Normal 48" xfId="3970" xr:uid="{00000000-0005-0000-0000-000061C20000}"/>
    <cellStyle name="Normal 49" xfId="5411" xr:uid="{00000000-0005-0000-0000-000062C20000}"/>
    <cellStyle name="Normal 5" xfId="38" xr:uid="{00000000-0005-0000-0000-000063C20000}"/>
    <cellStyle name="Normal 5 2" xfId="631" xr:uid="{00000000-0005-0000-0000-000064C20000}"/>
    <cellStyle name="Normal 5 2 10" xfId="3015" xr:uid="{00000000-0005-0000-0000-000065C20000}"/>
    <cellStyle name="Normal 5 2 10 10" xfId="25390" xr:uid="{00000000-0005-0000-0000-000066C20000}"/>
    <cellStyle name="Normal 5 2 10 11" xfId="60925" xr:uid="{00000000-0005-0000-0000-000067C20000}"/>
    <cellStyle name="Normal 5 2 10 2" xfId="4821" xr:uid="{00000000-0005-0000-0000-000068C20000}"/>
    <cellStyle name="Normal 5 2 10 2 2" xfId="17468" xr:uid="{00000000-0005-0000-0000-000069C20000}"/>
    <cellStyle name="Normal 5 2 10 2 2 2" xfId="52684" xr:uid="{00000000-0005-0000-0000-00006AC20000}"/>
    <cellStyle name="Normal 5 2 10 2 2 3" xfId="30073" xr:uid="{00000000-0005-0000-0000-00006BC20000}"/>
    <cellStyle name="Normal 5 2 10 2 3" xfId="13914" xr:uid="{00000000-0005-0000-0000-00006CC20000}"/>
    <cellStyle name="Normal 5 2 10 2 3 2" xfId="49132" xr:uid="{00000000-0005-0000-0000-00006DC20000}"/>
    <cellStyle name="Normal 5 2 10 2 4" xfId="40087" xr:uid="{00000000-0005-0000-0000-00006EC20000}"/>
    <cellStyle name="Normal 5 2 10 2 5" xfId="26521" xr:uid="{00000000-0005-0000-0000-00006FC20000}"/>
    <cellStyle name="Normal 5 2 10 3" xfId="6291" xr:uid="{00000000-0005-0000-0000-000070C20000}"/>
    <cellStyle name="Normal 5 2 10 3 2" xfId="18922" xr:uid="{00000000-0005-0000-0000-000071C20000}"/>
    <cellStyle name="Normal 5 2 10 3 2 2" xfId="54138" xr:uid="{00000000-0005-0000-0000-000072C20000}"/>
    <cellStyle name="Normal 5 2 10 3 3" xfId="41541" xr:uid="{00000000-0005-0000-0000-000073C20000}"/>
    <cellStyle name="Normal 5 2 10 3 4" xfId="31527" xr:uid="{00000000-0005-0000-0000-000074C20000}"/>
    <cellStyle name="Normal 5 2 10 4" xfId="7750" xr:uid="{00000000-0005-0000-0000-000075C20000}"/>
    <cellStyle name="Normal 5 2 10 4 2" xfId="20376" xr:uid="{00000000-0005-0000-0000-000076C20000}"/>
    <cellStyle name="Normal 5 2 10 4 2 2" xfId="55592" xr:uid="{00000000-0005-0000-0000-000077C20000}"/>
    <cellStyle name="Normal 5 2 10 4 3" xfId="42995" xr:uid="{00000000-0005-0000-0000-000078C20000}"/>
    <cellStyle name="Normal 5 2 10 4 4" xfId="32981" xr:uid="{00000000-0005-0000-0000-000079C20000}"/>
    <cellStyle name="Normal 5 2 10 5" xfId="9531" xr:uid="{00000000-0005-0000-0000-00007AC20000}"/>
    <cellStyle name="Normal 5 2 10 5 2" xfId="22152" xr:uid="{00000000-0005-0000-0000-00007BC20000}"/>
    <cellStyle name="Normal 5 2 10 5 2 2" xfId="57368" xr:uid="{00000000-0005-0000-0000-00007CC20000}"/>
    <cellStyle name="Normal 5 2 10 5 3" xfId="44771" xr:uid="{00000000-0005-0000-0000-00007DC20000}"/>
    <cellStyle name="Normal 5 2 10 5 4" xfId="34757" xr:uid="{00000000-0005-0000-0000-00007EC20000}"/>
    <cellStyle name="Normal 5 2 10 6" xfId="11325" xr:uid="{00000000-0005-0000-0000-00007FC20000}"/>
    <cellStyle name="Normal 5 2 10 6 2" xfId="23928" xr:uid="{00000000-0005-0000-0000-000080C20000}"/>
    <cellStyle name="Normal 5 2 10 6 2 2" xfId="59144" xr:uid="{00000000-0005-0000-0000-000081C20000}"/>
    <cellStyle name="Normal 5 2 10 6 3" xfId="46547" xr:uid="{00000000-0005-0000-0000-000082C20000}"/>
    <cellStyle name="Normal 5 2 10 6 4" xfId="36533" xr:uid="{00000000-0005-0000-0000-000083C20000}"/>
    <cellStyle name="Normal 5 2 10 7" xfId="15692" xr:uid="{00000000-0005-0000-0000-000084C20000}"/>
    <cellStyle name="Normal 5 2 10 7 2" xfId="50908" xr:uid="{00000000-0005-0000-0000-000085C20000}"/>
    <cellStyle name="Normal 5 2 10 7 3" xfId="28297" xr:uid="{00000000-0005-0000-0000-000086C20000}"/>
    <cellStyle name="Normal 5 2 10 8" xfId="12783" xr:uid="{00000000-0005-0000-0000-000087C20000}"/>
    <cellStyle name="Normal 5 2 10 8 2" xfId="48001" xr:uid="{00000000-0005-0000-0000-000088C20000}"/>
    <cellStyle name="Normal 5 2 10 9" xfId="38311" xr:uid="{00000000-0005-0000-0000-000089C20000}"/>
    <cellStyle name="Normal 5 2 11" xfId="2840" xr:uid="{00000000-0005-0000-0000-00008AC20000}"/>
    <cellStyle name="Normal 5 2 11 10" xfId="25228" xr:uid="{00000000-0005-0000-0000-00008BC20000}"/>
    <cellStyle name="Normal 5 2 11 11" xfId="60763" xr:uid="{00000000-0005-0000-0000-00008CC20000}"/>
    <cellStyle name="Normal 5 2 11 2" xfId="4659" xr:uid="{00000000-0005-0000-0000-00008DC20000}"/>
    <cellStyle name="Normal 5 2 11 2 2" xfId="17306" xr:uid="{00000000-0005-0000-0000-00008EC20000}"/>
    <cellStyle name="Normal 5 2 11 2 2 2" xfId="52522" xr:uid="{00000000-0005-0000-0000-00008FC20000}"/>
    <cellStyle name="Normal 5 2 11 2 2 3" xfId="29911" xr:uid="{00000000-0005-0000-0000-000090C20000}"/>
    <cellStyle name="Normal 5 2 11 2 3" xfId="13752" xr:uid="{00000000-0005-0000-0000-000091C20000}"/>
    <cellStyle name="Normal 5 2 11 2 3 2" xfId="48970" xr:uid="{00000000-0005-0000-0000-000092C20000}"/>
    <cellStyle name="Normal 5 2 11 2 4" xfId="39925" xr:uid="{00000000-0005-0000-0000-000093C20000}"/>
    <cellStyle name="Normal 5 2 11 2 5" xfId="26359" xr:uid="{00000000-0005-0000-0000-000094C20000}"/>
    <cellStyle name="Normal 5 2 11 3" xfId="6129" xr:uid="{00000000-0005-0000-0000-000095C20000}"/>
    <cellStyle name="Normal 5 2 11 3 2" xfId="18760" xr:uid="{00000000-0005-0000-0000-000096C20000}"/>
    <cellStyle name="Normal 5 2 11 3 2 2" xfId="53976" xr:uid="{00000000-0005-0000-0000-000097C20000}"/>
    <cellStyle name="Normal 5 2 11 3 3" xfId="41379" xr:uid="{00000000-0005-0000-0000-000098C20000}"/>
    <cellStyle name="Normal 5 2 11 3 4" xfId="31365" xr:uid="{00000000-0005-0000-0000-000099C20000}"/>
    <cellStyle name="Normal 5 2 11 4" xfId="7588" xr:uid="{00000000-0005-0000-0000-00009AC20000}"/>
    <cellStyle name="Normal 5 2 11 4 2" xfId="20214" xr:uid="{00000000-0005-0000-0000-00009BC20000}"/>
    <cellStyle name="Normal 5 2 11 4 2 2" xfId="55430" xr:uid="{00000000-0005-0000-0000-00009CC20000}"/>
    <cellStyle name="Normal 5 2 11 4 3" xfId="42833" xr:uid="{00000000-0005-0000-0000-00009DC20000}"/>
    <cellStyle name="Normal 5 2 11 4 4" xfId="32819" xr:uid="{00000000-0005-0000-0000-00009EC20000}"/>
    <cellStyle name="Normal 5 2 11 5" xfId="9369" xr:uid="{00000000-0005-0000-0000-00009FC20000}"/>
    <cellStyle name="Normal 5 2 11 5 2" xfId="21990" xr:uid="{00000000-0005-0000-0000-0000A0C20000}"/>
    <cellStyle name="Normal 5 2 11 5 2 2" xfId="57206" xr:uid="{00000000-0005-0000-0000-0000A1C20000}"/>
    <cellStyle name="Normal 5 2 11 5 3" xfId="44609" xr:uid="{00000000-0005-0000-0000-0000A2C20000}"/>
    <cellStyle name="Normal 5 2 11 5 4" xfId="34595" xr:uid="{00000000-0005-0000-0000-0000A3C20000}"/>
    <cellStyle name="Normal 5 2 11 6" xfId="11163" xr:uid="{00000000-0005-0000-0000-0000A4C20000}"/>
    <cellStyle name="Normal 5 2 11 6 2" xfId="23766" xr:uid="{00000000-0005-0000-0000-0000A5C20000}"/>
    <cellStyle name="Normal 5 2 11 6 2 2" xfId="58982" xr:uid="{00000000-0005-0000-0000-0000A6C20000}"/>
    <cellStyle name="Normal 5 2 11 6 3" xfId="46385" xr:uid="{00000000-0005-0000-0000-0000A7C20000}"/>
    <cellStyle name="Normal 5 2 11 6 4" xfId="36371" xr:uid="{00000000-0005-0000-0000-0000A8C20000}"/>
    <cellStyle name="Normal 5 2 11 7" xfId="15530" xr:uid="{00000000-0005-0000-0000-0000A9C20000}"/>
    <cellStyle name="Normal 5 2 11 7 2" xfId="50746" xr:uid="{00000000-0005-0000-0000-0000AAC20000}"/>
    <cellStyle name="Normal 5 2 11 7 3" xfId="28135" xr:uid="{00000000-0005-0000-0000-0000ABC20000}"/>
    <cellStyle name="Normal 5 2 11 8" xfId="12621" xr:uid="{00000000-0005-0000-0000-0000ACC20000}"/>
    <cellStyle name="Normal 5 2 11 8 2" xfId="47839" xr:uid="{00000000-0005-0000-0000-0000ADC20000}"/>
    <cellStyle name="Normal 5 2 11 9" xfId="38149" xr:uid="{00000000-0005-0000-0000-0000AEC20000}"/>
    <cellStyle name="Normal 5 2 12" xfId="3350" xr:uid="{00000000-0005-0000-0000-0000AFC20000}"/>
    <cellStyle name="Normal 5 2 12 10" xfId="26846" xr:uid="{00000000-0005-0000-0000-0000B0C20000}"/>
    <cellStyle name="Normal 5 2 12 11" xfId="61250" xr:uid="{00000000-0005-0000-0000-0000B1C20000}"/>
    <cellStyle name="Normal 5 2 12 2" xfId="5146" xr:uid="{00000000-0005-0000-0000-0000B2C20000}"/>
    <cellStyle name="Normal 5 2 12 2 2" xfId="17793" xr:uid="{00000000-0005-0000-0000-0000B3C20000}"/>
    <cellStyle name="Normal 5 2 12 2 2 2" xfId="53009" xr:uid="{00000000-0005-0000-0000-0000B4C20000}"/>
    <cellStyle name="Normal 5 2 12 2 3" xfId="40412" xr:uid="{00000000-0005-0000-0000-0000B5C20000}"/>
    <cellStyle name="Normal 5 2 12 2 4" xfId="30398" xr:uid="{00000000-0005-0000-0000-0000B6C20000}"/>
    <cellStyle name="Normal 5 2 12 3" xfId="6616" xr:uid="{00000000-0005-0000-0000-0000B7C20000}"/>
    <cellStyle name="Normal 5 2 12 3 2" xfId="19247" xr:uid="{00000000-0005-0000-0000-0000B8C20000}"/>
    <cellStyle name="Normal 5 2 12 3 2 2" xfId="54463" xr:uid="{00000000-0005-0000-0000-0000B9C20000}"/>
    <cellStyle name="Normal 5 2 12 3 3" xfId="41866" xr:uid="{00000000-0005-0000-0000-0000BAC20000}"/>
    <cellStyle name="Normal 5 2 12 3 4" xfId="31852" xr:uid="{00000000-0005-0000-0000-0000BBC20000}"/>
    <cellStyle name="Normal 5 2 12 4" xfId="8075" xr:uid="{00000000-0005-0000-0000-0000BCC20000}"/>
    <cellStyle name="Normal 5 2 12 4 2" xfId="20701" xr:uid="{00000000-0005-0000-0000-0000BDC20000}"/>
    <cellStyle name="Normal 5 2 12 4 2 2" xfId="55917" xr:uid="{00000000-0005-0000-0000-0000BEC20000}"/>
    <cellStyle name="Normal 5 2 12 4 3" xfId="43320" xr:uid="{00000000-0005-0000-0000-0000BFC20000}"/>
    <cellStyle name="Normal 5 2 12 4 4" xfId="33306" xr:uid="{00000000-0005-0000-0000-0000C0C20000}"/>
    <cellStyle name="Normal 5 2 12 5" xfId="9856" xr:uid="{00000000-0005-0000-0000-0000C1C20000}"/>
    <cellStyle name="Normal 5 2 12 5 2" xfId="22477" xr:uid="{00000000-0005-0000-0000-0000C2C20000}"/>
    <cellStyle name="Normal 5 2 12 5 2 2" xfId="57693" xr:uid="{00000000-0005-0000-0000-0000C3C20000}"/>
    <cellStyle name="Normal 5 2 12 5 3" xfId="45096" xr:uid="{00000000-0005-0000-0000-0000C4C20000}"/>
    <cellStyle name="Normal 5 2 12 5 4" xfId="35082" xr:uid="{00000000-0005-0000-0000-0000C5C20000}"/>
    <cellStyle name="Normal 5 2 12 6" xfId="11650" xr:uid="{00000000-0005-0000-0000-0000C6C20000}"/>
    <cellStyle name="Normal 5 2 12 6 2" xfId="24253" xr:uid="{00000000-0005-0000-0000-0000C7C20000}"/>
    <cellStyle name="Normal 5 2 12 6 2 2" xfId="59469" xr:uid="{00000000-0005-0000-0000-0000C8C20000}"/>
    <cellStyle name="Normal 5 2 12 6 3" xfId="46872" xr:uid="{00000000-0005-0000-0000-0000C9C20000}"/>
    <cellStyle name="Normal 5 2 12 6 4" xfId="36858" xr:uid="{00000000-0005-0000-0000-0000CAC20000}"/>
    <cellStyle name="Normal 5 2 12 7" xfId="16017" xr:uid="{00000000-0005-0000-0000-0000CBC20000}"/>
    <cellStyle name="Normal 5 2 12 7 2" xfId="51233" xr:uid="{00000000-0005-0000-0000-0000CCC20000}"/>
    <cellStyle name="Normal 5 2 12 7 3" xfId="28622" xr:uid="{00000000-0005-0000-0000-0000CDC20000}"/>
    <cellStyle name="Normal 5 2 12 8" xfId="14239" xr:uid="{00000000-0005-0000-0000-0000CEC20000}"/>
    <cellStyle name="Normal 5 2 12 8 2" xfId="49457" xr:uid="{00000000-0005-0000-0000-0000CFC20000}"/>
    <cellStyle name="Normal 5 2 12 9" xfId="38636" xr:uid="{00000000-0005-0000-0000-0000D0C20000}"/>
    <cellStyle name="Normal 5 2 13" xfId="2510" xr:uid="{00000000-0005-0000-0000-0000D1C20000}"/>
    <cellStyle name="Normal 5 2 13 10" xfId="26037" xr:uid="{00000000-0005-0000-0000-0000D2C20000}"/>
    <cellStyle name="Normal 5 2 13 11" xfId="60441" xr:uid="{00000000-0005-0000-0000-0000D3C20000}"/>
    <cellStyle name="Normal 5 2 13 2" xfId="4337" xr:uid="{00000000-0005-0000-0000-0000D4C20000}"/>
    <cellStyle name="Normal 5 2 13 2 2" xfId="16984" xr:uid="{00000000-0005-0000-0000-0000D5C20000}"/>
    <cellStyle name="Normal 5 2 13 2 2 2" xfId="52200" xr:uid="{00000000-0005-0000-0000-0000D6C20000}"/>
    <cellStyle name="Normal 5 2 13 2 3" xfId="39603" xr:uid="{00000000-0005-0000-0000-0000D7C20000}"/>
    <cellStyle name="Normal 5 2 13 2 4" xfId="29589" xr:uid="{00000000-0005-0000-0000-0000D8C20000}"/>
    <cellStyle name="Normal 5 2 13 3" xfId="5807" xr:uid="{00000000-0005-0000-0000-0000D9C20000}"/>
    <cellStyle name="Normal 5 2 13 3 2" xfId="18438" xr:uid="{00000000-0005-0000-0000-0000DAC20000}"/>
    <cellStyle name="Normal 5 2 13 3 2 2" xfId="53654" xr:uid="{00000000-0005-0000-0000-0000DBC20000}"/>
    <cellStyle name="Normal 5 2 13 3 3" xfId="41057" xr:uid="{00000000-0005-0000-0000-0000DCC20000}"/>
    <cellStyle name="Normal 5 2 13 3 4" xfId="31043" xr:uid="{00000000-0005-0000-0000-0000DDC20000}"/>
    <cellStyle name="Normal 5 2 13 4" xfId="7266" xr:uid="{00000000-0005-0000-0000-0000DEC20000}"/>
    <cellStyle name="Normal 5 2 13 4 2" xfId="19892" xr:uid="{00000000-0005-0000-0000-0000DFC20000}"/>
    <cellStyle name="Normal 5 2 13 4 2 2" xfId="55108" xr:uid="{00000000-0005-0000-0000-0000E0C20000}"/>
    <cellStyle name="Normal 5 2 13 4 3" xfId="42511" xr:uid="{00000000-0005-0000-0000-0000E1C20000}"/>
    <cellStyle name="Normal 5 2 13 4 4" xfId="32497" xr:uid="{00000000-0005-0000-0000-0000E2C20000}"/>
    <cellStyle name="Normal 5 2 13 5" xfId="9047" xr:uid="{00000000-0005-0000-0000-0000E3C20000}"/>
    <cellStyle name="Normal 5 2 13 5 2" xfId="21668" xr:uid="{00000000-0005-0000-0000-0000E4C20000}"/>
    <cellStyle name="Normal 5 2 13 5 2 2" xfId="56884" xr:uid="{00000000-0005-0000-0000-0000E5C20000}"/>
    <cellStyle name="Normal 5 2 13 5 3" xfId="44287" xr:uid="{00000000-0005-0000-0000-0000E6C20000}"/>
    <cellStyle name="Normal 5 2 13 5 4" xfId="34273" xr:uid="{00000000-0005-0000-0000-0000E7C20000}"/>
    <cellStyle name="Normal 5 2 13 6" xfId="10841" xr:uid="{00000000-0005-0000-0000-0000E8C20000}"/>
    <cellStyle name="Normal 5 2 13 6 2" xfId="23444" xr:uid="{00000000-0005-0000-0000-0000E9C20000}"/>
    <cellStyle name="Normal 5 2 13 6 2 2" xfId="58660" xr:uid="{00000000-0005-0000-0000-0000EAC20000}"/>
    <cellStyle name="Normal 5 2 13 6 3" xfId="46063" xr:uid="{00000000-0005-0000-0000-0000EBC20000}"/>
    <cellStyle name="Normal 5 2 13 6 4" xfId="36049" xr:uid="{00000000-0005-0000-0000-0000ECC20000}"/>
    <cellStyle name="Normal 5 2 13 7" xfId="15208" xr:uid="{00000000-0005-0000-0000-0000EDC20000}"/>
    <cellStyle name="Normal 5 2 13 7 2" xfId="50424" xr:uid="{00000000-0005-0000-0000-0000EEC20000}"/>
    <cellStyle name="Normal 5 2 13 7 3" xfId="27813" xr:uid="{00000000-0005-0000-0000-0000EFC20000}"/>
    <cellStyle name="Normal 5 2 13 8" xfId="13430" xr:uid="{00000000-0005-0000-0000-0000F0C20000}"/>
    <cellStyle name="Normal 5 2 13 8 2" xfId="48648" xr:uid="{00000000-0005-0000-0000-0000F1C20000}"/>
    <cellStyle name="Normal 5 2 13 9" xfId="37827" xr:uid="{00000000-0005-0000-0000-0000F2C20000}"/>
    <cellStyle name="Normal 5 2 14" xfId="3674" xr:uid="{00000000-0005-0000-0000-0000F3C20000}"/>
    <cellStyle name="Normal 5 2 14 2" xfId="8398" xr:uid="{00000000-0005-0000-0000-0000F4C20000}"/>
    <cellStyle name="Normal 5 2 14 2 2" xfId="21024" xr:uid="{00000000-0005-0000-0000-0000F5C20000}"/>
    <cellStyle name="Normal 5 2 14 2 2 2" xfId="56240" xr:uid="{00000000-0005-0000-0000-0000F6C20000}"/>
    <cellStyle name="Normal 5 2 14 2 3" xfId="43643" xr:uid="{00000000-0005-0000-0000-0000F7C20000}"/>
    <cellStyle name="Normal 5 2 14 2 4" xfId="33629" xr:uid="{00000000-0005-0000-0000-0000F8C20000}"/>
    <cellStyle name="Normal 5 2 14 3" xfId="10179" xr:uid="{00000000-0005-0000-0000-0000F9C20000}"/>
    <cellStyle name="Normal 5 2 14 3 2" xfId="22800" xr:uid="{00000000-0005-0000-0000-0000FAC20000}"/>
    <cellStyle name="Normal 5 2 14 3 2 2" xfId="58016" xr:uid="{00000000-0005-0000-0000-0000FBC20000}"/>
    <cellStyle name="Normal 5 2 14 3 3" xfId="45419" xr:uid="{00000000-0005-0000-0000-0000FCC20000}"/>
    <cellStyle name="Normal 5 2 14 3 4" xfId="35405" xr:uid="{00000000-0005-0000-0000-0000FDC20000}"/>
    <cellStyle name="Normal 5 2 14 4" xfId="11975" xr:uid="{00000000-0005-0000-0000-0000FEC20000}"/>
    <cellStyle name="Normal 5 2 14 4 2" xfId="24576" xr:uid="{00000000-0005-0000-0000-0000FFC20000}"/>
    <cellStyle name="Normal 5 2 14 4 2 2" xfId="59792" xr:uid="{00000000-0005-0000-0000-000000C30000}"/>
    <cellStyle name="Normal 5 2 14 4 3" xfId="47195" xr:uid="{00000000-0005-0000-0000-000001C30000}"/>
    <cellStyle name="Normal 5 2 14 4 4" xfId="37181" xr:uid="{00000000-0005-0000-0000-000002C30000}"/>
    <cellStyle name="Normal 5 2 14 5" xfId="16340" xr:uid="{00000000-0005-0000-0000-000003C30000}"/>
    <cellStyle name="Normal 5 2 14 5 2" xfId="51556" xr:uid="{00000000-0005-0000-0000-000004C30000}"/>
    <cellStyle name="Normal 5 2 14 5 3" xfId="28945" xr:uid="{00000000-0005-0000-0000-000005C30000}"/>
    <cellStyle name="Normal 5 2 14 6" xfId="14562" xr:uid="{00000000-0005-0000-0000-000006C30000}"/>
    <cellStyle name="Normal 5 2 14 6 2" xfId="49780" xr:uid="{00000000-0005-0000-0000-000007C30000}"/>
    <cellStyle name="Normal 5 2 14 7" xfId="38959" xr:uid="{00000000-0005-0000-0000-000008C30000}"/>
    <cellStyle name="Normal 5 2 14 8" xfId="27169" xr:uid="{00000000-0005-0000-0000-000009C30000}"/>
    <cellStyle name="Normal 5 2 15" xfId="4006" xr:uid="{00000000-0005-0000-0000-00000AC30000}"/>
    <cellStyle name="Normal 5 2 15 2" xfId="16662" xr:uid="{00000000-0005-0000-0000-00000BC30000}"/>
    <cellStyle name="Normal 5 2 15 2 2" xfId="51878" xr:uid="{00000000-0005-0000-0000-00000CC30000}"/>
    <cellStyle name="Normal 5 2 15 2 3" xfId="29267" xr:uid="{00000000-0005-0000-0000-00000DC30000}"/>
    <cellStyle name="Normal 5 2 15 3" xfId="13108" xr:uid="{00000000-0005-0000-0000-00000EC30000}"/>
    <cellStyle name="Normal 5 2 15 3 2" xfId="48326" xr:uid="{00000000-0005-0000-0000-00000FC30000}"/>
    <cellStyle name="Normal 5 2 15 4" xfId="39281" xr:uid="{00000000-0005-0000-0000-000010C30000}"/>
    <cellStyle name="Normal 5 2 15 5" xfId="25715" xr:uid="{00000000-0005-0000-0000-000011C30000}"/>
    <cellStyle name="Normal 5 2 16" xfId="5485" xr:uid="{00000000-0005-0000-0000-000012C30000}"/>
    <cellStyle name="Normal 5 2 16 2" xfId="18116" xr:uid="{00000000-0005-0000-0000-000013C30000}"/>
    <cellStyle name="Normal 5 2 16 2 2" xfId="53332" xr:uid="{00000000-0005-0000-0000-000014C30000}"/>
    <cellStyle name="Normal 5 2 16 3" xfId="40735" xr:uid="{00000000-0005-0000-0000-000015C30000}"/>
    <cellStyle name="Normal 5 2 16 4" xfId="30721" xr:uid="{00000000-0005-0000-0000-000016C30000}"/>
    <cellStyle name="Normal 5 2 17" xfId="6941" xr:uid="{00000000-0005-0000-0000-000017C30000}"/>
    <cellStyle name="Normal 5 2 17 2" xfId="19570" xr:uid="{00000000-0005-0000-0000-000018C30000}"/>
    <cellStyle name="Normal 5 2 17 2 2" xfId="54786" xr:uid="{00000000-0005-0000-0000-000019C30000}"/>
    <cellStyle name="Normal 5 2 17 3" xfId="42189" xr:uid="{00000000-0005-0000-0000-00001AC30000}"/>
    <cellStyle name="Normal 5 2 17 4" xfId="32175" xr:uid="{00000000-0005-0000-0000-00001BC30000}"/>
    <cellStyle name="Normal 5 2 18" xfId="8723" xr:uid="{00000000-0005-0000-0000-00001CC30000}"/>
    <cellStyle name="Normal 5 2 18 2" xfId="21346" xr:uid="{00000000-0005-0000-0000-00001DC30000}"/>
    <cellStyle name="Normal 5 2 18 2 2" xfId="56562" xr:uid="{00000000-0005-0000-0000-00001EC30000}"/>
    <cellStyle name="Normal 5 2 18 3" xfId="43965" xr:uid="{00000000-0005-0000-0000-00001FC30000}"/>
    <cellStyle name="Normal 5 2 18 4" xfId="33951" xr:uid="{00000000-0005-0000-0000-000020C30000}"/>
    <cellStyle name="Normal 5 2 19" xfId="10714" xr:uid="{00000000-0005-0000-0000-000021C30000}"/>
    <cellStyle name="Normal 5 2 19 2" xfId="23325" xr:uid="{00000000-0005-0000-0000-000022C30000}"/>
    <cellStyle name="Normal 5 2 19 2 2" xfId="58541" xr:uid="{00000000-0005-0000-0000-000023C30000}"/>
    <cellStyle name="Normal 5 2 19 3" xfId="45944" xr:uid="{00000000-0005-0000-0000-000024C30000}"/>
    <cellStyle name="Normal 5 2 19 4" xfId="35930" xr:uid="{00000000-0005-0000-0000-000025C30000}"/>
    <cellStyle name="Normal 5 2 2" xfId="632" xr:uid="{00000000-0005-0000-0000-000026C30000}"/>
    <cellStyle name="Normal 5 2 2 2" xfId="1801" xr:uid="{00000000-0005-0000-0000-000027C30000}"/>
    <cellStyle name="Normal 5 2 2_District Target Attainment" xfId="1177" xr:uid="{00000000-0005-0000-0000-000028C30000}"/>
    <cellStyle name="Normal 5 2 20" xfId="14885" xr:uid="{00000000-0005-0000-0000-000029C30000}"/>
    <cellStyle name="Normal 5 2 20 2" xfId="50102" xr:uid="{00000000-0005-0000-0000-00002AC30000}"/>
    <cellStyle name="Normal 5 2 20 3" xfId="27491" xr:uid="{00000000-0005-0000-0000-00002BC30000}"/>
    <cellStyle name="Normal 5 2 21" xfId="12299" xr:uid="{00000000-0005-0000-0000-00002CC30000}"/>
    <cellStyle name="Normal 5 2 21 2" xfId="47517" xr:uid="{00000000-0005-0000-0000-00002DC30000}"/>
    <cellStyle name="Normal 5 2 22" xfId="37504" xr:uid="{00000000-0005-0000-0000-00002EC30000}"/>
    <cellStyle name="Normal 5 2 23" xfId="24906" xr:uid="{00000000-0005-0000-0000-00002FC30000}"/>
    <cellStyle name="Normal 5 2 24" xfId="60119" xr:uid="{00000000-0005-0000-0000-000030C30000}"/>
    <cellStyle name="Normal 5 2 3" xfId="633" xr:uid="{00000000-0005-0000-0000-000031C30000}"/>
    <cellStyle name="Normal 5 2 3 10" xfId="5486" xr:uid="{00000000-0005-0000-0000-000032C30000}"/>
    <cellStyle name="Normal 5 2 3 10 2" xfId="18117" xr:uid="{00000000-0005-0000-0000-000033C30000}"/>
    <cellStyle name="Normal 5 2 3 10 2 2" xfId="53333" xr:uid="{00000000-0005-0000-0000-000034C30000}"/>
    <cellStyle name="Normal 5 2 3 10 3" xfId="40736" xr:uid="{00000000-0005-0000-0000-000035C30000}"/>
    <cellStyle name="Normal 5 2 3 10 4" xfId="30722" xr:uid="{00000000-0005-0000-0000-000036C30000}"/>
    <cellStyle name="Normal 5 2 3 11" xfId="6942" xr:uid="{00000000-0005-0000-0000-000037C30000}"/>
    <cellStyle name="Normal 5 2 3 11 2" xfId="19571" xr:uid="{00000000-0005-0000-0000-000038C30000}"/>
    <cellStyle name="Normal 5 2 3 11 2 2" xfId="54787" xr:uid="{00000000-0005-0000-0000-000039C30000}"/>
    <cellStyle name="Normal 5 2 3 11 3" xfId="42190" xr:uid="{00000000-0005-0000-0000-00003AC30000}"/>
    <cellStyle name="Normal 5 2 3 11 4" xfId="32176" xr:uid="{00000000-0005-0000-0000-00003BC30000}"/>
    <cellStyle name="Normal 5 2 3 12" xfId="8724" xr:uid="{00000000-0005-0000-0000-00003CC30000}"/>
    <cellStyle name="Normal 5 2 3 12 2" xfId="21347" xr:uid="{00000000-0005-0000-0000-00003DC30000}"/>
    <cellStyle name="Normal 5 2 3 12 2 2" xfId="56563" xr:uid="{00000000-0005-0000-0000-00003EC30000}"/>
    <cellStyle name="Normal 5 2 3 12 3" xfId="43966" xr:uid="{00000000-0005-0000-0000-00003FC30000}"/>
    <cellStyle name="Normal 5 2 3 12 4" xfId="33952" xr:uid="{00000000-0005-0000-0000-000040C30000}"/>
    <cellStyle name="Normal 5 2 3 13" xfId="10715" xr:uid="{00000000-0005-0000-0000-000041C30000}"/>
    <cellStyle name="Normal 5 2 3 13 2" xfId="23326" xr:uid="{00000000-0005-0000-0000-000042C30000}"/>
    <cellStyle name="Normal 5 2 3 13 2 2" xfId="58542" xr:uid="{00000000-0005-0000-0000-000043C30000}"/>
    <cellStyle name="Normal 5 2 3 13 3" xfId="45945" xr:uid="{00000000-0005-0000-0000-000044C30000}"/>
    <cellStyle name="Normal 5 2 3 13 4" xfId="35931" xr:uid="{00000000-0005-0000-0000-000045C30000}"/>
    <cellStyle name="Normal 5 2 3 14" xfId="14886" xr:uid="{00000000-0005-0000-0000-000046C30000}"/>
    <cellStyle name="Normal 5 2 3 14 2" xfId="50103" xr:uid="{00000000-0005-0000-0000-000047C30000}"/>
    <cellStyle name="Normal 5 2 3 14 3" xfId="27492" xr:uid="{00000000-0005-0000-0000-000048C30000}"/>
    <cellStyle name="Normal 5 2 3 15" xfId="12300" xr:uid="{00000000-0005-0000-0000-000049C30000}"/>
    <cellStyle name="Normal 5 2 3 15 2" xfId="47518" xr:uid="{00000000-0005-0000-0000-00004AC30000}"/>
    <cellStyle name="Normal 5 2 3 16" xfId="37505" xr:uid="{00000000-0005-0000-0000-00004BC30000}"/>
    <cellStyle name="Normal 5 2 3 17" xfId="24907" xr:uid="{00000000-0005-0000-0000-00004CC30000}"/>
    <cellStyle name="Normal 5 2 3 18" xfId="60120" xr:uid="{00000000-0005-0000-0000-00004DC30000}"/>
    <cellStyle name="Normal 5 2 3 2" xfId="1802" xr:uid="{00000000-0005-0000-0000-00004EC30000}"/>
    <cellStyle name="Normal 5 2 3 2 10" xfId="7016" xr:uid="{00000000-0005-0000-0000-00004FC30000}"/>
    <cellStyle name="Normal 5 2 3 2 10 2" xfId="19643" xr:uid="{00000000-0005-0000-0000-000050C30000}"/>
    <cellStyle name="Normal 5 2 3 2 10 2 2" xfId="54859" xr:uid="{00000000-0005-0000-0000-000051C30000}"/>
    <cellStyle name="Normal 5 2 3 2 10 3" xfId="42262" xr:uid="{00000000-0005-0000-0000-000052C30000}"/>
    <cellStyle name="Normal 5 2 3 2 10 4" xfId="32248" xr:uid="{00000000-0005-0000-0000-000053C30000}"/>
    <cellStyle name="Normal 5 2 3 2 11" xfId="8797" xr:uid="{00000000-0005-0000-0000-000054C30000}"/>
    <cellStyle name="Normal 5 2 3 2 11 2" xfId="21419" xr:uid="{00000000-0005-0000-0000-000055C30000}"/>
    <cellStyle name="Normal 5 2 3 2 11 2 2" xfId="56635" xr:uid="{00000000-0005-0000-0000-000056C30000}"/>
    <cellStyle name="Normal 5 2 3 2 11 3" xfId="44038" xr:uid="{00000000-0005-0000-0000-000057C30000}"/>
    <cellStyle name="Normal 5 2 3 2 11 4" xfId="34024" xr:uid="{00000000-0005-0000-0000-000058C30000}"/>
    <cellStyle name="Normal 5 2 3 2 12" xfId="10716" xr:uid="{00000000-0005-0000-0000-000059C30000}"/>
    <cellStyle name="Normal 5 2 3 2 12 2" xfId="23327" xr:uid="{00000000-0005-0000-0000-00005AC30000}"/>
    <cellStyle name="Normal 5 2 3 2 12 2 2" xfId="58543" xr:uid="{00000000-0005-0000-0000-00005BC30000}"/>
    <cellStyle name="Normal 5 2 3 2 12 3" xfId="45946" xr:uid="{00000000-0005-0000-0000-00005CC30000}"/>
    <cellStyle name="Normal 5 2 3 2 12 4" xfId="35932" xr:uid="{00000000-0005-0000-0000-00005DC30000}"/>
    <cellStyle name="Normal 5 2 3 2 13" xfId="14958" xr:uid="{00000000-0005-0000-0000-00005EC30000}"/>
    <cellStyle name="Normal 5 2 3 2 13 2" xfId="50175" xr:uid="{00000000-0005-0000-0000-00005FC30000}"/>
    <cellStyle name="Normal 5 2 3 2 13 3" xfId="27564" xr:uid="{00000000-0005-0000-0000-000060C30000}"/>
    <cellStyle name="Normal 5 2 3 2 14" xfId="12372" xr:uid="{00000000-0005-0000-0000-000061C30000}"/>
    <cellStyle name="Normal 5 2 3 2 14 2" xfId="47590" xr:uid="{00000000-0005-0000-0000-000062C30000}"/>
    <cellStyle name="Normal 5 2 3 2 15" xfId="37577" xr:uid="{00000000-0005-0000-0000-000063C30000}"/>
    <cellStyle name="Normal 5 2 3 2 16" xfId="24979" xr:uid="{00000000-0005-0000-0000-000064C30000}"/>
    <cellStyle name="Normal 5 2 3 2 17" xfId="60192" xr:uid="{00000000-0005-0000-0000-000065C30000}"/>
    <cellStyle name="Normal 5 2 3 2 2" xfId="2402" xr:uid="{00000000-0005-0000-0000-000066C30000}"/>
    <cellStyle name="Normal 5 2 3 2 2 10" xfId="10717" xr:uid="{00000000-0005-0000-0000-000067C30000}"/>
    <cellStyle name="Normal 5 2 3 2 2 10 2" xfId="23328" xr:uid="{00000000-0005-0000-0000-000068C30000}"/>
    <cellStyle name="Normal 5 2 3 2 2 10 2 2" xfId="58544" xr:uid="{00000000-0005-0000-0000-000069C30000}"/>
    <cellStyle name="Normal 5 2 3 2 2 10 3" xfId="45947" xr:uid="{00000000-0005-0000-0000-00006AC30000}"/>
    <cellStyle name="Normal 5 2 3 2 2 10 4" xfId="35933" xr:uid="{00000000-0005-0000-0000-00006BC30000}"/>
    <cellStyle name="Normal 5 2 3 2 2 11" xfId="15113" xr:uid="{00000000-0005-0000-0000-00006CC30000}"/>
    <cellStyle name="Normal 5 2 3 2 2 11 2" xfId="50329" xr:uid="{00000000-0005-0000-0000-00006DC30000}"/>
    <cellStyle name="Normal 5 2 3 2 2 11 3" xfId="27718" xr:uid="{00000000-0005-0000-0000-00006EC30000}"/>
    <cellStyle name="Normal 5 2 3 2 2 12" xfId="12526" xr:uid="{00000000-0005-0000-0000-00006FC30000}"/>
    <cellStyle name="Normal 5 2 3 2 2 12 2" xfId="47744" xr:uid="{00000000-0005-0000-0000-000070C30000}"/>
    <cellStyle name="Normal 5 2 3 2 2 13" xfId="37732" xr:uid="{00000000-0005-0000-0000-000071C30000}"/>
    <cellStyle name="Normal 5 2 3 2 2 14" xfId="25133" xr:uid="{00000000-0005-0000-0000-000072C30000}"/>
    <cellStyle name="Normal 5 2 3 2 2 15" xfId="60346" xr:uid="{00000000-0005-0000-0000-000073C30000}"/>
    <cellStyle name="Normal 5 2 3 2 2 2" xfId="3248" xr:uid="{00000000-0005-0000-0000-000074C30000}"/>
    <cellStyle name="Normal 5 2 3 2 2 2 10" xfId="25617" xr:uid="{00000000-0005-0000-0000-000075C30000}"/>
    <cellStyle name="Normal 5 2 3 2 2 2 11" xfId="61152" xr:uid="{00000000-0005-0000-0000-000076C30000}"/>
    <cellStyle name="Normal 5 2 3 2 2 2 2" xfId="5048" xr:uid="{00000000-0005-0000-0000-000077C30000}"/>
    <cellStyle name="Normal 5 2 3 2 2 2 2 2" xfId="17695" xr:uid="{00000000-0005-0000-0000-000078C30000}"/>
    <cellStyle name="Normal 5 2 3 2 2 2 2 2 2" xfId="52911" xr:uid="{00000000-0005-0000-0000-000079C30000}"/>
    <cellStyle name="Normal 5 2 3 2 2 2 2 2 3" xfId="30300" xr:uid="{00000000-0005-0000-0000-00007AC30000}"/>
    <cellStyle name="Normal 5 2 3 2 2 2 2 3" xfId="14141" xr:uid="{00000000-0005-0000-0000-00007BC30000}"/>
    <cellStyle name="Normal 5 2 3 2 2 2 2 3 2" xfId="49359" xr:uid="{00000000-0005-0000-0000-00007CC30000}"/>
    <cellStyle name="Normal 5 2 3 2 2 2 2 4" xfId="40314" xr:uid="{00000000-0005-0000-0000-00007DC30000}"/>
    <cellStyle name="Normal 5 2 3 2 2 2 2 5" xfId="26748" xr:uid="{00000000-0005-0000-0000-00007EC30000}"/>
    <cellStyle name="Normal 5 2 3 2 2 2 3" xfId="6518" xr:uid="{00000000-0005-0000-0000-00007FC30000}"/>
    <cellStyle name="Normal 5 2 3 2 2 2 3 2" xfId="19149" xr:uid="{00000000-0005-0000-0000-000080C30000}"/>
    <cellStyle name="Normal 5 2 3 2 2 2 3 2 2" xfId="54365" xr:uid="{00000000-0005-0000-0000-000081C30000}"/>
    <cellStyle name="Normal 5 2 3 2 2 2 3 3" xfId="41768" xr:uid="{00000000-0005-0000-0000-000082C30000}"/>
    <cellStyle name="Normal 5 2 3 2 2 2 3 4" xfId="31754" xr:uid="{00000000-0005-0000-0000-000083C30000}"/>
    <cellStyle name="Normal 5 2 3 2 2 2 4" xfId="7977" xr:uid="{00000000-0005-0000-0000-000084C30000}"/>
    <cellStyle name="Normal 5 2 3 2 2 2 4 2" xfId="20603" xr:uid="{00000000-0005-0000-0000-000085C30000}"/>
    <cellStyle name="Normal 5 2 3 2 2 2 4 2 2" xfId="55819" xr:uid="{00000000-0005-0000-0000-000086C30000}"/>
    <cellStyle name="Normal 5 2 3 2 2 2 4 3" xfId="43222" xr:uid="{00000000-0005-0000-0000-000087C30000}"/>
    <cellStyle name="Normal 5 2 3 2 2 2 4 4" xfId="33208" xr:uid="{00000000-0005-0000-0000-000088C30000}"/>
    <cellStyle name="Normal 5 2 3 2 2 2 5" xfId="9758" xr:uid="{00000000-0005-0000-0000-000089C30000}"/>
    <cellStyle name="Normal 5 2 3 2 2 2 5 2" xfId="22379" xr:uid="{00000000-0005-0000-0000-00008AC30000}"/>
    <cellStyle name="Normal 5 2 3 2 2 2 5 2 2" xfId="57595" xr:uid="{00000000-0005-0000-0000-00008BC30000}"/>
    <cellStyle name="Normal 5 2 3 2 2 2 5 3" xfId="44998" xr:uid="{00000000-0005-0000-0000-00008CC30000}"/>
    <cellStyle name="Normal 5 2 3 2 2 2 5 4" xfId="34984" xr:uid="{00000000-0005-0000-0000-00008DC30000}"/>
    <cellStyle name="Normal 5 2 3 2 2 2 6" xfId="11552" xr:uid="{00000000-0005-0000-0000-00008EC30000}"/>
    <cellStyle name="Normal 5 2 3 2 2 2 6 2" xfId="24155" xr:uid="{00000000-0005-0000-0000-00008FC30000}"/>
    <cellStyle name="Normal 5 2 3 2 2 2 6 2 2" xfId="59371" xr:uid="{00000000-0005-0000-0000-000090C30000}"/>
    <cellStyle name="Normal 5 2 3 2 2 2 6 3" xfId="46774" xr:uid="{00000000-0005-0000-0000-000091C30000}"/>
    <cellStyle name="Normal 5 2 3 2 2 2 6 4" xfId="36760" xr:uid="{00000000-0005-0000-0000-000092C30000}"/>
    <cellStyle name="Normal 5 2 3 2 2 2 7" xfId="15919" xr:uid="{00000000-0005-0000-0000-000093C30000}"/>
    <cellStyle name="Normal 5 2 3 2 2 2 7 2" xfId="51135" xr:uid="{00000000-0005-0000-0000-000094C30000}"/>
    <cellStyle name="Normal 5 2 3 2 2 2 7 3" xfId="28524" xr:uid="{00000000-0005-0000-0000-000095C30000}"/>
    <cellStyle name="Normal 5 2 3 2 2 2 8" xfId="13010" xr:uid="{00000000-0005-0000-0000-000096C30000}"/>
    <cellStyle name="Normal 5 2 3 2 2 2 8 2" xfId="48228" xr:uid="{00000000-0005-0000-0000-000097C30000}"/>
    <cellStyle name="Normal 5 2 3 2 2 2 9" xfId="38538" xr:uid="{00000000-0005-0000-0000-000098C30000}"/>
    <cellStyle name="Normal 5 2 3 2 2 3" xfId="3577" xr:uid="{00000000-0005-0000-0000-000099C30000}"/>
    <cellStyle name="Normal 5 2 3 2 2 3 10" xfId="27073" xr:uid="{00000000-0005-0000-0000-00009AC30000}"/>
    <cellStyle name="Normal 5 2 3 2 2 3 11" xfId="61477" xr:uid="{00000000-0005-0000-0000-00009BC30000}"/>
    <cellStyle name="Normal 5 2 3 2 2 3 2" xfId="5373" xr:uid="{00000000-0005-0000-0000-00009CC30000}"/>
    <cellStyle name="Normal 5 2 3 2 2 3 2 2" xfId="18020" xr:uid="{00000000-0005-0000-0000-00009DC30000}"/>
    <cellStyle name="Normal 5 2 3 2 2 3 2 2 2" xfId="53236" xr:uid="{00000000-0005-0000-0000-00009EC30000}"/>
    <cellStyle name="Normal 5 2 3 2 2 3 2 3" xfId="40639" xr:uid="{00000000-0005-0000-0000-00009FC30000}"/>
    <cellStyle name="Normal 5 2 3 2 2 3 2 4" xfId="30625" xr:uid="{00000000-0005-0000-0000-0000A0C30000}"/>
    <cellStyle name="Normal 5 2 3 2 2 3 3" xfId="6843" xr:uid="{00000000-0005-0000-0000-0000A1C30000}"/>
    <cellStyle name="Normal 5 2 3 2 2 3 3 2" xfId="19474" xr:uid="{00000000-0005-0000-0000-0000A2C30000}"/>
    <cellStyle name="Normal 5 2 3 2 2 3 3 2 2" xfId="54690" xr:uid="{00000000-0005-0000-0000-0000A3C30000}"/>
    <cellStyle name="Normal 5 2 3 2 2 3 3 3" xfId="42093" xr:uid="{00000000-0005-0000-0000-0000A4C30000}"/>
    <cellStyle name="Normal 5 2 3 2 2 3 3 4" xfId="32079" xr:uid="{00000000-0005-0000-0000-0000A5C30000}"/>
    <cellStyle name="Normal 5 2 3 2 2 3 4" xfId="8302" xr:uid="{00000000-0005-0000-0000-0000A6C30000}"/>
    <cellStyle name="Normal 5 2 3 2 2 3 4 2" xfId="20928" xr:uid="{00000000-0005-0000-0000-0000A7C30000}"/>
    <cellStyle name="Normal 5 2 3 2 2 3 4 2 2" xfId="56144" xr:uid="{00000000-0005-0000-0000-0000A8C30000}"/>
    <cellStyle name="Normal 5 2 3 2 2 3 4 3" xfId="43547" xr:uid="{00000000-0005-0000-0000-0000A9C30000}"/>
    <cellStyle name="Normal 5 2 3 2 2 3 4 4" xfId="33533" xr:uid="{00000000-0005-0000-0000-0000AAC30000}"/>
    <cellStyle name="Normal 5 2 3 2 2 3 5" xfId="10083" xr:uid="{00000000-0005-0000-0000-0000ABC30000}"/>
    <cellStyle name="Normal 5 2 3 2 2 3 5 2" xfId="22704" xr:uid="{00000000-0005-0000-0000-0000ACC30000}"/>
    <cellStyle name="Normal 5 2 3 2 2 3 5 2 2" xfId="57920" xr:uid="{00000000-0005-0000-0000-0000ADC30000}"/>
    <cellStyle name="Normal 5 2 3 2 2 3 5 3" xfId="45323" xr:uid="{00000000-0005-0000-0000-0000AEC30000}"/>
    <cellStyle name="Normal 5 2 3 2 2 3 5 4" xfId="35309" xr:uid="{00000000-0005-0000-0000-0000AFC30000}"/>
    <cellStyle name="Normal 5 2 3 2 2 3 6" xfId="11877" xr:uid="{00000000-0005-0000-0000-0000B0C30000}"/>
    <cellStyle name="Normal 5 2 3 2 2 3 6 2" xfId="24480" xr:uid="{00000000-0005-0000-0000-0000B1C30000}"/>
    <cellStyle name="Normal 5 2 3 2 2 3 6 2 2" xfId="59696" xr:uid="{00000000-0005-0000-0000-0000B2C30000}"/>
    <cellStyle name="Normal 5 2 3 2 2 3 6 3" xfId="47099" xr:uid="{00000000-0005-0000-0000-0000B3C30000}"/>
    <cellStyle name="Normal 5 2 3 2 2 3 6 4" xfId="37085" xr:uid="{00000000-0005-0000-0000-0000B4C30000}"/>
    <cellStyle name="Normal 5 2 3 2 2 3 7" xfId="16244" xr:uid="{00000000-0005-0000-0000-0000B5C30000}"/>
    <cellStyle name="Normal 5 2 3 2 2 3 7 2" xfId="51460" xr:uid="{00000000-0005-0000-0000-0000B6C30000}"/>
    <cellStyle name="Normal 5 2 3 2 2 3 7 3" xfId="28849" xr:uid="{00000000-0005-0000-0000-0000B7C30000}"/>
    <cellStyle name="Normal 5 2 3 2 2 3 8" xfId="14466" xr:uid="{00000000-0005-0000-0000-0000B8C30000}"/>
    <cellStyle name="Normal 5 2 3 2 2 3 8 2" xfId="49684" xr:uid="{00000000-0005-0000-0000-0000B9C30000}"/>
    <cellStyle name="Normal 5 2 3 2 2 3 9" xfId="38863" xr:uid="{00000000-0005-0000-0000-0000BAC30000}"/>
    <cellStyle name="Normal 5 2 3 2 2 4" xfId="2738" xr:uid="{00000000-0005-0000-0000-0000BBC30000}"/>
    <cellStyle name="Normal 5 2 3 2 2 4 10" xfId="26264" xr:uid="{00000000-0005-0000-0000-0000BCC30000}"/>
    <cellStyle name="Normal 5 2 3 2 2 4 11" xfId="60668" xr:uid="{00000000-0005-0000-0000-0000BDC30000}"/>
    <cellStyle name="Normal 5 2 3 2 2 4 2" xfId="4564" xr:uid="{00000000-0005-0000-0000-0000BEC30000}"/>
    <cellStyle name="Normal 5 2 3 2 2 4 2 2" xfId="17211" xr:uid="{00000000-0005-0000-0000-0000BFC30000}"/>
    <cellStyle name="Normal 5 2 3 2 2 4 2 2 2" xfId="52427" xr:uid="{00000000-0005-0000-0000-0000C0C30000}"/>
    <cellStyle name="Normal 5 2 3 2 2 4 2 3" xfId="39830" xr:uid="{00000000-0005-0000-0000-0000C1C30000}"/>
    <cellStyle name="Normal 5 2 3 2 2 4 2 4" xfId="29816" xr:uid="{00000000-0005-0000-0000-0000C2C30000}"/>
    <cellStyle name="Normal 5 2 3 2 2 4 3" xfId="6034" xr:uid="{00000000-0005-0000-0000-0000C3C30000}"/>
    <cellStyle name="Normal 5 2 3 2 2 4 3 2" xfId="18665" xr:uid="{00000000-0005-0000-0000-0000C4C30000}"/>
    <cellStyle name="Normal 5 2 3 2 2 4 3 2 2" xfId="53881" xr:uid="{00000000-0005-0000-0000-0000C5C30000}"/>
    <cellStyle name="Normal 5 2 3 2 2 4 3 3" xfId="41284" xr:uid="{00000000-0005-0000-0000-0000C6C30000}"/>
    <cellStyle name="Normal 5 2 3 2 2 4 3 4" xfId="31270" xr:uid="{00000000-0005-0000-0000-0000C7C30000}"/>
    <cellStyle name="Normal 5 2 3 2 2 4 4" xfId="7493" xr:uid="{00000000-0005-0000-0000-0000C8C30000}"/>
    <cellStyle name="Normal 5 2 3 2 2 4 4 2" xfId="20119" xr:uid="{00000000-0005-0000-0000-0000C9C30000}"/>
    <cellStyle name="Normal 5 2 3 2 2 4 4 2 2" xfId="55335" xr:uid="{00000000-0005-0000-0000-0000CAC30000}"/>
    <cellStyle name="Normal 5 2 3 2 2 4 4 3" xfId="42738" xr:uid="{00000000-0005-0000-0000-0000CBC30000}"/>
    <cellStyle name="Normal 5 2 3 2 2 4 4 4" xfId="32724" xr:uid="{00000000-0005-0000-0000-0000CCC30000}"/>
    <cellStyle name="Normal 5 2 3 2 2 4 5" xfId="9274" xr:uid="{00000000-0005-0000-0000-0000CDC30000}"/>
    <cellStyle name="Normal 5 2 3 2 2 4 5 2" xfId="21895" xr:uid="{00000000-0005-0000-0000-0000CEC30000}"/>
    <cellStyle name="Normal 5 2 3 2 2 4 5 2 2" xfId="57111" xr:uid="{00000000-0005-0000-0000-0000CFC30000}"/>
    <cellStyle name="Normal 5 2 3 2 2 4 5 3" xfId="44514" xr:uid="{00000000-0005-0000-0000-0000D0C30000}"/>
    <cellStyle name="Normal 5 2 3 2 2 4 5 4" xfId="34500" xr:uid="{00000000-0005-0000-0000-0000D1C30000}"/>
    <cellStyle name="Normal 5 2 3 2 2 4 6" xfId="11068" xr:uid="{00000000-0005-0000-0000-0000D2C30000}"/>
    <cellStyle name="Normal 5 2 3 2 2 4 6 2" xfId="23671" xr:uid="{00000000-0005-0000-0000-0000D3C30000}"/>
    <cellStyle name="Normal 5 2 3 2 2 4 6 2 2" xfId="58887" xr:uid="{00000000-0005-0000-0000-0000D4C30000}"/>
    <cellStyle name="Normal 5 2 3 2 2 4 6 3" xfId="46290" xr:uid="{00000000-0005-0000-0000-0000D5C30000}"/>
    <cellStyle name="Normal 5 2 3 2 2 4 6 4" xfId="36276" xr:uid="{00000000-0005-0000-0000-0000D6C30000}"/>
    <cellStyle name="Normal 5 2 3 2 2 4 7" xfId="15435" xr:uid="{00000000-0005-0000-0000-0000D7C30000}"/>
    <cellStyle name="Normal 5 2 3 2 2 4 7 2" xfId="50651" xr:uid="{00000000-0005-0000-0000-0000D8C30000}"/>
    <cellStyle name="Normal 5 2 3 2 2 4 7 3" xfId="28040" xr:uid="{00000000-0005-0000-0000-0000D9C30000}"/>
    <cellStyle name="Normal 5 2 3 2 2 4 8" xfId="13657" xr:uid="{00000000-0005-0000-0000-0000DAC30000}"/>
    <cellStyle name="Normal 5 2 3 2 2 4 8 2" xfId="48875" xr:uid="{00000000-0005-0000-0000-0000DBC30000}"/>
    <cellStyle name="Normal 5 2 3 2 2 4 9" xfId="38054" xr:uid="{00000000-0005-0000-0000-0000DCC30000}"/>
    <cellStyle name="Normal 5 2 3 2 2 5" xfId="3902" xr:uid="{00000000-0005-0000-0000-0000DDC30000}"/>
    <cellStyle name="Normal 5 2 3 2 2 5 2" xfId="8625" xr:uid="{00000000-0005-0000-0000-0000DEC30000}"/>
    <cellStyle name="Normal 5 2 3 2 2 5 2 2" xfId="21251" xr:uid="{00000000-0005-0000-0000-0000DFC30000}"/>
    <cellStyle name="Normal 5 2 3 2 2 5 2 2 2" xfId="56467" xr:uid="{00000000-0005-0000-0000-0000E0C30000}"/>
    <cellStyle name="Normal 5 2 3 2 2 5 2 3" xfId="43870" xr:uid="{00000000-0005-0000-0000-0000E1C30000}"/>
    <cellStyle name="Normal 5 2 3 2 2 5 2 4" xfId="33856" xr:uid="{00000000-0005-0000-0000-0000E2C30000}"/>
    <cellStyle name="Normal 5 2 3 2 2 5 3" xfId="10406" xr:uid="{00000000-0005-0000-0000-0000E3C30000}"/>
    <cellStyle name="Normal 5 2 3 2 2 5 3 2" xfId="23027" xr:uid="{00000000-0005-0000-0000-0000E4C30000}"/>
    <cellStyle name="Normal 5 2 3 2 2 5 3 2 2" xfId="58243" xr:uid="{00000000-0005-0000-0000-0000E5C30000}"/>
    <cellStyle name="Normal 5 2 3 2 2 5 3 3" xfId="45646" xr:uid="{00000000-0005-0000-0000-0000E6C30000}"/>
    <cellStyle name="Normal 5 2 3 2 2 5 3 4" xfId="35632" xr:uid="{00000000-0005-0000-0000-0000E7C30000}"/>
    <cellStyle name="Normal 5 2 3 2 2 5 4" xfId="12202" xr:uid="{00000000-0005-0000-0000-0000E8C30000}"/>
    <cellStyle name="Normal 5 2 3 2 2 5 4 2" xfId="24803" xr:uid="{00000000-0005-0000-0000-0000E9C30000}"/>
    <cellStyle name="Normal 5 2 3 2 2 5 4 2 2" xfId="60019" xr:uid="{00000000-0005-0000-0000-0000EAC30000}"/>
    <cellStyle name="Normal 5 2 3 2 2 5 4 3" xfId="47422" xr:uid="{00000000-0005-0000-0000-0000EBC30000}"/>
    <cellStyle name="Normal 5 2 3 2 2 5 4 4" xfId="37408" xr:uid="{00000000-0005-0000-0000-0000ECC30000}"/>
    <cellStyle name="Normal 5 2 3 2 2 5 5" xfId="16567" xr:uid="{00000000-0005-0000-0000-0000EDC30000}"/>
    <cellStyle name="Normal 5 2 3 2 2 5 5 2" xfId="51783" xr:uid="{00000000-0005-0000-0000-0000EEC30000}"/>
    <cellStyle name="Normal 5 2 3 2 2 5 5 3" xfId="29172" xr:uid="{00000000-0005-0000-0000-0000EFC30000}"/>
    <cellStyle name="Normal 5 2 3 2 2 5 6" xfId="14789" xr:uid="{00000000-0005-0000-0000-0000F0C30000}"/>
    <cellStyle name="Normal 5 2 3 2 2 5 6 2" xfId="50007" xr:uid="{00000000-0005-0000-0000-0000F1C30000}"/>
    <cellStyle name="Normal 5 2 3 2 2 5 7" xfId="39186" xr:uid="{00000000-0005-0000-0000-0000F2C30000}"/>
    <cellStyle name="Normal 5 2 3 2 2 5 8" xfId="27396" xr:uid="{00000000-0005-0000-0000-0000F3C30000}"/>
    <cellStyle name="Normal 5 2 3 2 2 6" xfId="4242" xr:uid="{00000000-0005-0000-0000-0000F4C30000}"/>
    <cellStyle name="Normal 5 2 3 2 2 6 2" xfId="16889" xr:uid="{00000000-0005-0000-0000-0000F5C30000}"/>
    <cellStyle name="Normal 5 2 3 2 2 6 2 2" xfId="52105" xr:uid="{00000000-0005-0000-0000-0000F6C30000}"/>
    <cellStyle name="Normal 5 2 3 2 2 6 2 3" xfId="29494" xr:uid="{00000000-0005-0000-0000-0000F7C30000}"/>
    <cellStyle name="Normal 5 2 3 2 2 6 3" xfId="13335" xr:uid="{00000000-0005-0000-0000-0000F8C30000}"/>
    <cellStyle name="Normal 5 2 3 2 2 6 3 2" xfId="48553" xr:uid="{00000000-0005-0000-0000-0000F9C30000}"/>
    <cellStyle name="Normal 5 2 3 2 2 6 4" xfId="39508" xr:uid="{00000000-0005-0000-0000-0000FAC30000}"/>
    <cellStyle name="Normal 5 2 3 2 2 6 5" xfId="25942" xr:uid="{00000000-0005-0000-0000-0000FBC30000}"/>
    <cellStyle name="Normal 5 2 3 2 2 7" xfId="5712" xr:uid="{00000000-0005-0000-0000-0000FCC30000}"/>
    <cellStyle name="Normal 5 2 3 2 2 7 2" xfId="18343" xr:uid="{00000000-0005-0000-0000-0000FDC30000}"/>
    <cellStyle name="Normal 5 2 3 2 2 7 2 2" xfId="53559" xr:uid="{00000000-0005-0000-0000-0000FEC30000}"/>
    <cellStyle name="Normal 5 2 3 2 2 7 3" xfId="40962" xr:uid="{00000000-0005-0000-0000-0000FFC30000}"/>
    <cellStyle name="Normal 5 2 3 2 2 7 4" xfId="30948" xr:uid="{00000000-0005-0000-0000-000000C40000}"/>
    <cellStyle name="Normal 5 2 3 2 2 8" xfId="7171" xr:uid="{00000000-0005-0000-0000-000001C40000}"/>
    <cellStyle name="Normal 5 2 3 2 2 8 2" xfId="19797" xr:uid="{00000000-0005-0000-0000-000002C40000}"/>
    <cellStyle name="Normal 5 2 3 2 2 8 2 2" xfId="55013" xr:uid="{00000000-0005-0000-0000-000003C40000}"/>
    <cellStyle name="Normal 5 2 3 2 2 8 3" xfId="42416" xr:uid="{00000000-0005-0000-0000-000004C40000}"/>
    <cellStyle name="Normal 5 2 3 2 2 8 4" xfId="32402" xr:uid="{00000000-0005-0000-0000-000005C40000}"/>
    <cellStyle name="Normal 5 2 3 2 2 9" xfId="8952" xr:uid="{00000000-0005-0000-0000-000006C40000}"/>
    <cellStyle name="Normal 5 2 3 2 2 9 2" xfId="21573" xr:uid="{00000000-0005-0000-0000-000007C40000}"/>
    <cellStyle name="Normal 5 2 3 2 2 9 2 2" xfId="56789" xr:uid="{00000000-0005-0000-0000-000008C40000}"/>
    <cellStyle name="Normal 5 2 3 2 2 9 3" xfId="44192" xr:uid="{00000000-0005-0000-0000-000009C40000}"/>
    <cellStyle name="Normal 5 2 3 2 2 9 4" xfId="34178" xr:uid="{00000000-0005-0000-0000-00000AC40000}"/>
    <cellStyle name="Normal 5 2 3 2 3" xfId="3088" xr:uid="{00000000-0005-0000-0000-00000BC40000}"/>
    <cellStyle name="Normal 5 2 3 2 3 10" xfId="25460" xr:uid="{00000000-0005-0000-0000-00000CC40000}"/>
    <cellStyle name="Normal 5 2 3 2 3 11" xfId="60995" xr:uid="{00000000-0005-0000-0000-00000DC40000}"/>
    <cellStyle name="Normal 5 2 3 2 3 2" xfId="4891" xr:uid="{00000000-0005-0000-0000-00000EC40000}"/>
    <cellStyle name="Normal 5 2 3 2 3 2 2" xfId="17538" xr:uid="{00000000-0005-0000-0000-00000FC40000}"/>
    <cellStyle name="Normal 5 2 3 2 3 2 2 2" xfId="52754" xr:uid="{00000000-0005-0000-0000-000010C40000}"/>
    <cellStyle name="Normal 5 2 3 2 3 2 2 3" xfId="30143" xr:uid="{00000000-0005-0000-0000-000011C40000}"/>
    <cellStyle name="Normal 5 2 3 2 3 2 3" xfId="13984" xr:uid="{00000000-0005-0000-0000-000012C40000}"/>
    <cellStyle name="Normal 5 2 3 2 3 2 3 2" xfId="49202" xr:uid="{00000000-0005-0000-0000-000013C40000}"/>
    <cellStyle name="Normal 5 2 3 2 3 2 4" xfId="40157" xr:uid="{00000000-0005-0000-0000-000014C40000}"/>
    <cellStyle name="Normal 5 2 3 2 3 2 5" xfId="26591" xr:uid="{00000000-0005-0000-0000-000015C40000}"/>
    <cellStyle name="Normal 5 2 3 2 3 3" xfId="6361" xr:uid="{00000000-0005-0000-0000-000016C40000}"/>
    <cellStyle name="Normal 5 2 3 2 3 3 2" xfId="18992" xr:uid="{00000000-0005-0000-0000-000017C40000}"/>
    <cellStyle name="Normal 5 2 3 2 3 3 2 2" xfId="54208" xr:uid="{00000000-0005-0000-0000-000018C40000}"/>
    <cellStyle name="Normal 5 2 3 2 3 3 3" xfId="41611" xr:uid="{00000000-0005-0000-0000-000019C40000}"/>
    <cellStyle name="Normal 5 2 3 2 3 3 4" xfId="31597" xr:uid="{00000000-0005-0000-0000-00001AC40000}"/>
    <cellStyle name="Normal 5 2 3 2 3 4" xfId="7820" xr:uid="{00000000-0005-0000-0000-00001BC40000}"/>
    <cellStyle name="Normal 5 2 3 2 3 4 2" xfId="20446" xr:uid="{00000000-0005-0000-0000-00001CC40000}"/>
    <cellStyle name="Normal 5 2 3 2 3 4 2 2" xfId="55662" xr:uid="{00000000-0005-0000-0000-00001DC40000}"/>
    <cellStyle name="Normal 5 2 3 2 3 4 3" xfId="43065" xr:uid="{00000000-0005-0000-0000-00001EC40000}"/>
    <cellStyle name="Normal 5 2 3 2 3 4 4" xfId="33051" xr:uid="{00000000-0005-0000-0000-00001FC40000}"/>
    <cellStyle name="Normal 5 2 3 2 3 5" xfId="9601" xr:uid="{00000000-0005-0000-0000-000020C40000}"/>
    <cellStyle name="Normal 5 2 3 2 3 5 2" xfId="22222" xr:uid="{00000000-0005-0000-0000-000021C40000}"/>
    <cellStyle name="Normal 5 2 3 2 3 5 2 2" xfId="57438" xr:uid="{00000000-0005-0000-0000-000022C40000}"/>
    <cellStyle name="Normal 5 2 3 2 3 5 3" xfId="44841" xr:uid="{00000000-0005-0000-0000-000023C40000}"/>
    <cellStyle name="Normal 5 2 3 2 3 5 4" xfId="34827" xr:uid="{00000000-0005-0000-0000-000024C40000}"/>
    <cellStyle name="Normal 5 2 3 2 3 6" xfId="11395" xr:uid="{00000000-0005-0000-0000-000025C40000}"/>
    <cellStyle name="Normal 5 2 3 2 3 6 2" xfId="23998" xr:uid="{00000000-0005-0000-0000-000026C40000}"/>
    <cellStyle name="Normal 5 2 3 2 3 6 2 2" xfId="59214" xr:uid="{00000000-0005-0000-0000-000027C40000}"/>
    <cellStyle name="Normal 5 2 3 2 3 6 3" xfId="46617" xr:uid="{00000000-0005-0000-0000-000028C40000}"/>
    <cellStyle name="Normal 5 2 3 2 3 6 4" xfId="36603" xr:uid="{00000000-0005-0000-0000-000029C40000}"/>
    <cellStyle name="Normal 5 2 3 2 3 7" xfId="15762" xr:uid="{00000000-0005-0000-0000-00002AC40000}"/>
    <cellStyle name="Normal 5 2 3 2 3 7 2" xfId="50978" xr:uid="{00000000-0005-0000-0000-00002BC40000}"/>
    <cellStyle name="Normal 5 2 3 2 3 7 3" xfId="28367" xr:uid="{00000000-0005-0000-0000-00002CC40000}"/>
    <cellStyle name="Normal 5 2 3 2 3 8" xfId="12853" xr:uid="{00000000-0005-0000-0000-00002DC40000}"/>
    <cellStyle name="Normal 5 2 3 2 3 8 2" xfId="48071" xr:uid="{00000000-0005-0000-0000-00002EC40000}"/>
    <cellStyle name="Normal 5 2 3 2 3 9" xfId="38381" xr:uid="{00000000-0005-0000-0000-00002FC40000}"/>
    <cellStyle name="Normal 5 2 3 2 4" xfId="2914" xr:uid="{00000000-0005-0000-0000-000030C40000}"/>
    <cellStyle name="Normal 5 2 3 2 4 10" xfId="25301" xr:uid="{00000000-0005-0000-0000-000031C40000}"/>
    <cellStyle name="Normal 5 2 3 2 4 11" xfId="60836" xr:uid="{00000000-0005-0000-0000-000032C40000}"/>
    <cellStyle name="Normal 5 2 3 2 4 2" xfId="4732" xr:uid="{00000000-0005-0000-0000-000033C40000}"/>
    <cellStyle name="Normal 5 2 3 2 4 2 2" xfId="17379" xr:uid="{00000000-0005-0000-0000-000034C40000}"/>
    <cellStyle name="Normal 5 2 3 2 4 2 2 2" xfId="52595" xr:uid="{00000000-0005-0000-0000-000035C40000}"/>
    <cellStyle name="Normal 5 2 3 2 4 2 2 3" xfId="29984" xr:uid="{00000000-0005-0000-0000-000036C40000}"/>
    <cellStyle name="Normal 5 2 3 2 4 2 3" xfId="13825" xr:uid="{00000000-0005-0000-0000-000037C40000}"/>
    <cellStyle name="Normal 5 2 3 2 4 2 3 2" xfId="49043" xr:uid="{00000000-0005-0000-0000-000038C40000}"/>
    <cellStyle name="Normal 5 2 3 2 4 2 4" xfId="39998" xr:uid="{00000000-0005-0000-0000-000039C40000}"/>
    <cellStyle name="Normal 5 2 3 2 4 2 5" xfId="26432" xr:uid="{00000000-0005-0000-0000-00003AC40000}"/>
    <cellStyle name="Normal 5 2 3 2 4 3" xfId="6202" xr:uid="{00000000-0005-0000-0000-00003BC40000}"/>
    <cellStyle name="Normal 5 2 3 2 4 3 2" xfId="18833" xr:uid="{00000000-0005-0000-0000-00003CC40000}"/>
    <cellStyle name="Normal 5 2 3 2 4 3 2 2" xfId="54049" xr:uid="{00000000-0005-0000-0000-00003DC40000}"/>
    <cellStyle name="Normal 5 2 3 2 4 3 3" xfId="41452" xr:uid="{00000000-0005-0000-0000-00003EC40000}"/>
    <cellStyle name="Normal 5 2 3 2 4 3 4" xfId="31438" xr:uid="{00000000-0005-0000-0000-00003FC40000}"/>
    <cellStyle name="Normal 5 2 3 2 4 4" xfId="7661" xr:uid="{00000000-0005-0000-0000-000040C40000}"/>
    <cellStyle name="Normal 5 2 3 2 4 4 2" xfId="20287" xr:uid="{00000000-0005-0000-0000-000041C40000}"/>
    <cellStyle name="Normal 5 2 3 2 4 4 2 2" xfId="55503" xr:uid="{00000000-0005-0000-0000-000042C40000}"/>
    <cellStyle name="Normal 5 2 3 2 4 4 3" xfId="42906" xr:uid="{00000000-0005-0000-0000-000043C40000}"/>
    <cellStyle name="Normal 5 2 3 2 4 4 4" xfId="32892" xr:uid="{00000000-0005-0000-0000-000044C40000}"/>
    <cellStyle name="Normal 5 2 3 2 4 5" xfId="9442" xr:uid="{00000000-0005-0000-0000-000045C40000}"/>
    <cellStyle name="Normal 5 2 3 2 4 5 2" xfId="22063" xr:uid="{00000000-0005-0000-0000-000046C40000}"/>
    <cellStyle name="Normal 5 2 3 2 4 5 2 2" xfId="57279" xr:uid="{00000000-0005-0000-0000-000047C40000}"/>
    <cellStyle name="Normal 5 2 3 2 4 5 3" xfId="44682" xr:uid="{00000000-0005-0000-0000-000048C40000}"/>
    <cellStyle name="Normal 5 2 3 2 4 5 4" xfId="34668" xr:uid="{00000000-0005-0000-0000-000049C40000}"/>
    <cellStyle name="Normal 5 2 3 2 4 6" xfId="11236" xr:uid="{00000000-0005-0000-0000-00004AC40000}"/>
    <cellStyle name="Normal 5 2 3 2 4 6 2" xfId="23839" xr:uid="{00000000-0005-0000-0000-00004BC40000}"/>
    <cellStyle name="Normal 5 2 3 2 4 6 2 2" xfId="59055" xr:uid="{00000000-0005-0000-0000-00004CC40000}"/>
    <cellStyle name="Normal 5 2 3 2 4 6 3" xfId="46458" xr:uid="{00000000-0005-0000-0000-00004DC40000}"/>
    <cellStyle name="Normal 5 2 3 2 4 6 4" xfId="36444" xr:uid="{00000000-0005-0000-0000-00004EC40000}"/>
    <cellStyle name="Normal 5 2 3 2 4 7" xfId="15603" xr:uid="{00000000-0005-0000-0000-00004FC40000}"/>
    <cellStyle name="Normal 5 2 3 2 4 7 2" xfId="50819" xr:uid="{00000000-0005-0000-0000-000050C40000}"/>
    <cellStyle name="Normal 5 2 3 2 4 7 3" xfId="28208" xr:uid="{00000000-0005-0000-0000-000051C40000}"/>
    <cellStyle name="Normal 5 2 3 2 4 8" xfId="12694" xr:uid="{00000000-0005-0000-0000-000052C40000}"/>
    <cellStyle name="Normal 5 2 3 2 4 8 2" xfId="47912" xr:uid="{00000000-0005-0000-0000-000053C40000}"/>
    <cellStyle name="Normal 5 2 3 2 4 9" xfId="38222" xr:uid="{00000000-0005-0000-0000-000054C40000}"/>
    <cellStyle name="Normal 5 2 3 2 5" xfId="3423" xr:uid="{00000000-0005-0000-0000-000055C40000}"/>
    <cellStyle name="Normal 5 2 3 2 5 10" xfId="26919" xr:uid="{00000000-0005-0000-0000-000056C40000}"/>
    <cellStyle name="Normal 5 2 3 2 5 11" xfId="61323" xr:uid="{00000000-0005-0000-0000-000057C40000}"/>
    <cellStyle name="Normal 5 2 3 2 5 2" xfId="5219" xr:uid="{00000000-0005-0000-0000-000058C40000}"/>
    <cellStyle name="Normal 5 2 3 2 5 2 2" xfId="17866" xr:uid="{00000000-0005-0000-0000-000059C40000}"/>
    <cellStyle name="Normal 5 2 3 2 5 2 2 2" xfId="53082" xr:uid="{00000000-0005-0000-0000-00005AC40000}"/>
    <cellStyle name="Normal 5 2 3 2 5 2 3" xfId="40485" xr:uid="{00000000-0005-0000-0000-00005BC40000}"/>
    <cellStyle name="Normal 5 2 3 2 5 2 4" xfId="30471" xr:uid="{00000000-0005-0000-0000-00005CC40000}"/>
    <cellStyle name="Normal 5 2 3 2 5 3" xfId="6689" xr:uid="{00000000-0005-0000-0000-00005DC40000}"/>
    <cellStyle name="Normal 5 2 3 2 5 3 2" xfId="19320" xr:uid="{00000000-0005-0000-0000-00005EC40000}"/>
    <cellStyle name="Normal 5 2 3 2 5 3 2 2" xfId="54536" xr:uid="{00000000-0005-0000-0000-00005FC40000}"/>
    <cellStyle name="Normal 5 2 3 2 5 3 3" xfId="41939" xr:uid="{00000000-0005-0000-0000-000060C40000}"/>
    <cellStyle name="Normal 5 2 3 2 5 3 4" xfId="31925" xr:uid="{00000000-0005-0000-0000-000061C40000}"/>
    <cellStyle name="Normal 5 2 3 2 5 4" xfId="8148" xr:uid="{00000000-0005-0000-0000-000062C40000}"/>
    <cellStyle name="Normal 5 2 3 2 5 4 2" xfId="20774" xr:uid="{00000000-0005-0000-0000-000063C40000}"/>
    <cellStyle name="Normal 5 2 3 2 5 4 2 2" xfId="55990" xr:uid="{00000000-0005-0000-0000-000064C40000}"/>
    <cellStyle name="Normal 5 2 3 2 5 4 3" xfId="43393" xr:uid="{00000000-0005-0000-0000-000065C40000}"/>
    <cellStyle name="Normal 5 2 3 2 5 4 4" xfId="33379" xr:uid="{00000000-0005-0000-0000-000066C40000}"/>
    <cellStyle name="Normal 5 2 3 2 5 5" xfId="9929" xr:uid="{00000000-0005-0000-0000-000067C40000}"/>
    <cellStyle name="Normal 5 2 3 2 5 5 2" xfId="22550" xr:uid="{00000000-0005-0000-0000-000068C40000}"/>
    <cellStyle name="Normal 5 2 3 2 5 5 2 2" xfId="57766" xr:uid="{00000000-0005-0000-0000-000069C40000}"/>
    <cellStyle name="Normal 5 2 3 2 5 5 3" xfId="45169" xr:uid="{00000000-0005-0000-0000-00006AC40000}"/>
    <cellStyle name="Normal 5 2 3 2 5 5 4" xfId="35155" xr:uid="{00000000-0005-0000-0000-00006BC40000}"/>
    <cellStyle name="Normal 5 2 3 2 5 6" xfId="11723" xr:uid="{00000000-0005-0000-0000-00006CC40000}"/>
    <cellStyle name="Normal 5 2 3 2 5 6 2" xfId="24326" xr:uid="{00000000-0005-0000-0000-00006DC40000}"/>
    <cellStyle name="Normal 5 2 3 2 5 6 2 2" xfId="59542" xr:uid="{00000000-0005-0000-0000-00006EC40000}"/>
    <cellStyle name="Normal 5 2 3 2 5 6 3" xfId="46945" xr:uid="{00000000-0005-0000-0000-00006FC40000}"/>
    <cellStyle name="Normal 5 2 3 2 5 6 4" xfId="36931" xr:uid="{00000000-0005-0000-0000-000070C40000}"/>
    <cellStyle name="Normal 5 2 3 2 5 7" xfId="16090" xr:uid="{00000000-0005-0000-0000-000071C40000}"/>
    <cellStyle name="Normal 5 2 3 2 5 7 2" xfId="51306" xr:uid="{00000000-0005-0000-0000-000072C40000}"/>
    <cellStyle name="Normal 5 2 3 2 5 7 3" xfId="28695" xr:uid="{00000000-0005-0000-0000-000073C40000}"/>
    <cellStyle name="Normal 5 2 3 2 5 8" xfId="14312" xr:uid="{00000000-0005-0000-0000-000074C40000}"/>
    <cellStyle name="Normal 5 2 3 2 5 8 2" xfId="49530" xr:uid="{00000000-0005-0000-0000-000075C40000}"/>
    <cellStyle name="Normal 5 2 3 2 5 9" xfId="38709" xr:uid="{00000000-0005-0000-0000-000076C40000}"/>
    <cellStyle name="Normal 5 2 3 2 6" xfId="2583" xr:uid="{00000000-0005-0000-0000-000077C40000}"/>
    <cellStyle name="Normal 5 2 3 2 6 10" xfId="26110" xr:uid="{00000000-0005-0000-0000-000078C40000}"/>
    <cellStyle name="Normal 5 2 3 2 6 11" xfId="60514" xr:uid="{00000000-0005-0000-0000-000079C40000}"/>
    <cellStyle name="Normal 5 2 3 2 6 2" xfId="4410" xr:uid="{00000000-0005-0000-0000-00007AC40000}"/>
    <cellStyle name="Normal 5 2 3 2 6 2 2" xfId="17057" xr:uid="{00000000-0005-0000-0000-00007BC40000}"/>
    <cellStyle name="Normal 5 2 3 2 6 2 2 2" xfId="52273" xr:uid="{00000000-0005-0000-0000-00007CC40000}"/>
    <cellStyle name="Normal 5 2 3 2 6 2 3" xfId="39676" xr:uid="{00000000-0005-0000-0000-00007DC40000}"/>
    <cellStyle name="Normal 5 2 3 2 6 2 4" xfId="29662" xr:uid="{00000000-0005-0000-0000-00007EC40000}"/>
    <cellStyle name="Normal 5 2 3 2 6 3" xfId="5880" xr:uid="{00000000-0005-0000-0000-00007FC40000}"/>
    <cellStyle name="Normal 5 2 3 2 6 3 2" xfId="18511" xr:uid="{00000000-0005-0000-0000-000080C40000}"/>
    <cellStyle name="Normal 5 2 3 2 6 3 2 2" xfId="53727" xr:uid="{00000000-0005-0000-0000-000081C40000}"/>
    <cellStyle name="Normal 5 2 3 2 6 3 3" xfId="41130" xr:uid="{00000000-0005-0000-0000-000082C40000}"/>
    <cellStyle name="Normal 5 2 3 2 6 3 4" xfId="31116" xr:uid="{00000000-0005-0000-0000-000083C40000}"/>
    <cellStyle name="Normal 5 2 3 2 6 4" xfId="7339" xr:uid="{00000000-0005-0000-0000-000084C40000}"/>
    <cellStyle name="Normal 5 2 3 2 6 4 2" xfId="19965" xr:uid="{00000000-0005-0000-0000-000085C40000}"/>
    <cellStyle name="Normal 5 2 3 2 6 4 2 2" xfId="55181" xr:uid="{00000000-0005-0000-0000-000086C40000}"/>
    <cellStyle name="Normal 5 2 3 2 6 4 3" xfId="42584" xr:uid="{00000000-0005-0000-0000-000087C40000}"/>
    <cellStyle name="Normal 5 2 3 2 6 4 4" xfId="32570" xr:uid="{00000000-0005-0000-0000-000088C40000}"/>
    <cellStyle name="Normal 5 2 3 2 6 5" xfId="9120" xr:uid="{00000000-0005-0000-0000-000089C40000}"/>
    <cellStyle name="Normal 5 2 3 2 6 5 2" xfId="21741" xr:uid="{00000000-0005-0000-0000-00008AC40000}"/>
    <cellStyle name="Normal 5 2 3 2 6 5 2 2" xfId="56957" xr:uid="{00000000-0005-0000-0000-00008BC40000}"/>
    <cellStyle name="Normal 5 2 3 2 6 5 3" xfId="44360" xr:uid="{00000000-0005-0000-0000-00008CC40000}"/>
    <cellStyle name="Normal 5 2 3 2 6 5 4" xfId="34346" xr:uid="{00000000-0005-0000-0000-00008DC40000}"/>
    <cellStyle name="Normal 5 2 3 2 6 6" xfId="10914" xr:uid="{00000000-0005-0000-0000-00008EC40000}"/>
    <cellStyle name="Normal 5 2 3 2 6 6 2" xfId="23517" xr:uid="{00000000-0005-0000-0000-00008FC40000}"/>
    <cellStyle name="Normal 5 2 3 2 6 6 2 2" xfId="58733" xr:uid="{00000000-0005-0000-0000-000090C40000}"/>
    <cellStyle name="Normal 5 2 3 2 6 6 3" xfId="46136" xr:uid="{00000000-0005-0000-0000-000091C40000}"/>
    <cellStyle name="Normal 5 2 3 2 6 6 4" xfId="36122" xr:uid="{00000000-0005-0000-0000-000092C40000}"/>
    <cellStyle name="Normal 5 2 3 2 6 7" xfId="15281" xr:uid="{00000000-0005-0000-0000-000093C40000}"/>
    <cellStyle name="Normal 5 2 3 2 6 7 2" xfId="50497" xr:uid="{00000000-0005-0000-0000-000094C40000}"/>
    <cellStyle name="Normal 5 2 3 2 6 7 3" xfId="27886" xr:uid="{00000000-0005-0000-0000-000095C40000}"/>
    <cellStyle name="Normal 5 2 3 2 6 8" xfId="13503" xr:uid="{00000000-0005-0000-0000-000096C40000}"/>
    <cellStyle name="Normal 5 2 3 2 6 8 2" xfId="48721" xr:uid="{00000000-0005-0000-0000-000097C40000}"/>
    <cellStyle name="Normal 5 2 3 2 6 9" xfId="37900" xr:uid="{00000000-0005-0000-0000-000098C40000}"/>
    <cellStyle name="Normal 5 2 3 2 7" xfId="3747" xr:uid="{00000000-0005-0000-0000-000099C40000}"/>
    <cellStyle name="Normal 5 2 3 2 7 2" xfId="8471" xr:uid="{00000000-0005-0000-0000-00009AC40000}"/>
    <cellStyle name="Normal 5 2 3 2 7 2 2" xfId="21097" xr:uid="{00000000-0005-0000-0000-00009BC40000}"/>
    <cellStyle name="Normal 5 2 3 2 7 2 2 2" xfId="56313" xr:uid="{00000000-0005-0000-0000-00009CC40000}"/>
    <cellStyle name="Normal 5 2 3 2 7 2 3" xfId="43716" xr:uid="{00000000-0005-0000-0000-00009DC40000}"/>
    <cellStyle name="Normal 5 2 3 2 7 2 4" xfId="33702" xr:uid="{00000000-0005-0000-0000-00009EC40000}"/>
    <cellStyle name="Normal 5 2 3 2 7 3" xfId="10252" xr:uid="{00000000-0005-0000-0000-00009FC40000}"/>
    <cellStyle name="Normal 5 2 3 2 7 3 2" xfId="22873" xr:uid="{00000000-0005-0000-0000-0000A0C40000}"/>
    <cellStyle name="Normal 5 2 3 2 7 3 2 2" xfId="58089" xr:uid="{00000000-0005-0000-0000-0000A1C40000}"/>
    <cellStyle name="Normal 5 2 3 2 7 3 3" xfId="45492" xr:uid="{00000000-0005-0000-0000-0000A2C40000}"/>
    <cellStyle name="Normal 5 2 3 2 7 3 4" xfId="35478" xr:uid="{00000000-0005-0000-0000-0000A3C40000}"/>
    <cellStyle name="Normal 5 2 3 2 7 4" xfId="12048" xr:uid="{00000000-0005-0000-0000-0000A4C40000}"/>
    <cellStyle name="Normal 5 2 3 2 7 4 2" xfId="24649" xr:uid="{00000000-0005-0000-0000-0000A5C40000}"/>
    <cellStyle name="Normal 5 2 3 2 7 4 2 2" xfId="59865" xr:uid="{00000000-0005-0000-0000-0000A6C40000}"/>
    <cellStyle name="Normal 5 2 3 2 7 4 3" xfId="47268" xr:uid="{00000000-0005-0000-0000-0000A7C40000}"/>
    <cellStyle name="Normal 5 2 3 2 7 4 4" xfId="37254" xr:uid="{00000000-0005-0000-0000-0000A8C40000}"/>
    <cellStyle name="Normal 5 2 3 2 7 5" xfId="16413" xr:uid="{00000000-0005-0000-0000-0000A9C40000}"/>
    <cellStyle name="Normal 5 2 3 2 7 5 2" xfId="51629" xr:uid="{00000000-0005-0000-0000-0000AAC40000}"/>
    <cellStyle name="Normal 5 2 3 2 7 5 3" xfId="29018" xr:uid="{00000000-0005-0000-0000-0000ABC40000}"/>
    <cellStyle name="Normal 5 2 3 2 7 6" xfId="14635" xr:uid="{00000000-0005-0000-0000-0000ACC40000}"/>
    <cellStyle name="Normal 5 2 3 2 7 6 2" xfId="49853" xr:uid="{00000000-0005-0000-0000-0000ADC40000}"/>
    <cellStyle name="Normal 5 2 3 2 7 7" xfId="39032" xr:uid="{00000000-0005-0000-0000-0000AEC40000}"/>
    <cellStyle name="Normal 5 2 3 2 7 8" xfId="27242" xr:uid="{00000000-0005-0000-0000-0000AFC40000}"/>
    <cellStyle name="Normal 5 2 3 2 8" xfId="4085" xr:uid="{00000000-0005-0000-0000-0000B0C40000}"/>
    <cellStyle name="Normal 5 2 3 2 8 2" xfId="16735" xr:uid="{00000000-0005-0000-0000-0000B1C40000}"/>
    <cellStyle name="Normal 5 2 3 2 8 2 2" xfId="51951" xr:uid="{00000000-0005-0000-0000-0000B2C40000}"/>
    <cellStyle name="Normal 5 2 3 2 8 2 3" xfId="29340" xr:uid="{00000000-0005-0000-0000-0000B3C40000}"/>
    <cellStyle name="Normal 5 2 3 2 8 3" xfId="13181" xr:uid="{00000000-0005-0000-0000-0000B4C40000}"/>
    <cellStyle name="Normal 5 2 3 2 8 3 2" xfId="48399" xr:uid="{00000000-0005-0000-0000-0000B5C40000}"/>
    <cellStyle name="Normal 5 2 3 2 8 4" xfId="39354" xr:uid="{00000000-0005-0000-0000-0000B6C40000}"/>
    <cellStyle name="Normal 5 2 3 2 8 5" xfId="25788" xr:uid="{00000000-0005-0000-0000-0000B7C40000}"/>
    <cellStyle name="Normal 5 2 3 2 9" xfId="5558" xr:uid="{00000000-0005-0000-0000-0000B8C40000}"/>
    <cellStyle name="Normal 5 2 3 2 9 2" xfId="18189" xr:uid="{00000000-0005-0000-0000-0000B9C40000}"/>
    <cellStyle name="Normal 5 2 3 2 9 2 2" xfId="53405" xr:uid="{00000000-0005-0000-0000-0000BAC40000}"/>
    <cellStyle name="Normal 5 2 3 2 9 3" xfId="40808" xr:uid="{00000000-0005-0000-0000-0000BBC40000}"/>
    <cellStyle name="Normal 5 2 3 2 9 4" xfId="30794" xr:uid="{00000000-0005-0000-0000-0000BCC40000}"/>
    <cellStyle name="Normal 5 2 3 3" xfId="2327" xr:uid="{00000000-0005-0000-0000-0000BDC40000}"/>
    <cellStyle name="Normal 5 2 3 3 10" xfId="10718" xr:uid="{00000000-0005-0000-0000-0000BEC40000}"/>
    <cellStyle name="Normal 5 2 3 3 10 2" xfId="23329" xr:uid="{00000000-0005-0000-0000-0000BFC40000}"/>
    <cellStyle name="Normal 5 2 3 3 10 2 2" xfId="58545" xr:uid="{00000000-0005-0000-0000-0000C0C40000}"/>
    <cellStyle name="Normal 5 2 3 3 10 3" xfId="45948" xr:uid="{00000000-0005-0000-0000-0000C1C40000}"/>
    <cellStyle name="Normal 5 2 3 3 10 4" xfId="35934" xr:uid="{00000000-0005-0000-0000-0000C2C40000}"/>
    <cellStyle name="Normal 5 2 3 3 11" xfId="15039" xr:uid="{00000000-0005-0000-0000-0000C3C40000}"/>
    <cellStyle name="Normal 5 2 3 3 11 2" xfId="50255" xr:uid="{00000000-0005-0000-0000-0000C4C40000}"/>
    <cellStyle name="Normal 5 2 3 3 11 3" xfId="27644" xr:uid="{00000000-0005-0000-0000-0000C5C40000}"/>
    <cellStyle name="Normal 5 2 3 3 12" xfId="12452" xr:uid="{00000000-0005-0000-0000-0000C6C40000}"/>
    <cellStyle name="Normal 5 2 3 3 12 2" xfId="47670" xr:uid="{00000000-0005-0000-0000-0000C7C40000}"/>
    <cellStyle name="Normal 5 2 3 3 13" xfId="37658" xr:uid="{00000000-0005-0000-0000-0000C8C40000}"/>
    <cellStyle name="Normal 5 2 3 3 14" xfId="25059" xr:uid="{00000000-0005-0000-0000-0000C9C40000}"/>
    <cellStyle name="Normal 5 2 3 3 15" xfId="60272" xr:uid="{00000000-0005-0000-0000-0000CAC40000}"/>
    <cellStyle name="Normal 5 2 3 3 2" xfId="3174" xr:uid="{00000000-0005-0000-0000-0000CBC40000}"/>
    <cellStyle name="Normal 5 2 3 3 2 10" xfId="25543" xr:uid="{00000000-0005-0000-0000-0000CCC40000}"/>
    <cellStyle name="Normal 5 2 3 3 2 11" xfId="61078" xr:uid="{00000000-0005-0000-0000-0000CDC40000}"/>
    <cellStyle name="Normal 5 2 3 3 2 2" xfId="4974" xr:uid="{00000000-0005-0000-0000-0000CEC40000}"/>
    <cellStyle name="Normal 5 2 3 3 2 2 2" xfId="17621" xr:uid="{00000000-0005-0000-0000-0000CFC40000}"/>
    <cellStyle name="Normal 5 2 3 3 2 2 2 2" xfId="52837" xr:uid="{00000000-0005-0000-0000-0000D0C40000}"/>
    <cellStyle name="Normal 5 2 3 3 2 2 2 3" xfId="30226" xr:uid="{00000000-0005-0000-0000-0000D1C40000}"/>
    <cellStyle name="Normal 5 2 3 3 2 2 3" xfId="14067" xr:uid="{00000000-0005-0000-0000-0000D2C40000}"/>
    <cellStyle name="Normal 5 2 3 3 2 2 3 2" xfId="49285" xr:uid="{00000000-0005-0000-0000-0000D3C40000}"/>
    <cellStyle name="Normal 5 2 3 3 2 2 4" xfId="40240" xr:uid="{00000000-0005-0000-0000-0000D4C40000}"/>
    <cellStyle name="Normal 5 2 3 3 2 2 5" xfId="26674" xr:uid="{00000000-0005-0000-0000-0000D5C40000}"/>
    <cellStyle name="Normal 5 2 3 3 2 3" xfId="6444" xr:uid="{00000000-0005-0000-0000-0000D6C40000}"/>
    <cellStyle name="Normal 5 2 3 3 2 3 2" xfId="19075" xr:uid="{00000000-0005-0000-0000-0000D7C40000}"/>
    <cellStyle name="Normal 5 2 3 3 2 3 2 2" xfId="54291" xr:uid="{00000000-0005-0000-0000-0000D8C40000}"/>
    <cellStyle name="Normal 5 2 3 3 2 3 3" xfId="41694" xr:uid="{00000000-0005-0000-0000-0000D9C40000}"/>
    <cellStyle name="Normal 5 2 3 3 2 3 4" xfId="31680" xr:uid="{00000000-0005-0000-0000-0000DAC40000}"/>
    <cellStyle name="Normal 5 2 3 3 2 4" xfId="7903" xr:uid="{00000000-0005-0000-0000-0000DBC40000}"/>
    <cellStyle name="Normal 5 2 3 3 2 4 2" xfId="20529" xr:uid="{00000000-0005-0000-0000-0000DCC40000}"/>
    <cellStyle name="Normal 5 2 3 3 2 4 2 2" xfId="55745" xr:uid="{00000000-0005-0000-0000-0000DDC40000}"/>
    <cellStyle name="Normal 5 2 3 3 2 4 3" xfId="43148" xr:uid="{00000000-0005-0000-0000-0000DEC40000}"/>
    <cellStyle name="Normal 5 2 3 3 2 4 4" xfId="33134" xr:uid="{00000000-0005-0000-0000-0000DFC40000}"/>
    <cellStyle name="Normal 5 2 3 3 2 5" xfId="9684" xr:uid="{00000000-0005-0000-0000-0000E0C40000}"/>
    <cellStyle name="Normal 5 2 3 3 2 5 2" xfId="22305" xr:uid="{00000000-0005-0000-0000-0000E1C40000}"/>
    <cellStyle name="Normal 5 2 3 3 2 5 2 2" xfId="57521" xr:uid="{00000000-0005-0000-0000-0000E2C40000}"/>
    <cellStyle name="Normal 5 2 3 3 2 5 3" xfId="44924" xr:uid="{00000000-0005-0000-0000-0000E3C40000}"/>
    <cellStyle name="Normal 5 2 3 3 2 5 4" xfId="34910" xr:uid="{00000000-0005-0000-0000-0000E4C40000}"/>
    <cellStyle name="Normal 5 2 3 3 2 6" xfId="11478" xr:uid="{00000000-0005-0000-0000-0000E5C40000}"/>
    <cellStyle name="Normal 5 2 3 3 2 6 2" xfId="24081" xr:uid="{00000000-0005-0000-0000-0000E6C40000}"/>
    <cellStyle name="Normal 5 2 3 3 2 6 2 2" xfId="59297" xr:uid="{00000000-0005-0000-0000-0000E7C40000}"/>
    <cellStyle name="Normal 5 2 3 3 2 6 3" xfId="46700" xr:uid="{00000000-0005-0000-0000-0000E8C40000}"/>
    <cellStyle name="Normal 5 2 3 3 2 6 4" xfId="36686" xr:uid="{00000000-0005-0000-0000-0000E9C40000}"/>
    <cellStyle name="Normal 5 2 3 3 2 7" xfId="15845" xr:uid="{00000000-0005-0000-0000-0000EAC40000}"/>
    <cellStyle name="Normal 5 2 3 3 2 7 2" xfId="51061" xr:uid="{00000000-0005-0000-0000-0000EBC40000}"/>
    <cellStyle name="Normal 5 2 3 3 2 7 3" xfId="28450" xr:uid="{00000000-0005-0000-0000-0000ECC40000}"/>
    <cellStyle name="Normal 5 2 3 3 2 8" xfId="12936" xr:uid="{00000000-0005-0000-0000-0000EDC40000}"/>
    <cellStyle name="Normal 5 2 3 3 2 8 2" xfId="48154" xr:uid="{00000000-0005-0000-0000-0000EEC40000}"/>
    <cellStyle name="Normal 5 2 3 3 2 9" xfId="38464" xr:uid="{00000000-0005-0000-0000-0000EFC40000}"/>
    <cellStyle name="Normal 5 2 3 3 3" xfId="3503" xr:uid="{00000000-0005-0000-0000-0000F0C40000}"/>
    <cellStyle name="Normal 5 2 3 3 3 10" xfId="26999" xr:uid="{00000000-0005-0000-0000-0000F1C40000}"/>
    <cellStyle name="Normal 5 2 3 3 3 11" xfId="61403" xr:uid="{00000000-0005-0000-0000-0000F2C40000}"/>
    <cellStyle name="Normal 5 2 3 3 3 2" xfId="5299" xr:uid="{00000000-0005-0000-0000-0000F3C40000}"/>
    <cellStyle name="Normal 5 2 3 3 3 2 2" xfId="17946" xr:uid="{00000000-0005-0000-0000-0000F4C40000}"/>
    <cellStyle name="Normal 5 2 3 3 3 2 2 2" xfId="53162" xr:uid="{00000000-0005-0000-0000-0000F5C40000}"/>
    <cellStyle name="Normal 5 2 3 3 3 2 3" xfId="40565" xr:uid="{00000000-0005-0000-0000-0000F6C40000}"/>
    <cellStyle name="Normal 5 2 3 3 3 2 4" xfId="30551" xr:uid="{00000000-0005-0000-0000-0000F7C40000}"/>
    <cellStyle name="Normal 5 2 3 3 3 3" xfId="6769" xr:uid="{00000000-0005-0000-0000-0000F8C40000}"/>
    <cellStyle name="Normal 5 2 3 3 3 3 2" xfId="19400" xr:uid="{00000000-0005-0000-0000-0000F9C40000}"/>
    <cellStyle name="Normal 5 2 3 3 3 3 2 2" xfId="54616" xr:uid="{00000000-0005-0000-0000-0000FAC40000}"/>
    <cellStyle name="Normal 5 2 3 3 3 3 3" xfId="42019" xr:uid="{00000000-0005-0000-0000-0000FBC40000}"/>
    <cellStyle name="Normal 5 2 3 3 3 3 4" xfId="32005" xr:uid="{00000000-0005-0000-0000-0000FCC40000}"/>
    <cellStyle name="Normal 5 2 3 3 3 4" xfId="8228" xr:uid="{00000000-0005-0000-0000-0000FDC40000}"/>
    <cellStyle name="Normal 5 2 3 3 3 4 2" xfId="20854" xr:uid="{00000000-0005-0000-0000-0000FEC40000}"/>
    <cellStyle name="Normal 5 2 3 3 3 4 2 2" xfId="56070" xr:uid="{00000000-0005-0000-0000-0000FFC40000}"/>
    <cellStyle name="Normal 5 2 3 3 3 4 3" xfId="43473" xr:uid="{00000000-0005-0000-0000-000000C50000}"/>
    <cellStyle name="Normal 5 2 3 3 3 4 4" xfId="33459" xr:uid="{00000000-0005-0000-0000-000001C50000}"/>
    <cellStyle name="Normal 5 2 3 3 3 5" xfId="10009" xr:uid="{00000000-0005-0000-0000-000002C50000}"/>
    <cellStyle name="Normal 5 2 3 3 3 5 2" xfId="22630" xr:uid="{00000000-0005-0000-0000-000003C50000}"/>
    <cellStyle name="Normal 5 2 3 3 3 5 2 2" xfId="57846" xr:uid="{00000000-0005-0000-0000-000004C50000}"/>
    <cellStyle name="Normal 5 2 3 3 3 5 3" xfId="45249" xr:uid="{00000000-0005-0000-0000-000005C50000}"/>
    <cellStyle name="Normal 5 2 3 3 3 5 4" xfId="35235" xr:uid="{00000000-0005-0000-0000-000006C50000}"/>
    <cellStyle name="Normal 5 2 3 3 3 6" xfId="11803" xr:uid="{00000000-0005-0000-0000-000007C50000}"/>
    <cellStyle name="Normal 5 2 3 3 3 6 2" xfId="24406" xr:uid="{00000000-0005-0000-0000-000008C50000}"/>
    <cellStyle name="Normal 5 2 3 3 3 6 2 2" xfId="59622" xr:uid="{00000000-0005-0000-0000-000009C50000}"/>
    <cellStyle name="Normal 5 2 3 3 3 6 3" xfId="47025" xr:uid="{00000000-0005-0000-0000-00000AC50000}"/>
    <cellStyle name="Normal 5 2 3 3 3 6 4" xfId="37011" xr:uid="{00000000-0005-0000-0000-00000BC50000}"/>
    <cellStyle name="Normal 5 2 3 3 3 7" xfId="16170" xr:uid="{00000000-0005-0000-0000-00000CC50000}"/>
    <cellStyle name="Normal 5 2 3 3 3 7 2" xfId="51386" xr:uid="{00000000-0005-0000-0000-00000DC50000}"/>
    <cellStyle name="Normal 5 2 3 3 3 7 3" xfId="28775" xr:uid="{00000000-0005-0000-0000-00000EC50000}"/>
    <cellStyle name="Normal 5 2 3 3 3 8" xfId="14392" xr:uid="{00000000-0005-0000-0000-00000FC50000}"/>
    <cellStyle name="Normal 5 2 3 3 3 8 2" xfId="49610" xr:uid="{00000000-0005-0000-0000-000010C50000}"/>
    <cellStyle name="Normal 5 2 3 3 3 9" xfId="38789" xr:uid="{00000000-0005-0000-0000-000011C50000}"/>
    <cellStyle name="Normal 5 2 3 3 4" xfId="2664" xr:uid="{00000000-0005-0000-0000-000012C50000}"/>
    <cellStyle name="Normal 5 2 3 3 4 10" xfId="26190" xr:uid="{00000000-0005-0000-0000-000013C50000}"/>
    <cellStyle name="Normal 5 2 3 3 4 11" xfId="60594" xr:uid="{00000000-0005-0000-0000-000014C50000}"/>
    <cellStyle name="Normal 5 2 3 3 4 2" xfId="4490" xr:uid="{00000000-0005-0000-0000-000015C50000}"/>
    <cellStyle name="Normal 5 2 3 3 4 2 2" xfId="17137" xr:uid="{00000000-0005-0000-0000-000016C50000}"/>
    <cellStyle name="Normal 5 2 3 3 4 2 2 2" xfId="52353" xr:uid="{00000000-0005-0000-0000-000017C50000}"/>
    <cellStyle name="Normal 5 2 3 3 4 2 3" xfId="39756" xr:uid="{00000000-0005-0000-0000-000018C50000}"/>
    <cellStyle name="Normal 5 2 3 3 4 2 4" xfId="29742" xr:uid="{00000000-0005-0000-0000-000019C50000}"/>
    <cellStyle name="Normal 5 2 3 3 4 3" xfId="5960" xr:uid="{00000000-0005-0000-0000-00001AC50000}"/>
    <cellStyle name="Normal 5 2 3 3 4 3 2" xfId="18591" xr:uid="{00000000-0005-0000-0000-00001BC50000}"/>
    <cellStyle name="Normal 5 2 3 3 4 3 2 2" xfId="53807" xr:uid="{00000000-0005-0000-0000-00001CC50000}"/>
    <cellStyle name="Normal 5 2 3 3 4 3 3" xfId="41210" xr:uid="{00000000-0005-0000-0000-00001DC50000}"/>
    <cellStyle name="Normal 5 2 3 3 4 3 4" xfId="31196" xr:uid="{00000000-0005-0000-0000-00001EC50000}"/>
    <cellStyle name="Normal 5 2 3 3 4 4" xfId="7419" xr:uid="{00000000-0005-0000-0000-00001FC50000}"/>
    <cellStyle name="Normal 5 2 3 3 4 4 2" xfId="20045" xr:uid="{00000000-0005-0000-0000-000020C50000}"/>
    <cellStyle name="Normal 5 2 3 3 4 4 2 2" xfId="55261" xr:uid="{00000000-0005-0000-0000-000021C50000}"/>
    <cellStyle name="Normal 5 2 3 3 4 4 3" xfId="42664" xr:uid="{00000000-0005-0000-0000-000022C50000}"/>
    <cellStyle name="Normal 5 2 3 3 4 4 4" xfId="32650" xr:uid="{00000000-0005-0000-0000-000023C50000}"/>
    <cellStyle name="Normal 5 2 3 3 4 5" xfId="9200" xr:uid="{00000000-0005-0000-0000-000024C50000}"/>
    <cellStyle name="Normal 5 2 3 3 4 5 2" xfId="21821" xr:uid="{00000000-0005-0000-0000-000025C50000}"/>
    <cellStyle name="Normal 5 2 3 3 4 5 2 2" xfId="57037" xr:uid="{00000000-0005-0000-0000-000026C50000}"/>
    <cellStyle name="Normal 5 2 3 3 4 5 3" xfId="44440" xr:uid="{00000000-0005-0000-0000-000027C50000}"/>
    <cellStyle name="Normal 5 2 3 3 4 5 4" xfId="34426" xr:uid="{00000000-0005-0000-0000-000028C50000}"/>
    <cellStyle name="Normal 5 2 3 3 4 6" xfId="10994" xr:uid="{00000000-0005-0000-0000-000029C50000}"/>
    <cellStyle name="Normal 5 2 3 3 4 6 2" xfId="23597" xr:uid="{00000000-0005-0000-0000-00002AC50000}"/>
    <cellStyle name="Normal 5 2 3 3 4 6 2 2" xfId="58813" xr:uid="{00000000-0005-0000-0000-00002BC50000}"/>
    <cellStyle name="Normal 5 2 3 3 4 6 3" xfId="46216" xr:uid="{00000000-0005-0000-0000-00002CC50000}"/>
    <cellStyle name="Normal 5 2 3 3 4 6 4" xfId="36202" xr:uid="{00000000-0005-0000-0000-00002DC50000}"/>
    <cellStyle name="Normal 5 2 3 3 4 7" xfId="15361" xr:uid="{00000000-0005-0000-0000-00002EC50000}"/>
    <cellStyle name="Normal 5 2 3 3 4 7 2" xfId="50577" xr:uid="{00000000-0005-0000-0000-00002FC50000}"/>
    <cellStyle name="Normal 5 2 3 3 4 7 3" xfId="27966" xr:uid="{00000000-0005-0000-0000-000030C50000}"/>
    <cellStyle name="Normal 5 2 3 3 4 8" xfId="13583" xr:uid="{00000000-0005-0000-0000-000031C50000}"/>
    <cellStyle name="Normal 5 2 3 3 4 8 2" xfId="48801" xr:uid="{00000000-0005-0000-0000-000032C50000}"/>
    <cellStyle name="Normal 5 2 3 3 4 9" xfId="37980" xr:uid="{00000000-0005-0000-0000-000033C50000}"/>
    <cellStyle name="Normal 5 2 3 3 5" xfId="3828" xr:uid="{00000000-0005-0000-0000-000034C50000}"/>
    <cellStyle name="Normal 5 2 3 3 5 2" xfId="8551" xr:uid="{00000000-0005-0000-0000-000035C50000}"/>
    <cellStyle name="Normal 5 2 3 3 5 2 2" xfId="21177" xr:uid="{00000000-0005-0000-0000-000036C50000}"/>
    <cellStyle name="Normal 5 2 3 3 5 2 2 2" xfId="56393" xr:uid="{00000000-0005-0000-0000-000037C50000}"/>
    <cellStyle name="Normal 5 2 3 3 5 2 3" xfId="43796" xr:uid="{00000000-0005-0000-0000-000038C50000}"/>
    <cellStyle name="Normal 5 2 3 3 5 2 4" xfId="33782" xr:uid="{00000000-0005-0000-0000-000039C50000}"/>
    <cellStyle name="Normal 5 2 3 3 5 3" xfId="10332" xr:uid="{00000000-0005-0000-0000-00003AC50000}"/>
    <cellStyle name="Normal 5 2 3 3 5 3 2" xfId="22953" xr:uid="{00000000-0005-0000-0000-00003BC50000}"/>
    <cellStyle name="Normal 5 2 3 3 5 3 2 2" xfId="58169" xr:uid="{00000000-0005-0000-0000-00003CC50000}"/>
    <cellStyle name="Normal 5 2 3 3 5 3 3" xfId="45572" xr:uid="{00000000-0005-0000-0000-00003DC50000}"/>
    <cellStyle name="Normal 5 2 3 3 5 3 4" xfId="35558" xr:uid="{00000000-0005-0000-0000-00003EC50000}"/>
    <cellStyle name="Normal 5 2 3 3 5 4" xfId="12128" xr:uid="{00000000-0005-0000-0000-00003FC50000}"/>
    <cellStyle name="Normal 5 2 3 3 5 4 2" xfId="24729" xr:uid="{00000000-0005-0000-0000-000040C50000}"/>
    <cellStyle name="Normal 5 2 3 3 5 4 2 2" xfId="59945" xr:uid="{00000000-0005-0000-0000-000041C50000}"/>
    <cellStyle name="Normal 5 2 3 3 5 4 3" xfId="47348" xr:uid="{00000000-0005-0000-0000-000042C50000}"/>
    <cellStyle name="Normal 5 2 3 3 5 4 4" xfId="37334" xr:uid="{00000000-0005-0000-0000-000043C50000}"/>
    <cellStyle name="Normal 5 2 3 3 5 5" xfId="16493" xr:uid="{00000000-0005-0000-0000-000044C50000}"/>
    <cellStyle name="Normal 5 2 3 3 5 5 2" xfId="51709" xr:uid="{00000000-0005-0000-0000-000045C50000}"/>
    <cellStyle name="Normal 5 2 3 3 5 5 3" xfId="29098" xr:uid="{00000000-0005-0000-0000-000046C50000}"/>
    <cellStyle name="Normal 5 2 3 3 5 6" xfId="14715" xr:uid="{00000000-0005-0000-0000-000047C50000}"/>
    <cellStyle name="Normal 5 2 3 3 5 6 2" xfId="49933" xr:uid="{00000000-0005-0000-0000-000048C50000}"/>
    <cellStyle name="Normal 5 2 3 3 5 7" xfId="39112" xr:uid="{00000000-0005-0000-0000-000049C50000}"/>
    <cellStyle name="Normal 5 2 3 3 5 8" xfId="27322" xr:uid="{00000000-0005-0000-0000-00004AC50000}"/>
    <cellStyle name="Normal 5 2 3 3 6" xfId="4168" xr:uid="{00000000-0005-0000-0000-00004BC50000}"/>
    <cellStyle name="Normal 5 2 3 3 6 2" xfId="16815" xr:uid="{00000000-0005-0000-0000-00004CC50000}"/>
    <cellStyle name="Normal 5 2 3 3 6 2 2" xfId="52031" xr:uid="{00000000-0005-0000-0000-00004DC50000}"/>
    <cellStyle name="Normal 5 2 3 3 6 2 3" xfId="29420" xr:uid="{00000000-0005-0000-0000-00004EC50000}"/>
    <cellStyle name="Normal 5 2 3 3 6 3" xfId="13261" xr:uid="{00000000-0005-0000-0000-00004FC50000}"/>
    <cellStyle name="Normal 5 2 3 3 6 3 2" xfId="48479" xr:uid="{00000000-0005-0000-0000-000050C50000}"/>
    <cellStyle name="Normal 5 2 3 3 6 4" xfId="39434" xr:uid="{00000000-0005-0000-0000-000051C50000}"/>
    <cellStyle name="Normal 5 2 3 3 6 5" xfId="25868" xr:uid="{00000000-0005-0000-0000-000052C50000}"/>
    <cellStyle name="Normal 5 2 3 3 7" xfId="5638" xr:uid="{00000000-0005-0000-0000-000053C50000}"/>
    <cellStyle name="Normal 5 2 3 3 7 2" xfId="18269" xr:uid="{00000000-0005-0000-0000-000054C50000}"/>
    <cellStyle name="Normal 5 2 3 3 7 2 2" xfId="53485" xr:uid="{00000000-0005-0000-0000-000055C50000}"/>
    <cellStyle name="Normal 5 2 3 3 7 3" xfId="40888" xr:uid="{00000000-0005-0000-0000-000056C50000}"/>
    <cellStyle name="Normal 5 2 3 3 7 4" xfId="30874" xr:uid="{00000000-0005-0000-0000-000057C50000}"/>
    <cellStyle name="Normal 5 2 3 3 8" xfId="7097" xr:uid="{00000000-0005-0000-0000-000058C50000}"/>
    <cellStyle name="Normal 5 2 3 3 8 2" xfId="19723" xr:uid="{00000000-0005-0000-0000-000059C50000}"/>
    <cellStyle name="Normal 5 2 3 3 8 2 2" xfId="54939" xr:uid="{00000000-0005-0000-0000-00005AC50000}"/>
    <cellStyle name="Normal 5 2 3 3 8 3" xfId="42342" xr:uid="{00000000-0005-0000-0000-00005BC50000}"/>
    <cellStyle name="Normal 5 2 3 3 8 4" xfId="32328" xr:uid="{00000000-0005-0000-0000-00005CC50000}"/>
    <cellStyle name="Normal 5 2 3 3 9" xfId="8878" xr:uid="{00000000-0005-0000-0000-00005DC50000}"/>
    <cellStyle name="Normal 5 2 3 3 9 2" xfId="21499" xr:uid="{00000000-0005-0000-0000-00005EC50000}"/>
    <cellStyle name="Normal 5 2 3 3 9 2 2" xfId="56715" xr:uid="{00000000-0005-0000-0000-00005FC50000}"/>
    <cellStyle name="Normal 5 2 3 3 9 3" xfId="44118" xr:uid="{00000000-0005-0000-0000-000060C50000}"/>
    <cellStyle name="Normal 5 2 3 3 9 4" xfId="34104" xr:uid="{00000000-0005-0000-0000-000061C50000}"/>
    <cellStyle name="Normal 5 2 3 4" xfId="3009" xr:uid="{00000000-0005-0000-0000-000062C50000}"/>
    <cellStyle name="Normal 5 2 3 4 10" xfId="25384" xr:uid="{00000000-0005-0000-0000-000063C50000}"/>
    <cellStyle name="Normal 5 2 3 4 11" xfId="60919" xr:uid="{00000000-0005-0000-0000-000064C50000}"/>
    <cellStyle name="Normal 5 2 3 4 2" xfId="4815" xr:uid="{00000000-0005-0000-0000-000065C50000}"/>
    <cellStyle name="Normal 5 2 3 4 2 2" xfId="17462" xr:uid="{00000000-0005-0000-0000-000066C50000}"/>
    <cellStyle name="Normal 5 2 3 4 2 2 2" xfId="52678" xr:uid="{00000000-0005-0000-0000-000067C50000}"/>
    <cellStyle name="Normal 5 2 3 4 2 2 3" xfId="30067" xr:uid="{00000000-0005-0000-0000-000068C50000}"/>
    <cellStyle name="Normal 5 2 3 4 2 3" xfId="13908" xr:uid="{00000000-0005-0000-0000-000069C50000}"/>
    <cellStyle name="Normal 5 2 3 4 2 3 2" xfId="49126" xr:uid="{00000000-0005-0000-0000-00006AC50000}"/>
    <cellStyle name="Normal 5 2 3 4 2 4" xfId="40081" xr:uid="{00000000-0005-0000-0000-00006BC50000}"/>
    <cellStyle name="Normal 5 2 3 4 2 5" xfId="26515" xr:uid="{00000000-0005-0000-0000-00006CC50000}"/>
    <cellStyle name="Normal 5 2 3 4 3" xfId="6285" xr:uid="{00000000-0005-0000-0000-00006DC50000}"/>
    <cellStyle name="Normal 5 2 3 4 3 2" xfId="18916" xr:uid="{00000000-0005-0000-0000-00006EC50000}"/>
    <cellStyle name="Normal 5 2 3 4 3 2 2" xfId="54132" xr:uid="{00000000-0005-0000-0000-00006FC50000}"/>
    <cellStyle name="Normal 5 2 3 4 3 3" xfId="41535" xr:uid="{00000000-0005-0000-0000-000070C50000}"/>
    <cellStyle name="Normal 5 2 3 4 3 4" xfId="31521" xr:uid="{00000000-0005-0000-0000-000071C50000}"/>
    <cellStyle name="Normal 5 2 3 4 4" xfId="7744" xr:uid="{00000000-0005-0000-0000-000072C50000}"/>
    <cellStyle name="Normal 5 2 3 4 4 2" xfId="20370" xr:uid="{00000000-0005-0000-0000-000073C50000}"/>
    <cellStyle name="Normal 5 2 3 4 4 2 2" xfId="55586" xr:uid="{00000000-0005-0000-0000-000074C50000}"/>
    <cellStyle name="Normal 5 2 3 4 4 3" xfId="42989" xr:uid="{00000000-0005-0000-0000-000075C50000}"/>
    <cellStyle name="Normal 5 2 3 4 4 4" xfId="32975" xr:uid="{00000000-0005-0000-0000-000076C50000}"/>
    <cellStyle name="Normal 5 2 3 4 5" xfId="9525" xr:uid="{00000000-0005-0000-0000-000077C50000}"/>
    <cellStyle name="Normal 5 2 3 4 5 2" xfId="22146" xr:uid="{00000000-0005-0000-0000-000078C50000}"/>
    <cellStyle name="Normal 5 2 3 4 5 2 2" xfId="57362" xr:uid="{00000000-0005-0000-0000-000079C50000}"/>
    <cellStyle name="Normal 5 2 3 4 5 3" xfId="44765" xr:uid="{00000000-0005-0000-0000-00007AC50000}"/>
    <cellStyle name="Normal 5 2 3 4 5 4" xfId="34751" xr:uid="{00000000-0005-0000-0000-00007BC50000}"/>
    <cellStyle name="Normal 5 2 3 4 6" xfId="11319" xr:uid="{00000000-0005-0000-0000-00007CC50000}"/>
    <cellStyle name="Normal 5 2 3 4 6 2" xfId="23922" xr:uid="{00000000-0005-0000-0000-00007DC50000}"/>
    <cellStyle name="Normal 5 2 3 4 6 2 2" xfId="59138" xr:uid="{00000000-0005-0000-0000-00007EC50000}"/>
    <cellStyle name="Normal 5 2 3 4 6 3" xfId="46541" xr:uid="{00000000-0005-0000-0000-00007FC50000}"/>
    <cellStyle name="Normal 5 2 3 4 6 4" xfId="36527" xr:uid="{00000000-0005-0000-0000-000080C50000}"/>
    <cellStyle name="Normal 5 2 3 4 7" xfId="15686" xr:uid="{00000000-0005-0000-0000-000081C50000}"/>
    <cellStyle name="Normal 5 2 3 4 7 2" xfId="50902" xr:uid="{00000000-0005-0000-0000-000082C50000}"/>
    <cellStyle name="Normal 5 2 3 4 7 3" xfId="28291" xr:uid="{00000000-0005-0000-0000-000083C50000}"/>
    <cellStyle name="Normal 5 2 3 4 8" xfId="12777" xr:uid="{00000000-0005-0000-0000-000084C50000}"/>
    <cellStyle name="Normal 5 2 3 4 8 2" xfId="47995" xr:uid="{00000000-0005-0000-0000-000085C50000}"/>
    <cellStyle name="Normal 5 2 3 4 9" xfId="38305" xr:uid="{00000000-0005-0000-0000-000086C50000}"/>
    <cellStyle name="Normal 5 2 3 5" xfId="2841" xr:uid="{00000000-0005-0000-0000-000087C50000}"/>
    <cellStyle name="Normal 5 2 3 5 10" xfId="25229" xr:uid="{00000000-0005-0000-0000-000088C50000}"/>
    <cellStyle name="Normal 5 2 3 5 11" xfId="60764" xr:uid="{00000000-0005-0000-0000-000089C50000}"/>
    <cellStyle name="Normal 5 2 3 5 2" xfId="4660" xr:uid="{00000000-0005-0000-0000-00008AC50000}"/>
    <cellStyle name="Normal 5 2 3 5 2 2" xfId="17307" xr:uid="{00000000-0005-0000-0000-00008BC50000}"/>
    <cellStyle name="Normal 5 2 3 5 2 2 2" xfId="52523" xr:uid="{00000000-0005-0000-0000-00008CC50000}"/>
    <cellStyle name="Normal 5 2 3 5 2 2 3" xfId="29912" xr:uid="{00000000-0005-0000-0000-00008DC50000}"/>
    <cellStyle name="Normal 5 2 3 5 2 3" xfId="13753" xr:uid="{00000000-0005-0000-0000-00008EC50000}"/>
    <cellStyle name="Normal 5 2 3 5 2 3 2" xfId="48971" xr:uid="{00000000-0005-0000-0000-00008FC50000}"/>
    <cellStyle name="Normal 5 2 3 5 2 4" xfId="39926" xr:uid="{00000000-0005-0000-0000-000090C50000}"/>
    <cellStyle name="Normal 5 2 3 5 2 5" xfId="26360" xr:uid="{00000000-0005-0000-0000-000091C50000}"/>
    <cellStyle name="Normal 5 2 3 5 3" xfId="6130" xr:uid="{00000000-0005-0000-0000-000092C50000}"/>
    <cellStyle name="Normal 5 2 3 5 3 2" xfId="18761" xr:uid="{00000000-0005-0000-0000-000093C50000}"/>
    <cellStyle name="Normal 5 2 3 5 3 2 2" xfId="53977" xr:uid="{00000000-0005-0000-0000-000094C50000}"/>
    <cellStyle name="Normal 5 2 3 5 3 3" xfId="41380" xr:uid="{00000000-0005-0000-0000-000095C50000}"/>
    <cellStyle name="Normal 5 2 3 5 3 4" xfId="31366" xr:uid="{00000000-0005-0000-0000-000096C50000}"/>
    <cellStyle name="Normal 5 2 3 5 4" xfId="7589" xr:uid="{00000000-0005-0000-0000-000097C50000}"/>
    <cellStyle name="Normal 5 2 3 5 4 2" xfId="20215" xr:uid="{00000000-0005-0000-0000-000098C50000}"/>
    <cellStyle name="Normal 5 2 3 5 4 2 2" xfId="55431" xr:uid="{00000000-0005-0000-0000-000099C50000}"/>
    <cellStyle name="Normal 5 2 3 5 4 3" xfId="42834" xr:uid="{00000000-0005-0000-0000-00009AC50000}"/>
    <cellStyle name="Normal 5 2 3 5 4 4" xfId="32820" xr:uid="{00000000-0005-0000-0000-00009BC50000}"/>
    <cellStyle name="Normal 5 2 3 5 5" xfId="9370" xr:uid="{00000000-0005-0000-0000-00009CC50000}"/>
    <cellStyle name="Normal 5 2 3 5 5 2" xfId="21991" xr:uid="{00000000-0005-0000-0000-00009DC50000}"/>
    <cellStyle name="Normal 5 2 3 5 5 2 2" xfId="57207" xr:uid="{00000000-0005-0000-0000-00009EC50000}"/>
    <cellStyle name="Normal 5 2 3 5 5 3" xfId="44610" xr:uid="{00000000-0005-0000-0000-00009FC50000}"/>
    <cellStyle name="Normal 5 2 3 5 5 4" xfId="34596" xr:uid="{00000000-0005-0000-0000-0000A0C50000}"/>
    <cellStyle name="Normal 5 2 3 5 6" xfId="11164" xr:uid="{00000000-0005-0000-0000-0000A1C50000}"/>
    <cellStyle name="Normal 5 2 3 5 6 2" xfId="23767" xr:uid="{00000000-0005-0000-0000-0000A2C50000}"/>
    <cellStyle name="Normal 5 2 3 5 6 2 2" xfId="58983" xr:uid="{00000000-0005-0000-0000-0000A3C50000}"/>
    <cellStyle name="Normal 5 2 3 5 6 3" xfId="46386" xr:uid="{00000000-0005-0000-0000-0000A4C50000}"/>
    <cellStyle name="Normal 5 2 3 5 6 4" xfId="36372" xr:uid="{00000000-0005-0000-0000-0000A5C50000}"/>
    <cellStyle name="Normal 5 2 3 5 7" xfId="15531" xr:uid="{00000000-0005-0000-0000-0000A6C50000}"/>
    <cellStyle name="Normal 5 2 3 5 7 2" xfId="50747" xr:uid="{00000000-0005-0000-0000-0000A7C50000}"/>
    <cellStyle name="Normal 5 2 3 5 7 3" xfId="28136" xr:uid="{00000000-0005-0000-0000-0000A8C50000}"/>
    <cellStyle name="Normal 5 2 3 5 8" xfId="12622" xr:uid="{00000000-0005-0000-0000-0000A9C50000}"/>
    <cellStyle name="Normal 5 2 3 5 8 2" xfId="47840" xr:uid="{00000000-0005-0000-0000-0000AAC50000}"/>
    <cellStyle name="Normal 5 2 3 5 9" xfId="38150" xr:uid="{00000000-0005-0000-0000-0000ABC50000}"/>
    <cellStyle name="Normal 5 2 3 6" xfId="3351" xr:uid="{00000000-0005-0000-0000-0000ACC50000}"/>
    <cellStyle name="Normal 5 2 3 6 10" xfId="26847" xr:uid="{00000000-0005-0000-0000-0000ADC50000}"/>
    <cellStyle name="Normal 5 2 3 6 11" xfId="61251" xr:uid="{00000000-0005-0000-0000-0000AEC50000}"/>
    <cellStyle name="Normal 5 2 3 6 2" xfId="5147" xr:uid="{00000000-0005-0000-0000-0000AFC50000}"/>
    <cellStyle name="Normal 5 2 3 6 2 2" xfId="17794" xr:uid="{00000000-0005-0000-0000-0000B0C50000}"/>
    <cellStyle name="Normal 5 2 3 6 2 2 2" xfId="53010" xr:uid="{00000000-0005-0000-0000-0000B1C50000}"/>
    <cellStyle name="Normal 5 2 3 6 2 3" xfId="40413" xr:uid="{00000000-0005-0000-0000-0000B2C50000}"/>
    <cellStyle name="Normal 5 2 3 6 2 4" xfId="30399" xr:uid="{00000000-0005-0000-0000-0000B3C50000}"/>
    <cellStyle name="Normal 5 2 3 6 3" xfId="6617" xr:uid="{00000000-0005-0000-0000-0000B4C50000}"/>
    <cellStyle name="Normal 5 2 3 6 3 2" xfId="19248" xr:uid="{00000000-0005-0000-0000-0000B5C50000}"/>
    <cellStyle name="Normal 5 2 3 6 3 2 2" xfId="54464" xr:uid="{00000000-0005-0000-0000-0000B6C50000}"/>
    <cellStyle name="Normal 5 2 3 6 3 3" xfId="41867" xr:uid="{00000000-0005-0000-0000-0000B7C50000}"/>
    <cellStyle name="Normal 5 2 3 6 3 4" xfId="31853" xr:uid="{00000000-0005-0000-0000-0000B8C50000}"/>
    <cellStyle name="Normal 5 2 3 6 4" xfId="8076" xr:uid="{00000000-0005-0000-0000-0000B9C50000}"/>
    <cellStyle name="Normal 5 2 3 6 4 2" xfId="20702" xr:uid="{00000000-0005-0000-0000-0000BAC50000}"/>
    <cellStyle name="Normal 5 2 3 6 4 2 2" xfId="55918" xr:uid="{00000000-0005-0000-0000-0000BBC50000}"/>
    <cellStyle name="Normal 5 2 3 6 4 3" xfId="43321" xr:uid="{00000000-0005-0000-0000-0000BCC50000}"/>
    <cellStyle name="Normal 5 2 3 6 4 4" xfId="33307" xr:uid="{00000000-0005-0000-0000-0000BDC50000}"/>
    <cellStyle name="Normal 5 2 3 6 5" xfId="9857" xr:uid="{00000000-0005-0000-0000-0000BEC50000}"/>
    <cellStyle name="Normal 5 2 3 6 5 2" xfId="22478" xr:uid="{00000000-0005-0000-0000-0000BFC50000}"/>
    <cellStyle name="Normal 5 2 3 6 5 2 2" xfId="57694" xr:uid="{00000000-0005-0000-0000-0000C0C50000}"/>
    <cellStyle name="Normal 5 2 3 6 5 3" xfId="45097" xr:uid="{00000000-0005-0000-0000-0000C1C50000}"/>
    <cellStyle name="Normal 5 2 3 6 5 4" xfId="35083" xr:uid="{00000000-0005-0000-0000-0000C2C50000}"/>
    <cellStyle name="Normal 5 2 3 6 6" xfId="11651" xr:uid="{00000000-0005-0000-0000-0000C3C50000}"/>
    <cellStyle name="Normal 5 2 3 6 6 2" xfId="24254" xr:uid="{00000000-0005-0000-0000-0000C4C50000}"/>
    <cellStyle name="Normal 5 2 3 6 6 2 2" xfId="59470" xr:uid="{00000000-0005-0000-0000-0000C5C50000}"/>
    <cellStyle name="Normal 5 2 3 6 6 3" xfId="46873" xr:uid="{00000000-0005-0000-0000-0000C6C50000}"/>
    <cellStyle name="Normal 5 2 3 6 6 4" xfId="36859" xr:uid="{00000000-0005-0000-0000-0000C7C50000}"/>
    <cellStyle name="Normal 5 2 3 6 7" xfId="16018" xr:uid="{00000000-0005-0000-0000-0000C8C50000}"/>
    <cellStyle name="Normal 5 2 3 6 7 2" xfId="51234" xr:uid="{00000000-0005-0000-0000-0000C9C50000}"/>
    <cellStyle name="Normal 5 2 3 6 7 3" xfId="28623" xr:uid="{00000000-0005-0000-0000-0000CAC50000}"/>
    <cellStyle name="Normal 5 2 3 6 8" xfId="14240" xr:uid="{00000000-0005-0000-0000-0000CBC50000}"/>
    <cellStyle name="Normal 5 2 3 6 8 2" xfId="49458" xr:uid="{00000000-0005-0000-0000-0000CCC50000}"/>
    <cellStyle name="Normal 5 2 3 6 9" xfId="38637" xr:uid="{00000000-0005-0000-0000-0000CDC50000}"/>
    <cellStyle name="Normal 5 2 3 7" xfId="2511" xr:uid="{00000000-0005-0000-0000-0000CEC50000}"/>
    <cellStyle name="Normal 5 2 3 7 10" xfId="26038" xr:uid="{00000000-0005-0000-0000-0000CFC50000}"/>
    <cellStyle name="Normal 5 2 3 7 11" xfId="60442" xr:uid="{00000000-0005-0000-0000-0000D0C50000}"/>
    <cellStyle name="Normal 5 2 3 7 2" xfId="4338" xr:uid="{00000000-0005-0000-0000-0000D1C50000}"/>
    <cellStyle name="Normal 5 2 3 7 2 2" xfId="16985" xr:uid="{00000000-0005-0000-0000-0000D2C50000}"/>
    <cellStyle name="Normal 5 2 3 7 2 2 2" xfId="52201" xr:uid="{00000000-0005-0000-0000-0000D3C50000}"/>
    <cellStyle name="Normal 5 2 3 7 2 3" xfId="39604" xr:uid="{00000000-0005-0000-0000-0000D4C50000}"/>
    <cellStyle name="Normal 5 2 3 7 2 4" xfId="29590" xr:uid="{00000000-0005-0000-0000-0000D5C50000}"/>
    <cellStyle name="Normal 5 2 3 7 3" xfId="5808" xr:uid="{00000000-0005-0000-0000-0000D6C50000}"/>
    <cellStyle name="Normal 5 2 3 7 3 2" xfId="18439" xr:uid="{00000000-0005-0000-0000-0000D7C50000}"/>
    <cellStyle name="Normal 5 2 3 7 3 2 2" xfId="53655" xr:uid="{00000000-0005-0000-0000-0000D8C50000}"/>
    <cellStyle name="Normal 5 2 3 7 3 3" xfId="41058" xr:uid="{00000000-0005-0000-0000-0000D9C50000}"/>
    <cellStyle name="Normal 5 2 3 7 3 4" xfId="31044" xr:uid="{00000000-0005-0000-0000-0000DAC50000}"/>
    <cellStyle name="Normal 5 2 3 7 4" xfId="7267" xr:uid="{00000000-0005-0000-0000-0000DBC50000}"/>
    <cellStyle name="Normal 5 2 3 7 4 2" xfId="19893" xr:uid="{00000000-0005-0000-0000-0000DCC50000}"/>
    <cellStyle name="Normal 5 2 3 7 4 2 2" xfId="55109" xr:uid="{00000000-0005-0000-0000-0000DDC50000}"/>
    <cellStyle name="Normal 5 2 3 7 4 3" xfId="42512" xr:uid="{00000000-0005-0000-0000-0000DEC50000}"/>
    <cellStyle name="Normal 5 2 3 7 4 4" xfId="32498" xr:uid="{00000000-0005-0000-0000-0000DFC50000}"/>
    <cellStyle name="Normal 5 2 3 7 5" xfId="9048" xr:uid="{00000000-0005-0000-0000-0000E0C50000}"/>
    <cellStyle name="Normal 5 2 3 7 5 2" xfId="21669" xr:uid="{00000000-0005-0000-0000-0000E1C50000}"/>
    <cellStyle name="Normal 5 2 3 7 5 2 2" xfId="56885" xr:uid="{00000000-0005-0000-0000-0000E2C50000}"/>
    <cellStyle name="Normal 5 2 3 7 5 3" xfId="44288" xr:uid="{00000000-0005-0000-0000-0000E3C50000}"/>
    <cellStyle name="Normal 5 2 3 7 5 4" xfId="34274" xr:uid="{00000000-0005-0000-0000-0000E4C50000}"/>
    <cellStyle name="Normal 5 2 3 7 6" xfId="10842" xr:uid="{00000000-0005-0000-0000-0000E5C50000}"/>
    <cellStyle name="Normal 5 2 3 7 6 2" xfId="23445" xr:uid="{00000000-0005-0000-0000-0000E6C50000}"/>
    <cellStyle name="Normal 5 2 3 7 6 2 2" xfId="58661" xr:uid="{00000000-0005-0000-0000-0000E7C50000}"/>
    <cellStyle name="Normal 5 2 3 7 6 3" xfId="46064" xr:uid="{00000000-0005-0000-0000-0000E8C50000}"/>
    <cellStyle name="Normal 5 2 3 7 6 4" xfId="36050" xr:uid="{00000000-0005-0000-0000-0000E9C50000}"/>
    <cellStyle name="Normal 5 2 3 7 7" xfId="15209" xr:uid="{00000000-0005-0000-0000-0000EAC50000}"/>
    <cellStyle name="Normal 5 2 3 7 7 2" xfId="50425" xr:uid="{00000000-0005-0000-0000-0000EBC50000}"/>
    <cellStyle name="Normal 5 2 3 7 7 3" xfId="27814" xr:uid="{00000000-0005-0000-0000-0000ECC50000}"/>
    <cellStyle name="Normal 5 2 3 7 8" xfId="13431" xr:uid="{00000000-0005-0000-0000-0000EDC50000}"/>
    <cellStyle name="Normal 5 2 3 7 8 2" xfId="48649" xr:uid="{00000000-0005-0000-0000-0000EEC50000}"/>
    <cellStyle name="Normal 5 2 3 7 9" xfId="37828" xr:uid="{00000000-0005-0000-0000-0000EFC50000}"/>
    <cellStyle name="Normal 5 2 3 8" xfId="3675" xr:uid="{00000000-0005-0000-0000-0000F0C50000}"/>
    <cellStyle name="Normal 5 2 3 8 2" xfId="8399" xr:uid="{00000000-0005-0000-0000-0000F1C50000}"/>
    <cellStyle name="Normal 5 2 3 8 2 2" xfId="21025" xr:uid="{00000000-0005-0000-0000-0000F2C50000}"/>
    <cellStyle name="Normal 5 2 3 8 2 2 2" xfId="56241" xr:uid="{00000000-0005-0000-0000-0000F3C50000}"/>
    <cellStyle name="Normal 5 2 3 8 2 3" xfId="43644" xr:uid="{00000000-0005-0000-0000-0000F4C50000}"/>
    <cellStyle name="Normal 5 2 3 8 2 4" xfId="33630" xr:uid="{00000000-0005-0000-0000-0000F5C50000}"/>
    <cellStyle name="Normal 5 2 3 8 3" xfId="10180" xr:uid="{00000000-0005-0000-0000-0000F6C50000}"/>
    <cellStyle name="Normal 5 2 3 8 3 2" xfId="22801" xr:uid="{00000000-0005-0000-0000-0000F7C50000}"/>
    <cellStyle name="Normal 5 2 3 8 3 2 2" xfId="58017" xr:uid="{00000000-0005-0000-0000-0000F8C50000}"/>
    <cellStyle name="Normal 5 2 3 8 3 3" xfId="45420" xr:uid="{00000000-0005-0000-0000-0000F9C50000}"/>
    <cellStyle name="Normal 5 2 3 8 3 4" xfId="35406" xr:uid="{00000000-0005-0000-0000-0000FAC50000}"/>
    <cellStyle name="Normal 5 2 3 8 4" xfId="11976" xr:uid="{00000000-0005-0000-0000-0000FBC50000}"/>
    <cellStyle name="Normal 5 2 3 8 4 2" xfId="24577" xr:uid="{00000000-0005-0000-0000-0000FCC50000}"/>
    <cellStyle name="Normal 5 2 3 8 4 2 2" xfId="59793" xr:uid="{00000000-0005-0000-0000-0000FDC50000}"/>
    <cellStyle name="Normal 5 2 3 8 4 3" xfId="47196" xr:uid="{00000000-0005-0000-0000-0000FEC50000}"/>
    <cellStyle name="Normal 5 2 3 8 4 4" xfId="37182" xr:uid="{00000000-0005-0000-0000-0000FFC50000}"/>
    <cellStyle name="Normal 5 2 3 8 5" xfId="16341" xr:uid="{00000000-0005-0000-0000-000000C60000}"/>
    <cellStyle name="Normal 5 2 3 8 5 2" xfId="51557" xr:uid="{00000000-0005-0000-0000-000001C60000}"/>
    <cellStyle name="Normal 5 2 3 8 5 3" xfId="28946" xr:uid="{00000000-0005-0000-0000-000002C60000}"/>
    <cellStyle name="Normal 5 2 3 8 6" xfId="14563" xr:uid="{00000000-0005-0000-0000-000003C60000}"/>
    <cellStyle name="Normal 5 2 3 8 6 2" xfId="49781" xr:uid="{00000000-0005-0000-0000-000004C60000}"/>
    <cellStyle name="Normal 5 2 3 8 7" xfId="38960" xr:uid="{00000000-0005-0000-0000-000005C60000}"/>
    <cellStyle name="Normal 5 2 3 8 8" xfId="27170" xr:uid="{00000000-0005-0000-0000-000006C60000}"/>
    <cellStyle name="Normal 5 2 3 9" xfId="4007" xr:uid="{00000000-0005-0000-0000-000007C60000}"/>
    <cellStyle name="Normal 5 2 3 9 2" xfId="16663" xr:uid="{00000000-0005-0000-0000-000008C60000}"/>
    <cellStyle name="Normal 5 2 3 9 2 2" xfId="51879" xr:uid="{00000000-0005-0000-0000-000009C60000}"/>
    <cellStyle name="Normal 5 2 3 9 2 3" xfId="29268" xr:uid="{00000000-0005-0000-0000-00000AC60000}"/>
    <cellStyle name="Normal 5 2 3 9 3" xfId="13109" xr:uid="{00000000-0005-0000-0000-00000BC60000}"/>
    <cellStyle name="Normal 5 2 3 9 3 2" xfId="48327" xr:uid="{00000000-0005-0000-0000-00000CC60000}"/>
    <cellStyle name="Normal 5 2 3 9 4" xfId="39282" xr:uid="{00000000-0005-0000-0000-00000DC60000}"/>
    <cellStyle name="Normal 5 2 3 9 5" xfId="25716" xr:uid="{00000000-0005-0000-0000-00000EC60000}"/>
    <cellStyle name="Normal 5 2 3_District Target Attainment" xfId="1178" xr:uid="{00000000-0005-0000-0000-00000FC60000}"/>
    <cellStyle name="Normal 5 2 4" xfId="1800" xr:uid="{00000000-0005-0000-0000-000010C60000}"/>
    <cellStyle name="Normal 5 2 4 10" xfId="7015" xr:uid="{00000000-0005-0000-0000-000011C60000}"/>
    <cellStyle name="Normal 5 2 4 10 2" xfId="19642" xr:uid="{00000000-0005-0000-0000-000012C60000}"/>
    <cellStyle name="Normal 5 2 4 10 2 2" xfId="54858" xr:uid="{00000000-0005-0000-0000-000013C60000}"/>
    <cellStyle name="Normal 5 2 4 10 3" xfId="42261" xr:uid="{00000000-0005-0000-0000-000014C60000}"/>
    <cellStyle name="Normal 5 2 4 10 4" xfId="32247" xr:uid="{00000000-0005-0000-0000-000015C60000}"/>
    <cellStyle name="Normal 5 2 4 11" xfId="8796" xr:uid="{00000000-0005-0000-0000-000016C60000}"/>
    <cellStyle name="Normal 5 2 4 11 2" xfId="21418" xr:uid="{00000000-0005-0000-0000-000017C60000}"/>
    <cellStyle name="Normal 5 2 4 11 2 2" xfId="56634" xr:uid="{00000000-0005-0000-0000-000018C60000}"/>
    <cellStyle name="Normal 5 2 4 11 3" xfId="44037" xr:uid="{00000000-0005-0000-0000-000019C60000}"/>
    <cellStyle name="Normal 5 2 4 11 4" xfId="34023" xr:uid="{00000000-0005-0000-0000-00001AC60000}"/>
    <cellStyle name="Normal 5 2 4 12" xfId="10719" xr:uid="{00000000-0005-0000-0000-00001BC60000}"/>
    <cellStyle name="Normal 5 2 4 12 2" xfId="23330" xr:uid="{00000000-0005-0000-0000-00001CC60000}"/>
    <cellStyle name="Normal 5 2 4 12 2 2" xfId="58546" xr:uid="{00000000-0005-0000-0000-00001DC60000}"/>
    <cellStyle name="Normal 5 2 4 12 3" xfId="45949" xr:uid="{00000000-0005-0000-0000-00001EC60000}"/>
    <cellStyle name="Normal 5 2 4 12 4" xfId="35935" xr:uid="{00000000-0005-0000-0000-00001FC60000}"/>
    <cellStyle name="Normal 5 2 4 13" xfId="14957" xr:uid="{00000000-0005-0000-0000-000020C60000}"/>
    <cellStyle name="Normal 5 2 4 13 2" xfId="50174" xr:uid="{00000000-0005-0000-0000-000021C60000}"/>
    <cellStyle name="Normal 5 2 4 13 3" xfId="27563" xr:uid="{00000000-0005-0000-0000-000022C60000}"/>
    <cellStyle name="Normal 5 2 4 14" xfId="12371" xr:uid="{00000000-0005-0000-0000-000023C60000}"/>
    <cellStyle name="Normal 5 2 4 14 2" xfId="47589" xr:uid="{00000000-0005-0000-0000-000024C60000}"/>
    <cellStyle name="Normal 5 2 4 15" xfId="37576" xr:uid="{00000000-0005-0000-0000-000025C60000}"/>
    <cellStyle name="Normal 5 2 4 16" xfId="24978" xr:uid="{00000000-0005-0000-0000-000026C60000}"/>
    <cellStyle name="Normal 5 2 4 17" xfId="60191" xr:uid="{00000000-0005-0000-0000-000027C60000}"/>
    <cellStyle name="Normal 5 2 4 2" xfId="2401" xr:uid="{00000000-0005-0000-0000-000028C60000}"/>
    <cellStyle name="Normal 5 2 4 2 10" xfId="10720" xr:uid="{00000000-0005-0000-0000-000029C60000}"/>
    <cellStyle name="Normal 5 2 4 2 10 2" xfId="23331" xr:uid="{00000000-0005-0000-0000-00002AC60000}"/>
    <cellStyle name="Normal 5 2 4 2 10 2 2" xfId="58547" xr:uid="{00000000-0005-0000-0000-00002BC60000}"/>
    <cellStyle name="Normal 5 2 4 2 10 3" xfId="45950" xr:uid="{00000000-0005-0000-0000-00002CC60000}"/>
    <cellStyle name="Normal 5 2 4 2 10 4" xfId="35936" xr:uid="{00000000-0005-0000-0000-00002DC60000}"/>
    <cellStyle name="Normal 5 2 4 2 11" xfId="15112" xr:uid="{00000000-0005-0000-0000-00002EC60000}"/>
    <cellStyle name="Normal 5 2 4 2 11 2" xfId="50328" xr:uid="{00000000-0005-0000-0000-00002FC60000}"/>
    <cellStyle name="Normal 5 2 4 2 11 3" xfId="27717" xr:uid="{00000000-0005-0000-0000-000030C60000}"/>
    <cellStyle name="Normal 5 2 4 2 12" xfId="12525" xr:uid="{00000000-0005-0000-0000-000031C60000}"/>
    <cellStyle name="Normal 5 2 4 2 12 2" xfId="47743" xr:uid="{00000000-0005-0000-0000-000032C60000}"/>
    <cellStyle name="Normal 5 2 4 2 13" xfId="37731" xr:uid="{00000000-0005-0000-0000-000033C60000}"/>
    <cellStyle name="Normal 5 2 4 2 14" xfId="25132" xr:uid="{00000000-0005-0000-0000-000034C60000}"/>
    <cellStyle name="Normal 5 2 4 2 15" xfId="60345" xr:uid="{00000000-0005-0000-0000-000035C60000}"/>
    <cellStyle name="Normal 5 2 4 2 2" xfId="3247" xr:uid="{00000000-0005-0000-0000-000036C60000}"/>
    <cellStyle name="Normal 5 2 4 2 2 10" xfId="25616" xr:uid="{00000000-0005-0000-0000-000037C60000}"/>
    <cellStyle name="Normal 5 2 4 2 2 11" xfId="61151" xr:uid="{00000000-0005-0000-0000-000038C60000}"/>
    <cellStyle name="Normal 5 2 4 2 2 2" xfId="5047" xr:uid="{00000000-0005-0000-0000-000039C60000}"/>
    <cellStyle name="Normal 5 2 4 2 2 2 2" xfId="17694" xr:uid="{00000000-0005-0000-0000-00003AC60000}"/>
    <cellStyle name="Normal 5 2 4 2 2 2 2 2" xfId="52910" xr:uid="{00000000-0005-0000-0000-00003BC60000}"/>
    <cellStyle name="Normal 5 2 4 2 2 2 2 3" xfId="30299" xr:uid="{00000000-0005-0000-0000-00003CC60000}"/>
    <cellStyle name="Normal 5 2 4 2 2 2 3" xfId="14140" xr:uid="{00000000-0005-0000-0000-00003DC60000}"/>
    <cellStyle name="Normal 5 2 4 2 2 2 3 2" xfId="49358" xr:uid="{00000000-0005-0000-0000-00003EC60000}"/>
    <cellStyle name="Normal 5 2 4 2 2 2 4" xfId="40313" xr:uid="{00000000-0005-0000-0000-00003FC60000}"/>
    <cellStyle name="Normal 5 2 4 2 2 2 5" xfId="26747" xr:uid="{00000000-0005-0000-0000-000040C60000}"/>
    <cellStyle name="Normal 5 2 4 2 2 3" xfId="6517" xr:uid="{00000000-0005-0000-0000-000041C60000}"/>
    <cellStyle name="Normal 5 2 4 2 2 3 2" xfId="19148" xr:uid="{00000000-0005-0000-0000-000042C60000}"/>
    <cellStyle name="Normal 5 2 4 2 2 3 2 2" xfId="54364" xr:uid="{00000000-0005-0000-0000-000043C60000}"/>
    <cellStyle name="Normal 5 2 4 2 2 3 3" xfId="41767" xr:uid="{00000000-0005-0000-0000-000044C60000}"/>
    <cellStyle name="Normal 5 2 4 2 2 3 4" xfId="31753" xr:uid="{00000000-0005-0000-0000-000045C60000}"/>
    <cellStyle name="Normal 5 2 4 2 2 4" xfId="7976" xr:uid="{00000000-0005-0000-0000-000046C60000}"/>
    <cellStyle name="Normal 5 2 4 2 2 4 2" xfId="20602" xr:uid="{00000000-0005-0000-0000-000047C60000}"/>
    <cellStyle name="Normal 5 2 4 2 2 4 2 2" xfId="55818" xr:uid="{00000000-0005-0000-0000-000048C60000}"/>
    <cellStyle name="Normal 5 2 4 2 2 4 3" xfId="43221" xr:uid="{00000000-0005-0000-0000-000049C60000}"/>
    <cellStyle name="Normal 5 2 4 2 2 4 4" xfId="33207" xr:uid="{00000000-0005-0000-0000-00004AC60000}"/>
    <cellStyle name="Normal 5 2 4 2 2 5" xfId="9757" xr:uid="{00000000-0005-0000-0000-00004BC60000}"/>
    <cellStyle name="Normal 5 2 4 2 2 5 2" xfId="22378" xr:uid="{00000000-0005-0000-0000-00004CC60000}"/>
    <cellStyle name="Normal 5 2 4 2 2 5 2 2" xfId="57594" xr:uid="{00000000-0005-0000-0000-00004DC60000}"/>
    <cellStyle name="Normal 5 2 4 2 2 5 3" xfId="44997" xr:uid="{00000000-0005-0000-0000-00004EC60000}"/>
    <cellStyle name="Normal 5 2 4 2 2 5 4" xfId="34983" xr:uid="{00000000-0005-0000-0000-00004FC60000}"/>
    <cellStyle name="Normal 5 2 4 2 2 6" xfId="11551" xr:uid="{00000000-0005-0000-0000-000050C60000}"/>
    <cellStyle name="Normal 5 2 4 2 2 6 2" xfId="24154" xr:uid="{00000000-0005-0000-0000-000051C60000}"/>
    <cellStyle name="Normal 5 2 4 2 2 6 2 2" xfId="59370" xr:uid="{00000000-0005-0000-0000-000052C60000}"/>
    <cellStyle name="Normal 5 2 4 2 2 6 3" xfId="46773" xr:uid="{00000000-0005-0000-0000-000053C60000}"/>
    <cellStyle name="Normal 5 2 4 2 2 6 4" xfId="36759" xr:uid="{00000000-0005-0000-0000-000054C60000}"/>
    <cellStyle name="Normal 5 2 4 2 2 7" xfId="15918" xr:uid="{00000000-0005-0000-0000-000055C60000}"/>
    <cellStyle name="Normal 5 2 4 2 2 7 2" xfId="51134" xr:uid="{00000000-0005-0000-0000-000056C60000}"/>
    <cellStyle name="Normal 5 2 4 2 2 7 3" xfId="28523" xr:uid="{00000000-0005-0000-0000-000057C60000}"/>
    <cellStyle name="Normal 5 2 4 2 2 8" xfId="13009" xr:uid="{00000000-0005-0000-0000-000058C60000}"/>
    <cellStyle name="Normal 5 2 4 2 2 8 2" xfId="48227" xr:uid="{00000000-0005-0000-0000-000059C60000}"/>
    <cellStyle name="Normal 5 2 4 2 2 9" xfId="38537" xr:uid="{00000000-0005-0000-0000-00005AC60000}"/>
    <cellStyle name="Normal 5 2 4 2 3" xfId="3576" xr:uid="{00000000-0005-0000-0000-00005BC60000}"/>
    <cellStyle name="Normal 5 2 4 2 3 10" xfId="27072" xr:uid="{00000000-0005-0000-0000-00005CC60000}"/>
    <cellStyle name="Normal 5 2 4 2 3 11" xfId="61476" xr:uid="{00000000-0005-0000-0000-00005DC60000}"/>
    <cellStyle name="Normal 5 2 4 2 3 2" xfId="5372" xr:uid="{00000000-0005-0000-0000-00005EC60000}"/>
    <cellStyle name="Normal 5 2 4 2 3 2 2" xfId="18019" xr:uid="{00000000-0005-0000-0000-00005FC60000}"/>
    <cellStyle name="Normal 5 2 4 2 3 2 2 2" xfId="53235" xr:uid="{00000000-0005-0000-0000-000060C60000}"/>
    <cellStyle name="Normal 5 2 4 2 3 2 3" xfId="40638" xr:uid="{00000000-0005-0000-0000-000061C60000}"/>
    <cellStyle name="Normal 5 2 4 2 3 2 4" xfId="30624" xr:uid="{00000000-0005-0000-0000-000062C60000}"/>
    <cellStyle name="Normal 5 2 4 2 3 3" xfId="6842" xr:uid="{00000000-0005-0000-0000-000063C60000}"/>
    <cellStyle name="Normal 5 2 4 2 3 3 2" xfId="19473" xr:uid="{00000000-0005-0000-0000-000064C60000}"/>
    <cellStyle name="Normal 5 2 4 2 3 3 2 2" xfId="54689" xr:uid="{00000000-0005-0000-0000-000065C60000}"/>
    <cellStyle name="Normal 5 2 4 2 3 3 3" xfId="42092" xr:uid="{00000000-0005-0000-0000-000066C60000}"/>
    <cellStyle name="Normal 5 2 4 2 3 3 4" xfId="32078" xr:uid="{00000000-0005-0000-0000-000067C60000}"/>
    <cellStyle name="Normal 5 2 4 2 3 4" xfId="8301" xr:uid="{00000000-0005-0000-0000-000068C60000}"/>
    <cellStyle name="Normal 5 2 4 2 3 4 2" xfId="20927" xr:uid="{00000000-0005-0000-0000-000069C60000}"/>
    <cellStyle name="Normal 5 2 4 2 3 4 2 2" xfId="56143" xr:uid="{00000000-0005-0000-0000-00006AC60000}"/>
    <cellStyle name="Normal 5 2 4 2 3 4 3" xfId="43546" xr:uid="{00000000-0005-0000-0000-00006BC60000}"/>
    <cellStyle name="Normal 5 2 4 2 3 4 4" xfId="33532" xr:uid="{00000000-0005-0000-0000-00006CC60000}"/>
    <cellStyle name="Normal 5 2 4 2 3 5" xfId="10082" xr:uid="{00000000-0005-0000-0000-00006DC60000}"/>
    <cellStyle name="Normal 5 2 4 2 3 5 2" xfId="22703" xr:uid="{00000000-0005-0000-0000-00006EC60000}"/>
    <cellStyle name="Normal 5 2 4 2 3 5 2 2" xfId="57919" xr:uid="{00000000-0005-0000-0000-00006FC60000}"/>
    <cellStyle name="Normal 5 2 4 2 3 5 3" xfId="45322" xr:uid="{00000000-0005-0000-0000-000070C60000}"/>
    <cellStyle name="Normal 5 2 4 2 3 5 4" xfId="35308" xr:uid="{00000000-0005-0000-0000-000071C60000}"/>
    <cellStyle name="Normal 5 2 4 2 3 6" xfId="11876" xr:uid="{00000000-0005-0000-0000-000072C60000}"/>
    <cellStyle name="Normal 5 2 4 2 3 6 2" xfId="24479" xr:uid="{00000000-0005-0000-0000-000073C60000}"/>
    <cellStyle name="Normal 5 2 4 2 3 6 2 2" xfId="59695" xr:uid="{00000000-0005-0000-0000-000074C60000}"/>
    <cellStyle name="Normal 5 2 4 2 3 6 3" xfId="47098" xr:uid="{00000000-0005-0000-0000-000075C60000}"/>
    <cellStyle name="Normal 5 2 4 2 3 6 4" xfId="37084" xr:uid="{00000000-0005-0000-0000-000076C60000}"/>
    <cellStyle name="Normal 5 2 4 2 3 7" xfId="16243" xr:uid="{00000000-0005-0000-0000-000077C60000}"/>
    <cellStyle name="Normal 5 2 4 2 3 7 2" xfId="51459" xr:uid="{00000000-0005-0000-0000-000078C60000}"/>
    <cellStyle name="Normal 5 2 4 2 3 7 3" xfId="28848" xr:uid="{00000000-0005-0000-0000-000079C60000}"/>
    <cellStyle name="Normal 5 2 4 2 3 8" xfId="14465" xr:uid="{00000000-0005-0000-0000-00007AC60000}"/>
    <cellStyle name="Normal 5 2 4 2 3 8 2" xfId="49683" xr:uid="{00000000-0005-0000-0000-00007BC60000}"/>
    <cellStyle name="Normal 5 2 4 2 3 9" xfId="38862" xr:uid="{00000000-0005-0000-0000-00007CC60000}"/>
    <cellStyle name="Normal 5 2 4 2 4" xfId="2737" xr:uid="{00000000-0005-0000-0000-00007DC60000}"/>
    <cellStyle name="Normal 5 2 4 2 4 10" xfId="26263" xr:uid="{00000000-0005-0000-0000-00007EC60000}"/>
    <cellStyle name="Normal 5 2 4 2 4 11" xfId="60667" xr:uid="{00000000-0005-0000-0000-00007FC60000}"/>
    <cellStyle name="Normal 5 2 4 2 4 2" xfId="4563" xr:uid="{00000000-0005-0000-0000-000080C60000}"/>
    <cellStyle name="Normal 5 2 4 2 4 2 2" xfId="17210" xr:uid="{00000000-0005-0000-0000-000081C60000}"/>
    <cellStyle name="Normal 5 2 4 2 4 2 2 2" xfId="52426" xr:uid="{00000000-0005-0000-0000-000082C60000}"/>
    <cellStyle name="Normal 5 2 4 2 4 2 3" xfId="39829" xr:uid="{00000000-0005-0000-0000-000083C60000}"/>
    <cellStyle name="Normal 5 2 4 2 4 2 4" xfId="29815" xr:uid="{00000000-0005-0000-0000-000084C60000}"/>
    <cellStyle name="Normal 5 2 4 2 4 3" xfId="6033" xr:uid="{00000000-0005-0000-0000-000085C60000}"/>
    <cellStyle name="Normal 5 2 4 2 4 3 2" xfId="18664" xr:uid="{00000000-0005-0000-0000-000086C60000}"/>
    <cellStyle name="Normal 5 2 4 2 4 3 2 2" xfId="53880" xr:uid="{00000000-0005-0000-0000-000087C60000}"/>
    <cellStyle name="Normal 5 2 4 2 4 3 3" xfId="41283" xr:uid="{00000000-0005-0000-0000-000088C60000}"/>
    <cellStyle name="Normal 5 2 4 2 4 3 4" xfId="31269" xr:uid="{00000000-0005-0000-0000-000089C60000}"/>
    <cellStyle name="Normal 5 2 4 2 4 4" xfId="7492" xr:uid="{00000000-0005-0000-0000-00008AC60000}"/>
    <cellStyle name="Normal 5 2 4 2 4 4 2" xfId="20118" xr:uid="{00000000-0005-0000-0000-00008BC60000}"/>
    <cellStyle name="Normal 5 2 4 2 4 4 2 2" xfId="55334" xr:uid="{00000000-0005-0000-0000-00008CC60000}"/>
    <cellStyle name="Normal 5 2 4 2 4 4 3" xfId="42737" xr:uid="{00000000-0005-0000-0000-00008DC60000}"/>
    <cellStyle name="Normal 5 2 4 2 4 4 4" xfId="32723" xr:uid="{00000000-0005-0000-0000-00008EC60000}"/>
    <cellStyle name="Normal 5 2 4 2 4 5" xfId="9273" xr:uid="{00000000-0005-0000-0000-00008FC60000}"/>
    <cellStyle name="Normal 5 2 4 2 4 5 2" xfId="21894" xr:uid="{00000000-0005-0000-0000-000090C60000}"/>
    <cellStyle name="Normal 5 2 4 2 4 5 2 2" xfId="57110" xr:uid="{00000000-0005-0000-0000-000091C60000}"/>
    <cellStyle name="Normal 5 2 4 2 4 5 3" xfId="44513" xr:uid="{00000000-0005-0000-0000-000092C60000}"/>
    <cellStyle name="Normal 5 2 4 2 4 5 4" xfId="34499" xr:uid="{00000000-0005-0000-0000-000093C60000}"/>
    <cellStyle name="Normal 5 2 4 2 4 6" xfId="11067" xr:uid="{00000000-0005-0000-0000-000094C60000}"/>
    <cellStyle name="Normal 5 2 4 2 4 6 2" xfId="23670" xr:uid="{00000000-0005-0000-0000-000095C60000}"/>
    <cellStyle name="Normal 5 2 4 2 4 6 2 2" xfId="58886" xr:uid="{00000000-0005-0000-0000-000096C60000}"/>
    <cellStyle name="Normal 5 2 4 2 4 6 3" xfId="46289" xr:uid="{00000000-0005-0000-0000-000097C60000}"/>
    <cellStyle name="Normal 5 2 4 2 4 6 4" xfId="36275" xr:uid="{00000000-0005-0000-0000-000098C60000}"/>
    <cellStyle name="Normal 5 2 4 2 4 7" xfId="15434" xr:uid="{00000000-0005-0000-0000-000099C60000}"/>
    <cellStyle name="Normal 5 2 4 2 4 7 2" xfId="50650" xr:uid="{00000000-0005-0000-0000-00009AC60000}"/>
    <cellStyle name="Normal 5 2 4 2 4 7 3" xfId="28039" xr:uid="{00000000-0005-0000-0000-00009BC60000}"/>
    <cellStyle name="Normal 5 2 4 2 4 8" xfId="13656" xr:uid="{00000000-0005-0000-0000-00009CC60000}"/>
    <cellStyle name="Normal 5 2 4 2 4 8 2" xfId="48874" xr:uid="{00000000-0005-0000-0000-00009DC60000}"/>
    <cellStyle name="Normal 5 2 4 2 4 9" xfId="38053" xr:uid="{00000000-0005-0000-0000-00009EC60000}"/>
    <cellStyle name="Normal 5 2 4 2 5" xfId="3901" xr:uid="{00000000-0005-0000-0000-00009FC60000}"/>
    <cellStyle name="Normal 5 2 4 2 5 2" xfId="8624" xr:uid="{00000000-0005-0000-0000-0000A0C60000}"/>
    <cellStyle name="Normal 5 2 4 2 5 2 2" xfId="21250" xr:uid="{00000000-0005-0000-0000-0000A1C60000}"/>
    <cellStyle name="Normal 5 2 4 2 5 2 2 2" xfId="56466" xr:uid="{00000000-0005-0000-0000-0000A2C60000}"/>
    <cellStyle name="Normal 5 2 4 2 5 2 3" xfId="43869" xr:uid="{00000000-0005-0000-0000-0000A3C60000}"/>
    <cellStyle name="Normal 5 2 4 2 5 2 4" xfId="33855" xr:uid="{00000000-0005-0000-0000-0000A4C60000}"/>
    <cellStyle name="Normal 5 2 4 2 5 3" xfId="10405" xr:uid="{00000000-0005-0000-0000-0000A5C60000}"/>
    <cellStyle name="Normal 5 2 4 2 5 3 2" xfId="23026" xr:uid="{00000000-0005-0000-0000-0000A6C60000}"/>
    <cellStyle name="Normal 5 2 4 2 5 3 2 2" xfId="58242" xr:uid="{00000000-0005-0000-0000-0000A7C60000}"/>
    <cellStyle name="Normal 5 2 4 2 5 3 3" xfId="45645" xr:uid="{00000000-0005-0000-0000-0000A8C60000}"/>
    <cellStyle name="Normal 5 2 4 2 5 3 4" xfId="35631" xr:uid="{00000000-0005-0000-0000-0000A9C60000}"/>
    <cellStyle name="Normal 5 2 4 2 5 4" xfId="12201" xr:uid="{00000000-0005-0000-0000-0000AAC60000}"/>
    <cellStyle name="Normal 5 2 4 2 5 4 2" xfId="24802" xr:uid="{00000000-0005-0000-0000-0000ABC60000}"/>
    <cellStyle name="Normal 5 2 4 2 5 4 2 2" xfId="60018" xr:uid="{00000000-0005-0000-0000-0000ACC60000}"/>
    <cellStyle name="Normal 5 2 4 2 5 4 3" xfId="47421" xr:uid="{00000000-0005-0000-0000-0000ADC60000}"/>
    <cellStyle name="Normal 5 2 4 2 5 4 4" xfId="37407" xr:uid="{00000000-0005-0000-0000-0000AEC60000}"/>
    <cellStyle name="Normal 5 2 4 2 5 5" xfId="16566" xr:uid="{00000000-0005-0000-0000-0000AFC60000}"/>
    <cellStyle name="Normal 5 2 4 2 5 5 2" xfId="51782" xr:uid="{00000000-0005-0000-0000-0000B0C60000}"/>
    <cellStyle name="Normal 5 2 4 2 5 5 3" xfId="29171" xr:uid="{00000000-0005-0000-0000-0000B1C60000}"/>
    <cellStyle name="Normal 5 2 4 2 5 6" xfId="14788" xr:uid="{00000000-0005-0000-0000-0000B2C60000}"/>
    <cellStyle name="Normal 5 2 4 2 5 6 2" xfId="50006" xr:uid="{00000000-0005-0000-0000-0000B3C60000}"/>
    <cellStyle name="Normal 5 2 4 2 5 7" xfId="39185" xr:uid="{00000000-0005-0000-0000-0000B4C60000}"/>
    <cellStyle name="Normal 5 2 4 2 5 8" xfId="27395" xr:uid="{00000000-0005-0000-0000-0000B5C60000}"/>
    <cellStyle name="Normal 5 2 4 2 6" xfId="4241" xr:uid="{00000000-0005-0000-0000-0000B6C60000}"/>
    <cellStyle name="Normal 5 2 4 2 6 2" xfId="16888" xr:uid="{00000000-0005-0000-0000-0000B7C60000}"/>
    <cellStyle name="Normal 5 2 4 2 6 2 2" xfId="52104" xr:uid="{00000000-0005-0000-0000-0000B8C60000}"/>
    <cellStyle name="Normal 5 2 4 2 6 2 3" xfId="29493" xr:uid="{00000000-0005-0000-0000-0000B9C60000}"/>
    <cellStyle name="Normal 5 2 4 2 6 3" xfId="13334" xr:uid="{00000000-0005-0000-0000-0000BAC60000}"/>
    <cellStyle name="Normal 5 2 4 2 6 3 2" xfId="48552" xr:uid="{00000000-0005-0000-0000-0000BBC60000}"/>
    <cellStyle name="Normal 5 2 4 2 6 4" xfId="39507" xr:uid="{00000000-0005-0000-0000-0000BCC60000}"/>
    <cellStyle name="Normal 5 2 4 2 6 5" xfId="25941" xr:uid="{00000000-0005-0000-0000-0000BDC60000}"/>
    <cellStyle name="Normal 5 2 4 2 7" xfId="5711" xr:uid="{00000000-0005-0000-0000-0000BEC60000}"/>
    <cellStyle name="Normal 5 2 4 2 7 2" xfId="18342" xr:uid="{00000000-0005-0000-0000-0000BFC60000}"/>
    <cellStyle name="Normal 5 2 4 2 7 2 2" xfId="53558" xr:uid="{00000000-0005-0000-0000-0000C0C60000}"/>
    <cellStyle name="Normal 5 2 4 2 7 3" xfId="40961" xr:uid="{00000000-0005-0000-0000-0000C1C60000}"/>
    <cellStyle name="Normal 5 2 4 2 7 4" xfId="30947" xr:uid="{00000000-0005-0000-0000-0000C2C60000}"/>
    <cellStyle name="Normal 5 2 4 2 8" xfId="7170" xr:uid="{00000000-0005-0000-0000-0000C3C60000}"/>
    <cellStyle name="Normal 5 2 4 2 8 2" xfId="19796" xr:uid="{00000000-0005-0000-0000-0000C4C60000}"/>
    <cellStyle name="Normal 5 2 4 2 8 2 2" xfId="55012" xr:uid="{00000000-0005-0000-0000-0000C5C60000}"/>
    <cellStyle name="Normal 5 2 4 2 8 3" xfId="42415" xr:uid="{00000000-0005-0000-0000-0000C6C60000}"/>
    <cellStyle name="Normal 5 2 4 2 8 4" xfId="32401" xr:uid="{00000000-0005-0000-0000-0000C7C60000}"/>
    <cellStyle name="Normal 5 2 4 2 9" xfId="8951" xr:uid="{00000000-0005-0000-0000-0000C8C60000}"/>
    <cellStyle name="Normal 5 2 4 2 9 2" xfId="21572" xr:uid="{00000000-0005-0000-0000-0000C9C60000}"/>
    <cellStyle name="Normal 5 2 4 2 9 2 2" xfId="56788" xr:uid="{00000000-0005-0000-0000-0000CAC60000}"/>
    <cellStyle name="Normal 5 2 4 2 9 3" xfId="44191" xr:uid="{00000000-0005-0000-0000-0000CBC60000}"/>
    <cellStyle name="Normal 5 2 4 2 9 4" xfId="34177" xr:uid="{00000000-0005-0000-0000-0000CCC60000}"/>
    <cellStyle name="Normal 5 2 4 3" xfId="3087" xr:uid="{00000000-0005-0000-0000-0000CDC60000}"/>
    <cellStyle name="Normal 5 2 4 3 10" xfId="25459" xr:uid="{00000000-0005-0000-0000-0000CEC60000}"/>
    <cellStyle name="Normal 5 2 4 3 11" xfId="60994" xr:uid="{00000000-0005-0000-0000-0000CFC60000}"/>
    <cellStyle name="Normal 5 2 4 3 2" xfId="4890" xr:uid="{00000000-0005-0000-0000-0000D0C60000}"/>
    <cellStyle name="Normal 5 2 4 3 2 2" xfId="17537" xr:uid="{00000000-0005-0000-0000-0000D1C60000}"/>
    <cellStyle name="Normal 5 2 4 3 2 2 2" xfId="52753" xr:uid="{00000000-0005-0000-0000-0000D2C60000}"/>
    <cellStyle name="Normal 5 2 4 3 2 2 3" xfId="30142" xr:uid="{00000000-0005-0000-0000-0000D3C60000}"/>
    <cellStyle name="Normal 5 2 4 3 2 3" xfId="13983" xr:uid="{00000000-0005-0000-0000-0000D4C60000}"/>
    <cellStyle name="Normal 5 2 4 3 2 3 2" xfId="49201" xr:uid="{00000000-0005-0000-0000-0000D5C60000}"/>
    <cellStyle name="Normal 5 2 4 3 2 4" xfId="40156" xr:uid="{00000000-0005-0000-0000-0000D6C60000}"/>
    <cellStyle name="Normal 5 2 4 3 2 5" xfId="26590" xr:uid="{00000000-0005-0000-0000-0000D7C60000}"/>
    <cellStyle name="Normal 5 2 4 3 3" xfId="6360" xr:uid="{00000000-0005-0000-0000-0000D8C60000}"/>
    <cellStyle name="Normal 5 2 4 3 3 2" xfId="18991" xr:uid="{00000000-0005-0000-0000-0000D9C60000}"/>
    <cellStyle name="Normal 5 2 4 3 3 2 2" xfId="54207" xr:uid="{00000000-0005-0000-0000-0000DAC60000}"/>
    <cellStyle name="Normal 5 2 4 3 3 3" xfId="41610" xr:uid="{00000000-0005-0000-0000-0000DBC60000}"/>
    <cellStyle name="Normal 5 2 4 3 3 4" xfId="31596" xr:uid="{00000000-0005-0000-0000-0000DCC60000}"/>
    <cellStyle name="Normal 5 2 4 3 4" xfId="7819" xr:uid="{00000000-0005-0000-0000-0000DDC60000}"/>
    <cellStyle name="Normal 5 2 4 3 4 2" xfId="20445" xr:uid="{00000000-0005-0000-0000-0000DEC60000}"/>
    <cellStyle name="Normal 5 2 4 3 4 2 2" xfId="55661" xr:uid="{00000000-0005-0000-0000-0000DFC60000}"/>
    <cellStyle name="Normal 5 2 4 3 4 3" xfId="43064" xr:uid="{00000000-0005-0000-0000-0000E0C60000}"/>
    <cellStyle name="Normal 5 2 4 3 4 4" xfId="33050" xr:uid="{00000000-0005-0000-0000-0000E1C60000}"/>
    <cellStyle name="Normal 5 2 4 3 5" xfId="9600" xr:uid="{00000000-0005-0000-0000-0000E2C60000}"/>
    <cellStyle name="Normal 5 2 4 3 5 2" xfId="22221" xr:uid="{00000000-0005-0000-0000-0000E3C60000}"/>
    <cellStyle name="Normal 5 2 4 3 5 2 2" xfId="57437" xr:uid="{00000000-0005-0000-0000-0000E4C60000}"/>
    <cellStyle name="Normal 5 2 4 3 5 3" xfId="44840" xr:uid="{00000000-0005-0000-0000-0000E5C60000}"/>
    <cellStyle name="Normal 5 2 4 3 5 4" xfId="34826" xr:uid="{00000000-0005-0000-0000-0000E6C60000}"/>
    <cellStyle name="Normal 5 2 4 3 6" xfId="11394" xr:uid="{00000000-0005-0000-0000-0000E7C60000}"/>
    <cellStyle name="Normal 5 2 4 3 6 2" xfId="23997" xr:uid="{00000000-0005-0000-0000-0000E8C60000}"/>
    <cellStyle name="Normal 5 2 4 3 6 2 2" xfId="59213" xr:uid="{00000000-0005-0000-0000-0000E9C60000}"/>
    <cellStyle name="Normal 5 2 4 3 6 3" xfId="46616" xr:uid="{00000000-0005-0000-0000-0000EAC60000}"/>
    <cellStyle name="Normal 5 2 4 3 6 4" xfId="36602" xr:uid="{00000000-0005-0000-0000-0000EBC60000}"/>
    <cellStyle name="Normal 5 2 4 3 7" xfId="15761" xr:uid="{00000000-0005-0000-0000-0000ECC60000}"/>
    <cellStyle name="Normal 5 2 4 3 7 2" xfId="50977" xr:uid="{00000000-0005-0000-0000-0000EDC60000}"/>
    <cellStyle name="Normal 5 2 4 3 7 3" xfId="28366" xr:uid="{00000000-0005-0000-0000-0000EEC60000}"/>
    <cellStyle name="Normal 5 2 4 3 8" xfId="12852" xr:uid="{00000000-0005-0000-0000-0000EFC60000}"/>
    <cellStyle name="Normal 5 2 4 3 8 2" xfId="48070" xr:uid="{00000000-0005-0000-0000-0000F0C60000}"/>
    <cellStyle name="Normal 5 2 4 3 9" xfId="38380" xr:uid="{00000000-0005-0000-0000-0000F1C60000}"/>
    <cellStyle name="Normal 5 2 4 4" xfId="2913" xr:uid="{00000000-0005-0000-0000-0000F2C60000}"/>
    <cellStyle name="Normal 5 2 4 4 10" xfId="25300" xr:uid="{00000000-0005-0000-0000-0000F3C60000}"/>
    <cellStyle name="Normal 5 2 4 4 11" xfId="60835" xr:uid="{00000000-0005-0000-0000-0000F4C60000}"/>
    <cellStyle name="Normal 5 2 4 4 2" xfId="4731" xr:uid="{00000000-0005-0000-0000-0000F5C60000}"/>
    <cellStyle name="Normal 5 2 4 4 2 2" xfId="17378" xr:uid="{00000000-0005-0000-0000-0000F6C60000}"/>
    <cellStyle name="Normal 5 2 4 4 2 2 2" xfId="52594" xr:uid="{00000000-0005-0000-0000-0000F7C60000}"/>
    <cellStyle name="Normal 5 2 4 4 2 2 3" xfId="29983" xr:uid="{00000000-0005-0000-0000-0000F8C60000}"/>
    <cellStyle name="Normal 5 2 4 4 2 3" xfId="13824" xr:uid="{00000000-0005-0000-0000-0000F9C60000}"/>
    <cellStyle name="Normal 5 2 4 4 2 3 2" xfId="49042" xr:uid="{00000000-0005-0000-0000-0000FAC60000}"/>
    <cellStyle name="Normal 5 2 4 4 2 4" xfId="39997" xr:uid="{00000000-0005-0000-0000-0000FBC60000}"/>
    <cellStyle name="Normal 5 2 4 4 2 5" xfId="26431" xr:uid="{00000000-0005-0000-0000-0000FCC60000}"/>
    <cellStyle name="Normal 5 2 4 4 3" xfId="6201" xr:uid="{00000000-0005-0000-0000-0000FDC60000}"/>
    <cellStyle name="Normal 5 2 4 4 3 2" xfId="18832" xr:uid="{00000000-0005-0000-0000-0000FEC60000}"/>
    <cellStyle name="Normal 5 2 4 4 3 2 2" xfId="54048" xr:uid="{00000000-0005-0000-0000-0000FFC60000}"/>
    <cellStyle name="Normal 5 2 4 4 3 3" xfId="41451" xr:uid="{00000000-0005-0000-0000-000000C70000}"/>
    <cellStyle name="Normal 5 2 4 4 3 4" xfId="31437" xr:uid="{00000000-0005-0000-0000-000001C70000}"/>
    <cellStyle name="Normal 5 2 4 4 4" xfId="7660" xr:uid="{00000000-0005-0000-0000-000002C70000}"/>
    <cellStyle name="Normal 5 2 4 4 4 2" xfId="20286" xr:uid="{00000000-0005-0000-0000-000003C70000}"/>
    <cellStyle name="Normal 5 2 4 4 4 2 2" xfId="55502" xr:uid="{00000000-0005-0000-0000-000004C70000}"/>
    <cellStyle name="Normal 5 2 4 4 4 3" xfId="42905" xr:uid="{00000000-0005-0000-0000-000005C70000}"/>
    <cellStyle name="Normal 5 2 4 4 4 4" xfId="32891" xr:uid="{00000000-0005-0000-0000-000006C70000}"/>
    <cellStyle name="Normal 5 2 4 4 5" xfId="9441" xr:uid="{00000000-0005-0000-0000-000007C70000}"/>
    <cellStyle name="Normal 5 2 4 4 5 2" xfId="22062" xr:uid="{00000000-0005-0000-0000-000008C70000}"/>
    <cellStyle name="Normal 5 2 4 4 5 2 2" xfId="57278" xr:uid="{00000000-0005-0000-0000-000009C70000}"/>
    <cellStyle name="Normal 5 2 4 4 5 3" xfId="44681" xr:uid="{00000000-0005-0000-0000-00000AC70000}"/>
    <cellStyle name="Normal 5 2 4 4 5 4" xfId="34667" xr:uid="{00000000-0005-0000-0000-00000BC70000}"/>
    <cellStyle name="Normal 5 2 4 4 6" xfId="11235" xr:uid="{00000000-0005-0000-0000-00000CC70000}"/>
    <cellStyle name="Normal 5 2 4 4 6 2" xfId="23838" xr:uid="{00000000-0005-0000-0000-00000DC70000}"/>
    <cellStyle name="Normal 5 2 4 4 6 2 2" xfId="59054" xr:uid="{00000000-0005-0000-0000-00000EC70000}"/>
    <cellStyle name="Normal 5 2 4 4 6 3" xfId="46457" xr:uid="{00000000-0005-0000-0000-00000FC70000}"/>
    <cellStyle name="Normal 5 2 4 4 6 4" xfId="36443" xr:uid="{00000000-0005-0000-0000-000010C70000}"/>
    <cellStyle name="Normal 5 2 4 4 7" xfId="15602" xr:uid="{00000000-0005-0000-0000-000011C70000}"/>
    <cellStyle name="Normal 5 2 4 4 7 2" xfId="50818" xr:uid="{00000000-0005-0000-0000-000012C70000}"/>
    <cellStyle name="Normal 5 2 4 4 7 3" xfId="28207" xr:uid="{00000000-0005-0000-0000-000013C70000}"/>
    <cellStyle name="Normal 5 2 4 4 8" xfId="12693" xr:uid="{00000000-0005-0000-0000-000014C70000}"/>
    <cellStyle name="Normal 5 2 4 4 8 2" xfId="47911" xr:uid="{00000000-0005-0000-0000-000015C70000}"/>
    <cellStyle name="Normal 5 2 4 4 9" xfId="38221" xr:uid="{00000000-0005-0000-0000-000016C70000}"/>
    <cellStyle name="Normal 5 2 4 5" xfId="3422" xr:uid="{00000000-0005-0000-0000-000017C70000}"/>
    <cellStyle name="Normal 5 2 4 5 10" xfId="26918" xr:uid="{00000000-0005-0000-0000-000018C70000}"/>
    <cellStyle name="Normal 5 2 4 5 11" xfId="61322" xr:uid="{00000000-0005-0000-0000-000019C70000}"/>
    <cellStyle name="Normal 5 2 4 5 2" xfId="5218" xr:uid="{00000000-0005-0000-0000-00001AC70000}"/>
    <cellStyle name="Normal 5 2 4 5 2 2" xfId="17865" xr:uid="{00000000-0005-0000-0000-00001BC70000}"/>
    <cellStyle name="Normal 5 2 4 5 2 2 2" xfId="53081" xr:uid="{00000000-0005-0000-0000-00001CC70000}"/>
    <cellStyle name="Normal 5 2 4 5 2 3" xfId="40484" xr:uid="{00000000-0005-0000-0000-00001DC70000}"/>
    <cellStyle name="Normal 5 2 4 5 2 4" xfId="30470" xr:uid="{00000000-0005-0000-0000-00001EC70000}"/>
    <cellStyle name="Normal 5 2 4 5 3" xfId="6688" xr:uid="{00000000-0005-0000-0000-00001FC70000}"/>
    <cellStyle name="Normal 5 2 4 5 3 2" xfId="19319" xr:uid="{00000000-0005-0000-0000-000020C70000}"/>
    <cellStyle name="Normal 5 2 4 5 3 2 2" xfId="54535" xr:uid="{00000000-0005-0000-0000-000021C70000}"/>
    <cellStyle name="Normal 5 2 4 5 3 3" xfId="41938" xr:uid="{00000000-0005-0000-0000-000022C70000}"/>
    <cellStyle name="Normal 5 2 4 5 3 4" xfId="31924" xr:uid="{00000000-0005-0000-0000-000023C70000}"/>
    <cellStyle name="Normal 5 2 4 5 4" xfId="8147" xr:uid="{00000000-0005-0000-0000-000024C70000}"/>
    <cellStyle name="Normal 5 2 4 5 4 2" xfId="20773" xr:uid="{00000000-0005-0000-0000-000025C70000}"/>
    <cellStyle name="Normal 5 2 4 5 4 2 2" xfId="55989" xr:uid="{00000000-0005-0000-0000-000026C70000}"/>
    <cellStyle name="Normal 5 2 4 5 4 3" xfId="43392" xr:uid="{00000000-0005-0000-0000-000027C70000}"/>
    <cellStyle name="Normal 5 2 4 5 4 4" xfId="33378" xr:uid="{00000000-0005-0000-0000-000028C70000}"/>
    <cellStyle name="Normal 5 2 4 5 5" xfId="9928" xr:uid="{00000000-0005-0000-0000-000029C70000}"/>
    <cellStyle name="Normal 5 2 4 5 5 2" xfId="22549" xr:uid="{00000000-0005-0000-0000-00002AC70000}"/>
    <cellStyle name="Normal 5 2 4 5 5 2 2" xfId="57765" xr:uid="{00000000-0005-0000-0000-00002BC70000}"/>
    <cellStyle name="Normal 5 2 4 5 5 3" xfId="45168" xr:uid="{00000000-0005-0000-0000-00002CC70000}"/>
    <cellStyle name="Normal 5 2 4 5 5 4" xfId="35154" xr:uid="{00000000-0005-0000-0000-00002DC70000}"/>
    <cellStyle name="Normal 5 2 4 5 6" xfId="11722" xr:uid="{00000000-0005-0000-0000-00002EC70000}"/>
    <cellStyle name="Normal 5 2 4 5 6 2" xfId="24325" xr:uid="{00000000-0005-0000-0000-00002FC70000}"/>
    <cellStyle name="Normal 5 2 4 5 6 2 2" xfId="59541" xr:uid="{00000000-0005-0000-0000-000030C70000}"/>
    <cellStyle name="Normal 5 2 4 5 6 3" xfId="46944" xr:uid="{00000000-0005-0000-0000-000031C70000}"/>
    <cellStyle name="Normal 5 2 4 5 6 4" xfId="36930" xr:uid="{00000000-0005-0000-0000-000032C70000}"/>
    <cellStyle name="Normal 5 2 4 5 7" xfId="16089" xr:uid="{00000000-0005-0000-0000-000033C70000}"/>
    <cellStyle name="Normal 5 2 4 5 7 2" xfId="51305" xr:uid="{00000000-0005-0000-0000-000034C70000}"/>
    <cellStyle name="Normal 5 2 4 5 7 3" xfId="28694" xr:uid="{00000000-0005-0000-0000-000035C70000}"/>
    <cellStyle name="Normal 5 2 4 5 8" xfId="14311" xr:uid="{00000000-0005-0000-0000-000036C70000}"/>
    <cellStyle name="Normal 5 2 4 5 8 2" xfId="49529" xr:uid="{00000000-0005-0000-0000-000037C70000}"/>
    <cellStyle name="Normal 5 2 4 5 9" xfId="38708" xr:uid="{00000000-0005-0000-0000-000038C70000}"/>
    <cellStyle name="Normal 5 2 4 6" xfId="2582" xr:uid="{00000000-0005-0000-0000-000039C70000}"/>
    <cellStyle name="Normal 5 2 4 6 10" xfId="26109" xr:uid="{00000000-0005-0000-0000-00003AC70000}"/>
    <cellStyle name="Normal 5 2 4 6 11" xfId="60513" xr:uid="{00000000-0005-0000-0000-00003BC70000}"/>
    <cellStyle name="Normal 5 2 4 6 2" xfId="4409" xr:uid="{00000000-0005-0000-0000-00003CC70000}"/>
    <cellStyle name="Normal 5 2 4 6 2 2" xfId="17056" xr:uid="{00000000-0005-0000-0000-00003DC70000}"/>
    <cellStyle name="Normal 5 2 4 6 2 2 2" xfId="52272" xr:uid="{00000000-0005-0000-0000-00003EC70000}"/>
    <cellStyle name="Normal 5 2 4 6 2 3" xfId="39675" xr:uid="{00000000-0005-0000-0000-00003FC70000}"/>
    <cellStyle name="Normal 5 2 4 6 2 4" xfId="29661" xr:uid="{00000000-0005-0000-0000-000040C70000}"/>
    <cellStyle name="Normal 5 2 4 6 3" xfId="5879" xr:uid="{00000000-0005-0000-0000-000041C70000}"/>
    <cellStyle name="Normal 5 2 4 6 3 2" xfId="18510" xr:uid="{00000000-0005-0000-0000-000042C70000}"/>
    <cellStyle name="Normal 5 2 4 6 3 2 2" xfId="53726" xr:uid="{00000000-0005-0000-0000-000043C70000}"/>
    <cellStyle name="Normal 5 2 4 6 3 3" xfId="41129" xr:uid="{00000000-0005-0000-0000-000044C70000}"/>
    <cellStyle name="Normal 5 2 4 6 3 4" xfId="31115" xr:uid="{00000000-0005-0000-0000-000045C70000}"/>
    <cellStyle name="Normal 5 2 4 6 4" xfId="7338" xr:uid="{00000000-0005-0000-0000-000046C70000}"/>
    <cellStyle name="Normal 5 2 4 6 4 2" xfId="19964" xr:uid="{00000000-0005-0000-0000-000047C70000}"/>
    <cellStyle name="Normal 5 2 4 6 4 2 2" xfId="55180" xr:uid="{00000000-0005-0000-0000-000048C70000}"/>
    <cellStyle name="Normal 5 2 4 6 4 3" xfId="42583" xr:uid="{00000000-0005-0000-0000-000049C70000}"/>
    <cellStyle name="Normal 5 2 4 6 4 4" xfId="32569" xr:uid="{00000000-0005-0000-0000-00004AC70000}"/>
    <cellStyle name="Normal 5 2 4 6 5" xfId="9119" xr:uid="{00000000-0005-0000-0000-00004BC70000}"/>
    <cellStyle name="Normal 5 2 4 6 5 2" xfId="21740" xr:uid="{00000000-0005-0000-0000-00004CC70000}"/>
    <cellStyle name="Normal 5 2 4 6 5 2 2" xfId="56956" xr:uid="{00000000-0005-0000-0000-00004DC70000}"/>
    <cellStyle name="Normal 5 2 4 6 5 3" xfId="44359" xr:uid="{00000000-0005-0000-0000-00004EC70000}"/>
    <cellStyle name="Normal 5 2 4 6 5 4" xfId="34345" xr:uid="{00000000-0005-0000-0000-00004FC70000}"/>
    <cellStyle name="Normal 5 2 4 6 6" xfId="10913" xr:uid="{00000000-0005-0000-0000-000050C70000}"/>
    <cellStyle name="Normal 5 2 4 6 6 2" xfId="23516" xr:uid="{00000000-0005-0000-0000-000051C70000}"/>
    <cellStyle name="Normal 5 2 4 6 6 2 2" xfId="58732" xr:uid="{00000000-0005-0000-0000-000052C70000}"/>
    <cellStyle name="Normal 5 2 4 6 6 3" xfId="46135" xr:uid="{00000000-0005-0000-0000-000053C70000}"/>
    <cellStyle name="Normal 5 2 4 6 6 4" xfId="36121" xr:uid="{00000000-0005-0000-0000-000054C70000}"/>
    <cellStyle name="Normal 5 2 4 6 7" xfId="15280" xr:uid="{00000000-0005-0000-0000-000055C70000}"/>
    <cellStyle name="Normal 5 2 4 6 7 2" xfId="50496" xr:uid="{00000000-0005-0000-0000-000056C70000}"/>
    <cellStyle name="Normal 5 2 4 6 7 3" xfId="27885" xr:uid="{00000000-0005-0000-0000-000057C70000}"/>
    <cellStyle name="Normal 5 2 4 6 8" xfId="13502" xr:uid="{00000000-0005-0000-0000-000058C70000}"/>
    <cellStyle name="Normal 5 2 4 6 8 2" xfId="48720" xr:uid="{00000000-0005-0000-0000-000059C70000}"/>
    <cellStyle name="Normal 5 2 4 6 9" xfId="37899" xr:uid="{00000000-0005-0000-0000-00005AC70000}"/>
    <cellStyle name="Normal 5 2 4 7" xfId="3746" xr:uid="{00000000-0005-0000-0000-00005BC70000}"/>
    <cellStyle name="Normal 5 2 4 7 2" xfId="8470" xr:uid="{00000000-0005-0000-0000-00005CC70000}"/>
    <cellStyle name="Normal 5 2 4 7 2 2" xfId="21096" xr:uid="{00000000-0005-0000-0000-00005DC70000}"/>
    <cellStyle name="Normal 5 2 4 7 2 2 2" xfId="56312" xr:uid="{00000000-0005-0000-0000-00005EC70000}"/>
    <cellStyle name="Normal 5 2 4 7 2 3" xfId="43715" xr:uid="{00000000-0005-0000-0000-00005FC70000}"/>
    <cellStyle name="Normal 5 2 4 7 2 4" xfId="33701" xr:uid="{00000000-0005-0000-0000-000060C70000}"/>
    <cellStyle name="Normal 5 2 4 7 3" xfId="10251" xr:uid="{00000000-0005-0000-0000-000061C70000}"/>
    <cellStyle name="Normal 5 2 4 7 3 2" xfId="22872" xr:uid="{00000000-0005-0000-0000-000062C70000}"/>
    <cellStyle name="Normal 5 2 4 7 3 2 2" xfId="58088" xr:uid="{00000000-0005-0000-0000-000063C70000}"/>
    <cellStyle name="Normal 5 2 4 7 3 3" xfId="45491" xr:uid="{00000000-0005-0000-0000-000064C70000}"/>
    <cellStyle name="Normal 5 2 4 7 3 4" xfId="35477" xr:uid="{00000000-0005-0000-0000-000065C70000}"/>
    <cellStyle name="Normal 5 2 4 7 4" xfId="12047" xr:uid="{00000000-0005-0000-0000-000066C70000}"/>
    <cellStyle name="Normal 5 2 4 7 4 2" xfId="24648" xr:uid="{00000000-0005-0000-0000-000067C70000}"/>
    <cellStyle name="Normal 5 2 4 7 4 2 2" xfId="59864" xr:uid="{00000000-0005-0000-0000-000068C70000}"/>
    <cellStyle name="Normal 5 2 4 7 4 3" xfId="47267" xr:uid="{00000000-0005-0000-0000-000069C70000}"/>
    <cellStyle name="Normal 5 2 4 7 4 4" xfId="37253" xr:uid="{00000000-0005-0000-0000-00006AC70000}"/>
    <cellStyle name="Normal 5 2 4 7 5" xfId="16412" xr:uid="{00000000-0005-0000-0000-00006BC70000}"/>
    <cellStyle name="Normal 5 2 4 7 5 2" xfId="51628" xr:uid="{00000000-0005-0000-0000-00006CC70000}"/>
    <cellStyle name="Normal 5 2 4 7 5 3" xfId="29017" xr:uid="{00000000-0005-0000-0000-00006DC70000}"/>
    <cellStyle name="Normal 5 2 4 7 6" xfId="14634" xr:uid="{00000000-0005-0000-0000-00006EC70000}"/>
    <cellStyle name="Normal 5 2 4 7 6 2" xfId="49852" xr:uid="{00000000-0005-0000-0000-00006FC70000}"/>
    <cellStyle name="Normal 5 2 4 7 7" xfId="39031" xr:uid="{00000000-0005-0000-0000-000070C70000}"/>
    <cellStyle name="Normal 5 2 4 7 8" xfId="27241" xr:uid="{00000000-0005-0000-0000-000071C70000}"/>
    <cellStyle name="Normal 5 2 4 8" xfId="4084" xr:uid="{00000000-0005-0000-0000-000072C70000}"/>
    <cellStyle name="Normal 5 2 4 8 2" xfId="16734" xr:uid="{00000000-0005-0000-0000-000073C70000}"/>
    <cellStyle name="Normal 5 2 4 8 2 2" xfId="51950" xr:uid="{00000000-0005-0000-0000-000074C70000}"/>
    <cellStyle name="Normal 5 2 4 8 2 3" xfId="29339" xr:uid="{00000000-0005-0000-0000-000075C70000}"/>
    <cellStyle name="Normal 5 2 4 8 3" xfId="13180" xr:uid="{00000000-0005-0000-0000-000076C70000}"/>
    <cellStyle name="Normal 5 2 4 8 3 2" xfId="48398" xr:uid="{00000000-0005-0000-0000-000077C70000}"/>
    <cellStyle name="Normal 5 2 4 8 4" xfId="39353" xr:uid="{00000000-0005-0000-0000-000078C70000}"/>
    <cellStyle name="Normal 5 2 4 8 5" xfId="25787" xr:uid="{00000000-0005-0000-0000-000079C70000}"/>
    <cellStyle name="Normal 5 2 4 9" xfId="5557" xr:uid="{00000000-0005-0000-0000-00007AC70000}"/>
    <cellStyle name="Normal 5 2 4 9 2" xfId="18188" xr:uid="{00000000-0005-0000-0000-00007BC70000}"/>
    <cellStyle name="Normal 5 2 4 9 2 2" xfId="53404" xr:uid="{00000000-0005-0000-0000-00007CC70000}"/>
    <cellStyle name="Normal 5 2 4 9 3" xfId="40807" xr:uid="{00000000-0005-0000-0000-00007DC70000}"/>
    <cellStyle name="Normal 5 2 4 9 4" xfId="30793" xr:uid="{00000000-0005-0000-0000-00007EC70000}"/>
    <cellStyle name="Normal 5 2 5" xfId="2252" xr:uid="{00000000-0005-0000-0000-00007FC70000}"/>
    <cellStyle name="Normal 5 2 5 10" xfId="7031" xr:uid="{00000000-0005-0000-0000-000080C70000}"/>
    <cellStyle name="Normal 5 2 5 10 2" xfId="19657" xr:uid="{00000000-0005-0000-0000-000081C70000}"/>
    <cellStyle name="Normal 5 2 5 10 2 2" xfId="54873" xr:uid="{00000000-0005-0000-0000-000082C70000}"/>
    <cellStyle name="Normal 5 2 5 10 3" xfId="42276" xr:uid="{00000000-0005-0000-0000-000083C70000}"/>
    <cellStyle name="Normal 5 2 5 10 4" xfId="32262" xr:uid="{00000000-0005-0000-0000-000084C70000}"/>
    <cellStyle name="Normal 5 2 5 11" xfId="8812" xr:uid="{00000000-0005-0000-0000-000085C70000}"/>
    <cellStyle name="Normal 5 2 5 11 2" xfId="21433" xr:uid="{00000000-0005-0000-0000-000086C70000}"/>
    <cellStyle name="Normal 5 2 5 11 2 2" xfId="56649" xr:uid="{00000000-0005-0000-0000-000087C70000}"/>
    <cellStyle name="Normal 5 2 5 11 3" xfId="44052" xr:uid="{00000000-0005-0000-0000-000088C70000}"/>
    <cellStyle name="Normal 5 2 5 11 4" xfId="34038" xr:uid="{00000000-0005-0000-0000-000089C70000}"/>
    <cellStyle name="Normal 5 2 5 12" xfId="10721" xr:uid="{00000000-0005-0000-0000-00008AC70000}"/>
    <cellStyle name="Normal 5 2 5 12 2" xfId="23332" xr:uid="{00000000-0005-0000-0000-00008BC70000}"/>
    <cellStyle name="Normal 5 2 5 12 2 2" xfId="58548" xr:uid="{00000000-0005-0000-0000-00008CC70000}"/>
    <cellStyle name="Normal 5 2 5 12 3" xfId="45951" xr:uid="{00000000-0005-0000-0000-00008DC70000}"/>
    <cellStyle name="Normal 5 2 5 12 4" xfId="35937" xr:uid="{00000000-0005-0000-0000-00008EC70000}"/>
    <cellStyle name="Normal 5 2 5 13" xfId="14973" xr:uid="{00000000-0005-0000-0000-00008FC70000}"/>
    <cellStyle name="Normal 5 2 5 13 2" xfId="50189" xr:uid="{00000000-0005-0000-0000-000090C70000}"/>
    <cellStyle name="Normal 5 2 5 13 3" xfId="27578" xr:uid="{00000000-0005-0000-0000-000091C70000}"/>
    <cellStyle name="Normal 5 2 5 14" xfId="12386" xr:uid="{00000000-0005-0000-0000-000092C70000}"/>
    <cellStyle name="Normal 5 2 5 14 2" xfId="47604" xr:uid="{00000000-0005-0000-0000-000093C70000}"/>
    <cellStyle name="Normal 5 2 5 15" xfId="37592" xr:uid="{00000000-0005-0000-0000-000094C70000}"/>
    <cellStyle name="Normal 5 2 5 16" xfId="24993" xr:uid="{00000000-0005-0000-0000-000095C70000}"/>
    <cellStyle name="Normal 5 2 5 17" xfId="60206" xr:uid="{00000000-0005-0000-0000-000096C70000}"/>
    <cellStyle name="Normal 5 2 5 2" xfId="2425" xr:uid="{00000000-0005-0000-0000-000097C70000}"/>
    <cellStyle name="Normal 5 2 5 2 10" xfId="10722" xr:uid="{00000000-0005-0000-0000-000098C70000}"/>
    <cellStyle name="Normal 5 2 5 2 10 2" xfId="23333" xr:uid="{00000000-0005-0000-0000-000099C70000}"/>
    <cellStyle name="Normal 5 2 5 2 10 2 2" xfId="58549" xr:uid="{00000000-0005-0000-0000-00009AC70000}"/>
    <cellStyle name="Normal 5 2 5 2 10 3" xfId="45952" xr:uid="{00000000-0005-0000-0000-00009BC70000}"/>
    <cellStyle name="Normal 5 2 5 2 10 4" xfId="35938" xr:uid="{00000000-0005-0000-0000-00009CC70000}"/>
    <cellStyle name="Normal 5 2 5 2 11" xfId="15130" xr:uid="{00000000-0005-0000-0000-00009DC70000}"/>
    <cellStyle name="Normal 5 2 5 2 11 2" xfId="50346" xr:uid="{00000000-0005-0000-0000-00009EC70000}"/>
    <cellStyle name="Normal 5 2 5 2 11 3" xfId="27735" xr:uid="{00000000-0005-0000-0000-00009FC70000}"/>
    <cellStyle name="Normal 5 2 5 2 12" xfId="12543" xr:uid="{00000000-0005-0000-0000-0000A0C70000}"/>
    <cellStyle name="Normal 5 2 5 2 12 2" xfId="47761" xr:uid="{00000000-0005-0000-0000-0000A1C70000}"/>
    <cellStyle name="Normal 5 2 5 2 13" xfId="37749" xr:uid="{00000000-0005-0000-0000-0000A2C70000}"/>
    <cellStyle name="Normal 5 2 5 2 14" xfId="25150" xr:uid="{00000000-0005-0000-0000-0000A3C70000}"/>
    <cellStyle name="Normal 5 2 5 2 15" xfId="60363" xr:uid="{00000000-0005-0000-0000-0000A4C70000}"/>
    <cellStyle name="Normal 5 2 5 2 2" xfId="3265" xr:uid="{00000000-0005-0000-0000-0000A5C70000}"/>
    <cellStyle name="Normal 5 2 5 2 2 10" xfId="25634" xr:uid="{00000000-0005-0000-0000-0000A6C70000}"/>
    <cellStyle name="Normal 5 2 5 2 2 11" xfId="61169" xr:uid="{00000000-0005-0000-0000-0000A7C70000}"/>
    <cellStyle name="Normal 5 2 5 2 2 2" xfId="5065" xr:uid="{00000000-0005-0000-0000-0000A8C70000}"/>
    <cellStyle name="Normal 5 2 5 2 2 2 2" xfId="17712" xr:uid="{00000000-0005-0000-0000-0000A9C70000}"/>
    <cellStyle name="Normal 5 2 5 2 2 2 2 2" xfId="52928" xr:uid="{00000000-0005-0000-0000-0000AAC70000}"/>
    <cellStyle name="Normal 5 2 5 2 2 2 2 3" xfId="30317" xr:uid="{00000000-0005-0000-0000-0000ABC70000}"/>
    <cellStyle name="Normal 5 2 5 2 2 2 3" xfId="14158" xr:uid="{00000000-0005-0000-0000-0000ACC70000}"/>
    <cellStyle name="Normal 5 2 5 2 2 2 3 2" xfId="49376" xr:uid="{00000000-0005-0000-0000-0000ADC70000}"/>
    <cellStyle name="Normal 5 2 5 2 2 2 4" xfId="40331" xr:uid="{00000000-0005-0000-0000-0000AEC70000}"/>
    <cellStyle name="Normal 5 2 5 2 2 2 5" xfId="26765" xr:uid="{00000000-0005-0000-0000-0000AFC70000}"/>
    <cellStyle name="Normal 5 2 5 2 2 3" xfId="6535" xr:uid="{00000000-0005-0000-0000-0000B0C70000}"/>
    <cellStyle name="Normal 5 2 5 2 2 3 2" xfId="19166" xr:uid="{00000000-0005-0000-0000-0000B1C70000}"/>
    <cellStyle name="Normal 5 2 5 2 2 3 2 2" xfId="54382" xr:uid="{00000000-0005-0000-0000-0000B2C70000}"/>
    <cellStyle name="Normal 5 2 5 2 2 3 3" xfId="41785" xr:uid="{00000000-0005-0000-0000-0000B3C70000}"/>
    <cellStyle name="Normal 5 2 5 2 2 3 4" xfId="31771" xr:uid="{00000000-0005-0000-0000-0000B4C70000}"/>
    <cellStyle name="Normal 5 2 5 2 2 4" xfId="7994" xr:uid="{00000000-0005-0000-0000-0000B5C70000}"/>
    <cellStyle name="Normal 5 2 5 2 2 4 2" xfId="20620" xr:uid="{00000000-0005-0000-0000-0000B6C70000}"/>
    <cellStyle name="Normal 5 2 5 2 2 4 2 2" xfId="55836" xr:uid="{00000000-0005-0000-0000-0000B7C70000}"/>
    <cellStyle name="Normal 5 2 5 2 2 4 3" xfId="43239" xr:uid="{00000000-0005-0000-0000-0000B8C70000}"/>
    <cellStyle name="Normal 5 2 5 2 2 4 4" xfId="33225" xr:uid="{00000000-0005-0000-0000-0000B9C70000}"/>
    <cellStyle name="Normal 5 2 5 2 2 5" xfId="9775" xr:uid="{00000000-0005-0000-0000-0000BAC70000}"/>
    <cellStyle name="Normal 5 2 5 2 2 5 2" xfId="22396" xr:uid="{00000000-0005-0000-0000-0000BBC70000}"/>
    <cellStyle name="Normal 5 2 5 2 2 5 2 2" xfId="57612" xr:uid="{00000000-0005-0000-0000-0000BCC70000}"/>
    <cellStyle name="Normal 5 2 5 2 2 5 3" xfId="45015" xr:uid="{00000000-0005-0000-0000-0000BDC70000}"/>
    <cellStyle name="Normal 5 2 5 2 2 5 4" xfId="35001" xr:uid="{00000000-0005-0000-0000-0000BEC70000}"/>
    <cellStyle name="Normal 5 2 5 2 2 6" xfId="11569" xr:uid="{00000000-0005-0000-0000-0000BFC70000}"/>
    <cellStyle name="Normal 5 2 5 2 2 6 2" xfId="24172" xr:uid="{00000000-0005-0000-0000-0000C0C70000}"/>
    <cellStyle name="Normal 5 2 5 2 2 6 2 2" xfId="59388" xr:uid="{00000000-0005-0000-0000-0000C1C70000}"/>
    <cellStyle name="Normal 5 2 5 2 2 6 3" xfId="46791" xr:uid="{00000000-0005-0000-0000-0000C2C70000}"/>
    <cellStyle name="Normal 5 2 5 2 2 6 4" xfId="36777" xr:uid="{00000000-0005-0000-0000-0000C3C70000}"/>
    <cellStyle name="Normal 5 2 5 2 2 7" xfId="15936" xr:uid="{00000000-0005-0000-0000-0000C4C70000}"/>
    <cellStyle name="Normal 5 2 5 2 2 7 2" xfId="51152" xr:uid="{00000000-0005-0000-0000-0000C5C70000}"/>
    <cellStyle name="Normal 5 2 5 2 2 7 3" xfId="28541" xr:uid="{00000000-0005-0000-0000-0000C6C70000}"/>
    <cellStyle name="Normal 5 2 5 2 2 8" xfId="13027" xr:uid="{00000000-0005-0000-0000-0000C7C70000}"/>
    <cellStyle name="Normal 5 2 5 2 2 8 2" xfId="48245" xr:uid="{00000000-0005-0000-0000-0000C8C70000}"/>
    <cellStyle name="Normal 5 2 5 2 2 9" xfId="38555" xr:uid="{00000000-0005-0000-0000-0000C9C70000}"/>
    <cellStyle name="Normal 5 2 5 2 3" xfId="3594" xr:uid="{00000000-0005-0000-0000-0000CAC70000}"/>
    <cellStyle name="Normal 5 2 5 2 3 10" xfId="27090" xr:uid="{00000000-0005-0000-0000-0000CBC70000}"/>
    <cellStyle name="Normal 5 2 5 2 3 11" xfId="61494" xr:uid="{00000000-0005-0000-0000-0000CCC70000}"/>
    <cellStyle name="Normal 5 2 5 2 3 2" xfId="5390" xr:uid="{00000000-0005-0000-0000-0000CDC70000}"/>
    <cellStyle name="Normal 5 2 5 2 3 2 2" xfId="18037" xr:uid="{00000000-0005-0000-0000-0000CEC70000}"/>
    <cellStyle name="Normal 5 2 5 2 3 2 2 2" xfId="53253" xr:uid="{00000000-0005-0000-0000-0000CFC70000}"/>
    <cellStyle name="Normal 5 2 5 2 3 2 3" xfId="40656" xr:uid="{00000000-0005-0000-0000-0000D0C70000}"/>
    <cellStyle name="Normal 5 2 5 2 3 2 4" xfId="30642" xr:uid="{00000000-0005-0000-0000-0000D1C70000}"/>
    <cellStyle name="Normal 5 2 5 2 3 3" xfId="6860" xr:uid="{00000000-0005-0000-0000-0000D2C70000}"/>
    <cellStyle name="Normal 5 2 5 2 3 3 2" xfId="19491" xr:uid="{00000000-0005-0000-0000-0000D3C70000}"/>
    <cellStyle name="Normal 5 2 5 2 3 3 2 2" xfId="54707" xr:uid="{00000000-0005-0000-0000-0000D4C70000}"/>
    <cellStyle name="Normal 5 2 5 2 3 3 3" xfId="42110" xr:uid="{00000000-0005-0000-0000-0000D5C70000}"/>
    <cellStyle name="Normal 5 2 5 2 3 3 4" xfId="32096" xr:uid="{00000000-0005-0000-0000-0000D6C70000}"/>
    <cellStyle name="Normal 5 2 5 2 3 4" xfId="8319" xr:uid="{00000000-0005-0000-0000-0000D7C70000}"/>
    <cellStyle name="Normal 5 2 5 2 3 4 2" xfId="20945" xr:uid="{00000000-0005-0000-0000-0000D8C70000}"/>
    <cellStyle name="Normal 5 2 5 2 3 4 2 2" xfId="56161" xr:uid="{00000000-0005-0000-0000-0000D9C70000}"/>
    <cellStyle name="Normal 5 2 5 2 3 4 3" xfId="43564" xr:uid="{00000000-0005-0000-0000-0000DAC70000}"/>
    <cellStyle name="Normal 5 2 5 2 3 4 4" xfId="33550" xr:uid="{00000000-0005-0000-0000-0000DBC70000}"/>
    <cellStyle name="Normal 5 2 5 2 3 5" xfId="10100" xr:uid="{00000000-0005-0000-0000-0000DCC70000}"/>
    <cellStyle name="Normal 5 2 5 2 3 5 2" xfId="22721" xr:uid="{00000000-0005-0000-0000-0000DDC70000}"/>
    <cellStyle name="Normal 5 2 5 2 3 5 2 2" xfId="57937" xr:uid="{00000000-0005-0000-0000-0000DEC70000}"/>
    <cellStyle name="Normal 5 2 5 2 3 5 3" xfId="45340" xr:uid="{00000000-0005-0000-0000-0000DFC70000}"/>
    <cellStyle name="Normal 5 2 5 2 3 5 4" xfId="35326" xr:uid="{00000000-0005-0000-0000-0000E0C70000}"/>
    <cellStyle name="Normal 5 2 5 2 3 6" xfId="11894" xr:uid="{00000000-0005-0000-0000-0000E1C70000}"/>
    <cellStyle name="Normal 5 2 5 2 3 6 2" xfId="24497" xr:uid="{00000000-0005-0000-0000-0000E2C70000}"/>
    <cellStyle name="Normal 5 2 5 2 3 6 2 2" xfId="59713" xr:uid="{00000000-0005-0000-0000-0000E3C70000}"/>
    <cellStyle name="Normal 5 2 5 2 3 6 3" xfId="47116" xr:uid="{00000000-0005-0000-0000-0000E4C70000}"/>
    <cellStyle name="Normal 5 2 5 2 3 6 4" xfId="37102" xr:uid="{00000000-0005-0000-0000-0000E5C70000}"/>
    <cellStyle name="Normal 5 2 5 2 3 7" xfId="16261" xr:uid="{00000000-0005-0000-0000-0000E6C70000}"/>
    <cellStyle name="Normal 5 2 5 2 3 7 2" xfId="51477" xr:uid="{00000000-0005-0000-0000-0000E7C70000}"/>
    <cellStyle name="Normal 5 2 5 2 3 7 3" xfId="28866" xr:uid="{00000000-0005-0000-0000-0000E8C70000}"/>
    <cellStyle name="Normal 5 2 5 2 3 8" xfId="14483" xr:uid="{00000000-0005-0000-0000-0000E9C70000}"/>
    <cellStyle name="Normal 5 2 5 2 3 8 2" xfId="49701" xr:uid="{00000000-0005-0000-0000-0000EAC70000}"/>
    <cellStyle name="Normal 5 2 5 2 3 9" xfId="38880" xr:uid="{00000000-0005-0000-0000-0000EBC70000}"/>
    <cellStyle name="Normal 5 2 5 2 4" xfId="2755" xr:uid="{00000000-0005-0000-0000-0000ECC70000}"/>
    <cellStyle name="Normal 5 2 5 2 4 10" xfId="26281" xr:uid="{00000000-0005-0000-0000-0000EDC70000}"/>
    <cellStyle name="Normal 5 2 5 2 4 11" xfId="60685" xr:uid="{00000000-0005-0000-0000-0000EEC70000}"/>
    <cellStyle name="Normal 5 2 5 2 4 2" xfId="4581" xr:uid="{00000000-0005-0000-0000-0000EFC70000}"/>
    <cellStyle name="Normal 5 2 5 2 4 2 2" xfId="17228" xr:uid="{00000000-0005-0000-0000-0000F0C70000}"/>
    <cellStyle name="Normal 5 2 5 2 4 2 2 2" xfId="52444" xr:uid="{00000000-0005-0000-0000-0000F1C70000}"/>
    <cellStyle name="Normal 5 2 5 2 4 2 3" xfId="39847" xr:uid="{00000000-0005-0000-0000-0000F2C70000}"/>
    <cellStyle name="Normal 5 2 5 2 4 2 4" xfId="29833" xr:uid="{00000000-0005-0000-0000-0000F3C70000}"/>
    <cellStyle name="Normal 5 2 5 2 4 3" xfId="6051" xr:uid="{00000000-0005-0000-0000-0000F4C70000}"/>
    <cellStyle name="Normal 5 2 5 2 4 3 2" xfId="18682" xr:uid="{00000000-0005-0000-0000-0000F5C70000}"/>
    <cellStyle name="Normal 5 2 5 2 4 3 2 2" xfId="53898" xr:uid="{00000000-0005-0000-0000-0000F6C70000}"/>
    <cellStyle name="Normal 5 2 5 2 4 3 3" xfId="41301" xr:uid="{00000000-0005-0000-0000-0000F7C70000}"/>
    <cellStyle name="Normal 5 2 5 2 4 3 4" xfId="31287" xr:uid="{00000000-0005-0000-0000-0000F8C70000}"/>
    <cellStyle name="Normal 5 2 5 2 4 4" xfId="7510" xr:uid="{00000000-0005-0000-0000-0000F9C70000}"/>
    <cellStyle name="Normal 5 2 5 2 4 4 2" xfId="20136" xr:uid="{00000000-0005-0000-0000-0000FAC70000}"/>
    <cellStyle name="Normal 5 2 5 2 4 4 2 2" xfId="55352" xr:uid="{00000000-0005-0000-0000-0000FBC70000}"/>
    <cellStyle name="Normal 5 2 5 2 4 4 3" xfId="42755" xr:uid="{00000000-0005-0000-0000-0000FCC70000}"/>
    <cellStyle name="Normal 5 2 5 2 4 4 4" xfId="32741" xr:uid="{00000000-0005-0000-0000-0000FDC70000}"/>
    <cellStyle name="Normal 5 2 5 2 4 5" xfId="9291" xr:uid="{00000000-0005-0000-0000-0000FEC70000}"/>
    <cellStyle name="Normal 5 2 5 2 4 5 2" xfId="21912" xr:uid="{00000000-0005-0000-0000-0000FFC70000}"/>
    <cellStyle name="Normal 5 2 5 2 4 5 2 2" xfId="57128" xr:uid="{00000000-0005-0000-0000-000000C80000}"/>
    <cellStyle name="Normal 5 2 5 2 4 5 3" xfId="44531" xr:uid="{00000000-0005-0000-0000-000001C80000}"/>
    <cellStyle name="Normal 5 2 5 2 4 5 4" xfId="34517" xr:uid="{00000000-0005-0000-0000-000002C80000}"/>
    <cellStyle name="Normal 5 2 5 2 4 6" xfId="11085" xr:uid="{00000000-0005-0000-0000-000003C80000}"/>
    <cellStyle name="Normal 5 2 5 2 4 6 2" xfId="23688" xr:uid="{00000000-0005-0000-0000-000004C80000}"/>
    <cellStyle name="Normal 5 2 5 2 4 6 2 2" xfId="58904" xr:uid="{00000000-0005-0000-0000-000005C80000}"/>
    <cellStyle name="Normal 5 2 5 2 4 6 3" xfId="46307" xr:uid="{00000000-0005-0000-0000-000006C80000}"/>
    <cellStyle name="Normal 5 2 5 2 4 6 4" xfId="36293" xr:uid="{00000000-0005-0000-0000-000007C80000}"/>
    <cellStyle name="Normal 5 2 5 2 4 7" xfId="15452" xr:uid="{00000000-0005-0000-0000-000008C80000}"/>
    <cellStyle name="Normal 5 2 5 2 4 7 2" xfId="50668" xr:uid="{00000000-0005-0000-0000-000009C80000}"/>
    <cellStyle name="Normal 5 2 5 2 4 7 3" xfId="28057" xr:uid="{00000000-0005-0000-0000-00000AC80000}"/>
    <cellStyle name="Normal 5 2 5 2 4 8" xfId="13674" xr:uid="{00000000-0005-0000-0000-00000BC80000}"/>
    <cellStyle name="Normal 5 2 5 2 4 8 2" xfId="48892" xr:uid="{00000000-0005-0000-0000-00000CC80000}"/>
    <cellStyle name="Normal 5 2 5 2 4 9" xfId="38071" xr:uid="{00000000-0005-0000-0000-00000DC80000}"/>
    <cellStyle name="Normal 5 2 5 2 5" xfId="3919" xr:uid="{00000000-0005-0000-0000-00000EC80000}"/>
    <cellStyle name="Normal 5 2 5 2 5 2" xfId="8642" xr:uid="{00000000-0005-0000-0000-00000FC80000}"/>
    <cellStyle name="Normal 5 2 5 2 5 2 2" xfId="21268" xr:uid="{00000000-0005-0000-0000-000010C80000}"/>
    <cellStyle name="Normal 5 2 5 2 5 2 2 2" xfId="56484" xr:uid="{00000000-0005-0000-0000-000011C80000}"/>
    <cellStyle name="Normal 5 2 5 2 5 2 3" xfId="43887" xr:uid="{00000000-0005-0000-0000-000012C80000}"/>
    <cellStyle name="Normal 5 2 5 2 5 2 4" xfId="33873" xr:uid="{00000000-0005-0000-0000-000013C80000}"/>
    <cellStyle name="Normal 5 2 5 2 5 3" xfId="10423" xr:uid="{00000000-0005-0000-0000-000014C80000}"/>
    <cellStyle name="Normal 5 2 5 2 5 3 2" xfId="23044" xr:uid="{00000000-0005-0000-0000-000015C80000}"/>
    <cellStyle name="Normal 5 2 5 2 5 3 2 2" xfId="58260" xr:uid="{00000000-0005-0000-0000-000016C80000}"/>
    <cellStyle name="Normal 5 2 5 2 5 3 3" xfId="45663" xr:uid="{00000000-0005-0000-0000-000017C80000}"/>
    <cellStyle name="Normal 5 2 5 2 5 3 4" xfId="35649" xr:uid="{00000000-0005-0000-0000-000018C80000}"/>
    <cellStyle name="Normal 5 2 5 2 5 4" xfId="12219" xr:uid="{00000000-0005-0000-0000-000019C80000}"/>
    <cellStyle name="Normal 5 2 5 2 5 4 2" xfId="24820" xr:uid="{00000000-0005-0000-0000-00001AC80000}"/>
    <cellStyle name="Normal 5 2 5 2 5 4 2 2" xfId="60036" xr:uid="{00000000-0005-0000-0000-00001BC80000}"/>
    <cellStyle name="Normal 5 2 5 2 5 4 3" xfId="47439" xr:uid="{00000000-0005-0000-0000-00001CC80000}"/>
    <cellStyle name="Normal 5 2 5 2 5 4 4" xfId="37425" xr:uid="{00000000-0005-0000-0000-00001DC80000}"/>
    <cellStyle name="Normal 5 2 5 2 5 5" xfId="16584" xr:uid="{00000000-0005-0000-0000-00001EC80000}"/>
    <cellStyle name="Normal 5 2 5 2 5 5 2" xfId="51800" xr:uid="{00000000-0005-0000-0000-00001FC80000}"/>
    <cellStyle name="Normal 5 2 5 2 5 5 3" xfId="29189" xr:uid="{00000000-0005-0000-0000-000020C80000}"/>
    <cellStyle name="Normal 5 2 5 2 5 6" xfId="14806" xr:uid="{00000000-0005-0000-0000-000021C80000}"/>
    <cellStyle name="Normal 5 2 5 2 5 6 2" xfId="50024" xr:uid="{00000000-0005-0000-0000-000022C80000}"/>
    <cellStyle name="Normal 5 2 5 2 5 7" xfId="39203" xr:uid="{00000000-0005-0000-0000-000023C80000}"/>
    <cellStyle name="Normal 5 2 5 2 5 8" xfId="27413" xr:uid="{00000000-0005-0000-0000-000024C80000}"/>
    <cellStyle name="Normal 5 2 5 2 6" xfId="4259" xr:uid="{00000000-0005-0000-0000-000025C80000}"/>
    <cellStyle name="Normal 5 2 5 2 6 2" xfId="16906" xr:uid="{00000000-0005-0000-0000-000026C80000}"/>
    <cellStyle name="Normal 5 2 5 2 6 2 2" xfId="52122" xr:uid="{00000000-0005-0000-0000-000027C80000}"/>
    <cellStyle name="Normal 5 2 5 2 6 2 3" xfId="29511" xr:uid="{00000000-0005-0000-0000-000028C80000}"/>
    <cellStyle name="Normal 5 2 5 2 6 3" xfId="13352" xr:uid="{00000000-0005-0000-0000-000029C80000}"/>
    <cellStyle name="Normal 5 2 5 2 6 3 2" xfId="48570" xr:uid="{00000000-0005-0000-0000-00002AC80000}"/>
    <cellStyle name="Normal 5 2 5 2 6 4" xfId="39525" xr:uid="{00000000-0005-0000-0000-00002BC80000}"/>
    <cellStyle name="Normal 5 2 5 2 6 5" xfId="25959" xr:uid="{00000000-0005-0000-0000-00002CC80000}"/>
    <cellStyle name="Normal 5 2 5 2 7" xfId="5729" xr:uid="{00000000-0005-0000-0000-00002DC80000}"/>
    <cellStyle name="Normal 5 2 5 2 7 2" xfId="18360" xr:uid="{00000000-0005-0000-0000-00002EC80000}"/>
    <cellStyle name="Normal 5 2 5 2 7 2 2" xfId="53576" xr:uid="{00000000-0005-0000-0000-00002FC80000}"/>
    <cellStyle name="Normal 5 2 5 2 7 3" xfId="40979" xr:uid="{00000000-0005-0000-0000-000030C80000}"/>
    <cellStyle name="Normal 5 2 5 2 7 4" xfId="30965" xr:uid="{00000000-0005-0000-0000-000031C80000}"/>
    <cellStyle name="Normal 5 2 5 2 8" xfId="7188" xr:uid="{00000000-0005-0000-0000-000032C80000}"/>
    <cellStyle name="Normal 5 2 5 2 8 2" xfId="19814" xr:uid="{00000000-0005-0000-0000-000033C80000}"/>
    <cellStyle name="Normal 5 2 5 2 8 2 2" xfId="55030" xr:uid="{00000000-0005-0000-0000-000034C80000}"/>
    <cellStyle name="Normal 5 2 5 2 8 3" xfId="42433" xr:uid="{00000000-0005-0000-0000-000035C80000}"/>
    <cellStyle name="Normal 5 2 5 2 8 4" xfId="32419" xr:uid="{00000000-0005-0000-0000-000036C80000}"/>
    <cellStyle name="Normal 5 2 5 2 9" xfId="8969" xr:uid="{00000000-0005-0000-0000-000037C80000}"/>
    <cellStyle name="Normal 5 2 5 2 9 2" xfId="21590" xr:uid="{00000000-0005-0000-0000-000038C80000}"/>
    <cellStyle name="Normal 5 2 5 2 9 2 2" xfId="56806" xr:uid="{00000000-0005-0000-0000-000039C80000}"/>
    <cellStyle name="Normal 5 2 5 2 9 3" xfId="44209" xr:uid="{00000000-0005-0000-0000-00003AC80000}"/>
    <cellStyle name="Normal 5 2 5 2 9 4" xfId="34195" xr:uid="{00000000-0005-0000-0000-00003BC80000}"/>
    <cellStyle name="Normal 5 2 5 3" xfId="3108" xr:uid="{00000000-0005-0000-0000-00003CC80000}"/>
    <cellStyle name="Normal 5 2 5 3 10" xfId="25477" xr:uid="{00000000-0005-0000-0000-00003DC80000}"/>
    <cellStyle name="Normal 5 2 5 3 11" xfId="61012" xr:uid="{00000000-0005-0000-0000-00003EC80000}"/>
    <cellStyle name="Normal 5 2 5 3 2" xfId="4908" xr:uid="{00000000-0005-0000-0000-00003FC80000}"/>
    <cellStyle name="Normal 5 2 5 3 2 2" xfId="17555" xr:uid="{00000000-0005-0000-0000-000040C80000}"/>
    <cellStyle name="Normal 5 2 5 3 2 2 2" xfId="52771" xr:uid="{00000000-0005-0000-0000-000041C80000}"/>
    <cellStyle name="Normal 5 2 5 3 2 2 3" xfId="30160" xr:uid="{00000000-0005-0000-0000-000042C80000}"/>
    <cellStyle name="Normal 5 2 5 3 2 3" xfId="14001" xr:uid="{00000000-0005-0000-0000-000043C80000}"/>
    <cellStyle name="Normal 5 2 5 3 2 3 2" xfId="49219" xr:uid="{00000000-0005-0000-0000-000044C80000}"/>
    <cellStyle name="Normal 5 2 5 3 2 4" xfId="40174" xr:uid="{00000000-0005-0000-0000-000045C80000}"/>
    <cellStyle name="Normal 5 2 5 3 2 5" xfId="26608" xr:uid="{00000000-0005-0000-0000-000046C80000}"/>
    <cellStyle name="Normal 5 2 5 3 3" xfId="6378" xr:uid="{00000000-0005-0000-0000-000047C80000}"/>
    <cellStyle name="Normal 5 2 5 3 3 2" xfId="19009" xr:uid="{00000000-0005-0000-0000-000048C80000}"/>
    <cellStyle name="Normal 5 2 5 3 3 2 2" xfId="54225" xr:uid="{00000000-0005-0000-0000-000049C80000}"/>
    <cellStyle name="Normal 5 2 5 3 3 3" xfId="41628" xr:uid="{00000000-0005-0000-0000-00004AC80000}"/>
    <cellStyle name="Normal 5 2 5 3 3 4" xfId="31614" xr:uid="{00000000-0005-0000-0000-00004BC80000}"/>
    <cellStyle name="Normal 5 2 5 3 4" xfId="7837" xr:uid="{00000000-0005-0000-0000-00004CC80000}"/>
    <cellStyle name="Normal 5 2 5 3 4 2" xfId="20463" xr:uid="{00000000-0005-0000-0000-00004DC80000}"/>
    <cellStyle name="Normal 5 2 5 3 4 2 2" xfId="55679" xr:uid="{00000000-0005-0000-0000-00004EC80000}"/>
    <cellStyle name="Normal 5 2 5 3 4 3" xfId="43082" xr:uid="{00000000-0005-0000-0000-00004FC80000}"/>
    <cellStyle name="Normal 5 2 5 3 4 4" xfId="33068" xr:uid="{00000000-0005-0000-0000-000050C80000}"/>
    <cellStyle name="Normal 5 2 5 3 5" xfId="9618" xr:uid="{00000000-0005-0000-0000-000051C80000}"/>
    <cellStyle name="Normal 5 2 5 3 5 2" xfId="22239" xr:uid="{00000000-0005-0000-0000-000052C80000}"/>
    <cellStyle name="Normal 5 2 5 3 5 2 2" xfId="57455" xr:uid="{00000000-0005-0000-0000-000053C80000}"/>
    <cellStyle name="Normal 5 2 5 3 5 3" xfId="44858" xr:uid="{00000000-0005-0000-0000-000054C80000}"/>
    <cellStyle name="Normal 5 2 5 3 5 4" xfId="34844" xr:uid="{00000000-0005-0000-0000-000055C80000}"/>
    <cellStyle name="Normal 5 2 5 3 6" xfId="11412" xr:uid="{00000000-0005-0000-0000-000056C80000}"/>
    <cellStyle name="Normal 5 2 5 3 6 2" xfId="24015" xr:uid="{00000000-0005-0000-0000-000057C80000}"/>
    <cellStyle name="Normal 5 2 5 3 6 2 2" xfId="59231" xr:uid="{00000000-0005-0000-0000-000058C80000}"/>
    <cellStyle name="Normal 5 2 5 3 6 3" xfId="46634" xr:uid="{00000000-0005-0000-0000-000059C80000}"/>
    <cellStyle name="Normal 5 2 5 3 6 4" xfId="36620" xr:uid="{00000000-0005-0000-0000-00005AC80000}"/>
    <cellStyle name="Normal 5 2 5 3 7" xfId="15779" xr:uid="{00000000-0005-0000-0000-00005BC80000}"/>
    <cellStyle name="Normal 5 2 5 3 7 2" xfId="50995" xr:uid="{00000000-0005-0000-0000-00005CC80000}"/>
    <cellStyle name="Normal 5 2 5 3 7 3" xfId="28384" xr:uid="{00000000-0005-0000-0000-00005DC80000}"/>
    <cellStyle name="Normal 5 2 5 3 8" xfId="12870" xr:uid="{00000000-0005-0000-0000-00005EC80000}"/>
    <cellStyle name="Normal 5 2 5 3 8 2" xfId="48088" xr:uid="{00000000-0005-0000-0000-00005FC80000}"/>
    <cellStyle name="Normal 5 2 5 3 9" xfId="38398" xr:uid="{00000000-0005-0000-0000-000060C80000}"/>
    <cellStyle name="Normal 5 2 5 4" xfId="2929" xr:uid="{00000000-0005-0000-0000-000061C80000}"/>
    <cellStyle name="Normal 5 2 5 4 10" xfId="25315" xr:uid="{00000000-0005-0000-0000-000062C80000}"/>
    <cellStyle name="Normal 5 2 5 4 11" xfId="60850" xr:uid="{00000000-0005-0000-0000-000063C80000}"/>
    <cellStyle name="Normal 5 2 5 4 2" xfId="4746" xr:uid="{00000000-0005-0000-0000-000064C80000}"/>
    <cellStyle name="Normal 5 2 5 4 2 2" xfId="17393" xr:uid="{00000000-0005-0000-0000-000065C80000}"/>
    <cellStyle name="Normal 5 2 5 4 2 2 2" xfId="52609" xr:uid="{00000000-0005-0000-0000-000066C80000}"/>
    <cellStyle name="Normal 5 2 5 4 2 2 3" xfId="29998" xr:uid="{00000000-0005-0000-0000-000067C80000}"/>
    <cellStyle name="Normal 5 2 5 4 2 3" xfId="13839" xr:uid="{00000000-0005-0000-0000-000068C80000}"/>
    <cellStyle name="Normal 5 2 5 4 2 3 2" xfId="49057" xr:uid="{00000000-0005-0000-0000-000069C80000}"/>
    <cellStyle name="Normal 5 2 5 4 2 4" xfId="40012" xr:uid="{00000000-0005-0000-0000-00006AC80000}"/>
    <cellStyle name="Normal 5 2 5 4 2 5" xfId="26446" xr:uid="{00000000-0005-0000-0000-00006BC80000}"/>
    <cellStyle name="Normal 5 2 5 4 3" xfId="6216" xr:uid="{00000000-0005-0000-0000-00006CC80000}"/>
    <cellStyle name="Normal 5 2 5 4 3 2" xfId="18847" xr:uid="{00000000-0005-0000-0000-00006DC80000}"/>
    <cellStyle name="Normal 5 2 5 4 3 2 2" xfId="54063" xr:uid="{00000000-0005-0000-0000-00006EC80000}"/>
    <cellStyle name="Normal 5 2 5 4 3 3" xfId="41466" xr:uid="{00000000-0005-0000-0000-00006FC80000}"/>
    <cellStyle name="Normal 5 2 5 4 3 4" xfId="31452" xr:uid="{00000000-0005-0000-0000-000070C80000}"/>
    <cellStyle name="Normal 5 2 5 4 4" xfId="7675" xr:uid="{00000000-0005-0000-0000-000071C80000}"/>
    <cellStyle name="Normal 5 2 5 4 4 2" xfId="20301" xr:uid="{00000000-0005-0000-0000-000072C80000}"/>
    <cellStyle name="Normal 5 2 5 4 4 2 2" xfId="55517" xr:uid="{00000000-0005-0000-0000-000073C80000}"/>
    <cellStyle name="Normal 5 2 5 4 4 3" xfId="42920" xr:uid="{00000000-0005-0000-0000-000074C80000}"/>
    <cellStyle name="Normal 5 2 5 4 4 4" xfId="32906" xr:uid="{00000000-0005-0000-0000-000075C80000}"/>
    <cellStyle name="Normal 5 2 5 4 5" xfId="9456" xr:uid="{00000000-0005-0000-0000-000076C80000}"/>
    <cellStyle name="Normal 5 2 5 4 5 2" xfId="22077" xr:uid="{00000000-0005-0000-0000-000077C80000}"/>
    <cellStyle name="Normal 5 2 5 4 5 2 2" xfId="57293" xr:uid="{00000000-0005-0000-0000-000078C80000}"/>
    <cellStyle name="Normal 5 2 5 4 5 3" xfId="44696" xr:uid="{00000000-0005-0000-0000-000079C80000}"/>
    <cellStyle name="Normal 5 2 5 4 5 4" xfId="34682" xr:uid="{00000000-0005-0000-0000-00007AC80000}"/>
    <cellStyle name="Normal 5 2 5 4 6" xfId="11250" xr:uid="{00000000-0005-0000-0000-00007BC80000}"/>
    <cellStyle name="Normal 5 2 5 4 6 2" xfId="23853" xr:uid="{00000000-0005-0000-0000-00007CC80000}"/>
    <cellStyle name="Normal 5 2 5 4 6 2 2" xfId="59069" xr:uid="{00000000-0005-0000-0000-00007DC80000}"/>
    <cellStyle name="Normal 5 2 5 4 6 3" xfId="46472" xr:uid="{00000000-0005-0000-0000-00007EC80000}"/>
    <cellStyle name="Normal 5 2 5 4 6 4" xfId="36458" xr:uid="{00000000-0005-0000-0000-00007FC80000}"/>
    <cellStyle name="Normal 5 2 5 4 7" xfId="15617" xr:uid="{00000000-0005-0000-0000-000080C80000}"/>
    <cellStyle name="Normal 5 2 5 4 7 2" xfId="50833" xr:uid="{00000000-0005-0000-0000-000081C80000}"/>
    <cellStyle name="Normal 5 2 5 4 7 3" xfId="28222" xr:uid="{00000000-0005-0000-0000-000082C80000}"/>
    <cellStyle name="Normal 5 2 5 4 8" xfId="12708" xr:uid="{00000000-0005-0000-0000-000083C80000}"/>
    <cellStyle name="Normal 5 2 5 4 8 2" xfId="47926" xr:uid="{00000000-0005-0000-0000-000084C80000}"/>
    <cellStyle name="Normal 5 2 5 4 9" xfId="38236" xr:uid="{00000000-0005-0000-0000-000085C80000}"/>
    <cellStyle name="Normal 5 2 5 5" xfId="3437" xr:uid="{00000000-0005-0000-0000-000086C80000}"/>
    <cellStyle name="Normal 5 2 5 5 10" xfId="26933" xr:uid="{00000000-0005-0000-0000-000087C80000}"/>
    <cellStyle name="Normal 5 2 5 5 11" xfId="61337" xr:uid="{00000000-0005-0000-0000-000088C80000}"/>
    <cellStyle name="Normal 5 2 5 5 2" xfId="5233" xr:uid="{00000000-0005-0000-0000-000089C80000}"/>
    <cellStyle name="Normal 5 2 5 5 2 2" xfId="17880" xr:uid="{00000000-0005-0000-0000-00008AC80000}"/>
    <cellStyle name="Normal 5 2 5 5 2 2 2" xfId="53096" xr:uid="{00000000-0005-0000-0000-00008BC80000}"/>
    <cellStyle name="Normal 5 2 5 5 2 3" xfId="40499" xr:uid="{00000000-0005-0000-0000-00008CC80000}"/>
    <cellStyle name="Normal 5 2 5 5 2 4" xfId="30485" xr:uid="{00000000-0005-0000-0000-00008DC80000}"/>
    <cellStyle name="Normal 5 2 5 5 3" xfId="6703" xr:uid="{00000000-0005-0000-0000-00008EC80000}"/>
    <cellStyle name="Normal 5 2 5 5 3 2" xfId="19334" xr:uid="{00000000-0005-0000-0000-00008FC80000}"/>
    <cellStyle name="Normal 5 2 5 5 3 2 2" xfId="54550" xr:uid="{00000000-0005-0000-0000-000090C80000}"/>
    <cellStyle name="Normal 5 2 5 5 3 3" xfId="41953" xr:uid="{00000000-0005-0000-0000-000091C80000}"/>
    <cellStyle name="Normal 5 2 5 5 3 4" xfId="31939" xr:uid="{00000000-0005-0000-0000-000092C80000}"/>
    <cellStyle name="Normal 5 2 5 5 4" xfId="8162" xr:uid="{00000000-0005-0000-0000-000093C80000}"/>
    <cellStyle name="Normal 5 2 5 5 4 2" xfId="20788" xr:uid="{00000000-0005-0000-0000-000094C80000}"/>
    <cellStyle name="Normal 5 2 5 5 4 2 2" xfId="56004" xr:uid="{00000000-0005-0000-0000-000095C80000}"/>
    <cellStyle name="Normal 5 2 5 5 4 3" xfId="43407" xr:uid="{00000000-0005-0000-0000-000096C80000}"/>
    <cellStyle name="Normal 5 2 5 5 4 4" xfId="33393" xr:uid="{00000000-0005-0000-0000-000097C80000}"/>
    <cellStyle name="Normal 5 2 5 5 5" xfId="9943" xr:uid="{00000000-0005-0000-0000-000098C80000}"/>
    <cellStyle name="Normal 5 2 5 5 5 2" xfId="22564" xr:uid="{00000000-0005-0000-0000-000099C80000}"/>
    <cellStyle name="Normal 5 2 5 5 5 2 2" xfId="57780" xr:uid="{00000000-0005-0000-0000-00009AC80000}"/>
    <cellStyle name="Normal 5 2 5 5 5 3" xfId="45183" xr:uid="{00000000-0005-0000-0000-00009BC80000}"/>
    <cellStyle name="Normal 5 2 5 5 5 4" xfId="35169" xr:uid="{00000000-0005-0000-0000-00009CC80000}"/>
    <cellStyle name="Normal 5 2 5 5 6" xfId="11737" xr:uid="{00000000-0005-0000-0000-00009DC80000}"/>
    <cellStyle name="Normal 5 2 5 5 6 2" xfId="24340" xr:uid="{00000000-0005-0000-0000-00009EC80000}"/>
    <cellStyle name="Normal 5 2 5 5 6 2 2" xfId="59556" xr:uid="{00000000-0005-0000-0000-00009FC80000}"/>
    <cellStyle name="Normal 5 2 5 5 6 3" xfId="46959" xr:uid="{00000000-0005-0000-0000-0000A0C80000}"/>
    <cellStyle name="Normal 5 2 5 5 6 4" xfId="36945" xr:uid="{00000000-0005-0000-0000-0000A1C80000}"/>
    <cellStyle name="Normal 5 2 5 5 7" xfId="16104" xr:uid="{00000000-0005-0000-0000-0000A2C80000}"/>
    <cellStyle name="Normal 5 2 5 5 7 2" xfId="51320" xr:uid="{00000000-0005-0000-0000-0000A3C80000}"/>
    <cellStyle name="Normal 5 2 5 5 7 3" xfId="28709" xr:uid="{00000000-0005-0000-0000-0000A4C80000}"/>
    <cellStyle name="Normal 5 2 5 5 8" xfId="14326" xr:uid="{00000000-0005-0000-0000-0000A5C80000}"/>
    <cellStyle name="Normal 5 2 5 5 8 2" xfId="49544" xr:uid="{00000000-0005-0000-0000-0000A6C80000}"/>
    <cellStyle name="Normal 5 2 5 5 9" xfId="38723" xr:uid="{00000000-0005-0000-0000-0000A7C80000}"/>
    <cellStyle name="Normal 5 2 5 6" xfId="2598" xr:uid="{00000000-0005-0000-0000-0000A8C80000}"/>
    <cellStyle name="Normal 5 2 5 6 10" xfId="26124" xr:uid="{00000000-0005-0000-0000-0000A9C80000}"/>
    <cellStyle name="Normal 5 2 5 6 11" xfId="60528" xr:uid="{00000000-0005-0000-0000-0000AAC80000}"/>
    <cellStyle name="Normal 5 2 5 6 2" xfId="4424" xr:uid="{00000000-0005-0000-0000-0000ABC80000}"/>
    <cellStyle name="Normal 5 2 5 6 2 2" xfId="17071" xr:uid="{00000000-0005-0000-0000-0000ACC80000}"/>
    <cellStyle name="Normal 5 2 5 6 2 2 2" xfId="52287" xr:uid="{00000000-0005-0000-0000-0000ADC80000}"/>
    <cellStyle name="Normal 5 2 5 6 2 3" xfId="39690" xr:uid="{00000000-0005-0000-0000-0000AEC80000}"/>
    <cellStyle name="Normal 5 2 5 6 2 4" xfId="29676" xr:uid="{00000000-0005-0000-0000-0000AFC80000}"/>
    <cellStyle name="Normal 5 2 5 6 3" xfId="5894" xr:uid="{00000000-0005-0000-0000-0000B0C80000}"/>
    <cellStyle name="Normal 5 2 5 6 3 2" xfId="18525" xr:uid="{00000000-0005-0000-0000-0000B1C80000}"/>
    <cellStyle name="Normal 5 2 5 6 3 2 2" xfId="53741" xr:uid="{00000000-0005-0000-0000-0000B2C80000}"/>
    <cellStyle name="Normal 5 2 5 6 3 3" xfId="41144" xr:uid="{00000000-0005-0000-0000-0000B3C80000}"/>
    <cellStyle name="Normal 5 2 5 6 3 4" xfId="31130" xr:uid="{00000000-0005-0000-0000-0000B4C80000}"/>
    <cellStyle name="Normal 5 2 5 6 4" xfId="7353" xr:uid="{00000000-0005-0000-0000-0000B5C80000}"/>
    <cellStyle name="Normal 5 2 5 6 4 2" xfId="19979" xr:uid="{00000000-0005-0000-0000-0000B6C80000}"/>
    <cellStyle name="Normal 5 2 5 6 4 2 2" xfId="55195" xr:uid="{00000000-0005-0000-0000-0000B7C80000}"/>
    <cellStyle name="Normal 5 2 5 6 4 3" xfId="42598" xr:uid="{00000000-0005-0000-0000-0000B8C80000}"/>
    <cellStyle name="Normal 5 2 5 6 4 4" xfId="32584" xr:uid="{00000000-0005-0000-0000-0000B9C80000}"/>
    <cellStyle name="Normal 5 2 5 6 5" xfId="9134" xr:uid="{00000000-0005-0000-0000-0000BAC80000}"/>
    <cellStyle name="Normal 5 2 5 6 5 2" xfId="21755" xr:uid="{00000000-0005-0000-0000-0000BBC80000}"/>
    <cellStyle name="Normal 5 2 5 6 5 2 2" xfId="56971" xr:uid="{00000000-0005-0000-0000-0000BCC80000}"/>
    <cellStyle name="Normal 5 2 5 6 5 3" xfId="44374" xr:uid="{00000000-0005-0000-0000-0000BDC80000}"/>
    <cellStyle name="Normal 5 2 5 6 5 4" xfId="34360" xr:uid="{00000000-0005-0000-0000-0000BEC80000}"/>
    <cellStyle name="Normal 5 2 5 6 6" xfId="10928" xr:uid="{00000000-0005-0000-0000-0000BFC80000}"/>
    <cellStyle name="Normal 5 2 5 6 6 2" xfId="23531" xr:uid="{00000000-0005-0000-0000-0000C0C80000}"/>
    <cellStyle name="Normal 5 2 5 6 6 2 2" xfId="58747" xr:uid="{00000000-0005-0000-0000-0000C1C80000}"/>
    <cellStyle name="Normal 5 2 5 6 6 3" xfId="46150" xr:uid="{00000000-0005-0000-0000-0000C2C80000}"/>
    <cellStyle name="Normal 5 2 5 6 6 4" xfId="36136" xr:uid="{00000000-0005-0000-0000-0000C3C80000}"/>
    <cellStyle name="Normal 5 2 5 6 7" xfId="15295" xr:uid="{00000000-0005-0000-0000-0000C4C80000}"/>
    <cellStyle name="Normal 5 2 5 6 7 2" xfId="50511" xr:uid="{00000000-0005-0000-0000-0000C5C80000}"/>
    <cellStyle name="Normal 5 2 5 6 7 3" xfId="27900" xr:uid="{00000000-0005-0000-0000-0000C6C80000}"/>
    <cellStyle name="Normal 5 2 5 6 8" xfId="13517" xr:uid="{00000000-0005-0000-0000-0000C7C80000}"/>
    <cellStyle name="Normal 5 2 5 6 8 2" xfId="48735" xr:uid="{00000000-0005-0000-0000-0000C8C80000}"/>
    <cellStyle name="Normal 5 2 5 6 9" xfId="37914" xr:uid="{00000000-0005-0000-0000-0000C9C80000}"/>
    <cellStyle name="Normal 5 2 5 7" xfId="3762" xr:uid="{00000000-0005-0000-0000-0000CAC80000}"/>
    <cellStyle name="Normal 5 2 5 7 2" xfId="8485" xr:uid="{00000000-0005-0000-0000-0000CBC80000}"/>
    <cellStyle name="Normal 5 2 5 7 2 2" xfId="21111" xr:uid="{00000000-0005-0000-0000-0000CCC80000}"/>
    <cellStyle name="Normal 5 2 5 7 2 2 2" xfId="56327" xr:uid="{00000000-0005-0000-0000-0000CDC80000}"/>
    <cellStyle name="Normal 5 2 5 7 2 3" xfId="43730" xr:uid="{00000000-0005-0000-0000-0000CEC80000}"/>
    <cellStyle name="Normal 5 2 5 7 2 4" xfId="33716" xr:uid="{00000000-0005-0000-0000-0000CFC80000}"/>
    <cellStyle name="Normal 5 2 5 7 3" xfId="10266" xr:uid="{00000000-0005-0000-0000-0000D0C80000}"/>
    <cellStyle name="Normal 5 2 5 7 3 2" xfId="22887" xr:uid="{00000000-0005-0000-0000-0000D1C80000}"/>
    <cellStyle name="Normal 5 2 5 7 3 2 2" xfId="58103" xr:uid="{00000000-0005-0000-0000-0000D2C80000}"/>
    <cellStyle name="Normal 5 2 5 7 3 3" xfId="45506" xr:uid="{00000000-0005-0000-0000-0000D3C80000}"/>
    <cellStyle name="Normal 5 2 5 7 3 4" xfId="35492" xr:uid="{00000000-0005-0000-0000-0000D4C80000}"/>
    <cellStyle name="Normal 5 2 5 7 4" xfId="12062" xr:uid="{00000000-0005-0000-0000-0000D5C80000}"/>
    <cellStyle name="Normal 5 2 5 7 4 2" xfId="24663" xr:uid="{00000000-0005-0000-0000-0000D6C80000}"/>
    <cellStyle name="Normal 5 2 5 7 4 2 2" xfId="59879" xr:uid="{00000000-0005-0000-0000-0000D7C80000}"/>
    <cellStyle name="Normal 5 2 5 7 4 3" xfId="47282" xr:uid="{00000000-0005-0000-0000-0000D8C80000}"/>
    <cellStyle name="Normal 5 2 5 7 4 4" xfId="37268" xr:uid="{00000000-0005-0000-0000-0000D9C80000}"/>
    <cellStyle name="Normal 5 2 5 7 5" xfId="16427" xr:uid="{00000000-0005-0000-0000-0000DAC80000}"/>
    <cellStyle name="Normal 5 2 5 7 5 2" xfId="51643" xr:uid="{00000000-0005-0000-0000-0000DBC80000}"/>
    <cellStyle name="Normal 5 2 5 7 5 3" xfId="29032" xr:uid="{00000000-0005-0000-0000-0000DCC80000}"/>
    <cellStyle name="Normal 5 2 5 7 6" xfId="14649" xr:uid="{00000000-0005-0000-0000-0000DDC80000}"/>
    <cellStyle name="Normal 5 2 5 7 6 2" xfId="49867" xr:uid="{00000000-0005-0000-0000-0000DEC80000}"/>
    <cellStyle name="Normal 5 2 5 7 7" xfId="39046" xr:uid="{00000000-0005-0000-0000-0000DFC80000}"/>
    <cellStyle name="Normal 5 2 5 7 8" xfId="27256" xr:uid="{00000000-0005-0000-0000-0000E0C80000}"/>
    <cellStyle name="Normal 5 2 5 8" xfId="4102" xr:uid="{00000000-0005-0000-0000-0000E1C80000}"/>
    <cellStyle name="Normal 5 2 5 8 2" xfId="16749" xr:uid="{00000000-0005-0000-0000-0000E2C80000}"/>
    <cellStyle name="Normal 5 2 5 8 2 2" xfId="51965" xr:uid="{00000000-0005-0000-0000-0000E3C80000}"/>
    <cellStyle name="Normal 5 2 5 8 2 3" xfId="29354" xr:uid="{00000000-0005-0000-0000-0000E4C80000}"/>
    <cellStyle name="Normal 5 2 5 8 3" xfId="13195" xr:uid="{00000000-0005-0000-0000-0000E5C80000}"/>
    <cellStyle name="Normal 5 2 5 8 3 2" xfId="48413" xr:uid="{00000000-0005-0000-0000-0000E6C80000}"/>
    <cellStyle name="Normal 5 2 5 8 4" xfId="39368" xr:uid="{00000000-0005-0000-0000-0000E7C80000}"/>
    <cellStyle name="Normal 5 2 5 8 5" xfId="25802" xr:uid="{00000000-0005-0000-0000-0000E8C80000}"/>
    <cellStyle name="Normal 5 2 5 9" xfId="5572" xr:uid="{00000000-0005-0000-0000-0000E9C80000}"/>
    <cellStyle name="Normal 5 2 5 9 2" xfId="18203" xr:uid="{00000000-0005-0000-0000-0000EAC80000}"/>
    <cellStyle name="Normal 5 2 5 9 2 2" xfId="53419" xr:uid="{00000000-0005-0000-0000-0000EBC80000}"/>
    <cellStyle name="Normal 5 2 5 9 3" xfId="40822" xr:uid="{00000000-0005-0000-0000-0000ECC80000}"/>
    <cellStyle name="Normal 5 2 5 9 4" xfId="30808" xr:uid="{00000000-0005-0000-0000-0000EDC80000}"/>
    <cellStyle name="Normal 5 2 6" xfId="2326" xr:uid="{00000000-0005-0000-0000-0000EEC80000}"/>
    <cellStyle name="Normal 5 2 6 10" xfId="10723" xr:uid="{00000000-0005-0000-0000-0000EFC80000}"/>
    <cellStyle name="Normal 5 2 6 10 2" xfId="23334" xr:uid="{00000000-0005-0000-0000-0000F0C80000}"/>
    <cellStyle name="Normal 5 2 6 10 2 2" xfId="58550" xr:uid="{00000000-0005-0000-0000-0000F1C80000}"/>
    <cellStyle name="Normal 5 2 6 10 3" xfId="45953" xr:uid="{00000000-0005-0000-0000-0000F2C80000}"/>
    <cellStyle name="Normal 5 2 6 10 4" xfId="35939" xr:uid="{00000000-0005-0000-0000-0000F3C80000}"/>
    <cellStyle name="Normal 5 2 6 11" xfId="15038" xr:uid="{00000000-0005-0000-0000-0000F4C80000}"/>
    <cellStyle name="Normal 5 2 6 11 2" xfId="50254" xr:uid="{00000000-0005-0000-0000-0000F5C80000}"/>
    <cellStyle name="Normal 5 2 6 11 3" xfId="27643" xr:uid="{00000000-0005-0000-0000-0000F6C80000}"/>
    <cellStyle name="Normal 5 2 6 12" xfId="12451" xr:uid="{00000000-0005-0000-0000-0000F7C80000}"/>
    <cellStyle name="Normal 5 2 6 12 2" xfId="47669" xr:uid="{00000000-0005-0000-0000-0000F8C80000}"/>
    <cellStyle name="Normal 5 2 6 13" xfId="37657" xr:uid="{00000000-0005-0000-0000-0000F9C80000}"/>
    <cellStyle name="Normal 5 2 6 14" xfId="25058" xr:uid="{00000000-0005-0000-0000-0000FAC80000}"/>
    <cellStyle name="Normal 5 2 6 15" xfId="60271" xr:uid="{00000000-0005-0000-0000-0000FBC80000}"/>
    <cellStyle name="Normal 5 2 6 2" xfId="3173" xr:uid="{00000000-0005-0000-0000-0000FCC80000}"/>
    <cellStyle name="Normal 5 2 6 2 10" xfId="25542" xr:uid="{00000000-0005-0000-0000-0000FDC80000}"/>
    <cellStyle name="Normal 5 2 6 2 11" xfId="61077" xr:uid="{00000000-0005-0000-0000-0000FEC80000}"/>
    <cellStyle name="Normal 5 2 6 2 2" xfId="4973" xr:uid="{00000000-0005-0000-0000-0000FFC80000}"/>
    <cellStyle name="Normal 5 2 6 2 2 2" xfId="17620" xr:uid="{00000000-0005-0000-0000-000000C90000}"/>
    <cellStyle name="Normal 5 2 6 2 2 2 2" xfId="52836" xr:uid="{00000000-0005-0000-0000-000001C90000}"/>
    <cellStyle name="Normal 5 2 6 2 2 2 3" xfId="30225" xr:uid="{00000000-0005-0000-0000-000002C90000}"/>
    <cellStyle name="Normal 5 2 6 2 2 3" xfId="14066" xr:uid="{00000000-0005-0000-0000-000003C90000}"/>
    <cellStyle name="Normal 5 2 6 2 2 3 2" xfId="49284" xr:uid="{00000000-0005-0000-0000-000004C90000}"/>
    <cellStyle name="Normal 5 2 6 2 2 4" xfId="40239" xr:uid="{00000000-0005-0000-0000-000005C90000}"/>
    <cellStyle name="Normal 5 2 6 2 2 5" xfId="26673" xr:uid="{00000000-0005-0000-0000-000006C90000}"/>
    <cellStyle name="Normal 5 2 6 2 3" xfId="6443" xr:uid="{00000000-0005-0000-0000-000007C90000}"/>
    <cellStyle name="Normal 5 2 6 2 3 2" xfId="19074" xr:uid="{00000000-0005-0000-0000-000008C90000}"/>
    <cellStyle name="Normal 5 2 6 2 3 2 2" xfId="54290" xr:uid="{00000000-0005-0000-0000-000009C90000}"/>
    <cellStyle name="Normal 5 2 6 2 3 3" xfId="41693" xr:uid="{00000000-0005-0000-0000-00000AC90000}"/>
    <cellStyle name="Normal 5 2 6 2 3 4" xfId="31679" xr:uid="{00000000-0005-0000-0000-00000BC90000}"/>
    <cellStyle name="Normal 5 2 6 2 4" xfId="7902" xr:uid="{00000000-0005-0000-0000-00000CC90000}"/>
    <cellStyle name="Normal 5 2 6 2 4 2" xfId="20528" xr:uid="{00000000-0005-0000-0000-00000DC90000}"/>
    <cellStyle name="Normal 5 2 6 2 4 2 2" xfId="55744" xr:uid="{00000000-0005-0000-0000-00000EC90000}"/>
    <cellStyle name="Normal 5 2 6 2 4 3" xfId="43147" xr:uid="{00000000-0005-0000-0000-00000FC90000}"/>
    <cellStyle name="Normal 5 2 6 2 4 4" xfId="33133" xr:uid="{00000000-0005-0000-0000-000010C90000}"/>
    <cellStyle name="Normal 5 2 6 2 5" xfId="9683" xr:uid="{00000000-0005-0000-0000-000011C90000}"/>
    <cellStyle name="Normal 5 2 6 2 5 2" xfId="22304" xr:uid="{00000000-0005-0000-0000-000012C90000}"/>
    <cellStyle name="Normal 5 2 6 2 5 2 2" xfId="57520" xr:uid="{00000000-0005-0000-0000-000013C90000}"/>
    <cellStyle name="Normal 5 2 6 2 5 3" xfId="44923" xr:uid="{00000000-0005-0000-0000-000014C90000}"/>
    <cellStyle name="Normal 5 2 6 2 5 4" xfId="34909" xr:uid="{00000000-0005-0000-0000-000015C90000}"/>
    <cellStyle name="Normal 5 2 6 2 6" xfId="11477" xr:uid="{00000000-0005-0000-0000-000016C90000}"/>
    <cellStyle name="Normal 5 2 6 2 6 2" xfId="24080" xr:uid="{00000000-0005-0000-0000-000017C90000}"/>
    <cellStyle name="Normal 5 2 6 2 6 2 2" xfId="59296" xr:uid="{00000000-0005-0000-0000-000018C90000}"/>
    <cellStyle name="Normal 5 2 6 2 6 3" xfId="46699" xr:uid="{00000000-0005-0000-0000-000019C90000}"/>
    <cellStyle name="Normal 5 2 6 2 6 4" xfId="36685" xr:uid="{00000000-0005-0000-0000-00001AC90000}"/>
    <cellStyle name="Normal 5 2 6 2 7" xfId="15844" xr:uid="{00000000-0005-0000-0000-00001BC90000}"/>
    <cellStyle name="Normal 5 2 6 2 7 2" xfId="51060" xr:uid="{00000000-0005-0000-0000-00001CC90000}"/>
    <cellStyle name="Normal 5 2 6 2 7 3" xfId="28449" xr:uid="{00000000-0005-0000-0000-00001DC90000}"/>
    <cellStyle name="Normal 5 2 6 2 8" xfId="12935" xr:uid="{00000000-0005-0000-0000-00001EC90000}"/>
    <cellStyle name="Normal 5 2 6 2 8 2" xfId="48153" xr:uid="{00000000-0005-0000-0000-00001FC90000}"/>
    <cellStyle name="Normal 5 2 6 2 9" xfId="38463" xr:uid="{00000000-0005-0000-0000-000020C90000}"/>
    <cellStyle name="Normal 5 2 6 3" xfId="3502" xr:uid="{00000000-0005-0000-0000-000021C90000}"/>
    <cellStyle name="Normal 5 2 6 3 10" xfId="26998" xr:uid="{00000000-0005-0000-0000-000022C90000}"/>
    <cellStyle name="Normal 5 2 6 3 11" xfId="61402" xr:uid="{00000000-0005-0000-0000-000023C90000}"/>
    <cellStyle name="Normal 5 2 6 3 2" xfId="5298" xr:uid="{00000000-0005-0000-0000-000024C90000}"/>
    <cellStyle name="Normal 5 2 6 3 2 2" xfId="17945" xr:uid="{00000000-0005-0000-0000-000025C90000}"/>
    <cellStyle name="Normal 5 2 6 3 2 2 2" xfId="53161" xr:uid="{00000000-0005-0000-0000-000026C90000}"/>
    <cellStyle name="Normal 5 2 6 3 2 3" xfId="40564" xr:uid="{00000000-0005-0000-0000-000027C90000}"/>
    <cellStyle name="Normal 5 2 6 3 2 4" xfId="30550" xr:uid="{00000000-0005-0000-0000-000028C90000}"/>
    <cellStyle name="Normal 5 2 6 3 3" xfId="6768" xr:uid="{00000000-0005-0000-0000-000029C90000}"/>
    <cellStyle name="Normal 5 2 6 3 3 2" xfId="19399" xr:uid="{00000000-0005-0000-0000-00002AC90000}"/>
    <cellStyle name="Normal 5 2 6 3 3 2 2" xfId="54615" xr:uid="{00000000-0005-0000-0000-00002BC90000}"/>
    <cellStyle name="Normal 5 2 6 3 3 3" xfId="42018" xr:uid="{00000000-0005-0000-0000-00002CC90000}"/>
    <cellStyle name="Normal 5 2 6 3 3 4" xfId="32004" xr:uid="{00000000-0005-0000-0000-00002DC90000}"/>
    <cellStyle name="Normal 5 2 6 3 4" xfId="8227" xr:uid="{00000000-0005-0000-0000-00002EC90000}"/>
    <cellStyle name="Normal 5 2 6 3 4 2" xfId="20853" xr:uid="{00000000-0005-0000-0000-00002FC90000}"/>
    <cellStyle name="Normal 5 2 6 3 4 2 2" xfId="56069" xr:uid="{00000000-0005-0000-0000-000030C90000}"/>
    <cellStyle name="Normal 5 2 6 3 4 3" xfId="43472" xr:uid="{00000000-0005-0000-0000-000031C90000}"/>
    <cellStyle name="Normal 5 2 6 3 4 4" xfId="33458" xr:uid="{00000000-0005-0000-0000-000032C90000}"/>
    <cellStyle name="Normal 5 2 6 3 5" xfId="10008" xr:uid="{00000000-0005-0000-0000-000033C90000}"/>
    <cellStyle name="Normal 5 2 6 3 5 2" xfId="22629" xr:uid="{00000000-0005-0000-0000-000034C90000}"/>
    <cellStyle name="Normal 5 2 6 3 5 2 2" xfId="57845" xr:uid="{00000000-0005-0000-0000-000035C90000}"/>
    <cellStyle name="Normal 5 2 6 3 5 3" xfId="45248" xr:uid="{00000000-0005-0000-0000-000036C90000}"/>
    <cellStyle name="Normal 5 2 6 3 5 4" xfId="35234" xr:uid="{00000000-0005-0000-0000-000037C90000}"/>
    <cellStyle name="Normal 5 2 6 3 6" xfId="11802" xr:uid="{00000000-0005-0000-0000-000038C90000}"/>
    <cellStyle name="Normal 5 2 6 3 6 2" xfId="24405" xr:uid="{00000000-0005-0000-0000-000039C90000}"/>
    <cellStyle name="Normal 5 2 6 3 6 2 2" xfId="59621" xr:uid="{00000000-0005-0000-0000-00003AC90000}"/>
    <cellStyle name="Normal 5 2 6 3 6 3" xfId="47024" xr:uid="{00000000-0005-0000-0000-00003BC90000}"/>
    <cellStyle name="Normal 5 2 6 3 6 4" xfId="37010" xr:uid="{00000000-0005-0000-0000-00003CC90000}"/>
    <cellStyle name="Normal 5 2 6 3 7" xfId="16169" xr:uid="{00000000-0005-0000-0000-00003DC90000}"/>
    <cellStyle name="Normal 5 2 6 3 7 2" xfId="51385" xr:uid="{00000000-0005-0000-0000-00003EC90000}"/>
    <cellStyle name="Normal 5 2 6 3 7 3" xfId="28774" xr:uid="{00000000-0005-0000-0000-00003FC90000}"/>
    <cellStyle name="Normal 5 2 6 3 8" xfId="14391" xr:uid="{00000000-0005-0000-0000-000040C90000}"/>
    <cellStyle name="Normal 5 2 6 3 8 2" xfId="49609" xr:uid="{00000000-0005-0000-0000-000041C90000}"/>
    <cellStyle name="Normal 5 2 6 3 9" xfId="38788" xr:uid="{00000000-0005-0000-0000-000042C90000}"/>
    <cellStyle name="Normal 5 2 6 4" xfId="2663" xr:uid="{00000000-0005-0000-0000-000043C90000}"/>
    <cellStyle name="Normal 5 2 6 4 10" xfId="26189" xr:uid="{00000000-0005-0000-0000-000044C90000}"/>
    <cellStyle name="Normal 5 2 6 4 11" xfId="60593" xr:uid="{00000000-0005-0000-0000-000045C90000}"/>
    <cellStyle name="Normal 5 2 6 4 2" xfId="4489" xr:uid="{00000000-0005-0000-0000-000046C90000}"/>
    <cellStyle name="Normal 5 2 6 4 2 2" xfId="17136" xr:uid="{00000000-0005-0000-0000-000047C90000}"/>
    <cellStyle name="Normal 5 2 6 4 2 2 2" xfId="52352" xr:uid="{00000000-0005-0000-0000-000048C90000}"/>
    <cellStyle name="Normal 5 2 6 4 2 3" xfId="39755" xr:uid="{00000000-0005-0000-0000-000049C90000}"/>
    <cellStyle name="Normal 5 2 6 4 2 4" xfId="29741" xr:uid="{00000000-0005-0000-0000-00004AC90000}"/>
    <cellStyle name="Normal 5 2 6 4 3" xfId="5959" xr:uid="{00000000-0005-0000-0000-00004BC90000}"/>
    <cellStyle name="Normal 5 2 6 4 3 2" xfId="18590" xr:uid="{00000000-0005-0000-0000-00004CC90000}"/>
    <cellStyle name="Normal 5 2 6 4 3 2 2" xfId="53806" xr:uid="{00000000-0005-0000-0000-00004DC90000}"/>
    <cellStyle name="Normal 5 2 6 4 3 3" xfId="41209" xr:uid="{00000000-0005-0000-0000-00004EC90000}"/>
    <cellStyle name="Normal 5 2 6 4 3 4" xfId="31195" xr:uid="{00000000-0005-0000-0000-00004FC90000}"/>
    <cellStyle name="Normal 5 2 6 4 4" xfId="7418" xr:uid="{00000000-0005-0000-0000-000050C90000}"/>
    <cellStyle name="Normal 5 2 6 4 4 2" xfId="20044" xr:uid="{00000000-0005-0000-0000-000051C90000}"/>
    <cellStyle name="Normal 5 2 6 4 4 2 2" xfId="55260" xr:uid="{00000000-0005-0000-0000-000052C90000}"/>
    <cellStyle name="Normal 5 2 6 4 4 3" xfId="42663" xr:uid="{00000000-0005-0000-0000-000053C90000}"/>
    <cellStyle name="Normal 5 2 6 4 4 4" xfId="32649" xr:uid="{00000000-0005-0000-0000-000054C90000}"/>
    <cellStyle name="Normal 5 2 6 4 5" xfId="9199" xr:uid="{00000000-0005-0000-0000-000055C90000}"/>
    <cellStyle name="Normal 5 2 6 4 5 2" xfId="21820" xr:uid="{00000000-0005-0000-0000-000056C90000}"/>
    <cellStyle name="Normal 5 2 6 4 5 2 2" xfId="57036" xr:uid="{00000000-0005-0000-0000-000057C90000}"/>
    <cellStyle name="Normal 5 2 6 4 5 3" xfId="44439" xr:uid="{00000000-0005-0000-0000-000058C90000}"/>
    <cellStyle name="Normal 5 2 6 4 5 4" xfId="34425" xr:uid="{00000000-0005-0000-0000-000059C90000}"/>
    <cellStyle name="Normal 5 2 6 4 6" xfId="10993" xr:uid="{00000000-0005-0000-0000-00005AC90000}"/>
    <cellStyle name="Normal 5 2 6 4 6 2" xfId="23596" xr:uid="{00000000-0005-0000-0000-00005BC90000}"/>
    <cellStyle name="Normal 5 2 6 4 6 2 2" xfId="58812" xr:uid="{00000000-0005-0000-0000-00005CC90000}"/>
    <cellStyle name="Normal 5 2 6 4 6 3" xfId="46215" xr:uid="{00000000-0005-0000-0000-00005DC90000}"/>
    <cellStyle name="Normal 5 2 6 4 6 4" xfId="36201" xr:uid="{00000000-0005-0000-0000-00005EC90000}"/>
    <cellStyle name="Normal 5 2 6 4 7" xfId="15360" xr:uid="{00000000-0005-0000-0000-00005FC90000}"/>
    <cellStyle name="Normal 5 2 6 4 7 2" xfId="50576" xr:uid="{00000000-0005-0000-0000-000060C90000}"/>
    <cellStyle name="Normal 5 2 6 4 7 3" xfId="27965" xr:uid="{00000000-0005-0000-0000-000061C90000}"/>
    <cellStyle name="Normal 5 2 6 4 8" xfId="13582" xr:uid="{00000000-0005-0000-0000-000062C90000}"/>
    <cellStyle name="Normal 5 2 6 4 8 2" xfId="48800" xr:uid="{00000000-0005-0000-0000-000063C90000}"/>
    <cellStyle name="Normal 5 2 6 4 9" xfId="37979" xr:uid="{00000000-0005-0000-0000-000064C90000}"/>
    <cellStyle name="Normal 5 2 6 5" xfId="3827" xr:uid="{00000000-0005-0000-0000-000065C90000}"/>
    <cellStyle name="Normal 5 2 6 5 2" xfId="8550" xr:uid="{00000000-0005-0000-0000-000066C90000}"/>
    <cellStyle name="Normal 5 2 6 5 2 2" xfId="21176" xr:uid="{00000000-0005-0000-0000-000067C90000}"/>
    <cellStyle name="Normal 5 2 6 5 2 2 2" xfId="56392" xr:uid="{00000000-0005-0000-0000-000068C90000}"/>
    <cellStyle name="Normal 5 2 6 5 2 3" xfId="43795" xr:uid="{00000000-0005-0000-0000-000069C90000}"/>
    <cellStyle name="Normal 5 2 6 5 2 4" xfId="33781" xr:uid="{00000000-0005-0000-0000-00006AC90000}"/>
    <cellStyle name="Normal 5 2 6 5 3" xfId="10331" xr:uid="{00000000-0005-0000-0000-00006BC90000}"/>
    <cellStyle name="Normal 5 2 6 5 3 2" xfId="22952" xr:uid="{00000000-0005-0000-0000-00006CC90000}"/>
    <cellStyle name="Normal 5 2 6 5 3 2 2" xfId="58168" xr:uid="{00000000-0005-0000-0000-00006DC90000}"/>
    <cellStyle name="Normal 5 2 6 5 3 3" xfId="45571" xr:uid="{00000000-0005-0000-0000-00006EC90000}"/>
    <cellStyle name="Normal 5 2 6 5 3 4" xfId="35557" xr:uid="{00000000-0005-0000-0000-00006FC90000}"/>
    <cellStyle name="Normal 5 2 6 5 4" xfId="12127" xr:uid="{00000000-0005-0000-0000-000070C90000}"/>
    <cellStyle name="Normal 5 2 6 5 4 2" xfId="24728" xr:uid="{00000000-0005-0000-0000-000071C90000}"/>
    <cellStyle name="Normal 5 2 6 5 4 2 2" xfId="59944" xr:uid="{00000000-0005-0000-0000-000072C90000}"/>
    <cellStyle name="Normal 5 2 6 5 4 3" xfId="47347" xr:uid="{00000000-0005-0000-0000-000073C90000}"/>
    <cellStyle name="Normal 5 2 6 5 4 4" xfId="37333" xr:uid="{00000000-0005-0000-0000-000074C90000}"/>
    <cellStyle name="Normal 5 2 6 5 5" xfId="16492" xr:uid="{00000000-0005-0000-0000-000075C90000}"/>
    <cellStyle name="Normal 5 2 6 5 5 2" xfId="51708" xr:uid="{00000000-0005-0000-0000-000076C90000}"/>
    <cellStyle name="Normal 5 2 6 5 5 3" xfId="29097" xr:uid="{00000000-0005-0000-0000-000077C90000}"/>
    <cellStyle name="Normal 5 2 6 5 6" xfId="14714" xr:uid="{00000000-0005-0000-0000-000078C90000}"/>
    <cellStyle name="Normal 5 2 6 5 6 2" xfId="49932" xr:uid="{00000000-0005-0000-0000-000079C90000}"/>
    <cellStyle name="Normal 5 2 6 5 7" xfId="39111" xr:uid="{00000000-0005-0000-0000-00007AC90000}"/>
    <cellStyle name="Normal 5 2 6 5 8" xfId="27321" xr:uid="{00000000-0005-0000-0000-00007BC90000}"/>
    <cellStyle name="Normal 5 2 6 6" xfId="4167" xr:uid="{00000000-0005-0000-0000-00007CC90000}"/>
    <cellStyle name="Normal 5 2 6 6 2" xfId="16814" xr:uid="{00000000-0005-0000-0000-00007DC90000}"/>
    <cellStyle name="Normal 5 2 6 6 2 2" xfId="52030" xr:uid="{00000000-0005-0000-0000-00007EC90000}"/>
    <cellStyle name="Normal 5 2 6 6 2 3" xfId="29419" xr:uid="{00000000-0005-0000-0000-00007FC90000}"/>
    <cellStyle name="Normal 5 2 6 6 3" xfId="13260" xr:uid="{00000000-0005-0000-0000-000080C90000}"/>
    <cellStyle name="Normal 5 2 6 6 3 2" xfId="48478" xr:uid="{00000000-0005-0000-0000-000081C90000}"/>
    <cellStyle name="Normal 5 2 6 6 4" xfId="39433" xr:uid="{00000000-0005-0000-0000-000082C90000}"/>
    <cellStyle name="Normal 5 2 6 6 5" xfId="25867" xr:uid="{00000000-0005-0000-0000-000083C90000}"/>
    <cellStyle name="Normal 5 2 6 7" xfId="5637" xr:uid="{00000000-0005-0000-0000-000084C90000}"/>
    <cellStyle name="Normal 5 2 6 7 2" xfId="18268" xr:uid="{00000000-0005-0000-0000-000085C90000}"/>
    <cellStyle name="Normal 5 2 6 7 2 2" xfId="53484" xr:uid="{00000000-0005-0000-0000-000086C90000}"/>
    <cellStyle name="Normal 5 2 6 7 3" xfId="40887" xr:uid="{00000000-0005-0000-0000-000087C90000}"/>
    <cellStyle name="Normal 5 2 6 7 4" xfId="30873" xr:uid="{00000000-0005-0000-0000-000088C90000}"/>
    <cellStyle name="Normal 5 2 6 8" xfId="7096" xr:uid="{00000000-0005-0000-0000-000089C90000}"/>
    <cellStyle name="Normal 5 2 6 8 2" xfId="19722" xr:uid="{00000000-0005-0000-0000-00008AC90000}"/>
    <cellStyle name="Normal 5 2 6 8 2 2" xfId="54938" xr:uid="{00000000-0005-0000-0000-00008BC90000}"/>
    <cellStyle name="Normal 5 2 6 8 3" xfId="42341" xr:uid="{00000000-0005-0000-0000-00008CC90000}"/>
    <cellStyle name="Normal 5 2 6 8 4" xfId="32327" xr:uid="{00000000-0005-0000-0000-00008DC90000}"/>
    <cellStyle name="Normal 5 2 6 9" xfId="8877" xr:uid="{00000000-0005-0000-0000-00008EC90000}"/>
    <cellStyle name="Normal 5 2 6 9 2" xfId="21498" xr:uid="{00000000-0005-0000-0000-00008FC90000}"/>
    <cellStyle name="Normal 5 2 6 9 2 2" xfId="56714" xr:uid="{00000000-0005-0000-0000-000090C90000}"/>
    <cellStyle name="Normal 5 2 6 9 3" xfId="44117" xr:uid="{00000000-0005-0000-0000-000091C90000}"/>
    <cellStyle name="Normal 5 2 6 9 4" xfId="34103" xr:uid="{00000000-0005-0000-0000-000092C90000}"/>
    <cellStyle name="Normal 5 2 7" xfId="2336" xr:uid="{00000000-0005-0000-0000-000093C90000}"/>
    <cellStyle name="Normal 5 2 7 10" xfId="10724" xr:uid="{00000000-0005-0000-0000-000094C90000}"/>
    <cellStyle name="Normal 5 2 7 10 2" xfId="23335" xr:uid="{00000000-0005-0000-0000-000095C90000}"/>
    <cellStyle name="Normal 5 2 7 10 2 2" xfId="58551" xr:uid="{00000000-0005-0000-0000-000096C90000}"/>
    <cellStyle name="Normal 5 2 7 10 3" xfId="45954" xr:uid="{00000000-0005-0000-0000-000097C90000}"/>
    <cellStyle name="Normal 5 2 7 10 4" xfId="35940" xr:uid="{00000000-0005-0000-0000-000098C90000}"/>
    <cellStyle name="Normal 5 2 7 11" xfId="15048" xr:uid="{00000000-0005-0000-0000-000099C90000}"/>
    <cellStyle name="Normal 5 2 7 11 2" xfId="50264" xr:uid="{00000000-0005-0000-0000-00009AC90000}"/>
    <cellStyle name="Normal 5 2 7 11 3" xfId="27653" xr:uid="{00000000-0005-0000-0000-00009BC90000}"/>
    <cellStyle name="Normal 5 2 7 12" xfId="12461" xr:uid="{00000000-0005-0000-0000-00009CC90000}"/>
    <cellStyle name="Normal 5 2 7 12 2" xfId="47679" xr:uid="{00000000-0005-0000-0000-00009DC90000}"/>
    <cellStyle name="Normal 5 2 7 13" xfId="37667" xr:uid="{00000000-0005-0000-0000-00009EC90000}"/>
    <cellStyle name="Normal 5 2 7 14" xfId="25068" xr:uid="{00000000-0005-0000-0000-00009FC90000}"/>
    <cellStyle name="Normal 5 2 7 15" xfId="60281" xr:uid="{00000000-0005-0000-0000-0000A0C90000}"/>
    <cellStyle name="Normal 5 2 7 2" xfId="3183" xr:uid="{00000000-0005-0000-0000-0000A1C90000}"/>
    <cellStyle name="Normal 5 2 7 2 10" xfId="25552" xr:uid="{00000000-0005-0000-0000-0000A2C90000}"/>
    <cellStyle name="Normal 5 2 7 2 11" xfId="61087" xr:uid="{00000000-0005-0000-0000-0000A3C90000}"/>
    <cellStyle name="Normal 5 2 7 2 2" xfId="4983" xr:uid="{00000000-0005-0000-0000-0000A4C90000}"/>
    <cellStyle name="Normal 5 2 7 2 2 2" xfId="17630" xr:uid="{00000000-0005-0000-0000-0000A5C90000}"/>
    <cellStyle name="Normal 5 2 7 2 2 2 2" xfId="52846" xr:uid="{00000000-0005-0000-0000-0000A6C90000}"/>
    <cellStyle name="Normal 5 2 7 2 2 2 3" xfId="30235" xr:uid="{00000000-0005-0000-0000-0000A7C90000}"/>
    <cellStyle name="Normal 5 2 7 2 2 3" xfId="14076" xr:uid="{00000000-0005-0000-0000-0000A8C90000}"/>
    <cellStyle name="Normal 5 2 7 2 2 3 2" xfId="49294" xr:uid="{00000000-0005-0000-0000-0000A9C90000}"/>
    <cellStyle name="Normal 5 2 7 2 2 4" xfId="40249" xr:uid="{00000000-0005-0000-0000-0000AAC90000}"/>
    <cellStyle name="Normal 5 2 7 2 2 5" xfId="26683" xr:uid="{00000000-0005-0000-0000-0000ABC90000}"/>
    <cellStyle name="Normal 5 2 7 2 3" xfId="6453" xr:uid="{00000000-0005-0000-0000-0000ACC90000}"/>
    <cellStyle name="Normal 5 2 7 2 3 2" xfId="19084" xr:uid="{00000000-0005-0000-0000-0000ADC90000}"/>
    <cellStyle name="Normal 5 2 7 2 3 2 2" xfId="54300" xr:uid="{00000000-0005-0000-0000-0000AEC90000}"/>
    <cellStyle name="Normal 5 2 7 2 3 3" xfId="41703" xr:uid="{00000000-0005-0000-0000-0000AFC90000}"/>
    <cellStyle name="Normal 5 2 7 2 3 4" xfId="31689" xr:uid="{00000000-0005-0000-0000-0000B0C90000}"/>
    <cellStyle name="Normal 5 2 7 2 4" xfId="7912" xr:uid="{00000000-0005-0000-0000-0000B1C90000}"/>
    <cellStyle name="Normal 5 2 7 2 4 2" xfId="20538" xr:uid="{00000000-0005-0000-0000-0000B2C90000}"/>
    <cellStyle name="Normal 5 2 7 2 4 2 2" xfId="55754" xr:uid="{00000000-0005-0000-0000-0000B3C90000}"/>
    <cellStyle name="Normal 5 2 7 2 4 3" xfId="43157" xr:uid="{00000000-0005-0000-0000-0000B4C90000}"/>
    <cellStyle name="Normal 5 2 7 2 4 4" xfId="33143" xr:uid="{00000000-0005-0000-0000-0000B5C90000}"/>
    <cellStyle name="Normal 5 2 7 2 5" xfId="9693" xr:uid="{00000000-0005-0000-0000-0000B6C90000}"/>
    <cellStyle name="Normal 5 2 7 2 5 2" xfId="22314" xr:uid="{00000000-0005-0000-0000-0000B7C90000}"/>
    <cellStyle name="Normal 5 2 7 2 5 2 2" xfId="57530" xr:uid="{00000000-0005-0000-0000-0000B8C90000}"/>
    <cellStyle name="Normal 5 2 7 2 5 3" xfId="44933" xr:uid="{00000000-0005-0000-0000-0000B9C90000}"/>
    <cellStyle name="Normal 5 2 7 2 5 4" xfId="34919" xr:uid="{00000000-0005-0000-0000-0000BAC90000}"/>
    <cellStyle name="Normal 5 2 7 2 6" xfId="11487" xr:uid="{00000000-0005-0000-0000-0000BBC90000}"/>
    <cellStyle name="Normal 5 2 7 2 6 2" xfId="24090" xr:uid="{00000000-0005-0000-0000-0000BCC90000}"/>
    <cellStyle name="Normal 5 2 7 2 6 2 2" xfId="59306" xr:uid="{00000000-0005-0000-0000-0000BDC90000}"/>
    <cellStyle name="Normal 5 2 7 2 6 3" xfId="46709" xr:uid="{00000000-0005-0000-0000-0000BEC90000}"/>
    <cellStyle name="Normal 5 2 7 2 6 4" xfId="36695" xr:uid="{00000000-0005-0000-0000-0000BFC90000}"/>
    <cellStyle name="Normal 5 2 7 2 7" xfId="15854" xr:uid="{00000000-0005-0000-0000-0000C0C90000}"/>
    <cellStyle name="Normal 5 2 7 2 7 2" xfId="51070" xr:uid="{00000000-0005-0000-0000-0000C1C90000}"/>
    <cellStyle name="Normal 5 2 7 2 7 3" xfId="28459" xr:uid="{00000000-0005-0000-0000-0000C2C90000}"/>
    <cellStyle name="Normal 5 2 7 2 8" xfId="12945" xr:uid="{00000000-0005-0000-0000-0000C3C90000}"/>
    <cellStyle name="Normal 5 2 7 2 8 2" xfId="48163" xr:uid="{00000000-0005-0000-0000-0000C4C90000}"/>
    <cellStyle name="Normal 5 2 7 2 9" xfId="38473" xr:uid="{00000000-0005-0000-0000-0000C5C90000}"/>
    <cellStyle name="Normal 5 2 7 3" xfId="3512" xr:uid="{00000000-0005-0000-0000-0000C6C90000}"/>
    <cellStyle name="Normal 5 2 7 3 10" xfId="27008" xr:uid="{00000000-0005-0000-0000-0000C7C90000}"/>
    <cellStyle name="Normal 5 2 7 3 11" xfId="61412" xr:uid="{00000000-0005-0000-0000-0000C8C90000}"/>
    <cellStyle name="Normal 5 2 7 3 2" xfId="5308" xr:uid="{00000000-0005-0000-0000-0000C9C90000}"/>
    <cellStyle name="Normal 5 2 7 3 2 2" xfId="17955" xr:uid="{00000000-0005-0000-0000-0000CAC90000}"/>
    <cellStyle name="Normal 5 2 7 3 2 2 2" xfId="53171" xr:uid="{00000000-0005-0000-0000-0000CBC90000}"/>
    <cellStyle name="Normal 5 2 7 3 2 3" xfId="40574" xr:uid="{00000000-0005-0000-0000-0000CCC90000}"/>
    <cellStyle name="Normal 5 2 7 3 2 4" xfId="30560" xr:uid="{00000000-0005-0000-0000-0000CDC90000}"/>
    <cellStyle name="Normal 5 2 7 3 3" xfId="6778" xr:uid="{00000000-0005-0000-0000-0000CEC90000}"/>
    <cellStyle name="Normal 5 2 7 3 3 2" xfId="19409" xr:uid="{00000000-0005-0000-0000-0000CFC90000}"/>
    <cellStyle name="Normal 5 2 7 3 3 2 2" xfId="54625" xr:uid="{00000000-0005-0000-0000-0000D0C90000}"/>
    <cellStyle name="Normal 5 2 7 3 3 3" xfId="42028" xr:uid="{00000000-0005-0000-0000-0000D1C90000}"/>
    <cellStyle name="Normal 5 2 7 3 3 4" xfId="32014" xr:uid="{00000000-0005-0000-0000-0000D2C90000}"/>
    <cellStyle name="Normal 5 2 7 3 4" xfId="8237" xr:uid="{00000000-0005-0000-0000-0000D3C90000}"/>
    <cellStyle name="Normal 5 2 7 3 4 2" xfId="20863" xr:uid="{00000000-0005-0000-0000-0000D4C90000}"/>
    <cellStyle name="Normal 5 2 7 3 4 2 2" xfId="56079" xr:uid="{00000000-0005-0000-0000-0000D5C90000}"/>
    <cellStyle name="Normal 5 2 7 3 4 3" xfId="43482" xr:uid="{00000000-0005-0000-0000-0000D6C90000}"/>
    <cellStyle name="Normal 5 2 7 3 4 4" xfId="33468" xr:uid="{00000000-0005-0000-0000-0000D7C90000}"/>
    <cellStyle name="Normal 5 2 7 3 5" xfId="10018" xr:uid="{00000000-0005-0000-0000-0000D8C90000}"/>
    <cellStyle name="Normal 5 2 7 3 5 2" xfId="22639" xr:uid="{00000000-0005-0000-0000-0000D9C90000}"/>
    <cellStyle name="Normal 5 2 7 3 5 2 2" xfId="57855" xr:uid="{00000000-0005-0000-0000-0000DAC90000}"/>
    <cellStyle name="Normal 5 2 7 3 5 3" xfId="45258" xr:uid="{00000000-0005-0000-0000-0000DBC90000}"/>
    <cellStyle name="Normal 5 2 7 3 5 4" xfId="35244" xr:uid="{00000000-0005-0000-0000-0000DCC90000}"/>
    <cellStyle name="Normal 5 2 7 3 6" xfId="11812" xr:uid="{00000000-0005-0000-0000-0000DDC90000}"/>
    <cellStyle name="Normal 5 2 7 3 6 2" xfId="24415" xr:uid="{00000000-0005-0000-0000-0000DEC90000}"/>
    <cellStyle name="Normal 5 2 7 3 6 2 2" xfId="59631" xr:uid="{00000000-0005-0000-0000-0000DFC90000}"/>
    <cellStyle name="Normal 5 2 7 3 6 3" xfId="47034" xr:uid="{00000000-0005-0000-0000-0000E0C90000}"/>
    <cellStyle name="Normal 5 2 7 3 6 4" xfId="37020" xr:uid="{00000000-0005-0000-0000-0000E1C90000}"/>
    <cellStyle name="Normal 5 2 7 3 7" xfId="16179" xr:uid="{00000000-0005-0000-0000-0000E2C90000}"/>
    <cellStyle name="Normal 5 2 7 3 7 2" xfId="51395" xr:uid="{00000000-0005-0000-0000-0000E3C90000}"/>
    <cellStyle name="Normal 5 2 7 3 7 3" xfId="28784" xr:uid="{00000000-0005-0000-0000-0000E4C90000}"/>
    <cellStyle name="Normal 5 2 7 3 8" xfId="14401" xr:uid="{00000000-0005-0000-0000-0000E5C90000}"/>
    <cellStyle name="Normal 5 2 7 3 8 2" xfId="49619" xr:uid="{00000000-0005-0000-0000-0000E6C90000}"/>
    <cellStyle name="Normal 5 2 7 3 9" xfId="38798" xr:uid="{00000000-0005-0000-0000-0000E7C90000}"/>
    <cellStyle name="Normal 5 2 7 4" xfId="2673" xr:uid="{00000000-0005-0000-0000-0000E8C90000}"/>
    <cellStyle name="Normal 5 2 7 4 10" xfId="26199" xr:uid="{00000000-0005-0000-0000-0000E9C90000}"/>
    <cellStyle name="Normal 5 2 7 4 11" xfId="60603" xr:uid="{00000000-0005-0000-0000-0000EAC90000}"/>
    <cellStyle name="Normal 5 2 7 4 2" xfId="4499" xr:uid="{00000000-0005-0000-0000-0000EBC90000}"/>
    <cellStyle name="Normal 5 2 7 4 2 2" xfId="17146" xr:uid="{00000000-0005-0000-0000-0000ECC90000}"/>
    <cellStyle name="Normal 5 2 7 4 2 2 2" xfId="52362" xr:uid="{00000000-0005-0000-0000-0000EDC90000}"/>
    <cellStyle name="Normal 5 2 7 4 2 3" xfId="39765" xr:uid="{00000000-0005-0000-0000-0000EEC90000}"/>
    <cellStyle name="Normal 5 2 7 4 2 4" xfId="29751" xr:uid="{00000000-0005-0000-0000-0000EFC90000}"/>
    <cellStyle name="Normal 5 2 7 4 3" xfId="5969" xr:uid="{00000000-0005-0000-0000-0000F0C90000}"/>
    <cellStyle name="Normal 5 2 7 4 3 2" xfId="18600" xr:uid="{00000000-0005-0000-0000-0000F1C90000}"/>
    <cellStyle name="Normal 5 2 7 4 3 2 2" xfId="53816" xr:uid="{00000000-0005-0000-0000-0000F2C90000}"/>
    <cellStyle name="Normal 5 2 7 4 3 3" xfId="41219" xr:uid="{00000000-0005-0000-0000-0000F3C90000}"/>
    <cellStyle name="Normal 5 2 7 4 3 4" xfId="31205" xr:uid="{00000000-0005-0000-0000-0000F4C90000}"/>
    <cellStyle name="Normal 5 2 7 4 4" xfId="7428" xr:uid="{00000000-0005-0000-0000-0000F5C90000}"/>
    <cellStyle name="Normal 5 2 7 4 4 2" xfId="20054" xr:uid="{00000000-0005-0000-0000-0000F6C90000}"/>
    <cellStyle name="Normal 5 2 7 4 4 2 2" xfId="55270" xr:uid="{00000000-0005-0000-0000-0000F7C90000}"/>
    <cellStyle name="Normal 5 2 7 4 4 3" xfId="42673" xr:uid="{00000000-0005-0000-0000-0000F8C90000}"/>
    <cellStyle name="Normal 5 2 7 4 4 4" xfId="32659" xr:uid="{00000000-0005-0000-0000-0000F9C90000}"/>
    <cellStyle name="Normal 5 2 7 4 5" xfId="9209" xr:uid="{00000000-0005-0000-0000-0000FAC90000}"/>
    <cellStyle name="Normal 5 2 7 4 5 2" xfId="21830" xr:uid="{00000000-0005-0000-0000-0000FBC90000}"/>
    <cellStyle name="Normal 5 2 7 4 5 2 2" xfId="57046" xr:uid="{00000000-0005-0000-0000-0000FCC90000}"/>
    <cellStyle name="Normal 5 2 7 4 5 3" xfId="44449" xr:uid="{00000000-0005-0000-0000-0000FDC90000}"/>
    <cellStyle name="Normal 5 2 7 4 5 4" xfId="34435" xr:uid="{00000000-0005-0000-0000-0000FEC90000}"/>
    <cellStyle name="Normal 5 2 7 4 6" xfId="11003" xr:uid="{00000000-0005-0000-0000-0000FFC90000}"/>
    <cellStyle name="Normal 5 2 7 4 6 2" xfId="23606" xr:uid="{00000000-0005-0000-0000-000000CA0000}"/>
    <cellStyle name="Normal 5 2 7 4 6 2 2" xfId="58822" xr:uid="{00000000-0005-0000-0000-000001CA0000}"/>
    <cellStyle name="Normal 5 2 7 4 6 3" xfId="46225" xr:uid="{00000000-0005-0000-0000-000002CA0000}"/>
    <cellStyle name="Normal 5 2 7 4 6 4" xfId="36211" xr:uid="{00000000-0005-0000-0000-000003CA0000}"/>
    <cellStyle name="Normal 5 2 7 4 7" xfId="15370" xr:uid="{00000000-0005-0000-0000-000004CA0000}"/>
    <cellStyle name="Normal 5 2 7 4 7 2" xfId="50586" xr:uid="{00000000-0005-0000-0000-000005CA0000}"/>
    <cellStyle name="Normal 5 2 7 4 7 3" xfId="27975" xr:uid="{00000000-0005-0000-0000-000006CA0000}"/>
    <cellStyle name="Normal 5 2 7 4 8" xfId="13592" xr:uid="{00000000-0005-0000-0000-000007CA0000}"/>
    <cellStyle name="Normal 5 2 7 4 8 2" xfId="48810" xr:uid="{00000000-0005-0000-0000-000008CA0000}"/>
    <cellStyle name="Normal 5 2 7 4 9" xfId="37989" xr:uid="{00000000-0005-0000-0000-000009CA0000}"/>
    <cellStyle name="Normal 5 2 7 5" xfId="3837" xr:uid="{00000000-0005-0000-0000-00000ACA0000}"/>
    <cellStyle name="Normal 5 2 7 5 2" xfId="8560" xr:uid="{00000000-0005-0000-0000-00000BCA0000}"/>
    <cellStyle name="Normal 5 2 7 5 2 2" xfId="21186" xr:uid="{00000000-0005-0000-0000-00000CCA0000}"/>
    <cellStyle name="Normal 5 2 7 5 2 2 2" xfId="56402" xr:uid="{00000000-0005-0000-0000-00000DCA0000}"/>
    <cellStyle name="Normal 5 2 7 5 2 3" xfId="43805" xr:uid="{00000000-0005-0000-0000-00000ECA0000}"/>
    <cellStyle name="Normal 5 2 7 5 2 4" xfId="33791" xr:uid="{00000000-0005-0000-0000-00000FCA0000}"/>
    <cellStyle name="Normal 5 2 7 5 3" xfId="10341" xr:uid="{00000000-0005-0000-0000-000010CA0000}"/>
    <cellStyle name="Normal 5 2 7 5 3 2" xfId="22962" xr:uid="{00000000-0005-0000-0000-000011CA0000}"/>
    <cellStyle name="Normal 5 2 7 5 3 2 2" xfId="58178" xr:uid="{00000000-0005-0000-0000-000012CA0000}"/>
    <cellStyle name="Normal 5 2 7 5 3 3" xfId="45581" xr:uid="{00000000-0005-0000-0000-000013CA0000}"/>
    <cellStyle name="Normal 5 2 7 5 3 4" xfId="35567" xr:uid="{00000000-0005-0000-0000-000014CA0000}"/>
    <cellStyle name="Normal 5 2 7 5 4" xfId="12137" xr:uid="{00000000-0005-0000-0000-000015CA0000}"/>
    <cellStyle name="Normal 5 2 7 5 4 2" xfId="24738" xr:uid="{00000000-0005-0000-0000-000016CA0000}"/>
    <cellStyle name="Normal 5 2 7 5 4 2 2" xfId="59954" xr:uid="{00000000-0005-0000-0000-000017CA0000}"/>
    <cellStyle name="Normal 5 2 7 5 4 3" xfId="47357" xr:uid="{00000000-0005-0000-0000-000018CA0000}"/>
    <cellStyle name="Normal 5 2 7 5 4 4" xfId="37343" xr:uid="{00000000-0005-0000-0000-000019CA0000}"/>
    <cellStyle name="Normal 5 2 7 5 5" xfId="16502" xr:uid="{00000000-0005-0000-0000-00001ACA0000}"/>
    <cellStyle name="Normal 5 2 7 5 5 2" xfId="51718" xr:uid="{00000000-0005-0000-0000-00001BCA0000}"/>
    <cellStyle name="Normal 5 2 7 5 5 3" xfId="29107" xr:uid="{00000000-0005-0000-0000-00001CCA0000}"/>
    <cellStyle name="Normal 5 2 7 5 6" xfId="14724" xr:uid="{00000000-0005-0000-0000-00001DCA0000}"/>
    <cellStyle name="Normal 5 2 7 5 6 2" xfId="49942" xr:uid="{00000000-0005-0000-0000-00001ECA0000}"/>
    <cellStyle name="Normal 5 2 7 5 7" xfId="39121" xr:uid="{00000000-0005-0000-0000-00001FCA0000}"/>
    <cellStyle name="Normal 5 2 7 5 8" xfId="27331" xr:uid="{00000000-0005-0000-0000-000020CA0000}"/>
    <cellStyle name="Normal 5 2 7 6" xfId="4177" xr:uid="{00000000-0005-0000-0000-000021CA0000}"/>
    <cellStyle name="Normal 5 2 7 6 2" xfId="16824" xr:uid="{00000000-0005-0000-0000-000022CA0000}"/>
    <cellStyle name="Normal 5 2 7 6 2 2" xfId="52040" xr:uid="{00000000-0005-0000-0000-000023CA0000}"/>
    <cellStyle name="Normal 5 2 7 6 2 3" xfId="29429" xr:uid="{00000000-0005-0000-0000-000024CA0000}"/>
    <cellStyle name="Normal 5 2 7 6 3" xfId="13270" xr:uid="{00000000-0005-0000-0000-000025CA0000}"/>
    <cellStyle name="Normal 5 2 7 6 3 2" xfId="48488" xr:uid="{00000000-0005-0000-0000-000026CA0000}"/>
    <cellStyle name="Normal 5 2 7 6 4" xfId="39443" xr:uid="{00000000-0005-0000-0000-000027CA0000}"/>
    <cellStyle name="Normal 5 2 7 6 5" xfId="25877" xr:uid="{00000000-0005-0000-0000-000028CA0000}"/>
    <cellStyle name="Normal 5 2 7 7" xfId="5647" xr:uid="{00000000-0005-0000-0000-000029CA0000}"/>
    <cellStyle name="Normal 5 2 7 7 2" xfId="18278" xr:uid="{00000000-0005-0000-0000-00002ACA0000}"/>
    <cellStyle name="Normal 5 2 7 7 2 2" xfId="53494" xr:uid="{00000000-0005-0000-0000-00002BCA0000}"/>
    <cellStyle name="Normal 5 2 7 7 3" xfId="40897" xr:uid="{00000000-0005-0000-0000-00002CCA0000}"/>
    <cellStyle name="Normal 5 2 7 7 4" xfId="30883" xr:uid="{00000000-0005-0000-0000-00002DCA0000}"/>
    <cellStyle name="Normal 5 2 7 8" xfId="7106" xr:uid="{00000000-0005-0000-0000-00002ECA0000}"/>
    <cellStyle name="Normal 5 2 7 8 2" xfId="19732" xr:uid="{00000000-0005-0000-0000-00002FCA0000}"/>
    <cellStyle name="Normal 5 2 7 8 2 2" xfId="54948" xr:uid="{00000000-0005-0000-0000-000030CA0000}"/>
    <cellStyle name="Normal 5 2 7 8 3" xfId="42351" xr:uid="{00000000-0005-0000-0000-000031CA0000}"/>
    <cellStyle name="Normal 5 2 7 8 4" xfId="32337" xr:uid="{00000000-0005-0000-0000-000032CA0000}"/>
    <cellStyle name="Normal 5 2 7 9" xfId="8887" xr:uid="{00000000-0005-0000-0000-000033CA0000}"/>
    <cellStyle name="Normal 5 2 7 9 2" xfId="21508" xr:uid="{00000000-0005-0000-0000-000034CA0000}"/>
    <cellStyle name="Normal 5 2 7 9 2 2" xfId="56724" xr:uid="{00000000-0005-0000-0000-000035CA0000}"/>
    <cellStyle name="Normal 5 2 7 9 3" xfId="44127" xr:uid="{00000000-0005-0000-0000-000036CA0000}"/>
    <cellStyle name="Normal 5 2 7 9 4" xfId="34113" xr:uid="{00000000-0005-0000-0000-000037CA0000}"/>
    <cellStyle name="Normal 5 2 8" xfId="3008" xr:uid="{00000000-0005-0000-0000-000038CA0000}"/>
    <cellStyle name="Normal 5 2 8 10" xfId="25383" xr:uid="{00000000-0005-0000-0000-000039CA0000}"/>
    <cellStyle name="Normal 5 2 8 11" xfId="60918" xr:uid="{00000000-0005-0000-0000-00003ACA0000}"/>
    <cellStyle name="Normal 5 2 8 2" xfId="4814" xr:uid="{00000000-0005-0000-0000-00003BCA0000}"/>
    <cellStyle name="Normal 5 2 8 2 2" xfId="17461" xr:uid="{00000000-0005-0000-0000-00003CCA0000}"/>
    <cellStyle name="Normal 5 2 8 2 2 2" xfId="52677" xr:uid="{00000000-0005-0000-0000-00003DCA0000}"/>
    <cellStyle name="Normal 5 2 8 2 2 3" xfId="30066" xr:uid="{00000000-0005-0000-0000-00003ECA0000}"/>
    <cellStyle name="Normal 5 2 8 2 3" xfId="13907" xr:uid="{00000000-0005-0000-0000-00003FCA0000}"/>
    <cellStyle name="Normal 5 2 8 2 3 2" xfId="49125" xr:uid="{00000000-0005-0000-0000-000040CA0000}"/>
    <cellStyle name="Normal 5 2 8 2 4" xfId="40080" xr:uid="{00000000-0005-0000-0000-000041CA0000}"/>
    <cellStyle name="Normal 5 2 8 2 5" xfId="26514" xr:uid="{00000000-0005-0000-0000-000042CA0000}"/>
    <cellStyle name="Normal 5 2 8 3" xfId="6284" xr:uid="{00000000-0005-0000-0000-000043CA0000}"/>
    <cellStyle name="Normal 5 2 8 3 2" xfId="18915" xr:uid="{00000000-0005-0000-0000-000044CA0000}"/>
    <cellStyle name="Normal 5 2 8 3 2 2" xfId="54131" xr:uid="{00000000-0005-0000-0000-000045CA0000}"/>
    <cellStyle name="Normal 5 2 8 3 3" xfId="41534" xr:uid="{00000000-0005-0000-0000-000046CA0000}"/>
    <cellStyle name="Normal 5 2 8 3 4" xfId="31520" xr:uid="{00000000-0005-0000-0000-000047CA0000}"/>
    <cellStyle name="Normal 5 2 8 4" xfId="7743" xr:uid="{00000000-0005-0000-0000-000048CA0000}"/>
    <cellStyle name="Normal 5 2 8 4 2" xfId="20369" xr:uid="{00000000-0005-0000-0000-000049CA0000}"/>
    <cellStyle name="Normal 5 2 8 4 2 2" xfId="55585" xr:uid="{00000000-0005-0000-0000-00004ACA0000}"/>
    <cellStyle name="Normal 5 2 8 4 3" xfId="42988" xr:uid="{00000000-0005-0000-0000-00004BCA0000}"/>
    <cellStyle name="Normal 5 2 8 4 4" xfId="32974" xr:uid="{00000000-0005-0000-0000-00004CCA0000}"/>
    <cellStyle name="Normal 5 2 8 5" xfId="9524" xr:uid="{00000000-0005-0000-0000-00004DCA0000}"/>
    <cellStyle name="Normal 5 2 8 5 2" xfId="22145" xr:uid="{00000000-0005-0000-0000-00004ECA0000}"/>
    <cellStyle name="Normal 5 2 8 5 2 2" xfId="57361" xr:uid="{00000000-0005-0000-0000-00004FCA0000}"/>
    <cellStyle name="Normal 5 2 8 5 3" xfId="44764" xr:uid="{00000000-0005-0000-0000-000050CA0000}"/>
    <cellStyle name="Normal 5 2 8 5 4" xfId="34750" xr:uid="{00000000-0005-0000-0000-000051CA0000}"/>
    <cellStyle name="Normal 5 2 8 6" xfId="11318" xr:uid="{00000000-0005-0000-0000-000052CA0000}"/>
    <cellStyle name="Normal 5 2 8 6 2" xfId="23921" xr:uid="{00000000-0005-0000-0000-000053CA0000}"/>
    <cellStyle name="Normal 5 2 8 6 2 2" xfId="59137" xr:uid="{00000000-0005-0000-0000-000054CA0000}"/>
    <cellStyle name="Normal 5 2 8 6 3" xfId="46540" xr:uid="{00000000-0005-0000-0000-000055CA0000}"/>
    <cellStyle name="Normal 5 2 8 6 4" xfId="36526" xr:uid="{00000000-0005-0000-0000-000056CA0000}"/>
    <cellStyle name="Normal 5 2 8 7" xfId="15685" xr:uid="{00000000-0005-0000-0000-000057CA0000}"/>
    <cellStyle name="Normal 5 2 8 7 2" xfId="50901" xr:uid="{00000000-0005-0000-0000-000058CA0000}"/>
    <cellStyle name="Normal 5 2 8 7 3" xfId="28290" xr:uid="{00000000-0005-0000-0000-000059CA0000}"/>
    <cellStyle name="Normal 5 2 8 8" xfId="12776" xr:uid="{00000000-0005-0000-0000-00005ACA0000}"/>
    <cellStyle name="Normal 5 2 8 8 2" xfId="47994" xr:uid="{00000000-0005-0000-0000-00005BCA0000}"/>
    <cellStyle name="Normal 5 2 8 9" xfId="38304" xr:uid="{00000000-0005-0000-0000-00005CCA0000}"/>
    <cellStyle name="Normal 5 2 9" xfId="3020" xr:uid="{00000000-0005-0000-0000-00005DCA0000}"/>
    <cellStyle name="Normal 5 2 9 10" xfId="25395" xr:uid="{00000000-0005-0000-0000-00005ECA0000}"/>
    <cellStyle name="Normal 5 2 9 11" xfId="60930" xr:uid="{00000000-0005-0000-0000-00005FCA0000}"/>
    <cellStyle name="Normal 5 2 9 2" xfId="4826" xr:uid="{00000000-0005-0000-0000-000060CA0000}"/>
    <cellStyle name="Normal 5 2 9 2 2" xfId="17473" xr:uid="{00000000-0005-0000-0000-000061CA0000}"/>
    <cellStyle name="Normal 5 2 9 2 2 2" xfId="52689" xr:uid="{00000000-0005-0000-0000-000062CA0000}"/>
    <cellStyle name="Normal 5 2 9 2 2 3" xfId="30078" xr:uid="{00000000-0005-0000-0000-000063CA0000}"/>
    <cellStyle name="Normal 5 2 9 2 3" xfId="13919" xr:uid="{00000000-0005-0000-0000-000064CA0000}"/>
    <cellStyle name="Normal 5 2 9 2 3 2" xfId="49137" xr:uid="{00000000-0005-0000-0000-000065CA0000}"/>
    <cellStyle name="Normal 5 2 9 2 4" xfId="40092" xr:uid="{00000000-0005-0000-0000-000066CA0000}"/>
    <cellStyle name="Normal 5 2 9 2 5" xfId="26526" xr:uid="{00000000-0005-0000-0000-000067CA0000}"/>
    <cellStyle name="Normal 5 2 9 3" xfId="6296" xr:uid="{00000000-0005-0000-0000-000068CA0000}"/>
    <cellStyle name="Normal 5 2 9 3 2" xfId="18927" xr:uid="{00000000-0005-0000-0000-000069CA0000}"/>
    <cellStyle name="Normal 5 2 9 3 2 2" xfId="54143" xr:uid="{00000000-0005-0000-0000-00006ACA0000}"/>
    <cellStyle name="Normal 5 2 9 3 3" xfId="41546" xr:uid="{00000000-0005-0000-0000-00006BCA0000}"/>
    <cellStyle name="Normal 5 2 9 3 4" xfId="31532" xr:uid="{00000000-0005-0000-0000-00006CCA0000}"/>
    <cellStyle name="Normal 5 2 9 4" xfId="7755" xr:uid="{00000000-0005-0000-0000-00006DCA0000}"/>
    <cellStyle name="Normal 5 2 9 4 2" xfId="20381" xr:uid="{00000000-0005-0000-0000-00006ECA0000}"/>
    <cellStyle name="Normal 5 2 9 4 2 2" xfId="55597" xr:uid="{00000000-0005-0000-0000-00006FCA0000}"/>
    <cellStyle name="Normal 5 2 9 4 3" xfId="43000" xr:uid="{00000000-0005-0000-0000-000070CA0000}"/>
    <cellStyle name="Normal 5 2 9 4 4" xfId="32986" xr:uid="{00000000-0005-0000-0000-000071CA0000}"/>
    <cellStyle name="Normal 5 2 9 5" xfId="9536" xr:uid="{00000000-0005-0000-0000-000072CA0000}"/>
    <cellStyle name="Normal 5 2 9 5 2" xfId="22157" xr:uid="{00000000-0005-0000-0000-000073CA0000}"/>
    <cellStyle name="Normal 5 2 9 5 2 2" xfId="57373" xr:uid="{00000000-0005-0000-0000-000074CA0000}"/>
    <cellStyle name="Normal 5 2 9 5 3" xfId="44776" xr:uid="{00000000-0005-0000-0000-000075CA0000}"/>
    <cellStyle name="Normal 5 2 9 5 4" xfId="34762" xr:uid="{00000000-0005-0000-0000-000076CA0000}"/>
    <cellStyle name="Normal 5 2 9 6" xfId="11330" xr:uid="{00000000-0005-0000-0000-000077CA0000}"/>
    <cellStyle name="Normal 5 2 9 6 2" xfId="23933" xr:uid="{00000000-0005-0000-0000-000078CA0000}"/>
    <cellStyle name="Normal 5 2 9 6 2 2" xfId="59149" xr:uid="{00000000-0005-0000-0000-000079CA0000}"/>
    <cellStyle name="Normal 5 2 9 6 3" xfId="46552" xr:uid="{00000000-0005-0000-0000-00007ACA0000}"/>
    <cellStyle name="Normal 5 2 9 6 4" xfId="36538" xr:uid="{00000000-0005-0000-0000-00007BCA0000}"/>
    <cellStyle name="Normal 5 2 9 7" xfId="15697" xr:uid="{00000000-0005-0000-0000-00007CCA0000}"/>
    <cellStyle name="Normal 5 2 9 7 2" xfId="50913" xr:uid="{00000000-0005-0000-0000-00007DCA0000}"/>
    <cellStyle name="Normal 5 2 9 7 3" xfId="28302" xr:uid="{00000000-0005-0000-0000-00007ECA0000}"/>
    <cellStyle name="Normal 5 2 9 8" xfId="12788" xr:uid="{00000000-0005-0000-0000-00007FCA0000}"/>
    <cellStyle name="Normal 5 2 9 8 2" xfId="48006" xr:uid="{00000000-0005-0000-0000-000080CA0000}"/>
    <cellStyle name="Normal 5 2 9 9" xfId="38316" xr:uid="{00000000-0005-0000-0000-000081CA0000}"/>
    <cellStyle name="Normal 5 2_District Target Attainment" xfId="1176" xr:uid="{00000000-0005-0000-0000-000082CA0000}"/>
    <cellStyle name="Normal 5 3" xfId="634" xr:uid="{00000000-0005-0000-0000-000083CA0000}"/>
    <cellStyle name="Normal 5 3 10" xfId="3676" xr:uid="{00000000-0005-0000-0000-000084CA0000}"/>
    <cellStyle name="Normal 5 3 10 2" xfId="8400" xr:uid="{00000000-0005-0000-0000-000085CA0000}"/>
    <cellStyle name="Normal 5 3 10 2 2" xfId="21026" xr:uid="{00000000-0005-0000-0000-000086CA0000}"/>
    <cellStyle name="Normal 5 3 10 2 2 2" xfId="56242" xr:uid="{00000000-0005-0000-0000-000087CA0000}"/>
    <cellStyle name="Normal 5 3 10 2 3" xfId="43645" xr:uid="{00000000-0005-0000-0000-000088CA0000}"/>
    <cellStyle name="Normal 5 3 10 2 4" xfId="33631" xr:uid="{00000000-0005-0000-0000-000089CA0000}"/>
    <cellStyle name="Normal 5 3 10 3" xfId="10181" xr:uid="{00000000-0005-0000-0000-00008ACA0000}"/>
    <cellStyle name="Normal 5 3 10 3 2" xfId="22802" xr:uid="{00000000-0005-0000-0000-00008BCA0000}"/>
    <cellStyle name="Normal 5 3 10 3 2 2" xfId="58018" xr:uid="{00000000-0005-0000-0000-00008CCA0000}"/>
    <cellStyle name="Normal 5 3 10 3 3" xfId="45421" xr:uid="{00000000-0005-0000-0000-00008DCA0000}"/>
    <cellStyle name="Normal 5 3 10 3 4" xfId="35407" xr:uid="{00000000-0005-0000-0000-00008ECA0000}"/>
    <cellStyle name="Normal 5 3 10 4" xfId="11977" xr:uid="{00000000-0005-0000-0000-00008FCA0000}"/>
    <cellStyle name="Normal 5 3 10 4 2" xfId="24578" xr:uid="{00000000-0005-0000-0000-000090CA0000}"/>
    <cellStyle name="Normal 5 3 10 4 2 2" xfId="59794" xr:uid="{00000000-0005-0000-0000-000091CA0000}"/>
    <cellStyle name="Normal 5 3 10 4 3" xfId="47197" xr:uid="{00000000-0005-0000-0000-000092CA0000}"/>
    <cellStyle name="Normal 5 3 10 4 4" xfId="37183" xr:uid="{00000000-0005-0000-0000-000093CA0000}"/>
    <cellStyle name="Normal 5 3 10 5" xfId="16342" xr:uid="{00000000-0005-0000-0000-000094CA0000}"/>
    <cellStyle name="Normal 5 3 10 5 2" xfId="51558" xr:uid="{00000000-0005-0000-0000-000095CA0000}"/>
    <cellStyle name="Normal 5 3 10 5 3" xfId="28947" xr:uid="{00000000-0005-0000-0000-000096CA0000}"/>
    <cellStyle name="Normal 5 3 10 6" xfId="14564" xr:uid="{00000000-0005-0000-0000-000097CA0000}"/>
    <cellStyle name="Normal 5 3 10 6 2" xfId="49782" xr:uid="{00000000-0005-0000-0000-000098CA0000}"/>
    <cellStyle name="Normal 5 3 10 7" xfId="38961" xr:uid="{00000000-0005-0000-0000-000099CA0000}"/>
    <cellStyle name="Normal 5 3 10 8" xfId="27171" xr:uid="{00000000-0005-0000-0000-00009ACA0000}"/>
    <cellStyle name="Normal 5 3 11" xfId="4008" xr:uid="{00000000-0005-0000-0000-00009BCA0000}"/>
    <cellStyle name="Normal 5 3 11 2" xfId="16664" xr:uid="{00000000-0005-0000-0000-00009CCA0000}"/>
    <cellStyle name="Normal 5 3 11 2 2" xfId="51880" xr:uid="{00000000-0005-0000-0000-00009DCA0000}"/>
    <cellStyle name="Normal 5 3 11 2 3" xfId="29269" xr:uid="{00000000-0005-0000-0000-00009ECA0000}"/>
    <cellStyle name="Normal 5 3 11 3" xfId="13110" xr:uid="{00000000-0005-0000-0000-00009FCA0000}"/>
    <cellStyle name="Normal 5 3 11 3 2" xfId="48328" xr:uid="{00000000-0005-0000-0000-0000A0CA0000}"/>
    <cellStyle name="Normal 5 3 11 4" xfId="39283" xr:uid="{00000000-0005-0000-0000-0000A1CA0000}"/>
    <cellStyle name="Normal 5 3 11 5" xfId="25717" xr:uid="{00000000-0005-0000-0000-0000A2CA0000}"/>
    <cellStyle name="Normal 5 3 12" xfId="5487" xr:uid="{00000000-0005-0000-0000-0000A3CA0000}"/>
    <cellStyle name="Normal 5 3 12 2" xfId="18118" xr:uid="{00000000-0005-0000-0000-0000A4CA0000}"/>
    <cellStyle name="Normal 5 3 12 2 2" xfId="53334" xr:uid="{00000000-0005-0000-0000-0000A5CA0000}"/>
    <cellStyle name="Normal 5 3 12 3" xfId="40737" xr:uid="{00000000-0005-0000-0000-0000A6CA0000}"/>
    <cellStyle name="Normal 5 3 12 4" xfId="30723" xr:uid="{00000000-0005-0000-0000-0000A7CA0000}"/>
    <cellStyle name="Normal 5 3 13" xfId="6943" xr:uid="{00000000-0005-0000-0000-0000A8CA0000}"/>
    <cellStyle name="Normal 5 3 13 2" xfId="19572" xr:uid="{00000000-0005-0000-0000-0000A9CA0000}"/>
    <cellStyle name="Normal 5 3 13 2 2" xfId="54788" xr:uid="{00000000-0005-0000-0000-0000AACA0000}"/>
    <cellStyle name="Normal 5 3 13 3" xfId="42191" xr:uid="{00000000-0005-0000-0000-0000ABCA0000}"/>
    <cellStyle name="Normal 5 3 13 4" xfId="32177" xr:uid="{00000000-0005-0000-0000-0000ACCA0000}"/>
    <cellStyle name="Normal 5 3 14" xfId="8725" xr:uid="{00000000-0005-0000-0000-0000ADCA0000}"/>
    <cellStyle name="Normal 5 3 14 2" xfId="21348" xr:uid="{00000000-0005-0000-0000-0000AECA0000}"/>
    <cellStyle name="Normal 5 3 14 2 2" xfId="56564" xr:uid="{00000000-0005-0000-0000-0000AFCA0000}"/>
    <cellStyle name="Normal 5 3 14 3" xfId="43967" xr:uid="{00000000-0005-0000-0000-0000B0CA0000}"/>
    <cellStyle name="Normal 5 3 14 4" xfId="33953" xr:uid="{00000000-0005-0000-0000-0000B1CA0000}"/>
    <cellStyle name="Normal 5 3 15" xfId="10725" xr:uid="{00000000-0005-0000-0000-0000B2CA0000}"/>
    <cellStyle name="Normal 5 3 15 2" xfId="23336" xr:uid="{00000000-0005-0000-0000-0000B3CA0000}"/>
    <cellStyle name="Normal 5 3 15 2 2" xfId="58552" xr:uid="{00000000-0005-0000-0000-0000B4CA0000}"/>
    <cellStyle name="Normal 5 3 15 3" xfId="45955" xr:uid="{00000000-0005-0000-0000-0000B5CA0000}"/>
    <cellStyle name="Normal 5 3 15 4" xfId="35941" xr:uid="{00000000-0005-0000-0000-0000B6CA0000}"/>
    <cellStyle name="Normal 5 3 16" xfId="14887" xr:uid="{00000000-0005-0000-0000-0000B7CA0000}"/>
    <cellStyle name="Normal 5 3 16 2" xfId="50104" xr:uid="{00000000-0005-0000-0000-0000B8CA0000}"/>
    <cellStyle name="Normal 5 3 16 3" xfId="27493" xr:uid="{00000000-0005-0000-0000-0000B9CA0000}"/>
    <cellStyle name="Normal 5 3 17" xfId="12301" xr:uid="{00000000-0005-0000-0000-0000BACA0000}"/>
    <cellStyle name="Normal 5 3 17 2" xfId="47519" xr:uid="{00000000-0005-0000-0000-0000BBCA0000}"/>
    <cellStyle name="Normal 5 3 18" xfId="37506" xr:uid="{00000000-0005-0000-0000-0000BCCA0000}"/>
    <cellStyle name="Normal 5 3 19" xfId="24908" xr:uid="{00000000-0005-0000-0000-0000BDCA0000}"/>
    <cellStyle name="Normal 5 3 2" xfId="635" xr:uid="{00000000-0005-0000-0000-0000BECA0000}"/>
    <cellStyle name="Normal 5 3 2 10" xfId="5488" xr:uid="{00000000-0005-0000-0000-0000BFCA0000}"/>
    <cellStyle name="Normal 5 3 2 10 2" xfId="18119" xr:uid="{00000000-0005-0000-0000-0000C0CA0000}"/>
    <cellStyle name="Normal 5 3 2 10 2 2" xfId="53335" xr:uid="{00000000-0005-0000-0000-0000C1CA0000}"/>
    <cellStyle name="Normal 5 3 2 10 3" xfId="40738" xr:uid="{00000000-0005-0000-0000-0000C2CA0000}"/>
    <cellStyle name="Normal 5 3 2 10 4" xfId="30724" xr:uid="{00000000-0005-0000-0000-0000C3CA0000}"/>
    <cellStyle name="Normal 5 3 2 11" xfId="6944" xr:uid="{00000000-0005-0000-0000-0000C4CA0000}"/>
    <cellStyle name="Normal 5 3 2 11 2" xfId="19573" xr:uid="{00000000-0005-0000-0000-0000C5CA0000}"/>
    <cellStyle name="Normal 5 3 2 11 2 2" xfId="54789" xr:uid="{00000000-0005-0000-0000-0000C6CA0000}"/>
    <cellStyle name="Normal 5 3 2 11 3" xfId="42192" xr:uid="{00000000-0005-0000-0000-0000C7CA0000}"/>
    <cellStyle name="Normal 5 3 2 11 4" xfId="32178" xr:uid="{00000000-0005-0000-0000-0000C8CA0000}"/>
    <cellStyle name="Normal 5 3 2 12" xfId="8726" xr:uid="{00000000-0005-0000-0000-0000C9CA0000}"/>
    <cellStyle name="Normal 5 3 2 12 2" xfId="21349" xr:uid="{00000000-0005-0000-0000-0000CACA0000}"/>
    <cellStyle name="Normal 5 3 2 12 2 2" xfId="56565" xr:uid="{00000000-0005-0000-0000-0000CBCA0000}"/>
    <cellStyle name="Normal 5 3 2 12 3" xfId="43968" xr:uid="{00000000-0005-0000-0000-0000CCCA0000}"/>
    <cellStyle name="Normal 5 3 2 12 4" xfId="33954" xr:uid="{00000000-0005-0000-0000-0000CDCA0000}"/>
    <cellStyle name="Normal 5 3 2 13" xfId="10726" xr:uid="{00000000-0005-0000-0000-0000CECA0000}"/>
    <cellStyle name="Normal 5 3 2 13 2" xfId="23337" xr:uid="{00000000-0005-0000-0000-0000CFCA0000}"/>
    <cellStyle name="Normal 5 3 2 13 2 2" xfId="58553" xr:uid="{00000000-0005-0000-0000-0000D0CA0000}"/>
    <cellStyle name="Normal 5 3 2 13 3" xfId="45956" xr:uid="{00000000-0005-0000-0000-0000D1CA0000}"/>
    <cellStyle name="Normal 5 3 2 13 4" xfId="35942" xr:uid="{00000000-0005-0000-0000-0000D2CA0000}"/>
    <cellStyle name="Normal 5 3 2 14" xfId="14888" xr:uid="{00000000-0005-0000-0000-0000D3CA0000}"/>
    <cellStyle name="Normal 5 3 2 14 2" xfId="50105" xr:uid="{00000000-0005-0000-0000-0000D4CA0000}"/>
    <cellStyle name="Normal 5 3 2 14 3" xfId="27494" xr:uid="{00000000-0005-0000-0000-0000D5CA0000}"/>
    <cellStyle name="Normal 5 3 2 15" xfId="12302" xr:uid="{00000000-0005-0000-0000-0000D6CA0000}"/>
    <cellStyle name="Normal 5 3 2 15 2" xfId="47520" xr:uid="{00000000-0005-0000-0000-0000D7CA0000}"/>
    <cellStyle name="Normal 5 3 2 16" xfId="37507" xr:uid="{00000000-0005-0000-0000-0000D8CA0000}"/>
    <cellStyle name="Normal 5 3 2 17" xfId="24909" xr:uid="{00000000-0005-0000-0000-0000D9CA0000}"/>
    <cellStyle name="Normal 5 3 2 18" xfId="60122" xr:uid="{00000000-0005-0000-0000-0000DACA0000}"/>
    <cellStyle name="Normal 5 3 2 2" xfId="1804" xr:uid="{00000000-0005-0000-0000-0000DBCA0000}"/>
    <cellStyle name="Normal 5 3 2 2 10" xfId="7018" xr:uid="{00000000-0005-0000-0000-0000DCCA0000}"/>
    <cellStyle name="Normal 5 3 2 2 10 2" xfId="19645" xr:uid="{00000000-0005-0000-0000-0000DDCA0000}"/>
    <cellStyle name="Normal 5 3 2 2 10 2 2" xfId="54861" xr:uid="{00000000-0005-0000-0000-0000DECA0000}"/>
    <cellStyle name="Normal 5 3 2 2 10 3" xfId="42264" xr:uid="{00000000-0005-0000-0000-0000DFCA0000}"/>
    <cellStyle name="Normal 5 3 2 2 10 4" xfId="32250" xr:uid="{00000000-0005-0000-0000-0000E0CA0000}"/>
    <cellStyle name="Normal 5 3 2 2 11" xfId="8799" xr:uid="{00000000-0005-0000-0000-0000E1CA0000}"/>
    <cellStyle name="Normal 5 3 2 2 11 2" xfId="21421" xr:uid="{00000000-0005-0000-0000-0000E2CA0000}"/>
    <cellStyle name="Normal 5 3 2 2 11 2 2" xfId="56637" xr:uid="{00000000-0005-0000-0000-0000E3CA0000}"/>
    <cellStyle name="Normal 5 3 2 2 11 3" xfId="44040" xr:uid="{00000000-0005-0000-0000-0000E4CA0000}"/>
    <cellStyle name="Normal 5 3 2 2 11 4" xfId="34026" xr:uid="{00000000-0005-0000-0000-0000E5CA0000}"/>
    <cellStyle name="Normal 5 3 2 2 12" xfId="10727" xr:uid="{00000000-0005-0000-0000-0000E6CA0000}"/>
    <cellStyle name="Normal 5 3 2 2 12 2" xfId="23338" xr:uid="{00000000-0005-0000-0000-0000E7CA0000}"/>
    <cellStyle name="Normal 5 3 2 2 12 2 2" xfId="58554" xr:uid="{00000000-0005-0000-0000-0000E8CA0000}"/>
    <cellStyle name="Normal 5 3 2 2 12 3" xfId="45957" xr:uid="{00000000-0005-0000-0000-0000E9CA0000}"/>
    <cellStyle name="Normal 5 3 2 2 12 4" xfId="35943" xr:uid="{00000000-0005-0000-0000-0000EACA0000}"/>
    <cellStyle name="Normal 5 3 2 2 13" xfId="14960" xr:uid="{00000000-0005-0000-0000-0000EBCA0000}"/>
    <cellStyle name="Normal 5 3 2 2 13 2" xfId="50177" xr:uid="{00000000-0005-0000-0000-0000ECCA0000}"/>
    <cellStyle name="Normal 5 3 2 2 13 3" xfId="27566" xr:uid="{00000000-0005-0000-0000-0000EDCA0000}"/>
    <cellStyle name="Normal 5 3 2 2 14" xfId="12374" xr:uid="{00000000-0005-0000-0000-0000EECA0000}"/>
    <cellStyle name="Normal 5 3 2 2 14 2" xfId="47592" xr:uid="{00000000-0005-0000-0000-0000EFCA0000}"/>
    <cellStyle name="Normal 5 3 2 2 15" xfId="37579" xr:uid="{00000000-0005-0000-0000-0000F0CA0000}"/>
    <cellStyle name="Normal 5 3 2 2 16" xfId="24981" xr:uid="{00000000-0005-0000-0000-0000F1CA0000}"/>
    <cellStyle name="Normal 5 3 2 2 17" xfId="60194" xr:uid="{00000000-0005-0000-0000-0000F2CA0000}"/>
    <cellStyle name="Normal 5 3 2 2 2" xfId="2404" xr:uid="{00000000-0005-0000-0000-0000F3CA0000}"/>
    <cellStyle name="Normal 5 3 2 2 2 10" xfId="10728" xr:uid="{00000000-0005-0000-0000-0000F4CA0000}"/>
    <cellStyle name="Normal 5 3 2 2 2 10 2" xfId="23339" xr:uid="{00000000-0005-0000-0000-0000F5CA0000}"/>
    <cellStyle name="Normal 5 3 2 2 2 10 2 2" xfId="58555" xr:uid="{00000000-0005-0000-0000-0000F6CA0000}"/>
    <cellStyle name="Normal 5 3 2 2 2 10 3" xfId="45958" xr:uid="{00000000-0005-0000-0000-0000F7CA0000}"/>
    <cellStyle name="Normal 5 3 2 2 2 10 4" xfId="35944" xr:uid="{00000000-0005-0000-0000-0000F8CA0000}"/>
    <cellStyle name="Normal 5 3 2 2 2 11" xfId="15115" xr:uid="{00000000-0005-0000-0000-0000F9CA0000}"/>
    <cellStyle name="Normal 5 3 2 2 2 11 2" xfId="50331" xr:uid="{00000000-0005-0000-0000-0000FACA0000}"/>
    <cellStyle name="Normal 5 3 2 2 2 11 3" xfId="27720" xr:uid="{00000000-0005-0000-0000-0000FBCA0000}"/>
    <cellStyle name="Normal 5 3 2 2 2 12" xfId="12528" xr:uid="{00000000-0005-0000-0000-0000FCCA0000}"/>
    <cellStyle name="Normal 5 3 2 2 2 12 2" xfId="47746" xr:uid="{00000000-0005-0000-0000-0000FDCA0000}"/>
    <cellStyle name="Normal 5 3 2 2 2 13" xfId="37734" xr:uid="{00000000-0005-0000-0000-0000FECA0000}"/>
    <cellStyle name="Normal 5 3 2 2 2 14" xfId="25135" xr:uid="{00000000-0005-0000-0000-0000FFCA0000}"/>
    <cellStyle name="Normal 5 3 2 2 2 15" xfId="60348" xr:uid="{00000000-0005-0000-0000-000000CB0000}"/>
    <cellStyle name="Normal 5 3 2 2 2 2" xfId="3250" xr:uid="{00000000-0005-0000-0000-000001CB0000}"/>
    <cellStyle name="Normal 5 3 2 2 2 2 10" xfId="25619" xr:uid="{00000000-0005-0000-0000-000002CB0000}"/>
    <cellStyle name="Normal 5 3 2 2 2 2 11" xfId="61154" xr:uid="{00000000-0005-0000-0000-000003CB0000}"/>
    <cellStyle name="Normal 5 3 2 2 2 2 2" xfId="5050" xr:uid="{00000000-0005-0000-0000-000004CB0000}"/>
    <cellStyle name="Normal 5 3 2 2 2 2 2 2" xfId="17697" xr:uid="{00000000-0005-0000-0000-000005CB0000}"/>
    <cellStyle name="Normal 5 3 2 2 2 2 2 2 2" xfId="52913" xr:uid="{00000000-0005-0000-0000-000006CB0000}"/>
    <cellStyle name="Normal 5 3 2 2 2 2 2 2 3" xfId="30302" xr:uid="{00000000-0005-0000-0000-000007CB0000}"/>
    <cellStyle name="Normal 5 3 2 2 2 2 2 3" xfId="14143" xr:uid="{00000000-0005-0000-0000-000008CB0000}"/>
    <cellStyle name="Normal 5 3 2 2 2 2 2 3 2" xfId="49361" xr:uid="{00000000-0005-0000-0000-000009CB0000}"/>
    <cellStyle name="Normal 5 3 2 2 2 2 2 4" xfId="40316" xr:uid="{00000000-0005-0000-0000-00000ACB0000}"/>
    <cellStyle name="Normal 5 3 2 2 2 2 2 5" xfId="26750" xr:uid="{00000000-0005-0000-0000-00000BCB0000}"/>
    <cellStyle name="Normal 5 3 2 2 2 2 3" xfId="6520" xr:uid="{00000000-0005-0000-0000-00000CCB0000}"/>
    <cellStyle name="Normal 5 3 2 2 2 2 3 2" xfId="19151" xr:uid="{00000000-0005-0000-0000-00000DCB0000}"/>
    <cellStyle name="Normal 5 3 2 2 2 2 3 2 2" xfId="54367" xr:uid="{00000000-0005-0000-0000-00000ECB0000}"/>
    <cellStyle name="Normal 5 3 2 2 2 2 3 3" xfId="41770" xr:uid="{00000000-0005-0000-0000-00000FCB0000}"/>
    <cellStyle name="Normal 5 3 2 2 2 2 3 4" xfId="31756" xr:uid="{00000000-0005-0000-0000-000010CB0000}"/>
    <cellStyle name="Normal 5 3 2 2 2 2 4" xfId="7979" xr:uid="{00000000-0005-0000-0000-000011CB0000}"/>
    <cellStyle name="Normal 5 3 2 2 2 2 4 2" xfId="20605" xr:uid="{00000000-0005-0000-0000-000012CB0000}"/>
    <cellStyle name="Normal 5 3 2 2 2 2 4 2 2" xfId="55821" xr:uid="{00000000-0005-0000-0000-000013CB0000}"/>
    <cellStyle name="Normal 5 3 2 2 2 2 4 3" xfId="43224" xr:uid="{00000000-0005-0000-0000-000014CB0000}"/>
    <cellStyle name="Normal 5 3 2 2 2 2 4 4" xfId="33210" xr:uid="{00000000-0005-0000-0000-000015CB0000}"/>
    <cellStyle name="Normal 5 3 2 2 2 2 5" xfId="9760" xr:uid="{00000000-0005-0000-0000-000016CB0000}"/>
    <cellStyle name="Normal 5 3 2 2 2 2 5 2" xfId="22381" xr:uid="{00000000-0005-0000-0000-000017CB0000}"/>
    <cellStyle name="Normal 5 3 2 2 2 2 5 2 2" xfId="57597" xr:uid="{00000000-0005-0000-0000-000018CB0000}"/>
    <cellStyle name="Normal 5 3 2 2 2 2 5 3" xfId="45000" xr:uid="{00000000-0005-0000-0000-000019CB0000}"/>
    <cellStyle name="Normal 5 3 2 2 2 2 5 4" xfId="34986" xr:uid="{00000000-0005-0000-0000-00001ACB0000}"/>
    <cellStyle name="Normal 5 3 2 2 2 2 6" xfId="11554" xr:uid="{00000000-0005-0000-0000-00001BCB0000}"/>
    <cellStyle name="Normal 5 3 2 2 2 2 6 2" xfId="24157" xr:uid="{00000000-0005-0000-0000-00001CCB0000}"/>
    <cellStyle name="Normal 5 3 2 2 2 2 6 2 2" xfId="59373" xr:uid="{00000000-0005-0000-0000-00001DCB0000}"/>
    <cellStyle name="Normal 5 3 2 2 2 2 6 3" xfId="46776" xr:uid="{00000000-0005-0000-0000-00001ECB0000}"/>
    <cellStyle name="Normal 5 3 2 2 2 2 6 4" xfId="36762" xr:uid="{00000000-0005-0000-0000-00001FCB0000}"/>
    <cellStyle name="Normal 5 3 2 2 2 2 7" xfId="15921" xr:uid="{00000000-0005-0000-0000-000020CB0000}"/>
    <cellStyle name="Normal 5 3 2 2 2 2 7 2" xfId="51137" xr:uid="{00000000-0005-0000-0000-000021CB0000}"/>
    <cellStyle name="Normal 5 3 2 2 2 2 7 3" xfId="28526" xr:uid="{00000000-0005-0000-0000-000022CB0000}"/>
    <cellStyle name="Normal 5 3 2 2 2 2 8" xfId="13012" xr:uid="{00000000-0005-0000-0000-000023CB0000}"/>
    <cellStyle name="Normal 5 3 2 2 2 2 8 2" xfId="48230" xr:uid="{00000000-0005-0000-0000-000024CB0000}"/>
    <cellStyle name="Normal 5 3 2 2 2 2 9" xfId="38540" xr:uid="{00000000-0005-0000-0000-000025CB0000}"/>
    <cellStyle name="Normal 5 3 2 2 2 3" xfId="3579" xr:uid="{00000000-0005-0000-0000-000026CB0000}"/>
    <cellStyle name="Normal 5 3 2 2 2 3 10" xfId="27075" xr:uid="{00000000-0005-0000-0000-000027CB0000}"/>
    <cellStyle name="Normal 5 3 2 2 2 3 11" xfId="61479" xr:uid="{00000000-0005-0000-0000-000028CB0000}"/>
    <cellStyle name="Normal 5 3 2 2 2 3 2" xfId="5375" xr:uid="{00000000-0005-0000-0000-000029CB0000}"/>
    <cellStyle name="Normal 5 3 2 2 2 3 2 2" xfId="18022" xr:uid="{00000000-0005-0000-0000-00002ACB0000}"/>
    <cellStyle name="Normal 5 3 2 2 2 3 2 2 2" xfId="53238" xr:uid="{00000000-0005-0000-0000-00002BCB0000}"/>
    <cellStyle name="Normal 5 3 2 2 2 3 2 3" xfId="40641" xr:uid="{00000000-0005-0000-0000-00002CCB0000}"/>
    <cellStyle name="Normal 5 3 2 2 2 3 2 4" xfId="30627" xr:uid="{00000000-0005-0000-0000-00002DCB0000}"/>
    <cellStyle name="Normal 5 3 2 2 2 3 3" xfId="6845" xr:uid="{00000000-0005-0000-0000-00002ECB0000}"/>
    <cellStyle name="Normal 5 3 2 2 2 3 3 2" xfId="19476" xr:uid="{00000000-0005-0000-0000-00002FCB0000}"/>
    <cellStyle name="Normal 5 3 2 2 2 3 3 2 2" xfId="54692" xr:uid="{00000000-0005-0000-0000-000030CB0000}"/>
    <cellStyle name="Normal 5 3 2 2 2 3 3 3" xfId="42095" xr:uid="{00000000-0005-0000-0000-000031CB0000}"/>
    <cellStyle name="Normal 5 3 2 2 2 3 3 4" xfId="32081" xr:uid="{00000000-0005-0000-0000-000032CB0000}"/>
    <cellStyle name="Normal 5 3 2 2 2 3 4" xfId="8304" xr:uid="{00000000-0005-0000-0000-000033CB0000}"/>
    <cellStyle name="Normal 5 3 2 2 2 3 4 2" xfId="20930" xr:uid="{00000000-0005-0000-0000-000034CB0000}"/>
    <cellStyle name="Normal 5 3 2 2 2 3 4 2 2" xfId="56146" xr:uid="{00000000-0005-0000-0000-000035CB0000}"/>
    <cellStyle name="Normal 5 3 2 2 2 3 4 3" xfId="43549" xr:uid="{00000000-0005-0000-0000-000036CB0000}"/>
    <cellStyle name="Normal 5 3 2 2 2 3 4 4" xfId="33535" xr:uid="{00000000-0005-0000-0000-000037CB0000}"/>
    <cellStyle name="Normal 5 3 2 2 2 3 5" xfId="10085" xr:uid="{00000000-0005-0000-0000-000038CB0000}"/>
    <cellStyle name="Normal 5 3 2 2 2 3 5 2" xfId="22706" xr:uid="{00000000-0005-0000-0000-000039CB0000}"/>
    <cellStyle name="Normal 5 3 2 2 2 3 5 2 2" xfId="57922" xr:uid="{00000000-0005-0000-0000-00003ACB0000}"/>
    <cellStyle name="Normal 5 3 2 2 2 3 5 3" xfId="45325" xr:uid="{00000000-0005-0000-0000-00003BCB0000}"/>
    <cellStyle name="Normal 5 3 2 2 2 3 5 4" xfId="35311" xr:uid="{00000000-0005-0000-0000-00003CCB0000}"/>
    <cellStyle name="Normal 5 3 2 2 2 3 6" xfId="11879" xr:uid="{00000000-0005-0000-0000-00003DCB0000}"/>
    <cellStyle name="Normal 5 3 2 2 2 3 6 2" xfId="24482" xr:uid="{00000000-0005-0000-0000-00003ECB0000}"/>
    <cellStyle name="Normal 5 3 2 2 2 3 6 2 2" xfId="59698" xr:uid="{00000000-0005-0000-0000-00003FCB0000}"/>
    <cellStyle name="Normal 5 3 2 2 2 3 6 3" xfId="47101" xr:uid="{00000000-0005-0000-0000-000040CB0000}"/>
    <cellStyle name="Normal 5 3 2 2 2 3 6 4" xfId="37087" xr:uid="{00000000-0005-0000-0000-000041CB0000}"/>
    <cellStyle name="Normal 5 3 2 2 2 3 7" xfId="16246" xr:uid="{00000000-0005-0000-0000-000042CB0000}"/>
    <cellStyle name="Normal 5 3 2 2 2 3 7 2" xfId="51462" xr:uid="{00000000-0005-0000-0000-000043CB0000}"/>
    <cellStyle name="Normal 5 3 2 2 2 3 7 3" xfId="28851" xr:uid="{00000000-0005-0000-0000-000044CB0000}"/>
    <cellStyle name="Normal 5 3 2 2 2 3 8" xfId="14468" xr:uid="{00000000-0005-0000-0000-000045CB0000}"/>
    <cellStyle name="Normal 5 3 2 2 2 3 8 2" xfId="49686" xr:uid="{00000000-0005-0000-0000-000046CB0000}"/>
    <cellStyle name="Normal 5 3 2 2 2 3 9" xfId="38865" xr:uid="{00000000-0005-0000-0000-000047CB0000}"/>
    <cellStyle name="Normal 5 3 2 2 2 4" xfId="2740" xr:uid="{00000000-0005-0000-0000-000048CB0000}"/>
    <cellStyle name="Normal 5 3 2 2 2 4 10" xfId="26266" xr:uid="{00000000-0005-0000-0000-000049CB0000}"/>
    <cellStyle name="Normal 5 3 2 2 2 4 11" xfId="60670" xr:uid="{00000000-0005-0000-0000-00004ACB0000}"/>
    <cellStyle name="Normal 5 3 2 2 2 4 2" xfId="4566" xr:uid="{00000000-0005-0000-0000-00004BCB0000}"/>
    <cellStyle name="Normal 5 3 2 2 2 4 2 2" xfId="17213" xr:uid="{00000000-0005-0000-0000-00004CCB0000}"/>
    <cellStyle name="Normal 5 3 2 2 2 4 2 2 2" xfId="52429" xr:uid="{00000000-0005-0000-0000-00004DCB0000}"/>
    <cellStyle name="Normal 5 3 2 2 2 4 2 3" xfId="39832" xr:uid="{00000000-0005-0000-0000-00004ECB0000}"/>
    <cellStyle name="Normal 5 3 2 2 2 4 2 4" xfId="29818" xr:uid="{00000000-0005-0000-0000-00004FCB0000}"/>
    <cellStyle name="Normal 5 3 2 2 2 4 3" xfId="6036" xr:uid="{00000000-0005-0000-0000-000050CB0000}"/>
    <cellStyle name="Normal 5 3 2 2 2 4 3 2" xfId="18667" xr:uid="{00000000-0005-0000-0000-000051CB0000}"/>
    <cellStyle name="Normal 5 3 2 2 2 4 3 2 2" xfId="53883" xr:uid="{00000000-0005-0000-0000-000052CB0000}"/>
    <cellStyle name="Normal 5 3 2 2 2 4 3 3" xfId="41286" xr:uid="{00000000-0005-0000-0000-000053CB0000}"/>
    <cellStyle name="Normal 5 3 2 2 2 4 3 4" xfId="31272" xr:uid="{00000000-0005-0000-0000-000054CB0000}"/>
    <cellStyle name="Normal 5 3 2 2 2 4 4" xfId="7495" xr:uid="{00000000-0005-0000-0000-000055CB0000}"/>
    <cellStyle name="Normal 5 3 2 2 2 4 4 2" xfId="20121" xr:uid="{00000000-0005-0000-0000-000056CB0000}"/>
    <cellStyle name="Normal 5 3 2 2 2 4 4 2 2" xfId="55337" xr:uid="{00000000-0005-0000-0000-000057CB0000}"/>
    <cellStyle name="Normal 5 3 2 2 2 4 4 3" xfId="42740" xr:uid="{00000000-0005-0000-0000-000058CB0000}"/>
    <cellStyle name="Normal 5 3 2 2 2 4 4 4" xfId="32726" xr:uid="{00000000-0005-0000-0000-000059CB0000}"/>
    <cellStyle name="Normal 5 3 2 2 2 4 5" xfId="9276" xr:uid="{00000000-0005-0000-0000-00005ACB0000}"/>
    <cellStyle name="Normal 5 3 2 2 2 4 5 2" xfId="21897" xr:uid="{00000000-0005-0000-0000-00005BCB0000}"/>
    <cellStyle name="Normal 5 3 2 2 2 4 5 2 2" xfId="57113" xr:uid="{00000000-0005-0000-0000-00005CCB0000}"/>
    <cellStyle name="Normal 5 3 2 2 2 4 5 3" xfId="44516" xr:uid="{00000000-0005-0000-0000-00005DCB0000}"/>
    <cellStyle name="Normal 5 3 2 2 2 4 5 4" xfId="34502" xr:uid="{00000000-0005-0000-0000-00005ECB0000}"/>
    <cellStyle name="Normal 5 3 2 2 2 4 6" xfId="11070" xr:uid="{00000000-0005-0000-0000-00005FCB0000}"/>
    <cellStyle name="Normal 5 3 2 2 2 4 6 2" xfId="23673" xr:uid="{00000000-0005-0000-0000-000060CB0000}"/>
    <cellStyle name="Normal 5 3 2 2 2 4 6 2 2" xfId="58889" xr:uid="{00000000-0005-0000-0000-000061CB0000}"/>
    <cellStyle name="Normal 5 3 2 2 2 4 6 3" xfId="46292" xr:uid="{00000000-0005-0000-0000-000062CB0000}"/>
    <cellStyle name="Normal 5 3 2 2 2 4 6 4" xfId="36278" xr:uid="{00000000-0005-0000-0000-000063CB0000}"/>
    <cellStyle name="Normal 5 3 2 2 2 4 7" xfId="15437" xr:uid="{00000000-0005-0000-0000-000064CB0000}"/>
    <cellStyle name="Normal 5 3 2 2 2 4 7 2" xfId="50653" xr:uid="{00000000-0005-0000-0000-000065CB0000}"/>
    <cellStyle name="Normal 5 3 2 2 2 4 7 3" xfId="28042" xr:uid="{00000000-0005-0000-0000-000066CB0000}"/>
    <cellStyle name="Normal 5 3 2 2 2 4 8" xfId="13659" xr:uid="{00000000-0005-0000-0000-000067CB0000}"/>
    <cellStyle name="Normal 5 3 2 2 2 4 8 2" xfId="48877" xr:uid="{00000000-0005-0000-0000-000068CB0000}"/>
    <cellStyle name="Normal 5 3 2 2 2 4 9" xfId="38056" xr:uid="{00000000-0005-0000-0000-000069CB0000}"/>
    <cellStyle name="Normal 5 3 2 2 2 5" xfId="3904" xr:uid="{00000000-0005-0000-0000-00006ACB0000}"/>
    <cellStyle name="Normal 5 3 2 2 2 5 2" xfId="8627" xr:uid="{00000000-0005-0000-0000-00006BCB0000}"/>
    <cellStyle name="Normal 5 3 2 2 2 5 2 2" xfId="21253" xr:uid="{00000000-0005-0000-0000-00006CCB0000}"/>
    <cellStyle name="Normal 5 3 2 2 2 5 2 2 2" xfId="56469" xr:uid="{00000000-0005-0000-0000-00006DCB0000}"/>
    <cellStyle name="Normal 5 3 2 2 2 5 2 3" xfId="43872" xr:uid="{00000000-0005-0000-0000-00006ECB0000}"/>
    <cellStyle name="Normal 5 3 2 2 2 5 2 4" xfId="33858" xr:uid="{00000000-0005-0000-0000-00006FCB0000}"/>
    <cellStyle name="Normal 5 3 2 2 2 5 3" xfId="10408" xr:uid="{00000000-0005-0000-0000-000070CB0000}"/>
    <cellStyle name="Normal 5 3 2 2 2 5 3 2" xfId="23029" xr:uid="{00000000-0005-0000-0000-000071CB0000}"/>
    <cellStyle name="Normal 5 3 2 2 2 5 3 2 2" xfId="58245" xr:uid="{00000000-0005-0000-0000-000072CB0000}"/>
    <cellStyle name="Normal 5 3 2 2 2 5 3 3" xfId="45648" xr:uid="{00000000-0005-0000-0000-000073CB0000}"/>
    <cellStyle name="Normal 5 3 2 2 2 5 3 4" xfId="35634" xr:uid="{00000000-0005-0000-0000-000074CB0000}"/>
    <cellStyle name="Normal 5 3 2 2 2 5 4" xfId="12204" xr:uid="{00000000-0005-0000-0000-000075CB0000}"/>
    <cellStyle name="Normal 5 3 2 2 2 5 4 2" xfId="24805" xr:uid="{00000000-0005-0000-0000-000076CB0000}"/>
    <cellStyle name="Normal 5 3 2 2 2 5 4 2 2" xfId="60021" xr:uid="{00000000-0005-0000-0000-000077CB0000}"/>
    <cellStyle name="Normal 5 3 2 2 2 5 4 3" xfId="47424" xr:uid="{00000000-0005-0000-0000-000078CB0000}"/>
    <cellStyle name="Normal 5 3 2 2 2 5 4 4" xfId="37410" xr:uid="{00000000-0005-0000-0000-000079CB0000}"/>
    <cellStyle name="Normal 5 3 2 2 2 5 5" xfId="16569" xr:uid="{00000000-0005-0000-0000-00007ACB0000}"/>
    <cellStyle name="Normal 5 3 2 2 2 5 5 2" xfId="51785" xr:uid="{00000000-0005-0000-0000-00007BCB0000}"/>
    <cellStyle name="Normal 5 3 2 2 2 5 5 3" xfId="29174" xr:uid="{00000000-0005-0000-0000-00007CCB0000}"/>
    <cellStyle name="Normal 5 3 2 2 2 5 6" xfId="14791" xr:uid="{00000000-0005-0000-0000-00007DCB0000}"/>
    <cellStyle name="Normal 5 3 2 2 2 5 6 2" xfId="50009" xr:uid="{00000000-0005-0000-0000-00007ECB0000}"/>
    <cellStyle name="Normal 5 3 2 2 2 5 7" xfId="39188" xr:uid="{00000000-0005-0000-0000-00007FCB0000}"/>
    <cellStyle name="Normal 5 3 2 2 2 5 8" xfId="27398" xr:uid="{00000000-0005-0000-0000-000080CB0000}"/>
    <cellStyle name="Normal 5 3 2 2 2 6" xfId="4244" xr:uid="{00000000-0005-0000-0000-000081CB0000}"/>
    <cellStyle name="Normal 5 3 2 2 2 6 2" xfId="16891" xr:uid="{00000000-0005-0000-0000-000082CB0000}"/>
    <cellStyle name="Normal 5 3 2 2 2 6 2 2" xfId="52107" xr:uid="{00000000-0005-0000-0000-000083CB0000}"/>
    <cellStyle name="Normal 5 3 2 2 2 6 2 3" xfId="29496" xr:uid="{00000000-0005-0000-0000-000084CB0000}"/>
    <cellStyle name="Normal 5 3 2 2 2 6 3" xfId="13337" xr:uid="{00000000-0005-0000-0000-000085CB0000}"/>
    <cellStyle name="Normal 5 3 2 2 2 6 3 2" xfId="48555" xr:uid="{00000000-0005-0000-0000-000086CB0000}"/>
    <cellStyle name="Normal 5 3 2 2 2 6 4" xfId="39510" xr:uid="{00000000-0005-0000-0000-000087CB0000}"/>
    <cellStyle name="Normal 5 3 2 2 2 6 5" xfId="25944" xr:uid="{00000000-0005-0000-0000-000088CB0000}"/>
    <cellStyle name="Normal 5 3 2 2 2 7" xfId="5714" xr:uid="{00000000-0005-0000-0000-000089CB0000}"/>
    <cellStyle name="Normal 5 3 2 2 2 7 2" xfId="18345" xr:uid="{00000000-0005-0000-0000-00008ACB0000}"/>
    <cellStyle name="Normal 5 3 2 2 2 7 2 2" xfId="53561" xr:uid="{00000000-0005-0000-0000-00008BCB0000}"/>
    <cellStyle name="Normal 5 3 2 2 2 7 3" xfId="40964" xr:uid="{00000000-0005-0000-0000-00008CCB0000}"/>
    <cellStyle name="Normal 5 3 2 2 2 7 4" xfId="30950" xr:uid="{00000000-0005-0000-0000-00008DCB0000}"/>
    <cellStyle name="Normal 5 3 2 2 2 8" xfId="7173" xr:uid="{00000000-0005-0000-0000-00008ECB0000}"/>
    <cellStyle name="Normal 5 3 2 2 2 8 2" xfId="19799" xr:uid="{00000000-0005-0000-0000-00008FCB0000}"/>
    <cellStyle name="Normal 5 3 2 2 2 8 2 2" xfId="55015" xr:uid="{00000000-0005-0000-0000-000090CB0000}"/>
    <cellStyle name="Normal 5 3 2 2 2 8 3" xfId="42418" xr:uid="{00000000-0005-0000-0000-000091CB0000}"/>
    <cellStyle name="Normal 5 3 2 2 2 8 4" xfId="32404" xr:uid="{00000000-0005-0000-0000-000092CB0000}"/>
    <cellStyle name="Normal 5 3 2 2 2 9" xfId="8954" xr:uid="{00000000-0005-0000-0000-000093CB0000}"/>
    <cellStyle name="Normal 5 3 2 2 2 9 2" xfId="21575" xr:uid="{00000000-0005-0000-0000-000094CB0000}"/>
    <cellStyle name="Normal 5 3 2 2 2 9 2 2" xfId="56791" xr:uid="{00000000-0005-0000-0000-000095CB0000}"/>
    <cellStyle name="Normal 5 3 2 2 2 9 3" xfId="44194" xr:uid="{00000000-0005-0000-0000-000096CB0000}"/>
    <cellStyle name="Normal 5 3 2 2 2 9 4" xfId="34180" xr:uid="{00000000-0005-0000-0000-000097CB0000}"/>
    <cellStyle name="Normal 5 3 2 2 3" xfId="3090" xr:uid="{00000000-0005-0000-0000-000098CB0000}"/>
    <cellStyle name="Normal 5 3 2 2 3 10" xfId="25462" xr:uid="{00000000-0005-0000-0000-000099CB0000}"/>
    <cellStyle name="Normal 5 3 2 2 3 11" xfId="60997" xr:uid="{00000000-0005-0000-0000-00009ACB0000}"/>
    <cellStyle name="Normal 5 3 2 2 3 2" xfId="4893" xr:uid="{00000000-0005-0000-0000-00009BCB0000}"/>
    <cellStyle name="Normal 5 3 2 2 3 2 2" xfId="17540" xr:uid="{00000000-0005-0000-0000-00009CCB0000}"/>
    <cellStyle name="Normal 5 3 2 2 3 2 2 2" xfId="52756" xr:uid="{00000000-0005-0000-0000-00009DCB0000}"/>
    <cellStyle name="Normal 5 3 2 2 3 2 2 3" xfId="30145" xr:uid="{00000000-0005-0000-0000-00009ECB0000}"/>
    <cellStyle name="Normal 5 3 2 2 3 2 3" xfId="13986" xr:uid="{00000000-0005-0000-0000-00009FCB0000}"/>
    <cellStyle name="Normal 5 3 2 2 3 2 3 2" xfId="49204" xr:uid="{00000000-0005-0000-0000-0000A0CB0000}"/>
    <cellStyle name="Normal 5 3 2 2 3 2 4" xfId="40159" xr:uid="{00000000-0005-0000-0000-0000A1CB0000}"/>
    <cellStyle name="Normal 5 3 2 2 3 2 5" xfId="26593" xr:uid="{00000000-0005-0000-0000-0000A2CB0000}"/>
    <cellStyle name="Normal 5 3 2 2 3 3" xfId="6363" xr:uid="{00000000-0005-0000-0000-0000A3CB0000}"/>
    <cellStyle name="Normal 5 3 2 2 3 3 2" xfId="18994" xr:uid="{00000000-0005-0000-0000-0000A4CB0000}"/>
    <cellStyle name="Normal 5 3 2 2 3 3 2 2" xfId="54210" xr:uid="{00000000-0005-0000-0000-0000A5CB0000}"/>
    <cellStyle name="Normal 5 3 2 2 3 3 3" xfId="41613" xr:uid="{00000000-0005-0000-0000-0000A6CB0000}"/>
    <cellStyle name="Normal 5 3 2 2 3 3 4" xfId="31599" xr:uid="{00000000-0005-0000-0000-0000A7CB0000}"/>
    <cellStyle name="Normal 5 3 2 2 3 4" xfId="7822" xr:uid="{00000000-0005-0000-0000-0000A8CB0000}"/>
    <cellStyle name="Normal 5 3 2 2 3 4 2" xfId="20448" xr:uid="{00000000-0005-0000-0000-0000A9CB0000}"/>
    <cellStyle name="Normal 5 3 2 2 3 4 2 2" xfId="55664" xr:uid="{00000000-0005-0000-0000-0000AACB0000}"/>
    <cellStyle name="Normal 5 3 2 2 3 4 3" xfId="43067" xr:uid="{00000000-0005-0000-0000-0000ABCB0000}"/>
    <cellStyle name="Normal 5 3 2 2 3 4 4" xfId="33053" xr:uid="{00000000-0005-0000-0000-0000ACCB0000}"/>
    <cellStyle name="Normal 5 3 2 2 3 5" xfId="9603" xr:uid="{00000000-0005-0000-0000-0000ADCB0000}"/>
    <cellStyle name="Normal 5 3 2 2 3 5 2" xfId="22224" xr:uid="{00000000-0005-0000-0000-0000AECB0000}"/>
    <cellStyle name="Normal 5 3 2 2 3 5 2 2" xfId="57440" xr:uid="{00000000-0005-0000-0000-0000AFCB0000}"/>
    <cellStyle name="Normal 5 3 2 2 3 5 3" xfId="44843" xr:uid="{00000000-0005-0000-0000-0000B0CB0000}"/>
    <cellStyle name="Normal 5 3 2 2 3 5 4" xfId="34829" xr:uid="{00000000-0005-0000-0000-0000B1CB0000}"/>
    <cellStyle name="Normal 5 3 2 2 3 6" xfId="11397" xr:uid="{00000000-0005-0000-0000-0000B2CB0000}"/>
    <cellStyle name="Normal 5 3 2 2 3 6 2" xfId="24000" xr:uid="{00000000-0005-0000-0000-0000B3CB0000}"/>
    <cellStyle name="Normal 5 3 2 2 3 6 2 2" xfId="59216" xr:uid="{00000000-0005-0000-0000-0000B4CB0000}"/>
    <cellStyle name="Normal 5 3 2 2 3 6 3" xfId="46619" xr:uid="{00000000-0005-0000-0000-0000B5CB0000}"/>
    <cellStyle name="Normal 5 3 2 2 3 6 4" xfId="36605" xr:uid="{00000000-0005-0000-0000-0000B6CB0000}"/>
    <cellStyle name="Normal 5 3 2 2 3 7" xfId="15764" xr:uid="{00000000-0005-0000-0000-0000B7CB0000}"/>
    <cellStyle name="Normal 5 3 2 2 3 7 2" xfId="50980" xr:uid="{00000000-0005-0000-0000-0000B8CB0000}"/>
    <cellStyle name="Normal 5 3 2 2 3 7 3" xfId="28369" xr:uid="{00000000-0005-0000-0000-0000B9CB0000}"/>
    <cellStyle name="Normal 5 3 2 2 3 8" xfId="12855" xr:uid="{00000000-0005-0000-0000-0000BACB0000}"/>
    <cellStyle name="Normal 5 3 2 2 3 8 2" xfId="48073" xr:uid="{00000000-0005-0000-0000-0000BBCB0000}"/>
    <cellStyle name="Normal 5 3 2 2 3 9" xfId="38383" xr:uid="{00000000-0005-0000-0000-0000BCCB0000}"/>
    <cellStyle name="Normal 5 3 2 2 4" xfId="2916" xr:uid="{00000000-0005-0000-0000-0000BDCB0000}"/>
    <cellStyle name="Normal 5 3 2 2 4 10" xfId="25303" xr:uid="{00000000-0005-0000-0000-0000BECB0000}"/>
    <cellStyle name="Normal 5 3 2 2 4 11" xfId="60838" xr:uid="{00000000-0005-0000-0000-0000BFCB0000}"/>
    <cellStyle name="Normal 5 3 2 2 4 2" xfId="4734" xr:uid="{00000000-0005-0000-0000-0000C0CB0000}"/>
    <cellStyle name="Normal 5 3 2 2 4 2 2" xfId="17381" xr:uid="{00000000-0005-0000-0000-0000C1CB0000}"/>
    <cellStyle name="Normal 5 3 2 2 4 2 2 2" xfId="52597" xr:uid="{00000000-0005-0000-0000-0000C2CB0000}"/>
    <cellStyle name="Normal 5 3 2 2 4 2 2 3" xfId="29986" xr:uid="{00000000-0005-0000-0000-0000C3CB0000}"/>
    <cellStyle name="Normal 5 3 2 2 4 2 3" xfId="13827" xr:uid="{00000000-0005-0000-0000-0000C4CB0000}"/>
    <cellStyle name="Normal 5 3 2 2 4 2 3 2" xfId="49045" xr:uid="{00000000-0005-0000-0000-0000C5CB0000}"/>
    <cellStyle name="Normal 5 3 2 2 4 2 4" xfId="40000" xr:uid="{00000000-0005-0000-0000-0000C6CB0000}"/>
    <cellStyle name="Normal 5 3 2 2 4 2 5" xfId="26434" xr:uid="{00000000-0005-0000-0000-0000C7CB0000}"/>
    <cellStyle name="Normal 5 3 2 2 4 3" xfId="6204" xr:uid="{00000000-0005-0000-0000-0000C8CB0000}"/>
    <cellStyle name="Normal 5 3 2 2 4 3 2" xfId="18835" xr:uid="{00000000-0005-0000-0000-0000C9CB0000}"/>
    <cellStyle name="Normal 5 3 2 2 4 3 2 2" xfId="54051" xr:uid="{00000000-0005-0000-0000-0000CACB0000}"/>
    <cellStyle name="Normal 5 3 2 2 4 3 3" xfId="41454" xr:uid="{00000000-0005-0000-0000-0000CBCB0000}"/>
    <cellStyle name="Normal 5 3 2 2 4 3 4" xfId="31440" xr:uid="{00000000-0005-0000-0000-0000CCCB0000}"/>
    <cellStyle name="Normal 5 3 2 2 4 4" xfId="7663" xr:uid="{00000000-0005-0000-0000-0000CDCB0000}"/>
    <cellStyle name="Normal 5 3 2 2 4 4 2" xfId="20289" xr:uid="{00000000-0005-0000-0000-0000CECB0000}"/>
    <cellStyle name="Normal 5 3 2 2 4 4 2 2" xfId="55505" xr:uid="{00000000-0005-0000-0000-0000CFCB0000}"/>
    <cellStyle name="Normal 5 3 2 2 4 4 3" xfId="42908" xr:uid="{00000000-0005-0000-0000-0000D0CB0000}"/>
    <cellStyle name="Normal 5 3 2 2 4 4 4" xfId="32894" xr:uid="{00000000-0005-0000-0000-0000D1CB0000}"/>
    <cellStyle name="Normal 5 3 2 2 4 5" xfId="9444" xr:uid="{00000000-0005-0000-0000-0000D2CB0000}"/>
    <cellStyle name="Normal 5 3 2 2 4 5 2" xfId="22065" xr:uid="{00000000-0005-0000-0000-0000D3CB0000}"/>
    <cellStyle name="Normal 5 3 2 2 4 5 2 2" xfId="57281" xr:uid="{00000000-0005-0000-0000-0000D4CB0000}"/>
    <cellStyle name="Normal 5 3 2 2 4 5 3" xfId="44684" xr:uid="{00000000-0005-0000-0000-0000D5CB0000}"/>
    <cellStyle name="Normal 5 3 2 2 4 5 4" xfId="34670" xr:uid="{00000000-0005-0000-0000-0000D6CB0000}"/>
    <cellStyle name="Normal 5 3 2 2 4 6" xfId="11238" xr:uid="{00000000-0005-0000-0000-0000D7CB0000}"/>
    <cellStyle name="Normal 5 3 2 2 4 6 2" xfId="23841" xr:uid="{00000000-0005-0000-0000-0000D8CB0000}"/>
    <cellStyle name="Normal 5 3 2 2 4 6 2 2" xfId="59057" xr:uid="{00000000-0005-0000-0000-0000D9CB0000}"/>
    <cellStyle name="Normal 5 3 2 2 4 6 3" xfId="46460" xr:uid="{00000000-0005-0000-0000-0000DACB0000}"/>
    <cellStyle name="Normal 5 3 2 2 4 6 4" xfId="36446" xr:uid="{00000000-0005-0000-0000-0000DBCB0000}"/>
    <cellStyle name="Normal 5 3 2 2 4 7" xfId="15605" xr:uid="{00000000-0005-0000-0000-0000DCCB0000}"/>
    <cellStyle name="Normal 5 3 2 2 4 7 2" xfId="50821" xr:uid="{00000000-0005-0000-0000-0000DDCB0000}"/>
    <cellStyle name="Normal 5 3 2 2 4 7 3" xfId="28210" xr:uid="{00000000-0005-0000-0000-0000DECB0000}"/>
    <cellStyle name="Normal 5 3 2 2 4 8" xfId="12696" xr:uid="{00000000-0005-0000-0000-0000DFCB0000}"/>
    <cellStyle name="Normal 5 3 2 2 4 8 2" xfId="47914" xr:uid="{00000000-0005-0000-0000-0000E0CB0000}"/>
    <cellStyle name="Normal 5 3 2 2 4 9" xfId="38224" xr:uid="{00000000-0005-0000-0000-0000E1CB0000}"/>
    <cellStyle name="Normal 5 3 2 2 5" xfId="3425" xr:uid="{00000000-0005-0000-0000-0000E2CB0000}"/>
    <cellStyle name="Normal 5 3 2 2 5 10" xfId="26921" xr:uid="{00000000-0005-0000-0000-0000E3CB0000}"/>
    <cellStyle name="Normal 5 3 2 2 5 11" xfId="61325" xr:uid="{00000000-0005-0000-0000-0000E4CB0000}"/>
    <cellStyle name="Normal 5 3 2 2 5 2" xfId="5221" xr:uid="{00000000-0005-0000-0000-0000E5CB0000}"/>
    <cellStyle name="Normal 5 3 2 2 5 2 2" xfId="17868" xr:uid="{00000000-0005-0000-0000-0000E6CB0000}"/>
    <cellStyle name="Normal 5 3 2 2 5 2 2 2" xfId="53084" xr:uid="{00000000-0005-0000-0000-0000E7CB0000}"/>
    <cellStyle name="Normal 5 3 2 2 5 2 3" xfId="40487" xr:uid="{00000000-0005-0000-0000-0000E8CB0000}"/>
    <cellStyle name="Normal 5 3 2 2 5 2 4" xfId="30473" xr:uid="{00000000-0005-0000-0000-0000E9CB0000}"/>
    <cellStyle name="Normal 5 3 2 2 5 3" xfId="6691" xr:uid="{00000000-0005-0000-0000-0000EACB0000}"/>
    <cellStyle name="Normal 5 3 2 2 5 3 2" xfId="19322" xr:uid="{00000000-0005-0000-0000-0000EBCB0000}"/>
    <cellStyle name="Normal 5 3 2 2 5 3 2 2" xfId="54538" xr:uid="{00000000-0005-0000-0000-0000ECCB0000}"/>
    <cellStyle name="Normal 5 3 2 2 5 3 3" xfId="41941" xr:uid="{00000000-0005-0000-0000-0000EDCB0000}"/>
    <cellStyle name="Normal 5 3 2 2 5 3 4" xfId="31927" xr:uid="{00000000-0005-0000-0000-0000EECB0000}"/>
    <cellStyle name="Normal 5 3 2 2 5 4" xfId="8150" xr:uid="{00000000-0005-0000-0000-0000EFCB0000}"/>
    <cellStyle name="Normal 5 3 2 2 5 4 2" xfId="20776" xr:uid="{00000000-0005-0000-0000-0000F0CB0000}"/>
    <cellStyle name="Normal 5 3 2 2 5 4 2 2" xfId="55992" xr:uid="{00000000-0005-0000-0000-0000F1CB0000}"/>
    <cellStyle name="Normal 5 3 2 2 5 4 3" xfId="43395" xr:uid="{00000000-0005-0000-0000-0000F2CB0000}"/>
    <cellStyle name="Normal 5 3 2 2 5 4 4" xfId="33381" xr:uid="{00000000-0005-0000-0000-0000F3CB0000}"/>
    <cellStyle name="Normal 5 3 2 2 5 5" xfId="9931" xr:uid="{00000000-0005-0000-0000-0000F4CB0000}"/>
    <cellStyle name="Normal 5 3 2 2 5 5 2" xfId="22552" xr:uid="{00000000-0005-0000-0000-0000F5CB0000}"/>
    <cellStyle name="Normal 5 3 2 2 5 5 2 2" xfId="57768" xr:uid="{00000000-0005-0000-0000-0000F6CB0000}"/>
    <cellStyle name="Normal 5 3 2 2 5 5 3" xfId="45171" xr:uid="{00000000-0005-0000-0000-0000F7CB0000}"/>
    <cellStyle name="Normal 5 3 2 2 5 5 4" xfId="35157" xr:uid="{00000000-0005-0000-0000-0000F8CB0000}"/>
    <cellStyle name="Normal 5 3 2 2 5 6" xfId="11725" xr:uid="{00000000-0005-0000-0000-0000F9CB0000}"/>
    <cellStyle name="Normal 5 3 2 2 5 6 2" xfId="24328" xr:uid="{00000000-0005-0000-0000-0000FACB0000}"/>
    <cellStyle name="Normal 5 3 2 2 5 6 2 2" xfId="59544" xr:uid="{00000000-0005-0000-0000-0000FBCB0000}"/>
    <cellStyle name="Normal 5 3 2 2 5 6 3" xfId="46947" xr:uid="{00000000-0005-0000-0000-0000FCCB0000}"/>
    <cellStyle name="Normal 5 3 2 2 5 6 4" xfId="36933" xr:uid="{00000000-0005-0000-0000-0000FDCB0000}"/>
    <cellStyle name="Normal 5 3 2 2 5 7" xfId="16092" xr:uid="{00000000-0005-0000-0000-0000FECB0000}"/>
    <cellStyle name="Normal 5 3 2 2 5 7 2" xfId="51308" xr:uid="{00000000-0005-0000-0000-0000FFCB0000}"/>
    <cellStyle name="Normal 5 3 2 2 5 7 3" xfId="28697" xr:uid="{00000000-0005-0000-0000-000000CC0000}"/>
    <cellStyle name="Normal 5 3 2 2 5 8" xfId="14314" xr:uid="{00000000-0005-0000-0000-000001CC0000}"/>
    <cellStyle name="Normal 5 3 2 2 5 8 2" xfId="49532" xr:uid="{00000000-0005-0000-0000-000002CC0000}"/>
    <cellStyle name="Normal 5 3 2 2 5 9" xfId="38711" xr:uid="{00000000-0005-0000-0000-000003CC0000}"/>
    <cellStyle name="Normal 5 3 2 2 6" xfId="2585" xr:uid="{00000000-0005-0000-0000-000004CC0000}"/>
    <cellStyle name="Normal 5 3 2 2 6 10" xfId="26112" xr:uid="{00000000-0005-0000-0000-000005CC0000}"/>
    <cellStyle name="Normal 5 3 2 2 6 11" xfId="60516" xr:uid="{00000000-0005-0000-0000-000006CC0000}"/>
    <cellStyle name="Normal 5 3 2 2 6 2" xfId="4412" xr:uid="{00000000-0005-0000-0000-000007CC0000}"/>
    <cellStyle name="Normal 5 3 2 2 6 2 2" xfId="17059" xr:uid="{00000000-0005-0000-0000-000008CC0000}"/>
    <cellStyle name="Normal 5 3 2 2 6 2 2 2" xfId="52275" xr:uid="{00000000-0005-0000-0000-000009CC0000}"/>
    <cellStyle name="Normal 5 3 2 2 6 2 3" xfId="39678" xr:uid="{00000000-0005-0000-0000-00000ACC0000}"/>
    <cellStyle name="Normal 5 3 2 2 6 2 4" xfId="29664" xr:uid="{00000000-0005-0000-0000-00000BCC0000}"/>
    <cellStyle name="Normal 5 3 2 2 6 3" xfId="5882" xr:uid="{00000000-0005-0000-0000-00000CCC0000}"/>
    <cellStyle name="Normal 5 3 2 2 6 3 2" xfId="18513" xr:uid="{00000000-0005-0000-0000-00000DCC0000}"/>
    <cellStyle name="Normal 5 3 2 2 6 3 2 2" xfId="53729" xr:uid="{00000000-0005-0000-0000-00000ECC0000}"/>
    <cellStyle name="Normal 5 3 2 2 6 3 3" xfId="41132" xr:uid="{00000000-0005-0000-0000-00000FCC0000}"/>
    <cellStyle name="Normal 5 3 2 2 6 3 4" xfId="31118" xr:uid="{00000000-0005-0000-0000-000010CC0000}"/>
    <cellStyle name="Normal 5 3 2 2 6 4" xfId="7341" xr:uid="{00000000-0005-0000-0000-000011CC0000}"/>
    <cellStyle name="Normal 5 3 2 2 6 4 2" xfId="19967" xr:uid="{00000000-0005-0000-0000-000012CC0000}"/>
    <cellStyle name="Normal 5 3 2 2 6 4 2 2" xfId="55183" xr:uid="{00000000-0005-0000-0000-000013CC0000}"/>
    <cellStyle name="Normal 5 3 2 2 6 4 3" xfId="42586" xr:uid="{00000000-0005-0000-0000-000014CC0000}"/>
    <cellStyle name="Normal 5 3 2 2 6 4 4" xfId="32572" xr:uid="{00000000-0005-0000-0000-000015CC0000}"/>
    <cellStyle name="Normal 5 3 2 2 6 5" xfId="9122" xr:uid="{00000000-0005-0000-0000-000016CC0000}"/>
    <cellStyle name="Normal 5 3 2 2 6 5 2" xfId="21743" xr:uid="{00000000-0005-0000-0000-000017CC0000}"/>
    <cellStyle name="Normal 5 3 2 2 6 5 2 2" xfId="56959" xr:uid="{00000000-0005-0000-0000-000018CC0000}"/>
    <cellStyle name="Normal 5 3 2 2 6 5 3" xfId="44362" xr:uid="{00000000-0005-0000-0000-000019CC0000}"/>
    <cellStyle name="Normal 5 3 2 2 6 5 4" xfId="34348" xr:uid="{00000000-0005-0000-0000-00001ACC0000}"/>
    <cellStyle name="Normal 5 3 2 2 6 6" xfId="10916" xr:uid="{00000000-0005-0000-0000-00001BCC0000}"/>
    <cellStyle name="Normal 5 3 2 2 6 6 2" xfId="23519" xr:uid="{00000000-0005-0000-0000-00001CCC0000}"/>
    <cellStyle name="Normal 5 3 2 2 6 6 2 2" xfId="58735" xr:uid="{00000000-0005-0000-0000-00001DCC0000}"/>
    <cellStyle name="Normal 5 3 2 2 6 6 3" xfId="46138" xr:uid="{00000000-0005-0000-0000-00001ECC0000}"/>
    <cellStyle name="Normal 5 3 2 2 6 6 4" xfId="36124" xr:uid="{00000000-0005-0000-0000-00001FCC0000}"/>
    <cellStyle name="Normal 5 3 2 2 6 7" xfId="15283" xr:uid="{00000000-0005-0000-0000-000020CC0000}"/>
    <cellStyle name="Normal 5 3 2 2 6 7 2" xfId="50499" xr:uid="{00000000-0005-0000-0000-000021CC0000}"/>
    <cellStyle name="Normal 5 3 2 2 6 7 3" xfId="27888" xr:uid="{00000000-0005-0000-0000-000022CC0000}"/>
    <cellStyle name="Normal 5 3 2 2 6 8" xfId="13505" xr:uid="{00000000-0005-0000-0000-000023CC0000}"/>
    <cellStyle name="Normal 5 3 2 2 6 8 2" xfId="48723" xr:uid="{00000000-0005-0000-0000-000024CC0000}"/>
    <cellStyle name="Normal 5 3 2 2 6 9" xfId="37902" xr:uid="{00000000-0005-0000-0000-000025CC0000}"/>
    <cellStyle name="Normal 5 3 2 2 7" xfId="3749" xr:uid="{00000000-0005-0000-0000-000026CC0000}"/>
    <cellStyle name="Normal 5 3 2 2 7 2" xfId="8473" xr:uid="{00000000-0005-0000-0000-000027CC0000}"/>
    <cellStyle name="Normal 5 3 2 2 7 2 2" xfId="21099" xr:uid="{00000000-0005-0000-0000-000028CC0000}"/>
    <cellStyle name="Normal 5 3 2 2 7 2 2 2" xfId="56315" xr:uid="{00000000-0005-0000-0000-000029CC0000}"/>
    <cellStyle name="Normal 5 3 2 2 7 2 3" xfId="43718" xr:uid="{00000000-0005-0000-0000-00002ACC0000}"/>
    <cellStyle name="Normal 5 3 2 2 7 2 4" xfId="33704" xr:uid="{00000000-0005-0000-0000-00002BCC0000}"/>
    <cellStyle name="Normal 5 3 2 2 7 3" xfId="10254" xr:uid="{00000000-0005-0000-0000-00002CCC0000}"/>
    <cellStyle name="Normal 5 3 2 2 7 3 2" xfId="22875" xr:uid="{00000000-0005-0000-0000-00002DCC0000}"/>
    <cellStyle name="Normal 5 3 2 2 7 3 2 2" xfId="58091" xr:uid="{00000000-0005-0000-0000-00002ECC0000}"/>
    <cellStyle name="Normal 5 3 2 2 7 3 3" xfId="45494" xr:uid="{00000000-0005-0000-0000-00002FCC0000}"/>
    <cellStyle name="Normal 5 3 2 2 7 3 4" xfId="35480" xr:uid="{00000000-0005-0000-0000-000030CC0000}"/>
    <cellStyle name="Normal 5 3 2 2 7 4" xfId="12050" xr:uid="{00000000-0005-0000-0000-000031CC0000}"/>
    <cellStyle name="Normal 5 3 2 2 7 4 2" xfId="24651" xr:uid="{00000000-0005-0000-0000-000032CC0000}"/>
    <cellStyle name="Normal 5 3 2 2 7 4 2 2" xfId="59867" xr:uid="{00000000-0005-0000-0000-000033CC0000}"/>
    <cellStyle name="Normal 5 3 2 2 7 4 3" xfId="47270" xr:uid="{00000000-0005-0000-0000-000034CC0000}"/>
    <cellStyle name="Normal 5 3 2 2 7 4 4" xfId="37256" xr:uid="{00000000-0005-0000-0000-000035CC0000}"/>
    <cellStyle name="Normal 5 3 2 2 7 5" xfId="16415" xr:uid="{00000000-0005-0000-0000-000036CC0000}"/>
    <cellStyle name="Normal 5 3 2 2 7 5 2" xfId="51631" xr:uid="{00000000-0005-0000-0000-000037CC0000}"/>
    <cellStyle name="Normal 5 3 2 2 7 5 3" xfId="29020" xr:uid="{00000000-0005-0000-0000-000038CC0000}"/>
    <cellStyle name="Normal 5 3 2 2 7 6" xfId="14637" xr:uid="{00000000-0005-0000-0000-000039CC0000}"/>
    <cellStyle name="Normal 5 3 2 2 7 6 2" xfId="49855" xr:uid="{00000000-0005-0000-0000-00003ACC0000}"/>
    <cellStyle name="Normal 5 3 2 2 7 7" xfId="39034" xr:uid="{00000000-0005-0000-0000-00003BCC0000}"/>
    <cellStyle name="Normal 5 3 2 2 7 8" xfId="27244" xr:uid="{00000000-0005-0000-0000-00003CCC0000}"/>
    <cellStyle name="Normal 5 3 2 2 8" xfId="4087" xr:uid="{00000000-0005-0000-0000-00003DCC0000}"/>
    <cellStyle name="Normal 5 3 2 2 8 2" xfId="16737" xr:uid="{00000000-0005-0000-0000-00003ECC0000}"/>
    <cellStyle name="Normal 5 3 2 2 8 2 2" xfId="51953" xr:uid="{00000000-0005-0000-0000-00003FCC0000}"/>
    <cellStyle name="Normal 5 3 2 2 8 2 3" xfId="29342" xr:uid="{00000000-0005-0000-0000-000040CC0000}"/>
    <cellStyle name="Normal 5 3 2 2 8 3" xfId="13183" xr:uid="{00000000-0005-0000-0000-000041CC0000}"/>
    <cellStyle name="Normal 5 3 2 2 8 3 2" xfId="48401" xr:uid="{00000000-0005-0000-0000-000042CC0000}"/>
    <cellStyle name="Normal 5 3 2 2 8 4" xfId="39356" xr:uid="{00000000-0005-0000-0000-000043CC0000}"/>
    <cellStyle name="Normal 5 3 2 2 8 5" xfId="25790" xr:uid="{00000000-0005-0000-0000-000044CC0000}"/>
    <cellStyle name="Normal 5 3 2 2 9" xfId="5560" xr:uid="{00000000-0005-0000-0000-000045CC0000}"/>
    <cellStyle name="Normal 5 3 2 2 9 2" xfId="18191" xr:uid="{00000000-0005-0000-0000-000046CC0000}"/>
    <cellStyle name="Normal 5 3 2 2 9 2 2" xfId="53407" xr:uid="{00000000-0005-0000-0000-000047CC0000}"/>
    <cellStyle name="Normal 5 3 2 2 9 3" xfId="40810" xr:uid="{00000000-0005-0000-0000-000048CC0000}"/>
    <cellStyle name="Normal 5 3 2 2 9 4" xfId="30796" xr:uid="{00000000-0005-0000-0000-000049CC0000}"/>
    <cellStyle name="Normal 5 3 2 3" xfId="2329" xr:uid="{00000000-0005-0000-0000-00004ACC0000}"/>
    <cellStyle name="Normal 5 3 2 3 10" xfId="10729" xr:uid="{00000000-0005-0000-0000-00004BCC0000}"/>
    <cellStyle name="Normal 5 3 2 3 10 2" xfId="23340" xr:uid="{00000000-0005-0000-0000-00004CCC0000}"/>
    <cellStyle name="Normal 5 3 2 3 10 2 2" xfId="58556" xr:uid="{00000000-0005-0000-0000-00004DCC0000}"/>
    <cellStyle name="Normal 5 3 2 3 10 3" xfId="45959" xr:uid="{00000000-0005-0000-0000-00004ECC0000}"/>
    <cellStyle name="Normal 5 3 2 3 10 4" xfId="35945" xr:uid="{00000000-0005-0000-0000-00004FCC0000}"/>
    <cellStyle name="Normal 5 3 2 3 11" xfId="15041" xr:uid="{00000000-0005-0000-0000-000050CC0000}"/>
    <cellStyle name="Normal 5 3 2 3 11 2" xfId="50257" xr:uid="{00000000-0005-0000-0000-000051CC0000}"/>
    <cellStyle name="Normal 5 3 2 3 11 3" xfId="27646" xr:uid="{00000000-0005-0000-0000-000052CC0000}"/>
    <cellStyle name="Normal 5 3 2 3 12" xfId="12454" xr:uid="{00000000-0005-0000-0000-000053CC0000}"/>
    <cellStyle name="Normal 5 3 2 3 12 2" xfId="47672" xr:uid="{00000000-0005-0000-0000-000054CC0000}"/>
    <cellStyle name="Normal 5 3 2 3 13" xfId="37660" xr:uid="{00000000-0005-0000-0000-000055CC0000}"/>
    <cellStyle name="Normal 5 3 2 3 14" xfId="25061" xr:uid="{00000000-0005-0000-0000-000056CC0000}"/>
    <cellStyle name="Normal 5 3 2 3 15" xfId="60274" xr:uid="{00000000-0005-0000-0000-000057CC0000}"/>
    <cellStyle name="Normal 5 3 2 3 2" xfId="3176" xr:uid="{00000000-0005-0000-0000-000058CC0000}"/>
    <cellStyle name="Normal 5 3 2 3 2 10" xfId="25545" xr:uid="{00000000-0005-0000-0000-000059CC0000}"/>
    <cellStyle name="Normal 5 3 2 3 2 11" xfId="61080" xr:uid="{00000000-0005-0000-0000-00005ACC0000}"/>
    <cellStyle name="Normal 5 3 2 3 2 2" xfId="4976" xr:uid="{00000000-0005-0000-0000-00005BCC0000}"/>
    <cellStyle name="Normal 5 3 2 3 2 2 2" xfId="17623" xr:uid="{00000000-0005-0000-0000-00005CCC0000}"/>
    <cellStyle name="Normal 5 3 2 3 2 2 2 2" xfId="52839" xr:uid="{00000000-0005-0000-0000-00005DCC0000}"/>
    <cellStyle name="Normal 5 3 2 3 2 2 2 3" xfId="30228" xr:uid="{00000000-0005-0000-0000-00005ECC0000}"/>
    <cellStyle name="Normal 5 3 2 3 2 2 3" xfId="14069" xr:uid="{00000000-0005-0000-0000-00005FCC0000}"/>
    <cellStyle name="Normal 5 3 2 3 2 2 3 2" xfId="49287" xr:uid="{00000000-0005-0000-0000-000060CC0000}"/>
    <cellStyle name="Normal 5 3 2 3 2 2 4" xfId="40242" xr:uid="{00000000-0005-0000-0000-000061CC0000}"/>
    <cellStyle name="Normal 5 3 2 3 2 2 5" xfId="26676" xr:uid="{00000000-0005-0000-0000-000062CC0000}"/>
    <cellStyle name="Normal 5 3 2 3 2 3" xfId="6446" xr:uid="{00000000-0005-0000-0000-000063CC0000}"/>
    <cellStyle name="Normal 5 3 2 3 2 3 2" xfId="19077" xr:uid="{00000000-0005-0000-0000-000064CC0000}"/>
    <cellStyle name="Normal 5 3 2 3 2 3 2 2" xfId="54293" xr:uid="{00000000-0005-0000-0000-000065CC0000}"/>
    <cellStyle name="Normal 5 3 2 3 2 3 3" xfId="41696" xr:uid="{00000000-0005-0000-0000-000066CC0000}"/>
    <cellStyle name="Normal 5 3 2 3 2 3 4" xfId="31682" xr:uid="{00000000-0005-0000-0000-000067CC0000}"/>
    <cellStyle name="Normal 5 3 2 3 2 4" xfId="7905" xr:uid="{00000000-0005-0000-0000-000068CC0000}"/>
    <cellStyle name="Normal 5 3 2 3 2 4 2" xfId="20531" xr:uid="{00000000-0005-0000-0000-000069CC0000}"/>
    <cellStyle name="Normal 5 3 2 3 2 4 2 2" xfId="55747" xr:uid="{00000000-0005-0000-0000-00006ACC0000}"/>
    <cellStyle name="Normal 5 3 2 3 2 4 3" xfId="43150" xr:uid="{00000000-0005-0000-0000-00006BCC0000}"/>
    <cellStyle name="Normal 5 3 2 3 2 4 4" xfId="33136" xr:uid="{00000000-0005-0000-0000-00006CCC0000}"/>
    <cellStyle name="Normal 5 3 2 3 2 5" xfId="9686" xr:uid="{00000000-0005-0000-0000-00006DCC0000}"/>
    <cellStyle name="Normal 5 3 2 3 2 5 2" xfId="22307" xr:uid="{00000000-0005-0000-0000-00006ECC0000}"/>
    <cellStyle name="Normal 5 3 2 3 2 5 2 2" xfId="57523" xr:uid="{00000000-0005-0000-0000-00006FCC0000}"/>
    <cellStyle name="Normal 5 3 2 3 2 5 3" xfId="44926" xr:uid="{00000000-0005-0000-0000-000070CC0000}"/>
    <cellStyle name="Normal 5 3 2 3 2 5 4" xfId="34912" xr:uid="{00000000-0005-0000-0000-000071CC0000}"/>
    <cellStyle name="Normal 5 3 2 3 2 6" xfId="11480" xr:uid="{00000000-0005-0000-0000-000072CC0000}"/>
    <cellStyle name="Normal 5 3 2 3 2 6 2" xfId="24083" xr:uid="{00000000-0005-0000-0000-000073CC0000}"/>
    <cellStyle name="Normal 5 3 2 3 2 6 2 2" xfId="59299" xr:uid="{00000000-0005-0000-0000-000074CC0000}"/>
    <cellStyle name="Normal 5 3 2 3 2 6 3" xfId="46702" xr:uid="{00000000-0005-0000-0000-000075CC0000}"/>
    <cellStyle name="Normal 5 3 2 3 2 6 4" xfId="36688" xr:uid="{00000000-0005-0000-0000-000076CC0000}"/>
    <cellStyle name="Normal 5 3 2 3 2 7" xfId="15847" xr:uid="{00000000-0005-0000-0000-000077CC0000}"/>
    <cellStyle name="Normal 5 3 2 3 2 7 2" xfId="51063" xr:uid="{00000000-0005-0000-0000-000078CC0000}"/>
    <cellStyle name="Normal 5 3 2 3 2 7 3" xfId="28452" xr:uid="{00000000-0005-0000-0000-000079CC0000}"/>
    <cellStyle name="Normal 5 3 2 3 2 8" xfId="12938" xr:uid="{00000000-0005-0000-0000-00007ACC0000}"/>
    <cellStyle name="Normal 5 3 2 3 2 8 2" xfId="48156" xr:uid="{00000000-0005-0000-0000-00007BCC0000}"/>
    <cellStyle name="Normal 5 3 2 3 2 9" xfId="38466" xr:uid="{00000000-0005-0000-0000-00007CCC0000}"/>
    <cellStyle name="Normal 5 3 2 3 3" xfId="3505" xr:uid="{00000000-0005-0000-0000-00007DCC0000}"/>
    <cellStyle name="Normal 5 3 2 3 3 10" xfId="27001" xr:uid="{00000000-0005-0000-0000-00007ECC0000}"/>
    <cellStyle name="Normal 5 3 2 3 3 11" xfId="61405" xr:uid="{00000000-0005-0000-0000-00007FCC0000}"/>
    <cellStyle name="Normal 5 3 2 3 3 2" xfId="5301" xr:uid="{00000000-0005-0000-0000-000080CC0000}"/>
    <cellStyle name="Normal 5 3 2 3 3 2 2" xfId="17948" xr:uid="{00000000-0005-0000-0000-000081CC0000}"/>
    <cellStyle name="Normal 5 3 2 3 3 2 2 2" xfId="53164" xr:uid="{00000000-0005-0000-0000-000082CC0000}"/>
    <cellStyle name="Normal 5 3 2 3 3 2 3" xfId="40567" xr:uid="{00000000-0005-0000-0000-000083CC0000}"/>
    <cellStyle name="Normal 5 3 2 3 3 2 4" xfId="30553" xr:uid="{00000000-0005-0000-0000-000084CC0000}"/>
    <cellStyle name="Normal 5 3 2 3 3 3" xfId="6771" xr:uid="{00000000-0005-0000-0000-000085CC0000}"/>
    <cellStyle name="Normal 5 3 2 3 3 3 2" xfId="19402" xr:uid="{00000000-0005-0000-0000-000086CC0000}"/>
    <cellStyle name="Normal 5 3 2 3 3 3 2 2" xfId="54618" xr:uid="{00000000-0005-0000-0000-000087CC0000}"/>
    <cellStyle name="Normal 5 3 2 3 3 3 3" xfId="42021" xr:uid="{00000000-0005-0000-0000-000088CC0000}"/>
    <cellStyle name="Normal 5 3 2 3 3 3 4" xfId="32007" xr:uid="{00000000-0005-0000-0000-000089CC0000}"/>
    <cellStyle name="Normal 5 3 2 3 3 4" xfId="8230" xr:uid="{00000000-0005-0000-0000-00008ACC0000}"/>
    <cellStyle name="Normal 5 3 2 3 3 4 2" xfId="20856" xr:uid="{00000000-0005-0000-0000-00008BCC0000}"/>
    <cellStyle name="Normal 5 3 2 3 3 4 2 2" xfId="56072" xr:uid="{00000000-0005-0000-0000-00008CCC0000}"/>
    <cellStyle name="Normal 5 3 2 3 3 4 3" xfId="43475" xr:uid="{00000000-0005-0000-0000-00008DCC0000}"/>
    <cellStyle name="Normal 5 3 2 3 3 4 4" xfId="33461" xr:uid="{00000000-0005-0000-0000-00008ECC0000}"/>
    <cellStyle name="Normal 5 3 2 3 3 5" xfId="10011" xr:uid="{00000000-0005-0000-0000-00008FCC0000}"/>
    <cellStyle name="Normal 5 3 2 3 3 5 2" xfId="22632" xr:uid="{00000000-0005-0000-0000-000090CC0000}"/>
    <cellStyle name="Normal 5 3 2 3 3 5 2 2" xfId="57848" xr:uid="{00000000-0005-0000-0000-000091CC0000}"/>
    <cellStyle name="Normal 5 3 2 3 3 5 3" xfId="45251" xr:uid="{00000000-0005-0000-0000-000092CC0000}"/>
    <cellStyle name="Normal 5 3 2 3 3 5 4" xfId="35237" xr:uid="{00000000-0005-0000-0000-000093CC0000}"/>
    <cellStyle name="Normal 5 3 2 3 3 6" xfId="11805" xr:uid="{00000000-0005-0000-0000-000094CC0000}"/>
    <cellStyle name="Normal 5 3 2 3 3 6 2" xfId="24408" xr:uid="{00000000-0005-0000-0000-000095CC0000}"/>
    <cellStyle name="Normal 5 3 2 3 3 6 2 2" xfId="59624" xr:uid="{00000000-0005-0000-0000-000096CC0000}"/>
    <cellStyle name="Normal 5 3 2 3 3 6 3" xfId="47027" xr:uid="{00000000-0005-0000-0000-000097CC0000}"/>
    <cellStyle name="Normal 5 3 2 3 3 6 4" xfId="37013" xr:uid="{00000000-0005-0000-0000-000098CC0000}"/>
    <cellStyle name="Normal 5 3 2 3 3 7" xfId="16172" xr:uid="{00000000-0005-0000-0000-000099CC0000}"/>
    <cellStyle name="Normal 5 3 2 3 3 7 2" xfId="51388" xr:uid="{00000000-0005-0000-0000-00009ACC0000}"/>
    <cellStyle name="Normal 5 3 2 3 3 7 3" xfId="28777" xr:uid="{00000000-0005-0000-0000-00009BCC0000}"/>
    <cellStyle name="Normal 5 3 2 3 3 8" xfId="14394" xr:uid="{00000000-0005-0000-0000-00009CCC0000}"/>
    <cellStyle name="Normal 5 3 2 3 3 8 2" xfId="49612" xr:uid="{00000000-0005-0000-0000-00009DCC0000}"/>
    <cellStyle name="Normal 5 3 2 3 3 9" xfId="38791" xr:uid="{00000000-0005-0000-0000-00009ECC0000}"/>
    <cellStyle name="Normal 5 3 2 3 4" xfId="2666" xr:uid="{00000000-0005-0000-0000-00009FCC0000}"/>
    <cellStyle name="Normal 5 3 2 3 4 10" xfId="26192" xr:uid="{00000000-0005-0000-0000-0000A0CC0000}"/>
    <cellStyle name="Normal 5 3 2 3 4 11" xfId="60596" xr:uid="{00000000-0005-0000-0000-0000A1CC0000}"/>
    <cellStyle name="Normal 5 3 2 3 4 2" xfId="4492" xr:uid="{00000000-0005-0000-0000-0000A2CC0000}"/>
    <cellStyle name="Normal 5 3 2 3 4 2 2" xfId="17139" xr:uid="{00000000-0005-0000-0000-0000A3CC0000}"/>
    <cellStyle name="Normal 5 3 2 3 4 2 2 2" xfId="52355" xr:uid="{00000000-0005-0000-0000-0000A4CC0000}"/>
    <cellStyle name="Normal 5 3 2 3 4 2 3" xfId="39758" xr:uid="{00000000-0005-0000-0000-0000A5CC0000}"/>
    <cellStyle name="Normal 5 3 2 3 4 2 4" xfId="29744" xr:uid="{00000000-0005-0000-0000-0000A6CC0000}"/>
    <cellStyle name="Normal 5 3 2 3 4 3" xfId="5962" xr:uid="{00000000-0005-0000-0000-0000A7CC0000}"/>
    <cellStyle name="Normal 5 3 2 3 4 3 2" xfId="18593" xr:uid="{00000000-0005-0000-0000-0000A8CC0000}"/>
    <cellStyle name="Normal 5 3 2 3 4 3 2 2" xfId="53809" xr:uid="{00000000-0005-0000-0000-0000A9CC0000}"/>
    <cellStyle name="Normal 5 3 2 3 4 3 3" xfId="41212" xr:uid="{00000000-0005-0000-0000-0000AACC0000}"/>
    <cellStyle name="Normal 5 3 2 3 4 3 4" xfId="31198" xr:uid="{00000000-0005-0000-0000-0000ABCC0000}"/>
    <cellStyle name="Normal 5 3 2 3 4 4" xfId="7421" xr:uid="{00000000-0005-0000-0000-0000ACCC0000}"/>
    <cellStyle name="Normal 5 3 2 3 4 4 2" xfId="20047" xr:uid="{00000000-0005-0000-0000-0000ADCC0000}"/>
    <cellStyle name="Normal 5 3 2 3 4 4 2 2" xfId="55263" xr:uid="{00000000-0005-0000-0000-0000AECC0000}"/>
    <cellStyle name="Normal 5 3 2 3 4 4 3" xfId="42666" xr:uid="{00000000-0005-0000-0000-0000AFCC0000}"/>
    <cellStyle name="Normal 5 3 2 3 4 4 4" xfId="32652" xr:uid="{00000000-0005-0000-0000-0000B0CC0000}"/>
    <cellStyle name="Normal 5 3 2 3 4 5" xfId="9202" xr:uid="{00000000-0005-0000-0000-0000B1CC0000}"/>
    <cellStyle name="Normal 5 3 2 3 4 5 2" xfId="21823" xr:uid="{00000000-0005-0000-0000-0000B2CC0000}"/>
    <cellStyle name="Normal 5 3 2 3 4 5 2 2" xfId="57039" xr:uid="{00000000-0005-0000-0000-0000B3CC0000}"/>
    <cellStyle name="Normal 5 3 2 3 4 5 3" xfId="44442" xr:uid="{00000000-0005-0000-0000-0000B4CC0000}"/>
    <cellStyle name="Normal 5 3 2 3 4 5 4" xfId="34428" xr:uid="{00000000-0005-0000-0000-0000B5CC0000}"/>
    <cellStyle name="Normal 5 3 2 3 4 6" xfId="10996" xr:uid="{00000000-0005-0000-0000-0000B6CC0000}"/>
    <cellStyle name="Normal 5 3 2 3 4 6 2" xfId="23599" xr:uid="{00000000-0005-0000-0000-0000B7CC0000}"/>
    <cellStyle name="Normal 5 3 2 3 4 6 2 2" xfId="58815" xr:uid="{00000000-0005-0000-0000-0000B8CC0000}"/>
    <cellStyle name="Normal 5 3 2 3 4 6 3" xfId="46218" xr:uid="{00000000-0005-0000-0000-0000B9CC0000}"/>
    <cellStyle name="Normal 5 3 2 3 4 6 4" xfId="36204" xr:uid="{00000000-0005-0000-0000-0000BACC0000}"/>
    <cellStyle name="Normal 5 3 2 3 4 7" xfId="15363" xr:uid="{00000000-0005-0000-0000-0000BBCC0000}"/>
    <cellStyle name="Normal 5 3 2 3 4 7 2" xfId="50579" xr:uid="{00000000-0005-0000-0000-0000BCCC0000}"/>
    <cellStyle name="Normal 5 3 2 3 4 7 3" xfId="27968" xr:uid="{00000000-0005-0000-0000-0000BDCC0000}"/>
    <cellStyle name="Normal 5 3 2 3 4 8" xfId="13585" xr:uid="{00000000-0005-0000-0000-0000BECC0000}"/>
    <cellStyle name="Normal 5 3 2 3 4 8 2" xfId="48803" xr:uid="{00000000-0005-0000-0000-0000BFCC0000}"/>
    <cellStyle name="Normal 5 3 2 3 4 9" xfId="37982" xr:uid="{00000000-0005-0000-0000-0000C0CC0000}"/>
    <cellStyle name="Normal 5 3 2 3 5" xfId="3830" xr:uid="{00000000-0005-0000-0000-0000C1CC0000}"/>
    <cellStyle name="Normal 5 3 2 3 5 2" xfId="8553" xr:uid="{00000000-0005-0000-0000-0000C2CC0000}"/>
    <cellStyle name="Normal 5 3 2 3 5 2 2" xfId="21179" xr:uid="{00000000-0005-0000-0000-0000C3CC0000}"/>
    <cellStyle name="Normal 5 3 2 3 5 2 2 2" xfId="56395" xr:uid="{00000000-0005-0000-0000-0000C4CC0000}"/>
    <cellStyle name="Normal 5 3 2 3 5 2 3" xfId="43798" xr:uid="{00000000-0005-0000-0000-0000C5CC0000}"/>
    <cellStyle name="Normal 5 3 2 3 5 2 4" xfId="33784" xr:uid="{00000000-0005-0000-0000-0000C6CC0000}"/>
    <cellStyle name="Normal 5 3 2 3 5 3" xfId="10334" xr:uid="{00000000-0005-0000-0000-0000C7CC0000}"/>
    <cellStyle name="Normal 5 3 2 3 5 3 2" xfId="22955" xr:uid="{00000000-0005-0000-0000-0000C8CC0000}"/>
    <cellStyle name="Normal 5 3 2 3 5 3 2 2" xfId="58171" xr:uid="{00000000-0005-0000-0000-0000C9CC0000}"/>
    <cellStyle name="Normal 5 3 2 3 5 3 3" xfId="45574" xr:uid="{00000000-0005-0000-0000-0000CACC0000}"/>
    <cellStyle name="Normal 5 3 2 3 5 3 4" xfId="35560" xr:uid="{00000000-0005-0000-0000-0000CBCC0000}"/>
    <cellStyle name="Normal 5 3 2 3 5 4" xfId="12130" xr:uid="{00000000-0005-0000-0000-0000CCCC0000}"/>
    <cellStyle name="Normal 5 3 2 3 5 4 2" xfId="24731" xr:uid="{00000000-0005-0000-0000-0000CDCC0000}"/>
    <cellStyle name="Normal 5 3 2 3 5 4 2 2" xfId="59947" xr:uid="{00000000-0005-0000-0000-0000CECC0000}"/>
    <cellStyle name="Normal 5 3 2 3 5 4 3" xfId="47350" xr:uid="{00000000-0005-0000-0000-0000CFCC0000}"/>
    <cellStyle name="Normal 5 3 2 3 5 4 4" xfId="37336" xr:uid="{00000000-0005-0000-0000-0000D0CC0000}"/>
    <cellStyle name="Normal 5 3 2 3 5 5" xfId="16495" xr:uid="{00000000-0005-0000-0000-0000D1CC0000}"/>
    <cellStyle name="Normal 5 3 2 3 5 5 2" xfId="51711" xr:uid="{00000000-0005-0000-0000-0000D2CC0000}"/>
    <cellStyle name="Normal 5 3 2 3 5 5 3" xfId="29100" xr:uid="{00000000-0005-0000-0000-0000D3CC0000}"/>
    <cellStyle name="Normal 5 3 2 3 5 6" xfId="14717" xr:uid="{00000000-0005-0000-0000-0000D4CC0000}"/>
    <cellStyle name="Normal 5 3 2 3 5 6 2" xfId="49935" xr:uid="{00000000-0005-0000-0000-0000D5CC0000}"/>
    <cellStyle name="Normal 5 3 2 3 5 7" xfId="39114" xr:uid="{00000000-0005-0000-0000-0000D6CC0000}"/>
    <cellStyle name="Normal 5 3 2 3 5 8" xfId="27324" xr:uid="{00000000-0005-0000-0000-0000D7CC0000}"/>
    <cellStyle name="Normal 5 3 2 3 6" xfId="4170" xr:uid="{00000000-0005-0000-0000-0000D8CC0000}"/>
    <cellStyle name="Normal 5 3 2 3 6 2" xfId="16817" xr:uid="{00000000-0005-0000-0000-0000D9CC0000}"/>
    <cellStyle name="Normal 5 3 2 3 6 2 2" xfId="52033" xr:uid="{00000000-0005-0000-0000-0000DACC0000}"/>
    <cellStyle name="Normal 5 3 2 3 6 2 3" xfId="29422" xr:uid="{00000000-0005-0000-0000-0000DBCC0000}"/>
    <cellStyle name="Normal 5 3 2 3 6 3" xfId="13263" xr:uid="{00000000-0005-0000-0000-0000DCCC0000}"/>
    <cellStyle name="Normal 5 3 2 3 6 3 2" xfId="48481" xr:uid="{00000000-0005-0000-0000-0000DDCC0000}"/>
    <cellStyle name="Normal 5 3 2 3 6 4" xfId="39436" xr:uid="{00000000-0005-0000-0000-0000DECC0000}"/>
    <cellStyle name="Normal 5 3 2 3 6 5" xfId="25870" xr:uid="{00000000-0005-0000-0000-0000DFCC0000}"/>
    <cellStyle name="Normal 5 3 2 3 7" xfId="5640" xr:uid="{00000000-0005-0000-0000-0000E0CC0000}"/>
    <cellStyle name="Normal 5 3 2 3 7 2" xfId="18271" xr:uid="{00000000-0005-0000-0000-0000E1CC0000}"/>
    <cellStyle name="Normal 5 3 2 3 7 2 2" xfId="53487" xr:uid="{00000000-0005-0000-0000-0000E2CC0000}"/>
    <cellStyle name="Normal 5 3 2 3 7 3" xfId="40890" xr:uid="{00000000-0005-0000-0000-0000E3CC0000}"/>
    <cellStyle name="Normal 5 3 2 3 7 4" xfId="30876" xr:uid="{00000000-0005-0000-0000-0000E4CC0000}"/>
    <cellStyle name="Normal 5 3 2 3 8" xfId="7099" xr:uid="{00000000-0005-0000-0000-0000E5CC0000}"/>
    <cellStyle name="Normal 5 3 2 3 8 2" xfId="19725" xr:uid="{00000000-0005-0000-0000-0000E6CC0000}"/>
    <cellStyle name="Normal 5 3 2 3 8 2 2" xfId="54941" xr:uid="{00000000-0005-0000-0000-0000E7CC0000}"/>
    <cellStyle name="Normal 5 3 2 3 8 3" xfId="42344" xr:uid="{00000000-0005-0000-0000-0000E8CC0000}"/>
    <cellStyle name="Normal 5 3 2 3 8 4" xfId="32330" xr:uid="{00000000-0005-0000-0000-0000E9CC0000}"/>
    <cellStyle name="Normal 5 3 2 3 9" xfId="8880" xr:uid="{00000000-0005-0000-0000-0000EACC0000}"/>
    <cellStyle name="Normal 5 3 2 3 9 2" xfId="21501" xr:uid="{00000000-0005-0000-0000-0000EBCC0000}"/>
    <cellStyle name="Normal 5 3 2 3 9 2 2" xfId="56717" xr:uid="{00000000-0005-0000-0000-0000ECCC0000}"/>
    <cellStyle name="Normal 5 3 2 3 9 3" xfId="44120" xr:uid="{00000000-0005-0000-0000-0000EDCC0000}"/>
    <cellStyle name="Normal 5 3 2 3 9 4" xfId="34106" xr:uid="{00000000-0005-0000-0000-0000EECC0000}"/>
    <cellStyle name="Normal 5 3 2 4" xfId="3011" xr:uid="{00000000-0005-0000-0000-0000EFCC0000}"/>
    <cellStyle name="Normal 5 3 2 4 10" xfId="25386" xr:uid="{00000000-0005-0000-0000-0000F0CC0000}"/>
    <cellStyle name="Normal 5 3 2 4 11" xfId="60921" xr:uid="{00000000-0005-0000-0000-0000F1CC0000}"/>
    <cellStyle name="Normal 5 3 2 4 2" xfId="4817" xr:uid="{00000000-0005-0000-0000-0000F2CC0000}"/>
    <cellStyle name="Normal 5 3 2 4 2 2" xfId="17464" xr:uid="{00000000-0005-0000-0000-0000F3CC0000}"/>
    <cellStyle name="Normal 5 3 2 4 2 2 2" xfId="52680" xr:uid="{00000000-0005-0000-0000-0000F4CC0000}"/>
    <cellStyle name="Normal 5 3 2 4 2 2 3" xfId="30069" xr:uid="{00000000-0005-0000-0000-0000F5CC0000}"/>
    <cellStyle name="Normal 5 3 2 4 2 3" xfId="13910" xr:uid="{00000000-0005-0000-0000-0000F6CC0000}"/>
    <cellStyle name="Normal 5 3 2 4 2 3 2" xfId="49128" xr:uid="{00000000-0005-0000-0000-0000F7CC0000}"/>
    <cellStyle name="Normal 5 3 2 4 2 4" xfId="40083" xr:uid="{00000000-0005-0000-0000-0000F8CC0000}"/>
    <cellStyle name="Normal 5 3 2 4 2 5" xfId="26517" xr:uid="{00000000-0005-0000-0000-0000F9CC0000}"/>
    <cellStyle name="Normal 5 3 2 4 3" xfId="6287" xr:uid="{00000000-0005-0000-0000-0000FACC0000}"/>
    <cellStyle name="Normal 5 3 2 4 3 2" xfId="18918" xr:uid="{00000000-0005-0000-0000-0000FBCC0000}"/>
    <cellStyle name="Normal 5 3 2 4 3 2 2" xfId="54134" xr:uid="{00000000-0005-0000-0000-0000FCCC0000}"/>
    <cellStyle name="Normal 5 3 2 4 3 3" xfId="41537" xr:uid="{00000000-0005-0000-0000-0000FDCC0000}"/>
    <cellStyle name="Normal 5 3 2 4 3 4" xfId="31523" xr:uid="{00000000-0005-0000-0000-0000FECC0000}"/>
    <cellStyle name="Normal 5 3 2 4 4" xfId="7746" xr:uid="{00000000-0005-0000-0000-0000FFCC0000}"/>
    <cellStyle name="Normal 5 3 2 4 4 2" xfId="20372" xr:uid="{00000000-0005-0000-0000-000000CD0000}"/>
    <cellStyle name="Normal 5 3 2 4 4 2 2" xfId="55588" xr:uid="{00000000-0005-0000-0000-000001CD0000}"/>
    <cellStyle name="Normal 5 3 2 4 4 3" xfId="42991" xr:uid="{00000000-0005-0000-0000-000002CD0000}"/>
    <cellStyle name="Normal 5 3 2 4 4 4" xfId="32977" xr:uid="{00000000-0005-0000-0000-000003CD0000}"/>
    <cellStyle name="Normal 5 3 2 4 5" xfId="9527" xr:uid="{00000000-0005-0000-0000-000004CD0000}"/>
    <cellStyle name="Normal 5 3 2 4 5 2" xfId="22148" xr:uid="{00000000-0005-0000-0000-000005CD0000}"/>
    <cellStyle name="Normal 5 3 2 4 5 2 2" xfId="57364" xr:uid="{00000000-0005-0000-0000-000006CD0000}"/>
    <cellStyle name="Normal 5 3 2 4 5 3" xfId="44767" xr:uid="{00000000-0005-0000-0000-000007CD0000}"/>
    <cellStyle name="Normal 5 3 2 4 5 4" xfId="34753" xr:uid="{00000000-0005-0000-0000-000008CD0000}"/>
    <cellStyle name="Normal 5 3 2 4 6" xfId="11321" xr:uid="{00000000-0005-0000-0000-000009CD0000}"/>
    <cellStyle name="Normal 5 3 2 4 6 2" xfId="23924" xr:uid="{00000000-0005-0000-0000-00000ACD0000}"/>
    <cellStyle name="Normal 5 3 2 4 6 2 2" xfId="59140" xr:uid="{00000000-0005-0000-0000-00000BCD0000}"/>
    <cellStyle name="Normal 5 3 2 4 6 3" xfId="46543" xr:uid="{00000000-0005-0000-0000-00000CCD0000}"/>
    <cellStyle name="Normal 5 3 2 4 6 4" xfId="36529" xr:uid="{00000000-0005-0000-0000-00000DCD0000}"/>
    <cellStyle name="Normal 5 3 2 4 7" xfId="15688" xr:uid="{00000000-0005-0000-0000-00000ECD0000}"/>
    <cellStyle name="Normal 5 3 2 4 7 2" xfId="50904" xr:uid="{00000000-0005-0000-0000-00000FCD0000}"/>
    <cellStyle name="Normal 5 3 2 4 7 3" xfId="28293" xr:uid="{00000000-0005-0000-0000-000010CD0000}"/>
    <cellStyle name="Normal 5 3 2 4 8" xfId="12779" xr:uid="{00000000-0005-0000-0000-000011CD0000}"/>
    <cellStyle name="Normal 5 3 2 4 8 2" xfId="47997" xr:uid="{00000000-0005-0000-0000-000012CD0000}"/>
    <cellStyle name="Normal 5 3 2 4 9" xfId="38307" xr:uid="{00000000-0005-0000-0000-000013CD0000}"/>
    <cellStyle name="Normal 5 3 2 5" xfId="2843" xr:uid="{00000000-0005-0000-0000-000014CD0000}"/>
    <cellStyle name="Normal 5 3 2 5 10" xfId="25231" xr:uid="{00000000-0005-0000-0000-000015CD0000}"/>
    <cellStyle name="Normal 5 3 2 5 11" xfId="60766" xr:uid="{00000000-0005-0000-0000-000016CD0000}"/>
    <cellStyle name="Normal 5 3 2 5 2" xfId="4662" xr:uid="{00000000-0005-0000-0000-000017CD0000}"/>
    <cellStyle name="Normal 5 3 2 5 2 2" xfId="17309" xr:uid="{00000000-0005-0000-0000-000018CD0000}"/>
    <cellStyle name="Normal 5 3 2 5 2 2 2" xfId="52525" xr:uid="{00000000-0005-0000-0000-000019CD0000}"/>
    <cellStyle name="Normal 5 3 2 5 2 2 3" xfId="29914" xr:uid="{00000000-0005-0000-0000-00001ACD0000}"/>
    <cellStyle name="Normal 5 3 2 5 2 3" xfId="13755" xr:uid="{00000000-0005-0000-0000-00001BCD0000}"/>
    <cellStyle name="Normal 5 3 2 5 2 3 2" xfId="48973" xr:uid="{00000000-0005-0000-0000-00001CCD0000}"/>
    <cellStyle name="Normal 5 3 2 5 2 4" xfId="39928" xr:uid="{00000000-0005-0000-0000-00001DCD0000}"/>
    <cellStyle name="Normal 5 3 2 5 2 5" xfId="26362" xr:uid="{00000000-0005-0000-0000-00001ECD0000}"/>
    <cellStyle name="Normal 5 3 2 5 3" xfId="6132" xr:uid="{00000000-0005-0000-0000-00001FCD0000}"/>
    <cellStyle name="Normal 5 3 2 5 3 2" xfId="18763" xr:uid="{00000000-0005-0000-0000-000020CD0000}"/>
    <cellStyle name="Normal 5 3 2 5 3 2 2" xfId="53979" xr:uid="{00000000-0005-0000-0000-000021CD0000}"/>
    <cellStyle name="Normal 5 3 2 5 3 3" xfId="41382" xr:uid="{00000000-0005-0000-0000-000022CD0000}"/>
    <cellStyle name="Normal 5 3 2 5 3 4" xfId="31368" xr:uid="{00000000-0005-0000-0000-000023CD0000}"/>
    <cellStyle name="Normal 5 3 2 5 4" xfId="7591" xr:uid="{00000000-0005-0000-0000-000024CD0000}"/>
    <cellStyle name="Normal 5 3 2 5 4 2" xfId="20217" xr:uid="{00000000-0005-0000-0000-000025CD0000}"/>
    <cellStyle name="Normal 5 3 2 5 4 2 2" xfId="55433" xr:uid="{00000000-0005-0000-0000-000026CD0000}"/>
    <cellStyle name="Normal 5 3 2 5 4 3" xfId="42836" xr:uid="{00000000-0005-0000-0000-000027CD0000}"/>
    <cellStyle name="Normal 5 3 2 5 4 4" xfId="32822" xr:uid="{00000000-0005-0000-0000-000028CD0000}"/>
    <cellStyle name="Normal 5 3 2 5 5" xfId="9372" xr:uid="{00000000-0005-0000-0000-000029CD0000}"/>
    <cellStyle name="Normal 5 3 2 5 5 2" xfId="21993" xr:uid="{00000000-0005-0000-0000-00002ACD0000}"/>
    <cellStyle name="Normal 5 3 2 5 5 2 2" xfId="57209" xr:uid="{00000000-0005-0000-0000-00002BCD0000}"/>
    <cellStyle name="Normal 5 3 2 5 5 3" xfId="44612" xr:uid="{00000000-0005-0000-0000-00002CCD0000}"/>
    <cellStyle name="Normal 5 3 2 5 5 4" xfId="34598" xr:uid="{00000000-0005-0000-0000-00002DCD0000}"/>
    <cellStyle name="Normal 5 3 2 5 6" xfId="11166" xr:uid="{00000000-0005-0000-0000-00002ECD0000}"/>
    <cellStyle name="Normal 5 3 2 5 6 2" xfId="23769" xr:uid="{00000000-0005-0000-0000-00002FCD0000}"/>
    <cellStyle name="Normal 5 3 2 5 6 2 2" xfId="58985" xr:uid="{00000000-0005-0000-0000-000030CD0000}"/>
    <cellStyle name="Normal 5 3 2 5 6 3" xfId="46388" xr:uid="{00000000-0005-0000-0000-000031CD0000}"/>
    <cellStyle name="Normal 5 3 2 5 6 4" xfId="36374" xr:uid="{00000000-0005-0000-0000-000032CD0000}"/>
    <cellStyle name="Normal 5 3 2 5 7" xfId="15533" xr:uid="{00000000-0005-0000-0000-000033CD0000}"/>
    <cellStyle name="Normal 5 3 2 5 7 2" xfId="50749" xr:uid="{00000000-0005-0000-0000-000034CD0000}"/>
    <cellStyle name="Normal 5 3 2 5 7 3" xfId="28138" xr:uid="{00000000-0005-0000-0000-000035CD0000}"/>
    <cellStyle name="Normal 5 3 2 5 8" xfId="12624" xr:uid="{00000000-0005-0000-0000-000036CD0000}"/>
    <cellStyle name="Normal 5 3 2 5 8 2" xfId="47842" xr:uid="{00000000-0005-0000-0000-000037CD0000}"/>
    <cellStyle name="Normal 5 3 2 5 9" xfId="38152" xr:uid="{00000000-0005-0000-0000-000038CD0000}"/>
    <cellStyle name="Normal 5 3 2 6" xfId="3353" xr:uid="{00000000-0005-0000-0000-000039CD0000}"/>
    <cellStyle name="Normal 5 3 2 6 10" xfId="26849" xr:uid="{00000000-0005-0000-0000-00003ACD0000}"/>
    <cellStyle name="Normal 5 3 2 6 11" xfId="61253" xr:uid="{00000000-0005-0000-0000-00003BCD0000}"/>
    <cellStyle name="Normal 5 3 2 6 2" xfId="5149" xr:uid="{00000000-0005-0000-0000-00003CCD0000}"/>
    <cellStyle name="Normal 5 3 2 6 2 2" xfId="17796" xr:uid="{00000000-0005-0000-0000-00003DCD0000}"/>
    <cellStyle name="Normal 5 3 2 6 2 2 2" xfId="53012" xr:uid="{00000000-0005-0000-0000-00003ECD0000}"/>
    <cellStyle name="Normal 5 3 2 6 2 3" xfId="40415" xr:uid="{00000000-0005-0000-0000-00003FCD0000}"/>
    <cellStyle name="Normal 5 3 2 6 2 4" xfId="30401" xr:uid="{00000000-0005-0000-0000-000040CD0000}"/>
    <cellStyle name="Normal 5 3 2 6 3" xfId="6619" xr:uid="{00000000-0005-0000-0000-000041CD0000}"/>
    <cellStyle name="Normal 5 3 2 6 3 2" xfId="19250" xr:uid="{00000000-0005-0000-0000-000042CD0000}"/>
    <cellStyle name="Normal 5 3 2 6 3 2 2" xfId="54466" xr:uid="{00000000-0005-0000-0000-000043CD0000}"/>
    <cellStyle name="Normal 5 3 2 6 3 3" xfId="41869" xr:uid="{00000000-0005-0000-0000-000044CD0000}"/>
    <cellStyle name="Normal 5 3 2 6 3 4" xfId="31855" xr:uid="{00000000-0005-0000-0000-000045CD0000}"/>
    <cellStyle name="Normal 5 3 2 6 4" xfId="8078" xr:uid="{00000000-0005-0000-0000-000046CD0000}"/>
    <cellStyle name="Normal 5 3 2 6 4 2" xfId="20704" xr:uid="{00000000-0005-0000-0000-000047CD0000}"/>
    <cellStyle name="Normal 5 3 2 6 4 2 2" xfId="55920" xr:uid="{00000000-0005-0000-0000-000048CD0000}"/>
    <cellStyle name="Normal 5 3 2 6 4 3" xfId="43323" xr:uid="{00000000-0005-0000-0000-000049CD0000}"/>
    <cellStyle name="Normal 5 3 2 6 4 4" xfId="33309" xr:uid="{00000000-0005-0000-0000-00004ACD0000}"/>
    <cellStyle name="Normal 5 3 2 6 5" xfId="9859" xr:uid="{00000000-0005-0000-0000-00004BCD0000}"/>
    <cellStyle name="Normal 5 3 2 6 5 2" xfId="22480" xr:uid="{00000000-0005-0000-0000-00004CCD0000}"/>
    <cellStyle name="Normal 5 3 2 6 5 2 2" xfId="57696" xr:uid="{00000000-0005-0000-0000-00004DCD0000}"/>
    <cellStyle name="Normal 5 3 2 6 5 3" xfId="45099" xr:uid="{00000000-0005-0000-0000-00004ECD0000}"/>
    <cellStyle name="Normal 5 3 2 6 5 4" xfId="35085" xr:uid="{00000000-0005-0000-0000-00004FCD0000}"/>
    <cellStyle name="Normal 5 3 2 6 6" xfId="11653" xr:uid="{00000000-0005-0000-0000-000050CD0000}"/>
    <cellStyle name="Normal 5 3 2 6 6 2" xfId="24256" xr:uid="{00000000-0005-0000-0000-000051CD0000}"/>
    <cellStyle name="Normal 5 3 2 6 6 2 2" xfId="59472" xr:uid="{00000000-0005-0000-0000-000052CD0000}"/>
    <cellStyle name="Normal 5 3 2 6 6 3" xfId="46875" xr:uid="{00000000-0005-0000-0000-000053CD0000}"/>
    <cellStyle name="Normal 5 3 2 6 6 4" xfId="36861" xr:uid="{00000000-0005-0000-0000-000054CD0000}"/>
    <cellStyle name="Normal 5 3 2 6 7" xfId="16020" xr:uid="{00000000-0005-0000-0000-000055CD0000}"/>
    <cellStyle name="Normal 5 3 2 6 7 2" xfId="51236" xr:uid="{00000000-0005-0000-0000-000056CD0000}"/>
    <cellStyle name="Normal 5 3 2 6 7 3" xfId="28625" xr:uid="{00000000-0005-0000-0000-000057CD0000}"/>
    <cellStyle name="Normal 5 3 2 6 8" xfId="14242" xr:uid="{00000000-0005-0000-0000-000058CD0000}"/>
    <cellStyle name="Normal 5 3 2 6 8 2" xfId="49460" xr:uid="{00000000-0005-0000-0000-000059CD0000}"/>
    <cellStyle name="Normal 5 3 2 6 9" xfId="38639" xr:uid="{00000000-0005-0000-0000-00005ACD0000}"/>
    <cellStyle name="Normal 5 3 2 7" xfId="2513" xr:uid="{00000000-0005-0000-0000-00005BCD0000}"/>
    <cellStyle name="Normal 5 3 2 7 10" xfId="26040" xr:uid="{00000000-0005-0000-0000-00005CCD0000}"/>
    <cellStyle name="Normal 5 3 2 7 11" xfId="60444" xr:uid="{00000000-0005-0000-0000-00005DCD0000}"/>
    <cellStyle name="Normal 5 3 2 7 2" xfId="4340" xr:uid="{00000000-0005-0000-0000-00005ECD0000}"/>
    <cellStyle name="Normal 5 3 2 7 2 2" xfId="16987" xr:uid="{00000000-0005-0000-0000-00005FCD0000}"/>
    <cellStyle name="Normal 5 3 2 7 2 2 2" xfId="52203" xr:uid="{00000000-0005-0000-0000-000060CD0000}"/>
    <cellStyle name="Normal 5 3 2 7 2 3" xfId="39606" xr:uid="{00000000-0005-0000-0000-000061CD0000}"/>
    <cellStyle name="Normal 5 3 2 7 2 4" xfId="29592" xr:uid="{00000000-0005-0000-0000-000062CD0000}"/>
    <cellStyle name="Normal 5 3 2 7 3" xfId="5810" xr:uid="{00000000-0005-0000-0000-000063CD0000}"/>
    <cellStyle name="Normal 5 3 2 7 3 2" xfId="18441" xr:uid="{00000000-0005-0000-0000-000064CD0000}"/>
    <cellStyle name="Normal 5 3 2 7 3 2 2" xfId="53657" xr:uid="{00000000-0005-0000-0000-000065CD0000}"/>
    <cellStyle name="Normal 5 3 2 7 3 3" xfId="41060" xr:uid="{00000000-0005-0000-0000-000066CD0000}"/>
    <cellStyle name="Normal 5 3 2 7 3 4" xfId="31046" xr:uid="{00000000-0005-0000-0000-000067CD0000}"/>
    <cellStyle name="Normal 5 3 2 7 4" xfId="7269" xr:uid="{00000000-0005-0000-0000-000068CD0000}"/>
    <cellStyle name="Normal 5 3 2 7 4 2" xfId="19895" xr:uid="{00000000-0005-0000-0000-000069CD0000}"/>
    <cellStyle name="Normal 5 3 2 7 4 2 2" xfId="55111" xr:uid="{00000000-0005-0000-0000-00006ACD0000}"/>
    <cellStyle name="Normal 5 3 2 7 4 3" xfId="42514" xr:uid="{00000000-0005-0000-0000-00006BCD0000}"/>
    <cellStyle name="Normal 5 3 2 7 4 4" xfId="32500" xr:uid="{00000000-0005-0000-0000-00006CCD0000}"/>
    <cellStyle name="Normal 5 3 2 7 5" xfId="9050" xr:uid="{00000000-0005-0000-0000-00006DCD0000}"/>
    <cellStyle name="Normal 5 3 2 7 5 2" xfId="21671" xr:uid="{00000000-0005-0000-0000-00006ECD0000}"/>
    <cellStyle name="Normal 5 3 2 7 5 2 2" xfId="56887" xr:uid="{00000000-0005-0000-0000-00006FCD0000}"/>
    <cellStyle name="Normal 5 3 2 7 5 3" xfId="44290" xr:uid="{00000000-0005-0000-0000-000070CD0000}"/>
    <cellStyle name="Normal 5 3 2 7 5 4" xfId="34276" xr:uid="{00000000-0005-0000-0000-000071CD0000}"/>
    <cellStyle name="Normal 5 3 2 7 6" xfId="10844" xr:uid="{00000000-0005-0000-0000-000072CD0000}"/>
    <cellStyle name="Normal 5 3 2 7 6 2" xfId="23447" xr:uid="{00000000-0005-0000-0000-000073CD0000}"/>
    <cellStyle name="Normal 5 3 2 7 6 2 2" xfId="58663" xr:uid="{00000000-0005-0000-0000-000074CD0000}"/>
    <cellStyle name="Normal 5 3 2 7 6 3" xfId="46066" xr:uid="{00000000-0005-0000-0000-000075CD0000}"/>
    <cellStyle name="Normal 5 3 2 7 6 4" xfId="36052" xr:uid="{00000000-0005-0000-0000-000076CD0000}"/>
    <cellStyle name="Normal 5 3 2 7 7" xfId="15211" xr:uid="{00000000-0005-0000-0000-000077CD0000}"/>
    <cellStyle name="Normal 5 3 2 7 7 2" xfId="50427" xr:uid="{00000000-0005-0000-0000-000078CD0000}"/>
    <cellStyle name="Normal 5 3 2 7 7 3" xfId="27816" xr:uid="{00000000-0005-0000-0000-000079CD0000}"/>
    <cellStyle name="Normal 5 3 2 7 8" xfId="13433" xr:uid="{00000000-0005-0000-0000-00007ACD0000}"/>
    <cellStyle name="Normal 5 3 2 7 8 2" xfId="48651" xr:uid="{00000000-0005-0000-0000-00007BCD0000}"/>
    <cellStyle name="Normal 5 3 2 7 9" xfId="37830" xr:uid="{00000000-0005-0000-0000-00007CCD0000}"/>
    <cellStyle name="Normal 5 3 2 8" xfId="3677" xr:uid="{00000000-0005-0000-0000-00007DCD0000}"/>
    <cellStyle name="Normal 5 3 2 8 2" xfId="8401" xr:uid="{00000000-0005-0000-0000-00007ECD0000}"/>
    <cellStyle name="Normal 5 3 2 8 2 2" xfId="21027" xr:uid="{00000000-0005-0000-0000-00007FCD0000}"/>
    <cellStyle name="Normal 5 3 2 8 2 2 2" xfId="56243" xr:uid="{00000000-0005-0000-0000-000080CD0000}"/>
    <cellStyle name="Normal 5 3 2 8 2 3" xfId="43646" xr:uid="{00000000-0005-0000-0000-000081CD0000}"/>
    <cellStyle name="Normal 5 3 2 8 2 4" xfId="33632" xr:uid="{00000000-0005-0000-0000-000082CD0000}"/>
    <cellStyle name="Normal 5 3 2 8 3" xfId="10182" xr:uid="{00000000-0005-0000-0000-000083CD0000}"/>
    <cellStyle name="Normal 5 3 2 8 3 2" xfId="22803" xr:uid="{00000000-0005-0000-0000-000084CD0000}"/>
    <cellStyle name="Normal 5 3 2 8 3 2 2" xfId="58019" xr:uid="{00000000-0005-0000-0000-000085CD0000}"/>
    <cellStyle name="Normal 5 3 2 8 3 3" xfId="45422" xr:uid="{00000000-0005-0000-0000-000086CD0000}"/>
    <cellStyle name="Normal 5 3 2 8 3 4" xfId="35408" xr:uid="{00000000-0005-0000-0000-000087CD0000}"/>
    <cellStyle name="Normal 5 3 2 8 4" xfId="11978" xr:uid="{00000000-0005-0000-0000-000088CD0000}"/>
    <cellStyle name="Normal 5 3 2 8 4 2" xfId="24579" xr:uid="{00000000-0005-0000-0000-000089CD0000}"/>
    <cellStyle name="Normal 5 3 2 8 4 2 2" xfId="59795" xr:uid="{00000000-0005-0000-0000-00008ACD0000}"/>
    <cellStyle name="Normal 5 3 2 8 4 3" xfId="47198" xr:uid="{00000000-0005-0000-0000-00008BCD0000}"/>
    <cellStyle name="Normal 5 3 2 8 4 4" xfId="37184" xr:uid="{00000000-0005-0000-0000-00008CCD0000}"/>
    <cellStyle name="Normal 5 3 2 8 5" xfId="16343" xr:uid="{00000000-0005-0000-0000-00008DCD0000}"/>
    <cellStyle name="Normal 5 3 2 8 5 2" xfId="51559" xr:uid="{00000000-0005-0000-0000-00008ECD0000}"/>
    <cellStyle name="Normal 5 3 2 8 5 3" xfId="28948" xr:uid="{00000000-0005-0000-0000-00008FCD0000}"/>
    <cellStyle name="Normal 5 3 2 8 6" xfId="14565" xr:uid="{00000000-0005-0000-0000-000090CD0000}"/>
    <cellStyle name="Normal 5 3 2 8 6 2" xfId="49783" xr:uid="{00000000-0005-0000-0000-000091CD0000}"/>
    <cellStyle name="Normal 5 3 2 8 7" xfId="38962" xr:uid="{00000000-0005-0000-0000-000092CD0000}"/>
    <cellStyle name="Normal 5 3 2 8 8" xfId="27172" xr:uid="{00000000-0005-0000-0000-000093CD0000}"/>
    <cellStyle name="Normal 5 3 2 9" xfId="4009" xr:uid="{00000000-0005-0000-0000-000094CD0000}"/>
    <cellStyle name="Normal 5 3 2 9 2" xfId="16665" xr:uid="{00000000-0005-0000-0000-000095CD0000}"/>
    <cellStyle name="Normal 5 3 2 9 2 2" xfId="51881" xr:uid="{00000000-0005-0000-0000-000096CD0000}"/>
    <cellStyle name="Normal 5 3 2 9 2 3" xfId="29270" xr:uid="{00000000-0005-0000-0000-000097CD0000}"/>
    <cellStyle name="Normal 5 3 2 9 3" xfId="13111" xr:uid="{00000000-0005-0000-0000-000098CD0000}"/>
    <cellStyle name="Normal 5 3 2 9 3 2" xfId="48329" xr:uid="{00000000-0005-0000-0000-000099CD0000}"/>
    <cellStyle name="Normal 5 3 2 9 4" xfId="39284" xr:uid="{00000000-0005-0000-0000-00009ACD0000}"/>
    <cellStyle name="Normal 5 3 2 9 5" xfId="25718" xr:uid="{00000000-0005-0000-0000-00009BCD0000}"/>
    <cellStyle name="Normal 5 3 2_District Target Attainment" xfId="1180" xr:uid="{00000000-0005-0000-0000-00009CCD0000}"/>
    <cellStyle name="Normal 5 3 20" xfId="60121" xr:uid="{00000000-0005-0000-0000-00009DCD0000}"/>
    <cellStyle name="Normal 5 3 3" xfId="636" xr:uid="{00000000-0005-0000-0000-00009ECD0000}"/>
    <cellStyle name="Normal 5 3 3 2" xfId="1805" xr:uid="{00000000-0005-0000-0000-00009FCD0000}"/>
    <cellStyle name="Normal 5 3 3_District Target Attainment" xfId="1181" xr:uid="{00000000-0005-0000-0000-0000A0CD0000}"/>
    <cellStyle name="Normal 5 3 4" xfId="1803" xr:uid="{00000000-0005-0000-0000-0000A1CD0000}"/>
    <cellStyle name="Normal 5 3 4 10" xfId="7017" xr:uid="{00000000-0005-0000-0000-0000A2CD0000}"/>
    <cellStyle name="Normal 5 3 4 10 2" xfId="19644" xr:uid="{00000000-0005-0000-0000-0000A3CD0000}"/>
    <cellStyle name="Normal 5 3 4 10 2 2" xfId="54860" xr:uid="{00000000-0005-0000-0000-0000A4CD0000}"/>
    <cellStyle name="Normal 5 3 4 10 3" xfId="42263" xr:uid="{00000000-0005-0000-0000-0000A5CD0000}"/>
    <cellStyle name="Normal 5 3 4 10 4" xfId="32249" xr:uid="{00000000-0005-0000-0000-0000A6CD0000}"/>
    <cellStyle name="Normal 5 3 4 11" xfId="8798" xr:uid="{00000000-0005-0000-0000-0000A7CD0000}"/>
    <cellStyle name="Normal 5 3 4 11 2" xfId="21420" xr:uid="{00000000-0005-0000-0000-0000A8CD0000}"/>
    <cellStyle name="Normal 5 3 4 11 2 2" xfId="56636" xr:uid="{00000000-0005-0000-0000-0000A9CD0000}"/>
    <cellStyle name="Normal 5 3 4 11 3" xfId="44039" xr:uid="{00000000-0005-0000-0000-0000AACD0000}"/>
    <cellStyle name="Normal 5 3 4 11 4" xfId="34025" xr:uid="{00000000-0005-0000-0000-0000ABCD0000}"/>
    <cellStyle name="Normal 5 3 4 12" xfId="10730" xr:uid="{00000000-0005-0000-0000-0000ACCD0000}"/>
    <cellStyle name="Normal 5 3 4 12 2" xfId="23341" xr:uid="{00000000-0005-0000-0000-0000ADCD0000}"/>
    <cellStyle name="Normal 5 3 4 12 2 2" xfId="58557" xr:uid="{00000000-0005-0000-0000-0000AECD0000}"/>
    <cellStyle name="Normal 5 3 4 12 3" xfId="45960" xr:uid="{00000000-0005-0000-0000-0000AFCD0000}"/>
    <cellStyle name="Normal 5 3 4 12 4" xfId="35946" xr:uid="{00000000-0005-0000-0000-0000B0CD0000}"/>
    <cellStyle name="Normal 5 3 4 13" xfId="14959" xr:uid="{00000000-0005-0000-0000-0000B1CD0000}"/>
    <cellStyle name="Normal 5 3 4 13 2" xfId="50176" xr:uid="{00000000-0005-0000-0000-0000B2CD0000}"/>
    <cellStyle name="Normal 5 3 4 13 3" xfId="27565" xr:uid="{00000000-0005-0000-0000-0000B3CD0000}"/>
    <cellStyle name="Normal 5 3 4 14" xfId="12373" xr:uid="{00000000-0005-0000-0000-0000B4CD0000}"/>
    <cellStyle name="Normal 5 3 4 14 2" xfId="47591" xr:uid="{00000000-0005-0000-0000-0000B5CD0000}"/>
    <cellStyle name="Normal 5 3 4 15" xfId="37578" xr:uid="{00000000-0005-0000-0000-0000B6CD0000}"/>
    <cellStyle name="Normal 5 3 4 16" xfId="24980" xr:uid="{00000000-0005-0000-0000-0000B7CD0000}"/>
    <cellStyle name="Normal 5 3 4 17" xfId="60193" xr:uid="{00000000-0005-0000-0000-0000B8CD0000}"/>
    <cellStyle name="Normal 5 3 4 2" xfId="2403" xr:uid="{00000000-0005-0000-0000-0000B9CD0000}"/>
    <cellStyle name="Normal 5 3 4 2 10" xfId="10731" xr:uid="{00000000-0005-0000-0000-0000BACD0000}"/>
    <cellStyle name="Normal 5 3 4 2 10 2" xfId="23342" xr:uid="{00000000-0005-0000-0000-0000BBCD0000}"/>
    <cellStyle name="Normal 5 3 4 2 10 2 2" xfId="58558" xr:uid="{00000000-0005-0000-0000-0000BCCD0000}"/>
    <cellStyle name="Normal 5 3 4 2 10 3" xfId="45961" xr:uid="{00000000-0005-0000-0000-0000BDCD0000}"/>
    <cellStyle name="Normal 5 3 4 2 10 4" xfId="35947" xr:uid="{00000000-0005-0000-0000-0000BECD0000}"/>
    <cellStyle name="Normal 5 3 4 2 11" xfId="15114" xr:uid="{00000000-0005-0000-0000-0000BFCD0000}"/>
    <cellStyle name="Normal 5 3 4 2 11 2" xfId="50330" xr:uid="{00000000-0005-0000-0000-0000C0CD0000}"/>
    <cellStyle name="Normal 5 3 4 2 11 3" xfId="27719" xr:uid="{00000000-0005-0000-0000-0000C1CD0000}"/>
    <cellStyle name="Normal 5 3 4 2 12" xfId="12527" xr:uid="{00000000-0005-0000-0000-0000C2CD0000}"/>
    <cellStyle name="Normal 5 3 4 2 12 2" xfId="47745" xr:uid="{00000000-0005-0000-0000-0000C3CD0000}"/>
    <cellStyle name="Normal 5 3 4 2 13" xfId="37733" xr:uid="{00000000-0005-0000-0000-0000C4CD0000}"/>
    <cellStyle name="Normal 5 3 4 2 14" xfId="25134" xr:uid="{00000000-0005-0000-0000-0000C5CD0000}"/>
    <cellStyle name="Normal 5 3 4 2 15" xfId="60347" xr:uid="{00000000-0005-0000-0000-0000C6CD0000}"/>
    <cellStyle name="Normal 5 3 4 2 2" xfId="3249" xr:uid="{00000000-0005-0000-0000-0000C7CD0000}"/>
    <cellStyle name="Normal 5 3 4 2 2 10" xfId="25618" xr:uid="{00000000-0005-0000-0000-0000C8CD0000}"/>
    <cellStyle name="Normal 5 3 4 2 2 11" xfId="61153" xr:uid="{00000000-0005-0000-0000-0000C9CD0000}"/>
    <cellStyle name="Normal 5 3 4 2 2 2" xfId="5049" xr:uid="{00000000-0005-0000-0000-0000CACD0000}"/>
    <cellStyle name="Normal 5 3 4 2 2 2 2" xfId="17696" xr:uid="{00000000-0005-0000-0000-0000CBCD0000}"/>
    <cellStyle name="Normal 5 3 4 2 2 2 2 2" xfId="52912" xr:uid="{00000000-0005-0000-0000-0000CCCD0000}"/>
    <cellStyle name="Normal 5 3 4 2 2 2 2 3" xfId="30301" xr:uid="{00000000-0005-0000-0000-0000CDCD0000}"/>
    <cellStyle name="Normal 5 3 4 2 2 2 3" xfId="14142" xr:uid="{00000000-0005-0000-0000-0000CECD0000}"/>
    <cellStyle name="Normal 5 3 4 2 2 2 3 2" xfId="49360" xr:uid="{00000000-0005-0000-0000-0000CFCD0000}"/>
    <cellStyle name="Normal 5 3 4 2 2 2 4" xfId="40315" xr:uid="{00000000-0005-0000-0000-0000D0CD0000}"/>
    <cellStyle name="Normal 5 3 4 2 2 2 5" xfId="26749" xr:uid="{00000000-0005-0000-0000-0000D1CD0000}"/>
    <cellStyle name="Normal 5 3 4 2 2 3" xfId="6519" xr:uid="{00000000-0005-0000-0000-0000D2CD0000}"/>
    <cellStyle name="Normal 5 3 4 2 2 3 2" xfId="19150" xr:uid="{00000000-0005-0000-0000-0000D3CD0000}"/>
    <cellStyle name="Normal 5 3 4 2 2 3 2 2" xfId="54366" xr:uid="{00000000-0005-0000-0000-0000D4CD0000}"/>
    <cellStyle name="Normal 5 3 4 2 2 3 3" xfId="41769" xr:uid="{00000000-0005-0000-0000-0000D5CD0000}"/>
    <cellStyle name="Normal 5 3 4 2 2 3 4" xfId="31755" xr:uid="{00000000-0005-0000-0000-0000D6CD0000}"/>
    <cellStyle name="Normal 5 3 4 2 2 4" xfId="7978" xr:uid="{00000000-0005-0000-0000-0000D7CD0000}"/>
    <cellStyle name="Normal 5 3 4 2 2 4 2" xfId="20604" xr:uid="{00000000-0005-0000-0000-0000D8CD0000}"/>
    <cellStyle name="Normal 5 3 4 2 2 4 2 2" xfId="55820" xr:uid="{00000000-0005-0000-0000-0000D9CD0000}"/>
    <cellStyle name="Normal 5 3 4 2 2 4 3" xfId="43223" xr:uid="{00000000-0005-0000-0000-0000DACD0000}"/>
    <cellStyle name="Normal 5 3 4 2 2 4 4" xfId="33209" xr:uid="{00000000-0005-0000-0000-0000DBCD0000}"/>
    <cellStyle name="Normal 5 3 4 2 2 5" xfId="9759" xr:uid="{00000000-0005-0000-0000-0000DCCD0000}"/>
    <cellStyle name="Normal 5 3 4 2 2 5 2" xfId="22380" xr:uid="{00000000-0005-0000-0000-0000DDCD0000}"/>
    <cellStyle name="Normal 5 3 4 2 2 5 2 2" xfId="57596" xr:uid="{00000000-0005-0000-0000-0000DECD0000}"/>
    <cellStyle name="Normal 5 3 4 2 2 5 3" xfId="44999" xr:uid="{00000000-0005-0000-0000-0000DFCD0000}"/>
    <cellStyle name="Normal 5 3 4 2 2 5 4" xfId="34985" xr:uid="{00000000-0005-0000-0000-0000E0CD0000}"/>
    <cellStyle name="Normal 5 3 4 2 2 6" xfId="11553" xr:uid="{00000000-0005-0000-0000-0000E1CD0000}"/>
    <cellStyle name="Normal 5 3 4 2 2 6 2" xfId="24156" xr:uid="{00000000-0005-0000-0000-0000E2CD0000}"/>
    <cellStyle name="Normal 5 3 4 2 2 6 2 2" xfId="59372" xr:uid="{00000000-0005-0000-0000-0000E3CD0000}"/>
    <cellStyle name="Normal 5 3 4 2 2 6 3" xfId="46775" xr:uid="{00000000-0005-0000-0000-0000E4CD0000}"/>
    <cellStyle name="Normal 5 3 4 2 2 6 4" xfId="36761" xr:uid="{00000000-0005-0000-0000-0000E5CD0000}"/>
    <cellStyle name="Normal 5 3 4 2 2 7" xfId="15920" xr:uid="{00000000-0005-0000-0000-0000E6CD0000}"/>
    <cellStyle name="Normal 5 3 4 2 2 7 2" xfId="51136" xr:uid="{00000000-0005-0000-0000-0000E7CD0000}"/>
    <cellStyle name="Normal 5 3 4 2 2 7 3" xfId="28525" xr:uid="{00000000-0005-0000-0000-0000E8CD0000}"/>
    <cellStyle name="Normal 5 3 4 2 2 8" xfId="13011" xr:uid="{00000000-0005-0000-0000-0000E9CD0000}"/>
    <cellStyle name="Normal 5 3 4 2 2 8 2" xfId="48229" xr:uid="{00000000-0005-0000-0000-0000EACD0000}"/>
    <cellStyle name="Normal 5 3 4 2 2 9" xfId="38539" xr:uid="{00000000-0005-0000-0000-0000EBCD0000}"/>
    <cellStyle name="Normal 5 3 4 2 3" xfId="3578" xr:uid="{00000000-0005-0000-0000-0000ECCD0000}"/>
    <cellStyle name="Normal 5 3 4 2 3 10" xfId="27074" xr:uid="{00000000-0005-0000-0000-0000EDCD0000}"/>
    <cellStyle name="Normal 5 3 4 2 3 11" xfId="61478" xr:uid="{00000000-0005-0000-0000-0000EECD0000}"/>
    <cellStyle name="Normal 5 3 4 2 3 2" xfId="5374" xr:uid="{00000000-0005-0000-0000-0000EFCD0000}"/>
    <cellStyle name="Normal 5 3 4 2 3 2 2" xfId="18021" xr:uid="{00000000-0005-0000-0000-0000F0CD0000}"/>
    <cellStyle name="Normal 5 3 4 2 3 2 2 2" xfId="53237" xr:uid="{00000000-0005-0000-0000-0000F1CD0000}"/>
    <cellStyle name="Normal 5 3 4 2 3 2 3" xfId="40640" xr:uid="{00000000-0005-0000-0000-0000F2CD0000}"/>
    <cellStyle name="Normal 5 3 4 2 3 2 4" xfId="30626" xr:uid="{00000000-0005-0000-0000-0000F3CD0000}"/>
    <cellStyle name="Normal 5 3 4 2 3 3" xfId="6844" xr:uid="{00000000-0005-0000-0000-0000F4CD0000}"/>
    <cellStyle name="Normal 5 3 4 2 3 3 2" xfId="19475" xr:uid="{00000000-0005-0000-0000-0000F5CD0000}"/>
    <cellStyle name="Normal 5 3 4 2 3 3 2 2" xfId="54691" xr:uid="{00000000-0005-0000-0000-0000F6CD0000}"/>
    <cellStyle name="Normal 5 3 4 2 3 3 3" xfId="42094" xr:uid="{00000000-0005-0000-0000-0000F7CD0000}"/>
    <cellStyle name="Normal 5 3 4 2 3 3 4" xfId="32080" xr:uid="{00000000-0005-0000-0000-0000F8CD0000}"/>
    <cellStyle name="Normal 5 3 4 2 3 4" xfId="8303" xr:uid="{00000000-0005-0000-0000-0000F9CD0000}"/>
    <cellStyle name="Normal 5 3 4 2 3 4 2" xfId="20929" xr:uid="{00000000-0005-0000-0000-0000FACD0000}"/>
    <cellStyle name="Normal 5 3 4 2 3 4 2 2" xfId="56145" xr:uid="{00000000-0005-0000-0000-0000FBCD0000}"/>
    <cellStyle name="Normal 5 3 4 2 3 4 3" xfId="43548" xr:uid="{00000000-0005-0000-0000-0000FCCD0000}"/>
    <cellStyle name="Normal 5 3 4 2 3 4 4" xfId="33534" xr:uid="{00000000-0005-0000-0000-0000FDCD0000}"/>
    <cellStyle name="Normal 5 3 4 2 3 5" xfId="10084" xr:uid="{00000000-0005-0000-0000-0000FECD0000}"/>
    <cellStyle name="Normal 5 3 4 2 3 5 2" xfId="22705" xr:uid="{00000000-0005-0000-0000-0000FFCD0000}"/>
    <cellStyle name="Normal 5 3 4 2 3 5 2 2" xfId="57921" xr:uid="{00000000-0005-0000-0000-000000CE0000}"/>
    <cellStyle name="Normal 5 3 4 2 3 5 3" xfId="45324" xr:uid="{00000000-0005-0000-0000-000001CE0000}"/>
    <cellStyle name="Normal 5 3 4 2 3 5 4" xfId="35310" xr:uid="{00000000-0005-0000-0000-000002CE0000}"/>
    <cellStyle name="Normal 5 3 4 2 3 6" xfId="11878" xr:uid="{00000000-0005-0000-0000-000003CE0000}"/>
    <cellStyle name="Normal 5 3 4 2 3 6 2" xfId="24481" xr:uid="{00000000-0005-0000-0000-000004CE0000}"/>
    <cellStyle name="Normal 5 3 4 2 3 6 2 2" xfId="59697" xr:uid="{00000000-0005-0000-0000-000005CE0000}"/>
    <cellStyle name="Normal 5 3 4 2 3 6 3" xfId="47100" xr:uid="{00000000-0005-0000-0000-000006CE0000}"/>
    <cellStyle name="Normal 5 3 4 2 3 6 4" xfId="37086" xr:uid="{00000000-0005-0000-0000-000007CE0000}"/>
    <cellStyle name="Normal 5 3 4 2 3 7" xfId="16245" xr:uid="{00000000-0005-0000-0000-000008CE0000}"/>
    <cellStyle name="Normal 5 3 4 2 3 7 2" xfId="51461" xr:uid="{00000000-0005-0000-0000-000009CE0000}"/>
    <cellStyle name="Normal 5 3 4 2 3 7 3" xfId="28850" xr:uid="{00000000-0005-0000-0000-00000ACE0000}"/>
    <cellStyle name="Normal 5 3 4 2 3 8" xfId="14467" xr:uid="{00000000-0005-0000-0000-00000BCE0000}"/>
    <cellStyle name="Normal 5 3 4 2 3 8 2" xfId="49685" xr:uid="{00000000-0005-0000-0000-00000CCE0000}"/>
    <cellStyle name="Normal 5 3 4 2 3 9" xfId="38864" xr:uid="{00000000-0005-0000-0000-00000DCE0000}"/>
    <cellStyle name="Normal 5 3 4 2 4" xfId="2739" xr:uid="{00000000-0005-0000-0000-00000ECE0000}"/>
    <cellStyle name="Normal 5 3 4 2 4 10" xfId="26265" xr:uid="{00000000-0005-0000-0000-00000FCE0000}"/>
    <cellStyle name="Normal 5 3 4 2 4 11" xfId="60669" xr:uid="{00000000-0005-0000-0000-000010CE0000}"/>
    <cellStyle name="Normal 5 3 4 2 4 2" xfId="4565" xr:uid="{00000000-0005-0000-0000-000011CE0000}"/>
    <cellStyle name="Normal 5 3 4 2 4 2 2" xfId="17212" xr:uid="{00000000-0005-0000-0000-000012CE0000}"/>
    <cellStyle name="Normal 5 3 4 2 4 2 2 2" xfId="52428" xr:uid="{00000000-0005-0000-0000-000013CE0000}"/>
    <cellStyle name="Normal 5 3 4 2 4 2 3" xfId="39831" xr:uid="{00000000-0005-0000-0000-000014CE0000}"/>
    <cellStyle name="Normal 5 3 4 2 4 2 4" xfId="29817" xr:uid="{00000000-0005-0000-0000-000015CE0000}"/>
    <cellStyle name="Normal 5 3 4 2 4 3" xfId="6035" xr:uid="{00000000-0005-0000-0000-000016CE0000}"/>
    <cellStyle name="Normal 5 3 4 2 4 3 2" xfId="18666" xr:uid="{00000000-0005-0000-0000-000017CE0000}"/>
    <cellStyle name="Normal 5 3 4 2 4 3 2 2" xfId="53882" xr:uid="{00000000-0005-0000-0000-000018CE0000}"/>
    <cellStyle name="Normal 5 3 4 2 4 3 3" xfId="41285" xr:uid="{00000000-0005-0000-0000-000019CE0000}"/>
    <cellStyle name="Normal 5 3 4 2 4 3 4" xfId="31271" xr:uid="{00000000-0005-0000-0000-00001ACE0000}"/>
    <cellStyle name="Normal 5 3 4 2 4 4" xfId="7494" xr:uid="{00000000-0005-0000-0000-00001BCE0000}"/>
    <cellStyle name="Normal 5 3 4 2 4 4 2" xfId="20120" xr:uid="{00000000-0005-0000-0000-00001CCE0000}"/>
    <cellStyle name="Normal 5 3 4 2 4 4 2 2" xfId="55336" xr:uid="{00000000-0005-0000-0000-00001DCE0000}"/>
    <cellStyle name="Normal 5 3 4 2 4 4 3" xfId="42739" xr:uid="{00000000-0005-0000-0000-00001ECE0000}"/>
    <cellStyle name="Normal 5 3 4 2 4 4 4" xfId="32725" xr:uid="{00000000-0005-0000-0000-00001FCE0000}"/>
    <cellStyle name="Normal 5 3 4 2 4 5" xfId="9275" xr:uid="{00000000-0005-0000-0000-000020CE0000}"/>
    <cellStyle name="Normal 5 3 4 2 4 5 2" xfId="21896" xr:uid="{00000000-0005-0000-0000-000021CE0000}"/>
    <cellStyle name="Normal 5 3 4 2 4 5 2 2" xfId="57112" xr:uid="{00000000-0005-0000-0000-000022CE0000}"/>
    <cellStyle name="Normal 5 3 4 2 4 5 3" xfId="44515" xr:uid="{00000000-0005-0000-0000-000023CE0000}"/>
    <cellStyle name="Normal 5 3 4 2 4 5 4" xfId="34501" xr:uid="{00000000-0005-0000-0000-000024CE0000}"/>
    <cellStyle name="Normal 5 3 4 2 4 6" xfId="11069" xr:uid="{00000000-0005-0000-0000-000025CE0000}"/>
    <cellStyle name="Normal 5 3 4 2 4 6 2" xfId="23672" xr:uid="{00000000-0005-0000-0000-000026CE0000}"/>
    <cellStyle name="Normal 5 3 4 2 4 6 2 2" xfId="58888" xr:uid="{00000000-0005-0000-0000-000027CE0000}"/>
    <cellStyle name="Normal 5 3 4 2 4 6 3" xfId="46291" xr:uid="{00000000-0005-0000-0000-000028CE0000}"/>
    <cellStyle name="Normal 5 3 4 2 4 6 4" xfId="36277" xr:uid="{00000000-0005-0000-0000-000029CE0000}"/>
    <cellStyle name="Normal 5 3 4 2 4 7" xfId="15436" xr:uid="{00000000-0005-0000-0000-00002ACE0000}"/>
    <cellStyle name="Normal 5 3 4 2 4 7 2" xfId="50652" xr:uid="{00000000-0005-0000-0000-00002BCE0000}"/>
    <cellStyle name="Normal 5 3 4 2 4 7 3" xfId="28041" xr:uid="{00000000-0005-0000-0000-00002CCE0000}"/>
    <cellStyle name="Normal 5 3 4 2 4 8" xfId="13658" xr:uid="{00000000-0005-0000-0000-00002DCE0000}"/>
    <cellStyle name="Normal 5 3 4 2 4 8 2" xfId="48876" xr:uid="{00000000-0005-0000-0000-00002ECE0000}"/>
    <cellStyle name="Normal 5 3 4 2 4 9" xfId="38055" xr:uid="{00000000-0005-0000-0000-00002FCE0000}"/>
    <cellStyle name="Normal 5 3 4 2 5" xfId="3903" xr:uid="{00000000-0005-0000-0000-000030CE0000}"/>
    <cellStyle name="Normal 5 3 4 2 5 2" xfId="8626" xr:uid="{00000000-0005-0000-0000-000031CE0000}"/>
    <cellStyle name="Normal 5 3 4 2 5 2 2" xfId="21252" xr:uid="{00000000-0005-0000-0000-000032CE0000}"/>
    <cellStyle name="Normal 5 3 4 2 5 2 2 2" xfId="56468" xr:uid="{00000000-0005-0000-0000-000033CE0000}"/>
    <cellStyle name="Normal 5 3 4 2 5 2 3" xfId="43871" xr:uid="{00000000-0005-0000-0000-000034CE0000}"/>
    <cellStyle name="Normal 5 3 4 2 5 2 4" xfId="33857" xr:uid="{00000000-0005-0000-0000-000035CE0000}"/>
    <cellStyle name="Normal 5 3 4 2 5 3" xfId="10407" xr:uid="{00000000-0005-0000-0000-000036CE0000}"/>
    <cellStyle name="Normal 5 3 4 2 5 3 2" xfId="23028" xr:uid="{00000000-0005-0000-0000-000037CE0000}"/>
    <cellStyle name="Normal 5 3 4 2 5 3 2 2" xfId="58244" xr:uid="{00000000-0005-0000-0000-000038CE0000}"/>
    <cellStyle name="Normal 5 3 4 2 5 3 3" xfId="45647" xr:uid="{00000000-0005-0000-0000-000039CE0000}"/>
    <cellStyle name="Normal 5 3 4 2 5 3 4" xfId="35633" xr:uid="{00000000-0005-0000-0000-00003ACE0000}"/>
    <cellStyle name="Normal 5 3 4 2 5 4" xfId="12203" xr:uid="{00000000-0005-0000-0000-00003BCE0000}"/>
    <cellStyle name="Normal 5 3 4 2 5 4 2" xfId="24804" xr:uid="{00000000-0005-0000-0000-00003CCE0000}"/>
    <cellStyle name="Normal 5 3 4 2 5 4 2 2" xfId="60020" xr:uid="{00000000-0005-0000-0000-00003DCE0000}"/>
    <cellStyle name="Normal 5 3 4 2 5 4 3" xfId="47423" xr:uid="{00000000-0005-0000-0000-00003ECE0000}"/>
    <cellStyle name="Normal 5 3 4 2 5 4 4" xfId="37409" xr:uid="{00000000-0005-0000-0000-00003FCE0000}"/>
    <cellStyle name="Normal 5 3 4 2 5 5" xfId="16568" xr:uid="{00000000-0005-0000-0000-000040CE0000}"/>
    <cellStyle name="Normal 5 3 4 2 5 5 2" xfId="51784" xr:uid="{00000000-0005-0000-0000-000041CE0000}"/>
    <cellStyle name="Normal 5 3 4 2 5 5 3" xfId="29173" xr:uid="{00000000-0005-0000-0000-000042CE0000}"/>
    <cellStyle name="Normal 5 3 4 2 5 6" xfId="14790" xr:uid="{00000000-0005-0000-0000-000043CE0000}"/>
    <cellStyle name="Normal 5 3 4 2 5 6 2" xfId="50008" xr:uid="{00000000-0005-0000-0000-000044CE0000}"/>
    <cellStyle name="Normal 5 3 4 2 5 7" xfId="39187" xr:uid="{00000000-0005-0000-0000-000045CE0000}"/>
    <cellStyle name="Normal 5 3 4 2 5 8" xfId="27397" xr:uid="{00000000-0005-0000-0000-000046CE0000}"/>
    <cellStyle name="Normal 5 3 4 2 6" xfId="4243" xr:uid="{00000000-0005-0000-0000-000047CE0000}"/>
    <cellStyle name="Normal 5 3 4 2 6 2" xfId="16890" xr:uid="{00000000-0005-0000-0000-000048CE0000}"/>
    <cellStyle name="Normal 5 3 4 2 6 2 2" xfId="52106" xr:uid="{00000000-0005-0000-0000-000049CE0000}"/>
    <cellStyle name="Normal 5 3 4 2 6 2 3" xfId="29495" xr:uid="{00000000-0005-0000-0000-00004ACE0000}"/>
    <cellStyle name="Normal 5 3 4 2 6 3" xfId="13336" xr:uid="{00000000-0005-0000-0000-00004BCE0000}"/>
    <cellStyle name="Normal 5 3 4 2 6 3 2" xfId="48554" xr:uid="{00000000-0005-0000-0000-00004CCE0000}"/>
    <cellStyle name="Normal 5 3 4 2 6 4" xfId="39509" xr:uid="{00000000-0005-0000-0000-00004DCE0000}"/>
    <cellStyle name="Normal 5 3 4 2 6 5" xfId="25943" xr:uid="{00000000-0005-0000-0000-00004ECE0000}"/>
    <cellStyle name="Normal 5 3 4 2 7" xfId="5713" xr:uid="{00000000-0005-0000-0000-00004FCE0000}"/>
    <cellStyle name="Normal 5 3 4 2 7 2" xfId="18344" xr:uid="{00000000-0005-0000-0000-000050CE0000}"/>
    <cellStyle name="Normal 5 3 4 2 7 2 2" xfId="53560" xr:uid="{00000000-0005-0000-0000-000051CE0000}"/>
    <cellStyle name="Normal 5 3 4 2 7 3" xfId="40963" xr:uid="{00000000-0005-0000-0000-000052CE0000}"/>
    <cellStyle name="Normal 5 3 4 2 7 4" xfId="30949" xr:uid="{00000000-0005-0000-0000-000053CE0000}"/>
    <cellStyle name="Normal 5 3 4 2 8" xfId="7172" xr:uid="{00000000-0005-0000-0000-000054CE0000}"/>
    <cellStyle name="Normal 5 3 4 2 8 2" xfId="19798" xr:uid="{00000000-0005-0000-0000-000055CE0000}"/>
    <cellStyle name="Normal 5 3 4 2 8 2 2" xfId="55014" xr:uid="{00000000-0005-0000-0000-000056CE0000}"/>
    <cellStyle name="Normal 5 3 4 2 8 3" xfId="42417" xr:uid="{00000000-0005-0000-0000-000057CE0000}"/>
    <cellStyle name="Normal 5 3 4 2 8 4" xfId="32403" xr:uid="{00000000-0005-0000-0000-000058CE0000}"/>
    <cellStyle name="Normal 5 3 4 2 9" xfId="8953" xr:uid="{00000000-0005-0000-0000-000059CE0000}"/>
    <cellStyle name="Normal 5 3 4 2 9 2" xfId="21574" xr:uid="{00000000-0005-0000-0000-00005ACE0000}"/>
    <cellStyle name="Normal 5 3 4 2 9 2 2" xfId="56790" xr:uid="{00000000-0005-0000-0000-00005BCE0000}"/>
    <cellStyle name="Normal 5 3 4 2 9 3" xfId="44193" xr:uid="{00000000-0005-0000-0000-00005CCE0000}"/>
    <cellStyle name="Normal 5 3 4 2 9 4" xfId="34179" xr:uid="{00000000-0005-0000-0000-00005DCE0000}"/>
    <cellStyle name="Normal 5 3 4 3" xfId="3089" xr:uid="{00000000-0005-0000-0000-00005ECE0000}"/>
    <cellStyle name="Normal 5 3 4 3 10" xfId="25461" xr:uid="{00000000-0005-0000-0000-00005FCE0000}"/>
    <cellStyle name="Normal 5 3 4 3 11" xfId="60996" xr:uid="{00000000-0005-0000-0000-000060CE0000}"/>
    <cellStyle name="Normal 5 3 4 3 2" xfId="4892" xr:uid="{00000000-0005-0000-0000-000061CE0000}"/>
    <cellStyle name="Normal 5 3 4 3 2 2" xfId="17539" xr:uid="{00000000-0005-0000-0000-000062CE0000}"/>
    <cellStyle name="Normal 5 3 4 3 2 2 2" xfId="52755" xr:uid="{00000000-0005-0000-0000-000063CE0000}"/>
    <cellStyle name="Normal 5 3 4 3 2 2 3" xfId="30144" xr:uid="{00000000-0005-0000-0000-000064CE0000}"/>
    <cellStyle name="Normal 5 3 4 3 2 3" xfId="13985" xr:uid="{00000000-0005-0000-0000-000065CE0000}"/>
    <cellStyle name="Normal 5 3 4 3 2 3 2" xfId="49203" xr:uid="{00000000-0005-0000-0000-000066CE0000}"/>
    <cellStyle name="Normal 5 3 4 3 2 4" xfId="40158" xr:uid="{00000000-0005-0000-0000-000067CE0000}"/>
    <cellStyle name="Normal 5 3 4 3 2 5" xfId="26592" xr:uid="{00000000-0005-0000-0000-000068CE0000}"/>
    <cellStyle name="Normal 5 3 4 3 3" xfId="6362" xr:uid="{00000000-0005-0000-0000-000069CE0000}"/>
    <cellStyle name="Normal 5 3 4 3 3 2" xfId="18993" xr:uid="{00000000-0005-0000-0000-00006ACE0000}"/>
    <cellStyle name="Normal 5 3 4 3 3 2 2" xfId="54209" xr:uid="{00000000-0005-0000-0000-00006BCE0000}"/>
    <cellStyle name="Normal 5 3 4 3 3 3" xfId="41612" xr:uid="{00000000-0005-0000-0000-00006CCE0000}"/>
    <cellStyle name="Normal 5 3 4 3 3 4" xfId="31598" xr:uid="{00000000-0005-0000-0000-00006DCE0000}"/>
    <cellStyle name="Normal 5 3 4 3 4" xfId="7821" xr:uid="{00000000-0005-0000-0000-00006ECE0000}"/>
    <cellStyle name="Normal 5 3 4 3 4 2" xfId="20447" xr:uid="{00000000-0005-0000-0000-00006FCE0000}"/>
    <cellStyle name="Normal 5 3 4 3 4 2 2" xfId="55663" xr:uid="{00000000-0005-0000-0000-000070CE0000}"/>
    <cellStyle name="Normal 5 3 4 3 4 3" xfId="43066" xr:uid="{00000000-0005-0000-0000-000071CE0000}"/>
    <cellStyle name="Normal 5 3 4 3 4 4" xfId="33052" xr:uid="{00000000-0005-0000-0000-000072CE0000}"/>
    <cellStyle name="Normal 5 3 4 3 5" xfId="9602" xr:uid="{00000000-0005-0000-0000-000073CE0000}"/>
    <cellStyle name="Normal 5 3 4 3 5 2" xfId="22223" xr:uid="{00000000-0005-0000-0000-000074CE0000}"/>
    <cellStyle name="Normal 5 3 4 3 5 2 2" xfId="57439" xr:uid="{00000000-0005-0000-0000-000075CE0000}"/>
    <cellStyle name="Normal 5 3 4 3 5 3" xfId="44842" xr:uid="{00000000-0005-0000-0000-000076CE0000}"/>
    <cellStyle name="Normal 5 3 4 3 5 4" xfId="34828" xr:uid="{00000000-0005-0000-0000-000077CE0000}"/>
    <cellStyle name="Normal 5 3 4 3 6" xfId="11396" xr:uid="{00000000-0005-0000-0000-000078CE0000}"/>
    <cellStyle name="Normal 5 3 4 3 6 2" xfId="23999" xr:uid="{00000000-0005-0000-0000-000079CE0000}"/>
    <cellStyle name="Normal 5 3 4 3 6 2 2" xfId="59215" xr:uid="{00000000-0005-0000-0000-00007ACE0000}"/>
    <cellStyle name="Normal 5 3 4 3 6 3" xfId="46618" xr:uid="{00000000-0005-0000-0000-00007BCE0000}"/>
    <cellStyle name="Normal 5 3 4 3 6 4" xfId="36604" xr:uid="{00000000-0005-0000-0000-00007CCE0000}"/>
    <cellStyle name="Normal 5 3 4 3 7" xfId="15763" xr:uid="{00000000-0005-0000-0000-00007DCE0000}"/>
    <cellStyle name="Normal 5 3 4 3 7 2" xfId="50979" xr:uid="{00000000-0005-0000-0000-00007ECE0000}"/>
    <cellStyle name="Normal 5 3 4 3 7 3" xfId="28368" xr:uid="{00000000-0005-0000-0000-00007FCE0000}"/>
    <cellStyle name="Normal 5 3 4 3 8" xfId="12854" xr:uid="{00000000-0005-0000-0000-000080CE0000}"/>
    <cellStyle name="Normal 5 3 4 3 8 2" xfId="48072" xr:uid="{00000000-0005-0000-0000-000081CE0000}"/>
    <cellStyle name="Normal 5 3 4 3 9" xfId="38382" xr:uid="{00000000-0005-0000-0000-000082CE0000}"/>
    <cellStyle name="Normal 5 3 4 4" xfId="2915" xr:uid="{00000000-0005-0000-0000-000083CE0000}"/>
    <cellStyle name="Normal 5 3 4 4 10" xfId="25302" xr:uid="{00000000-0005-0000-0000-000084CE0000}"/>
    <cellStyle name="Normal 5 3 4 4 11" xfId="60837" xr:uid="{00000000-0005-0000-0000-000085CE0000}"/>
    <cellStyle name="Normal 5 3 4 4 2" xfId="4733" xr:uid="{00000000-0005-0000-0000-000086CE0000}"/>
    <cellStyle name="Normal 5 3 4 4 2 2" xfId="17380" xr:uid="{00000000-0005-0000-0000-000087CE0000}"/>
    <cellStyle name="Normal 5 3 4 4 2 2 2" xfId="52596" xr:uid="{00000000-0005-0000-0000-000088CE0000}"/>
    <cellStyle name="Normal 5 3 4 4 2 2 3" xfId="29985" xr:uid="{00000000-0005-0000-0000-000089CE0000}"/>
    <cellStyle name="Normal 5 3 4 4 2 3" xfId="13826" xr:uid="{00000000-0005-0000-0000-00008ACE0000}"/>
    <cellStyle name="Normal 5 3 4 4 2 3 2" xfId="49044" xr:uid="{00000000-0005-0000-0000-00008BCE0000}"/>
    <cellStyle name="Normal 5 3 4 4 2 4" xfId="39999" xr:uid="{00000000-0005-0000-0000-00008CCE0000}"/>
    <cellStyle name="Normal 5 3 4 4 2 5" xfId="26433" xr:uid="{00000000-0005-0000-0000-00008DCE0000}"/>
    <cellStyle name="Normal 5 3 4 4 3" xfId="6203" xr:uid="{00000000-0005-0000-0000-00008ECE0000}"/>
    <cellStyle name="Normal 5 3 4 4 3 2" xfId="18834" xr:uid="{00000000-0005-0000-0000-00008FCE0000}"/>
    <cellStyle name="Normal 5 3 4 4 3 2 2" xfId="54050" xr:uid="{00000000-0005-0000-0000-000090CE0000}"/>
    <cellStyle name="Normal 5 3 4 4 3 3" xfId="41453" xr:uid="{00000000-0005-0000-0000-000091CE0000}"/>
    <cellStyle name="Normal 5 3 4 4 3 4" xfId="31439" xr:uid="{00000000-0005-0000-0000-000092CE0000}"/>
    <cellStyle name="Normal 5 3 4 4 4" xfId="7662" xr:uid="{00000000-0005-0000-0000-000093CE0000}"/>
    <cellStyle name="Normal 5 3 4 4 4 2" xfId="20288" xr:uid="{00000000-0005-0000-0000-000094CE0000}"/>
    <cellStyle name="Normal 5 3 4 4 4 2 2" xfId="55504" xr:uid="{00000000-0005-0000-0000-000095CE0000}"/>
    <cellStyle name="Normal 5 3 4 4 4 3" xfId="42907" xr:uid="{00000000-0005-0000-0000-000096CE0000}"/>
    <cellStyle name="Normal 5 3 4 4 4 4" xfId="32893" xr:uid="{00000000-0005-0000-0000-000097CE0000}"/>
    <cellStyle name="Normal 5 3 4 4 5" xfId="9443" xr:uid="{00000000-0005-0000-0000-000098CE0000}"/>
    <cellStyle name="Normal 5 3 4 4 5 2" xfId="22064" xr:uid="{00000000-0005-0000-0000-000099CE0000}"/>
    <cellStyle name="Normal 5 3 4 4 5 2 2" xfId="57280" xr:uid="{00000000-0005-0000-0000-00009ACE0000}"/>
    <cellStyle name="Normal 5 3 4 4 5 3" xfId="44683" xr:uid="{00000000-0005-0000-0000-00009BCE0000}"/>
    <cellStyle name="Normal 5 3 4 4 5 4" xfId="34669" xr:uid="{00000000-0005-0000-0000-00009CCE0000}"/>
    <cellStyle name="Normal 5 3 4 4 6" xfId="11237" xr:uid="{00000000-0005-0000-0000-00009DCE0000}"/>
    <cellStyle name="Normal 5 3 4 4 6 2" xfId="23840" xr:uid="{00000000-0005-0000-0000-00009ECE0000}"/>
    <cellStyle name="Normal 5 3 4 4 6 2 2" xfId="59056" xr:uid="{00000000-0005-0000-0000-00009FCE0000}"/>
    <cellStyle name="Normal 5 3 4 4 6 3" xfId="46459" xr:uid="{00000000-0005-0000-0000-0000A0CE0000}"/>
    <cellStyle name="Normal 5 3 4 4 6 4" xfId="36445" xr:uid="{00000000-0005-0000-0000-0000A1CE0000}"/>
    <cellStyle name="Normal 5 3 4 4 7" xfId="15604" xr:uid="{00000000-0005-0000-0000-0000A2CE0000}"/>
    <cellStyle name="Normal 5 3 4 4 7 2" xfId="50820" xr:uid="{00000000-0005-0000-0000-0000A3CE0000}"/>
    <cellStyle name="Normal 5 3 4 4 7 3" xfId="28209" xr:uid="{00000000-0005-0000-0000-0000A4CE0000}"/>
    <cellStyle name="Normal 5 3 4 4 8" xfId="12695" xr:uid="{00000000-0005-0000-0000-0000A5CE0000}"/>
    <cellStyle name="Normal 5 3 4 4 8 2" xfId="47913" xr:uid="{00000000-0005-0000-0000-0000A6CE0000}"/>
    <cellStyle name="Normal 5 3 4 4 9" xfId="38223" xr:uid="{00000000-0005-0000-0000-0000A7CE0000}"/>
    <cellStyle name="Normal 5 3 4 5" xfId="3424" xr:uid="{00000000-0005-0000-0000-0000A8CE0000}"/>
    <cellStyle name="Normal 5 3 4 5 10" xfId="26920" xr:uid="{00000000-0005-0000-0000-0000A9CE0000}"/>
    <cellStyle name="Normal 5 3 4 5 11" xfId="61324" xr:uid="{00000000-0005-0000-0000-0000AACE0000}"/>
    <cellStyle name="Normal 5 3 4 5 2" xfId="5220" xr:uid="{00000000-0005-0000-0000-0000ABCE0000}"/>
    <cellStyle name="Normal 5 3 4 5 2 2" xfId="17867" xr:uid="{00000000-0005-0000-0000-0000ACCE0000}"/>
    <cellStyle name="Normal 5 3 4 5 2 2 2" xfId="53083" xr:uid="{00000000-0005-0000-0000-0000ADCE0000}"/>
    <cellStyle name="Normal 5 3 4 5 2 3" xfId="40486" xr:uid="{00000000-0005-0000-0000-0000AECE0000}"/>
    <cellStyle name="Normal 5 3 4 5 2 4" xfId="30472" xr:uid="{00000000-0005-0000-0000-0000AFCE0000}"/>
    <cellStyle name="Normal 5 3 4 5 3" xfId="6690" xr:uid="{00000000-0005-0000-0000-0000B0CE0000}"/>
    <cellStyle name="Normal 5 3 4 5 3 2" xfId="19321" xr:uid="{00000000-0005-0000-0000-0000B1CE0000}"/>
    <cellStyle name="Normal 5 3 4 5 3 2 2" xfId="54537" xr:uid="{00000000-0005-0000-0000-0000B2CE0000}"/>
    <cellStyle name="Normal 5 3 4 5 3 3" xfId="41940" xr:uid="{00000000-0005-0000-0000-0000B3CE0000}"/>
    <cellStyle name="Normal 5 3 4 5 3 4" xfId="31926" xr:uid="{00000000-0005-0000-0000-0000B4CE0000}"/>
    <cellStyle name="Normal 5 3 4 5 4" xfId="8149" xr:uid="{00000000-0005-0000-0000-0000B5CE0000}"/>
    <cellStyle name="Normal 5 3 4 5 4 2" xfId="20775" xr:uid="{00000000-0005-0000-0000-0000B6CE0000}"/>
    <cellStyle name="Normal 5 3 4 5 4 2 2" xfId="55991" xr:uid="{00000000-0005-0000-0000-0000B7CE0000}"/>
    <cellStyle name="Normal 5 3 4 5 4 3" xfId="43394" xr:uid="{00000000-0005-0000-0000-0000B8CE0000}"/>
    <cellStyle name="Normal 5 3 4 5 4 4" xfId="33380" xr:uid="{00000000-0005-0000-0000-0000B9CE0000}"/>
    <cellStyle name="Normal 5 3 4 5 5" xfId="9930" xr:uid="{00000000-0005-0000-0000-0000BACE0000}"/>
    <cellStyle name="Normal 5 3 4 5 5 2" xfId="22551" xr:uid="{00000000-0005-0000-0000-0000BBCE0000}"/>
    <cellStyle name="Normal 5 3 4 5 5 2 2" xfId="57767" xr:uid="{00000000-0005-0000-0000-0000BCCE0000}"/>
    <cellStyle name="Normal 5 3 4 5 5 3" xfId="45170" xr:uid="{00000000-0005-0000-0000-0000BDCE0000}"/>
    <cellStyle name="Normal 5 3 4 5 5 4" xfId="35156" xr:uid="{00000000-0005-0000-0000-0000BECE0000}"/>
    <cellStyle name="Normal 5 3 4 5 6" xfId="11724" xr:uid="{00000000-0005-0000-0000-0000BFCE0000}"/>
    <cellStyle name="Normal 5 3 4 5 6 2" xfId="24327" xr:uid="{00000000-0005-0000-0000-0000C0CE0000}"/>
    <cellStyle name="Normal 5 3 4 5 6 2 2" xfId="59543" xr:uid="{00000000-0005-0000-0000-0000C1CE0000}"/>
    <cellStyle name="Normal 5 3 4 5 6 3" xfId="46946" xr:uid="{00000000-0005-0000-0000-0000C2CE0000}"/>
    <cellStyle name="Normal 5 3 4 5 6 4" xfId="36932" xr:uid="{00000000-0005-0000-0000-0000C3CE0000}"/>
    <cellStyle name="Normal 5 3 4 5 7" xfId="16091" xr:uid="{00000000-0005-0000-0000-0000C4CE0000}"/>
    <cellStyle name="Normal 5 3 4 5 7 2" xfId="51307" xr:uid="{00000000-0005-0000-0000-0000C5CE0000}"/>
    <cellStyle name="Normal 5 3 4 5 7 3" xfId="28696" xr:uid="{00000000-0005-0000-0000-0000C6CE0000}"/>
    <cellStyle name="Normal 5 3 4 5 8" xfId="14313" xr:uid="{00000000-0005-0000-0000-0000C7CE0000}"/>
    <cellStyle name="Normal 5 3 4 5 8 2" xfId="49531" xr:uid="{00000000-0005-0000-0000-0000C8CE0000}"/>
    <cellStyle name="Normal 5 3 4 5 9" xfId="38710" xr:uid="{00000000-0005-0000-0000-0000C9CE0000}"/>
    <cellStyle name="Normal 5 3 4 6" xfId="2584" xr:uid="{00000000-0005-0000-0000-0000CACE0000}"/>
    <cellStyle name="Normal 5 3 4 6 10" xfId="26111" xr:uid="{00000000-0005-0000-0000-0000CBCE0000}"/>
    <cellStyle name="Normal 5 3 4 6 11" xfId="60515" xr:uid="{00000000-0005-0000-0000-0000CCCE0000}"/>
    <cellStyle name="Normal 5 3 4 6 2" xfId="4411" xr:uid="{00000000-0005-0000-0000-0000CDCE0000}"/>
    <cellStyle name="Normal 5 3 4 6 2 2" xfId="17058" xr:uid="{00000000-0005-0000-0000-0000CECE0000}"/>
    <cellStyle name="Normal 5 3 4 6 2 2 2" xfId="52274" xr:uid="{00000000-0005-0000-0000-0000CFCE0000}"/>
    <cellStyle name="Normal 5 3 4 6 2 3" xfId="39677" xr:uid="{00000000-0005-0000-0000-0000D0CE0000}"/>
    <cellStyle name="Normal 5 3 4 6 2 4" xfId="29663" xr:uid="{00000000-0005-0000-0000-0000D1CE0000}"/>
    <cellStyle name="Normal 5 3 4 6 3" xfId="5881" xr:uid="{00000000-0005-0000-0000-0000D2CE0000}"/>
    <cellStyle name="Normal 5 3 4 6 3 2" xfId="18512" xr:uid="{00000000-0005-0000-0000-0000D3CE0000}"/>
    <cellStyle name="Normal 5 3 4 6 3 2 2" xfId="53728" xr:uid="{00000000-0005-0000-0000-0000D4CE0000}"/>
    <cellStyle name="Normal 5 3 4 6 3 3" xfId="41131" xr:uid="{00000000-0005-0000-0000-0000D5CE0000}"/>
    <cellStyle name="Normal 5 3 4 6 3 4" xfId="31117" xr:uid="{00000000-0005-0000-0000-0000D6CE0000}"/>
    <cellStyle name="Normal 5 3 4 6 4" xfId="7340" xr:uid="{00000000-0005-0000-0000-0000D7CE0000}"/>
    <cellStyle name="Normal 5 3 4 6 4 2" xfId="19966" xr:uid="{00000000-0005-0000-0000-0000D8CE0000}"/>
    <cellStyle name="Normal 5 3 4 6 4 2 2" xfId="55182" xr:uid="{00000000-0005-0000-0000-0000D9CE0000}"/>
    <cellStyle name="Normal 5 3 4 6 4 3" xfId="42585" xr:uid="{00000000-0005-0000-0000-0000DACE0000}"/>
    <cellStyle name="Normal 5 3 4 6 4 4" xfId="32571" xr:uid="{00000000-0005-0000-0000-0000DBCE0000}"/>
    <cellStyle name="Normal 5 3 4 6 5" xfId="9121" xr:uid="{00000000-0005-0000-0000-0000DCCE0000}"/>
    <cellStyle name="Normal 5 3 4 6 5 2" xfId="21742" xr:uid="{00000000-0005-0000-0000-0000DDCE0000}"/>
    <cellStyle name="Normal 5 3 4 6 5 2 2" xfId="56958" xr:uid="{00000000-0005-0000-0000-0000DECE0000}"/>
    <cellStyle name="Normal 5 3 4 6 5 3" xfId="44361" xr:uid="{00000000-0005-0000-0000-0000DFCE0000}"/>
    <cellStyle name="Normal 5 3 4 6 5 4" xfId="34347" xr:uid="{00000000-0005-0000-0000-0000E0CE0000}"/>
    <cellStyle name="Normal 5 3 4 6 6" xfId="10915" xr:uid="{00000000-0005-0000-0000-0000E1CE0000}"/>
    <cellStyle name="Normal 5 3 4 6 6 2" xfId="23518" xr:uid="{00000000-0005-0000-0000-0000E2CE0000}"/>
    <cellStyle name="Normal 5 3 4 6 6 2 2" xfId="58734" xr:uid="{00000000-0005-0000-0000-0000E3CE0000}"/>
    <cellStyle name="Normal 5 3 4 6 6 3" xfId="46137" xr:uid="{00000000-0005-0000-0000-0000E4CE0000}"/>
    <cellStyle name="Normal 5 3 4 6 6 4" xfId="36123" xr:uid="{00000000-0005-0000-0000-0000E5CE0000}"/>
    <cellStyle name="Normal 5 3 4 6 7" xfId="15282" xr:uid="{00000000-0005-0000-0000-0000E6CE0000}"/>
    <cellStyle name="Normal 5 3 4 6 7 2" xfId="50498" xr:uid="{00000000-0005-0000-0000-0000E7CE0000}"/>
    <cellStyle name="Normal 5 3 4 6 7 3" xfId="27887" xr:uid="{00000000-0005-0000-0000-0000E8CE0000}"/>
    <cellStyle name="Normal 5 3 4 6 8" xfId="13504" xr:uid="{00000000-0005-0000-0000-0000E9CE0000}"/>
    <cellStyle name="Normal 5 3 4 6 8 2" xfId="48722" xr:uid="{00000000-0005-0000-0000-0000EACE0000}"/>
    <cellStyle name="Normal 5 3 4 6 9" xfId="37901" xr:uid="{00000000-0005-0000-0000-0000EBCE0000}"/>
    <cellStyle name="Normal 5 3 4 7" xfId="3748" xr:uid="{00000000-0005-0000-0000-0000ECCE0000}"/>
    <cellStyle name="Normal 5 3 4 7 2" xfId="8472" xr:uid="{00000000-0005-0000-0000-0000EDCE0000}"/>
    <cellStyle name="Normal 5 3 4 7 2 2" xfId="21098" xr:uid="{00000000-0005-0000-0000-0000EECE0000}"/>
    <cellStyle name="Normal 5 3 4 7 2 2 2" xfId="56314" xr:uid="{00000000-0005-0000-0000-0000EFCE0000}"/>
    <cellStyle name="Normal 5 3 4 7 2 3" xfId="43717" xr:uid="{00000000-0005-0000-0000-0000F0CE0000}"/>
    <cellStyle name="Normal 5 3 4 7 2 4" xfId="33703" xr:uid="{00000000-0005-0000-0000-0000F1CE0000}"/>
    <cellStyle name="Normal 5 3 4 7 3" xfId="10253" xr:uid="{00000000-0005-0000-0000-0000F2CE0000}"/>
    <cellStyle name="Normal 5 3 4 7 3 2" xfId="22874" xr:uid="{00000000-0005-0000-0000-0000F3CE0000}"/>
    <cellStyle name="Normal 5 3 4 7 3 2 2" xfId="58090" xr:uid="{00000000-0005-0000-0000-0000F4CE0000}"/>
    <cellStyle name="Normal 5 3 4 7 3 3" xfId="45493" xr:uid="{00000000-0005-0000-0000-0000F5CE0000}"/>
    <cellStyle name="Normal 5 3 4 7 3 4" xfId="35479" xr:uid="{00000000-0005-0000-0000-0000F6CE0000}"/>
    <cellStyle name="Normal 5 3 4 7 4" xfId="12049" xr:uid="{00000000-0005-0000-0000-0000F7CE0000}"/>
    <cellStyle name="Normal 5 3 4 7 4 2" xfId="24650" xr:uid="{00000000-0005-0000-0000-0000F8CE0000}"/>
    <cellStyle name="Normal 5 3 4 7 4 2 2" xfId="59866" xr:uid="{00000000-0005-0000-0000-0000F9CE0000}"/>
    <cellStyle name="Normal 5 3 4 7 4 3" xfId="47269" xr:uid="{00000000-0005-0000-0000-0000FACE0000}"/>
    <cellStyle name="Normal 5 3 4 7 4 4" xfId="37255" xr:uid="{00000000-0005-0000-0000-0000FBCE0000}"/>
    <cellStyle name="Normal 5 3 4 7 5" xfId="16414" xr:uid="{00000000-0005-0000-0000-0000FCCE0000}"/>
    <cellStyle name="Normal 5 3 4 7 5 2" xfId="51630" xr:uid="{00000000-0005-0000-0000-0000FDCE0000}"/>
    <cellStyle name="Normal 5 3 4 7 5 3" xfId="29019" xr:uid="{00000000-0005-0000-0000-0000FECE0000}"/>
    <cellStyle name="Normal 5 3 4 7 6" xfId="14636" xr:uid="{00000000-0005-0000-0000-0000FFCE0000}"/>
    <cellStyle name="Normal 5 3 4 7 6 2" xfId="49854" xr:uid="{00000000-0005-0000-0000-000000CF0000}"/>
    <cellStyle name="Normal 5 3 4 7 7" xfId="39033" xr:uid="{00000000-0005-0000-0000-000001CF0000}"/>
    <cellStyle name="Normal 5 3 4 7 8" xfId="27243" xr:uid="{00000000-0005-0000-0000-000002CF0000}"/>
    <cellStyle name="Normal 5 3 4 8" xfId="4086" xr:uid="{00000000-0005-0000-0000-000003CF0000}"/>
    <cellStyle name="Normal 5 3 4 8 2" xfId="16736" xr:uid="{00000000-0005-0000-0000-000004CF0000}"/>
    <cellStyle name="Normal 5 3 4 8 2 2" xfId="51952" xr:uid="{00000000-0005-0000-0000-000005CF0000}"/>
    <cellStyle name="Normal 5 3 4 8 2 3" xfId="29341" xr:uid="{00000000-0005-0000-0000-000006CF0000}"/>
    <cellStyle name="Normal 5 3 4 8 3" xfId="13182" xr:uid="{00000000-0005-0000-0000-000007CF0000}"/>
    <cellStyle name="Normal 5 3 4 8 3 2" xfId="48400" xr:uid="{00000000-0005-0000-0000-000008CF0000}"/>
    <cellStyle name="Normal 5 3 4 8 4" xfId="39355" xr:uid="{00000000-0005-0000-0000-000009CF0000}"/>
    <cellStyle name="Normal 5 3 4 8 5" xfId="25789" xr:uid="{00000000-0005-0000-0000-00000ACF0000}"/>
    <cellStyle name="Normal 5 3 4 9" xfId="5559" xr:uid="{00000000-0005-0000-0000-00000BCF0000}"/>
    <cellStyle name="Normal 5 3 4 9 2" xfId="18190" xr:uid="{00000000-0005-0000-0000-00000CCF0000}"/>
    <cellStyle name="Normal 5 3 4 9 2 2" xfId="53406" xr:uid="{00000000-0005-0000-0000-00000DCF0000}"/>
    <cellStyle name="Normal 5 3 4 9 3" xfId="40809" xr:uid="{00000000-0005-0000-0000-00000ECF0000}"/>
    <cellStyle name="Normal 5 3 4 9 4" xfId="30795" xr:uid="{00000000-0005-0000-0000-00000FCF0000}"/>
    <cellStyle name="Normal 5 3 5" xfId="2328" xr:uid="{00000000-0005-0000-0000-000010CF0000}"/>
    <cellStyle name="Normal 5 3 5 10" xfId="10732" xr:uid="{00000000-0005-0000-0000-000011CF0000}"/>
    <cellStyle name="Normal 5 3 5 10 2" xfId="23343" xr:uid="{00000000-0005-0000-0000-000012CF0000}"/>
    <cellStyle name="Normal 5 3 5 10 2 2" xfId="58559" xr:uid="{00000000-0005-0000-0000-000013CF0000}"/>
    <cellStyle name="Normal 5 3 5 10 3" xfId="45962" xr:uid="{00000000-0005-0000-0000-000014CF0000}"/>
    <cellStyle name="Normal 5 3 5 10 4" xfId="35948" xr:uid="{00000000-0005-0000-0000-000015CF0000}"/>
    <cellStyle name="Normal 5 3 5 11" xfId="15040" xr:uid="{00000000-0005-0000-0000-000016CF0000}"/>
    <cellStyle name="Normal 5 3 5 11 2" xfId="50256" xr:uid="{00000000-0005-0000-0000-000017CF0000}"/>
    <cellStyle name="Normal 5 3 5 11 3" xfId="27645" xr:uid="{00000000-0005-0000-0000-000018CF0000}"/>
    <cellStyle name="Normal 5 3 5 12" xfId="12453" xr:uid="{00000000-0005-0000-0000-000019CF0000}"/>
    <cellStyle name="Normal 5 3 5 12 2" xfId="47671" xr:uid="{00000000-0005-0000-0000-00001ACF0000}"/>
    <cellStyle name="Normal 5 3 5 13" xfId="37659" xr:uid="{00000000-0005-0000-0000-00001BCF0000}"/>
    <cellStyle name="Normal 5 3 5 14" xfId="25060" xr:uid="{00000000-0005-0000-0000-00001CCF0000}"/>
    <cellStyle name="Normal 5 3 5 15" xfId="60273" xr:uid="{00000000-0005-0000-0000-00001DCF0000}"/>
    <cellStyle name="Normal 5 3 5 2" xfId="3175" xr:uid="{00000000-0005-0000-0000-00001ECF0000}"/>
    <cellStyle name="Normal 5 3 5 2 10" xfId="25544" xr:uid="{00000000-0005-0000-0000-00001FCF0000}"/>
    <cellStyle name="Normal 5 3 5 2 11" xfId="61079" xr:uid="{00000000-0005-0000-0000-000020CF0000}"/>
    <cellStyle name="Normal 5 3 5 2 2" xfId="4975" xr:uid="{00000000-0005-0000-0000-000021CF0000}"/>
    <cellStyle name="Normal 5 3 5 2 2 2" xfId="17622" xr:uid="{00000000-0005-0000-0000-000022CF0000}"/>
    <cellStyle name="Normal 5 3 5 2 2 2 2" xfId="52838" xr:uid="{00000000-0005-0000-0000-000023CF0000}"/>
    <cellStyle name="Normal 5 3 5 2 2 2 3" xfId="30227" xr:uid="{00000000-0005-0000-0000-000024CF0000}"/>
    <cellStyle name="Normal 5 3 5 2 2 3" xfId="14068" xr:uid="{00000000-0005-0000-0000-000025CF0000}"/>
    <cellStyle name="Normal 5 3 5 2 2 3 2" xfId="49286" xr:uid="{00000000-0005-0000-0000-000026CF0000}"/>
    <cellStyle name="Normal 5 3 5 2 2 4" xfId="40241" xr:uid="{00000000-0005-0000-0000-000027CF0000}"/>
    <cellStyle name="Normal 5 3 5 2 2 5" xfId="26675" xr:uid="{00000000-0005-0000-0000-000028CF0000}"/>
    <cellStyle name="Normal 5 3 5 2 3" xfId="6445" xr:uid="{00000000-0005-0000-0000-000029CF0000}"/>
    <cellStyle name="Normal 5 3 5 2 3 2" xfId="19076" xr:uid="{00000000-0005-0000-0000-00002ACF0000}"/>
    <cellStyle name="Normal 5 3 5 2 3 2 2" xfId="54292" xr:uid="{00000000-0005-0000-0000-00002BCF0000}"/>
    <cellStyle name="Normal 5 3 5 2 3 3" xfId="41695" xr:uid="{00000000-0005-0000-0000-00002CCF0000}"/>
    <cellStyle name="Normal 5 3 5 2 3 4" xfId="31681" xr:uid="{00000000-0005-0000-0000-00002DCF0000}"/>
    <cellStyle name="Normal 5 3 5 2 4" xfId="7904" xr:uid="{00000000-0005-0000-0000-00002ECF0000}"/>
    <cellStyle name="Normal 5 3 5 2 4 2" xfId="20530" xr:uid="{00000000-0005-0000-0000-00002FCF0000}"/>
    <cellStyle name="Normal 5 3 5 2 4 2 2" xfId="55746" xr:uid="{00000000-0005-0000-0000-000030CF0000}"/>
    <cellStyle name="Normal 5 3 5 2 4 3" xfId="43149" xr:uid="{00000000-0005-0000-0000-000031CF0000}"/>
    <cellStyle name="Normal 5 3 5 2 4 4" xfId="33135" xr:uid="{00000000-0005-0000-0000-000032CF0000}"/>
    <cellStyle name="Normal 5 3 5 2 5" xfId="9685" xr:uid="{00000000-0005-0000-0000-000033CF0000}"/>
    <cellStyle name="Normal 5 3 5 2 5 2" xfId="22306" xr:uid="{00000000-0005-0000-0000-000034CF0000}"/>
    <cellStyle name="Normal 5 3 5 2 5 2 2" xfId="57522" xr:uid="{00000000-0005-0000-0000-000035CF0000}"/>
    <cellStyle name="Normal 5 3 5 2 5 3" xfId="44925" xr:uid="{00000000-0005-0000-0000-000036CF0000}"/>
    <cellStyle name="Normal 5 3 5 2 5 4" xfId="34911" xr:uid="{00000000-0005-0000-0000-000037CF0000}"/>
    <cellStyle name="Normal 5 3 5 2 6" xfId="11479" xr:uid="{00000000-0005-0000-0000-000038CF0000}"/>
    <cellStyle name="Normal 5 3 5 2 6 2" xfId="24082" xr:uid="{00000000-0005-0000-0000-000039CF0000}"/>
    <cellStyle name="Normal 5 3 5 2 6 2 2" xfId="59298" xr:uid="{00000000-0005-0000-0000-00003ACF0000}"/>
    <cellStyle name="Normal 5 3 5 2 6 3" xfId="46701" xr:uid="{00000000-0005-0000-0000-00003BCF0000}"/>
    <cellStyle name="Normal 5 3 5 2 6 4" xfId="36687" xr:uid="{00000000-0005-0000-0000-00003CCF0000}"/>
    <cellStyle name="Normal 5 3 5 2 7" xfId="15846" xr:uid="{00000000-0005-0000-0000-00003DCF0000}"/>
    <cellStyle name="Normal 5 3 5 2 7 2" xfId="51062" xr:uid="{00000000-0005-0000-0000-00003ECF0000}"/>
    <cellStyle name="Normal 5 3 5 2 7 3" xfId="28451" xr:uid="{00000000-0005-0000-0000-00003FCF0000}"/>
    <cellStyle name="Normal 5 3 5 2 8" xfId="12937" xr:uid="{00000000-0005-0000-0000-000040CF0000}"/>
    <cellStyle name="Normal 5 3 5 2 8 2" xfId="48155" xr:uid="{00000000-0005-0000-0000-000041CF0000}"/>
    <cellStyle name="Normal 5 3 5 2 9" xfId="38465" xr:uid="{00000000-0005-0000-0000-000042CF0000}"/>
    <cellStyle name="Normal 5 3 5 3" xfId="3504" xr:uid="{00000000-0005-0000-0000-000043CF0000}"/>
    <cellStyle name="Normal 5 3 5 3 10" xfId="27000" xr:uid="{00000000-0005-0000-0000-000044CF0000}"/>
    <cellStyle name="Normal 5 3 5 3 11" xfId="61404" xr:uid="{00000000-0005-0000-0000-000045CF0000}"/>
    <cellStyle name="Normal 5 3 5 3 2" xfId="5300" xr:uid="{00000000-0005-0000-0000-000046CF0000}"/>
    <cellStyle name="Normal 5 3 5 3 2 2" xfId="17947" xr:uid="{00000000-0005-0000-0000-000047CF0000}"/>
    <cellStyle name="Normal 5 3 5 3 2 2 2" xfId="53163" xr:uid="{00000000-0005-0000-0000-000048CF0000}"/>
    <cellStyle name="Normal 5 3 5 3 2 3" xfId="40566" xr:uid="{00000000-0005-0000-0000-000049CF0000}"/>
    <cellStyle name="Normal 5 3 5 3 2 4" xfId="30552" xr:uid="{00000000-0005-0000-0000-00004ACF0000}"/>
    <cellStyle name="Normal 5 3 5 3 3" xfId="6770" xr:uid="{00000000-0005-0000-0000-00004BCF0000}"/>
    <cellStyle name="Normal 5 3 5 3 3 2" xfId="19401" xr:uid="{00000000-0005-0000-0000-00004CCF0000}"/>
    <cellStyle name="Normal 5 3 5 3 3 2 2" xfId="54617" xr:uid="{00000000-0005-0000-0000-00004DCF0000}"/>
    <cellStyle name="Normal 5 3 5 3 3 3" xfId="42020" xr:uid="{00000000-0005-0000-0000-00004ECF0000}"/>
    <cellStyle name="Normal 5 3 5 3 3 4" xfId="32006" xr:uid="{00000000-0005-0000-0000-00004FCF0000}"/>
    <cellStyle name="Normal 5 3 5 3 4" xfId="8229" xr:uid="{00000000-0005-0000-0000-000050CF0000}"/>
    <cellStyle name="Normal 5 3 5 3 4 2" xfId="20855" xr:uid="{00000000-0005-0000-0000-000051CF0000}"/>
    <cellStyle name="Normal 5 3 5 3 4 2 2" xfId="56071" xr:uid="{00000000-0005-0000-0000-000052CF0000}"/>
    <cellStyle name="Normal 5 3 5 3 4 3" xfId="43474" xr:uid="{00000000-0005-0000-0000-000053CF0000}"/>
    <cellStyle name="Normal 5 3 5 3 4 4" xfId="33460" xr:uid="{00000000-0005-0000-0000-000054CF0000}"/>
    <cellStyle name="Normal 5 3 5 3 5" xfId="10010" xr:uid="{00000000-0005-0000-0000-000055CF0000}"/>
    <cellStyle name="Normal 5 3 5 3 5 2" xfId="22631" xr:uid="{00000000-0005-0000-0000-000056CF0000}"/>
    <cellStyle name="Normal 5 3 5 3 5 2 2" xfId="57847" xr:uid="{00000000-0005-0000-0000-000057CF0000}"/>
    <cellStyle name="Normal 5 3 5 3 5 3" xfId="45250" xr:uid="{00000000-0005-0000-0000-000058CF0000}"/>
    <cellStyle name="Normal 5 3 5 3 5 4" xfId="35236" xr:uid="{00000000-0005-0000-0000-000059CF0000}"/>
    <cellStyle name="Normal 5 3 5 3 6" xfId="11804" xr:uid="{00000000-0005-0000-0000-00005ACF0000}"/>
    <cellStyle name="Normal 5 3 5 3 6 2" xfId="24407" xr:uid="{00000000-0005-0000-0000-00005BCF0000}"/>
    <cellStyle name="Normal 5 3 5 3 6 2 2" xfId="59623" xr:uid="{00000000-0005-0000-0000-00005CCF0000}"/>
    <cellStyle name="Normal 5 3 5 3 6 3" xfId="47026" xr:uid="{00000000-0005-0000-0000-00005DCF0000}"/>
    <cellStyle name="Normal 5 3 5 3 6 4" xfId="37012" xr:uid="{00000000-0005-0000-0000-00005ECF0000}"/>
    <cellStyle name="Normal 5 3 5 3 7" xfId="16171" xr:uid="{00000000-0005-0000-0000-00005FCF0000}"/>
    <cellStyle name="Normal 5 3 5 3 7 2" xfId="51387" xr:uid="{00000000-0005-0000-0000-000060CF0000}"/>
    <cellStyle name="Normal 5 3 5 3 7 3" xfId="28776" xr:uid="{00000000-0005-0000-0000-000061CF0000}"/>
    <cellStyle name="Normal 5 3 5 3 8" xfId="14393" xr:uid="{00000000-0005-0000-0000-000062CF0000}"/>
    <cellStyle name="Normal 5 3 5 3 8 2" xfId="49611" xr:uid="{00000000-0005-0000-0000-000063CF0000}"/>
    <cellStyle name="Normal 5 3 5 3 9" xfId="38790" xr:uid="{00000000-0005-0000-0000-000064CF0000}"/>
    <cellStyle name="Normal 5 3 5 4" xfId="2665" xr:uid="{00000000-0005-0000-0000-000065CF0000}"/>
    <cellStyle name="Normal 5 3 5 4 10" xfId="26191" xr:uid="{00000000-0005-0000-0000-000066CF0000}"/>
    <cellStyle name="Normal 5 3 5 4 11" xfId="60595" xr:uid="{00000000-0005-0000-0000-000067CF0000}"/>
    <cellStyle name="Normal 5 3 5 4 2" xfId="4491" xr:uid="{00000000-0005-0000-0000-000068CF0000}"/>
    <cellStyle name="Normal 5 3 5 4 2 2" xfId="17138" xr:uid="{00000000-0005-0000-0000-000069CF0000}"/>
    <cellStyle name="Normal 5 3 5 4 2 2 2" xfId="52354" xr:uid="{00000000-0005-0000-0000-00006ACF0000}"/>
    <cellStyle name="Normal 5 3 5 4 2 3" xfId="39757" xr:uid="{00000000-0005-0000-0000-00006BCF0000}"/>
    <cellStyle name="Normal 5 3 5 4 2 4" xfId="29743" xr:uid="{00000000-0005-0000-0000-00006CCF0000}"/>
    <cellStyle name="Normal 5 3 5 4 3" xfId="5961" xr:uid="{00000000-0005-0000-0000-00006DCF0000}"/>
    <cellStyle name="Normal 5 3 5 4 3 2" xfId="18592" xr:uid="{00000000-0005-0000-0000-00006ECF0000}"/>
    <cellStyle name="Normal 5 3 5 4 3 2 2" xfId="53808" xr:uid="{00000000-0005-0000-0000-00006FCF0000}"/>
    <cellStyle name="Normal 5 3 5 4 3 3" xfId="41211" xr:uid="{00000000-0005-0000-0000-000070CF0000}"/>
    <cellStyle name="Normal 5 3 5 4 3 4" xfId="31197" xr:uid="{00000000-0005-0000-0000-000071CF0000}"/>
    <cellStyle name="Normal 5 3 5 4 4" xfId="7420" xr:uid="{00000000-0005-0000-0000-000072CF0000}"/>
    <cellStyle name="Normal 5 3 5 4 4 2" xfId="20046" xr:uid="{00000000-0005-0000-0000-000073CF0000}"/>
    <cellStyle name="Normal 5 3 5 4 4 2 2" xfId="55262" xr:uid="{00000000-0005-0000-0000-000074CF0000}"/>
    <cellStyle name="Normal 5 3 5 4 4 3" xfId="42665" xr:uid="{00000000-0005-0000-0000-000075CF0000}"/>
    <cellStyle name="Normal 5 3 5 4 4 4" xfId="32651" xr:uid="{00000000-0005-0000-0000-000076CF0000}"/>
    <cellStyle name="Normal 5 3 5 4 5" xfId="9201" xr:uid="{00000000-0005-0000-0000-000077CF0000}"/>
    <cellStyle name="Normal 5 3 5 4 5 2" xfId="21822" xr:uid="{00000000-0005-0000-0000-000078CF0000}"/>
    <cellStyle name="Normal 5 3 5 4 5 2 2" xfId="57038" xr:uid="{00000000-0005-0000-0000-000079CF0000}"/>
    <cellStyle name="Normal 5 3 5 4 5 3" xfId="44441" xr:uid="{00000000-0005-0000-0000-00007ACF0000}"/>
    <cellStyle name="Normal 5 3 5 4 5 4" xfId="34427" xr:uid="{00000000-0005-0000-0000-00007BCF0000}"/>
    <cellStyle name="Normal 5 3 5 4 6" xfId="10995" xr:uid="{00000000-0005-0000-0000-00007CCF0000}"/>
    <cellStyle name="Normal 5 3 5 4 6 2" xfId="23598" xr:uid="{00000000-0005-0000-0000-00007DCF0000}"/>
    <cellStyle name="Normal 5 3 5 4 6 2 2" xfId="58814" xr:uid="{00000000-0005-0000-0000-00007ECF0000}"/>
    <cellStyle name="Normal 5 3 5 4 6 3" xfId="46217" xr:uid="{00000000-0005-0000-0000-00007FCF0000}"/>
    <cellStyle name="Normal 5 3 5 4 6 4" xfId="36203" xr:uid="{00000000-0005-0000-0000-000080CF0000}"/>
    <cellStyle name="Normal 5 3 5 4 7" xfId="15362" xr:uid="{00000000-0005-0000-0000-000081CF0000}"/>
    <cellStyle name="Normal 5 3 5 4 7 2" xfId="50578" xr:uid="{00000000-0005-0000-0000-000082CF0000}"/>
    <cellStyle name="Normal 5 3 5 4 7 3" xfId="27967" xr:uid="{00000000-0005-0000-0000-000083CF0000}"/>
    <cellStyle name="Normal 5 3 5 4 8" xfId="13584" xr:uid="{00000000-0005-0000-0000-000084CF0000}"/>
    <cellStyle name="Normal 5 3 5 4 8 2" xfId="48802" xr:uid="{00000000-0005-0000-0000-000085CF0000}"/>
    <cellStyle name="Normal 5 3 5 4 9" xfId="37981" xr:uid="{00000000-0005-0000-0000-000086CF0000}"/>
    <cellStyle name="Normal 5 3 5 5" xfId="3829" xr:uid="{00000000-0005-0000-0000-000087CF0000}"/>
    <cellStyle name="Normal 5 3 5 5 2" xfId="8552" xr:uid="{00000000-0005-0000-0000-000088CF0000}"/>
    <cellStyle name="Normal 5 3 5 5 2 2" xfId="21178" xr:uid="{00000000-0005-0000-0000-000089CF0000}"/>
    <cellStyle name="Normal 5 3 5 5 2 2 2" xfId="56394" xr:uid="{00000000-0005-0000-0000-00008ACF0000}"/>
    <cellStyle name="Normal 5 3 5 5 2 3" xfId="43797" xr:uid="{00000000-0005-0000-0000-00008BCF0000}"/>
    <cellStyle name="Normal 5 3 5 5 2 4" xfId="33783" xr:uid="{00000000-0005-0000-0000-00008CCF0000}"/>
    <cellStyle name="Normal 5 3 5 5 3" xfId="10333" xr:uid="{00000000-0005-0000-0000-00008DCF0000}"/>
    <cellStyle name="Normal 5 3 5 5 3 2" xfId="22954" xr:uid="{00000000-0005-0000-0000-00008ECF0000}"/>
    <cellStyle name="Normal 5 3 5 5 3 2 2" xfId="58170" xr:uid="{00000000-0005-0000-0000-00008FCF0000}"/>
    <cellStyle name="Normal 5 3 5 5 3 3" xfId="45573" xr:uid="{00000000-0005-0000-0000-000090CF0000}"/>
    <cellStyle name="Normal 5 3 5 5 3 4" xfId="35559" xr:uid="{00000000-0005-0000-0000-000091CF0000}"/>
    <cellStyle name="Normal 5 3 5 5 4" xfId="12129" xr:uid="{00000000-0005-0000-0000-000092CF0000}"/>
    <cellStyle name="Normal 5 3 5 5 4 2" xfId="24730" xr:uid="{00000000-0005-0000-0000-000093CF0000}"/>
    <cellStyle name="Normal 5 3 5 5 4 2 2" xfId="59946" xr:uid="{00000000-0005-0000-0000-000094CF0000}"/>
    <cellStyle name="Normal 5 3 5 5 4 3" xfId="47349" xr:uid="{00000000-0005-0000-0000-000095CF0000}"/>
    <cellStyle name="Normal 5 3 5 5 4 4" xfId="37335" xr:uid="{00000000-0005-0000-0000-000096CF0000}"/>
    <cellStyle name="Normal 5 3 5 5 5" xfId="16494" xr:uid="{00000000-0005-0000-0000-000097CF0000}"/>
    <cellStyle name="Normal 5 3 5 5 5 2" xfId="51710" xr:uid="{00000000-0005-0000-0000-000098CF0000}"/>
    <cellStyle name="Normal 5 3 5 5 5 3" xfId="29099" xr:uid="{00000000-0005-0000-0000-000099CF0000}"/>
    <cellStyle name="Normal 5 3 5 5 6" xfId="14716" xr:uid="{00000000-0005-0000-0000-00009ACF0000}"/>
    <cellStyle name="Normal 5 3 5 5 6 2" xfId="49934" xr:uid="{00000000-0005-0000-0000-00009BCF0000}"/>
    <cellStyle name="Normal 5 3 5 5 7" xfId="39113" xr:uid="{00000000-0005-0000-0000-00009CCF0000}"/>
    <cellStyle name="Normal 5 3 5 5 8" xfId="27323" xr:uid="{00000000-0005-0000-0000-00009DCF0000}"/>
    <cellStyle name="Normal 5 3 5 6" xfId="4169" xr:uid="{00000000-0005-0000-0000-00009ECF0000}"/>
    <cellStyle name="Normal 5 3 5 6 2" xfId="16816" xr:uid="{00000000-0005-0000-0000-00009FCF0000}"/>
    <cellStyle name="Normal 5 3 5 6 2 2" xfId="52032" xr:uid="{00000000-0005-0000-0000-0000A0CF0000}"/>
    <cellStyle name="Normal 5 3 5 6 2 3" xfId="29421" xr:uid="{00000000-0005-0000-0000-0000A1CF0000}"/>
    <cellStyle name="Normal 5 3 5 6 3" xfId="13262" xr:uid="{00000000-0005-0000-0000-0000A2CF0000}"/>
    <cellStyle name="Normal 5 3 5 6 3 2" xfId="48480" xr:uid="{00000000-0005-0000-0000-0000A3CF0000}"/>
    <cellStyle name="Normal 5 3 5 6 4" xfId="39435" xr:uid="{00000000-0005-0000-0000-0000A4CF0000}"/>
    <cellStyle name="Normal 5 3 5 6 5" xfId="25869" xr:uid="{00000000-0005-0000-0000-0000A5CF0000}"/>
    <cellStyle name="Normal 5 3 5 7" xfId="5639" xr:uid="{00000000-0005-0000-0000-0000A6CF0000}"/>
    <cellStyle name="Normal 5 3 5 7 2" xfId="18270" xr:uid="{00000000-0005-0000-0000-0000A7CF0000}"/>
    <cellStyle name="Normal 5 3 5 7 2 2" xfId="53486" xr:uid="{00000000-0005-0000-0000-0000A8CF0000}"/>
    <cellStyle name="Normal 5 3 5 7 3" xfId="40889" xr:uid="{00000000-0005-0000-0000-0000A9CF0000}"/>
    <cellStyle name="Normal 5 3 5 7 4" xfId="30875" xr:uid="{00000000-0005-0000-0000-0000AACF0000}"/>
    <cellStyle name="Normal 5 3 5 8" xfId="7098" xr:uid="{00000000-0005-0000-0000-0000ABCF0000}"/>
    <cellStyle name="Normal 5 3 5 8 2" xfId="19724" xr:uid="{00000000-0005-0000-0000-0000ACCF0000}"/>
    <cellStyle name="Normal 5 3 5 8 2 2" xfId="54940" xr:uid="{00000000-0005-0000-0000-0000ADCF0000}"/>
    <cellStyle name="Normal 5 3 5 8 3" xfId="42343" xr:uid="{00000000-0005-0000-0000-0000AECF0000}"/>
    <cellStyle name="Normal 5 3 5 8 4" xfId="32329" xr:uid="{00000000-0005-0000-0000-0000AFCF0000}"/>
    <cellStyle name="Normal 5 3 5 9" xfId="8879" xr:uid="{00000000-0005-0000-0000-0000B0CF0000}"/>
    <cellStyle name="Normal 5 3 5 9 2" xfId="21500" xr:uid="{00000000-0005-0000-0000-0000B1CF0000}"/>
    <cellStyle name="Normal 5 3 5 9 2 2" xfId="56716" xr:uid="{00000000-0005-0000-0000-0000B2CF0000}"/>
    <cellStyle name="Normal 5 3 5 9 3" xfId="44119" xr:uid="{00000000-0005-0000-0000-0000B3CF0000}"/>
    <cellStyle name="Normal 5 3 5 9 4" xfId="34105" xr:uid="{00000000-0005-0000-0000-0000B4CF0000}"/>
    <cellStyle name="Normal 5 3 6" xfId="3010" xr:uid="{00000000-0005-0000-0000-0000B5CF0000}"/>
    <cellStyle name="Normal 5 3 6 10" xfId="25385" xr:uid="{00000000-0005-0000-0000-0000B6CF0000}"/>
    <cellStyle name="Normal 5 3 6 11" xfId="60920" xr:uid="{00000000-0005-0000-0000-0000B7CF0000}"/>
    <cellStyle name="Normal 5 3 6 2" xfId="4816" xr:uid="{00000000-0005-0000-0000-0000B8CF0000}"/>
    <cellStyle name="Normal 5 3 6 2 2" xfId="17463" xr:uid="{00000000-0005-0000-0000-0000B9CF0000}"/>
    <cellStyle name="Normal 5 3 6 2 2 2" xfId="52679" xr:uid="{00000000-0005-0000-0000-0000BACF0000}"/>
    <cellStyle name="Normal 5 3 6 2 2 3" xfId="30068" xr:uid="{00000000-0005-0000-0000-0000BBCF0000}"/>
    <cellStyle name="Normal 5 3 6 2 3" xfId="13909" xr:uid="{00000000-0005-0000-0000-0000BCCF0000}"/>
    <cellStyle name="Normal 5 3 6 2 3 2" xfId="49127" xr:uid="{00000000-0005-0000-0000-0000BDCF0000}"/>
    <cellStyle name="Normal 5 3 6 2 4" xfId="40082" xr:uid="{00000000-0005-0000-0000-0000BECF0000}"/>
    <cellStyle name="Normal 5 3 6 2 5" xfId="26516" xr:uid="{00000000-0005-0000-0000-0000BFCF0000}"/>
    <cellStyle name="Normal 5 3 6 3" xfId="6286" xr:uid="{00000000-0005-0000-0000-0000C0CF0000}"/>
    <cellStyle name="Normal 5 3 6 3 2" xfId="18917" xr:uid="{00000000-0005-0000-0000-0000C1CF0000}"/>
    <cellStyle name="Normal 5 3 6 3 2 2" xfId="54133" xr:uid="{00000000-0005-0000-0000-0000C2CF0000}"/>
    <cellStyle name="Normal 5 3 6 3 3" xfId="41536" xr:uid="{00000000-0005-0000-0000-0000C3CF0000}"/>
    <cellStyle name="Normal 5 3 6 3 4" xfId="31522" xr:uid="{00000000-0005-0000-0000-0000C4CF0000}"/>
    <cellStyle name="Normal 5 3 6 4" xfId="7745" xr:uid="{00000000-0005-0000-0000-0000C5CF0000}"/>
    <cellStyle name="Normal 5 3 6 4 2" xfId="20371" xr:uid="{00000000-0005-0000-0000-0000C6CF0000}"/>
    <cellStyle name="Normal 5 3 6 4 2 2" xfId="55587" xr:uid="{00000000-0005-0000-0000-0000C7CF0000}"/>
    <cellStyle name="Normal 5 3 6 4 3" xfId="42990" xr:uid="{00000000-0005-0000-0000-0000C8CF0000}"/>
    <cellStyle name="Normal 5 3 6 4 4" xfId="32976" xr:uid="{00000000-0005-0000-0000-0000C9CF0000}"/>
    <cellStyle name="Normal 5 3 6 5" xfId="9526" xr:uid="{00000000-0005-0000-0000-0000CACF0000}"/>
    <cellStyle name="Normal 5 3 6 5 2" xfId="22147" xr:uid="{00000000-0005-0000-0000-0000CBCF0000}"/>
    <cellStyle name="Normal 5 3 6 5 2 2" xfId="57363" xr:uid="{00000000-0005-0000-0000-0000CCCF0000}"/>
    <cellStyle name="Normal 5 3 6 5 3" xfId="44766" xr:uid="{00000000-0005-0000-0000-0000CDCF0000}"/>
    <cellStyle name="Normal 5 3 6 5 4" xfId="34752" xr:uid="{00000000-0005-0000-0000-0000CECF0000}"/>
    <cellStyle name="Normal 5 3 6 6" xfId="11320" xr:uid="{00000000-0005-0000-0000-0000CFCF0000}"/>
    <cellStyle name="Normal 5 3 6 6 2" xfId="23923" xr:uid="{00000000-0005-0000-0000-0000D0CF0000}"/>
    <cellStyle name="Normal 5 3 6 6 2 2" xfId="59139" xr:uid="{00000000-0005-0000-0000-0000D1CF0000}"/>
    <cellStyle name="Normal 5 3 6 6 3" xfId="46542" xr:uid="{00000000-0005-0000-0000-0000D2CF0000}"/>
    <cellStyle name="Normal 5 3 6 6 4" xfId="36528" xr:uid="{00000000-0005-0000-0000-0000D3CF0000}"/>
    <cellStyle name="Normal 5 3 6 7" xfId="15687" xr:uid="{00000000-0005-0000-0000-0000D4CF0000}"/>
    <cellStyle name="Normal 5 3 6 7 2" xfId="50903" xr:uid="{00000000-0005-0000-0000-0000D5CF0000}"/>
    <cellStyle name="Normal 5 3 6 7 3" xfId="28292" xr:uid="{00000000-0005-0000-0000-0000D6CF0000}"/>
    <cellStyle name="Normal 5 3 6 8" xfId="12778" xr:uid="{00000000-0005-0000-0000-0000D7CF0000}"/>
    <cellStyle name="Normal 5 3 6 8 2" xfId="47996" xr:uid="{00000000-0005-0000-0000-0000D8CF0000}"/>
    <cellStyle name="Normal 5 3 6 9" xfId="38306" xr:uid="{00000000-0005-0000-0000-0000D9CF0000}"/>
    <cellStyle name="Normal 5 3 7" xfId="2842" xr:uid="{00000000-0005-0000-0000-0000DACF0000}"/>
    <cellStyle name="Normal 5 3 7 10" xfId="25230" xr:uid="{00000000-0005-0000-0000-0000DBCF0000}"/>
    <cellStyle name="Normal 5 3 7 11" xfId="60765" xr:uid="{00000000-0005-0000-0000-0000DCCF0000}"/>
    <cellStyle name="Normal 5 3 7 2" xfId="4661" xr:uid="{00000000-0005-0000-0000-0000DDCF0000}"/>
    <cellStyle name="Normal 5 3 7 2 2" xfId="17308" xr:uid="{00000000-0005-0000-0000-0000DECF0000}"/>
    <cellStyle name="Normal 5 3 7 2 2 2" xfId="52524" xr:uid="{00000000-0005-0000-0000-0000DFCF0000}"/>
    <cellStyle name="Normal 5 3 7 2 2 3" xfId="29913" xr:uid="{00000000-0005-0000-0000-0000E0CF0000}"/>
    <cellStyle name="Normal 5 3 7 2 3" xfId="13754" xr:uid="{00000000-0005-0000-0000-0000E1CF0000}"/>
    <cellStyle name="Normal 5 3 7 2 3 2" xfId="48972" xr:uid="{00000000-0005-0000-0000-0000E2CF0000}"/>
    <cellStyle name="Normal 5 3 7 2 4" xfId="39927" xr:uid="{00000000-0005-0000-0000-0000E3CF0000}"/>
    <cellStyle name="Normal 5 3 7 2 5" xfId="26361" xr:uid="{00000000-0005-0000-0000-0000E4CF0000}"/>
    <cellStyle name="Normal 5 3 7 3" xfId="6131" xr:uid="{00000000-0005-0000-0000-0000E5CF0000}"/>
    <cellStyle name="Normal 5 3 7 3 2" xfId="18762" xr:uid="{00000000-0005-0000-0000-0000E6CF0000}"/>
    <cellStyle name="Normal 5 3 7 3 2 2" xfId="53978" xr:uid="{00000000-0005-0000-0000-0000E7CF0000}"/>
    <cellStyle name="Normal 5 3 7 3 3" xfId="41381" xr:uid="{00000000-0005-0000-0000-0000E8CF0000}"/>
    <cellStyle name="Normal 5 3 7 3 4" xfId="31367" xr:uid="{00000000-0005-0000-0000-0000E9CF0000}"/>
    <cellStyle name="Normal 5 3 7 4" xfId="7590" xr:uid="{00000000-0005-0000-0000-0000EACF0000}"/>
    <cellStyle name="Normal 5 3 7 4 2" xfId="20216" xr:uid="{00000000-0005-0000-0000-0000EBCF0000}"/>
    <cellStyle name="Normal 5 3 7 4 2 2" xfId="55432" xr:uid="{00000000-0005-0000-0000-0000ECCF0000}"/>
    <cellStyle name="Normal 5 3 7 4 3" xfId="42835" xr:uid="{00000000-0005-0000-0000-0000EDCF0000}"/>
    <cellStyle name="Normal 5 3 7 4 4" xfId="32821" xr:uid="{00000000-0005-0000-0000-0000EECF0000}"/>
    <cellStyle name="Normal 5 3 7 5" xfId="9371" xr:uid="{00000000-0005-0000-0000-0000EFCF0000}"/>
    <cellStyle name="Normal 5 3 7 5 2" xfId="21992" xr:uid="{00000000-0005-0000-0000-0000F0CF0000}"/>
    <cellStyle name="Normal 5 3 7 5 2 2" xfId="57208" xr:uid="{00000000-0005-0000-0000-0000F1CF0000}"/>
    <cellStyle name="Normal 5 3 7 5 3" xfId="44611" xr:uid="{00000000-0005-0000-0000-0000F2CF0000}"/>
    <cellStyle name="Normal 5 3 7 5 4" xfId="34597" xr:uid="{00000000-0005-0000-0000-0000F3CF0000}"/>
    <cellStyle name="Normal 5 3 7 6" xfId="11165" xr:uid="{00000000-0005-0000-0000-0000F4CF0000}"/>
    <cellStyle name="Normal 5 3 7 6 2" xfId="23768" xr:uid="{00000000-0005-0000-0000-0000F5CF0000}"/>
    <cellStyle name="Normal 5 3 7 6 2 2" xfId="58984" xr:uid="{00000000-0005-0000-0000-0000F6CF0000}"/>
    <cellStyle name="Normal 5 3 7 6 3" xfId="46387" xr:uid="{00000000-0005-0000-0000-0000F7CF0000}"/>
    <cellStyle name="Normal 5 3 7 6 4" xfId="36373" xr:uid="{00000000-0005-0000-0000-0000F8CF0000}"/>
    <cellStyle name="Normal 5 3 7 7" xfId="15532" xr:uid="{00000000-0005-0000-0000-0000F9CF0000}"/>
    <cellStyle name="Normal 5 3 7 7 2" xfId="50748" xr:uid="{00000000-0005-0000-0000-0000FACF0000}"/>
    <cellStyle name="Normal 5 3 7 7 3" xfId="28137" xr:uid="{00000000-0005-0000-0000-0000FBCF0000}"/>
    <cellStyle name="Normal 5 3 7 8" xfId="12623" xr:uid="{00000000-0005-0000-0000-0000FCCF0000}"/>
    <cellStyle name="Normal 5 3 7 8 2" xfId="47841" xr:uid="{00000000-0005-0000-0000-0000FDCF0000}"/>
    <cellStyle name="Normal 5 3 7 9" xfId="38151" xr:uid="{00000000-0005-0000-0000-0000FECF0000}"/>
    <cellStyle name="Normal 5 3 8" xfId="3352" xr:uid="{00000000-0005-0000-0000-0000FFCF0000}"/>
    <cellStyle name="Normal 5 3 8 10" xfId="26848" xr:uid="{00000000-0005-0000-0000-000000D00000}"/>
    <cellStyle name="Normal 5 3 8 11" xfId="61252" xr:uid="{00000000-0005-0000-0000-000001D00000}"/>
    <cellStyle name="Normal 5 3 8 2" xfId="5148" xr:uid="{00000000-0005-0000-0000-000002D00000}"/>
    <cellStyle name="Normal 5 3 8 2 2" xfId="17795" xr:uid="{00000000-0005-0000-0000-000003D00000}"/>
    <cellStyle name="Normal 5 3 8 2 2 2" xfId="53011" xr:uid="{00000000-0005-0000-0000-000004D00000}"/>
    <cellStyle name="Normal 5 3 8 2 3" xfId="40414" xr:uid="{00000000-0005-0000-0000-000005D00000}"/>
    <cellStyle name="Normal 5 3 8 2 4" xfId="30400" xr:uid="{00000000-0005-0000-0000-000006D00000}"/>
    <cellStyle name="Normal 5 3 8 3" xfId="6618" xr:uid="{00000000-0005-0000-0000-000007D00000}"/>
    <cellStyle name="Normal 5 3 8 3 2" xfId="19249" xr:uid="{00000000-0005-0000-0000-000008D00000}"/>
    <cellStyle name="Normal 5 3 8 3 2 2" xfId="54465" xr:uid="{00000000-0005-0000-0000-000009D00000}"/>
    <cellStyle name="Normal 5 3 8 3 3" xfId="41868" xr:uid="{00000000-0005-0000-0000-00000AD00000}"/>
    <cellStyle name="Normal 5 3 8 3 4" xfId="31854" xr:uid="{00000000-0005-0000-0000-00000BD00000}"/>
    <cellStyle name="Normal 5 3 8 4" xfId="8077" xr:uid="{00000000-0005-0000-0000-00000CD00000}"/>
    <cellStyle name="Normal 5 3 8 4 2" xfId="20703" xr:uid="{00000000-0005-0000-0000-00000DD00000}"/>
    <cellStyle name="Normal 5 3 8 4 2 2" xfId="55919" xr:uid="{00000000-0005-0000-0000-00000ED00000}"/>
    <cellStyle name="Normal 5 3 8 4 3" xfId="43322" xr:uid="{00000000-0005-0000-0000-00000FD00000}"/>
    <cellStyle name="Normal 5 3 8 4 4" xfId="33308" xr:uid="{00000000-0005-0000-0000-000010D00000}"/>
    <cellStyle name="Normal 5 3 8 5" xfId="9858" xr:uid="{00000000-0005-0000-0000-000011D00000}"/>
    <cellStyle name="Normal 5 3 8 5 2" xfId="22479" xr:uid="{00000000-0005-0000-0000-000012D00000}"/>
    <cellStyle name="Normal 5 3 8 5 2 2" xfId="57695" xr:uid="{00000000-0005-0000-0000-000013D00000}"/>
    <cellStyle name="Normal 5 3 8 5 3" xfId="45098" xr:uid="{00000000-0005-0000-0000-000014D00000}"/>
    <cellStyle name="Normal 5 3 8 5 4" xfId="35084" xr:uid="{00000000-0005-0000-0000-000015D00000}"/>
    <cellStyle name="Normal 5 3 8 6" xfId="11652" xr:uid="{00000000-0005-0000-0000-000016D00000}"/>
    <cellStyle name="Normal 5 3 8 6 2" xfId="24255" xr:uid="{00000000-0005-0000-0000-000017D00000}"/>
    <cellStyle name="Normal 5 3 8 6 2 2" xfId="59471" xr:uid="{00000000-0005-0000-0000-000018D00000}"/>
    <cellStyle name="Normal 5 3 8 6 3" xfId="46874" xr:uid="{00000000-0005-0000-0000-000019D00000}"/>
    <cellStyle name="Normal 5 3 8 6 4" xfId="36860" xr:uid="{00000000-0005-0000-0000-00001AD00000}"/>
    <cellStyle name="Normal 5 3 8 7" xfId="16019" xr:uid="{00000000-0005-0000-0000-00001BD00000}"/>
    <cellStyle name="Normal 5 3 8 7 2" xfId="51235" xr:uid="{00000000-0005-0000-0000-00001CD00000}"/>
    <cellStyle name="Normal 5 3 8 7 3" xfId="28624" xr:uid="{00000000-0005-0000-0000-00001DD00000}"/>
    <cellStyle name="Normal 5 3 8 8" xfId="14241" xr:uid="{00000000-0005-0000-0000-00001ED00000}"/>
    <cellStyle name="Normal 5 3 8 8 2" xfId="49459" xr:uid="{00000000-0005-0000-0000-00001FD00000}"/>
    <cellStyle name="Normal 5 3 8 9" xfId="38638" xr:uid="{00000000-0005-0000-0000-000020D00000}"/>
    <cellStyle name="Normal 5 3 9" xfId="2512" xr:uid="{00000000-0005-0000-0000-000021D00000}"/>
    <cellStyle name="Normal 5 3 9 10" xfId="26039" xr:uid="{00000000-0005-0000-0000-000022D00000}"/>
    <cellStyle name="Normal 5 3 9 11" xfId="60443" xr:uid="{00000000-0005-0000-0000-000023D00000}"/>
    <cellStyle name="Normal 5 3 9 2" xfId="4339" xr:uid="{00000000-0005-0000-0000-000024D00000}"/>
    <cellStyle name="Normal 5 3 9 2 2" xfId="16986" xr:uid="{00000000-0005-0000-0000-000025D00000}"/>
    <cellStyle name="Normal 5 3 9 2 2 2" xfId="52202" xr:uid="{00000000-0005-0000-0000-000026D00000}"/>
    <cellStyle name="Normal 5 3 9 2 3" xfId="39605" xr:uid="{00000000-0005-0000-0000-000027D00000}"/>
    <cellStyle name="Normal 5 3 9 2 4" xfId="29591" xr:uid="{00000000-0005-0000-0000-000028D00000}"/>
    <cellStyle name="Normal 5 3 9 3" xfId="5809" xr:uid="{00000000-0005-0000-0000-000029D00000}"/>
    <cellStyle name="Normal 5 3 9 3 2" xfId="18440" xr:uid="{00000000-0005-0000-0000-00002AD00000}"/>
    <cellStyle name="Normal 5 3 9 3 2 2" xfId="53656" xr:uid="{00000000-0005-0000-0000-00002BD00000}"/>
    <cellStyle name="Normal 5 3 9 3 3" xfId="41059" xr:uid="{00000000-0005-0000-0000-00002CD00000}"/>
    <cellStyle name="Normal 5 3 9 3 4" xfId="31045" xr:uid="{00000000-0005-0000-0000-00002DD00000}"/>
    <cellStyle name="Normal 5 3 9 4" xfId="7268" xr:uid="{00000000-0005-0000-0000-00002ED00000}"/>
    <cellStyle name="Normal 5 3 9 4 2" xfId="19894" xr:uid="{00000000-0005-0000-0000-00002FD00000}"/>
    <cellStyle name="Normal 5 3 9 4 2 2" xfId="55110" xr:uid="{00000000-0005-0000-0000-000030D00000}"/>
    <cellStyle name="Normal 5 3 9 4 3" xfId="42513" xr:uid="{00000000-0005-0000-0000-000031D00000}"/>
    <cellStyle name="Normal 5 3 9 4 4" xfId="32499" xr:uid="{00000000-0005-0000-0000-000032D00000}"/>
    <cellStyle name="Normal 5 3 9 5" xfId="9049" xr:uid="{00000000-0005-0000-0000-000033D00000}"/>
    <cellStyle name="Normal 5 3 9 5 2" xfId="21670" xr:uid="{00000000-0005-0000-0000-000034D00000}"/>
    <cellStyle name="Normal 5 3 9 5 2 2" xfId="56886" xr:uid="{00000000-0005-0000-0000-000035D00000}"/>
    <cellStyle name="Normal 5 3 9 5 3" xfId="44289" xr:uid="{00000000-0005-0000-0000-000036D00000}"/>
    <cellStyle name="Normal 5 3 9 5 4" xfId="34275" xr:uid="{00000000-0005-0000-0000-000037D00000}"/>
    <cellStyle name="Normal 5 3 9 6" xfId="10843" xr:uid="{00000000-0005-0000-0000-000038D00000}"/>
    <cellStyle name="Normal 5 3 9 6 2" xfId="23446" xr:uid="{00000000-0005-0000-0000-000039D00000}"/>
    <cellStyle name="Normal 5 3 9 6 2 2" xfId="58662" xr:uid="{00000000-0005-0000-0000-00003AD00000}"/>
    <cellStyle name="Normal 5 3 9 6 3" xfId="46065" xr:uid="{00000000-0005-0000-0000-00003BD00000}"/>
    <cellStyle name="Normal 5 3 9 6 4" xfId="36051" xr:uid="{00000000-0005-0000-0000-00003CD00000}"/>
    <cellStyle name="Normal 5 3 9 7" xfId="15210" xr:uid="{00000000-0005-0000-0000-00003DD00000}"/>
    <cellStyle name="Normal 5 3 9 7 2" xfId="50426" xr:uid="{00000000-0005-0000-0000-00003ED00000}"/>
    <cellStyle name="Normal 5 3 9 7 3" xfId="27815" xr:uid="{00000000-0005-0000-0000-00003FD00000}"/>
    <cellStyle name="Normal 5 3 9 8" xfId="13432" xr:uid="{00000000-0005-0000-0000-000040D00000}"/>
    <cellStyle name="Normal 5 3 9 8 2" xfId="48650" xr:uid="{00000000-0005-0000-0000-000041D00000}"/>
    <cellStyle name="Normal 5 3 9 9" xfId="37829" xr:uid="{00000000-0005-0000-0000-000042D00000}"/>
    <cellStyle name="Normal 5 3_District Target Attainment" xfId="1179" xr:uid="{00000000-0005-0000-0000-000043D00000}"/>
    <cellStyle name="Normal 5 4" xfId="637" xr:uid="{00000000-0005-0000-0000-000044D00000}"/>
    <cellStyle name="Normal 5 5" xfId="10443" xr:uid="{00000000-0005-0000-0000-000045D00000}"/>
    <cellStyle name="Normal 5 6" xfId="10767" xr:uid="{00000000-0005-0000-0000-000046D00000}"/>
    <cellStyle name="Normal 5_Sheet1" xfId="630" xr:uid="{00000000-0005-0000-0000-000047D00000}"/>
    <cellStyle name="Normal 50" xfId="5417" xr:uid="{00000000-0005-0000-0000-000048D00000}"/>
    <cellStyle name="Normal 51" xfId="3962" xr:uid="{00000000-0005-0000-0000-000049D00000}"/>
    <cellStyle name="Normal 52" xfId="5419" xr:uid="{00000000-0005-0000-0000-00004AD00000}"/>
    <cellStyle name="Normal 53" xfId="4042" xr:uid="{00000000-0005-0000-0000-00004BD00000}"/>
    <cellStyle name="Normal 54" xfId="4044" xr:uid="{00000000-0005-0000-0000-00004CD00000}"/>
    <cellStyle name="Normal 55" xfId="5412" xr:uid="{00000000-0005-0000-0000-00004DD00000}"/>
    <cellStyle name="Normal 56" xfId="5421" xr:uid="{00000000-0005-0000-0000-00004ED00000}"/>
    <cellStyle name="Normal 57" xfId="4096" xr:uid="{00000000-0005-0000-0000-00004FD00000}"/>
    <cellStyle name="Normal 58" xfId="5413" xr:uid="{00000000-0005-0000-0000-000050D00000}"/>
    <cellStyle name="Normal 59" xfId="3960" xr:uid="{00000000-0005-0000-0000-000051D00000}"/>
    <cellStyle name="Normal 6" xfId="39" xr:uid="{00000000-0005-0000-0000-000052D00000}"/>
    <cellStyle name="Normal 6 10" xfId="2459" xr:uid="{00000000-0005-0000-0000-000053D00000}"/>
    <cellStyle name="Normal 6 10 10" xfId="25991" xr:uid="{00000000-0005-0000-0000-000054D00000}"/>
    <cellStyle name="Normal 6 10 11" xfId="60395" xr:uid="{00000000-0005-0000-0000-000055D00000}"/>
    <cellStyle name="Normal 6 10 2" xfId="4291" xr:uid="{00000000-0005-0000-0000-000056D00000}"/>
    <cellStyle name="Normal 6 10 2 2" xfId="16938" xr:uid="{00000000-0005-0000-0000-000057D00000}"/>
    <cellStyle name="Normal 6 10 2 2 2" xfId="52154" xr:uid="{00000000-0005-0000-0000-000058D00000}"/>
    <cellStyle name="Normal 6 10 2 3" xfId="39557" xr:uid="{00000000-0005-0000-0000-000059D00000}"/>
    <cellStyle name="Normal 6 10 2 4" xfId="29543" xr:uid="{00000000-0005-0000-0000-00005AD00000}"/>
    <cellStyle name="Normal 6 10 3" xfId="5761" xr:uid="{00000000-0005-0000-0000-00005BD00000}"/>
    <cellStyle name="Normal 6 10 3 2" xfId="18392" xr:uid="{00000000-0005-0000-0000-00005CD00000}"/>
    <cellStyle name="Normal 6 10 3 2 2" xfId="53608" xr:uid="{00000000-0005-0000-0000-00005DD00000}"/>
    <cellStyle name="Normal 6 10 3 3" xfId="41011" xr:uid="{00000000-0005-0000-0000-00005ED00000}"/>
    <cellStyle name="Normal 6 10 3 4" xfId="30997" xr:uid="{00000000-0005-0000-0000-00005FD00000}"/>
    <cellStyle name="Normal 6 10 4" xfId="7220" xr:uid="{00000000-0005-0000-0000-000060D00000}"/>
    <cellStyle name="Normal 6 10 4 2" xfId="19846" xr:uid="{00000000-0005-0000-0000-000061D00000}"/>
    <cellStyle name="Normal 6 10 4 2 2" xfId="55062" xr:uid="{00000000-0005-0000-0000-000062D00000}"/>
    <cellStyle name="Normal 6 10 4 3" xfId="42465" xr:uid="{00000000-0005-0000-0000-000063D00000}"/>
    <cellStyle name="Normal 6 10 4 4" xfId="32451" xr:uid="{00000000-0005-0000-0000-000064D00000}"/>
    <cellStyle name="Normal 6 10 5" xfId="9001" xr:uid="{00000000-0005-0000-0000-000065D00000}"/>
    <cellStyle name="Normal 6 10 5 2" xfId="21622" xr:uid="{00000000-0005-0000-0000-000066D00000}"/>
    <cellStyle name="Normal 6 10 5 2 2" xfId="56838" xr:uid="{00000000-0005-0000-0000-000067D00000}"/>
    <cellStyle name="Normal 6 10 5 3" xfId="44241" xr:uid="{00000000-0005-0000-0000-000068D00000}"/>
    <cellStyle name="Normal 6 10 5 4" xfId="34227" xr:uid="{00000000-0005-0000-0000-000069D00000}"/>
    <cellStyle name="Normal 6 10 6" xfId="10795" xr:uid="{00000000-0005-0000-0000-00006AD00000}"/>
    <cellStyle name="Normal 6 10 6 2" xfId="23398" xr:uid="{00000000-0005-0000-0000-00006BD00000}"/>
    <cellStyle name="Normal 6 10 6 2 2" xfId="58614" xr:uid="{00000000-0005-0000-0000-00006CD00000}"/>
    <cellStyle name="Normal 6 10 6 3" xfId="46017" xr:uid="{00000000-0005-0000-0000-00006DD00000}"/>
    <cellStyle name="Normal 6 10 6 4" xfId="36003" xr:uid="{00000000-0005-0000-0000-00006ED00000}"/>
    <cellStyle name="Normal 6 10 7" xfId="15162" xr:uid="{00000000-0005-0000-0000-00006FD00000}"/>
    <cellStyle name="Normal 6 10 7 2" xfId="50378" xr:uid="{00000000-0005-0000-0000-000070D00000}"/>
    <cellStyle name="Normal 6 10 7 3" xfId="27767" xr:uid="{00000000-0005-0000-0000-000071D00000}"/>
    <cellStyle name="Normal 6 10 8" xfId="13384" xr:uid="{00000000-0005-0000-0000-000072D00000}"/>
    <cellStyle name="Normal 6 10 8 2" xfId="48602" xr:uid="{00000000-0005-0000-0000-000073D00000}"/>
    <cellStyle name="Normal 6 10 9" xfId="37781" xr:uid="{00000000-0005-0000-0000-000074D00000}"/>
    <cellStyle name="Normal 6 11" xfId="3628" xr:uid="{00000000-0005-0000-0000-000075D00000}"/>
    <cellStyle name="Normal 6 11 2" xfId="8352" xr:uid="{00000000-0005-0000-0000-000076D00000}"/>
    <cellStyle name="Normal 6 11 2 2" xfId="20978" xr:uid="{00000000-0005-0000-0000-000077D00000}"/>
    <cellStyle name="Normal 6 11 2 2 2" xfId="56194" xr:uid="{00000000-0005-0000-0000-000078D00000}"/>
    <cellStyle name="Normal 6 11 2 3" xfId="43597" xr:uid="{00000000-0005-0000-0000-000079D00000}"/>
    <cellStyle name="Normal 6 11 2 4" xfId="33583" xr:uid="{00000000-0005-0000-0000-00007AD00000}"/>
    <cellStyle name="Normal 6 11 3" xfId="10133" xr:uid="{00000000-0005-0000-0000-00007BD00000}"/>
    <cellStyle name="Normal 6 11 3 2" xfId="22754" xr:uid="{00000000-0005-0000-0000-00007CD00000}"/>
    <cellStyle name="Normal 6 11 3 2 2" xfId="57970" xr:uid="{00000000-0005-0000-0000-00007DD00000}"/>
    <cellStyle name="Normal 6 11 3 3" xfId="45373" xr:uid="{00000000-0005-0000-0000-00007ED00000}"/>
    <cellStyle name="Normal 6 11 3 4" xfId="35359" xr:uid="{00000000-0005-0000-0000-00007FD00000}"/>
    <cellStyle name="Normal 6 11 4" xfId="11929" xr:uid="{00000000-0005-0000-0000-000080D00000}"/>
    <cellStyle name="Normal 6 11 4 2" xfId="24530" xr:uid="{00000000-0005-0000-0000-000081D00000}"/>
    <cellStyle name="Normal 6 11 4 2 2" xfId="59746" xr:uid="{00000000-0005-0000-0000-000082D00000}"/>
    <cellStyle name="Normal 6 11 4 3" xfId="47149" xr:uid="{00000000-0005-0000-0000-000083D00000}"/>
    <cellStyle name="Normal 6 11 4 4" xfId="37135" xr:uid="{00000000-0005-0000-0000-000084D00000}"/>
    <cellStyle name="Normal 6 11 5" xfId="16294" xr:uid="{00000000-0005-0000-0000-000085D00000}"/>
    <cellStyle name="Normal 6 11 5 2" xfId="51510" xr:uid="{00000000-0005-0000-0000-000086D00000}"/>
    <cellStyle name="Normal 6 11 5 3" xfId="28899" xr:uid="{00000000-0005-0000-0000-000087D00000}"/>
    <cellStyle name="Normal 6 11 6" xfId="14516" xr:uid="{00000000-0005-0000-0000-000088D00000}"/>
    <cellStyle name="Normal 6 11 6 2" xfId="49734" xr:uid="{00000000-0005-0000-0000-000089D00000}"/>
    <cellStyle name="Normal 6 11 7" xfId="38913" xr:uid="{00000000-0005-0000-0000-00008AD00000}"/>
    <cellStyle name="Normal 6 11 8" xfId="27123" xr:uid="{00000000-0005-0000-0000-00008BD00000}"/>
    <cellStyle name="Normal 6 12" xfId="3953" xr:uid="{00000000-0005-0000-0000-00008CD00000}"/>
    <cellStyle name="Normal 6 12 2" xfId="16616" xr:uid="{00000000-0005-0000-0000-00008DD00000}"/>
    <cellStyle name="Normal 6 12 2 2" xfId="51832" xr:uid="{00000000-0005-0000-0000-00008ED00000}"/>
    <cellStyle name="Normal 6 12 2 3" xfId="29221" xr:uid="{00000000-0005-0000-0000-00008FD00000}"/>
    <cellStyle name="Normal 6 12 3" xfId="13062" xr:uid="{00000000-0005-0000-0000-000090D00000}"/>
    <cellStyle name="Normal 6 12 3 2" xfId="48280" xr:uid="{00000000-0005-0000-0000-000091D00000}"/>
    <cellStyle name="Normal 6 12 4" xfId="39235" xr:uid="{00000000-0005-0000-0000-000092D00000}"/>
    <cellStyle name="Normal 6 12 5" xfId="25669" xr:uid="{00000000-0005-0000-0000-000093D00000}"/>
    <cellStyle name="Normal 6 13" xfId="5439" xr:uid="{00000000-0005-0000-0000-000094D00000}"/>
    <cellStyle name="Normal 6 13 2" xfId="18070" xr:uid="{00000000-0005-0000-0000-000095D00000}"/>
    <cellStyle name="Normal 6 13 2 2" xfId="53286" xr:uid="{00000000-0005-0000-0000-000096D00000}"/>
    <cellStyle name="Normal 6 13 3" xfId="40689" xr:uid="{00000000-0005-0000-0000-000097D00000}"/>
    <cellStyle name="Normal 6 13 4" xfId="30675" xr:uid="{00000000-0005-0000-0000-000098D00000}"/>
    <cellStyle name="Normal 6 14" xfId="6895" xr:uid="{00000000-0005-0000-0000-000099D00000}"/>
    <cellStyle name="Normal 6 14 2" xfId="19524" xr:uid="{00000000-0005-0000-0000-00009AD00000}"/>
    <cellStyle name="Normal 6 14 2 2" xfId="54740" xr:uid="{00000000-0005-0000-0000-00009BD00000}"/>
    <cellStyle name="Normal 6 14 3" xfId="42143" xr:uid="{00000000-0005-0000-0000-00009CD00000}"/>
    <cellStyle name="Normal 6 14 4" xfId="32129" xr:uid="{00000000-0005-0000-0000-00009DD00000}"/>
    <cellStyle name="Normal 6 15" xfId="8677" xr:uid="{00000000-0005-0000-0000-00009ED00000}"/>
    <cellStyle name="Normal 6 15 2" xfId="21300" xr:uid="{00000000-0005-0000-0000-00009FD00000}"/>
    <cellStyle name="Normal 6 15 2 2" xfId="56516" xr:uid="{00000000-0005-0000-0000-0000A0D00000}"/>
    <cellStyle name="Normal 6 15 3" xfId="43919" xr:uid="{00000000-0005-0000-0000-0000A1D00000}"/>
    <cellStyle name="Normal 6 15 4" xfId="33905" xr:uid="{00000000-0005-0000-0000-0000A2D00000}"/>
    <cellStyle name="Normal 6 16" xfId="10733" xr:uid="{00000000-0005-0000-0000-0000A3D00000}"/>
    <cellStyle name="Normal 6 16 2" xfId="23344" xr:uid="{00000000-0005-0000-0000-0000A4D00000}"/>
    <cellStyle name="Normal 6 16 2 2" xfId="58560" xr:uid="{00000000-0005-0000-0000-0000A5D00000}"/>
    <cellStyle name="Normal 6 16 3" xfId="45963" xr:uid="{00000000-0005-0000-0000-0000A6D00000}"/>
    <cellStyle name="Normal 6 16 4" xfId="35949" xr:uid="{00000000-0005-0000-0000-0000A7D00000}"/>
    <cellStyle name="Normal 6 17" xfId="14839" xr:uid="{00000000-0005-0000-0000-0000A8D00000}"/>
    <cellStyle name="Normal 6 17 2" xfId="50056" xr:uid="{00000000-0005-0000-0000-0000A9D00000}"/>
    <cellStyle name="Normal 6 17 3" xfId="27445" xr:uid="{00000000-0005-0000-0000-0000AAD00000}"/>
    <cellStyle name="Normal 6 18" xfId="12253" xr:uid="{00000000-0005-0000-0000-0000ABD00000}"/>
    <cellStyle name="Normal 6 18 2" xfId="47471" xr:uid="{00000000-0005-0000-0000-0000ACD00000}"/>
    <cellStyle name="Normal 6 19" xfId="37458" xr:uid="{00000000-0005-0000-0000-0000ADD00000}"/>
    <cellStyle name="Normal 6 2" xfId="638" xr:uid="{00000000-0005-0000-0000-0000AED00000}"/>
    <cellStyle name="Normal 6 2 10" xfId="3678" xr:uid="{00000000-0005-0000-0000-0000AFD00000}"/>
    <cellStyle name="Normal 6 2 10 2" xfId="8402" xr:uid="{00000000-0005-0000-0000-0000B0D00000}"/>
    <cellStyle name="Normal 6 2 10 2 2" xfId="21028" xr:uid="{00000000-0005-0000-0000-0000B1D00000}"/>
    <cellStyle name="Normal 6 2 10 2 2 2" xfId="56244" xr:uid="{00000000-0005-0000-0000-0000B2D00000}"/>
    <cellStyle name="Normal 6 2 10 2 3" xfId="43647" xr:uid="{00000000-0005-0000-0000-0000B3D00000}"/>
    <cellStyle name="Normal 6 2 10 2 4" xfId="33633" xr:uid="{00000000-0005-0000-0000-0000B4D00000}"/>
    <cellStyle name="Normal 6 2 10 3" xfId="10183" xr:uid="{00000000-0005-0000-0000-0000B5D00000}"/>
    <cellStyle name="Normal 6 2 10 3 2" xfId="22804" xr:uid="{00000000-0005-0000-0000-0000B6D00000}"/>
    <cellStyle name="Normal 6 2 10 3 2 2" xfId="58020" xr:uid="{00000000-0005-0000-0000-0000B7D00000}"/>
    <cellStyle name="Normal 6 2 10 3 3" xfId="45423" xr:uid="{00000000-0005-0000-0000-0000B8D00000}"/>
    <cellStyle name="Normal 6 2 10 3 4" xfId="35409" xr:uid="{00000000-0005-0000-0000-0000B9D00000}"/>
    <cellStyle name="Normal 6 2 10 4" xfId="11979" xr:uid="{00000000-0005-0000-0000-0000BAD00000}"/>
    <cellStyle name="Normal 6 2 10 4 2" xfId="24580" xr:uid="{00000000-0005-0000-0000-0000BBD00000}"/>
    <cellStyle name="Normal 6 2 10 4 2 2" xfId="59796" xr:uid="{00000000-0005-0000-0000-0000BCD00000}"/>
    <cellStyle name="Normal 6 2 10 4 3" xfId="47199" xr:uid="{00000000-0005-0000-0000-0000BDD00000}"/>
    <cellStyle name="Normal 6 2 10 4 4" xfId="37185" xr:uid="{00000000-0005-0000-0000-0000BED00000}"/>
    <cellStyle name="Normal 6 2 10 5" xfId="16344" xr:uid="{00000000-0005-0000-0000-0000BFD00000}"/>
    <cellStyle name="Normal 6 2 10 5 2" xfId="51560" xr:uid="{00000000-0005-0000-0000-0000C0D00000}"/>
    <cellStyle name="Normal 6 2 10 5 3" xfId="28949" xr:uid="{00000000-0005-0000-0000-0000C1D00000}"/>
    <cellStyle name="Normal 6 2 10 6" xfId="14566" xr:uid="{00000000-0005-0000-0000-0000C2D00000}"/>
    <cellStyle name="Normal 6 2 10 6 2" xfId="49784" xr:uid="{00000000-0005-0000-0000-0000C3D00000}"/>
    <cellStyle name="Normal 6 2 10 7" xfId="38963" xr:uid="{00000000-0005-0000-0000-0000C4D00000}"/>
    <cellStyle name="Normal 6 2 10 8" xfId="27173" xr:uid="{00000000-0005-0000-0000-0000C5D00000}"/>
    <cellStyle name="Normal 6 2 11" xfId="4010" xr:uid="{00000000-0005-0000-0000-0000C6D00000}"/>
    <cellStyle name="Normal 6 2 11 2" xfId="16666" xr:uid="{00000000-0005-0000-0000-0000C7D00000}"/>
    <cellStyle name="Normal 6 2 11 2 2" xfId="51882" xr:uid="{00000000-0005-0000-0000-0000C8D00000}"/>
    <cellStyle name="Normal 6 2 11 2 3" xfId="29271" xr:uid="{00000000-0005-0000-0000-0000C9D00000}"/>
    <cellStyle name="Normal 6 2 11 3" xfId="13112" xr:uid="{00000000-0005-0000-0000-0000CAD00000}"/>
    <cellStyle name="Normal 6 2 11 3 2" xfId="48330" xr:uid="{00000000-0005-0000-0000-0000CBD00000}"/>
    <cellStyle name="Normal 6 2 11 4" xfId="39285" xr:uid="{00000000-0005-0000-0000-0000CCD00000}"/>
    <cellStyle name="Normal 6 2 11 5" xfId="25719" xr:uid="{00000000-0005-0000-0000-0000CDD00000}"/>
    <cellStyle name="Normal 6 2 12" xfId="5489" xr:uid="{00000000-0005-0000-0000-0000CED00000}"/>
    <cellStyle name="Normal 6 2 12 2" xfId="18120" xr:uid="{00000000-0005-0000-0000-0000CFD00000}"/>
    <cellStyle name="Normal 6 2 12 2 2" xfId="53336" xr:uid="{00000000-0005-0000-0000-0000D0D00000}"/>
    <cellStyle name="Normal 6 2 12 3" xfId="40739" xr:uid="{00000000-0005-0000-0000-0000D1D00000}"/>
    <cellStyle name="Normal 6 2 12 4" xfId="30725" xr:uid="{00000000-0005-0000-0000-0000D2D00000}"/>
    <cellStyle name="Normal 6 2 13" xfId="6945" xr:uid="{00000000-0005-0000-0000-0000D3D00000}"/>
    <cellStyle name="Normal 6 2 13 2" xfId="19574" xr:uid="{00000000-0005-0000-0000-0000D4D00000}"/>
    <cellStyle name="Normal 6 2 13 2 2" xfId="54790" xr:uid="{00000000-0005-0000-0000-0000D5D00000}"/>
    <cellStyle name="Normal 6 2 13 3" xfId="42193" xr:uid="{00000000-0005-0000-0000-0000D6D00000}"/>
    <cellStyle name="Normal 6 2 13 4" xfId="32179" xr:uid="{00000000-0005-0000-0000-0000D7D00000}"/>
    <cellStyle name="Normal 6 2 14" xfId="8727" xr:uid="{00000000-0005-0000-0000-0000D8D00000}"/>
    <cellStyle name="Normal 6 2 14 2" xfId="21350" xr:uid="{00000000-0005-0000-0000-0000D9D00000}"/>
    <cellStyle name="Normal 6 2 14 2 2" xfId="56566" xr:uid="{00000000-0005-0000-0000-0000DAD00000}"/>
    <cellStyle name="Normal 6 2 14 3" xfId="43969" xr:uid="{00000000-0005-0000-0000-0000DBD00000}"/>
    <cellStyle name="Normal 6 2 14 4" xfId="33955" xr:uid="{00000000-0005-0000-0000-0000DCD00000}"/>
    <cellStyle name="Normal 6 2 15" xfId="10734" xr:uid="{00000000-0005-0000-0000-0000DDD00000}"/>
    <cellStyle name="Normal 6 2 15 2" xfId="23345" xr:uid="{00000000-0005-0000-0000-0000DED00000}"/>
    <cellStyle name="Normal 6 2 15 2 2" xfId="58561" xr:uid="{00000000-0005-0000-0000-0000DFD00000}"/>
    <cellStyle name="Normal 6 2 15 3" xfId="45964" xr:uid="{00000000-0005-0000-0000-0000E0D00000}"/>
    <cellStyle name="Normal 6 2 15 4" xfId="35950" xr:uid="{00000000-0005-0000-0000-0000E1D00000}"/>
    <cellStyle name="Normal 6 2 16" xfId="14889" xr:uid="{00000000-0005-0000-0000-0000E2D00000}"/>
    <cellStyle name="Normal 6 2 16 2" xfId="50106" xr:uid="{00000000-0005-0000-0000-0000E3D00000}"/>
    <cellStyle name="Normal 6 2 16 3" xfId="27495" xr:uid="{00000000-0005-0000-0000-0000E4D00000}"/>
    <cellStyle name="Normal 6 2 17" xfId="12303" xr:uid="{00000000-0005-0000-0000-0000E5D00000}"/>
    <cellStyle name="Normal 6 2 17 2" xfId="47521" xr:uid="{00000000-0005-0000-0000-0000E6D00000}"/>
    <cellStyle name="Normal 6 2 18" xfId="37508" xr:uid="{00000000-0005-0000-0000-0000E7D00000}"/>
    <cellStyle name="Normal 6 2 19" xfId="24910" xr:uid="{00000000-0005-0000-0000-0000E8D00000}"/>
    <cellStyle name="Normal 6 2 2" xfId="639" xr:uid="{00000000-0005-0000-0000-0000E9D00000}"/>
    <cellStyle name="Normal 6 2 20" xfId="60123" xr:uid="{00000000-0005-0000-0000-0000EAD00000}"/>
    <cellStyle name="Normal 6 2 3" xfId="640" xr:uid="{00000000-0005-0000-0000-0000EBD00000}"/>
    <cellStyle name="Normal 6 2 3 10" xfId="5490" xr:uid="{00000000-0005-0000-0000-0000ECD00000}"/>
    <cellStyle name="Normal 6 2 3 10 2" xfId="18121" xr:uid="{00000000-0005-0000-0000-0000EDD00000}"/>
    <cellStyle name="Normal 6 2 3 10 2 2" xfId="53337" xr:uid="{00000000-0005-0000-0000-0000EED00000}"/>
    <cellStyle name="Normal 6 2 3 10 3" xfId="40740" xr:uid="{00000000-0005-0000-0000-0000EFD00000}"/>
    <cellStyle name="Normal 6 2 3 10 4" xfId="30726" xr:uid="{00000000-0005-0000-0000-0000F0D00000}"/>
    <cellStyle name="Normal 6 2 3 11" xfId="6946" xr:uid="{00000000-0005-0000-0000-0000F1D00000}"/>
    <cellStyle name="Normal 6 2 3 11 2" xfId="19575" xr:uid="{00000000-0005-0000-0000-0000F2D00000}"/>
    <cellStyle name="Normal 6 2 3 11 2 2" xfId="54791" xr:uid="{00000000-0005-0000-0000-0000F3D00000}"/>
    <cellStyle name="Normal 6 2 3 11 3" xfId="42194" xr:uid="{00000000-0005-0000-0000-0000F4D00000}"/>
    <cellStyle name="Normal 6 2 3 11 4" xfId="32180" xr:uid="{00000000-0005-0000-0000-0000F5D00000}"/>
    <cellStyle name="Normal 6 2 3 12" xfId="8728" xr:uid="{00000000-0005-0000-0000-0000F6D00000}"/>
    <cellStyle name="Normal 6 2 3 12 2" xfId="21351" xr:uid="{00000000-0005-0000-0000-0000F7D00000}"/>
    <cellStyle name="Normal 6 2 3 12 2 2" xfId="56567" xr:uid="{00000000-0005-0000-0000-0000F8D00000}"/>
    <cellStyle name="Normal 6 2 3 12 3" xfId="43970" xr:uid="{00000000-0005-0000-0000-0000F9D00000}"/>
    <cellStyle name="Normal 6 2 3 12 4" xfId="33956" xr:uid="{00000000-0005-0000-0000-0000FAD00000}"/>
    <cellStyle name="Normal 6 2 3 13" xfId="10735" xr:uid="{00000000-0005-0000-0000-0000FBD00000}"/>
    <cellStyle name="Normal 6 2 3 13 2" xfId="23346" xr:uid="{00000000-0005-0000-0000-0000FCD00000}"/>
    <cellStyle name="Normal 6 2 3 13 2 2" xfId="58562" xr:uid="{00000000-0005-0000-0000-0000FDD00000}"/>
    <cellStyle name="Normal 6 2 3 13 3" xfId="45965" xr:uid="{00000000-0005-0000-0000-0000FED00000}"/>
    <cellStyle name="Normal 6 2 3 13 4" xfId="35951" xr:uid="{00000000-0005-0000-0000-0000FFD00000}"/>
    <cellStyle name="Normal 6 2 3 14" xfId="14890" xr:uid="{00000000-0005-0000-0000-000000D10000}"/>
    <cellStyle name="Normal 6 2 3 14 2" xfId="50107" xr:uid="{00000000-0005-0000-0000-000001D10000}"/>
    <cellStyle name="Normal 6 2 3 14 3" xfId="27496" xr:uid="{00000000-0005-0000-0000-000002D10000}"/>
    <cellStyle name="Normal 6 2 3 15" xfId="12304" xr:uid="{00000000-0005-0000-0000-000003D10000}"/>
    <cellStyle name="Normal 6 2 3 15 2" xfId="47522" xr:uid="{00000000-0005-0000-0000-000004D10000}"/>
    <cellStyle name="Normal 6 2 3 16" xfId="37509" xr:uid="{00000000-0005-0000-0000-000005D10000}"/>
    <cellStyle name="Normal 6 2 3 17" xfId="24911" xr:uid="{00000000-0005-0000-0000-000006D10000}"/>
    <cellStyle name="Normal 6 2 3 18" xfId="60124" xr:uid="{00000000-0005-0000-0000-000007D10000}"/>
    <cellStyle name="Normal 6 2 3 2" xfId="1808" xr:uid="{00000000-0005-0000-0000-000008D10000}"/>
    <cellStyle name="Normal 6 2 3 2 10" xfId="7020" xr:uid="{00000000-0005-0000-0000-000009D10000}"/>
    <cellStyle name="Normal 6 2 3 2 10 2" xfId="19647" xr:uid="{00000000-0005-0000-0000-00000AD10000}"/>
    <cellStyle name="Normal 6 2 3 2 10 2 2" xfId="54863" xr:uid="{00000000-0005-0000-0000-00000BD10000}"/>
    <cellStyle name="Normal 6 2 3 2 10 3" xfId="42266" xr:uid="{00000000-0005-0000-0000-00000CD10000}"/>
    <cellStyle name="Normal 6 2 3 2 10 4" xfId="32252" xr:uid="{00000000-0005-0000-0000-00000DD10000}"/>
    <cellStyle name="Normal 6 2 3 2 11" xfId="8801" xr:uid="{00000000-0005-0000-0000-00000ED10000}"/>
    <cellStyle name="Normal 6 2 3 2 11 2" xfId="21423" xr:uid="{00000000-0005-0000-0000-00000FD10000}"/>
    <cellStyle name="Normal 6 2 3 2 11 2 2" xfId="56639" xr:uid="{00000000-0005-0000-0000-000010D10000}"/>
    <cellStyle name="Normal 6 2 3 2 11 3" xfId="44042" xr:uid="{00000000-0005-0000-0000-000011D10000}"/>
    <cellStyle name="Normal 6 2 3 2 11 4" xfId="34028" xr:uid="{00000000-0005-0000-0000-000012D10000}"/>
    <cellStyle name="Normal 6 2 3 2 12" xfId="10736" xr:uid="{00000000-0005-0000-0000-000013D10000}"/>
    <cellStyle name="Normal 6 2 3 2 12 2" xfId="23347" xr:uid="{00000000-0005-0000-0000-000014D10000}"/>
    <cellStyle name="Normal 6 2 3 2 12 2 2" xfId="58563" xr:uid="{00000000-0005-0000-0000-000015D10000}"/>
    <cellStyle name="Normal 6 2 3 2 12 3" xfId="45966" xr:uid="{00000000-0005-0000-0000-000016D10000}"/>
    <cellStyle name="Normal 6 2 3 2 12 4" xfId="35952" xr:uid="{00000000-0005-0000-0000-000017D10000}"/>
    <cellStyle name="Normal 6 2 3 2 13" xfId="14962" xr:uid="{00000000-0005-0000-0000-000018D10000}"/>
    <cellStyle name="Normal 6 2 3 2 13 2" xfId="50179" xr:uid="{00000000-0005-0000-0000-000019D10000}"/>
    <cellStyle name="Normal 6 2 3 2 13 3" xfId="27568" xr:uid="{00000000-0005-0000-0000-00001AD10000}"/>
    <cellStyle name="Normal 6 2 3 2 14" xfId="12376" xr:uid="{00000000-0005-0000-0000-00001BD10000}"/>
    <cellStyle name="Normal 6 2 3 2 14 2" xfId="47594" xr:uid="{00000000-0005-0000-0000-00001CD10000}"/>
    <cellStyle name="Normal 6 2 3 2 15" xfId="37581" xr:uid="{00000000-0005-0000-0000-00001DD10000}"/>
    <cellStyle name="Normal 6 2 3 2 16" xfId="24983" xr:uid="{00000000-0005-0000-0000-00001ED10000}"/>
    <cellStyle name="Normal 6 2 3 2 17" xfId="60196" xr:uid="{00000000-0005-0000-0000-00001FD10000}"/>
    <cellStyle name="Normal 6 2 3 2 2" xfId="2406" xr:uid="{00000000-0005-0000-0000-000020D10000}"/>
    <cellStyle name="Normal 6 2 3 2 2 10" xfId="10737" xr:uid="{00000000-0005-0000-0000-000021D10000}"/>
    <cellStyle name="Normal 6 2 3 2 2 10 2" xfId="23348" xr:uid="{00000000-0005-0000-0000-000022D10000}"/>
    <cellStyle name="Normal 6 2 3 2 2 10 2 2" xfId="58564" xr:uid="{00000000-0005-0000-0000-000023D10000}"/>
    <cellStyle name="Normal 6 2 3 2 2 10 3" xfId="45967" xr:uid="{00000000-0005-0000-0000-000024D10000}"/>
    <cellStyle name="Normal 6 2 3 2 2 10 4" xfId="35953" xr:uid="{00000000-0005-0000-0000-000025D10000}"/>
    <cellStyle name="Normal 6 2 3 2 2 11" xfId="15117" xr:uid="{00000000-0005-0000-0000-000026D10000}"/>
    <cellStyle name="Normal 6 2 3 2 2 11 2" xfId="50333" xr:uid="{00000000-0005-0000-0000-000027D10000}"/>
    <cellStyle name="Normal 6 2 3 2 2 11 3" xfId="27722" xr:uid="{00000000-0005-0000-0000-000028D10000}"/>
    <cellStyle name="Normal 6 2 3 2 2 12" xfId="12530" xr:uid="{00000000-0005-0000-0000-000029D10000}"/>
    <cellStyle name="Normal 6 2 3 2 2 12 2" xfId="47748" xr:uid="{00000000-0005-0000-0000-00002AD10000}"/>
    <cellStyle name="Normal 6 2 3 2 2 13" xfId="37736" xr:uid="{00000000-0005-0000-0000-00002BD10000}"/>
    <cellStyle name="Normal 6 2 3 2 2 14" xfId="25137" xr:uid="{00000000-0005-0000-0000-00002CD10000}"/>
    <cellStyle name="Normal 6 2 3 2 2 15" xfId="60350" xr:uid="{00000000-0005-0000-0000-00002DD10000}"/>
    <cellStyle name="Normal 6 2 3 2 2 2" xfId="3252" xr:uid="{00000000-0005-0000-0000-00002ED10000}"/>
    <cellStyle name="Normal 6 2 3 2 2 2 10" xfId="25621" xr:uid="{00000000-0005-0000-0000-00002FD10000}"/>
    <cellStyle name="Normal 6 2 3 2 2 2 11" xfId="61156" xr:uid="{00000000-0005-0000-0000-000030D10000}"/>
    <cellStyle name="Normal 6 2 3 2 2 2 2" xfId="5052" xr:uid="{00000000-0005-0000-0000-000031D10000}"/>
    <cellStyle name="Normal 6 2 3 2 2 2 2 2" xfId="17699" xr:uid="{00000000-0005-0000-0000-000032D10000}"/>
    <cellStyle name="Normal 6 2 3 2 2 2 2 2 2" xfId="52915" xr:uid="{00000000-0005-0000-0000-000033D10000}"/>
    <cellStyle name="Normal 6 2 3 2 2 2 2 2 3" xfId="30304" xr:uid="{00000000-0005-0000-0000-000034D10000}"/>
    <cellStyle name="Normal 6 2 3 2 2 2 2 3" xfId="14145" xr:uid="{00000000-0005-0000-0000-000035D10000}"/>
    <cellStyle name="Normal 6 2 3 2 2 2 2 3 2" xfId="49363" xr:uid="{00000000-0005-0000-0000-000036D10000}"/>
    <cellStyle name="Normal 6 2 3 2 2 2 2 4" xfId="40318" xr:uid="{00000000-0005-0000-0000-000037D10000}"/>
    <cellStyle name="Normal 6 2 3 2 2 2 2 5" xfId="26752" xr:uid="{00000000-0005-0000-0000-000038D10000}"/>
    <cellStyle name="Normal 6 2 3 2 2 2 3" xfId="6522" xr:uid="{00000000-0005-0000-0000-000039D10000}"/>
    <cellStyle name="Normal 6 2 3 2 2 2 3 2" xfId="19153" xr:uid="{00000000-0005-0000-0000-00003AD10000}"/>
    <cellStyle name="Normal 6 2 3 2 2 2 3 2 2" xfId="54369" xr:uid="{00000000-0005-0000-0000-00003BD10000}"/>
    <cellStyle name="Normal 6 2 3 2 2 2 3 3" xfId="41772" xr:uid="{00000000-0005-0000-0000-00003CD10000}"/>
    <cellStyle name="Normal 6 2 3 2 2 2 3 4" xfId="31758" xr:uid="{00000000-0005-0000-0000-00003DD10000}"/>
    <cellStyle name="Normal 6 2 3 2 2 2 4" xfId="7981" xr:uid="{00000000-0005-0000-0000-00003ED10000}"/>
    <cellStyle name="Normal 6 2 3 2 2 2 4 2" xfId="20607" xr:uid="{00000000-0005-0000-0000-00003FD10000}"/>
    <cellStyle name="Normal 6 2 3 2 2 2 4 2 2" xfId="55823" xr:uid="{00000000-0005-0000-0000-000040D10000}"/>
    <cellStyle name="Normal 6 2 3 2 2 2 4 3" xfId="43226" xr:uid="{00000000-0005-0000-0000-000041D10000}"/>
    <cellStyle name="Normal 6 2 3 2 2 2 4 4" xfId="33212" xr:uid="{00000000-0005-0000-0000-000042D10000}"/>
    <cellStyle name="Normal 6 2 3 2 2 2 5" xfId="9762" xr:uid="{00000000-0005-0000-0000-000043D10000}"/>
    <cellStyle name="Normal 6 2 3 2 2 2 5 2" xfId="22383" xr:uid="{00000000-0005-0000-0000-000044D10000}"/>
    <cellStyle name="Normal 6 2 3 2 2 2 5 2 2" xfId="57599" xr:uid="{00000000-0005-0000-0000-000045D10000}"/>
    <cellStyle name="Normal 6 2 3 2 2 2 5 3" xfId="45002" xr:uid="{00000000-0005-0000-0000-000046D10000}"/>
    <cellStyle name="Normal 6 2 3 2 2 2 5 4" xfId="34988" xr:uid="{00000000-0005-0000-0000-000047D10000}"/>
    <cellStyle name="Normal 6 2 3 2 2 2 6" xfId="11556" xr:uid="{00000000-0005-0000-0000-000048D10000}"/>
    <cellStyle name="Normal 6 2 3 2 2 2 6 2" xfId="24159" xr:uid="{00000000-0005-0000-0000-000049D10000}"/>
    <cellStyle name="Normal 6 2 3 2 2 2 6 2 2" xfId="59375" xr:uid="{00000000-0005-0000-0000-00004AD10000}"/>
    <cellStyle name="Normal 6 2 3 2 2 2 6 3" xfId="46778" xr:uid="{00000000-0005-0000-0000-00004BD10000}"/>
    <cellStyle name="Normal 6 2 3 2 2 2 6 4" xfId="36764" xr:uid="{00000000-0005-0000-0000-00004CD10000}"/>
    <cellStyle name="Normal 6 2 3 2 2 2 7" xfId="15923" xr:uid="{00000000-0005-0000-0000-00004DD10000}"/>
    <cellStyle name="Normal 6 2 3 2 2 2 7 2" xfId="51139" xr:uid="{00000000-0005-0000-0000-00004ED10000}"/>
    <cellStyle name="Normal 6 2 3 2 2 2 7 3" xfId="28528" xr:uid="{00000000-0005-0000-0000-00004FD10000}"/>
    <cellStyle name="Normal 6 2 3 2 2 2 8" xfId="13014" xr:uid="{00000000-0005-0000-0000-000050D10000}"/>
    <cellStyle name="Normal 6 2 3 2 2 2 8 2" xfId="48232" xr:uid="{00000000-0005-0000-0000-000051D10000}"/>
    <cellStyle name="Normal 6 2 3 2 2 2 9" xfId="38542" xr:uid="{00000000-0005-0000-0000-000052D10000}"/>
    <cellStyle name="Normal 6 2 3 2 2 3" xfId="3581" xr:uid="{00000000-0005-0000-0000-000053D10000}"/>
    <cellStyle name="Normal 6 2 3 2 2 3 10" xfId="27077" xr:uid="{00000000-0005-0000-0000-000054D10000}"/>
    <cellStyle name="Normal 6 2 3 2 2 3 11" xfId="61481" xr:uid="{00000000-0005-0000-0000-000055D10000}"/>
    <cellStyle name="Normal 6 2 3 2 2 3 2" xfId="5377" xr:uid="{00000000-0005-0000-0000-000056D10000}"/>
    <cellStyle name="Normal 6 2 3 2 2 3 2 2" xfId="18024" xr:uid="{00000000-0005-0000-0000-000057D10000}"/>
    <cellStyle name="Normal 6 2 3 2 2 3 2 2 2" xfId="53240" xr:uid="{00000000-0005-0000-0000-000058D10000}"/>
    <cellStyle name="Normal 6 2 3 2 2 3 2 3" xfId="40643" xr:uid="{00000000-0005-0000-0000-000059D10000}"/>
    <cellStyle name="Normal 6 2 3 2 2 3 2 4" xfId="30629" xr:uid="{00000000-0005-0000-0000-00005AD10000}"/>
    <cellStyle name="Normal 6 2 3 2 2 3 3" xfId="6847" xr:uid="{00000000-0005-0000-0000-00005BD10000}"/>
    <cellStyle name="Normal 6 2 3 2 2 3 3 2" xfId="19478" xr:uid="{00000000-0005-0000-0000-00005CD10000}"/>
    <cellStyle name="Normal 6 2 3 2 2 3 3 2 2" xfId="54694" xr:uid="{00000000-0005-0000-0000-00005DD10000}"/>
    <cellStyle name="Normal 6 2 3 2 2 3 3 3" xfId="42097" xr:uid="{00000000-0005-0000-0000-00005ED10000}"/>
    <cellStyle name="Normal 6 2 3 2 2 3 3 4" xfId="32083" xr:uid="{00000000-0005-0000-0000-00005FD10000}"/>
    <cellStyle name="Normal 6 2 3 2 2 3 4" xfId="8306" xr:uid="{00000000-0005-0000-0000-000060D10000}"/>
    <cellStyle name="Normal 6 2 3 2 2 3 4 2" xfId="20932" xr:uid="{00000000-0005-0000-0000-000061D10000}"/>
    <cellStyle name="Normal 6 2 3 2 2 3 4 2 2" xfId="56148" xr:uid="{00000000-0005-0000-0000-000062D10000}"/>
    <cellStyle name="Normal 6 2 3 2 2 3 4 3" xfId="43551" xr:uid="{00000000-0005-0000-0000-000063D10000}"/>
    <cellStyle name="Normal 6 2 3 2 2 3 4 4" xfId="33537" xr:uid="{00000000-0005-0000-0000-000064D10000}"/>
    <cellStyle name="Normal 6 2 3 2 2 3 5" xfId="10087" xr:uid="{00000000-0005-0000-0000-000065D10000}"/>
    <cellStyle name="Normal 6 2 3 2 2 3 5 2" xfId="22708" xr:uid="{00000000-0005-0000-0000-000066D10000}"/>
    <cellStyle name="Normal 6 2 3 2 2 3 5 2 2" xfId="57924" xr:uid="{00000000-0005-0000-0000-000067D10000}"/>
    <cellStyle name="Normal 6 2 3 2 2 3 5 3" xfId="45327" xr:uid="{00000000-0005-0000-0000-000068D10000}"/>
    <cellStyle name="Normal 6 2 3 2 2 3 5 4" xfId="35313" xr:uid="{00000000-0005-0000-0000-000069D10000}"/>
    <cellStyle name="Normal 6 2 3 2 2 3 6" xfId="11881" xr:uid="{00000000-0005-0000-0000-00006AD10000}"/>
    <cellStyle name="Normal 6 2 3 2 2 3 6 2" xfId="24484" xr:uid="{00000000-0005-0000-0000-00006BD10000}"/>
    <cellStyle name="Normal 6 2 3 2 2 3 6 2 2" xfId="59700" xr:uid="{00000000-0005-0000-0000-00006CD10000}"/>
    <cellStyle name="Normal 6 2 3 2 2 3 6 3" xfId="47103" xr:uid="{00000000-0005-0000-0000-00006DD10000}"/>
    <cellStyle name="Normal 6 2 3 2 2 3 6 4" xfId="37089" xr:uid="{00000000-0005-0000-0000-00006ED10000}"/>
    <cellStyle name="Normal 6 2 3 2 2 3 7" xfId="16248" xr:uid="{00000000-0005-0000-0000-00006FD10000}"/>
    <cellStyle name="Normal 6 2 3 2 2 3 7 2" xfId="51464" xr:uid="{00000000-0005-0000-0000-000070D10000}"/>
    <cellStyle name="Normal 6 2 3 2 2 3 7 3" xfId="28853" xr:uid="{00000000-0005-0000-0000-000071D10000}"/>
    <cellStyle name="Normal 6 2 3 2 2 3 8" xfId="14470" xr:uid="{00000000-0005-0000-0000-000072D10000}"/>
    <cellStyle name="Normal 6 2 3 2 2 3 8 2" xfId="49688" xr:uid="{00000000-0005-0000-0000-000073D10000}"/>
    <cellStyle name="Normal 6 2 3 2 2 3 9" xfId="38867" xr:uid="{00000000-0005-0000-0000-000074D10000}"/>
    <cellStyle name="Normal 6 2 3 2 2 4" xfId="2742" xr:uid="{00000000-0005-0000-0000-000075D10000}"/>
    <cellStyle name="Normal 6 2 3 2 2 4 10" xfId="26268" xr:uid="{00000000-0005-0000-0000-000076D10000}"/>
    <cellStyle name="Normal 6 2 3 2 2 4 11" xfId="60672" xr:uid="{00000000-0005-0000-0000-000077D10000}"/>
    <cellStyle name="Normal 6 2 3 2 2 4 2" xfId="4568" xr:uid="{00000000-0005-0000-0000-000078D10000}"/>
    <cellStyle name="Normal 6 2 3 2 2 4 2 2" xfId="17215" xr:uid="{00000000-0005-0000-0000-000079D10000}"/>
    <cellStyle name="Normal 6 2 3 2 2 4 2 2 2" xfId="52431" xr:uid="{00000000-0005-0000-0000-00007AD10000}"/>
    <cellStyle name="Normal 6 2 3 2 2 4 2 3" xfId="39834" xr:uid="{00000000-0005-0000-0000-00007BD10000}"/>
    <cellStyle name="Normal 6 2 3 2 2 4 2 4" xfId="29820" xr:uid="{00000000-0005-0000-0000-00007CD10000}"/>
    <cellStyle name="Normal 6 2 3 2 2 4 3" xfId="6038" xr:uid="{00000000-0005-0000-0000-00007DD10000}"/>
    <cellStyle name="Normal 6 2 3 2 2 4 3 2" xfId="18669" xr:uid="{00000000-0005-0000-0000-00007ED10000}"/>
    <cellStyle name="Normal 6 2 3 2 2 4 3 2 2" xfId="53885" xr:uid="{00000000-0005-0000-0000-00007FD10000}"/>
    <cellStyle name="Normal 6 2 3 2 2 4 3 3" xfId="41288" xr:uid="{00000000-0005-0000-0000-000080D10000}"/>
    <cellStyle name="Normal 6 2 3 2 2 4 3 4" xfId="31274" xr:uid="{00000000-0005-0000-0000-000081D10000}"/>
    <cellStyle name="Normal 6 2 3 2 2 4 4" xfId="7497" xr:uid="{00000000-0005-0000-0000-000082D10000}"/>
    <cellStyle name="Normal 6 2 3 2 2 4 4 2" xfId="20123" xr:uid="{00000000-0005-0000-0000-000083D10000}"/>
    <cellStyle name="Normal 6 2 3 2 2 4 4 2 2" xfId="55339" xr:uid="{00000000-0005-0000-0000-000084D10000}"/>
    <cellStyle name="Normal 6 2 3 2 2 4 4 3" xfId="42742" xr:uid="{00000000-0005-0000-0000-000085D10000}"/>
    <cellStyle name="Normal 6 2 3 2 2 4 4 4" xfId="32728" xr:uid="{00000000-0005-0000-0000-000086D10000}"/>
    <cellStyle name="Normal 6 2 3 2 2 4 5" xfId="9278" xr:uid="{00000000-0005-0000-0000-000087D10000}"/>
    <cellStyle name="Normal 6 2 3 2 2 4 5 2" xfId="21899" xr:uid="{00000000-0005-0000-0000-000088D10000}"/>
    <cellStyle name="Normal 6 2 3 2 2 4 5 2 2" xfId="57115" xr:uid="{00000000-0005-0000-0000-000089D10000}"/>
    <cellStyle name="Normal 6 2 3 2 2 4 5 3" xfId="44518" xr:uid="{00000000-0005-0000-0000-00008AD10000}"/>
    <cellStyle name="Normal 6 2 3 2 2 4 5 4" xfId="34504" xr:uid="{00000000-0005-0000-0000-00008BD10000}"/>
    <cellStyle name="Normal 6 2 3 2 2 4 6" xfId="11072" xr:uid="{00000000-0005-0000-0000-00008CD10000}"/>
    <cellStyle name="Normal 6 2 3 2 2 4 6 2" xfId="23675" xr:uid="{00000000-0005-0000-0000-00008DD10000}"/>
    <cellStyle name="Normal 6 2 3 2 2 4 6 2 2" xfId="58891" xr:uid="{00000000-0005-0000-0000-00008ED10000}"/>
    <cellStyle name="Normal 6 2 3 2 2 4 6 3" xfId="46294" xr:uid="{00000000-0005-0000-0000-00008FD10000}"/>
    <cellStyle name="Normal 6 2 3 2 2 4 6 4" xfId="36280" xr:uid="{00000000-0005-0000-0000-000090D10000}"/>
    <cellStyle name="Normal 6 2 3 2 2 4 7" xfId="15439" xr:uid="{00000000-0005-0000-0000-000091D10000}"/>
    <cellStyle name="Normal 6 2 3 2 2 4 7 2" xfId="50655" xr:uid="{00000000-0005-0000-0000-000092D10000}"/>
    <cellStyle name="Normal 6 2 3 2 2 4 7 3" xfId="28044" xr:uid="{00000000-0005-0000-0000-000093D10000}"/>
    <cellStyle name="Normal 6 2 3 2 2 4 8" xfId="13661" xr:uid="{00000000-0005-0000-0000-000094D10000}"/>
    <cellStyle name="Normal 6 2 3 2 2 4 8 2" xfId="48879" xr:uid="{00000000-0005-0000-0000-000095D10000}"/>
    <cellStyle name="Normal 6 2 3 2 2 4 9" xfId="38058" xr:uid="{00000000-0005-0000-0000-000096D10000}"/>
    <cellStyle name="Normal 6 2 3 2 2 5" xfId="3906" xr:uid="{00000000-0005-0000-0000-000097D10000}"/>
    <cellStyle name="Normal 6 2 3 2 2 5 2" xfId="8629" xr:uid="{00000000-0005-0000-0000-000098D10000}"/>
    <cellStyle name="Normal 6 2 3 2 2 5 2 2" xfId="21255" xr:uid="{00000000-0005-0000-0000-000099D10000}"/>
    <cellStyle name="Normal 6 2 3 2 2 5 2 2 2" xfId="56471" xr:uid="{00000000-0005-0000-0000-00009AD10000}"/>
    <cellStyle name="Normal 6 2 3 2 2 5 2 3" xfId="43874" xr:uid="{00000000-0005-0000-0000-00009BD10000}"/>
    <cellStyle name="Normal 6 2 3 2 2 5 2 4" xfId="33860" xr:uid="{00000000-0005-0000-0000-00009CD10000}"/>
    <cellStyle name="Normal 6 2 3 2 2 5 3" xfId="10410" xr:uid="{00000000-0005-0000-0000-00009DD10000}"/>
    <cellStyle name="Normal 6 2 3 2 2 5 3 2" xfId="23031" xr:uid="{00000000-0005-0000-0000-00009ED10000}"/>
    <cellStyle name="Normal 6 2 3 2 2 5 3 2 2" xfId="58247" xr:uid="{00000000-0005-0000-0000-00009FD10000}"/>
    <cellStyle name="Normal 6 2 3 2 2 5 3 3" xfId="45650" xr:uid="{00000000-0005-0000-0000-0000A0D10000}"/>
    <cellStyle name="Normal 6 2 3 2 2 5 3 4" xfId="35636" xr:uid="{00000000-0005-0000-0000-0000A1D10000}"/>
    <cellStyle name="Normal 6 2 3 2 2 5 4" xfId="12206" xr:uid="{00000000-0005-0000-0000-0000A2D10000}"/>
    <cellStyle name="Normal 6 2 3 2 2 5 4 2" xfId="24807" xr:uid="{00000000-0005-0000-0000-0000A3D10000}"/>
    <cellStyle name="Normal 6 2 3 2 2 5 4 2 2" xfId="60023" xr:uid="{00000000-0005-0000-0000-0000A4D10000}"/>
    <cellStyle name="Normal 6 2 3 2 2 5 4 3" xfId="47426" xr:uid="{00000000-0005-0000-0000-0000A5D10000}"/>
    <cellStyle name="Normal 6 2 3 2 2 5 4 4" xfId="37412" xr:uid="{00000000-0005-0000-0000-0000A6D10000}"/>
    <cellStyle name="Normal 6 2 3 2 2 5 5" xfId="16571" xr:uid="{00000000-0005-0000-0000-0000A7D10000}"/>
    <cellStyle name="Normal 6 2 3 2 2 5 5 2" xfId="51787" xr:uid="{00000000-0005-0000-0000-0000A8D10000}"/>
    <cellStyle name="Normal 6 2 3 2 2 5 5 3" xfId="29176" xr:uid="{00000000-0005-0000-0000-0000A9D10000}"/>
    <cellStyle name="Normal 6 2 3 2 2 5 6" xfId="14793" xr:uid="{00000000-0005-0000-0000-0000AAD10000}"/>
    <cellStyle name="Normal 6 2 3 2 2 5 6 2" xfId="50011" xr:uid="{00000000-0005-0000-0000-0000ABD10000}"/>
    <cellStyle name="Normal 6 2 3 2 2 5 7" xfId="39190" xr:uid="{00000000-0005-0000-0000-0000ACD10000}"/>
    <cellStyle name="Normal 6 2 3 2 2 5 8" xfId="27400" xr:uid="{00000000-0005-0000-0000-0000ADD10000}"/>
    <cellStyle name="Normal 6 2 3 2 2 6" xfId="4246" xr:uid="{00000000-0005-0000-0000-0000AED10000}"/>
    <cellStyle name="Normal 6 2 3 2 2 6 2" xfId="16893" xr:uid="{00000000-0005-0000-0000-0000AFD10000}"/>
    <cellStyle name="Normal 6 2 3 2 2 6 2 2" xfId="52109" xr:uid="{00000000-0005-0000-0000-0000B0D10000}"/>
    <cellStyle name="Normal 6 2 3 2 2 6 2 3" xfId="29498" xr:uid="{00000000-0005-0000-0000-0000B1D10000}"/>
    <cellStyle name="Normal 6 2 3 2 2 6 3" xfId="13339" xr:uid="{00000000-0005-0000-0000-0000B2D10000}"/>
    <cellStyle name="Normal 6 2 3 2 2 6 3 2" xfId="48557" xr:uid="{00000000-0005-0000-0000-0000B3D10000}"/>
    <cellStyle name="Normal 6 2 3 2 2 6 4" xfId="39512" xr:uid="{00000000-0005-0000-0000-0000B4D10000}"/>
    <cellStyle name="Normal 6 2 3 2 2 6 5" xfId="25946" xr:uid="{00000000-0005-0000-0000-0000B5D10000}"/>
    <cellStyle name="Normal 6 2 3 2 2 7" xfId="5716" xr:uid="{00000000-0005-0000-0000-0000B6D10000}"/>
    <cellStyle name="Normal 6 2 3 2 2 7 2" xfId="18347" xr:uid="{00000000-0005-0000-0000-0000B7D10000}"/>
    <cellStyle name="Normal 6 2 3 2 2 7 2 2" xfId="53563" xr:uid="{00000000-0005-0000-0000-0000B8D10000}"/>
    <cellStyle name="Normal 6 2 3 2 2 7 3" xfId="40966" xr:uid="{00000000-0005-0000-0000-0000B9D10000}"/>
    <cellStyle name="Normal 6 2 3 2 2 7 4" xfId="30952" xr:uid="{00000000-0005-0000-0000-0000BAD10000}"/>
    <cellStyle name="Normal 6 2 3 2 2 8" xfId="7175" xr:uid="{00000000-0005-0000-0000-0000BBD10000}"/>
    <cellStyle name="Normal 6 2 3 2 2 8 2" xfId="19801" xr:uid="{00000000-0005-0000-0000-0000BCD10000}"/>
    <cellStyle name="Normal 6 2 3 2 2 8 2 2" xfId="55017" xr:uid="{00000000-0005-0000-0000-0000BDD10000}"/>
    <cellStyle name="Normal 6 2 3 2 2 8 3" xfId="42420" xr:uid="{00000000-0005-0000-0000-0000BED10000}"/>
    <cellStyle name="Normal 6 2 3 2 2 8 4" xfId="32406" xr:uid="{00000000-0005-0000-0000-0000BFD10000}"/>
    <cellStyle name="Normal 6 2 3 2 2 9" xfId="8956" xr:uid="{00000000-0005-0000-0000-0000C0D10000}"/>
    <cellStyle name="Normal 6 2 3 2 2 9 2" xfId="21577" xr:uid="{00000000-0005-0000-0000-0000C1D10000}"/>
    <cellStyle name="Normal 6 2 3 2 2 9 2 2" xfId="56793" xr:uid="{00000000-0005-0000-0000-0000C2D10000}"/>
    <cellStyle name="Normal 6 2 3 2 2 9 3" xfId="44196" xr:uid="{00000000-0005-0000-0000-0000C3D10000}"/>
    <cellStyle name="Normal 6 2 3 2 2 9 4" xfId="34182" xr:uid="{00000000-0005-0000-0000-0000C4D10000}"/>
    <cellStyle name="Normal 6 2 3 2 3" xfId="3092" xr:uid="{00000000-0005-0000-0000-0000C5D10000}"/>
    <cellStyle name="Normal 6 2 3 2 3 10" xfId="25464" xr:uid="{00000000-0005-0000-0000-0000C6D10000}"/>
    <cellStyle name="Normal 6 2 3 2 3 11" xfId="60999" xr:uid="{00000000-0005-0000-0000-0000C7D10000}"/>
    <cellStyle name="Normal 6 2 3 2 3 2" xfId="4895" xr:uid="{00000000-0005-0000-0000-0000C8D10000}"/>
    <cellStyle name="Normal 6 2 3 2 3 2 2" xfId="17542" xr:uid="{00000000-0005-0000-0000-0000C9D10000}"/>
    <cellStyle name="Normal 6 2 3 2 3 2 2 2" xfId="52758" xr:uid="{00000000-0005-0000-0000-0000CAD10000}"/>
    <cellStyle name="Normal 6 2 3 2 3 2 2 3" xfId="30147" xr:uid="{00000000-0005-0000-0000-0000CBD10000}"/>
    <cellStyle name="Normal 6 2 3 2 3 2 3" xfId="13988" xr:uid="{00000000-0005-0000-0000-0000CCD10000}"/>
    <cellStyle name="Normal 6 2 3 2 3 2 3 2" xfId="49206" xr:uid="{00000000-0005-0000-0000-0000CDD10000}"/>
    <cellStyle name="Normal 6 2 3 2 3 2 4" xfId="40161" xr:uid="{00000000-0005-0000-0000-0000CED10000}"/>
    <cellStyle name="Normal 6 2 3 2 3 2 5" xfId="26595" xr:uid="{00000000-0005-0000-0000-0000CFD10000}"/>
    <cellStyle name="Normal 6 2 3 2 3 3" xfId="6365" xr:uid="{00000000-0005-0000-0000-0000D0D10000}"/>
    <cellStyle name="Normal 6 2 3 2 3 3 2" xfId="18996" xr:uid="{00000000-0005-0000-0000-0000D1D10000}"/>
    <cellStyle name="Normal 6 2 3 2 3 3 2 2" xfId="54212" xr:uid="{00000000-0005-0000-0000-0000D2D10000}"/>
    <cellStyle name="Normal 6 2 3 2 3 3 3" xfId="41615" xr:uid="{00000000-0005-0000-0000-0000D3D10000}"/>
    <cellStyle name="Normal 6 2 3 2 3 3 4" xfId="31601" xr:uid="{00000000-0005-0000-0000-0000D4D10000}"/>
    <cellStyle name="Normal 6 2 3 2 3 4" xfId="7824" xr:uid="{00000000-0005-0000-0000-0000D5D10000}"/>
    <cellStyle name="Normal 6 2 3 2 3 4 2" xfId="20450" xr:uid="{00000000-0005-0000-0000-0000D6D10000}"/>
    <cellStyle name="Normal 6 2 3 2 3 4 2 2" xfId="55666" xr:uid="{00000000-0005-0000-0000-0000D7D10000}"/>
    <cellStyle name="Normal 6 2 3 2 3 4 3" xfId="43069" xr:uid="{00000000-0005-0000-0000-0000D8D10000}"/>
    <cellStyle name="Normal 6 2 3 2 3 4 4" xfId="33055" xr:uid="{00000000-0005-0000-0000-0000D9D10000}"/>
    <cellStyle name="Normal 6 2 3 2 3 5" xfId="9605" xr:uid="{00000000-0005-0000-0000-0000DAD10000}"/>
    <cellStyle name="Normal 6 2 3 2 3 5 2" xfId="22226" xr:uid="{00000000-0005-0000-0000-0000DBD10000}"/>
    <cellStyle name="Normal 6 2 3 2 3 5 2 2" xfId="57442" xr:uid="{00000000-0005-0000-0000-0000DCD10000}"/>
    <cellStyle name="Normal 6 2 3 2 3 5 3" xfId="44845" xr:uid="{00000000-0005-0000-0000-0000DDD10000}"/>
    <cellStyle name="Normal 6 2 3 2 3 5 4" xfId="34831" xr:uid="{00000000-0005-0000-0000-0000DED10000}"/>
    <cellStyle name="Normal 6 2 3 2 3 6" xfId="11399" xr:uid="{00000000-0005-0000-0000-0000DFD10000}"/>
    <cellStyle name="Normal 6 2 3 2 3 6 2" xfId="24002" xr:uid="{00000000-0005-0000-0000-0000E0D10000}"/>
    <cellStyle name="Normal 6 2 3 2 3 6 2 2" xfId="59218" xr:uid="{00000000-0005-0000-0000-0000E1D10000}"/>
    <cellStyle name="Normal 6 2 3 2 3 6 3" xfId="46621" xr:uid="{00000000-0005-0000-0000-0000E2D10000}"/>
    <cellStyle name="Normal 6 2 3 2 3 6 4" xfId="36607" xr:uid="{00000000-0005-0000-0000-0000E3D10000}"/>
    <cellStyle name="Normal 6 2 3 2 3 7" xfId="15766" xr:uid="{00000000-0005-0000-0000-0000E4D10000}"/>
    <cellStyle name="Normal 6 2 3 2 3 7 2" xfId="50982" xr:uid="{00000000-0005-0000-0000-0000E5D10000}"/>
    <cellStyle name="Normal 6 2 3 2 3 7 3" xfId="28371" xr:uid="{00000000-0005-0000-0000-0000E6D10000}"/>
    <cellStyle name="Normal 6 2 3 2 3 8" xfId="12857" xr:uid="{00000000-0005-0000-0000-0000E7D10000}"/>
    <cellStyle name="Normal 6 2 3 2 3 8 2" xfId="48075" xr:uid="{00000000-0005-0000-0000-0000E8D10000}"/>
    <cellStyle name="Normal 6 2 3 2 3 9" xfId="38385" xr:uid="{00000000-0005-0000-0000-0000E9D10000}"/>
    <cellStyle name="Normal 6 2 3 2 4" xfId="2918" xr:uid="{00000000-0005-0000-0000-0000EAD10000}"/>
    <cellStyle name="Normal 6 2 3 2 4 10" xfId="25305" xr:uid="{00000000-0005-0000-0000-0000EBD10000}"/>
    <cellStyle name="Normal 6 2 3 2 4 11" xfId="60840" xr:uid="{00000000-0005-0000-0000-0000ECD10000}"/>
    <cellStyle name="Normal 6 2 3 2 4 2" xfId="4736" xr:uid="{00000000-0005-0000-0000-0000EDD10000}"/>
    <cellStyle name="Normal 6 2 3 2 4 2 2" xfId="17383" xr:uid="{00000000-0005-0000-0000-0000EED10000}"/>
    <cellStyle name="Normal 6 2 3 2 4 2 2 2" xfId="52599" xr:uid="{00000000-0005-0000-0000-0000EFD10000}"/>
    <cellStyle name="Normal 6 2 3 2 4 2 2 3" xfId="29988" xr:uid="{00000000-0005-0000-0000-0000F0D10000}"/>
    <cellStyle name="Normal 6 2 3 2 4 2 3" xfId="13829" xr:uid="{00000000-0005-0000-0000-0000F1D10000}"/>
    <cellStyle name="Normal 6 2 3 2 4 2 3 2" xfId="49047" xr:uid="{00000000-0005-0000-0000-0000F2D10000}"/>
    <cellStyle name="Normal 6 2 3 2 4 2 4" xfId="40002" xr:uid="{00000000-0005-0000-0000-0000F3D10000}"/>
    <cellStyle name="Normal 6 2 3 2 4 2 5" xfId="26436" xr:uid="{00000000-0005-0000-0000-0000F4D10000}"/>
    <cellStyle name="Normal 6 2 3 2 4 3" xfId="6206" xr:uid="{00000000-0005-0000-0000-0000F5D10000}"/>
    <cellStyle name="Normal 6 2 3 2 4 3 2" xfId="18837" xr:uid="{00000000-0005-0000-0000-0000F6D10000}"/>
    <cellStyle name="Normal 6 2 3 2 4 3 2 2" xfId="54053" xr:uid="{00000000-0005-0000-0000-0000F7D10000}"/>
    <cellStyle name="Normal 6 2 3 2 4 3 3" xfId="41456" xr:uid="{00000000-0005-0000-0000-0000F8D10000}"/>
    <cellStyle name="Normal 6 2 3 2 4 3 4" xfId="31442" xr:uid="{00000000-0005-0000-0000-0000F9D10000}"/>
    <cellStyle name="Normal 6 2 3 2 4 4" xfId="7665" xr:uid="{00000000-0005-0000-0000-0000FAD10000}"/>
    <cellStyle name="Normal 6 2 3 2 4 4 2" xfId="20291" xr:uid="{00000000-0005-0000-0000-0000FBD10000}"/>
    <cellStyle name="Normal 6 2 3 2 4 4 2 2" xfId="55507" xr:uid="{00000000-0005-0000-0000-0000FCD10000}"/>
    <cellStyle name="Normal 6 2 3 2 4 4 3" xfId="42910" xr:uid="{00000000-0005-0000-0000-0000FDD10000}"/>
    <cellStyle name="Normal 6 2 3 2 4 4 4" xfId="32896" xr:uid="{00000000-0005-0000-0000-0000FED10000}"/>
    <cellStyle name="Normal 6 2 3 2 4 5" xfId="9446" xr:uid="{00000000-0005-0000-0000-0000FFD10000}"/>
    <cellStyle name="Normal 6 2 3 2 4 5 2" xfId="22067" xr:uid="{00000000-0005-0000-0000-000000D20000}"/>
    <cellStyle name="Normal 6 2 3 2 4 5 2 2" xfId="57283" xr:uid="{00000000-0005-0000-0000-000001D20000}"/>
    <cellStyle name="Normal 6 2 3 2 4 5 3" xfId="44686" xr:uid="{00000000-0005-0000-0000-000002D20000}"/>
    <cellStyle name="Normal 6 2 3 2 4 5 4" xfId="34672" xr:uid="{00000000-0005-0000-0000-000003D20000}"/>
    <cellStyle name="Normal 6 2 3 2 4 6" xfId="11240" xr:uid="{00000000-0005-0000-0000-000004D20000}"/>
    <cellStyle name="Normal 6 2 3 2 4 6 2" xfId="23843" xr:uid="{00000000-0005-0000-0000-000005D20000}"/>
    <cellStyle name="Normal 6 2 3 2 4 6 2 2" xfId="59059" xr:uid="{00000000-0005-0000-0000-000006D20000}"/>
    <cellStyle name="Normal 6 2 3 2 4 6 3" xfId="46462" xr:uid="{00000000-0005-0000-0000-000007D20000}"/>
    <cellStyle name="Normal 6 2 3 2 4 6 4" xfId="36448" xr:uid="{00000000-0005-0000-0000-000008D20000}"/>
    <cellStyle name="Normal 6 2 3 2 4 7" xfId="15607" xr:uid="{00000000-0005-0000-0000-000009D20000}"/>
    <cellStyle name="Normal 6 2 3 2 4 7 2" xfId="50823" xr:uid="{00000000-0005-0000-0000-00000AD20000}"/>
    <cellStyle name="Normal 6 2 3 2 4 7 3" xfId="28212" xr:uid="{00000000-0005-0000-0000-00000BD20000}"/>
    <cellStyle name="Normal 6 2 3 2 4 8" xfId="12698" xr:uid="{00000000-0005-0000-0000-00000CD20000}"/>
    <cellStyle name="Normal 6 2 3 2 4 8 2" xfId="47916" xr:uid="{00000000-0005-0000-0000-00000DD20000}"/>
    <cellStyle name="Normal 6 2 3 2 4 9" xfId="38226" xr:uid="{00000000-0005-0000-0000-00000ED20000}"/>
    <cellStyle name="Normal 6 2 3 2 5" xfId="3427" xr:uid="{00000000-0005-0000-0000-00000FD20000}"/>
    <cellStyle name="Normal 6 2 3 2 5 10" xfId="26923" xr:uid="{00000000-0005-0000-0000-000010D20000}"/>
    <cellStyle name="Normal 6 2 3 2 5 11" xfId="61327" xr:uid="{00000000-0005-0000-0000-000011D20000}"/>
    <cellStyle name="Normal 6 2 3 2 5 2" xfId="5223" xr:uid="{00000000-0005-0000-0000-000012D20000}"/>
    <cellStyle name="Normal 6 2 3 2 5 2 2" xfId="17870" xr:uid="{00000000-0005-0000-0000-000013D20000}"/>
    <cellStyle name="Normal 6 2 3 2 5 2 2 2" xfId="53086" xr:uid="{00000000-0005-0000-0000-000014D20000}"/>
    <cellStyle name="Normal 6 2 3 2 5 2 3" xfId="40489" xr:uid="{00000000-0005-0000-0000-000015D20000}"/>
    <cellStyle name="Normal 6 2 3 2 5 2 4" xfId="30475" xr:uid="{00000000-0005-0000-0000-000016D20000}"/>
    <cellStyle name="Normal 6 2 3 2 5 3" xfId="6693" xr:uid="{00000000-0005-0000-0000-000017D20000}"/>
    <cellStyle name="Normal 6 2 3 2 5 3 2" xfId="19324" xr:uid="{00000000-0005-0000-0000-000018D20000}"/>
    <cellStyle name="Normal 6 2 3 2 5 3 2 2" xfId="54540" xr:uid="{00000000-0005-0000-0000-000019D20000}"/>
    <cellStyle name="Normal 6 2 3 2 5 3 3" xfId="41943" xr:uid="{00000000-0005-0000-0000-00001AD20000}"/>
    <cellStyle name="Normal 6 2 3 2 5 3 4" xfId="31929" xr:uid="{00000000-0005-0000-0000-00001BD20000}"/>
    <cellStyle name="Normal 6 2 3 2 5 4" xfId="8152" xr:uid="{00000000-0005-0000-0000-00001CD20000}"/>
    <cellStyle name="Normal 6 2 3 2 5 4 2" xfId="20778" xr:uid="{00000000-0005-0000-0000-00001DD20000}"/>
    <cellStyle name="Normal 6 2 3 2 5 4 2 2" xfId="55994" xr:uid="{00000000-0005-0000-0000-00001ED20000}"/>
    <cellStyle name="Normal 6 2 3 2 5 4 3" xfId="43397" xr:uid="{00000000-0005-0000-0000-00001FD20000}"/>
    <cellStyle name="Normal 6 2 3 2 5 4 4" xfId="33383" xr:uid="{00000000-0005-0000-0000-000020D20000}"/>
    <cellStyle name="Normal 6 2 3 2 5 5" xfId="9933" xr:uid="{00000000-0005-0000-0000-000021D20000}"/>
    <cellStyle name="Normal 6 2 3 2 5 5 2" xfId="22554" xr:uid="{00000000-0005-0000-0000-000022D20000}"/>
    <cellStyle name="Normal 6 2 3 2 5 5 2 2" xfId="57770" xr:uid="{00000000-0005-0000-0000-000023D20000}"/>
    <cellStyle name="Normal 6 2 3 2 5 5 3" xfId="45173" xr:uid="{00000000-0005-0000-0000-000024D20000}"/>
    <cellStyle name="Normal 6 2 3 2 5 5 4" xfId="35159" xr:uid="{00000000-0005-0000-0000-000025D20000}"/>
    <cellStyle name="Normal 6 2 3 2 5 6" xfId="11727" xr:uid="{00000000-0005-0000-0000-000026D20000}"/>
    <cellStyle name="Normal 6 2 3 2 5 6 2" xfId="24330" xr:uid="{00000000-0005-0000-0000-000027D20000}"/>
    <cellStyle name="Normal 6 2 3 2 5 6 2 2" xfId="59546" xr:uid="{00000000-0005-0000-0000-000028D20000}"/>
    <cellStyle name="Normal 6 2 3 2 5 6 3" xfId="46949" xr:uid="{00000000-0005-0000-0000-000029D20000}"/>
    <cellStyle name="Normal 6 2 3 2 5 6 4" xfId="36935" xr:uid="{00000000-0005-0000-0000-00002AD20000}"/>
    <cellStyle name="Normal 6 2 3 2 5 7" xfId="16094" xr:uid="{00000000-0005-0000-0000-00002BD20000}"/>
    <cellStyle name="Normal 6 2 3 2 5 7 2" xfId="51310" xr:uid="{00000000-0005-0000-0000-00002CD20000}"/>
    <cellStyle name="Normal 6 2 3 2 5 7 3" xfId="28699" xr:uid="{00000000-0005-0000-0000-00002DD20000}"/>
    <cellStyle name="Normal 6 2 3 2 5 8" xfId="14316" xr:uid="{00000000-0005-0000-0000-00002ED20000}"/>
    <cellStyle name="Normal 6 2 3 2 5 8 2" xfId="49534" xr:uid="{00000000-0005-0000-0000-00002FD20000}"/>
    <cellStyle name="Normal 6 2 3 2 5 9" xfId="38713" xr:uid="{00000000-0005-0000-0000-000030D20000}"/>
    <cellStyle name="Normal 6 2 3 2 6" xfId="2587" xr:uid="{00000000-0005-0000-0000-000031D20000}"/>
    <cellStyle name="Normal 6 2 3 2 6 10" xfId="26114" xr:uid="{00000000-0005-0000-0000-000032D20000}"/>
    <cellStyle name="Normal 6 2 3 2 6 11" xfId="60518" xr:uid="{00000000-0005-0000-0000-000033D20000}"/>
    <cellStyle name="Normal 6 2 3 2 6 2" xfId="4414" xr:uid="{00000000-0005-0000-0000-000034D20000}"/>
    <cellStyle name="Normal 6 2 3 2 6 2 2" xfId="17061" xr:uid="{00000000-0005-0000-0000-000035D20000}"/>
    <cellStyle name="Normal 6 2 3 2 6 2 2 2" xfId="52277" xr:uid="{00000000-0005-0000-0000-000036D20000}"/>
    <cellStyle name="Normal 6 2 3 2 6 2 3" xfId="39680" xr:uid="{00000000-0005-0000-0000-000037D20000}"/>
    <cellStyle name="Normal 6 2 3 2 6 2 4" xfId="29666" xr:uid="{00000000-0005-0000-0000-000038D20000}"/>
    <cellStyle name="Normal 6 2 3 2 6 3" xfId="5884" xr:uid="{00000000-0005-0000-0000-000039D20000}"/>
    <cellStyle name="Normal 6 2 3 2 6 3 2" xfId="18515" xr:uid="{00000000-0005-0000-0000-00003AD20000}"/>
    <cellStyle name="Normal 6 2 3 2 6 3 2 2" xfId="53731" xr:uid="{00000000-0005-0000-0000-00003BD20000}"/>
    <cellStyle name="Normal 6 2 3 2 6 3 3" xfId="41134" xr:uid="{00000000-0005-0000-0000-00003CD20000}"/>
    <cellStyle name="Normal 6 2 3 2 6 3 4" xfId="31120" xr:uid="{00000000-0005-0000-0000-00003DD20000}"/>
    <cellStyle name="Normal 6 2 3 2 6 4" xfId="7343" xr:uid="{00000000-0005-0000-0000-00003ED20000}"/>
    <cellStyle name="Normal 6 2 3 2 6 4 2" xfId="19969" xr:uid="{00000000-0005-0000-0000-00003FD20000}"/>
    <cellStyle name="Normal 6 2 3 2 6 4 2 2" xfId="55185" xr:uid="{00000000-0005-0000-0000-000040D20000}"/>
    <cellStyle name="Normal 6 2 3 2 6 4 3" xfId="42588" xr:uid="{00000000-0005-0000-0000-000041D20000}"/>
    <cellStyle name="Normal 6 2 3 2 6 4 4" xfId="32574" xr:uid="{00000000-0005-0000-0000-000042D20000}"/>
    <cellStyle name="Normal 6 2 3 2 6 5" xfId="9124" xr:uid="{00000000-0005-0000-0000-000043D20000}"/>
    <cellStyle name="Normal 6 2 3 2 6 5 2" xfId="21745" xr:uid="{00000000-0005-0000-0000-000044D20000}"/>
    <cellStyle name="Normal 6 2 3 2 6 5 2 2" xfId="56961" xr:uid="{00000000-0005-0000-0000-000045D20000}"/>
    <cellStyle name="Normal 6 2 3 2 6 5 3" xfId="44364" xr:uid="{00000000-0005-0000-0000-000046D20000}"/>
    <cellStyle name="Normal 6 2 3 2 6 5 4" xfId="34350" xr:uid="{00000000-0005-0000-0000-000047D20000}"/>
    <cellStyle name="Normal 6 2 3 2 6 6" xfId="10918" xr:uid="{00000000-0005-0000-0000-000048D20000}"/>
    <cellStyle name="Normal 6 2 3 2 6 6 2" xfId="23521" xr:uid="{00000000-0005-0000-0000-000049D20000}"/>
    <cellStyle name="Normal 6 2 3 2 6 6 2 2" xfId="58737" xr:uid="{00000000-0005-0000-0000-00004AD20000}"/>
    <cellStyle name="Normal 6 2 3 2 6 6 3" xfId="46140" xr:uid="{00000000-0005-0000-0000-00004BD20000}"/>
    <cellStyle name="Normal 6 2 3 2 6 6 4" xfId="36126" xr:uid="{00000000-0005-0000-0000-00004CD20000}"/>
    <cellStyle name="Normal 6 2 3 2 6 7" xfId="15285" xr:uid="{00000000-0005-0000-0000-00004DD20000}"/>
    <cellStyle name="Normal 6 2 3 2 6 7 2" xfId="50501" xr:uid="{00000000-0005-0000-0000-00004ED20000}"/>
    <cellStyle name="Normal 6 2 3 2 6 7 3" xfId="27890" xr:uid="{00000000-0005-0000-0000-00004FD20000}"/>
    <cellStyle name="Normal 6 2 3 2 6 8" xfId="13507" xr:uid="{00000000-0005-0000-0000-000050D20000}"/>
    <cellStyle name="Normal 6 2 3 2 6 8 2" xfId="48725" xr:uid="{00000000-0005-0000-0000-000051D20000}"/>
    <cellStyle name="Normal 6 2 3 2 6 9" xfId="37904" xr:uid="{00000000-0005-0000-0000-000052D20000}"/>
    <cellStyle name="Normal 6 2 3 2 7" xfId="3751" xr:uid="{00000000-0005-0000-0000-000053D20000}"/>
    <cellStyle name="Normal 6 2 3 2 7 2" xfId="8475" xr:uid="{00000000-0005-0000-0000-000054D20000}"/>
    <cellStyle name="Normal 6 2 3 2 7 2 2" xfId="21101" xr:uid="{00000000-0005-0000-0000-000055D20000}"/>
    <cellStyle name="Normal 6 2 3 2 7 2 2 2" xfId="56317" xr:uid="{00000000-0005-0000-0000-000056D20000}"/>
    <cellStyle name="Normal 6 2 3 2 7 2 3" xfId="43720" xr:uid="{00000000-0005-0000-0000-000057D20000}"/>
    <cellStyle name="Normal 6 2 3 2 7 2 4" xfId="33706" xr:uid="{00000000-0005-0000-0000-000058D20000}"/>
    <cellStyle name="Normal 6 2 3 2 7 3" xfId="10256" xr:uid="{00000000-0005-0000-0000-000059D20000}"/>
    <cellStyle name="Normal 6 2 3 2 7 3 2" xfId="22877" xr:uid="{00000000-0005-0000-0000-00005AD20000}"/>
    <cellStyle name="Normal 6 2 3 2 7 3 2 2" xfId="58093" xr:uid="{00000000-0005-0000-0000-00005BD20000}"/>
    <cellStyle name="Normal 6 2 3 2 7 3 3" xfId="45496" xr:uid="{00000000-0005-0000-0000-00005CD20000}"/>
    <cellStyle name="Normal 6 2 3 2 7 3 4" xfId="35482" xr:uid="{00000000-0005-0000-0000-00005DD20000}"/>
    <cellStyle name="Normal 6 2 3 2 7 4" xfId="12052" xr:uid="{00000000-0005-0000-0000-00005ED20000}"/>
    <cellStyle name="Normal 6 2 3 2 7 4 2" xfId="24653" xr:uid="{00000000-0005-0000-0000-00005FD20000}"/>
    <cellStyle name="Normal 6 2 3 2 7 4 2 2" xfId="59869" xr:uid="{00000000-0005-0000-0000-000060D20000}"/>
    <cellStyle name="Normal 6 2 3 2 7 4 3" xfId="47272" xr:uid="{00000000-0005-0000-0000-000061D20000}"/>
    <cellStyle name="Normal 6 2 3 2 7 4 4" xfId="37258" xr:uid="{00000000-0005-0000-0000-000062D20000}"/>
    <cellStyle name="Normal 6 2 3 2 7 5" xfId="16417" xr:uid="{00000000-0005-0000-0000-000063D20000}"/>
    <cellStyle name="Normal 6 2 3 2 7 5 2" xfId="51633" xr:uid="{00000000-0005-0000-0000-000064D20000}"/>
    <cellStyle name="Normal 6 2 3 2 7 5 3" xfId="29022" xr:uid="{00000000-0005-0000-0000-000065D20000}"/>
    <cellStyle name="Normal 6 2 3 2 7 6" xfId="14639" xr:uid="{00000000-0005-0000-0000-000066D20000}"/>
    <cellStyle name="Normal 6 2 3 2 7 6 2" xfId="49857" xr:uid="{00000000-0005-0000-0000-000067D20000}"/>
    <cellStyle name="Normal 6 2 3 2 7 7" xfId="39036" xr:uid="{00000000-0005-0000-0000-000068D20000}"/>
    <cellStyle name="Normal 6 2 3 2 7 8" xfId="27246" xr:uid="{00000000-0005-0000-0000-000069D20000}"/>
    <cellStyle name="Normal 6 2 3 2 8" xfId="4089" xr:uid="{00000000-0005-0000-0000-00006AD20000}"/>
    <cellStyle name="Normal 6 2 3 2 8 2" xfId="16739" xr:uid="{00000000-0005-0000-0000-00006BD20000}"/>
    <cellStyle name="Normal 6 2 3 2 8 2 2" xfId="51955" xr:uid="{00000000-0005-0000-0000-00006CD20000}"/>
    <cellStyle name="Normal 6 2 3 2 8 2 3" xfId="29344" xr:uid="{00000000-0005-0000-0000-00006DD20000}"/>
    <cellStyle name="Normal 6 2 3 2 8 3" xfId="13185" xr:uid="{00000000-0005-0000-0000-00006ED20000}"/>
    <cellStyle name="Normal 6 2 3 2 8 3 2" xfId="48403" xr:uid="{00000000-0005-0000-0000-00006FD20000}"/>
    <cellStyle name="Normal 6 2 3 2 8 4" xfId="39358" xr:uid="{00000000-0005-0000-0000-000070D20000}"/>
    <cellStyle name="Normal 6 2 3 2 8 5" xfId="25792" xr:uid="{00000000-0005-0000-0000-000071D20000}"/>
    <cellStyle name="Normal 6 2 3 2 9" xfId="5562" xr:uid="{00000000-0005-0000-0000-000072D20000}"/>
    <cellStyle name="Normal 6 2 3 2 9 2" xfId="18193" xr:uid="{00000000-0005-0000-0000-000073D20000}"/>
    <cellStyle name="Normal 6 2 3 2 9 2 2" xfId="53409" xr:uid="{00000000-0005-0000-0000-000074D20000}"/>
    <cellStyle name="Normal 6 2 3 2 9 3" xfId="40812" xr:uid="{00000000-0005-0000-0000-000075D20000}"/>
    <cellStyle name="Normal 6 2 3 2 9 4" xfId="30798" xr:uid="{00000000-0005-0000-0000-000076D20000}"/>
    <cellStyle name="Normal 6 2 3 3" xfId="2331" xr:uid="{00000000-0005-0000-0000-000077D20000}"/>
    <cellStyle name="Normal 6 2 3 3 10" xfId="10738" xr:uid="{00000000-0005-0000-0000-000078D20000}"/>
    <cellStyle name="Normal 6 2 3 3 10 2" xfId="23349" xr:uid="{00000000-0005-0000-0000-000079D20000}"/>
    <cellStyle name="Normal 6 2 3 3 10 2 2" xfId="58565" xr:uid="{00000000-0005-0000-0000-00007AD20000}"/>
    <cellStyle name="Normal 6 2 3 3 10 3" xfId="45968" xr:uid="{00000000-0005-0000-0000-00007BD20000}"/>
    <cellStyle name="Normal 6 2 3 3 10 4" xfId="35954" xr:uid="{00000000-0005-0000-0000-00007CD20000}"/>
    <cellStyle name="Normal 6 2 3 3 11" xfId="15043" xr:uid="{00000000-0005-0000-0000-00007DD20000}"/>
    <cellStyle name="Normal 6 2 3 3 11 2" xfId="50259" xr:uid="{00000000-0005-0000-0000-00007ED20000}"/>
    <cellStyle name="Normal 6 2 3 3 11 3" xfId="27648" xr:uid="{00000000-0005-0000-0000-00007FD20000}"/>
    <cellStyle name="Normal 6 2 3 3 12" xfId="12456" xr:uid="{00000000-0005-0000-0000-000080D20000}"/>
    <cellStyle name="Normal 6 2 3 3 12 2" xfId="47674" xr:uid="{00000000-0005-0000-0000-000081D20000}"/>
    <cellStyle name="Normal 6 2 3 3 13" xfId="37662" xr:uid="{00000000-0005-0000-0000-000082D20000}"/>
    <cellStyle name="Normal 6 2 3 3 14" xfId="25063" xr:uid="{00000000-0005-0000-0000-000083D20000}"/>
    <cellStyle name="Normal 6 2 3 3 15" xfId="60276" xr:uid="{00000000-0005-0000-0000-000084D20000}"/>
    <cellStyle name="Normal 6 2 3 3 2" xfId="3178" xr:uid="{00000000-0005-0000-0000-000085D20000}"/>
    <cellStyle name="Normal 6 2 3 3 2 10" xfId="25547" xr:uid="{00000000-0005-0000-0000-000086D20000}"/>
    <cellStyle name="Normal 6 2 3 3 2 11" xfId="61082" xr:uid="{00000000-0005-0000-0000-000087D20000}"/>
    <cellStyle name="Normal 6 2 3 3 2 2" xfId="4978" xr:uid="{00000000-0005-0000-0000-000088D20000}"/>
    <cellStyle name="Normal 6 2 3 3 2 2 2" xfId="17625" xr:uid="{00000000-0005-0000-0000-000089D20000}"/>
    <cellStyle name="Normal 6 2 3 3 2 2 2 2" xfId="52841" xr:uid="{00000000-0005-0000-0000-00008AD20000}"/>
    <cellStyle name="Normal 6 2 3 3 2 2 2 3" xfId="30230" xr:uid="{00000000-0005-0000-0000-00008BD20000}"/>
    <cellStyle name="Normal 6 2 3 3 2 2 3" xfId="14071" xr:uid="{00000000-0005-0000-0000-00008CD20000}"/>
    <cellStyle name="Normal 6 2 3 3 2 2 3 2" xfId="49289" xr:uid="{00000000-0005-0000-0000-00008DD20000}"/>
    <cellStyle name="Normal 6 2 3 3 2 2 4" xfId="40244" xr:uid="{00000000-0005-0000-0000-00008ED20000}"/>
    <cellStyle name="Normal 6 2 3 3 2 2 5" xfId="26678" xr:uid="{00000000-0005-0000-0000-00008FD20000}"/>
    <cellStyle name="Normal 6 2 3 3 2 3" xfId="6448" xr:uid="{00000000-0005-0000-0000-000090D20000}"/>
    <cellStyle name="Normal 6 2 3 3 2 3 2" xfId="19079" xr:uid="{00000000-0005-0000-0000-000091D20000}"/>
    <cellStyle name="Normal 6 2 3 3 2 3 2 2" xfId="54295" xr:uid="{00000000-0005-0000-0000-000092D20000}"/>
    <cellStyle name="Normal 6 2 3 3 2 3 3" xfId="41698" xr:uid="{00000000-0005-0000-0000-000093D20000}"/>
    <cellStyle name="Normal 6 2 3 3 2 3 4" xfId="31684" xr:uid="{00000000-0005-0000-0000-000094D20000}"/>
    <cellStyle name="Normal 6 2 3 3 2 4" xfId="7907" xr:uid="{00000000-0005-0000-0000-000095D20000}"/>
    <cellStyle name="Normal 6 2 3 3 2 4 2" xfId="20533" xr:uid="{00000000-0005-0000-0000-000096D20000}"/>
    <cellStyle name="Normal 6 2 3 3 2 4 2 2" xfId="55749" xr:uid="{00000000-0005-0000-0000-000097D20000}"/>
    <cellStyle name="Normal 6 2 3 3 2 4 3" xfId="43152" xr:uid="{00000000-0005-0000-0000-000098D20000}"/>
    <cellStyle name="Normal 6 2 3 3 2 4 4" xfId="33138" xr:uid="{00000000-0005-0000-0000-000099D20000}"/>
    <cellStyle name="Normal 6 2 3 3 2 5" xfId="9688" xr:uid="{00000000-0005-0000-0000-00009AD20000}"/>
    <cellStyle name="Normal 6 2 3 3 2 5 2" xfId="22309" xr:uid="{00000000-0005-0000-0000-00009BD20000}"/>
    <cellStyle name="Normal 6 2 3 3 2 5 2 2" xfId="57525" xr:uid="{00000000-0005-0000-0000-00009CD20000}"/>
    <cellStyle name="Normal 6 2 3 3 2 5 3" xfId="44928" xr:uid="{00000000-0005-0000-0000-00009DD20000}"/>
    <cellStyle name="Normal 6 2 3 3 2 5 4" xfId="34914" xr:uid="{00000000-0005-0000-0000-00009ED20000}"/>
    <cellStyle name="Normal 6 2 3 3 2 6" xfId="11482" xr:uid="{00000000-0005-0000-0000-00009FD20000}"/>
    <cellStyle name="Normal 6 2 3 3 2 6 2" xfId="24085" xr:uid="{00000000-0005-0000-0000-0000A0D20000}"/>
    <cellStyle name="Normal 6 2 3 3 2 6 2 2" xfId="59301" xr:uid="{00000000-0005-0000-0000-0000A1D20000}"/>
    <cellStyle name="Normal 6 2 3 3 2 6 3" xfId="46704" xr:uid="{00000000-0005-0000-0000-0000A2D20000}"/>
    <cellStyle name="Normal 6 2 3 3 2 6 4" xfId="36690" xr:uid="{00000000-0005-0000-0000-0000A3D20000}"/>
    <cellStyle name="Normal 6 2 3 3 2 7" xfId="15849" xr:uid="{00000000-0005-0000-0000-0000A4D20000}"/>
    <cellStyle name="Normal 6 2 3 3 2 7 2" xfId="51065" xr:uid="{00000000-0005-0000-0000-0000A5D20000}"/>
    <cellStyle name="Normal 6 2 3 3 2 7 3" xfId="28454" xr:uid="{00000000-0005-0000-0000-0000A6D20000}"/>
    <cellStyle name="Normal 6 2 3 3 2 8" xfId="12940" xr:uid="{00000000-0005-0000-0000-0000A7D20000}"/>
    <cellStyle name="Normal 6 2 3 3 2 8 2" xfId="48158" xr:uid="{00000000-0005-0000-0000-0000A8D20000}"/>
    <cellStyle name="Normal 6 2 3 3 2 9" xfId="38468" xr:uid="{00000000-0005-0000-0000-0000A9D20000}"/>
    <cellStyle name="Normal 6 2 3 3 3" xfId="3507" xr:uid="{00000000-0005-0000-0000-0000AAD20000}"/>
    <cellStyle name="Normal 6 2 3 3 3 10" xfId="27003" xr:uid="{00000000-0005-0000-0000-0000ABD20000}"/>
    <cellStyle name="Normal 6 2 3 3 3 11" xfId="61407" xr:uid="{00000000-0005-0000-0000-0000ACD20000}"/>
    <cellStyle name="Normal 6 2 3 3 3 2" xfId="5303" xr:uid="{00000000-0005-0000-0000-0000ADD20000}"/>
    <cellStyle name="Normal 6 2 3 3 3 2 2" xfId="17950" xr:uid="{00000000-0005-0000-0000-0000AED20000}"/>
    <cellStyle name="Normal 6 2 3 3 3 2 2 2" xfId="53166" xr:uid="{00000000-0005-0000-0000-0000AFD20000}"/>
    <cellStyle name="Normal 6 2 3 3 3 2 3" xfId="40569" xr:uid="{00000000-0005-0000-0000-0000B0D20000}"/>
    <cellStyle name="Normal 6 2 3 3 3 2 4" xfId="30555" xr:uid="{00000000-0005-0000-0000-0000B1D20000}"/>
    <cellStyle name="Normal 6 2 3 3 3 3" xfId="6773" xr:uid="{00000000-0005-0000-0000-0000B2D20000}"/>
    <cellStyle name="Normal 6 2 3 3 3 3 2" xfId="19404" xr:uid="{00000000-0005-0000-0000-0000B3D20000}"/>
    <cellStyle name="Normal 6 2 3 3 3 3 2 2" xfId="54620" xr:uid="{00000000-0005-0000-0000-0000B4D20000}"/>
    <cellStyle name="Normal 6 2 3 3 3 3 3" xfId="42023" xr:uid="{00000000-0005-0000-0000-0000B5D20000}"/>
    <cellStyle name="Normal 6 2 3 3 3 3 4" xfId="32009" xr:uid="{00000000-0005-0000-0000-0000B6D20000}"/>
    <cellStyle name="Normal 6 2 3 3 3 4" xfId="8232" xr:uid="{00000000-0005-0000-0000-0000B7D20000}"/>
    <cellStyle name="Normal 6 2 3 3 3 4 2" xfId="20858" xr:uid="{00000000-0005-0000-0000-0000B8D20000}"/>
    <cellStyle name="Normal 6 2 3 3 3 4 2 2" xfId="56074" xr:uid="{00000000-0005-0000-0000-0000B9D20000}"/>
    <cellStyle name="Normal 6 2 3 3 3 4 3" xfId="43477" xr:uid="{00000000-0005-0000-0000-0000BAD20000}"/>
    <cellStyle name="Normal 6 2 3 3 3 4 4" xfId="33463" xr:uid="{00000000-0005-0000-0000-0000BBD20000}"/>
    <cellStyle name="Normal 6 2 3 3 3 5" xfId="10013" xr:uid="{00000000-0005-0000-0000-0000BCD20000}"/>
    <cellStyle name="Normal 6 2 3 3 3 5 2" xfId="22634" xr:uid="{00000000-0005-0000-0000-0000BDD20000}"/>
    <cellStyle name="Normal 6 2 3 3 3 5 2 2" xfId="57850" xr:uid="{00000000-0005-0000-0000-0000BED20000}"/>
    <cellStyle name="Normal 6 2 3 3 3 5 3" xfId="45253" xr:uid="{00000000-0005-0000-0000-0000BFD20000}"/>
    <cellStyle name="Normal 6 2 3 3 3 5 4" xfId="35239" xr:uid="{00000000-0005-0000-0000-0000C0D20000}"/>
    <cellStyle name="Normal 6 2 3 3 3 6" xfId="11807" xr:uid="{00000000-0005-0000-0000-0000C1D20000}"/>
    <cellStyle name="Normal 6 2 3 3 3 6 2" xfId="24410" xr:uid="{00000000-0005-0000-0000-0000C2D20000}"/>
    <cellStyle name="Normal 6 2 3 3 3 6 2 2" xfId="59626" xr:uid="{00000000-0005-0000-0000-0000C3D20000}"/>
    <cellStyle name="Normal 6 2 3 3 3 6 3" xfId="47029" xr:uid="{00000000-0005-0000-0000-0000C4D20000}"/>
    <cellStyle name="Normal 6 2 3 3 3 6 4" xfId="37015" xr:uid="{00000000-0005-0000-0000-0000C5D20000}"/>
    <cellStyle name="Normal 6 2 3 3 3 7" xfId="16174" xr:uid="{00000000-0005-0000-0000-0000C6D20000}"/>
    <cellStyle name="Normal 6 2 3 3 3 7 2" xfId="51390" xr:uid="{00000000-0005-0000-0000-0000C7D20000}"/>
    <cellStyle name="Normal 6 2 3 3 3 7 3" xfId="28779" xr:uid="{00000000-0005-0000-0000-0000C8D20000}"/>
    <cellStyle name="Normal 6 2 3 3 3 8" xfId="14396" xr:uid="{00000000-0005-0000-0000-0000C9D20000}"/>
    <cellStyle name="Normal 6 2 3 3 3 8 2" xfId="49614" xr:uid="{00000000-0005-0000-0000-0000CAD20000}"/>
    <cellStyle name="Normal 6 2 3 3 3 9" xfId="38793" xr:uid="{00000000-0005-0000-0000-0000CBD20000}"/>
    <cellStyle name="Normal 6 2 3 3 4" xfId="2668" xr:uid="{00000000-0005-0000-0000-0000CCD20000}"/>
    <cellStyle name="Normal 6 2 3 3 4 10" xfId="26194" xr:uid="{00000000-0005-0000-0000-0000CDD20000}"/>
    <cellStyle name="Normal 6 2 3 3 4 11" xfId="60598" xr:uid="{00000000-0005-0000-0000-0000CED20000}"/>
    <cellStyle name="Normal 6 2 3 3 4 2" xfId="4494" xr:uid="{00000000-0005-0000-0000-0000CFD20000}"/>
    <cellStyle name="Normal 6 2 3 3 4 2 2" xfId="17141" xr:uid="{00000000-0005-0000-0000-0000D0D20000}"/>
    <cellStyle name="Normal 6 2 3 3 4 2 2 2" xfId="52357" xr:uid="{00000000-0005-0000-0000-0000D1D20000}"/>
    <cellStyle name="Normal 6 2 3 3 4 2 3" xfId="39760" xr:uid="{00000000-0005-0000-0000-0000D2D20000}"/>
    <cellStyle name="Normal 6 2 3 3 4 2 4" xfId="29746" xr:uid="{00000000-0005-0000-0000-0000D3D20000}"/>
    <cellStyle name="Normal 6 2 3 3 4 3" xfId="5964" xr:uid="{00000000-0005-0000-0000-0000D4D20000}"/>
    <cellStyle name="Normal 6 2 3 3 4 3 2" xfId="18595" xr:uid="{00000000-0005-0000-0000-0000D5D20000}"/>
    <cellStyle name="Normal 6 2 3 3 4 3 2 2" xfId="53811" xr:uid="{00000000-0005-0000-0000-0000D6D20000}"/>
    <cellStyle name="Normal 6 2 3 3 4 3 3" xfId="41214" xr:uid="{00000000-0005-0000-0000-0000D7D20000}"/>
    <cellStyle name="Normal 6 2 3 3 4 3 4" xfId="31200" xr:uid="{00000000-0005-0000-0000-0000D8D20000}"/>
    <cellStyle name="Normal 6 2 3 3 4 4" xfId="7423" xr:uid="{00000000-0005-0000-0000-0000D9D20000}"/>
    <cellStyle name="Normal 6 2 3 3 4 4 2" xfId="20049" xr:uid="{00000000-0005-0000-0000-0000DAD20000}"/>
    <cellStyle name="Normal 6 2 3 3 4 4 2 2" xfId="55265" xr:uid="{00000000-0005-0000-0000-0000DBD20000}"/>
    <cellStyle name="Normal 6 2 3 3 4 4 3" xfId="42668" xr:uid="{00000000-0005-0000-0000-0000DCD20000}"/>
    <cellStyle name="Normal 6 2 3 3 4 4 4" xfId="32654" xr:uid="{00000000-0005-0000-0000-0000DDD20000}"/>
    <cellStyle name="Normal 6 2 3 3 4 5" xfId="9204" xr:uid="{00000000-0005-0000-0000-0000DED20000}"/>
    <cellStyle name="Normal 6 2 3 3 4 5 2" xfId="21825" xr:uid="{00000000-0005-0000-0000-0000DFD20000}"/>
    <cellStyle name="Normal 6 2 3 3 4 5 2 2" xfId="57041" xr:uid="{00000000-0005-0000-0000-0000E0D20000}"/>
    <cellStyle name="Normal 6 2 3 3 4 5 3" xfId="44444" xr:uid="{00000000-0005-0000-0000-0000E1D20000}"/>
    <cellStyle name="Normal 6 2 3 3 4 5 4" xfId="34430" xr:uid="{00000000-0005-0000-0000-0000E2D20000}"/>
    <cellStyle name="Normal 6 2 3 3 4 6" xfId="10998" xr:uid="{00000000-0005-0000-0000-0000E3D20000}"/>
    <cellStyle name="Normal 6 2 3 3 4 6 2" xfId="23601" xr:uid="{00000000-0005-0000-0000-0000E4D20000}"/>
    <cellStyle name="Normal 6 2 3 3 4 6 2 2" xfId="58817" xr:uid="{00000000-0005-0000-0000-0000E5D20000}"/>
    <cellStyle name="Normal 6 2 3 3 4 6 3" xfId="46220" xr:uid="{00000000-0005-0000-0000-0000E6D20000}"/>
    <cellStyle name="Normal 6 2 3 3 4 6 4" xfId="36206" xr:uid="{00000000-0005-0000-0000-0000E7D20000}"/>
    <cellStyle name="Normal 6 2 3 3 4 7" xfId="15365" xr:uid="{00000000-0005-0000-0000-0000E8D20000}"/>
    <cellStyle name="Normal 6 2 3 3 4 7 2" xfId="50581" xr:uid="{00000000-0005-0000-0000-0000E9D20000}"/>
    <cellStyle name="Normal 6 2 3 3 4 7 3" xfId="27970" xr:uid="{00000000-0005-0000-0000-0000EAD20000}"/>
    <cellStyle name="Normal 6 2 3 3 4 8" xfId="13587" xr:uid="{00000000-0005-0000-0000-0000EBD20000}"/>
    <cellStyle name="Normal 6 2 3 3 4 8 2" xfId="48805" xr:uid="{00000000-0005-0000-0000-0000ECD20000}"/>
    <cellStyle name="Normal 6 2 3 3 4 9" xfId="37984" xr:uid="{00000000-0005-0000-0000-0000EDD20000}"/>
    <cellStyle name="Normal 6 2 3 3 5" xfId="3832" xr:uid="{00000000-0005-0000-0000-0000EED20000}"/>
    <cellStyle name="Normal 6 2 3 3 5 2" xfId="8555" xr:uid="{00000000-0005-0000-0000-0000EFD20000}"/>
    <cellStyle name="Normal 6 2 3 3 5 2 2" xfId="21181" xr:uid="{00000000-0005-0000-0000-0000F0D20000}"/>
    <cellStyle name="Normal 6 2 3 3 5 2 2 2" xfId="56397" xr:uid="{00000000-0005-0000-0000-0000F1D20000}"/>
    <cellStyle name="Normal 6 2 3 3 5 2 3" xfId="43800" xr:uid="{00000000-0005-0000-0000-0000F2D20000}"/>
    <cellStyle name="Normal 6 2 3 3 5 2 4" xfId="33786" xr:uid="{00000000-0005-0000-0000-0000F3D20000}"/>
    <cellStyle name="Normal 6 2 3 3 5 3" xfId="10336" xr:uid="{00000000-0005-0000-0000-0000F4D20000}"/>
    <cellStyle name="Normal 6 2 3 3 5 3 2" xfId="22957" xr:uid="{00000000-0005-0000-0000-0000F5D20000}"/>
    <cellStyle name="Normal 6 2 3 3 5 3 2 2" xfId="58173" xr:uid="{00000000-0005-0000-0000-0000F6D20000}"/>
    <cellStyle name="Normal 6 2 3 3 5 3 3" xfId="45576" xr:uid="{00000000-0005-0000-0000-0000F7D20000}"/>
    <cellStyle name="Normal 6 2 3 3 5 3 4" xfId="35562" xr:uid="{00000000-0005-0000-0000-0000F8D20000}"/>
    <cellStyle name="Normal 6 2 3 3 5 4" xfId="12132" xr:uid="{00000000-0005-0000-0000-0000F9D20000}"/>
    <cellStyle name="Normal 6 2 3 3 5 4 2" xfId="24733" xr:uid="{00000000-0005-0000-0000-0000FAD20000}"/>
    <cellStyle name="Normal 6 2 3 3 5 4 2 2" xfId="59949" xr:uid="{00000000-0005-0000-0000-0000FBD20000}"/>
    <cellStyle name="Normal 6 2 3 3 5 4 3" xfId="47352" xr:uid="{00000000-0005-0000-0000-0000FCD20000}"/>
    <cellStyle name="Normal 6 2 3 3 5 4 4" xfId="37338" xr:uid="{00000000-0005-0000-0000-0000FDD20000}"/>
    <cellStyle name="Normal 6 2 3 3 5 5" xfId="16497" xr:uid="{00000000-0005-0000-0000-0000FED20000}"/>
    <cellStyle name="Normal 6 2 3 3 5 5 2" xfId="51713" xr:uid="{00000000-0005-0000-0000-0000FFD20000}"/>
    <cellStyle name="Normal 6 2 3 3 5 5 3" xfId="29102" xr:uid="{00000000-0005-0000-0000-000000D30000}"/>
    <cellStyle name="Normal 6 2 3 3 5 6" xfId="14719" xr:uid="{00000000-0005-0000-0000-000001D30000}"/>
    <cellStyle name="Normal 6 2 3 3 5 6 2" xfId="49937" xr:uid="{00000000-0005-0000-0000-000002D30000}"/>
    <cellStyle name="Normal 6 2 3 3 5 7" xfId="39116" xr:uid="{00000000-0005-0000-0000-000003D30000}"/>
    <cellStyle name="Normal 6 2 3 3 5 8" xfId="27326" xr:uid="{00000000-0005-0000-0000-000004D30000}"/>
    <cellStyle name="Normal 6 2 3 3 6" xfId="4172" xr:uid="{00000000-0005-0000-0000-000005D30000}"/>
    <cellStyle name="Normal 6 2 3 3 6 2" xfId="16819" xr:uid="{00000000-0005-0000-0000-000006D30000}"/>
    <cellStyle name="Normal 6 2 3 3 6 2 2" xfId="52035" xr:uid="{00000000-0005-0000-0000-000007D30000}"/>
    <cellStyle name="Normal 6 2 3 3 6 2 3" xfId="29424" xr:uid="{00000000-0005-0000-0000-000008D30000}"/>
    <cellStyle name="Normal 6 2 3 3 6 3" xfId="13265" xr:uid="{00000000-0005-0000-0000-000009D30000}"/>
    <cellStyle name="Normal 6 2 3 3 6 3 2" xfId="48483" xr:uid="{00000000-0005-0000-0000-00000AD30000}"/>
    <cellStyle name="Normal 6 2 3 3 6 4" xfId="39438" xr:uid="{00000000-0005-0000-0000-00000BD30000}"/>
    <cellStyle name="Normal 6 2 3 3 6 5" xfId="25872" xr:uid="{00000000-0005-0000-0000-00000CD30000}"/>
    <cellStyle name="Normal 6 2 3 3 7" xfId="5642" xr:uid="{00000000-0005-0000-0000-00000DD30000}"/>
    <cellStyle name="Normal 6 2 3 3 7 2" xfId="18273" xr:uid="{00000000-0005-0000-0000-00000ED30000}"/>
    <cellStyle name="Normal 6 2 3 3 7 2 2" xfId="53489" xr:uid="{00000000-0005-0000-0000-00000FD30000}"/>
    <cellStyle name="Normal 6 2 3 3 7 3" xfId="40892" xr:uid="{00000000-0005-0000-0000-000010D30000}"/>
    <cellStyle name="Normal 6 2 3 3 7 4" xfId="30878" xr:uid="{00000000-0005-0000-0000-000011D30000}"/>
    <cellStyle name="Normal 6 2 3 3 8" xfId="7101" xr:uid="{00000000-0005-0000-0000-000012D30000}"/>
    <cellStyle name="Normal 6 2 3 3 8 2" xfId="19727" xr:uid="{00000000-0005-0000-0000-000013D30000}"/>
    <cellStyle name="Normal 6 2 3 3 8 2 2" xfId="54943" xr:uid="{00000000-0005-0000-0000-000014D30000}"/>
    <cellStyle name="Normal 6 2 3 3 8 3" xfId="42346" xr:uid="{00000000-0005-0000-0000-000015D30000}"/>
    <cellStyle name="Normal 6 2 3 3 8 4" xfId="32332" xr:uid="{00000000-0005-0000-0000-000016D30000}"/>
    <cellStyle name="Normal 6 2 3 3 9" xfId="8882" xr:uid="{00000000-0005-0000-0000-000017D30000}"/>
    <cellStyle name="Normal 6 2 3 3 9 2" xfId="21503" xr:uid="{00000000-0005-0000-0000-000018D30000}"/>
    <cellStyle name="Normal 6 2 3 3 9 2 2" xfId="56719" xr:uid="{00000000-0005-0000-0000-000019D30000}"/>
    <cellStyle name="Normal 6 2 3 3 9 3" xfId="44122" xr:uid="{00000000-0005-0000-0000-00001AD30000}"/>
    <cellStyle name="Normal 6 2 3 3 9 4" xfId="34108" xr:uid="{00000000-0005-0000-0000-00001BD30000}"/>
    <cellStyle name="Normal 6 2 3 4" xfId="3013" xr:uid="{00000000-0005-0000-0000-00001CD30000}"/>
    <cellStyle name="Normal 6 2 3 4 10" xfId="25388" xr:uid="{00000000-0005-0000-0000-00001DD30000}"/>
    <cellStyle name="Normal 6 2 3 4 11" xfId="60923" xr:uid="{00000000-0005-0000-0000-00001ED30000}"/>
    <cellStyle name="Normal 6 2 3 4 2" xfId="4819" xr:uid="{00000000-0005-0000-0000-00001FD30000}"/>
    <cellStyle name="Normal 6 2 3 4 2 2" xfId="17466" xr:uid="{00000000-0005-0000-0000-000020D30000}"/>
    <cellStyle name="Normal 6 2 3 4 2 2 2" xfId="52682" xr:uid="{00000000-0005-0000-0000-000021D30000}"/>
    <cellStyle name="Normal 6 2 3 4 2 2 3" xfId="30071" xr:uid="{00000000-0005-0000-0000-000022D30000}"/>
    <cellStyle name="Normal 6 2 3 4 2 3" xfId="13912" xr:uid="{00000000-0005-0000-0000-000023D30000}"/>
    <cellStyle name="Normal 6 2 3 4 2 3 2" xfId="49130" xr:uid="{00000000-0005-0000-0000-000024D30000}"/>
    <cellStyle name="Normal 6 2 3 4 2 4" xfId="40085" xr:uid="{00000000-0005-0000-0000-000025D30000}"/>
    <cellStyle name="Normal 6 2 3 4 2 5" xfId="26519" xr:uid="{00000000-0005-0000-0000-000026D30000}"/>
    <cellStyle name="Normal 6 2 3 4 3" xfId="6289" xr:uid="{00000000-0005-0000-0000-000027D30000}"/>
    <cellStyle name="Normal 6 2 3 4 3 2" xfId="18920" xr:uid="{00000000-0005-0000-0000-000028D30000}"/>
    <cellStyle name="Normal 6 2 3 4 3 2 2" xfId="54136" xr:uid="{00000000-0005-0000-0000-000029D30000}"/>
    <cellStyle name="Normal 6 2 3 4 3 3" xfId="41539" xr:uid="{00000000-0005-0000-0000-00002AD30000}"/>
    <cellStyle name="Normal 6 2 3 4 3 4" xfId="31525" xr:uid="{00000000-0005-0000-0000-00002BD30000}"/>
    <cellStyle name="Normal 6 2 3 4 4" xfId="7748" xr:uid="{00000000-0005-0000-0000-00002CD30000}"/>
    <cellStyle name="Normal 6 2 3 4 4 2" xfId="20374" xr:uid="{00000000-0005-0000-0000-00002DD30000}"/>
    <cellStyle name="Normal 6 2 3 4 4 2 2" xfId="55590" xr:uid="{00000000-0005-0000-0000-00002ED30000}"/>
    <cellStyle name="Normal 6 2 3 4 4 3" xfId="42993" xr:uid="{00000000-0005-0000-0000-00002FD30000}"/>
    <cellStyle name="Normal 6 2 3 4 4 4" xfId="32979" xr:uid="{00000000-0005-0000-0000-000030D30000}"/>
    <cellStyle name="Normal 6 2 3 4 5" xfId="9529" xr:uid="{00000000-0005-0000-0000-000031D30000}"/>
    <cellStyle name="Normal 6 2 3 4 5 2" xfId="22150" xr:uid="{00000000-0005-0000-0000-000032D30000}"/>
    <cellStyle name="Normal 6 2 3 4 5 2 2" xfId="57366" xr:uid="{00000000-0005-0000-0000-000033D30000}"/>
    <cellStyle name="Normal 6 2 3 4 5 3" xfId="44769" xr:uid="{00000000-0005-0000-0000-000034D30000}"/>
    <cellStyle name="Normal 6 2 3 4 5 4" xfId="34755" xr:uid="{00000000-0005-0000-0000-000035D30000}"/>
    <cellStyle name="Normal 6 2 3 4 6" xfId="11323" xr:uid="{00000000-0005-0000-0000-000036D30000}"/>
    <cellStyle name="Normal 6 2 3 4 6 2" xfId="23926" xr:uid="{00000000-0005-0000-0000-000037D30000}"/>
    <cellStyle name="Normal 6 2 3 4 6 2 2" xfId="59142" xr:uid="{00000000-0005-0000-0000-000038D30000}"/>
    <cellStyle name="Normal 6 2 3 4 6 3" xfId="46545" xr:uid="{00000000-0005-0000-0000-000039D30000}"/>
    <cellStyle name="Normal 6 2 3 4 6 4" xfId="36531" xr:uid="{00000000-0005-0000-0000-00003AD30000}"/>
    <cellStyle name="Normal 6 2 3 4 7" xfId="15690" xr:uid="{00000000-0005-0000-0000-00003BD30000}"/>
    <cellStyle name="Normal 6 2 3 4 7 2" xfId="50906" xr:uid="{00000000-0005-0000-0000-00003CD30000}"/>
    <cellStyle name="Normal 6 2 3 4 7 3" xfId="28295" xr:uid="{00000000-0005-0000-0000-00003DD30000}"/>
    <cellStyle name="Normal 6 2 3 4 8" xfId="12781" xr:uid="{00000000-0005-0000-0000-00003ED30000}"/>
    <cellStyle name="Normal 6 2 3 4 8 2" xfId="47999" xr:uid="{00000000-0005-0000-0000-00003FD30000}"/>
    <cellStyle name="Normal 6 2 3 4 9" xfId="38309" xr:uid="{00000000-0005-0000-0000-000040D30000}"/>
    <cellStyle name="Normal 6 2 3 5" xfId="2845" xr:uid="{00000000-0005-0000-0000-000041D30000}"/>
    <cellStyle name="Normal 6 2 3 5 10" xfId="25233" xr:uid="{00000000-0005-0000-0000-000042D30000}"/>
    <cellStyle name="Normal 6 2 3 5 11" xfId="60768" xr:uid="{00000000-0005-0000-0000-000043D30000}"/>
    <cellStyle name="Normal 6 2 3 5 2" xfId="4664" xr:uid="{00000000-0005-0000-0000-000044D30000}"/>
    <cellStyle name="Normal 6 2 3 5 2 2" xfId="17311" xr:uid="{00000000-0005-0000-0000-000045D30000}"/>
    <cellStyle name="Normal 6 2 3 5 2 2 2" xfId="52527" xr:uid="{00000000-0005-0000-0000-000046D30000}"/>
    <cellStyle name="Normal 6 2 3 5 2 2 3" xfId="29916" xr:uid="{00000000-0005-0000-0000-000047D30000}"/>
    <cellStyle name="Normal 6 2 3 5 2 3" xfId="13757" xr:uid="{00000000-0005-0000-0000-000048D30000}"/>
    <cellStyle name="Normal 6 2 3 5 2 3 2" xfId="48975" xr:uid="{00000000-0005-0000-0000-000049D30000}"/>
    <cellStyle name="Normal 6 2 3 5 2 4" xfId="39930" xr:uid="{00000000-0005-0000-0000-00004AD30000}"/>
    <cellStyle name="Normal 6 2 3 5 2 5" xfId="26364" xr:uid="{00000000-0005-0000-0000-00004BD30000}"/>
    <cellStyle name="Normal 6 2 3 5 3" xfId="6134" xr:uid="{00000000-0005-0000-0000-00004CD30000}"/>
    <cellStyle name="Normal 6 2 3 5 3 2" xfId="18765" xr:uid="{00000000-0005-0000-0000-00004DD30000}"/>
    <cellStyle name="Normal 6 2 3 5 3 2 2" xfId="53981" xr:uid="{00000000-0005-0000-0000-00004ED30000}"/>
    <cellStyle name="Normal 6 2 3 5 3 3" xfId="41384" xr:uid="{00000000-0005-0000-0000-00004FD30000}"/>
    <cellStyle name="Normal 6 2 3 5 3 4" xfId="31370" xr:uid="{00000000-0005-0000-0000-000050D30000}"/>
    <cellStyle name="Normal 6 2 3 5 4" xfId="7593" xr:uid="{00000000-0005-0000-0000-000051D30000}"/>
    <cellStyle name="Normal 6 2 3 5 4 2" xfId="20219" xr:uid="{00000000-0005-0000-0000-000052D30000}"/>
    <cellStyle name="Normal 6 2 3 5 4 2 2" xfId="55435" xr:uid="{00000000-0005-0000-0000-000053D30000}"/>
    <cellStyle name="Normal 6 2 3 5 4 3" xfId="42838" xr:uid="{00000000-0005-0000-0000-000054D30000}"/>
    <cellStyle name="Normal 6 2 3 5 4 4" xfId="32824" xr:uid="{00000000-0005-0000-0000-000055D30000}"/>
    <cellStyle name="Normal 6 2 3 5 5" xfId="9374" xr:uid="{00000000-0005-0000-0000-000056D30000}"/>
    <cellStyle name="Normal 6 2 3 5 5 2" xfId="21995" xr:uid="{00000000-0005-0000-0000-000057D30000}"/>
    <cellStyle name="Normal 6 2 3 5 5 2 2" xfId="57211" xr:uid="{00000000-0005-0000-0000-000058D30000}"/>
    <cellStyle name="Normal 6 2 3 5 5 3" xfId="44614" xr:uid="{00000000-0005-0000-0000-000059D30000}"/>
    <cellStyle name="Normal 6 2 3 5 5 4" xfId="34600" xr:uid="{00000000-0005-0000-0000-00005AD30000}"/>
    <cellStyle name="Normal 6 2 3 5 6" xfId="11168" xr:uid="{00000000-0005-0000-0000-00005BD30000}"/>
    <cellStyle name="Normal 6 2 3 5 6 2" xfId="23771" xr:uid="{00000000-0005-0000-0000-00005CD30000}"/>
    <cellStyle name="Normal 6 2 3 5 6 2 2" xfId="58987" xr:uid="{00000000-0005-0000-0000-00005DD30000}"/>
    <cellStyle name="Normal 6 2 3 5 6 3" xfId="46390" xr:uid="{00000000-0005-0000-0000-00005ED30000}"/>
    <cellStyle name="Normal 6 2 3 5 6 4" xfId="36376" xr:uid="{00000000-0005-0000-0000-00005FD30000}"/>
    <cellStyle name="Normal 6 2 3 5 7" xfId="15535" xr:uid="{00000000-0005-0000-0000-000060D30000}"/>
    <cellStyle name="Normal 6 2 3 5 7 2" xfId="50751" xr:uid="{00000000-0005-0000-0000-000061D30000}"/>
    <cellStyle name="Normal 6 2 3 5 7 3" xfId="28140" xr:uid="{00000000-0005-0000-0000-000062D30000}"/>
    <cellStyle name="Normal 6 2 3 5 8" xfId="12626" xr:uid="{00000000-0005-0000-0000-000063D30000}"/>
    <cellStyle name="Normal 6 2 3 5 8 2" xfId="47844" xr:uid="{00000000-0005-0000-0000-000064D30000}"/>
    <cellStyle name="Normal 6 2 3 5 9" xfId="38154" xr:uid="{00000000-0005-0000-0000-000065D30000}"/>
    <cellStyle name="Normal 6 2 3 6" xfId="3355" xr:uid="{00000000-0005-0000-0000-000066D30000}"/>
    <cellStyle name="Normal 6 2 3 6 10" xfId="26851" xr:uid="{00000000-0005-0000-0000-000067D30000}"/>
    <cellStyle name="Normal 6 2 3 6 11" xfId="61255" xr:uid="{00000000-0005-0000-0000-000068D30000}"/>
    <cellStyle name="Normal 6 2 3 6 2" xfId="5151" xr:uid="{00000000-0005-0000-0000-000069D30000}"/>
    <cellStyle name="Normal 6 2 3 6 2 2" xfId="17798" xr:uid="{00000000-0005-0000-0000-00006AD30000}"/>
    <cellStyle name="Normal 6 2 3 6 2 2 2" xfId="53014" xr:uid="{00000000-0005-0000-0000-00006BD30000}"/>
    <cellStyle name="Normal 6 2 3 6 2 3" xfId="40417" xr:uid="{00000000-0005-0000-0000-00006CD30000}"/>
    <cellStyle name="Normal 6 2 3 6 2 4" xfId="30403" xr:uid="{00000000-0005-0000-0000-00006DD30000}"/>
    <cellStyle name="Normal 6 2 3 6 3" xfId="6621" xr:uid="{00000000-0005-0000-0000-00006ED30000}"/>
    <cellStyle name="Normal 6 2 3 6 3 2" xfId="19252" xr:uid="{00000000-0005-0000-0000-00006FD30000}"/>
    <cellStyle name="Normal 6 2 3 6 3 2 2" xfId="54468" xr:uid="{00000000-0005-0000-0000-000070D30000}"/>
    <cellStyle name="Normal 6 2 3 6 3 3" xfId="41871" xr:uid="{00000000-0005-0000-0000-000071D30000}"/>
    <cellStyle name="Normal 6 2 3 6 3 4" xfId="31857" xr:uid="{00000000-0005-0000-0000-000072D30000}"/>
    <cellStyle name="Normal 6 2 3 6 4" xfId="8080" xr:uid="{00000000-0005-0000-0000-000073D30000}"/>
    <cellStyle name="Normal 6 2 3 6 4 2" xfId="20706" xr:uid="{00000000-0005-0000-0000-000074D30000}"/>
    <cellStyle name="Normal 6 2 3 6 4 2 2" xfId="55922" xr:uid="{00000000-0005-0000-0000-000075D30000}"/>
    <cellStyle name="Normal 6 2 3 6 4 3" xfId="43325" xr:uid="{00000000-0005-0000-0000-000076D30000}"/>
    <cellStyle name="Normal 6 2 3 6 4 4" xfId="33311" xr:uid="{00000000-0005-0000-0000-000077D30000}"/>
    <cellStyle name="Normal 6 2 3 6 5" xfId="9861" xr:uid="{00000000-0005-0000-0000-000078D30000}"/>
    <cellStyle name="Normal 6 2 3 6 5 2" xfId="22482" xr:uid="{00000000-0005-0000-0000-000079D30000}"/>
    <cellStyle name="Normal 6 2 3 6 5 2 2" xfId="57698" xr:uid="{00000000-0005-0000-0000-00007AD30000}"/>
    <cellStyle name="Normal 6 2 3 6 5 3" xfId="45101" xr:uid="{00000000-0005-0000-0000-00007BD30000}"/>
    <cellStyle name="Normal 6 2 3 6 5 4" xfId="35087" xr:uid="{00000000-0005-0000-0000-00007CD30000}"/>
    <cellStyle name="Normal 6 2 3 6 6" xfId="11655" xr:uid="{00000000-0005-0000-0000-00007DD30000}"/>
    <cellStyle name="Normal 6 2 3 6 6 2" xfId="24258" xr:uid="{00000000-0005-0000-0000-00007ED30000}"/>
    <cellStyle name="Normal 6 2 3 6 6 2 2" xfId="59474" xr:uid="{00000000-0005-0000-0000-00007FD30000}"/>
    <cellStyle name="Normal 6 2 3 6 6 3" xfId="46877" xr:uid="{00000000-0005-0000-0000-000080D30000}"/>
    <cellStyle name="Normal 6 2 3 6 6 4" xfId="36863" xr:uid="{00000000-0005-0000-0000-000081D30000}"/>
    <cellStyle name="Normal 6 2 3 6 7" xfId="16022" xr:uid="{00000000-0005-0000-0000-000082D30000}"/>
    <cellStyle name="Normal 6 2 3 6 7 2" xfId="51238" xr:uid="{00000000-0005-0000-0000-000083D30000}"/>
    <cellStyle name="Normal 6 2 3 6 7 3" xfId="28627" xr:uid="{00000000-0005-0000-0000-000084D30000}"/>
    <cellStyle name="Normal 6 2 3 6 8" xfId="14244" xr:uid="{00000000-0005-0000-0000-000085D30000}"/>
    <cellStyle name="Normal 6 2 3 6 8 2" xfId="49462" xr:uid="{00000000-0005-0000-0000-000086D30000}"/>
    <cellStyle name="Normal 6 2 3 6 9" xfId="38641" xr:uid="{00000000-0005-0000-0000-000087D30000}"/>
    <cellStyle name="Normal 6 2 3 7" xfId="2515" xr:uid="{00000000-0005-0000-0000-000088D30000}"/>
    <cellStyle name="Normal 6 2 3 7 10" xfId="26042" xr:uid="{00000000-0005-0000-0000-000089D30000}"/>
    <cellStyle name="Normal 6 2 3 7 11" xfId="60446" xr:uid="{00000000-0005-0000-0000-00008AD30000}"/>
    <cellStyle name="Normal 6 2 3 7 2" xfId="4342" xr:uid="{00000000-0005-0000-0000-00008BD30000}"/>
    <cellStyle name="Normal 6 2 3 7 2 2" xfId="16989" xr:uid="{00000000-0005-0000-0000-00008CD30000}"/>
    <cellStyle name="Normal 6 2 3 7 2 2 2" xfId="52205" xr:uid="{00000000-0005-0000-0000-00008DD30000}"/>
    <cellStyle name="Normal 6 2 3 7 2 3" xfId="39608" xr:uid="{00000000-0005-0000-0000-00008ED30000}"/>
    <cellStyle name="Normal 6 2 3 7 2 4" xfId="29594" xr:uid="{00000000-0005-0000-0000-00008FD30000}"/>
    <cellStyle name="Normal 6 2 3 7 3" xfId="5812" xr:uid="{00000000-0005-0000-0000-000090D30000}"/>
    <cellStyle name="Normal 6 2 3 7 3 2" xfId="18443" xr:uid="{00000000-0005-0000-0000-000091D30000}"/>
    <cellStyle name="Normal 6 2 3 7 3 2 2" xfId="53659" xr:uid="{00000000-0005-0000-0000-000092D30000}"/>
    <cellStyle name="Normal 6 2 3 7 3 3" xfId="41062" xr:uid="{00000000-0005-0000-0000-000093D30000}"/>
    <cellStyle name="Normal 6 2 3 7 3 4" xfId="31048" xr:uid="{00000000-0005-0000-0000-000094D30000}"/>
    <cellStyle name="Normal 6 2 3 7 4" xfId="7271" xr:uid="{00000000-0005-0000-0000-000095D30000}"/>
    <cellStyle name="Normal 6 2 3 7 4 2" xfId="19897" xr:uid="{00000000-0005-0000-0000-000096D30000}"/>
    <cellStyle name="Normal 6 2 3 7 4 2 2" xfId="55113" xr:uid="{00000000-0005-0000-0000-000097D30000}"/>
    <cellStyle name="Normal 6 2 3 7 4 3" xfId="42516" xr:uid="{00000000-0005-0000-0000-000098D30000}"/>
    <cellStyle name="Normal 6 2 3 7 4 4" xfId="32502" xr:uid="{00000000-0005-0000-0000-000099D30000}"/>
    <cellStyle name="Normal 6 2 3 7 5" xfId="9052" xr:uid="{00000000-0005-0000-0000-00009AD30000}"/>
    <cellStyle name="Normal 6 2 3 7 5 2" xfId="21673" xr:uid="{00000000-0005-0000-0000-00009BD30000}"/>
    <cellStyle name="Normal 6 2 3 7 5 2 2" xfId="56889" xr:uid="{00000000-0005-0000-0000-00009CD30000}"/>
    <cellStyle name="Normal 6 2 3 7 5 3" xfId="44292" xr:uid="{00000000-0005-0000-0000-00009DD30000}"/>
    <cellStyle name="Normal 6 2 3 7 5 4" xfId="34278" xr:uid="{00000000-0005-0000-0000-00009ED30000}"/>
    <cellStyle name="Normal 6 2 3 7 6" xfId="10846" xr:uid="{00000000-0005-0000-0000-00009FD30000}"/>
    <cellStyle name="Normal 6 2 3 7 6 2" xfId="23449" xr:uid="{00000000-0005-0000-0000-0000A0D30000}"/>
    <cellStyle name="Normal 6 2 3 7 6 2 2" xfId="58665" xr:uid="{00000000-0005-0000-0000-0000A1D30000}"/>
    <cellStyle name="Normal 6 2 3 7 6 3" xfId="46068" xr:uid="{00000000-0005-0000-0000-0000A2D30000}"/>
    <cellStyle name="Normal 6 2 3 7 6 4" xfId="36054" xr:uid="{00000000-0005-0000-0000-0000A3D30000}"/>
    <cellStyle name="Normal 6 2 3 7 7" xfId="15213" xr:uid="{00000000-0005-0000-0000-0000A4D30000}"/>
    <cellStyle name="Normal 6 2 3 7 7 2" xfId="50429" xr:uid="{00000000-0005-0000-0000-0000A5D30000}"/>
    <cellStyle name="Normal 6 2 3 7 7 3" xfId="27818" xr:uid="{00000000-0005-0000-0000-0000A6D30000}"/>
    <cellStyle name="Normal 6 2 3 7 8" xfId="13435" xr:uid="{00000000-0005-0000-0000-0000A7D30000}"/>
    <cellStyle name="Normal 6 2 3 7 8 2" xfId="48653" xr:uid="{00000000-0005-0000-0000-0000A8D30000}"/>
    <cellStyle name="Normal 6 2 3 7 9" xfId="37832" xr:uid="{00000000-0005-0000-0000-0000A9D30000}"/>
    <cellStyle name="Normal 6 2 3 8" xfId="3679" xr:uid="{00000000-0005-0000-0000-0000AAD30000}"/>
    <cellStyle name="Normal 6 2 3 8 2" xfId="8403" xr:uid="{00000000-0005-0000-0000-0000ABD30000}"/>
    <cellStyle name="Normal 6 2 3 8 2 2" xfId="21029" xr:uid="{00000000-0005-0000-0000-0000ACD30000}"/>
    <cellStyle name="Normal 6 2 3 8 2 2 2" xfId="56245" xr:uid="{00000000-0005-0000-0000-0000ADD30000}"/>
    <cellStyle name="Normal 6 2 3 8 2 3" xfId="43648" xr:uid="{00000000-0005-0000-0000-0000AED30000}"/>
    <cellStyle name="Normal 6 2 3 8 2 4" xfId="33634" xr:uid="{00000000-0005-0000-0000-0000AFD30000}"/>
    <cellStyle name="Normal 6 2 3 8 3" xfId="10184" xr:uid="{00000000-0005-0000-0000-0000B0D30000}"/>
    <cellStyle name="Normal 6 2 3 8 3 2" xfId="22805" xr:uid="{00000000-0005-0000-0000-0000B1D30000}"/>
    <cellStyle name="Normal 6 2 3 8 3 2 2" xfId="58021" xr:uid="{00000000-0005-0000-0000-0000B2D30000}"/>
    <cellStyle name="Normal 6 2 3 8 3 3" xfId="45424" xr:uid="{00000000-0005-0000-0000-0000B3D30000}"/>
    <cellStyle name="Normal 6 2 3 8 3 4" xfId="35410" xr:uid="{00000000-0005-0000-0000-0000B4D30000}"/>
    <cellStyle name="Normal 6 2 3 8 4" xfId="11980" xr:uid="{00000000-0005-0000-0000-0000B5D30000}"/>
    <cellStyle name="Normal 6 2 3 8 4 2" xfId="24581" xr:uid="{00000000-0005-0000-0000-0000B6D30000}"/>
    <cellStyle name="Normal 6 2 3 8 4 2 2" xfId="59797" xr:uid="{00000000-0005-0000-0000-0000B7D30000}"/>
    <cellStyle name="Normal 6 2 3 8 4 3" xfId="47200" xr:uid="{00000000-0005-0000-0000-0000B8D30000}"/>
    <cellStyle name="Normal 6 2 3 8 4 4" xfId="37186" xr:uid="{00000000-0005-0000-0000-0000B9D30000}"/>
    <cellStyle name="Normal 6 2 3 8 5" xfId="16345" xr:uid="{00000000-0005-0000-0000-0000BAD30000}"/>
    <cellStyle name="Normal 6 2 3 8 5 2" xfId="51561" xr:uid="{00000000-0005-0000-0000-0000BBD30000}"/>
    <cellStyle name="Normal 6 2 3 8 5 3" xfId="28950" xr:uid="{00000000-0005-0000-0000-0000BCD30000}"/>
    <cellStyle name="Normal 6 2 3 8 6" xfId="14567" xr:uid="{00000000-0005-0000-0000-0000BDD30000}"/>
    <cellStyle name="Normal 6 2 3 8 6 2" xfId="49785" xr:uid="{00000000-0005-0000-0000-0000BED30000}"/>
    <cellStyle name="Normal 6 2 3 8 7" xfId="38964" xr:uid="{00000000-0005-0000-0000-0000BFD30000}"/>
    <cellStyle name="Normal 6 2 3 8 8" xfId="27174" xr:uid="{00000000-0005-0000-0000-0000C0D30000}"/>
    <cellStyle name="Normal 6 2 3 9" xfId="4011" xr:uid="{00000000-0005-0000-0000-0000C1D30000}"/>
    <cellStyle name="Normal 6 2 3 9 2" xfId="16667" xr:uid="{00000000-0005-0000-0000-0000C2D30000}"/>
    <cellStyle name="Normal 6 2 3 9 2 2" xfId="51883" xr:uid="{00000000-0005-0000-0000-0000C3D30000}"/>
    <cellStyle name="Normal 6 2 3 9 2 3" xfId="29272" xr:uid="{00000000-0005-0000-0000-0000C4D30000}"/>
    <cellStyle name="Normal 6 2 3 9 3" xfId="13113" xr:uid="{00000000-0005-0000-0000-0000C5D30000}"/>
    <cellStyle name="Normal 6 2 3 9 3 2" xfId="48331" xr:uid="{00000000-0005-0000-0000-0000C6D30000}"/>
    <cellStyle name="Normal 6 2 3 9 4" xfId="39286" xr:uid="{00000000-0005-0000-0000-0000C7D30000}"/>
    <cellStyle name="Normal 6 2 3 9 5" xfId="25720" xr:uid="{00000000-0005-0000-0000-0000C8D30000}"/>
    <cellStyle name="Normal 6 2 3_District Target Attainment" xfId="1184" xr:uid="{00000000-0005-0000-0000-0000C9D30000}"/>
    <cellStyle name="Normal 6 2 4" xfId="1807" xr:uid="{00000000-0005-0000-0000-0000CAD30000}"/>
    <cellStyle name="Normal 6 2 4 10" xfId="7019" xr:uid="{00000000-0005-0000-0000-0000CBD30000}"/>
    <cellStyle name="Normal 6 2 4 10 2" xfId="19646" xr:uid="{00000000-0005-0000-0000-0000CCD30000}"/>
    <cellStyle name="Normal 6 2 4 10 2 2" xfId="54862" xr:uid="{00000000-0005-0000-0000-0000CDD30000}"/>
    <cellStyle name="Normal 6 2 4 10 3" xfId="42265" xr:uid="{00000000-0005-0000-0000-0000CED30000}"/>
    <cellStyle name="Normal 6 2 4 10 4" xfId="32251" xr:uid="{00000000-0005-0000-0000-0000CFD30000}"/>
    <cellStyle name="Normal 6 2 4 11" xfId="8800" xr:uid="{00000000-0005-0000-0000-0000D0D30000}"/>
    <cellStyle name="Normal 6 2 4 11 2" xfId="21422" xr:uid="{00000000-0005-0000-0000-0000D1D30000}"/>
    <cellStyle name="Normal 6 2 4 11 2 2" xfId="56638" xr:uid="{00000000-0005-0000-0000-0000D2D30000}"/>
    <cellStyle name="Normal 6 2 4 11 3" xfId="44041" xr:uid="{00000000-0005-0000-0000-0000D3D30000}"/>
    <cellStyle name="Normal 6 2 4 11 4" xfId="34027" xr:uid="{00000000-0005-0000-0000-0000D4D30000}"/>
    <cellStyle name="Normal 6 2 4 12" xfId="10739" xr:uid="{00000000-0005-0000-0000-0000D5D30000}"/>
    <cellStyle name="Normal 6 2 4 12 2" xfId="23350" xr:uid="{00000000-0005-0000-0000-0000D6D30000}"/>
    <cellStyle name="Normal 6 2 4 12 2 2" xfId="58566" xr:uid="{00000000-0005-0000-0000-0000D7D30000}"/>
    <cellStyle name="Normal 6 2 4 12 3" xfId="45969" xr:uid="{00000000-0005-0000-0000-0000D8D30000}"/>
    <cellStyle name="Normal 6 2 4 12 4" xfId="35955" xr:uid="{00000000-0005-0000-0000-0000D9D30000}"/>
    <cellStyle name="Normal 6 2 4 13" xfId="14961" xr:uid="{00000000-0005-0000-0000-0000DAD30000}"/>
    <cellStyle name="Normal 6 2 4 13 2" xfId="50178" xr:uid="{00000000-0005-0000-0000-0000DBD30000}"/>
    <cellStyle name="Normal 6 2 4 13 3" xfId="27567" xr:uid="{00000000-0005-0000-0000-0000DCD30000}"/>
    <cellStyle name="Normal 6 2 4 14" xfId="12375" xr:uid="{00000000-0005-0000-0000-0000DDD30000}"/>
    <cellStyle name="Normal 6 2 4 14 2" xfId="47593" xr:uid="{00000000-0005-0000-0000-0000DED30000}"/>
    <cellStyle name="Normal 6 2 4 15" xfId="37580" xr:uid="{00000000-0005-0000-0000-0000DFD30000}"/>
    <cellStyle name="Normal 6 2 4 16" xfId="24982" xr:uid="{00000000-0005-0000-0000-0000E0D30000}"/>
    <cellStyle name="Normal 6 2 4 17" xfId="60195" xr:uid="{00000000-0005-0000-0000-0000E1D30000}"/>
    <cellStyle name="Normal 6 2 4 2" xfId="2405" xr:uid="{00000000-0005-0000-0000-0000E2D30000}"/>
    <cellStyle name="Normal 6 2 4 2 10" xfId="10740" xr:uid="{00000000-0005-0000-0000-0000E3D30000}"/>
    <cellStyle name="Normal 6 2 4 2 10 2" xfId="23351" xr:uid="{00000000-0005-0000-0000-0000E4D30000}"/>
    <cellStyle name="Normal 6 2 4 2 10 2 2" xfId="58567" xr:uid="{00000000-0005-0000-0000-0000E5D30000}"/>
    <cellStyle name="Normal 6 2 4 2 10 3" xfId="45970" xr:uid="{00000000-0005-0000-0000-0000E6D30000}"/>
    <cellStyle name="Normal 6 2 4 2 10 4" xfId="35956" xr:uid="{00000000-0005-0000-0000-0000E7D30000}"/>
    <cellStyle name="Normal 6 2 4 2 11" xfId="15116" xr:uid="{00000000-0005-0000-0000-0000E8D30000}"/>
    <cellStyle name="Normal 6 2 4 2 11 2" xfId="50332" xr:uid="{00000000-0005-0000-0000-0000E9D30000}"/>
    <cellStyle name="Normal 6 2 4 2 11 3" xfId="27721" xr:uid="{00000000-0005-0000-0000-0000EAD30000}"/>
    <cellStyle name="Normal 6 2 4 2 12" xfId="12529" xr:uid="{00000000-0005-0000-0000-0000EBD30000}"/>
    <cellStyle name="Normal 6 2 4 2 12 2" xfId="47747" xr:uid="{00000000-0005-0000-0000-0000ECD30000}"/>
    <cellStyle name="Normal 6 2 4 2 13" xfId="37735" xr:uid="{00000000-0005-0000-0000-0000EDD30000}"/>
    <cellStyle name="Normal 6 2 4 2 14" xfId="25136" xr:uid="{00000000-0005-0000-0000-0000EED30000}"/>
    <cellStyle name="Normal 6 2 4 2 15" xfId="60349" xr:uid="{00000000-0005-0000-0000-0000EFD30000}"/>
    <cellStyle name="Normal 6 2 4 2 2" xfId="3251" xr:uid="{00000000-0005-0000-0000-0000F0D30000}"/>
    <cellStyle name="Normal 6 2 4 2 2 10" xfId="25620" xr:uid="{00000000-0005-0000-0000-0000F1D30000}"/>
    <cellStyle name="Normal 6 2 4 2 2 11" xfId="61155" xr:uid="{00000000-0005-0000-0000-0000F2D30000}"/>
    <cellStyle name="Normal 6 2 4 2 2 2" xfId="5051" xr:uid="{00000000-0005-0000-0000-0000F3D30000}"/>
    <cellStyle name="Normal 6 2 4 2 2 2 2" xfId="17698" xr:uid="{00000000-0005-0000-0000-0000F4D30000}"/>
    <cellStyle name="Normal 6 2 4 2 2 2 2 2" xfId="52914" xr:uid="{00000000-0005-0000-0000-0000F5D30000}"/>
    <cellStyle name="Normal 6 2 4 2 2 2 2 3" xfId="30303" xr:uid="{00000000-0005-0000-0000-0000F6D30000}"/>
    <cellStyle name="Normal 6 2 4 2 2 2 3" xfId="14144" xr:uid="{00000000-0005-0000-0000-0000F7D30000}"/>
    <cellStyle name="Normal 6 2 4 2 2 2 3 2" xfId="49362" xr:uid="{00000000-0005-0000-0000-0000F8D30000}"/>
    <cellStyle name="Normal 6 2 4 2 2 2 4" xfId="40317" xr:uid="{00000000-0005-0000-0000-0000F9D30000}"/>
    <cellStyle name="Normal 6 2 4 2 2 2 5" xfId="26751" xr:uid="{00000000-0005-0000-0000-0000FAD30000}"/>
    <cellStyle name="Normal 6 2 4 2 2 3" xfId="6521" xr:uid="{00000000-0005-0000-0000-0000FBD30000}"/>
    <cellStyle name="Normal 6 2 4 2 2 3 2" xfId="19152" xr:uid="{00000000-0005-0000-0000-0000FCD30000}"/>
    <cellStyle name="Normal 6 2 4 2 2 3 2 2" xfId="54368" xr:uid="{00000000-0005-0000-0000-0000FDD30000}"/>
    <cellStyle name="Normal 6 2 4 2 2 3 3" xfId="41771" xr:uid="{00000000-0005-0000-0000-0000FED30000}"/>
    <cellStyle name="Normal 6 2 4 2 2 3 4" xfId="31757" xr:uid="{00000000-0005-0000-0000-0000FFD30000}"/>
    <cellStyle name="Normal 6 2 4 2 2 4" xfId="7980" xr:uid="{00000000-0005-0000-0000-000000D40000}"/>
    <cellStyle name="Normal 6 2 4 2 2 4 2" xfId="20606" xr:uid="{00000000-0005-0000-0000-000001D40000}"/>
    <cellStyle name="Normal 6 2 4 2 2 4 2 2" xfId="55822" xr:uid="{00000000-0005-0000-0000-000002D40000}"/>
    <cellStyle name="Normal 6 2 4 2 2 4 3" xfId="43225" xr:uid="{00000000-0005-0000-0000-000003D40000}"/>
    <cellStyle name="Normal 6 2 4 2 2 4 4" xfId="33211" xr:uid="{00000000-0005-0000-0000-000004D40000}"/>
    <cellStyle name="Normal 6 2 4 2 2 5" xfId="9761" xr:uid="{00000000-0005-0000-0000-000005D40000}"/>
    <cellStyle name="Normal 6 2 4 2 2 5 2" xfId="22382" xr:uid="{00000000-0005-0000-0000-000006D40000}"/>
    <cellStyle name="Normal 6 2 4 2 2 5 2 2" xfId="57598" xr:uid="{00000000-0005-0000-0000-000007D40000}"/>
    <cellStyle name="Normal 6 2 4 2 2 5 3" xfId="45001" xr:uid="{00000000-0005-0000-0000-000008D40000}"/>
    <cellStyle name="Normal 6 2 4 2 2 5 4" xfId="34987" xr:uid="{00000000-0005-0000-0000-000009D40000}"/>
    <cellStyle name="Normal 6 2 4 2 2 6" xfId="11555" xr:uid="{00000000-0005-0000-0000-00000AD40000}"/>
    <cellStyle name="Normal 6 2 4 2 2 6 2" xfId="24158" xr:uid="{00000000-0005-0000-0000-00000BD40000}"/>
    <cellStyle name="Normal 6 2 4 2 2 6 2 2" xfId="59374" xr:uid="{00000000-0005-0000-0000-00000CD40000}"/>
    <cellStyle name="Normal 6 2 4 2 2 6 3" xfId="46777" xr:uid="{00000000-0005-0000-0000-00000DD40000}"/>
    <cellStyle name="Normal 6 2 4 2 2 6 4" xfId="36763" xr:uid="{00000000-0005-0000-0000-00000ED40000}"/>
    <cellStyle name="Normal 6 2 4 2 2 7" xfId="15922" xr:uid="{00000000-0005-0000-0000-00000FD40000}"/>
    <cellStyle name="Normal 6 2 4 2 2 7 2" xfId="51138" xr:uid="{00000000-0005-0000-0000-000010D40000}"/>
    <cellStyle name="Normal 6 2 4 2 2 7 3" xfId="28527" xr:uid="{00000000-0005-0000-0000-000011D40000}"/>
    <cellStyle name="Normal 6 2 4 2 2 8" xfId="13013" xr:uid="{00000000-0005-0000-0000-000012D40000}"/>
    <cellStyle name="Normal 6 2 4 2 2 8 2" xfId="48231" xr:uid="{00000000-0005-0000-0000-000013D40000}"/>
    <cellStyle name="Normal 6 2 4 2 2 9" xfId="38541" xr:uid="{00000000-0005-0000-0000-000014D40000}"/>
    <cellStyle name="Normal 6 2 4 2 3" xfId="3580" xr:uid="{00000000-0005-0000-0000-000015D40000}"/>
    <cellStyle name="Normal 6 2 4 2 3 10" xfId="27076" xr:uid="{00000000-0005-0000-0000-000016D40000}"/>
    <cellStyle name="Normal 6 2 4 2 3 11" xfId="61480" xr:uid="{00000000-0005-0000-0000-000017D40000}"/>
    <cellStyle name="Normal 6 2 4 2 3 2" xfId="5376" xr:uid="{00000000-0005-0000-0000-000018D40000}"/>
    <cellStyle name="Normal 6 2 4 2 3 2 2" xfId="18023" xr:uid="{00000000-0005-0000-0000-000019D40000}"/>
    <cellStyle name="Normal 6 2 4 2 3 2 2 2" xfId="53239" xr:uid="{00000000-0005-0000-0000-00001AD40000}"/>
    <cellStyle name="Normal 6 2 4 2 3 2 3" xfId="40642" xr:uid="{00000000-0005-0000-0000-00001BD40000}"/>
    <cellStyle name="Normal 6 2 4 2 3 2 4" xfId="30628" xr:uid="{00000000-0005-0000-0000-00001CD40000}"/>
    <cellStyle name="Normal 6 2 4 2 3 3" xfId="6846" xr:uid="{00000000-0005-0000-0000-00001DD40000}"/>
    <cellStyle name="Normal 6 2 4 2 3 3 2" xfId="19477" xr:uid="{00000000-0005-0000-0000-00001ED40000}"/>
    <cellStyle name="Normal 6 2 4 2 3 3 2 2" xfId="54693" xr:uid="{00000000-0005-0000-0000-00001FD40000}"/>
    <cellStyle name="Normal 6 2 4 2 3 3 3" xfId="42096" xr:uid="{00000000-0005-0000-0000-000020D40000}"/>
    <cellStyle name="Normal 6 2 4 2 3 3 4" xfId="32082" xr:uid="{00000000-0005-0000-0000-000021D40000}"/>
    <cellStyle name="Normal 6 2 4 2 3 4" xfId="8305" xr:uid="{00000000-0005-0000-0000-000022D40000}"/>
    <cellStyle name="Normal 6 2 4 2 3 4 2" xfId="20931" xr:uid="{00000000-0005-0000-0000-000023D40000}"/>
    <cellStyle name="Normal 6 2 4 2 3 4 2 2" xfId="56147" xr:uid="{00000000-0005-0000-0000-000024D40000}"/>
    <cellStyle name="Normal 6 2 4 2 3 4 3" xfId="43550" xr:uid="{00000000-0005-0000-0000-000025D40000}"/>
    <cellStyle name="Normal 6 2 4 2 3 4 4" xfId="33536" xr:uid="{00000000-0005-0000-0000-000026D40000}"/>
    <cellStyle name="Normal 6 2 4 2 3 5" xfId="10086" xr:uid="{00000000-0005-0000-0000-000027D40000}"/>
    <cellStyle name="Normal 6 2 4 2 3 5 2" xfId="22707" xr:uid="{00000000-0005-0000-0000-000028D40000}"/>
    <cellStyle name="Normal 6 2 4 2 3 5 2 2" xfId="57923" xr:uid="{00000000-0005-0000-0000-000029D40000}"/>
    <cellStyle name="Normal 6 2 4 2 3 5 3" xfId="45326" xr:uid="{00000000-0005-0000-0000-00002AD40000}"/>
    <cellStyle name="Normal 6 2 4 2 3 5 4" xfId="35312" xr:uid="{00000000-0005-0000-0000-00002BD40000}"/>
    <cellStyle name="Normal 6 2 4 2 3 6" xfId="11880" xr:uid="{00000000-0005-0000-0000-00002CD40000}"/>
    <cellStyle name="Normal 6 2 4 2 3 6 2" xfId="24483" xr:uid="{00000000-0005-0000-0000-00002DD40000}"/>
    <cellStyle name="Normal 6 2 4 2 3 6 2 2" xfId="59699" xr:uid="{00000000-0005-0000-0000-00002ED40000}"/>
    <cellStyle name="Normal 6 2 4 2 3 6 3" xfId="47102" xr:uid="{00000000-0005-0000-0000-00002FD40000}"/>
    <cellStyle name="Normal 6 2 4 2 3 6 4" xfId="37088" xr:uid="{00000000-0005-0000-0000-000030D40000}"/>
    <cellStyle name="Normal 6 2 4 2 3 7" xfId="16247" xr:uid="{00000000-0005-0000-0000-000031D40000}"/>
    <cellStyle name="Normal 6 2 4 2 3 7 2" xfId="51463" xr:uid="{00000000-0005-0000-0000-000032D40000}"/>
    <cellStyle name="Normal 6 2 4 2 3 7 3" xfId="28852" xr:uid="{00000000-0005-0000-0000-000033D40000}"/>
    <cellStyle name="Normal 6 2 4 2 3 8" xfId="14469" xr:uid="{00000000-0005-0000-0000-000034D40000}"/>
    <cellStyle name="Normal 6 2 4 2 3 8 2" xfId="49687" xr:uid="{00000000-0005-0000-0000-000035D40000}"/>
    <cellStyle name="Normal 6 2 4 2 3 9" xfId="38866" xr:uid="{00000000-0005-0000-0000-000036D40000}"/>
    <cellStyle name="Normal 6 2 4 2 4" xfId="2741" xr:uid="{00000000-0005-0000-0000-000037D40000}"/>
    <cellStyle name="Normal 6 2 4 2 4 10" xfId="26267" xr:uid="{00000000-0005-0000-0000-000038D40000}"/>
    <cellStyle name="Normal 6 2 4 2 4 11" xfId="60671" xr:uid="{00000000-0005-0000-0000-000039D40000}"/>
    <cellStyle name="Normal 6 2 4 2 4 2" xfId="4567" xr:uid="{00000000-0005-0000-0000-00003AD40000}"/>
    <cellStyle name="Normal 6 2 4 2 4 2 2" xfId="17214" xr:uid="{00000000-0005-0000-0000-00003BD40000}"/>
    <cellStyle name="Normal 6 2 4 2 4 2 2 2" xfId="52430" xr:uid="{00000000-0005-0000-0000-00003CD40000}"/>
    <cellStyle name="Normal 6 2 4 2 4 2 3" xfId="39833" xr:uid="{00000000-0005-0000-0000-00003DD40000}"/>
    <cellStyle name="Normal 6 2 4 2 4 2 4" xfId="29819" xr:uid="{00000000-0005-0000-0000-00003ED40000}"/>
    <cellStyle name="Normal 6 2 4 2 4 3" xfId="6037" xr:uid="{00000000-0005-0000-0000-00003FD40000}"/>
    <cellStyle name="Normal 6 2 4 2 4 3 2" xfId="18668" xr:uid="{00000000-0005-0000-0000-000040D40000}"/>
    <cellStyle name="Normal 6 2 4 2 4 3 2 2" xfId="53884" xr:uid="{00000000-0005-0000-0000-000041D40000}"/>
    <cellStyle name="Normal 6 2 4 2 4 3 3" xfId="41287" xr:uid="{00000000-0005-0000-0000-000042D40000}"/>
    <cellStyle name="Normal 6 2 4 2 4 3 4" xfId="31273" xr:uid="{00000000-0005-0000-0000-000043D40000}"/>
    <cellStyle name="Normal 6 2 4 2 4 4" xfId="7496" xr:uid="{00000000-0005-0000-0000-000044D40000}"/>
    <cellStyle name="Normal 6 2 4 2 4 4 2" xfId="20122" xr:uid="{00000000-0005-0000-0000-000045D40000}"/>
    <cellStyle name="Normal 6 2 4 2 4 4 2 2" xfId="55338" xr:uid="{00000000-0005-0000-0000-000046D40000}"/>
    <cellStyle name="Normal 6 2 4 2 4 4 3" xfId="42741" xr:uid="{00000000-0005-0000-0000-000047D40000}"/>
    <cellStyle name="Normal 6 2 4 2 4 4 4" xfId="32727" xr:uid="{00000000-0005-0000-0000-000048D40000}"/>
    <cellStyle name="Normal 6 2 4 2 4 5" xfId="9277" xr:uid="{00000000-0005-0000-0000-000049D40000}"/>
    <cellStyle name="Normal 6 2 4 2 4 5 2" xfId="21898" xr:uid="{00000000-0005-0000-0000-00004AD40000}"/>
    <cellStyle name="Normal 6 2 4 2 4 5 2 2" xfId="57114" xr:uid="{00000000-0005-0000-0000-00004BD40000}"/>
    <cellStyle name="Normal 6 2 4 2 4 5 3" xfId="44517" xr:uid="{00000000-0005-0000-0000-00004CD40000}"/>
    <cellStyle name="Normal 6 2 4 2 4 5 4" xfId="34503" xr:uid="{00000000-0005-0000-0000-00004DD40000}"/>
    <cellStyle name="Normal 6 2 4 2 4 6" xfId="11071" xr:uid="{00000000-0005-0000-0000-00004ED40000}"/>
    <cellStyle name="Normal 6 2 4 2 4 6 2" xfId="23674" xr:uid="{00000000-0005-0000-0000-00004FD40000}"/>
    <cellStyle name="Normal 6 2 4 2 4 6 2 2" xfId="58890" xr:uid="{00000000-0005-0000-0000-000050D40000}"/>
    <cellStyle name="Normal 6 2 4 2 4 6 3" xfId="46293" xr:uid="{00000000-0005-0000-0000-000051D40000}"/>
    <cellStyle name="Normal 6 2 4 2 4 6 4" xfId="36279" xr:uid="{00000000-0005-0000-0000-000052D40000}"/>
    <cellStyle name="Normal 6 2 4 2 4 7" xfId="15438" xr:uid="{00000000-0005-0000-0000-000053D40000}"/>
    <cellStyle name="Normal 6 2 4 2 4 7 2" xfId="50654" xr:uid="{00000000-0005-0000-0000-000054D40000}"/>
    <cellStyle name="Normal 6 2 4 2 4 7 3" xfId="28043" xr:uid="{00000000-0005-0000-0000-000055D40000}"/>
    <cellStyle name="Normal 6 2 4 2 4 8" xfId="13660" xr:uid="{00000000-0005-0000-0000-000056D40000}"/>
    <cellStyle name="Normal 6 2 4 2 4 8 2" xfId="48878" xr:uid="{00000000-0005-0000-0000-000057D40000}"/>
    <cellStyle name="Normal 6 2 4 2 4 9" xfId="38057" xr:uid="{00000000-0005-0000-0000-000058D40000}"/>
    <cellStyle name="Normal 6 2 4 2 5" xfId="3905" xr:uid="{00000000-0005-0000-0000-000059D40000}"/>
    <cellStyle name="Normal 6 2 4 2 5 2" xfId="8628" xr:uid="{00000000-0005-0000-0000-00005AD40000}"/>
    <cellStyle name="Normal 6 2 4 2 5 2 2" xfId="21254" xr:uid="{00000000-0005-0000-0000-00005BD40000}"/>
    <cellStyle name="Normal 6 2 4 2 5 2 2 2" xfId="56470" xr:uid="{00000000-0005-0000-0000-00005CD40000}"/>
    <cellStyle name="Normal 6 2 4 2 5 2 3" xfId="43873" xr:uid="{00000000-0005-0000-0000-00005DD40000}"/>
    <cellStyle name="Normal 6 2 4 2 5 2 4" xfId="33859" xr:uid="{00000000-0005-0000-0000-00005ED40000}"/>
    <cellStyle name="Normal 6 2 4 2 5 3" xfId="10409" xr:uid="{00000000-0005-0000-0000-00005FD40000}"/>
    <cellStyle name="Normal 6 2 4 2 5 3 2" xfId="23030" xr:uid="{00000000-0005-0000-0000-000060D40000}"/>
    <cellStyle name="Normal 6 2 4 2 5 3 2 2" xfId="58246" xr:uid="{00000000-0005-0000-0000-000061D40000}"/>
    <cellStyle name="Normal 6 2 4 2 5 3 3" xfId="45649" xr:uid="{00000000-0005-0000-0000-000062D40000}"/>
    <cellStyle name="Normal 6 2 4 2 5 3 4" xfId="35635" xr:uid="{00000000-0005-0000-0000-000063D40000}"/>
    <cellStyle name="Normal 6 2 4 2 5 4" xfId="12205" xr:uid="{00000000-0005-0000-0000-000064D40000}"/>
    <cellStyle name="Normal 6 2 4 2 5 4 2" xfId="24806" xr:uid="{00000000-0005-0000-0000-000065D40000}"/>
    <cellStyle name="Normal 6 2 4 2 5 4 2 2" xfId="60022" xr:uid="{00000000-0005-0000-0000-000066D40000}"/>
    <cellStyle name="Normal 6 2 4 2 5 4 3" xfId="47425" xr:uid="{00000000-0005-0000-0000-000067D40000}"/>
    <cellStyle name="Normal 6 2 4 2 5 4 4" xfId="37411" xr:uid="{00000000-0005-0000-0000-000068D40000}"/>
    <cellStyle name="Normal 6 2 4 2 5 5" xfId="16570" xr:uid="{00000000-0005-0000-0000-000069D40000}"/>
    <cellStyle name="Normal 6 2 4 2 5 5 2" xfId="51786" xr:uid="{00000000-0005-0000-0000-00006AD40000}"/>
    <cellStyle name="Normal 6 2 4 2 5 5 3" xfId="29175" xr:uid="{00000000-0005-0000-0000-00006BD40000}"/>
    <cellStyle name="Normal 6 2 4 2 5 6" xfId="14792" xr:uid="{00000000-0005-0000-0000-00006CD40000}"/>
    <cellStyle name="Normal 6 2 4 2 5 6 2" xfId="50010" xr:uid="{00000000-0005-0000-0000-00006DD40000}"/>
    <cellStyle name="Normal 6 2 4 2 5 7" xfId="39189" xr:uid="{00000000-0005-0000-0000-00006ED40000}"/>
    <cellStyle name="Normal 6 2 4 2 5 8" xfId="27399" xr:uid="{00000000-0005-0000-0000-00006FD40000}"/>
    <cellStyle name="Normal 6 2 4 2 6" xfId="4245" xr:uid="{00000000-0005-0000-0000-000070D40000}"/>
    <cellStyle name="Normal 6 2 4 2 6 2" xfId="16892" xr:uid="{00000000-0005-0000-0000-000071D40000}"/>
    <cellStyle name="Normal 6 2 4 2 6 2 2" xfId="52108" xr:uid="{00000000-0005-0000-0000-000072D40000}"/>
    <cellStyle name="Normal 6 2 4 2 6 2 3" xfId="29497" xr:uid="{00000000-0005-0000-0000-000073D40000}"/>
    <cellStyle name="Normal 6 2 4 2 6 3" xfId="13338" xr:uid="{00000000-0005-0000-0000-000074D40000}"/>
    <cellStyle name="Normal 6 2 4 2 6 3 2" xfId="48556" xr:uid="{00000000-0005-0000-0000-000075D40000}"/>
    <cellStyle name="Normal 6 2 4 2 6 4" xfId="39511" xr:uid="{00000000-0005-0000-0000-000076D40000}"/>
    <cellStyle name="Normal 6 2 4 2 6 5" xfId="25945" xr:uid="{00000000-0005-0000-0000-000077D40000}"/>
    <cellStyle name="Normal 6 2 4 2 7" xfId="5715" xr:uid="{00000000-0005-0000-0000-000078D40000}"/>
    <cellStyle name="Normal 6 2 4 2 7 2" xfId="18346" xr:uid="{00000000-0005-0000-0000-000079D40000}"/>
    <cellStyle name="Normal 6 2 4 2 7 2 2" xfId="53562" xr:uid="{00000000-0005-0000-0000-00007AD40000}"/>
    <cellStyle name="Normal 6 2 4 2 7 3" xfId="40965" xr:uid="{00000000-0005-0000-0000-00007BD40000}"/>
    <cellStyle name="Normal 6 2 4 2 7 4" xfId="30951" xr:uid="{00000000-0005-0000-0000-00007CD40000}"/>
    <cellStyle name="Normal 6 2 4 2 8" xfId="7174" xr:uid="{00000000-0005-0000-0000-00007DD40000}"/>
    <cellStyle name="Normal 6 2 4 2 8 2" xfId="19800" xr:uid="{00000000-0005-0000-0000-00007ED40000}"/>
    <cellStyle name="Normal 6 2 4 2 8 2 2" xfId="55016" xr:uid="{00000000-0005-0000-0000-00007FD40000}"/>
    <cellStyle name="Normal 6 2 4 2 8 3" xfId="42419" xr:uid="{00000000-0005-0000-0000-000080D40000}"/>
    <cellStyle name="Normal 6 2 4 2 8 4" xfId="32405" xr:uid="{00000000-0005-0000-0000-000081D40000}"/>
    <cellStyle name="Normal 6 2 4 2 9" xfId="8955" xr:uid="{00000000-0005-0000-0000-000082D40000}"/>
    <cellStyle name="Normal 6 2 4 2 9 2" xfId="21576" xr:uid="{00000000-0005-0000-0000-000083D40000}"/>
    <cellStyle name="Normal 6 2 4 2 9 2 2" xfId="56792" xr:uid="{00000000-0005-0000-0000-000084D40000}"/>
    <cellStyle name="Normal 6 2 4 2 9 3" xfId="44195" xr:uid="{00000000-0005-0000-0000-000085D40000}"/>
    <cellStyle name="Normal 6 2 4 2 9 4" xfId="34181" xr:uid="{00000000-0005-0000-0000-000086D40000}"/>
    <cellStyle name="Normal 6 2 4 3" xfId="3091" xr:uid="{00000000-0005-0000-0000-000087D40000}"/>
    <cellStyle name="Normal 6 2 4 3 10" xfId="25463" xr:uid="{00000000-0005-0000-0000-000088D40000}"/>
    <cellStyle name="Normal 6 2 4 3 11" xfId="60998" xr:uid="{00000000-0005-0000-0000-000089D40000}"/>
    <cellStyle name="Normal 6 2 4 3 2" xfId="4894" xr:uid="{00000000-0005-0000-0000-00008AD40000}"/>
    <cellStyle name="Normal 6 2 4 3 2 2" xfId="17541" xr:uid="{00000000-0005-0000-0000-00008BD40000}"/>
    <cellStyle name="Normal 6 2 4 3 2 2 2" xfId="52757" xr:uid="{00000000-0005-0000-0000-00008CD40000}"/>
    <cellStyle name="Normal 6 2 4 3 2 2 3" xfId="30146" xr:uid="{00000000-0005-0000-0000-00008DD40000}"/>
    <cellStyle name="Normal 6 2 4 3 2 3" xfId="13987" xr:uid="{00000000-0005-0000-0000-00008ED40000}"/>
    <cellStyle name="Normal 6 2 4 3 2 3 2" xfId="49205" xr:uid="{00000000-0005-0000-0000-00008FD40000}"/>
    <cellStyle name="Normal 6 2 4 3 2 4" xfId="40160" xr:uid="{00000000-0005-0000-0000-000090D40000}"/>
    <cellStyle name="Normal 6 2 4 3 2 5" xfId="26594" xr:uid="{00000000-0005-0000-0000-000091D40000}"/>
    <cellStyle name="Normal 6 2 4 3 3" xfId="6364" xr:uid="{00000000-0005-0000-0000-000092D40000}"/>
    <cellStyle name="Normal 6 2 4 3 3 2" xfId="18995" xr:uid="{00000000-0005-0000-0000-000093D40000}"/>
    <cellStyle name="Normal 6 2 4 3 3 2 2" xfId="54211" xr:uid="{00000000-0005-0000-0000-000094D40000}"/>
    <cellStyle name="Normal 6 2 4 3 3 3" xfId="41614" xr:uid="{00000000-0005-0000-0000-000095D40000}"/>
    <cellStyle name="Normal 6 2 4 3 3 4" xfId="31600" xr:uid="{00000000-0005-0000-0000-000096D40000}"/>
    <cellStyle name="Normal 6 2 4 3 4" xfId="7823" xr:uid="{00000000-0005-0000-0000-000097D40000}"/>
    <cellStyle name="Normal 6 2 4 3 4 2" xfId="20449" xr:uid="{00000000-0005-0000-0000-000098D40000}"/>
    <cellStyle name="Normal 6 2 4 3 4 2 2" xfId="55665" xr:uid="{00000000-0005-0000-0000-000099D40000}"/>
    <cellStyle name="Normal 6 2 4 3 4 3" xfId="43068" xr:uid="{00000000-0005-0000-0000-00009AD40000}"/>
    <cellStyle name="Normal 6 2 4 3 4 4" xfId="33054" xr:uid="{00000000-0005-0000-0000-00009BD40000}"/>
    <cellStyle name="Normal 6 2 4 3 5" xfId="9604" xr:uid="{00000000-0005-0000-0000-00009CD40000}"/>
    <cellStyle name="Normal 6 2 4 3 5 2" xfId="22225" xr:uid="{00000000-0005-0000-0000-00009DD40000}"/>
    <cellStyle name="Normal 6 2 4 3 5 2 2" xfId="57441" xr:uid="{00000000-0005-0000-0000-00009ED40000}"/>
    <cellStyle name="Normal 6 2 4 3 5 3" xfId="44844" xr:uid="{00000000-0005-0000-0000-00009FD40000}"/>
    <cellStyle name="Normal 6 2 4 3 5 4" xfId="34830" xr:uid="{00000000-0005-0000-0000-0000A0D40000}"/>
    <cellStyle name="Normal 6 2 4 3 6" xfId="11398" xr:uid="{00000000-0005-0000-0000-0000A1D40000}"/>
    <cellStyle name="Normal 6 2 4 3 6 2" xfId="24001" xr:uid="{00000000-0005-0000-0000-0000A2D40000}"/>
    <cellStyle name="Normal 6 2 4 3 6 2 2" xfId="59217" xr:uid="{00000000-0005-0000-0000-0000A3D40000}"/>
    <cellStyle name="Normal 6 2 4 3 6 3" xfId="46620" xr:uid="{00000000-0005-0000-0000-0000A4D40000}"/>
    <cellStyle name="Normal 6 2 4 3 6 4" xfId="36606" xr:uid="{00000000-0005-0000-0000-0000A5D40000}"/>
    <cellStyle name="Normal 6 2 4 3 7" xfId="15765" xr:uid="{00000000-0005-0000-0000-0000A6D40000}"/>
    <cellStyle name="Normal 6 2 4 3 7 2" xfId="50981" xr:uid="{00000000-0005-0000-0000-0000A7D40000}"/>
    <cellStyle name="Normal 6 2 4 3 7 3" xfId="28370" xr:uid="{00000000-0005-0000-0000-0000A8D40000}"/>
    <cellStyle name="Normal 6 2 4 3 8" xfId="12856" xr:uid="{00000000-0005-0000-0000-0000A9D40000}"/>
    <cellStyle name="Normal 6 2 4 3 8 2" xfId="48074" xr:uid="{00000000-0005-0000-0000-0000AAD40000}"/>
    <cellStyle name="Normal 6 2 4 3 9" xfId="38384" xr:uid="{00000000-0005-0000-0000-0000ABD40000}"/>
    <cellStyle name="Normal 6 2 4 4" xfId="2917" xr:uid="{00000000-0005-0000-0000-0000ACD40000}"/>
    <cellStyle name="Normal 6 2 4 4 10" xfId="25304" xr:uid="{00000000-0005-0000-0000-0000ADD40000}"/>
    <cellStyle name="Normal 6 2 4 4 11" xfId="60839" xr:uid="{00000000-0005-0000-0000-0000AED40000}"/>
    <cellStyle name="Normal 6 2 4 4 2" xfId="4735" xr:uid="{00000000-0005-0000-0000-0000AFD40000}"/>
    <cellStyle name="Normal 6 2 4 4 2 2" xfId="17382" xr:uid="{00000000-0005-0000-0000-0000B0D40000}"/>
    <cellStyle name="Normal 6 2 4 4 2 2 2" xfId="52598" xr:uid="{00000000-0005-0000-0000-0000B1D40000}"/>
    <cellStyle name="Normal 6 2 4 4 2 2 3" xfId="29987" xr:uid="{00000000-0005-0000-0000-0000B2D40000}"/>
    <cellStyle name="Normal 6 2 4 4 2 3" xfId="13828" xr:uid="{00000000-0005-0000-0000-0000B3D40000}"/>
    <cellStyle name="Normal 6 2 4 4 2 3 2" xfId="49046" xr:uid="{00000000-0005-0000-0000-0000B4D40000}"/>
    <cellStyle name="Normal 6 2 4 4 2 4" xfId="40001" xr:uid="{00000000-0005-0000-0000-0000B5D40000}"/>
    <cellStyle name="Normal 6 2 4 4 2 5" xfId="26435" xr:uid="{00000000-0005-0000-0000-0000B6D40000}"/>
    <cellStyle name="Normal 6 2 4 4 3" xfId="6205" xr:uid="{00000000-0005-0000-0000-0000B7D40000}"/>
    <cellStyle name="Normal 6 2 4 4 3 2" xfId="18836" xr:uid="{00000000-0005-0000-0000-0000B8D40000}"/>
    <cellStyle name="Normal 6 2 4 4 3 2 2" xfId="54052" xr:uid="{00000000-0005-0000-0000-0000B9D40000}"/>
    <cellStyle name="Normal 6 2 4 4 3 3" xfId="41455" xr:uid="{00000000-0005-0000-0000-0000BAD40000}"/>
    <cellStyle name="Normal 6 2 4 4 3 4" xfId="31441" xr:uid="{00000000-0005-0000-0000-0000BBD40000}"/>
    <cellStyle name="Normal 6 2 4 4 4" xfId="7664" xr:uid="{00000000-0005-0000-0000-0000BCD40000}"/>
    <cellStyle name="Normal 6 2 4 4 4 2" xfId="20290" xr:uid="{00000000-0005-0000-0000-0000BDD40000}"/>
    <cellStyle name="Normal 6 2 4 4 4 2 2" xfId="55506" xr:uid="{00000000-0005-0000-0000-0000BED40000}"/>
    <cellStyle name="Normal 6 2 4 4 4 3" xfId="42909" xr:uid="{00000000-0005-0000-0000-0000BFD40000}"/>
    <cellStyle name="Normal 6 2 4 4 4 4" xfId="32895" xr:uid="{00000000-0005-0000-0000-0000C0D40000}"/>
    <cellStyle name="Normal 6 2 4 4 5" xfId="9445" xr:uid="{00000000-0005-0000-0000-0000C1D40000}"/>
    <cellStyle name="Normal 6 2 4 4 5 2" xfId="22066" xr:uid="{00000000-0005-0000-0000-0000C2D40000}"/>
    <cellStyle name="Normal 6 2 4 4 5 2 2" xfId="57282" xr:uid="{00000000-0005-0000-0000-0000C3D40000}"/>
    <cellStyle name="Normal 6 2 4 4 5 3" xfId="44685" xr:uid="{00000000-0005-0000-0000-0000C4D40000}"/>
    <cellStyle name="Normal 6 2 4 4 5 4" xfId="34671" xr:uid="{00000000-0005-0000-0000-0000C5D40000}"/>
    <cellStyle name="Normal 6 2 4 4 6" xfId="11239" xr:uid="{00000000-0005-0000-0000-0000C6D40000}"/>
    <cellStyle name="Normal 6 2 4 4 6 2" xfId="23842" xr:uid="{00000000-0005-0000-0000-0000C7D40000}"/>
    <cellStyle name="Normal 6 2 4 4 6 2 2" xfId="59058" xr:uid="{00000000-0005-0000-0000-0000C8D40000}"/>
    <cellStyle name="Normal 6 2 4 4 6 3" xfId="46461" xr:uid="{00000000-0005-0000-0000-0000C9D40000}"/>
    <cellStyle name="Normal 6 2 4 4 6 4" xfId="36447" xr:uid="{00000000-0005-0000-0000-0000CAD40000}"/>
    <cellStyle name="Normal 6 2 4 4 7" xfId="15606" xr:uid="{00000000-0005-0000-0000-0000CBD40000}"/>
    <cellStyle name="Normal 6 2 4 4 7 2" xfId="50822" xr:uid="{00000000-0005-0000-0000-0000CCD40000}"/>
    <cellStyle name="Normal 6 2 4 4 7 3" xfId="28211" xr:uid="{00000000-0005-0000-0000-0000CDD40000}"/>
    <cellStyle name="Normal 6 2 4 4 8" xfId="12697" xr:uid="{00000000-0005-0000-0000-0000CED40000}"/>
    <cellStyle name="Normal 6 2 4 4 8 2" xfId="47915" xr:uid="{00000000-0005-0000-0000-0000CFD40000}"/>
    <cellStyle name="Normal 6 2 4 4 9" xfId="38225" xr:uid="{00000000-0005-0000-0000-0000D0D40000}"/>
    <cellStyle name="Normal 6 2 4 5" xfId="3426" xr:uid="{00000000-0005-0000-0000-0000D1D40000}"/>
    <cellStyle name="Normal 6 2 4 5 10" xfId="26922" xr:uid="{00000000-0005-0000-0000-0000D2D40000}"/>
    <cellStyle name="Normal 6 2 4 5 11" xfId="61326" xr:uid="{00000000-0005-0000-0000-0000D3D40000}"/>
    <cellStyle name="Normal 6 2 4 5 2" xfId="5222" xr:uid="{00000000-0005-0000-0000-0000D4D40000}"/>
    <cellStyle name="Normal 6 2 4 5 2 2" xfId="17869" xr:uid="{00000000-0005-0000-0000-0000D5D40000}"/>
    <cellStyle name="Normal 6 2 4 5 2 2 2" xfId="53085" xr:uid="{00000000-0005-0000-0000-0000D6D40000}"/>
    <cellStyle name="Normal 6 2 4 5 2 3" xfId="40488" xr:uid="{00000000-0005-0000-0000-0000D7D40000}"/>
    <cellStyle name="Normal 6 2 4 5 2 4" xfId="30474" xr:uid="{00000000-0005-0000-0000-0000D8D40000}"/>
    <cellStyle name="Normal 6 2 4 5 3" xfId="6692" xr:uid="{00000000-0005-0000-0000-0000D9D40000}"/>
    <cellStyle name="Normal 6 2 4 5 3 2" xfId="19323" xr:uid="{00000000-0005-0000-0000-0000DAD40000}"/>
    <cellStyle name="Normal 6 2 4 5 3 2 2" xfId="54539" xr:uid="{00000000-0005-0000-0000-0000DBD40000}"/>
    <cellStyle name="Normal 6 2 4 5 3 3" xfId="41942" xr:uid="{00000000-0005-0000-0000-0000DCD40000}"/>
    <cellStyle name="Normal 6 2 4 5 3 4" xfId="31928" xr:uid="{00000000-0005-0000-0000-0000DDD40000}"/>
    <cellStyle name="Normal 6 2 4 5 4" xfId="8151" xr:uid="{00000000-0005-0000-0000-0000DED40000}"/>
    <cellStyle name="Normal 6 2 4 5 4 2" xfId="20777" xr:uid="{00000000-0005-0000-0000-0000DFD40000}"/>
    <cellStyle name="Normal 6 2 4 5 4 2 2" xfId="55993" xr:uid="{00000000-0005-0000-0000-0000E0D40000}"/>
    <cellStyle name="Normal 6 2 4 5 4 3" xfId="43396" xr:uid="{00000000-0005-0000-0000-0000E1D40000}"/>
    <cellStyle name="Normal 6 2 4 5 4 4" xfId="33382" xr:uid="{00000000-0005-0000-0000-0000E2D40000}"/>
    <cellStyle name="Normal 6 2 4 5 5" xfId="9932" xr:uid="{00000000-0005-0000-0000-0000E3D40000}"/>
    <cellStyle name="Normal 6 2 4 5 5 2" xfId="22553" xr:uid="{00000000-0005-0000-0000-0000E4D40000}"/>
    <cellStyle name="Normal 6 2 4 5 5 2 2" xfId="57769" xr:uid="{00000000-0005-0000-0000-0000E5D40000}"/>
    <cellStyle name="Normal 6 2 4 5 5 3" xfId="45172" xr:uid="{00000000-0005-0000-0000-0000E6D40000}"/>
    <cellStyle name="Normal 6 2 4 5 5 4" xfId="35158" xr:uid="{00000000-0005-0000-0000-0000E7D40000}"/>
    <cellStyle name="Normal 6 2 4 5 6" xfId="11726" xr:uid="{00000000-0005-0000-0000-0000E8D40000}"/>
    <cellStyle name="Normal 6 2 4 5 6 2" xfId="24329" xr:uid="{00000000-0005-0000-0000-0000E9D40000}"/>
    <cellStyle name="Normal 6 2 4 5 6 2 2" xfId="59545" xr:uid="{00000000-0005-0000-0000-0000EAD40000}"/>
    <cellStyle name="Normal 6 2 4 5 6 3" xfId="46948" xr:uid="{00000000-0005-0000-0000-0000EBD40000}"/>
    <cellStyle name="Normal 6 2 4 5 6 4" xfId="36934" xr:uid="{00000000-0005-0000-0000-0000ECD40000}"/>
    <cellStyle name="Normal 6 2 4 5 7" xfId="16093" xr:uid="{00000000-0005-0000-0000-0000EDD40000}"/>
    <cellStyle name="Normal 6 2 4 5 7 2" xfId="51309" xr:uid="{00000000-0005-0000-0000-0000EED40000}"/>
    <cellStyle name="Normal 6 2 4 5 7 3" xfId="28698" xr:uid="{00000000-0005-0000-0000-0000EFD40000}"/>
    <cellStyle name="Normal 6 2 4 5 8" xfId="14315" xr:uid="{00000000-0005-0000-0000-0000F0D40000}"/>
    <cellStyle name="Normal 6 2 4 5 8 2" xfId="49533" xr:uid="{00000000-0005-0000-0000-0000F1D40000}"/>
    <cellStyle name="Normal 6 2 4 5 9" xfId="38712" xr:uid="{00000000-0005-0000-0000-0000F2D40000}"/>
    <cellStyle name="Normal 6 2 4 6" xfId="2586" xr:uid="{00000000-0005-0000-0000-0000F3D40000}"/>
    <cellStyle name="Normal 6 2 4 6 10" xfId="26113" xr:uid="{00000000-0005-0000-0000-0000F4D40000}"/>
    <cellStyle name="Normal 6 2 4 6 11" xfId="60517" xr:uid="{00000000-0005-0000-0000-0000F5D40000}"/>
    <cellStyle name="Normal 6 2 4 6 2" xfId="4413" xr:uid="{00000000-0005-0000-0000-0000F6D40000}"/>
    <cellStyle name="Normal 6 2 4 6 2 2" xfId="17060" xr:uid="{00000000-0005-0000-0000-0000F7D40000}"/>
    <cellStyle name="Normal 6 2 4 6 2 2 2" xfId="52276" xr:uid="{00000000-0005-0000-0000-0000F8D40000}"/>
    <cellStyle name="Normal 6 2 4 6 2 3" xfId="39679" xr:uid="{00000000-0005-0000-0000-0000F9D40000}"/>
    <cellStyle name="Normal 6 2 4 6 2 4" xfId="29665" xr:uid="{00000000-0005-0000-0000-0000FAD40000}"/>
    <cellStyle name="Normal 6 2 4 6 3" xfId="5883" xr:uid="{00000000-0005-0000-0000-0000FBD40000}"/>
    <cellStyle name="Normal 6 2 4 6 3 2" xfId="18514" xr:uid="{00000000-0005-0000-0000-0000FCD40000}"/>
    <cellStyle name="Normal 6 2 4 6 3 2 2" xfId="53730" xr:uid="{00000000-0005-0000-0000-0000FDD40000}"/>
    <cellStyle name="Normal 6 2 4 6 3 3" xfId="41133" xr:uid="{00000000-0005-0000-0000-0000FED40000}"/>
    <cellStyle name="Normal 6 2 4 6 3 4" xfId="31119" xr:uid="{00000000-0005-0000-0000-0000FFD40000}"/>
    <cellStyle name="Normal 6 2 4 6 4" xfId="7342" xr:uid="{00000000-0005-0000-0000-000000D50000}"/>
    <cellStyle name="Normal 6 2 4 6 4 2" xfId="19968" xr:uid="{00000000-0005-0000-0000-000001D50000}"/>
    <cellStyle name="Normal 6 2 4 6 4 2 2" xfId="55184" xr:uid="{00000000-0005-0000-0000-000002D50000}"/>
    <cellStyle name="Normal 6 2 4 6 4 3" xfId="42587" xr:uid="{00000000-0005-0000-0000-000003D50000}"/>
    <cellStyle name="Normal 6 2 4 6 4 4" xfId="32573" xr:uid="{00000000-0005-0000-0000-000004D50000}"/>
    <cellStyle name="Normal 6 2 4 6 5" xfId="9123" xr:uid="{00000000-0005-0000-0000-000005D50000}"/>
    <cellStyle name="Normal 6 2 4 6 5 2" xfId="21744" xr:uid="{00000000-0005-0000-0000-000006D50000}"/>
    <cellStyle name="Normal 6 2 4 6 5 2 2" xfId="56960" xr:uid="{00000000-0005-0000-0000-000007D50000}"/>
    <cellStyle name="Normal 6 2 4 6 5 3" xfId="44363" xr:uid="{00000000-0005-0000-0000-000008D50000}"/>
    <cellStyle name="Normal 6 2 4 6 5 4" xfId="34349" xr:uid="{00000000-0005-0000-0000-000009D50000}"/>
    <cellStyle name="Normal 6 2 4 6 6" xfId="10917" xr:uid="{00000000-0005-0000-0000-00000AD50000}"/>
    <cellStyle name="Normal 6 2 4 6 6 2" xfId="23520" xr:uid="{00000000-0005-0000-0000-00000BD50000}"/>
    <cellStyle name="Normal 6 2 4 6 6 2 2" xfId="58736" xr:uid="{00000000-0005-0000-0000-00000CD50000}"/>
    <cellStyle name="Normal 6 2 4 6 6 3" xfId="46139" xr:uid="{00000000-0005-0000-0000-00000DD50000}"/>
    <cellStyle name="Normal 6 2 4 6 6 4" xfId="36125" xr:uid="{00000000-0005-0000-0000-00000ED50000}"/>
    <cellStyle name="Normal 6 2 4 6 7" xfId="15284" xr:uid="{00000000-0005-0000-0000-00000FD50000}"/>
    <cellStyle name="Normal 6 2 4 6 7 2" xfId="50500" xr:uid="{00000000-0005-0000-0000-000010D50000}"/>
    <cellStyle name="Normal 6 2 4 6 7 3" xfId="27889" xr:uid="{00000000-0005-0000-0000-000011D50000}"/>
    <cellStyle name="Normal 6 2 4 6 8" xfId="13506" xr:uid="{00000000-0005-0000-0000-000012D50000}"/>
    <cellStyle name="Normal 6 2 4 6 8 2" xfId="48724" xr:uid="{00000000-0005-0000-0000-000013D50000}"/>
    <cellStyle name="Normal 6 2 4 6 9" xfId="37903" xr:uid="{00000000-0005-0000-0000-000014D50000}"/>
    <cellStyle name="Normal 6 2 4 7" xfId="3750" xr:uid="{00000000-0005-0000-0000-000015D50000}"/>
    <cellStyle name="Normal 6 2 4 7 2" xfId="8474" xr:uid="{00000000-0005-0000-0000-000016D50000}"/>
    <cellStyle name="Normal 6 2 4 7 2 2" xfId="21100" xr:uid="{00000000-0005-0000-0000-000017D50000}"/>
    <cellStyle name="Normal 6 2 4 7 2 2 2" xfId="56316" xr:uid="{00000000-0005-0000-0000-000018D50000}"/>
    <cellStyle name="Normal 6 2 4 7 2 3" xfId="43719" xr:uid="{00000000-0005-0000-0000-000019D50000}"/>
    <cellStyle name="Normal 6 2 4 7 2 4" xfId="33705" xr:uid="{00000000-0005-0000-0000-00001AD50000}"/>
    <cellStyle name="Normal 6 2 4 7 3" xfId="10255" xr:uid="{00000000-0005-0000-0000-00001BD50000}"/>
    <cellStyle name="Normal 6 2 4 7 3 2" xfId="22876" xr:uid="{00000000-0005-0000-0000-00001CD50000}"/>
    <cellStyle name="Normal 6 2 4 7 3 2 2" xfId="58092" xr:uid="{00000000-0005-0000-0000-00001DD50000}"/>
    <cellStyle name="Normal 6 2 4 7 3 3" xfId="45495" xr:uid="{00000000-0005-0000-0000-00001ED50000}"/>
    <cellStyle name="Normal 6 2 4 7 3 4" xfId="35481" xr:uid="{00000000-0005-0000-0000-00001FD50000}"/>
    <cellStyle name="Normal 6 2 4 7 4" xfId="12051" xr:uid="{00000000-0005-0000-0000-000020D50000}"/>
    <cellStyle name="Normal 6 2 4 7 4 2" xfId="24652" xr:uid="{00000000-0005-0000-0000-000021D50000}"/>
    <cellStyle name="Normal 6 2 4 7 4 2 2" xfId="59868" xr:uid="{00000000-0005-0000-0000-000022D50000}"/>
    <cellStyle name="Normal 6 2 4 7 4 3" xfId="47271" xr:uid="{00000000-0005-0000-0000-000023D50000}"/>
    <cellStyle name="Normal 6 2 4 7 4 4" xfId="37257" xr:uid="{00000000-0005-0000-0000-000024D50000}"/>
    <cellStyle name="Normal 6 2 4 7 5" xfId="16416" xr:uid="{00000000-0005-0000-0000-000025D50000}"/>
    <cellStyle name="Normal 6 2 4 7 5 2" xfId="51632" xr:uid="{00000000-0005-0000-0000-000026D50000}"/>
    <cellStyle name="Normal 6 2 4 7 5 3" xfId="29021" xr:uid="{00000000-0005-0000-0000-000027D50000}"/>
    <cellStyle name="Normal 6 2 4 7 6" xfId="14638" xr:uid="{00000000-0005-0000-0000-000028D50000}"/>
    <cellStyle name="Normal 6 2 4 7 6 2" xfId="49856" xr:uid="{00000000-0005-0000-0000-000029D50000}"/>
    <cellStyle name="Normal 6 2 4 7 7" xfId="39035" xr:uid="{00000000-0005-0000-0000-00002AD50000}"/>
    <cellStyle name="Normal 6 2 4 7 8" xfId="27245" xr:uid="{00000000-0005-0000-0000-00002BD50000}"/>
    <cellStyle name="Normal 6 2 4 8" xfId="4088" xr:uid="{00000000-0005-0000-0000-00002CD50000}"/>
    <cellStyle name="Normal 6 2 4 8 2" xfId="16738" xr:uid="{00000000-0005-0000-0000-00002DD50000}"/>
    <cellStyle name="Normal 6 2 4 8 2 2" xfId="51954" xr:uid="{00000000-0005-0000-0000-00002ED50000}"/>
    <cellStyle name="Normal 6 2 4 8 2 3" xfId="29343" xr:uid="{00000000-0005-0000-0000-00002FD50000}"/>
    <cellStyle name="Normal 6 2 4 8 3" xfId="13184" xr:uid="{00000000-0005-0000-0000-000030D50000}"/>
    <cellStyle name="Normal 6 2 4 8 3 2" xfId="48402" xr:uid="{00000000-0005-0000-0000-000031D50000}"/>
    <cellStyle name="Normal 6 2 4 8 4" xfId="39357" xr:uid="{00000000-0005-0000-0000-000032D50000}"/>
    <cellStyle name="Normal 6 2 4 8 5" xfId="25791" xr:uid="{00000000-0005-0000-0000-000033D50000}"/>
    <cellStyle name="Normal 6 2 4 9" xfId="5561" xr:uid="{00000000-0005-0000-0000-000034D50000}"/>
    <cellStyle name="Normal 6 2 4 9 2" xfId="18192" xr:uid="{00000000-0005-0000-0000-000035D50000}"/>
    <cellStyle name="Normal 6 2 4 9 2 2" xfId="53408" xr:uid="{00000000-0005-0000-0000-000036D50000}"/>
    <cellStyle name="Normal 6 2 4 9 3" xfId="40811" xr:uid="{00000000-0005-0000-0000-000037D50000}"/>
    <cellStyle name="Normal 6 2 4 9 4" xfId="30797" xr:uid="{00000000-0005-0000-0000-000038D50000}"/>
    <cellStyle name="Normal 6 2 5" xfId="2330" xr:uid="{00000000-0005-0000-0000-000039D50000}"/>
    <cellStyle name="Normal 6 2 5 10" xfId="10741" xr:uid="{00000000-0005-0000-0000-00003AD50000}"/>
    <cellStyle name="Normal 6 2 5 10 2" xfId="23352" xr:uid="{00000000-0005-0000-0000-00003BD50000}"/>
    <cellStyle name="Normal 6 2 5 10 2 2" xfId="58568" xr:uid="{00000000-0005-0000-0000-00003CD50000}"/>
    <cellStyle name="Normal 6 2 5 10 3" xfId="45971" xr:uid="{00000000-0005-0000-0000-00003DD50000}"/>
    <cellStyle name="Normal 6 2 5 10 4" xfId="35957" xr:uid="{00000000-0005-0000-0000-00003ED50000}"/>
    <cellStyle name="Normal 6 2 5 11" xfId="15042" xr:uid="{00000000-0005-0000-0000-00003FD50000}"/>
    <cellStyle name="Normal 6 2 5 11 2" xfId="50258" xr:uid="{00000000-0005-0000-0000-000040D50000}"/>
    <cellStyle name="Normal 6 2 5 11 3" xfId="27647" xr:uid="{00000000-0005-0000-0000-000041D50000}"/>
    <cellStyle name="Normal 6 2 5 12" xfId="12455" xr:uid="{00000000-0005-0000-0000-000042D50000}"/>
    <cellStyle name="Normal 6 2 5 12 2" xfId="47673" xr:uid="{00000000-0005-0000-0000-000043D50000}"/>
    <cellStyle name="Normal 6 2 5 13" xfId="37661" xr:uid="{00000000-0005-0000-0000-000044D50000}"/>
    <cellStyle name="Normal 6 2 5 14" xfId="25062" xr:uid="{00000000-0005-0000-0000-000045D50000}"/>
    <cellStyle name="Normal 6 2 5 15" xfId="60275" xr:uid="{00000000-0005-0000-0000-000046D50000}"/>
    <cellStyle name="Normal 6 2 5 2" xfId="3177" xr:uid="{00000000-0005-0000-0000-000047D50000}"/>
    <cellStyle name="Normal 6 2 5 2 10" xfId="25546" xr:uid="{00000000-0005-0000-0000-000048D50000}"/>
    <cellStyle name="Normal 6 2 5 2 11" xfId="61081" xr:uid="{00000000-0005-0000-0000-000049D50000}"/>
    <cellStyle name="Normal 6 2 5 2 2" xfId="4977" xr:uid="{00000000-0005-0000-0000-00004AD50000}"/>
    <cellStyle name="Normal 6 2 5 2 2 2" xfId="17624" xr:uid="{00000000-0005-0000-0000-00004BD50000}"/>
    <cellStyle name="Normal 6 2 5 2 2 2 2" xfId="52840" xr:uid="{00000000-0005-0000-0000-00004CD50000}"/>
    <cellStyle name="Normal 6 2 5 2 2 2 3" xfId="30229" xr:uid="{00000000-0005-0000-0000-00004DD50000}"/>
    <cellStyle name="Normal 6 2 5 2 2 3" xfId="14070" xr:uid="{00000000-0005-0000-0000-00004ED50000}"/>
    <cellStyle name="Normal 6 2 5 2 2 3 2" xfId="49288" xr:uid="{00000000-0005-0000-0000-00004FD50000}"/>
    <cellStyle name="Normal 6 2 5 2 2 4" xfId="40243" xr:uid="{00000000-0005-0000-0000-000050D50000}"/>
    <cellStyle name="Normal 6 2 5 2 2 5" xfId="26677" xr:uid="{00000000-0005-0000-0000-000051D50000}"/>
    <cellStyle name="Normal 6 2 5 2 3" xfId="6447" xr:uid="{00000000-0005-0000-0000-000052D50000}"/>
    <cellStyle name="Normal 6 2 5 2 3 2" xfId="19078" xr:uid="{00000000-0005-0000-0000-000053D50000}"/>
    <cellStyle name="Normal 6 2 5 2 3 2 2" xfId="54294" xr:uid="{00000000-0005-0000-0000-000054D50000}"/>
    <cellStyle name="Normal 6 2 5 2 3 3" xfId="41697" xr:uid="{00000000-0005-0000-0000-000055D50000}"/>
    <cellStyle name="Normal 6 2 5 2 3 4" xfId="31683" xr:uid="{00000000-0005-0000-0000-000056D50000}"/>
    <cellStyle name="Normal 6 2 5 2 4" xfId="7906" xr:uid="{00000000-0005-0000-0000-000057D50000}"/>
    <cellStyle name="Normal 6 2 5 2 4 2" xfId="20532" xr:uid="{00000000-0005-0000-0000-000058D50000}"/>
    <cellStyle name="Normal 6 2 5 2 4 2 2" xfId="55748" xr:uid="{00000000-0005-0000-0000-000059D50000}"/>
    <cellStyle name="Normal 6 2 5 2 4 3" xfId="43151" xr:uid="{00000000-0005-0000-0000-00005AD50000}"/>
    <cellStyle name="Normal 6 2 5 2 4 4" xfId="33137" xr:uid="{00000000-0005-0000-0000-00005BD50000}"/>
    <cellStyle name="Normal 6 2 5 2 5" xfId="9687" xr:uid="{00000000-0005-0000-0000-00005CD50000}"/>
    <cellStyle name="Normal 6 2 5 2 5 2" xfId="22308" xr:uid="{00000000-0005-0000-0000-00005DD50000}"/>
    <cellStyle name="Normal 6 2 5 2 5 2 2" xfId="57524" xr:uid="{00000000-0005-0000-0000-00005ED50000}"/>
    <cellStyle name="Normal 6 2 5 2 5 3" xfId="44927" xr:uid="{00000000-0005-0000-0000-00005FD50000}"/>
    <cellStyle name="Normal 6 2 5 2 5 4" xfId="34913" xr:uid="{00000000-0005-0000-0000-000060D50000}"/>
    <cellStyle name="Normal 6 2 5 2 6" xfId="11481" xr:uid="{00000000-0005-0000-0000-000061D50000}"/>
    <cellStyle name="Normal 6 2 5 2 6 2" xfId="24084" xr:uid="{00000000-0005-0000-0000-000062D50000}"/>
    <cellStyle name="Normal 6 2 5 2 6 2 2" xfId="59300" xr:uid="{00000000-0005-0000-0000-000063D50000}"/>
    <cellStyle name="Normal 6 2 5 2 6 3" xfId="46703" xr:uid="{00000000-0005-0000-0000-000064D50000}"/>
    <cellStyle name="Normal 6 2 5 2 6 4" xfId="36689" xr:uid="{00000000-0005-0000-0000-000065D50000}"/>
    <cellStyle name="Normal 6 2 5 2 7" xfId="15848" xr:uid="{00000000-0005-0000-0000-000066D50000}"/>
    <cellStyle name="Normal 6 2 5 2 7 2" xfId="51064" xr:uid="{00000000-0005-0000-0000-000067D50000}"/>
    <cellStyle name="Normal 6 2 5 2 7 3" xfId="28453" xr:uid="{00000000-0005-0000-0000-000068D50000}"/>
    <cellStyle name="Normal 6 2 5 2 8" xfId="12939" xr:uid="{00000000-0005-0000-0000-000069D50000}"/>
    <cellStyle name="Normal 6 2 5 2 8 2" xfId="48157" xr:uid="{00000000-0005-0000-0000-00006AD50000}"/>
    <cellStyle name="Normal 6 2 5 2 9" xfId="38467" xr:uid="{00000000-0005-0000-0000-00006BD50000}"/>
    <cellStyle name="Normal 6 2 5 3" xfId="3506" xr:uid="{00000000-0005-0000-0000-00006CD50000}"/>
    <cellStyle name="Normal 6 2 5 3 10" xfId="27002" xr:uid="{00000000-0005-0000-0000-00006DD50000}"/>
    <cellStyle name="Normal 6 2 5 3 11" xfId="61406" xr:uid="{00000000-0005-0000-0000-00006ED50000}"/>
    <cellStyle name="Normal 6 2 5 3 2" xfId="5302" xr:uid="{00000000-0005-0000-0000-00006FD50000}"/>
    <cellStyle name="Normal 6 2 5 3 2 2" xfId="17949" xr:uid="{00000000-0005-0000-0000-000070D50000}"/>
    <cellStyle name="Normal 6 2 5 3 2 2 2" xfId="53165" xr:uid="{00000000-0005-0000-0000-000071D50000}"/>
    <cellStyle name="Normal 6 2 5 3 2 3" xfId="40568" xr:uid="{00000000-0005-0000-0000-000072D50000}"/>
    <cellStyle name="Normal 6 2 5 3 2 4" xfId="30554" xr:uid="{00000000-0005-0000-0000-000073D50000}"/>
    <cellStyle name="Normal 6 2 5 3 3" xfId="6772" xr:uid="{00000000-0005-0000-0000-000074D50000}"/>
    <cellStyle name="Normal 6 2 5 3 3 2" xfId="19403" xr:uid="{00000000-0005-0000-0000-000075D50000}"/>
    <cellStyle name="Normal 6 2 5 3 3 2 2" xfId="54619" xr:uid="{00000000-0005-0000-0000-000076D50000}"/>
    <cellStyle name="Normal 6 2 5 3 3 3" xfId="42022" xr:uid="{00000000-0005-0000-0000-000077D50000}"/>
    <cellStyle name="Normal 6 2 5 3 3 4" xfId="32008" xr:uid="{00000000-0005-0000-0000-000078D50000}"/>
    <cellStyle name="Normal 6 2 5 3 4" xfId="8231" xr:uid="{00000000-0005-0000-0000-000079D50000}"/>
    <cellStyle name="Normal 6 2 5 3 4 2" xfId="20857" xr:uid="{00000000-0005-0000-0000-00007AD50000}"/>
    <cellStyle name="Normal 6 2 5 3 4 2 2" xfId="56073" xr:uid="{00000000-0005-0000-0000-00007BD50000}"/>
    <cellStyle name="Normal 6 2 5 3 4 3" xfId="43476" xr:uid="{00000000-0005-0000-0000-00007CD50000}"/>
    <cellStyle name="Normal 6 2 5 3 4 4" xfId="33462" xr:uid="{00000000-0005-0000-0000-00007DD50000}"/>
    <cellStyle name="Normal 6 2 5 3 5" xfId="10012" xr:uid="{00000000-0005-0000-0000-00007ED50000}"/>
    <cellStyle name="Normal 6 2 5 3 5 2" xfId="22633" xr:uid="{00000000-0005-0000-0000-00007FD50000}"/>
    <cellStyle name="Normal 6 2 5 3 5 2 2" xfId="57849" xr:uid="{00000000-0005-0000-0000-000080D50000}"/>
    <cellStyle name="Normal 6 2 5 3 5 3" xfId="45252" xr:uid="{00000000-0005-0000-0000-000081D50000}"/>
    <cellStyle name="Normal 6 2 5 3 5 4" xfId="35238" xr:uid="{00000000-0005-0000-0000-000082D50000}"/>
    <cellStyle name="Normal 6 2 5 3 6" xfId="11806" xr:uid="{00000000-0005-0000-0000-000083D50000}"/>
    <cellStyle name="Normal 6 2 5 3 6 2" xfId="24409" xr:uid="{00000000-0005-0000-0000-000084D50000}"/>
    <cellStyle name="Normal 6 2 5 3 6 2 2" xfId="59625" xr:uid="{00000000-0005-0000-0000-000085D50000}"/>
    <cellStyle name="Normal 6 2 5 3 6 3" xfId="47028" xr:uid="{00000000-0005-0000-0000-000086D50000}"/>
    <cellStyle name="Normal 6 2 5 3 6 4" xfId="37014" xr:uid="{00000000-0005-0000-0000-000087D50000}"/>
    <cellStyle name="Normal 6 2 5 3 7" xfId="16173" xr:uid="{00000000-0005-0000-0000-000088D50000}"/>
    <cellStyle name="Normal 6 2 5 3 7 2" xfId="51389" xr:uid="{00000000-0005-0000-0000-000089D50000}"/>
    <cellStyle name="Normal 6 2 5 3 7 3" xfId="28778" xr:uid="{00000000-0005-0000-0000-00008AD50000}"/>
    <cellStyle name="Normal 6 2 5 3 8" xfId="14395" xr:uid="{00000000-0005-0000-0000-00008BD50000}"/>
    <cellStyle name="Normal 6 2 5 3 8 2" xfId="49613" xr:uid="{00000000-0005-0000-0000-00008CD50000}"/>
    <cellStyle name="Normal 6 2 5 3 9" xfId="38792" xr:uid="{00000000-0005-0000-0000-00008DD50000}"/>
    <cellStyle name="Normal 6 2 5 4" xfId="2667" xr:uid="{00000000-0005-0000-0000-00008ED50000}"/>
    <cellStyle name="Normal 6 2 5 4 10" xfId="26193" xr:uid="{00000000-0005-0000-0000-00008FD50000}"/>
    <cellStyle name="Normal 6 2 5 4 11" xfId="60597" xr:uid="{00000000-0005-0000-0000-000090D50000}"/>
    <cellStyle name="Normal 6 2 5 4 2" xfId="4493" xr:uid="{00000000-0005-0000-0000-000091D50000}"/>
    <cellStyle name="Normal 6 2 5 4 2 2" xfId="17140" xr:uid="{00000000-0005-0000-0000-000092D50000}"/>
    <cellStyle name="Normal 6 2 5 4 2 2 2" xfId="52356" xr:uid="{00000000-0005-0000-0000-000093D50000}"/>
    <cellStyle name="Normal 6 2 5 4 2 3" xfId="39759" xr:uid="{00000000-0005-0000-0000-000094D50000}"/>
    <cellStyle name="Normal 6 2 5 4 2 4" xfId="29745" xr:uid="{00000000-0005-0000-0000-000095D50000}"/>
    <cellStyle name="Normal 6 2 5 4 3" xfId="5963" xr:uid="{00000000-0005-0000-0000-000096D50000}"/>
    <cellStyle name="Normal 6 2 5 4 3 2" xfId="18594" xr:uid="{00000000-0005-0000-0000-000097D50000}"/>
    <cellStyle name="Normal 6 2 5 4 3 2 2" xfId="53810" xr:uid="{00000000-0005-0000-0000-000098D50000}"/>
    <cellStyle name="Normal 6 2 5 4 3 3" xfId="41213" xr:uid="{00000000-0005-0000-0000-000099D50000}"/>
    <cellStyle name="Normal 6 2 5 4 3 4" xfId="31199" xr:uid="{00000000-0005-0000-0000-00009AD50000}"/>
    <cellStyle name="Normal 6 2 5 4 4" xfId="7422" xr:uid="{00000000-0005-0000-0000-00009BD50000}"/>
    <cellStyle name="Normal 6 2 5 4 4 2" xfId="20048" xr:uid="{00000000-0005-0000-0000-00009CD50000}"/>
    <cellStyle name="Normal 6 2 5 4 4 2 2" xfId="55264" xr:uid="{00000000-0005-0000-0000-00009DD50000}"/>
    <cellStyle name="Normal 6 2 5 4 4 3" xfId="42667" xr:uid="{00000000-0005-0000-0000-00009ED50000}"/>
    <cellStyle name="Normal 6 2 5 4 4 4" xfId="32653" xr:uid="{00000000-0005-0000-0000-00009FD50000}"/>
    <cellStyle name="Normal 6 2 5 4 5" xfId="9203" xr:uid="{00000000-0005-0000-0000-0000A0D50000}"/>
    <cellStyle name="Normal 6 2 5 4 5 2" xfId="21824" xr:uid="{00000000-0005-0000-0000-0000A1D50000}"/>
    <cellStyle name="Normal 6 2 5 4 5 2 2" xfId="57040" xr:uid="{00000000-0005-0000-0000-0000A2D50000}"/>
    <cellStyle name="Normal 6 2 5 4 5 3" xfId="44443" xr:uid="{00000000-0005-0000-0000-0000A3D50000}"/>
    <cellStyle name="Normal 6 2 5 4 5 4" xfId="34429" xr:uid="{00000000-0005-0000-0000-0000A4D50000}"/>
    <cellStyle name="Normal 6 2 5 4 6" xfId="10997" xr:uid="{00000000-0005-0000-0000-0000A5D50000}"/>
    <cellStyle name="Normal 6 2 5 4 6 2" xfId="23600" xr:uid="{00000000-0005-0000-0000-0000A6D50000}"/>
    <cellStyle name="Normal 6 2 5 4 6 2 2" xfId="58816" xr:uid="{00000000-0005-0000-0000-0000A7D50000}"/>
    <cellStyle name="Normal 6 2 5 4 6 3" xfId="46219" xr:uid="{00000000-0005-0000-0000-0000A8D50000}"/>
    <cellStyle name="Normal 6 2 5 4 6 4" xfId="36205" xr:uid="{00000000-0005-0000-0000-0000A9D50000}"/>
    <cellStyle name="Normal 6 2 5 4 7" xfId="15364" xr:uid="{00000000-0005-0000-0000-0000AAD50000}"/>
    <cellStyle name="Normal 6 2 5 4 7 2" xfId="50580" xr:uid="{00000000-0005-0000-0000-0000ABD50000}"/>
    <cellStyle name="Normal 6 2 5 4 7 3" xfId="27969" xr:uid="{00000000-0005-0000-0000-0000ACD50000}"/>
    <cellStyle name="Normal 6 2 5 4 8" xfId="13586" xr:uid="{00000000-0005-0000-0000-0000ADD50000}"/>
    <cellStyle name="Normal 6 2 5 4 8 2" xfId="48804" xr:uid="{00000000-0005-0000-0000-0000AED50000}"/>
    <cellStyle name="Normal 6 2 5 4 9" xfId="37983" xr:uid="{00000000-0005-0000-0000-0000AFD50000}"/>
    <cellStyle name="Normal 6 2 5 5" xfId="3831" xr:uid="{00000000-0005-0000-0000-0000B0D50000}"/>
    <cellStyle name="Normal 6 2 5 5 2" xfId="8554" xr:uid="{00000000-0005-0000-0000-0000B1D50000}"/>
    <cellStyle name="Normal 6 2 5 5 2 2" xfId="21180" xr:uid="{00000000-0005-0000-0000-0000B2D50000}"/>
    <cellStyle name="Normal 6 2 5 5 2 2 2" xfId="56396" xr:uid="{00000000-0005-0000-0000-0000B3D50000}"/>
    <cellStyle name="Normal 6 2 5 5 2 3" xfId="43799" xr:uid="{00000000-0005-0000-0000-0000B4D50000}"/>
    <cellStyle name="Normal 6 2 5 5 2 4" xfId="33785" xr:uid="{00000000-0005-0000-0000-0000B5D50000}"/>
    <cellStyle name="Normal 6 2 5 5 3" xfId="10335" xr:uid="{00000000-0005-0000-0000-0000B6D50000}"/>
    <cellStyle name="Normal 6 2 5 5 3 2" xfId="22956" xr:uid="{00000000-0005-0000-0000-0000B7D50000}"/>
    <cellStyle name="Normal 6 2 5 5 3 2 2" xfId="58172" xr:uid="{00000000-0005-0000-0000-0000B8D50000}"/>
    <cellStyle name="Normal 6 2 5 5 3 3" xfId="45575" xr:uid="{00000000-0005-0000-0000-0000B9D50000}"/>
    <cellStyle name="Normal 6 2 5 5 3 4" xfId="35561" xr:uid="{00000000-0005-0000-0000-0000BAD50000}"/>
    <cellStyle name="Normal 6 2 5 5 4" xfId="12131" xr:uid="{00000000-0005-0000-0000-0000BBD50000}"/>
    <cellStyle name="Normal 6 2 5 5 4 2" xfId="24732" xr:uid="{00000000-0005-0000-0000-0000BCD50000}"/>
    <cellStyle name="Normal 6 2 5 5 4 2 2" xfId="59948" xr:uid="{00000000-0005-0000-0000-0000BDD50000}"/>
    <cellStyle name="Normal 6 2 5 5 4 3" xfId="47351" xr:uid="{00000000-0005-0000-0000-0000BED50000}"/>
    <cellStyle name="Normal 6 2 5 5 4 4" xfId="37337" xr:uid="{00000000-0005-0000-0000-0000BFD50000}"/>
    <cellStyle name="Normal 6 2 5 5 5" xfId="16496" xr:uid="{00000000-0005-0000-0000-0000C0D50000}"/>
    <cellStyle name="Normal 6 2 5 5 5 2" xfId="51712" xr:uid="{00000000-0005-0000-0000-0000C1D50000}"/>
    <cellStyle name="Normal 6 2 5 5 5 3" xfId="29101" xr:uid="{00000000-0005-0000-0000-0000C2D50000}"/>
    <cellStyle name="Normal 6 2 5 5 6" xfId="14718" xr:uid="{00000000-0005-0000-0000-0000C3D50000}"/>
    <cellStyle name="Normal 6 2 5 5 6 2" xfId="49936" xr:uid="{00000000-0005-0000-0000-0000C4D50000}"/>
    <cellStyle name="Normal 6 2 5 5 7" xfId="39115" xr:uid="{00000000-0005-0000-0000-0000C5D50000}"/>
    <cellStyle name="Normal 6 2 5 5 8" xfId="27325" xr:uid="{00000000-0005-0000-0000-0000C6D50000}"/>
    <cellStyle name="Normal 6 2 5 6" xfId="4171" xr:uid="{00000000-0005-0000-0000-0000C7D50000}"/>
    <cellStyle name="Normal 6 2 5 6 2" xfId="16818" xr:uid="{00000000-0005-0000-0000-0000C8D50000}"/>
    <cellStyle name="Normal 6 2 5 6 2 2" xfId="52034" xr:uid="{00000000-0005-0000-0000-0000C9D50000}"/>
    <cellStyle name="Normal 6 2 5 6 2 3" xfId="29423" xr:uid="{00000000-0005-0000-0000-0000CAD50000}"/>
    <cellStyle name="Normal 6 2 5 6 3" xfId="13264" xr:uid="{00000000-0005-0000-0000-0000CBD50000}"/>
    <cellStyle name="Normal 6 2 5 6 3 2" xfId="48482" xr:uid="{00000000-0005-0000-0000-0000CCD50000}"/>
    <cellStyle name="Normal 6 2 5 6 4" xfId="39437" xr:uid="{00000000-0005-0000-0000-0000CDD50000}"/>
    <cellStyle name="Normal 6 2 5 6 5" xfId="25871" xr:uid="{00000000-0005-0000-0000-0000CED50000}"/>
    <cellStyle name="Normal 6 2 5 7" xfId="5641" xr:uid="{00000000-0005-0000-0000-0000CFD50000}"/>
    <cellStyle name="Normal 6 2 5 7 2" xfId="18272" xr:uid="{00000000-0005-0000-0000-0000D0D50000}"/>
    <cellStyle name="Normal 6 2 5 7 2 2" xfId="53488" xr:uid="{00000000-0005-0000-0000-0000D1D50000}"/>
    <cellStyle name="Normal 6 2 5 7 3" xfId="40891" xr:uid="{00000000-0005-0000-0000-0000D2D50000}"/>
    <cellStyle name="Normal 6 2 5 7 4" xfId="30877" xr:uid="{00000000-0005-0000-0000-0000D3D50000}"/>
    <cellStyle name="Normal 6 2 5 8" xfId="7100" xr:uid="{00000000-0005-0000-0000-0000D4D50000}"/>
    <cellStyle name="Normal 6 2 5 8 2" xfId="19726" xr:uid="{00000000-0005-0000-0000-0000D5D50000}"/>
    <cellStyle name="Normal 6 2 5 8 2 2" xfId="54942" xr:uid="{00000000-0005-0000-0000-0000D6D50000}"/>
    <cellStyle name="Normal 6 2 5 8 3" xfId="42345" xr:uid="{00000000-0005-0000-0000-0000D7D50000}"/>
    <cellStyle name="Normal 6 2 5 8 4" xfId="32331" xr:uid="{00000000-0005-0000-0000-0000D8D50000}"/>
    <cellStyle name="Normal 6 2 5 9" xfId="8881" xr:uid="{00000000-0005-0000-0000-0000D9D50000}"/>
    <cellStyle name="Normal 6 2 5 9 2" xfId="21502" xr:uid="{00000000-0005-0000-0000-0000DAD50000}"/>
    <cellStyle name="Normal 6 2 5 9 2 2" xfId="56718" xr:uid="{00000000-0005-0000-0000-0000DBD50000}"/>
    <cellStyle name="Normal 6 2 5 9 3" xfId="44121" xr:uid="{00000000-0005-0000-0000-0000DCD50000}"/>
    <cellStyle name="Normal 6 2 5 9 4" xfId="34107" xr:uid="{00000000-0005-0000-0000-0000DDD50000}"/>
    <cellStyle name="Normal 6 2 6" xfId="3012" xr:uid="{00000000-0005-0000-0000-0000DED50000}"/>
    <cellStyle name="Normal 6 2 6 10" xfId="25387" xr:uid="{00000000-0005-0000-0000-0000DFD50000}"/>
    <cellStyle name="Normal 6 2 6 11" xfId="60922" xr:uid="{00000000-0005-0000-0000-0000E0D50000}"/>
    <cellStyle name="Normal 6 2 6 2" xfId="4818" xr:uid="{00000000-0005-0000-0000-0000E1D50000}"/>
    <cellStyle name="Normal 6 2 6 2 2" xfId="17465" xr:uid="{00000000-0005-0000-0000-0000E2D50000}"/>
    <cellStyle name="Normal 6 2 6 2 2 2" xfId="52681" xr:uid="{00000000-0005-0000-0000-0000E3D50000}"/>
    <cellStyle name="Normal 6 2 6 2 2 3" xfId="30070" xr:uid="{00000000-0005-0000-0000-0000E4D50000}"/>
    <cellStyle name="Normal 6 2 6 2 3" xfId="13911" xr:uid="{00000000-0005-0000-0000-0000E5D50000}"/>
    <cellStyle name="Normal 6 2 6 2 3 2" xfId="49129" xr:uid="{00000000-0005-0000-0000-0000E6D50000}"/>
    <cellStyle name="Normal 6 2 6 2 4" xfId="40084" xr:uid="{00000000-0005-0000-0000-0000E7D50000}"/>
    <cellStyle name="Normal 6 2 6 2 5" xfId="26518" xr:uid="{00000000-0005-0000-0000-0000E8D50000}"/>
    <cellStyle name="Normal 6 2 6 3" xfId="6288" xr:uid="{00000000-0005-0000-0000-0000E9D50000}"/>
    <cellStyle name="Normal 6 2 6 3 2" xfId="18919" xr:uid="{00000000-0005-0000-0000-0000EAD50000}"/>
    <cellStyle name="Normal 6 2 6 3 2 2" xfId="54135" xr:uid="{00000000-0005-0000-0000-0000EBD50000}"/>
    <cellStyle name="Normal 6 2 6 3 3" xfId="41538" xr:uid="{00000000-0005-0000-0000-0000ECD50000}"/>
    <cellStyle name="Normal 6 2 6 3 4" xfId="31524" xr:uid="{00000000-0005-0000-0000-0000EDD50000}"/>
    <cellStyle name="Normal 6 2 6 4" xfId="7747" xr:uid="{00000000-0005-0000-0000-0000EED50000}"/>
    <cellStyle name="Normal 6 2 6 4 2" xfId="20373" xr:uid="{00000000-0005-0000-0000-0000EFD50000}"/>
    <cellStyle name="Normal 6 2 6 4 2 2" xfId="55589" xr:uid="{00000000-0005-0000-0000-0000F0D50000}"/>
    <cellStyle name="Normal 6 2 6 4 3" xfId="42992" xr:uid="{00000000-0005-0000-0000-0000F1D50000}"/>
    <cellStyle name="Normal 6 2 6 4 4" xfId="32978" xr:uid="{00000000-0005-0000-0000-0000F2D50000}"/>
    <cellStyle name="Normal 6 2 6 5" xfId="9528" xr:uid="{00000000-0005-0000-0000-0000F3D50000}"/>
    <cellStyle name="Normal 6 2 6 5 2" xfId="22149" xr:uid="{00000000-0005-0000-0000-0000F4D50000}"/>
    <cellStyle name="Normal 6 2 6 5 2 2" xfId="57365" xr:uid="{00000000-0005-0000-0000-0000F5D50000}"/>
    <cellStyle name="Normal 6 2 6 5 3" xfId="44768" xr:uid="{00000000-0005-0000-0000-0000F6D50000}"/>
    <cellStyle name="Normal 6 2 6 5 4" xfId="34754" xr:uid="{00000000-0005-0000-0000-0000F7D50000}"/>
    <cellStyle name="Normal 6 2 6 6" xfId="11322" xr:uid="{00000000-0005-0000-0000-0000F8D50000}"/>
    <cellStyle name="Normal 6 2 6 6 2" xfId="23925" xr:uid="{00000000-0005-0000-0000-0000F9D50000}"/>
    <cellStyle name="Normal 6 2 6 6 2 2" xfId="59141" xr:uid="{00000000-0005-0000-0000-0000FAD50000}"/>
    <cellStyle name="Normal 6 2 6 6 3" xfId="46544" xr:uid="{00000000-0005-0000-0000-0000FBD50000}"/>
    <cellStyle name="Normal 6 2 6 6 4" xfId="36530" xr:uid="{00000000-0005-0000-0000-0000FCD50000}"/>
    <cellStyle name="Normal 6 2 6 7" xfId="15689" xr:uid="{00000000-0005-0000-0000-0000FDD50000}"/>
    <cellStyle name="Normal 6 2 6 7 2" xfId="50905" xr:uid="{00000000-0005-0000-0000-0000FED50000}"/>
    <cellStyle name="Normal 6 2 6 7 3" xfId="28294" xr:uid="{00000000-0005-0000-0000-0000FFD50000}"/>
    <cellStyle name="Normal 6 2 6 8" xfId="12780" xr:uid="{00000000-0005-0000-0000-000000D60000}"/>
    <cellStyle name="Normal 6 2 6 8 2" xfId="47998" xr:uid="{00000000-0005-0000-0000-000001D60000}"/>
    <cellStyle name="Normal 6 2 6 9" xfId="38308" xr:uid="{00000000-0005-0000-0000-000002D60000}"/>
    <cellStyle name="Normal 6 2 7" xfId="2844" xr:uid="{00000000-0005-0000-0000-000003D60000}"/>
    <cellStyle name="Normal 6 2 7 10" xfId="25232" xr:uid="{00000000-0005-0000-0000-000004D60000}"/>
    <cellStyle name="Normal 6 2 7 11" xfId="60767" xr:uid="{00000000-0005-0000-0000-000005D60000}"/>
    <cellStyle name="Normal 6 2 7 2" xfId="4663" xr:uid="{00000000-0005-0000-0000-000006D60000}"/>
    <cellStyle name="Normal 6 2 7 2 2" xfId="17310" xr:uid="{00000000-0005-0000-0000-000007D60000}"/>
    <cellStyle name="Normal 6 2 7 2 2 2" xfId="52526" xr:uid="{00000000-0005-0000-0000-000008D60000}"/>
    <cellStyle name="Normal 6 2 7 2 2 3" xfId="29915" xr:uid="{00000000-0005-0000-0000-000009D60000}"/>
    <cellStyle name="Normal 6 2 7 2 3" xfId="13756" xr:uid="{00000000-0005-0000-0000-00000AD60000}"/>
    <cellStyle name="Normal 6 2 7 2 3 2" xfId="48974" xr:uid="{00000000-0005-0000-0000-00000BD60000}"/>
    <cellStyle name="Normal 6 2 7 2 4" xfId="39929" xr:uid="{00000000-0005-0000-0000-00000CD60000}"/>
    <cellStyle name="Normal 6 2 7 2 5" xfId="26363" xr:uid="{00000000-0005-0000-0000-00000DD60000}"/>
    <cellStyle name="Normal 6 2 7 3" xfId="6133" xr:uid="{00000000-0005-0000-0000-00000ED60000}"/>
    <cellStyle name="Normal 6 2 7 3 2" xfId="18764" xr:uid="{00000000-0005-0000-0000-00000FD60000}"/>
    <cellStyle name="Normal 6 2 7 3 2 2" xfId="53980" xr:uid="{00000000-0005-0000-0000-000010D60000}"/>
    <cellStyle name="Normal 6 2 7 3 3" xfId="41383" xr:uid="{00000000-0005-0000-0000-000011D60000}"/>
    <cellStyle name="Normal 6 2 7 3 4" xfId="31369" xr:uid="{00000000-0005-0000-0000-000012D60000}"/>
    <cellStyle name="Normal 6 2 7 4" xfId="7592" xr:uid="{00000000-0005-0000-0000-000013D60000}"/>
    <cellStyle name="Normal 6 2 7 4 2" xfId="20218" xr:uid="{00000000-0005-0000-0000-000014D60000}"/>
    <cellStyle name="Normal 6 2 7 4 2 2" xfId="55434" xr:uid="{00000000-0005-0000-0000-000015D60000}"/>
    <cellStyle name="Normal 6 2 7 4 3" xfId="42837" xr:uid="{00000000-0005-0000-0000-000016D60000}"/>
    <cellStyle name="Normal 6 2 7 4 4" xfId="32823" xr:uid="{00000000-0005-0000-0000-000017D60000}"/>
    <cellStyle name="Normal 6 2 7 5" xfId="9373" xr:uid="{00000000-0005-0000-0000-000018D60000}"/>
    <cellStyle name="Normal 6 2 7 5 2" xfId="21994" xr:uid="{00000000-0005-0000-0000-000019D60000}"/>
    <cellStyle name="Normal 6 2 7 5 2 2" xfId="57210" xr:uid="{00000000-0005-0000-0000-00001AD60000}"/>
    <cellStyle name="Normal 6 2 7 5 3" xfId="44613" xr:uid="{00000000-0005-0000-0000-00001BD60000}"/>
    <cellStyle name="Normal 6 2 7 5 4" xfId="34599" xr:uid="{00000000-0005-0000-0000-00001CD60000}"/>
    <cellStyle name="Normal 6 2 7 6" xfId="11167" xr:uid="{00000000-0005-0000-0000-00001DD60000}"/>
    <cellStyle name="Normal 6 2 7 6 2" xfId="23770" xr:uid="{00000000-0005-0000-0000-00001ED60000}"/>
    <cellStyle name="Normal 6 2 7 6 2 2" xfId="58986" xr:uid="{00000000-0005-0000-0000-00001FD60000}"/>
    <cellStyle name="Normal 6 2 7 6 3" xfId="46389" xr:uid="{00000000-0005-0000-0000-000020D60000}"/>
    <cellStyle name="Normal 6 2 7 6 4" xfId="36375" xr:uid="{00000000-0005-0000-0000-000021D60000}"/>
    <cellStyle name="Normal 6 2 7 7" xfId="15534" xr:uid="{00000000-0005-0000-0000-000022D60000}"/>
    <cellStyle name="Normal 6 2 7 7 2" xfId="50750" xr:uid="{00000000-0005-0000-0000-000023D60000}"/>
    <cellStyle name="Normal 6 2 7 7 3" xfId="28139" xr:uid="{00000000-0005-0000-0000-000024D60000}"/>
    <cellStyle name="Normal 6 2 7 8" xfId="12625" xr:uid="{00000000-0005-0000-0000-000025D60000}"/>
    <cellStyle name="Normal 6 2 7 8 2" xfId="47843" xr:uid="{00000000-0005-0000-0000-000026D60000}"/>
    <cellStyle name="Normal 6 2 7 9" xfId="38153" xr:uid="{00000000-0005-0000-0000-000027D60000}"/>
    <cellStyle name="Normal 6 2 8" xfId="3354" xr:uid="{00000000-0005-0000-0000-000028D60000}"/>
    <cellStyle name="Normal 6 2 8 10" xfId="26850" xr:uid="{00000000-0005-0000-0000-000029D60000}"/>
    <cellStyle name="Normal 6 2 8 11" xfId="61254" xr:uid="{00000000-0005-0000-0000-00002AD60000}"/>
    <cellStyle name="Normal 6 2 8 2" xfId="5150" xr:uid="{00000000-0005-0000-0000-00002BD60000}"/>
    <cellStyle name="Normal 6 2 8 2 2" xfId="17797" xr:uid="{00000000-0005-0000-0000-00002CD60000}"/>
    <cellStyle name="Normal 6 2 8 2 2 2" xfId="53013" xr:uid="{00000000-0005-0000-0000-00002DD60000}"/>
    <cellStyle name="Normal 6 2 8 2 3" xfId="40416" xr:uid="{00000000-0005-0000-0000-00002ED60000}"/>
    <cellStyle name="Normal 6 2 8 2 4" xfId="30402" xr:uid="{00000000-0005-0000-0000-00002FD60000}"/>
    <cellStyle name="Normal 6 2 8 3" xfId="6620" xr:uid="{00000000-0005-0000-0000-000030D60000}"/>
    <cellStyle name="Normal 6 2 8 3 2" xfId="19251" xr:uid="{00000000-0005-0000-0000-000031D60000}"/>
    <cellStyle name="Normal 6 2 8 3 2 2" xfId="54467" xr:uid="{00000000-0005-0000-0000-000032D60000}"/>
    <cellStyle name="Normal 6 2 8 3 3" xfId="41870" xr:uid="{00000000-0005-0000-0000-000033D60000}"/>
    <cellStyle name="Normal 6 2 8 3 4" xfId="31856" xr:uid="{00000000-0005-0000-0000-000034D60000}"/>
    <cellStyle name="Normal 6 2 8 4" xfId="8079" xr:uid="{00000000-0005-0000-0000-000035D60000}"/>
    <cellStyle name="Normal 6 2 8 4 2" xfId="20705" xr:uid="{00000000-0005-0000-0000-000036D60000}"/>
    <cellStyle name="Normal 6 2 8 4 2 2" xfId="55921" xr:uid="{00000000-0005-0000-0000-000037D60000}"/>
    <cellStyle name="Normal 6 2 8 4 3" xfId="43324" xr:uid="{00000000-0005-0000-0000-000038D60000}"/>
    <cellStyle name="Normal 6 2 8 4 4" xfId="33310" xr:uid="{00000000-0005-0000-0000-000039D60000}"/>
    <cellStyle name="Normal 6 2 8 5" xfId="9860" xr:uid="{00000000-0005-0000-0000-00003AD60000}"/>
    <cellStyle name="Normal 6 2 8 5 2" xfId="22481" xr:uid="{00000000-0005-0000-0000-00003BD60000}"/>
    <cellStyle name="Normal 6 2 8 5 2 2" xfId="57697" xr:uid="{00000000-0005-0000-0000-00003CD60000}"/>
    <cellStyle name="Normal 6 2 8 5 3" xfId="45100" xr:uid="{00000000-0005-0000-0000-00003DD60000}"/>
    <cellStyle name="Normal 6 2 8 5 4" xfId="35086" xr:uid="{00000000-0005-0000-0000-00003ED60000}"/>
    <cellStyle name="Normal 6 2 8 6" xfId="11654" xr:uid="{00000000-0005-0000-0000-00003FD60000}"/>
    <cellStyle name="Normal 6 2 8 6 2" xfId="24257" xr:uid="{00000000-0005-0000-0000-000040D60000}"/>
    <cellStyle name="Normal 6 2 8 6 2 2" xfId="59473" xr:uid="{00000000-0005-0000-0000-000041D60000}"/>
    <cellStyle name="Normal 6 2 8 6 3" xfId="46876" xr:uid="{00000000-0005-0000-0000-000042D60000}"/>
    <cellStyle name="Normal 6 2 8 6 4" xfId="36862" xr:uid="{00000000-0005-0000-0000-000043D60000}"/>
    <cellStyle name="Normal 6 2 8 7" xfId="16021" xr:uid="{00000000-0005-0000-0000-000044D60000}"/>
    <cellStyle name="Normal 6 2 8 7 2" xfId="51237" xr:uid="{00000000-0005-0000-0000-000045D60000}"/>
    <cellStyle name="Normal 6 2 8 7 3" xfId="28626" xr:uid="{00000000-0005-0000-0000-000046D60000}"/>
    <cellStyle name="Normal 6 2 8 8" xfId="14243" xr:uid="{00000000-0005-0000-0000-000047D60000}"/>
    <cellStyle name="Normal 6 2 8 8 2" xfId="49461" xr:uid="{00000000-0005-0000-0000-000048D60000}"/>
    <cellStyle name="Normal 6 2 8 9" xfId="38640" xr:uid="{00000000-0005-0000-0000-000049D60000}"/>
    <cellStyle name="Normal 6 2 9" xfId="2514" xr:uid="{00000000-0005-0000-0000-00004AD60000}"/>
    <cellStyle name="Normal 6 2 9 10" xfId="26041" xr:uid="{00000000-0005-0000-0000-00004BD60000}"/>
    <cellStyle name="Normal 6 2 9 11" xfId="60445" xr:uid="{00000000-0005-0000-0000-00004CD60000}"/>
    <cellStyle name="Normal 6 2 9 2" xfId="4341" xr:uid="{00000000-0005-0000-0000-00004DD60000}"/>
    <cellStyle name="Normal 6 2 9 2 2" xfId="16988" xr:uid="{00000000-0005-0000-0000-00004ED60000}"/>
    <cellStyle name="Normal 6 2 9 2 2 2" xfId="52204" xr:uid="{00000000-0005-0000-0000-00004FD60000}"/>
    <cellStyle name="Normal 6 2 9 2 3" xfId="39607" xr:uid="{00000000-0005-0000-0000-000050D60000}"/>
    <cellStyle name="Normal 6 2 9 2 4" xfId="29593" xr:uid="{00000000-0005-0000-0000-000051D60000}"/>
    <cellStyle name="Normal 6 2 9 3" xfId="5811" xr:uid="{00000000-0005-0000-0000-000052D60000}"/>
    <cellStyle name="Normal 6 2 9 3 2" xfId="18442" xr:uid="{00000000-0005-0000-0000-000053D60000}"/>
    <cellStyle name="Normal 6 2 9 3 2 2" xfId="53658" xr:uid="{00000000-0005-0000-0000-000054D60000}"/>
    <cellStyle name="Normal 6 2 9 3 3" xfId="41061" xr:uid="{00000000-0005-0000-0000-000055D60000}"/>
    <cellStyle name="Normal 6 2 9 3 4" xfId="31047" xr:uid="{00000000-0005-0000-0000-000056D60000}"/>
    <cellStyle name="Normal 6 2 9 4" xfId="7270" xr:uid="{00000000-0005-0000-0000-000057D60000}"/>
    <cellStyle name="Normal 6 2 9 4 2" xfId="19896" xr:uid="{00000000-0005-0000-0000-000058D60000}"/>
    <cellStyle name="Normal 6 2 9 4 2 2" xfId="55112" xr:uid="{00000000-0005-0000-0000-000059D60000}"/>
    <cellStyle name="Normal 6 2 9 4 3" xfId="42515" xr:uid="{00000000-0005-0000-0000-00005AD60000}"/>
    <cellStyle name="Normal 6 2 9 4 4" xfId="32501" xr:uid="{00000000-0005-0000-0000-00005BD60000}"/>
    <cellStyle name="Normal 6 2 9 5" xfId="9051" xr:uid="{00000000-0005-0000-0000-00005CD60000}"/>
    <cellStyle name="Normal 6 2 9 5 2" xfId="21672" xr:uid="{00000000-0005-0000-0000-00005DD60000}"/>
    <cellStyle name="Normal 6 2 9 5 2 2" xfId="56888" xr:uid="{00000000-0005-0000-0000-00005ED60000}"/>
    <cellStyle name="Normal 6 2 9 5 3" xfId="44291" xr:uid="{00000000-0005-0000-0000-00005FD60000}"/>
    <cellStyle name="Normal 6 2 9 5 4" xfId="34277" xr:uid="{00000000-0005-0000-0000-000060D60000}"/>
    <cellStyle name="Normal 6 2 9 6" xfId="10845" xr:uid="{00000000-0005-0000-0000-000061D60000}"/>
    <cellStyle name="Normal 6 2 9 6 2" xfId="23448" xr:uid="{00000000-0005-0000-0000-000062D60000}"/>
    <cellStyle name="Normal 6 2 9 6 2 2" xfId="58664" xr:uid="{00000000-0005-0000-0000-000063D60000}"/>
    <cellStyle name="Normal 6 2 9 6 3" xfId="46067" xr:uid="{00000000-0005-0000-0000-000064D60000}"/>
    <cellStyle name="Normal 6 2 9 6 4" xfId="36053" xr:uid="{00000000-0005-0000-0000-000065D60000}"/>
    <cellStyle name="Normal 6 2 9 7" xfId="15212" xr:uid="{00000000-0005-0000-0000-000066D60000}"/>
    <cellStyle name="Normal 6 2 9 7 2" xfId="50428" xr:uid="{00000000-0005-0000-0000-000067D60000}"/>
    <cellStyle name="Normal 6 2 9 7 3" xfId="27817" xr:uid="{00000000-0005-0000-0000-000068D60000}"/>
    <cellStyle name="Normal 6 2 9 8" xfId="13434" xr:uid="{00000000-0005-0000-0000-000069D60000}"/>
    <cellStyle name="Normal 6 2 9 8 2" xfId="48652" xr:uid="{00000000-0005-0000-0000-00006AD60000}"/>
    <cellStyle name="Normal 6 2 9 9" xfId="37831" xr:uid="{00000000-0005-0000-0000-00006BD60000}"/>
    <cellStyle name="Normal 6 2_District Target Attainment" xfId="1183" xr:uid="{00000000-0005-0000-0000-00006CD60000}"/>
    <cellStyle name="Normal 6 20" xfId="24860" xr:uid="{00000000-0005-0000-0000-00006DD60000}"/>
    <cellStyle name="Normal 6 21" xfId="60073" xr:uid="{00000000-0005-0000-0000-00006ED60000}"/>
    <cellStyle name="Normal 6 3" xfId="641" xr:uid="{00000000-0005-0000-0000-00006FD60000}"/>
    <cellStyle name="Normal 6 4" xfId="642" xr:uid="{00000000-0005-0000-0000-000070D60000}"/>
    <cellStyle name="Normal 6 4 2" xfId="1809" xr:uid="{00000000-0005-0000-0000-000071D60000}"/>
    <cellStyle name="Normal 6 4_District Target Attainment" xfId="1185" xr:uid="{00000000-0005-0000-0000-000072D60000}"/>
    <cellStyle name="Normal 6 5" xfId="1290" xr:uid="{00000000-0005-0000-0000-000073D60000}"/>
    <cellStyle name="Normal 6 5 10" xfId="6969" xr:uid="{00000000-0005-0000-0000-000074D60000}"/>
    <cellStyle name="Normal 6 5 10 2" xfId="19596" xr:uid="{00000000-0005-0000-0000-000075D60000}"/>
    <cellStyle name="Normal 6 5 10 2 2" xfId="54812" xr:uid="{00000000-0005-0000-0000-000076D60000}"/>
    <cellStyle name="Normal 6 5 10 3" xfId="42215" xr:uid="{00000000-0005-0000-0000-000077D60000}"/>
    <cellStyle name="Normal 6 5 10 4" xfId="32201" xr:uid="{00000000-0005-0000-0000-000078D60000}"/>
    <cellStyle name="Normal 6 5 11" xfId="8750" xr:uid="{00000000-0005-0000-0000-000079D60000}"/>
    <cellStyle name="Normal 6 5 11 2" xfId="21372" xr:uid="{00000000-0005-0000-0000-00007AD60000}"/>
    <cellStyle name="Normal 6 5 11 2 2" xfId="56588" xr:uid="{00000000-0005-0000-0000-00007BD60000}"/>
    <cellStyle name="Normal 6 5 11 3" xfId="43991" xr:uid="{00000000-0005-0000-0000-00007CD60000}"/>
    <cellStyle name="Normal 6 5 11 4" xfId="33977" xr:uid="{00000000-0005-0000-0000-00007DD60000}"/>
    <cellStyle name="Normal 6 5 12" xfId="10742" xr:uid="{00000000-0005-0000-0000-00007ED60000}"/>
    <cellStyle name="Normal 6 5 12 2" xfId="23353" xr:uid="{00000000-0005-0000-0000-00007FD60000}"/>
    <cellStyle name="Normal 6 5 12 2 2" xfId="58569" xr:uid="{00000000-0005-0000-0000-000080D60000}"/>
    <cellStyle name="Normal 6 5 12 3" xfId="45972" xr:uid="{00000000-0005-0000-0000-000081D60000}"/>
    <cellStyle name="Normal 6 5 12 4" xfId="35958" xr:uid="{00000000-0005-0000-0000-000082D60000}"/>
    <cellStyle name="Normal 6 5 13" xfId="14911" xr:uid="{00000000-0005-0000-0000-000083D60000}"/>
    <cellStyle name="Normal 6 5 13 2" xfId="50128" xr:uid="{00000000-0005-0000-0000-000084D60000}"/>
    <cellStyle name="Normal 6 5 13 3" xfId="27517" xr:uid="{00000000-0005-0000-0000-000085D60000}"/>
    <cellStyle name="Normal 6 5 14" xfId="12325" xr:uid="{00000000-0005-0000-0000-000086D60000}"/>
    <cellStyle name="Normal 6 5 14 2" xfId="47543" xr:uid="{00000000-0005-0000-0000-000087D60000}"/>
    <cellStyle name="Normal 6 5 15" xfId="37530" xr:uid="{00000000-0005-0000-0000-000088D60000}"/>
    <cellStyle name="Normal 6 5 16" xfId="24932" xr:uid="{00000000-0005-0000-0000-000089D60000}"/>
    <cellStyle name="Normal 6 5 17" xfId="60145" xr:uid="{00000000-0005-0000-0000-00008AD60000}"/>
    <cellStyle name="Normal 6 5 2" xfId="2355" xr:uid="{00000000-0005-0000-0000-00008BD60000}"/>
    <cellStyle name="Normal 6 5 2 10" xfId="10743" xr:uid="{00000000-0005-0000-0000-00008CD60000}"/>
    <cellStyle name="Normal 6 5 2 10 2" xfId="23354" xr:uid="{00000000-0005-0000-0000-00008DD60000}"/>
    <cellStyle name="Normal 6 5 2 10 2 2" xfId="58570" xr:uid="{00000000-0005-0000-0000-00008ED60000}"/>
    <cellStyle name="Normal 6 5 2 10 3" xfId="45973" xr:uid="{00000000-0005-0000-0000-00008FD60000}"/>
    <cellStyle name="Normal 6 5 2 10 4" xfId="35959" xr:uid="{00000000-0005-0000-0000-000090D60000}"/>
    <cellStyle name="Normal 6 5 2 11" xfId="15066" xr:uid="{00000000-0005-0000-0000-000091D60000}"/>
    <cellStyle name="Normal 6 5 2 11 2" xfId="50282" xr:uid="{00000000-0005-0000-0000-000092D60000}"/>
    <cellStyle name="Normal 6 5 2 11 3" xfId="27671" xr:uid="{00000000-0005-0000-0000-000093D60000}"/>
    <cellStyle name="Normal 6 5 2 12" xfId="12479" xr:uid="{00000000-0005-0000-0000-000094D60000}"/>
    <cellStyle name="Normal 6 5 2 12 2" xfId="47697" xr:uid="{00000000-0005-0000-0000-000095D60000}"/>
    <cellStyle name="Normal 6 5 2 13" xfId="37685" xr:uid="{00000000-0005-0000-0000-000096D60000}"/>
    <cellStyle name="Normal 6 5 2 14" xfId="25086" xr:uid="{00000000-0005-0000-0000-000097D60000}"/>
    <cellStyle name="Normal 6 5 2 15" xfId="60299" xr:uid="{00000000-0005-0000-0000-000098D60000}"/>
    <cellStyle name="Normal 6 5 2 2" xfId="3201" xr:uid="{00000000-0005-0000-0000-000099D60000}"/>
    <cellStyle name="Normal 6 5 2 2 10" xfId="25570" xr:uid="{00000000-0005-0000-0000-00009AD60000}"/>
    <cellStyle name="Normal 6 5 2 2 11" xfId="61105" xr:uid="{00000000-0005-0000-0000-00009BD60000}"/>
    <cellStyle name="Normal 6 5 2 2 2" xfId="5001" xr:uid="{00000000-0005-0000-0000-00009CD60000}"/>
    <cellStyle name="Normal 6 5 2 2 2 2" xfId="17648" xr:uid="{00000000-0005-0000-0000-00009DD60000}"/>
    <cellStyle name="Normal 6 5 2 2 2 2 2" xfId="52864" xr:uid="{00000000-0005-0000-0000-00009ED60000}"/>
    <cellStyle name="Normal 6 5 2 2 2 2 3" xfId="30253" xr:uid="{00000000-0005-0000-0000-00009FD60000}"/>
    <cellStyle name="Normal 6 5 2 2 2 3" xfId="14094" xr:uid="{00000000-0005-0000-0000-0000A0D60000}"/>
    <cellStyle name="Normal 6 5 2 2 2 3 2" xfId="49312" xr:uid="{00000000-0005-0000-0000-0000A1D60000}"/>
    <cellStyle name="Normal 6 5 2 2 2 4" xfId="40267" xr:uid="{00000000-0005-0000-0000-0000A2D60000}"/>
    <cellStyle name="Normal 6 5 2 2 2 5" xfId="26701" xr:uid="{00000000-0005-0000-0000-0000A3D60000}"/>
    <cellStyle name="Normal 6 5 2 2 3" xfId="6471" xr:uid="{00000000-0005-0000-0000-0000A4D60000}"/>
    <cellStyle name="Normal 6 5 2 2 3 2" xfId="19102" xr:uid="{00000000-0005-0000-0000-0000A5D60000}"/>
    <cellStyle name="Normal 6 5 2 2 3 2 2" xfId="54318" xr:uid="{00000000-0005-0000-0000-0000A6D60000}"/>
    <cellStyle name="Normal 6 5 2 2 3 3" xfId="41721" xr:uid="{00000000-0005-0000-0000-0000A7D60000}"/>
    <cellStyle name="Normal 6 5 2 2 3 4" xfId="31707" xr:uid="{00000000-0005-0000-0000-0000A8D60000}"/>
    <cellStyle name="Normal 6 5 2 2 4" xfId="7930" xr:uid="{00000000-0005-0000-0000-0000A9D60000}"/>
    <cellStyle name="Normal 6 5 2 2 4 2" xfId="20556" xr:uid="{00000000-0005-0000-0000-0000AAD60000}"/>
    <cellStyle name="Normal 6 5 2 2 4 2 2" xfId="55772" xr:uid="{00000000-0005-0000-0000-0000ABD60000}"/>
    <cellStyle name="Normal 6 5 2 2 4 3" xfId="43175" xr:uid="{00000000-0005-0000-0000-0000ACD60000}"/>
    <cellStyle name="Normal 6 5 2 2 4 4" xfId="33161" xr:uid="{00000000-0005-0000-0000-0000ADD60000}"/>
    <cellStyle name="Normal 6 5 2 2 5" xfId="9711" xr:uid="{00000000-0005-0000-0000-0000AED60000}"/>
    <cellStyle name="Normal 6 5 2 2 5 2" xfId="22332" xr:uid="{00000000-0005-0000-0000-0000AFD60000}"/>
    <cellStyle name="Normal 6 5 2 2 5 2 2" xfId="57548" xr:uid="{00000000-0005-0000-0000-0000B0D60000}"/>
    <cellStyle name="Normal 6 5 2 2 5 3" xfId="44951" xr:uid="{00000000-0005-0000-0000-0000B1D60000}"/>
    <cellStyle name="Normal 6 5 2 2 5 4" xfId="34937" xr:uid="{00000000-0005-0000-0000-0000B2D60000}"/>
    <cellStyle name="Normal 6 5 2 2 6" xfId="11505" xr:uid="{00000000-0005-0000-0000-0000B3D60000}"/>
    <cellStyle name="Normal 6 5 2 2 6 2" xfId="24108" xr:uid="{00000000-0005-0000-0000-0000B4D60000}"/>
    <cellStyle name="Normal 6 5 2 2 6 2 2" xfId="59324" xr:uid="{00000000-0005-0000-0000-0000B5D60000}"/>
    <cellStyle name="Normal 6 5 2 2 6 3" xfId="46727" xr:uid="{00000000-0005-0000-0000-0000B6D60000}"/>
    <cellStyle name="Normal 6 5 2 2 6 4" xfId="36713" xr:uid="{00000000-0005-0000-0000-0000B7D60000}"/>
    <cellStyle name="Normal 6 5 2 2 7" xfId="15872" xr:uid="{00000000-0005-0000-0000-0000B8D60000}"/>
    <cellStyle name="Normal 6 5 2 2 7 2" xfId="51088" xr:uid="{00000000-0005-0000-0000-0000B9D60000}"/>
    <cellStyle name="Normal 6 5 2 2 7 3" xfId="28477" xr:uid="{00000000-0005-0000-0000-0000BAD60000}"/>
    <cellStyle name="Normal 6 5 2 2 8" xfId="12963" xr:uid="{00000000-0005-0000-0000-0000BBD60000}"/>
    <cellStyle name="Normal 6 5 2 2 8 2" xfId="48181" xr:uid="{00000000-0005-0000-0000-0000BCD60000}"/>
    <cellStyle name="Normal 6 5 2 2 9" xfId="38491" xr:uid="{00000000-0005-0000-0000-0000BDD60000}"/>
    <cellStyle name="Normal 6 5 2 3" xfId="3530" xr:uid="{00000000-0005-0000-0000-0000BED60000}"/>
    <cellStyle name="Normal 6 5 2 3 10" xfId="27026" xr:uid="{00000000-0005-0000-0000-0000BFD60000}"/>
    <cellStyle name="Normal 6 5 2 3 11" xfId="61430" xr:uid="{00000000-0005-0000-0000-0000C0D60000}"/>
    <cellStyle name="Normal 6 5 2 3 2" xfId="5326" xr:uid="{00000000-0005-0000-0000-0000C1D60000}"/>
    <cellStyle name="Normal 6 5 2 3 2 2" xfId="17973" xr:uid="{00000000-0005-0000-0000-0000C2D60000}"/>
    <cellStyle name="Normal 6 5 2 3 2 2 2" xfId="53189" xr:uid="{00000000-0005-0000-0000-0000C3D60000}"/>
    <cellStyle name="Normal 6 5 2 3 2 3" xfId="40592" xr:uid="{00000000-0005-0000-0000-0000C4D60000}"/>
    <cellStyle name="Normal 6 5 2 3 2 4" xfId="30578" xr:uid="{00000000-0005-0000-0000-0000C5D60000}"/>
    <cellStyle name="Normal 6 5 2 3 3" xfId="6796" xr:uid="{00000000-0005-0000-0000-0000C6D60000}"/>
    <cellStyle name="Normal 6 5 2 3 3 2" xfId="19427" xr:uid="{00000000-0005-0000-0000-0000C7D60000}"/>
    <cellStyle name="Normal 6 5 2 3 3 2 2" xfId="54643" xr:uid="{00000000-0005-0000-0000-0000C8D60000}"/>
    <cellStyle name="Normal 6 5 2 3 3 3" xfId="42046" xr:uid="{00000000-0005-0000-0000-0000C9D60000}"/>
    <cellStyle name="Normal 6 5 2 3 3 4" xfId="32032" xr:uid="{00000000-0005-0000-0000-0000CAD60000}"/>
    <cellStyle name="Normal 6 5 2 3 4" xfId="8255" xr:uid="{00000000-0005-0000-0000-0000CBD60000}"/>
    <cellStyle name="Normal 6 5 2 3 4 2" xfId="20881" xr:uid="{00000000-0005-0000-0000-0000CCD60000}"/>
    <cellStyle name="Normal 6 5 2 3 4 2 2" xfId="56097" xr:uid="{00000000-0005-0000-0000-0000CDD60000}"/>
    <cellStyle name="Normal 6 5 2 3 4 3" xfId="43500" xr:uid="{00000000-0005-0000-0000-0000CED60000}"/>
    <cellStyle name="Normal 6 5 2 3 4 4" xfId="33486" xr:uid="{00000000-0005-0000-0000-0000CFD60000}"/>
    <cellStyle name="Normal 6 5 2 3 5" xfId="10036" xr:uid="{00000000-0005-0000-0000-0000D0D60000}"/>
    <cellStyle name="Normal 6 5 2 3 5 2" xfId="22657" xr:uid="{00000000-0005-0000-0000-0000D1D60000}"/>
    <cellStyle name="Normal 6 5 2 3 5 2 2" xfId="57873" xr:uid="{00000000-0005-0000-0000-0000D2D60000}"/>
    <cellStyle name="Normal 6 5 2 3 5 3" xfId="45276" xr:uid="{00000000-0005-0000-0000-0000D3D60000}"/>
    <cellStyle name="Normal 6 5 2 3 5 4" xfId="35262" xr:uid="{00000000-0005-0000-0000-0000D4D60000}"/>
    <cellStyle name="Normal 6 5 2 3 6" xfId="11830" xr:uid="{00000000-0005-0000-0000-0000D5D60000}"/>
    <cellStyle name="Normal 6 5 2 3 6 2" xfId="24433" xr:uid="{00000000-0005-0000-0000-0000D6D60000}"/>
    <cellStyle name="Normal 6 5 2 3 6 2 2" xfId="59649" xr:uid="{00000000-0005-0000-0000-0000D7D60000}"/>
    <cellStyle name="Normal 6 5 2 3 6 3" xfId="47052" xr:uid="{00000000-0005-0000-0000-0000D8D60000}"/>
    <cellStyle name="Normal 6 5 2 3 6 4" xfId="37038" xr:uid="{00000000-0005-0000-0000-0000D9D60000}"/>
    <cellStyle name="Normal 6 5 2 3 7" xfId="16197" xr:uid="{00000000-0005-0000-0000-0000DAD60000}"/>
    <cellStyle name="Normal 6 5 2 3 7 2" xfId="51413" xr:uid="{00000000-0005-0000-0000-0000DBD60000}"/>
    <cellStyle name="Normal 6 5 2 3 7 3" xfId="28802" xr:uid="{00000000-0005-0000-0000-0000DCD60000}"/>
    <cellStyle name="Normal 6 5 2 3 8" xfId="14419" xr:uid="{00000000-0005-0000-0000-0000DDD60000}"/>
    <cellStyle name="Normal 6 5 2 3 8 2" xfId="49637" xr:uid="{00000000-0005-0000-0000-0000DED60000}"/>
    <cellStyle name="Normal 6 5 2 3 9" xfId="38816" xr:uid="{00000000-0005-0000-0000-0000DFD60000}"/>
    <cellStyle name="Normal 6 5 2 4" xfId="2691" xr:uid="{00000000-0005-0000-0000-0000E0D60000}"/>
    <cellStyle name="Normal 6 5 2 4 10" xfId="26217" xr:uid="{00000000-0005-0000-0000-0000E1D60000}"/>
    <cellStyle name="Normal 6 5 2 4 11" xfId="60621" xr:uid="{00000000-0005-0000-0000-0000E2D60000}"/>
    <cellStyle name="Normal 6 5 2 4 2" xfId="4517" xr:uid="{00000000-0005-0000-0000-0000E3D60000}"/>
    <cellStyle name="Normal 6 5 2 4 2 2" xfId="17164" xr:uid="{00000000-0005-0000-0000-0000E4D60000}"/>
    <cellStyle name="Normal 6 5 2 4 2 2 2" xfId="52380" xr:uid="{00000000-0005-0000-0000-0000E5D60000}"/>
    <cellStyle name="Normal 6 5 2 4 2 3" xfId="39783" xr:uid="{00000000-0005-0000-0000-0000E6D60000}"/>
    <cellStyle name="Normal 6 5 2 4 2 4" xfId="29769" xr:uid="{00000000-0005-0000-0000-0000E7D60000}"/>
    <cellStyle name="Normal 6 5 2 4 3" xfId="5987" xr:uid="{00000000-0005-0000-0000-0000E8D60000}"/>
    <cellStyle name="Normal 6 5 2 4 3 2" xfId="18618" xr:uid="{00000000-0005-0000-0000-0000E9D60000}"/>
    <cellStyle name="Normal 6 5 2 4 3 2 2" xfId="53834" xr:uid="{00000000-0005-0000-0000-0000EAD60000}"/>
    <cellStyle name="Normal 6 5 2 4 3 3" xfId="41237" xr:uid="{00000000-0005-0000-0000-0000EBD60000}"/>
    <cellStyle name="Normal 6 5 2 4 3 4" xfId="31223" xr:uid="{00000000-0005-0000-0000-0000ECD60000}"/>
    <cellStyle name="Normal 6 5 2 4 4" xfId="7446" xr:uid="{00000000-0005-0000-0000-0000EDD60000}"/>
    <cellStyle name="Normal 6 5 2 4 4 2" xfId="20072" xr:uid="{00000000-0005-0000-0000-0000EED60000}"/>
    <cellStyle name="Normal 6 5 2 4 4 2 2" xfId="55288" xr:uid="{00000000-0005-0000-0000-0000EFD60000}"/>
    <cellStyle name="Normal 6 5 2 4 4 3" xfId="42691" xr:uid="{00000000-0005-0000-0000-0000F0D60000}"/>
    <cellStyle name="Normal 6 5 2 4 4 4" xfId="32677" xr:uid="{00000000-0005-0000-0000-0000F1D60000}"/>
    <cellStyle name="Normal 6 5 2 4 5" xfId="9227" xr:uid="{00000000-0005-0000-0000-0000F2D60000}"/>
    <cellStyle name="Normal 6 5 2 4 5 2" xfId="21848" xr:uid="{00000000-0005-0000-0000-0000F3D60000}"/>
    <cellStyle name="Normal 6 5 2 4 5 2 2" xfId="57064" xr:uid="{00000000-0005-0000-0000-0000F4D60000}"/>
    <cellStyle name="Normal 6 5 2 4 5 3" xfId="44467" xr:uid="{00000000-0005-0000-0000-0000F5D60000}"/>
    <cellStyle name="Normal 6 5 2 4 5 4" xfId="34453" xr:uid="{00000000-0005-0000-0000-0000F6D60000}"/>
    <cellStyle name="Normal 6 5 2 4 6" xfId="11021" xr:uid="{00000000-0005-0000-0000-0000F7D60000}"/>
    <cellStyle name="Normal 6 5 2 4 6 2" xfId="23624" xr:uid="{00000000-0005-0000-0000-0000F8D60000}"/>
    <cellStyle name="Normal 6 5 2 4 6 2 2" xfId="58840" xr:uid="{00000000-0005-0000-0000-0000F9D60000}"/>
    <cellStyle name="Normal 6 5 2 4 6 3" xfId="46243" xr:uid="{00000000-0005-0000-0000-0000FAD60000}"/>
    <cellStyle name="Normal 6 5 2 4 6 4" xfId="36229" xr:uid="{00000000-0005-0000-0000-0000FBD60000}"/>
    <cellStyle name="Normal 6 5 2 4 7" xfId="15388" xr:uid="{00000000-0005-0000-0000-0000FCD60000}"/>
    <cellStyle name="Normal 6 5 2 4 7 2" xfId="50604" xr:uid="{00000000-0005-0000-0000-0000FDD60000}"/>
    <cellStyle name="Normal 6 5 2 4 7 3" xfId="27993" xr:uid="{00000000-0005-0000-0000-0000FED60000}"/>
    <cellStyle name="Normal 6 5 2 4 8" xfId="13610" xr:uid="{00000000-0005-0000-0000-0000FFD60000}"/>
    <cellStyle name="Normal 6 5 2 4 8 2" xfId="48828" xr:uid="{00000000-0005-0000-0000-000000D70000}"/>
    <cellStyle name="Normal 6 5 2 4 9" xfId="38007" xr:uid="{00000000-0005-0000-0000-000001D70000}"/>
    <cellStyle name="Normal 6 5 2 5" xfId="3855" xr:uid="{00000000-0005-0000-0000-000002D70000}"/>
    <cellStyle name="Normal 6 5 2 5 2" xfId="8578" xr:uid="{00000000-0005-0000-0000-000003D70000}"/>
    <cellStyle name="Normal 6 5 2 5 2 2" xfId="21204" xr:uid="{00000000-0005-0000-0000-000004D70000}"/>
    <cellStyle name="Normal 6 5 2 5 2 2 2" xfId="56420" xr:uid="{00000000-0005-0000-0000-000005D70000}"/>
    <cellStyle name="Normal 6 5 2 5 2 3" xfId="43823" xr:uid="{00000000-0005-0000-0000-000006D70000}"/>
    <cellStyle name="Normal 6 5 2 5 2 4" xfId="33809" xr:uid="{00000000-0005-0000-0000-000007D70000}"/>
    <cellStyle name="Normal 6 5 2 5 3" xfId="10359" xr:uid="{00000000-0005-0000-0000-000008D70000}"/>
    <cellStyle name="Normal 6 5 2 5 3 2" xfId="22980" xr:uid="{00000000-0005-0000-0000-000009D70000}"/>
    <cellStyle name="Normal 6 5 2 5 3 2 2" xfId="58196" xr:uid="{00000000-0005-0000-0000-00000AD70000}"/>
    <cellStyle name="Normal 6 5 2 5 3 3" xfId="45599" xr:uid="{00000000-0005-0000-0000-00000BD70000}"/>
    <cellStyle name="Normal 6 5 2 5 3 4" xfId="35585" xr:uid="{00000000-0005-0000-0000-00000CD70000}"/>
    <cellStyle name="Normal 6 5 2 5 4" xfId="12155" xr:uid="{00000000-0005-0000-0000-00000DD70000}"/>
    <cellStyle name="Normal 6 5 2 5 4 2" xfId="24756" xr:uid="{00000000-0005-0000-0000-00000ED70000}"/>
    <cellStyle name="Normal 6 5 2 5 4 2 2" xfId="59972" xr:uid="{00000000-0005-0000-0000-00000FD70000}"/>
    <cellStyle name="Normal 6 5 2 5 4 3" xfId="47375" xr:uid="{00000000-0005-0000-0000-000010D70000}"/>
    <cellStyle name="Normal 6 5 2 5 4 4" xfId="37361" xr:uid="{00000000-0005-0000-0000-000011D70000}"/>
    <cellStyle name="Normal 6 5 2 5 5" xfId="16520" xr:uid="{00000000-0005-0000-0000-000012D70000}"/>
    <cellStyle name="Normal 6 5 2 5 5 2" xfId="51736" xr:uid="{00000000-0005-0000-0000-000013D70000}"/>
    <cellStyle name="Normal 6 5 2 5 5 3" xfId="29125" xr:uid="{00000000-0005-0000-0000-000014D70000}"/>
    <cellStyle name="Normal 6 5 2 5 6" xfId="14742" xr:uid="{00000000-0005-0000-0000-000015D70000}"/>
    <cellStyle name="Normal 6 5 2 5 6 2" xfId="49960" xr:uid="{00000000-0005-0000-0000-000016D70000}"/>
    <cellStyle name="Normal 6 5 2 5 7" xfId="39139" xr:uid="{00000000-0005-0000-0000-000017D70000}"/>
    <cellStyle name="Normal 6 5 2 5 8" xfId="27349" xr:uid="{00000000-0005-0000-0000-000018D70000}"/>
    <cellStyle name="Normal 6 5 2 6" xfId="4195" xr:uid="{00000000-0005-0000-0000-000019D70000}"/>
    <cellStyle name="Normal 6 5 2 6 2" xfId="16842" xr:uid="{00000000-0005-0000-0000-00001AD70000}"/>
    <cellStyle name="Normal 6 5 2 6 2 2" xfId="52058" xr:uid="{00000000-0005-0000-0000-00001BD70000}"/>
    <cellStyle name="Normal 6 5 2 6 2 3" xfId="29447" xr:uid="{00000000-0005-0000-0000-00001CD70000}"/>
    <cellStyle name="Normal 6 5 2 6 3" xfId="13288" xr:uid="{00000000-0005-0000-0000-00001DD70000}"/>
    <cellStyle name="Normal 6 5 2 6 3 2" xfId="48506" xr:uid="{00000000-0005-0000-0000-00001ED70000}"/>
    <cellStyle name="Normal 6 5 2 6 4" xfId="39461" xr:uid="{00000000-0005-0000-0000-00001FD70000}"/>
    <cellStyle name="Normal 6 5 2 6 5" xfId="25895" xr:uid="{00000000-0005-0000-0000-000020D70000}"/>
    <cellStyle name="Normal 6 5 2 7" xfId="5665" xr:uid="{00000000-0005-0000-0000-000021D70000}"/>
    <cellStyle name="Normal 6 5 2 7 2" xfId="18296" xr:uid="{00000000-0005-0000-0000-000022D70000}"/>
    <cellStyle name="Normal 6 5 2 7 2 2" xfId="53512" xr:uid="{00000000-0005-0000-0000-000023D70000}"/>
    <cellStyle name="Normal 6 5 2 7 3" xfId="40915" xr:uid="{00000000-0005-0000-0000-000024D70000}"/>
    <cellStyle name="Normal 6 5 2 7 4" xfId="30901" xr:uid="{00000000-0005-0000-0000-000025D70000}"/>
    <cellStyle name="Normal 6 5 2 8" xfId="7124" xr:uid="{00000000-0005-0000-0000-000026D70000}"/>
    <cellStyle name="Normal 6 5 2 8 2" xfId="19750" xr:uid="{00000000-0005-0000-0000-000027D70000}"/>
    <cellStyle name="Normal 6 5 2 8 2 2" xfId="54966" xr:uid="{00000000-0005-0000-0000-000028D70000}"/>
    <cellStyle name="Normal 6 5 2 8 3" xfId="42369" xr:uid="{00000000-0005-0000-0000-000029D70000}"/>
    <cellStyle name="Normal 6 5 2 8 4" xfId="32355" xr:uid="{00000000-0005-0000-0000-00002AD70000}"/>
    <cellStyle name="Normal 6 5 2 9" xfId="8905" xr:uid="{00000000-0005-0000-0000-00002BD70000}"/>
    <cellStyle name="Normal 6 5 2 9 2" xfId="21526" xr:uid="{00000000-0005-0000-0000-00002CD70000}"/>
    <cellStyle name="Normal 6 5 2 9 2 2" xfId="56742" xr:uid="{00000000-0005-0000-0000-00002DD70000}"/>
    <cellStyle name="Normal 6 5 2 9 3" xfId="44145" xr:uid="{00000000-0005-0000-0000-00002ED70000}"/>
    <cellStyle name="Normal 6 5 2 9 4" xfId="34131" xr:uid="{00000000-0005-0000-0000-00002FD70000}"/>
    <cellStyle name="Normal 6 5 3" xfId="3040" xr:uid="{00000000-0005-0000-0000-000030D70000}"/>
    <cellStyle name="Normal 6 5 3 10" xfId="25413" xr:uid="{00000000-0005-0000-0000-000031D70000}"/>
    <cellStyle name="Normal 6 5 3 11" xfId="60948" xr:uid="{00000000-0005-0000-0000-000032D70000}"/>
    <cellStyle name="Normal 6 5 3 2" xfId="4844" xr:uid="{00000000-0005-0000-0000-000033D70000}"/>
    <cellStyle name="Normal 6 5 3 2 2" xfId="17491" xr:uid="{00000000-0005-0000-0000-000034D70000}"/>
    <cellStyle name="Normal 6 5 3 2 2 2" xfId="52707" xr:uid="{00000000-0005-0000-0000-000035D70000}"/>
    <cellStyle name="Normal 6 5 3 2 2 3" xfId="30096" xr:uid="{00000000-0005-0000-0000-000036D70000}"/>
    <cellStyle name="Normal 6 5 3 2 3" xfId="13937" xr:uid="{00000000-0005-0000-0000-000037D70000}"/>
    <cellStyle name="Normal 6 5 3 2 3 2" xfId="49155" xr:uid="{00000000-0005-0000-0000-000038D70000}"/>
    <cellStyle name="Normal 6 5 3 2 4" xfId="40110" xr:uid="{00000000-0005-0000-0000-000039D70000}"/>
    <cellStyle name="Normal 6 5 3 2 5" xfId="26544" xr:uid="{00000000-0005-0000-0000-00003AD70000}"/>
    <cellStyle name="Normal 6 5 3 3" xfId="6314" xr:uid="{00000000-0005-0000-0000-00003BD70000}"/>
    <cellStyle name="Normal 6 5 3 3 2" xfId="18945" xr:uid="{00000000-0005-0000-0000-00003CD70000}"/>
    <cellStyle name="Normal 6 5 3 3 2 2" xfId="54161" xr:uid="{00000000-0005-0000-0000-00003DD70000}"/>
    <cellStyle name="Normal 6 5 3 3 3" xfId="41564" xr:uid="{00000000-0005-0000-0000-00003ED70000}"/>
    <cellStyle name="Normal 6 5 3 3 4" xfId="31550" xr:uid="{00000000-0005-0000-0000-00003FD70000}"/>
    <cellStyle name="Normal 6 5 3 4" xfId="7773" xr:uid="{00000000-0005-0000-0000-000040D70000}"/>
    <cellStyle name="Normal 6 5 3 4 2" xfId="20399" xr:uid="{00000000-0005-0000-0000-000041D70000}"/>
    <cellStyle name="Normal 6 5 3 4 2 2" xfId="55615" xr:uid="{00000000-0005-0000-0000-000042D70000}"/>
    <cellStyle name="Normal 6 5 3 4 3" xfId="43018" xr:uid="{00000000-0005-0000-0000-000043D70000}"/>
    <cellStyle name="Normal 6 5 3 4 4" xfId="33004" xr:uid="{00000000-0005-0000-0000-000044D70000}"/>
    <cellStyle name="Normal 6 5 3 5" xfId="9554" xr:uid="{00000000-0005-0000-0000-000045D70000}"/>
    <cellStyle name="Normal 6 5 3 5 2" xfId="22175" xr:uid="{00000000-0005-0000-0000-000046D70000}"/>
    <cellStyle name="Normal 6 5 3 5 2 2" xfId="57391" xr:uid="{00000000-0005-0000-0000-000047D70000}"/>
    <cellStyle name="Normal 6 5 3 5 3" xfId="44794" xr:uid="{00000000-0005-0000-0000-000048D70000}"/>
    <cellStyle name="Normal 6 5 3 5 4" xfId="34780" xr:uid="{00000000-0005-0000-0000-000049D70000}"/>
    <cellStyle name="Normal 6 5 3 6" xfId="11348" xr:uid="{00000000-0005-0000-0000-00004AD70000}"/>
    <cellStyle name="Normal 6 5 3 6 2" xfId="23951" xr:uid="{00000000-0005-0000-0000-00004BD70000}"/>
    <cellStyle name="Normal 6 5 3 6 2 2" xfId="59167" xr:uid="{00000000-0005-0000-0000-00004CD70000}"/>
    <cellStyle name="Normal 6 5 3 6 3" xfId="46570" xr:uid="{00000000-0005-0000-0000-00004DD70000}"/>
    <cellStyle name="Normal 6 5 3 6 4" xfId="36556" xr:uid="{00000000-0005-0000-0000-00004ED70000}"/>
    <cellStyle name="Normal 6 5 3 7" xfId="15715" xr:uid="{00000000-0005-0000-0000-00004FD70000}"/>
    <cellStyle name="Normal 6 5 3 7 2" xfId="50931" xr:uid="{00000000-0005-0000-0000-000050D70000}"/>
    <cellStyle name="Normal 6 5 3 7 3" xfId="28320" xr:uid="{00000000-0005-0000-0000-000051D70000}"/>
    <cellStyle name="Normal 6 5 3 8" xfId="12806" xr:uid="{00000000-0005-0000-0000-000052D70000}"/>
    <cellStyle name="Normal 6 5 3 8 2" xfId="48024" xr:uid="{00000000-0005-0000-0000-000053D70000}"/>
    <cellStyle name="Normal 6 5 3 9" xfId="38334" xr:uid="{00000000-0005-0000-0000-000054D70000}"/>
    <cellStyle name="Normal 6 5 4" xfId="2867" xr:uid="{00000000-0005-0000-0000-000055D70000}"/>
    <cellStyle name="Normal 6 5 4 10" xfId="25254" xr:uid="{00000000-0005-0000-0000-000056D70000}"/>
    <cellStyle name="Normal 6 5 4 11" xfId="60789" xr:uid="{00000000-0005-0000-0000-000057D70000}"/>
    <cellStyle name="Normal 6 5 4 2" xfId="4685" xr:uid="{00000000-0005-0000-0000-000058D70000}"/>
    <cellStyle name="Normal 6 5 4 2 2" xfId="17332" xr:uid="{00000000-0005-0000-0000-000059D70000}"/>
    <cellStyle name="Normal 6 5 4 2 2 2" xfId="52548" xr:uid="{00000000-0005-0000-0000-00005AD70000}"/>
    <cellStyle name="Normal 6 5 4 2 2 3" xfId="29937" xr:uid="{00000000-0005-0000-0000-00005BD70000}"/>
    <cellStyle name="Normal 6 5 4 2 3" xfId="13778" xr:uid="{00000000-0005-0000-0000-00005CD70000}"/>
    <cellStyle name="Normal 6 5 4 2 3 2" xfId="48996" xr:uid="{00000000-0005-0000-0000-00005DD70000}"/>
    <cellStyle name="Normal 6 5 4 2 4" xfId="39951" xr:uid="{00000000-0005-0000-0000-00005ED70000}"/>
    <cellStyle name="Normal 6 5 4 2 5" xfId="26385" xr:uid="{00000000-0005-0000-0000-00005FD70000}"/>
    <cellStyle name="Normal 6 5 4 3" xfId="6155" xr:uid="{00000000-0005-0000-0000-000060D70000}"/>
    <cellStyle name="Normal 6 5 4 3 2" xfId="18786" xr:uid="{00000000-0005-0000-0000-000061D70000}"/>
    <cellStyle name="Normal 6 5 4 3 2 2" xfId="54002" xr:uid="{00000000-0005-0000-0000-000062D70000}"/>
    <cellStyle name="Normal 6 5 4 3 3" xfId="41405" xr:uid="{00000000-0005-0000-0000-000063D70000}"/>
    <cellStyle name="Normal 6 5 4 3 4" xfId="31391" xr:uid="{00000000-0005-0000-0000-000064D70000}"/>
    <cellStyle name="Normal 6 5 4 4" xfId="7614" xr:uid="{00000000-0005-0000-0000-000065D70000}"/>
    <cellStyle name="Normal 6 5 4 4 2" xfId="20240" xr:uid="{00000000-0005-0000-0000-000066D70000}"/>
    <cellStyle name="Normal 6 5 4 4 2 2" xfId="55456" xr:uid="{00000000-0005-0000-0000-000067D70000}"/>
    <cellStyle name="Normal 6 5 4 4 3" xfId="42859" xr:uid="{00000000-0005-0000-0000-000068D70000}"/>
    <cellStyle name="Normal 6 5 4 4 4" xfId="32845" xr:uid="{00000000-0005-0000-0000-000069D70000}"/>
    <cellStyle name="Normal 6 5 4 5" xfId="9395" xr:uid="{00000000-0005-0000-0000-00006AD70000}"/>
    <cellStyle name="Normal 6 5 4 5 2" xfId="22016" xr:uid="{00000000-0005-0000-0000-00006BD70000}"/>
    <cellStyle name="Normal 6 5 4 5 2 2" xfId="57232" xr:uid="{00000000-0005-0000-0000-00006CD70000}"/>
    <cellStyle name="Normal 6 5 4 5 3" xfId="44635" xr:uid="{00000000-0005-0000-0000-00006DD70000}"/>
    <cellStyle name="Normal 6 5 4 5 4" xfId="34621" xr:uid="{00000000-0005-0000-0000-00006ED70000}"/>
    <cellStyle name="Normal 6 5 4 6" xfId="11189" xr:uid="{00000000-0005-0000-0000-00006FD70000}"/>
    <cellStyle name="Normal 6 5 4 6 2" xfId="23792" xr:uid="{00000000-0005-0000-0000-000070D70000}"/>
    <cellStyle name="Normal 6 5 4 6 2 2" xfId="59008" xr:uid="{00000000-0005-0000-0000-000071D70000}"/>
    <cellStyle name="Normal 6 5 4 6 3" xfId="46411" xr:uid="{00000000-0005-0000-0000-000072D70000}"/>
    <cellStyle name="Normal 6 5 4 6 4" xfId="36397" xr:uid="{00000000-0005-0000-0000-000073D70000}"/>
    <cellStyle name="Normal 6 5 4 7" xfId="15556" xr:uid="{00000000-0005-0000-0000-000074D70000}"/>
    <cellStyle name="Normal 6 5 4 7 2" xfId="50772" xr:uid="{00000000-0005-0000-0000-000075D70000}"/>
    <cellStyle name="Normal 6 5 4 7 3" xfId="28161" xr:uid="{00000000-0005-0000-0000-000076D70000}"/>
    <cellStyle name="Normal 6 5 4 8" xfId="12647" xr:uid="{00000000-0005-0000-0000-000077D70000}"/>
    <cellStyle name="Normal 6 5 4 8 2" xfId="47865" xr:uid="{00000000-0005-0000-0000-000078D70000}"/>
    <cellStyle name="Normal 6 5 4 9" xfId="38175" xr:uid="{00000000-0005-0000-0000-000079D70000}"/>
    <cellStyle name="Normal 6 5 5" xfId="3376" xr:uid="{00000000-0005-0000-0000-00007AD70000}"/>
    <cellStyle name="Normal 6 5 5 10" xfId="26872" xr:uid="{00000000-0005-0000-0000-00007BD70000}"/>
    <cellStyle name="Normal 6 5 5 11" xfId="61276" xr:uid="{00000000-0005-0000-0000-00007CD70000}"/>
    <cellStyle name="Normal 6 5 5 2" xfId="5172" xr:uid="{00000000-0005-0000-0000-00007DD70000}"/>
    <cellStyle name="Normal 6 5 5 2 2" xfId="17819" xr:uid="{00000000-0005-0000-0000-00007ED70000}"/>
    <cellStyle name="Normal 6 5 5 2 2 2" xfId="53035" xr:uid="{00000000-0005-0000-0000-00007FD70000}"/>
    <cellStyle name="Normal 6 5 5 2 3" xfId="40438" xr:uid="{00000000-0005-0000-0000-000080D70000}"/>
    <cellStyle name="Normal 6 5 5 2 4" xfId="30424" xr:uid="{00000000-0005-0000-0000-000081D70000}"/>
    <cellStyle name="Normal 6 5 5 3" xfId="6642" xr:uid="{00000000-0005-0000-0000-000082D70000}"/>
    <cellStyle name="Normal 6 5 5 3 2" xfId="19273" xr:uid="{00000000-0005-0000-0000-000083D70000}"/>
    <cellStyle name="Normal 6 5 5 3 2 2" xfId="54489" xr:uid="{00000000-0005-0000-0000-000084D70000}"/>
    <cellStyle name="Normal 6 5 5 3 3" xfId="41892" xr:uid="{00000000-0005-0000-0000-000085D70000}"/>
    <cellStyle name="Normal 6 5 5 3 4" xfId="31878" xr:uid="{00000000-0005-0000-0000-000086D70000}"/>
    <cellStyle name="Normal 6 5 5 4" xfId="8101" xr:uid="{00000000-0005-0000-0000-000087D70000}"/>
    <cellStyle name="Normal 6 5 5 4 2" xfId="20727" xr:uid="{00000000-0005-0000-0000-000088D70000}"/>
    <cellStyle name="Normal 6 5 5 4 2 2" xfId="55943" xr:uid="{00000000-0005-0000-0000-000089D70000}"/>
    <cellStyle name="Normal 6 5 5 4 3" xfId="43346" xr:uid="{00000000-0005-0000-0000-00008AD70000}"/>
    <cellStyle name="Normal 6 5 5 4 4" xfId="33332" xr:uid="{00000000-0005-0000-0000-00008BD70000}"/>
    <cellStyle name="Normal 6 5 5 5" xfId="9882" xr:uid="{00000000-0005-0000-0000-00008CD70000}"/>
    <cellStyle name="Normal 6 5 5 5 2" xfId="22503" xr:uid="{00000000-0005-0000-0000-00008DD70000}"/>
    <cellStyle name="Normal 6 5 5 5 2 2" xfId="57719" xr:uid="{00000000-0005-0000-0000-00008ED70000}"/>
    <cellStyle name="Normal 6 5 5 5 3" xfId="45122" xr:uid="{00000000-0005-0000-0000-00008FD70000}"/>
    <cellStyle name="Normal 6 5 5 5 4" xfId="35108" xr:uid="{00000000-0005-0000-0000-000090D70000}"/>
    <cellStyle name="Normal 6 5 5 6" xfId="11676" xr:uid="{00000000-0005-0000-0000-000091D70000}"/>
    <cellStyle name="Normal 6 5 5 6 2" xfId="24279" xr:uid="{00000000-0005-0000-0000-000092D70000}"/>
    <cellStyle name="Normal 6 5 5 6 2 2" xfId="59495" xr:uid="{00000000-0005-0000-0000-000093D70000}"/>
    <cellStyle name="Normal 6 5 5 6 3" xfId="46898" xr:uid="{00000000-0005-0000-0000-000094D70000}"/>
    <cellStyle name="Normal 6 5 5 6 4" xfId="36884" xr:uid="{00000000-0005-0000-0000-000095D70000}"/>
    <cellStyle name="Normal 6 5 5 7" xfId="16043" xr:uid="{00000000-0005-0000-0000-000096D70000}"/>
    <cellStyle name="Normal 6 5 5 7 2" xfId="51259" xr:uid="{00000000-0005-0000-0000-000097D70000}"/>
    <cellStyle name="Normal 6 5 5 7 3" xfId="28648" xr:uid="{00000000-0005-0000-0000-000098D70000}"/>
    <cellStyle name="Normal 6 5 5 8" xfId="14265" xr:uid="{00000000-0005-0000-0000-000099D70000}"/>
    <cellStyle name="Normal 6 5 5 8 2" xfId="49483" xr:uid="{00000000-0005-0000-0000-00009AD70000}"/>
    <cellStyle name="Normal 6 5 5 9" xfId="38662" xr:uid="{00000000-0005-0000-0000-00009BD70000}"/>
    <cellStyle name="Normal 6 5 6" xfId="2536" xr:uid="{00000000-0005-0000-0000-00009CD70000}"/>
    <cellStyle name="Normal 6 5 6 10" xfId="26063" xr:uid="{00000000-0005-0000-0000-00009DD70000}"/>
    <cellStyle name="Normal 6 5 6 11" xfId="60467" xr:uid="{00000000-0005-0000-0000-00009ED70000}"/>
    <cellStyle name="Normal 6 5 6 2" xfId="4363" xr:uid="{00000000-0005-0000-0000-00009FD70000}"/>
    <cellStyle name="Normal 6 5 6 2 2" xfId="17010" xr:uid="{00000000-0005-0000-0000-0000A0D70000}"/>
    <cellStyle name="Normal 6 5 6 2 2 2" xfId="52226" xr:uid="{00000000-0005-0000-0000-0000A1D70000}"/>
    <cellStyle name="Normal 6 5 6 2 3" xfId="39629" xr:uid="{00000000-0005-0000-0000-0000A2D70000}"/>
    <cellStyle name="Normal 6 5 6 2 4" xfId="29615" xr:uid="{00000000-0005-0000-0000-0000A3D70000}"/>
    <cellStyle name="Normal 6 5 6 3" xfId="5833" xr:uid="{00000000-0005-0000-0000-0000A4D70000}"/>
    <cellStyle name="Normal 6 5 6 3 2" xfId="18464" xr:uid="{00000000-0005-0000-0000-0000A5D70000}"/>
    <cellStyle name="Normal 6 5 6 3 2 2" xfId="53680" xr:uid="{00000000-0005-0000-0000-0000A6D70000}"/>
    <cellStyle name="Normal 6 5 6 3 3" xfId="41083" xr:uid="{00000000-0005-0000-0000-0000A7D70000}"/>
    <cellStyle name="Normal 6 5 6 3 4" xfId="31069" xr:uid="{00000000-0005-0000-0000-0000A8D70000}"/>
    <cellStyle name="Normal 6 5 6 4" xfId="7292" xr:uid="{00000000-0005-0000-0000-0000A9D70000}"/>
    <cellStyle name="Normal 6 5 6 4 2" xfId="19918" xr:uid="{00000000-0005-0000-0000-0000AAD70000}"/>
    <cellStyle name="Normal 6 5 6 4 2 2" xfId="55134" xr:uid="{00000000-0005-0000-0000-0000ABD70000}"/>
    <cellStyle name="Normal 6 5 6 4 3" xfId="42537" xr:uid="{00000000-0005-0000-0000-0000ACD70000}"/>
    <cellStyle name="Normal 6 5 6 4 4" xfId="32523" xr:uid="{00000000-0005-0000-0000-0000ADD70000}"/>
    <cellStyle name="Normal 6 5 6 5" xfId="9073" xr:uid="{00000000-0005-0000-0000-0000AED70000}"/>
    <cellStyle name="Normal 6 5 6 5 2" xfId="21694" xr:uid="{00000000-0005-0000-0000-0000AFD70000}"/>
    <cellStyle name="Normal 6 5 6 5 2 2" xfId="56910" xr:uid="{00000000-0005-0000-0000-0000B0D70000}"/>
    <cellStyle name="Normal 6 5 6 5 3" xfId="44313" xr:uid="{00000000-0005-0000-0000-0000B1D70000}"/>
    <cellStyle name="Normal 6 5 6 5 4" xfId="34299" xr:uid="{00000000-0005-0000-0000-0000B2D70000}"/>
    <cellStyle name="Normal 6 5 6 6" xfId="10867" xr:uid="{00000000-0005-0000-0000-0000B3D70000}"/>
    <cellStyle name="Normal 6 5 6 6 2" xfId="23470" xr:uid="{00000000-0005-0000-0000-0000B4D70000}"/>
    <cellStyle name="Normal 6 5 6 6 2 2" xfId="58686" xr:uid="{00000000-0005-0000-0000-0000B5D70000}"/>
    <cellStyle name="Normal 6 5 6 6 3" xfId="46089" xr:uid="{00000000-0005-0000-0000-0000B6D70000}"/>
    <cellStyle name="Normal 6 5 6 6 4" xfId="36075" xr:uid="{00000000-0005-0000-0000-0000B7D70000}"/>
    <cellStyle name="Normal 6 5 6 7" xfId="15234" xr:uid="{00000000-0005-0000-0000-0000B8D70000}"/>
    <cellStyle name="Normal 6 5 6 7 2" xfId="50450" xr:uid="{00000000-0005-0000-0000-0000B9D70000}"/>
    <cellStyle name="Normal 6 5 6 7 3" xfId="27839" xr:uid="{00000000-0005-0000-0000-0000BAD70000}"/>
    <cellStyle name="Normal 6 5 6 8" xfId="13456" xr:uid="{00000000-0005-0000-0000-0000BBD70000}"/>
    <cellStyle name="Normal 6 5 6 8 2" xfId="48674" xr:uid="{00000000-0005-0000-0000-0000BCD70000}"/>
    <cellStyle name="Normal 6 5 6 9" xfId="37853" xr:uid="{00000000-0005-0000-0000-0000BDD70000}"/>
    <cellStyle name="Normal 6 5 7" xfId="3700" xr:uid="{00000000-0005-0000-0000-0000BED70000}"/>
    <cellStyle name="Normal 6 5 7 2" xfId="8424" xr:uid="{00000000-0005-0000-0000-0000BFD70000}"/>
    <cellStyle name="Normal 6 5 7 2 2" xfId="21050" xr:uid="{00000000-0005-0000-0000-0000C0D70000}"/>
    <cellStyle name="Normal 6 5 7 2 2 2" xfId="56266" xr:uid="{00000000-0005-0000-0000-0000C1D70000}"/>
    <cellStyle name="Normal 6 5 7 2 3" xfId="43669" xr:uid="{00000000-0005-0000-0000-0000C2D70000}"/>
    <cellStyle name="Normal 6 5 7 2 4" xfId="33655" xr:uid="{00000000-0005-0000-0000-0000C3D70000}"/>
    <cellStyle name="Normal 6 5 7 3" xfId="10205" xr:uid="{00000000-0005-0000-0000-0000C4D70000}"/>
    <cellStyle name="Normal 6 5 7 3 2" xfId="22826" xr:uid="{00000000-0005-0000-0000-0000C5D70000}"/>
    <cellStyle name="Normal 6 5 7 3 2 2" xfId="58042" xr:uid="{00000000-0005-0000-0000-0000C6D70000}"/>
    <cellStyle name="Normal 6 5 7 3 3" xfId="45445" xr:uid="{00000000-0005-0000-0000-0000C7D70000}"/>
    <cellStyle name="Normal 6 5 7 3 4" xfId="35431" xr:uid="{00000000-0005-0000-0000-0000C8D70000}"/>
    <cellStyle name="Normal 6 5 7 4" xfId="12001" xr:uid="{00000000-0005-0000-0000-0000C9D70000}"/>
    <cellStyle name="Normal 6 5 7 4 2" xfId="24602" xr:uid="{00000000-0005-0000-0000-0000CAD70000}"/>
    <cellStyle name="Normal 6 5 7 4 2 2" xfId="59818" xr:uid="{00000000-0005-0000-0000-0000CBD70000}"/>
    <cellStyle name="Normal 6 5 7 4 3" xfId="47221" xr:uid="{00000000-0005-0000-0000-0000CCD70000}"/>
    <cellStyle name="Normal 6 5 7 4 4" xfId="37207" xr:uid="{00000000-0005-0000-0000-0000CDD70000}"/>
    <cellStyle name="Normal 6 5 7 5" xfId="16366" xr:uid="{00000000-0005-0000-0000-0000CED70000}"/>
    <cellStyle name="Normal 6 5 7 5 2" xfId="51582" xr:uid="{00000000-0005-0000-0000-0000CFD70000}"/>
    <cellStyle name="Normal 6 5 7 5 3" xfId="28971" xr:uid="{00000000-0005-0000-0000-0000D0D70000}"/>
    <cellStyle name="Normal 6 5 7 6" xfId="14588" xr:uid="{00000000-0005-0000-0000-0000D1D70000}"/>
    <cellStyle name="Normal 6 5 7 6 2" xfId="49806" xr:uid="{00000000-0005-0000-0000-0000D2D70000}"/>
    <cellStyle name="Normal 6 5 7 7" xfId="38985" xr:uid="{00000000-0005-0000-0000-0000D3D70000}"/>
    <cellStyle name="Normal 6 5 7 8" xfId="27195" xr:uid="{00000000-0005-0000-0000-0000D4D70000}"/>
    <cellStyle name="Normal 6 5 8" xfId="4036" xr:uid="{00000000-0005-0000-0000-0000D5D70000}"/>
    <cellStyle name="Normal 6 5 8 2" xfId="16688" xr:uid="{00000000-0005-0000-0000-0000D6D70000}"/>
    <cellStyle name="Normal 6 5 8 2 2" xfId="51904" xr:uid="{00000000-0005-0000-0000-0000D7D70000}"/>
    <cellStyle name="Normal 6 5 8 2 3" xfId="29293" xr:uid="{00000000-0005-0000-0000-0000D8D70000}"/>
    <cellStyle name="Normal 6 5 8 3" xfId="13134" xr:uid="{00000000-0005-0000-0000-0000D9D70000}"/>
    <cellStyle name="Normal 6 5 8 3 2" xfId="48352" xr:uid="{00000000-0005-0000-0000-0000DAD70000}"/>
    <cellStyle name="Normal 6 5 8 4" xfId="39307" xr:uid="{00000000-0005-0000-0000-0000DBD70000}"/>
    <cellStyle name="Normal 6 5 8 5" xfId="25741" xr:uid="{00000000-0005-0000-0000-0000DCD70000}"/>
    <cellStyle name="Normal 6 5 9" xfId="5511" xr:uid="{00000000-0005-0000-0000-0000DDD70000}"/>
    <cellStyle name="Normal 6 5 9 2" xfId="18142" xr:uid="{00000000-0005-0000-0000-0000DED70000}"/>
    <cellStyle name="Normal 6 5 9 2 2" xfId="53358" xr:uid="{00000000-0005-0000-0000-0000DFD70000}"/>
    <cellStyle name="Normal 6 5 9 3" xfId="40761" xr:uid="{00000000-0005-0000-0000-0000E0D70000}"/>
    <cellStyle name="Normal 6 5 9 4" xfId="30747" xr:uid="{00000000-0005-0000-0000-0000E1D70000}"/>
    <cellStyle name="Normal 6 6" xfId="2275" xr:uid="{00000000-0005-0000-0000-0000E2D70000}"/>
    <cellStyle name="Normal 6 6 10" xfId="10744" xr:uid="{00000000-0005-0000-0000-0000E3D70000}"/>
    <cellStyle name="Normal 6 6 10 2" xfId="23355" xr:uid="{00000000-0005-0000-0000-0000E4D70000}"/>
    <cellStyle name="Normal 6 6 10 2 2" xfId="58571" xr:uid="{00000000-0005-0000-0000-0000E5D70000}"/>
    <cellStyle name="Normal 6 6 10 3" xfId="45974" xr:uid="{00000000-0005-0000-0000-0000E6D70000}"/>
    <cellStyle name="Normal 6 6 10 4" xfId="35960" xr:uid="{00000000-0005-0000-0000-0000E7D70000}"/>
    <cellStyle name="Normal 6 6 11" xfId="14992" xr:uid="{00000000-0005-0000-0000-0000E8D70000}"/>
    <cellStyle name="Normal 6 6 11 2" xfId="50208" xr:uid="{00000000-0005-0000-0000-0000E9D70000}"/>
    <cellStyle name="Normal 6 6 11 3" xfId="27597" xr:uid="{00000000-0005-0000-0000-0000EAD70000}"/>
    <cellStyle name="Normal 6 6 12" xfId="12405" xr:uid="{00000000-0005-0000-0000-0000EBD70000}"/>
    <cellStyle name="Normal 6 6 12 2" xfId="47623" xr:uid="{00000000-0005-0000-0000-0000ECD70000}"/>
    <cellStyle name="Normal 6 6 13" xfId="37611" xr:uid="{00000000-0005-0000-0000-0000EDD70000}"/>
    <cellStyle name="Normal 6 6 14" xfId="25012" xr:uid="{00000000-0005-0000-0000-0000EED70000}"/>
    <cellStyle name="Normal 6 6 15" xfId="60225" xr:uid="{00000000-0005-0000-0000-0000EFD70000}"/>
    <cellStyle name="Normal 6 6 2" xfId="3127" xr:uid="{00000000-0005-0000-0000-0000F0D70000}"/>
    <cellStyle name="Normal 6 6 2 10" xfId="25496" xr:uid="{00000000-0005-0000-0000-0000F1D70000}"/>
    <cellStyle name="Normal 6 6 2 11" xfId="61031" xr:uid="{00000000-0005-0000-0000-0000F2D70000}"/>
    <cellStyle name="Normal 6 6 2 2" xfId="4927" xr:uid="{00000000-0005-0000-0000-0000F3D70000}"/>
    <cellStyle name="Normal 6 6 2 2 2" xfId="17574" xr:uid="{00000000-0005-0000-0000-0000F4D70000}"/>
    <cellStyle name="Normal 6 6 2 2 2 2" xfId="52790" xr:uid="{00000000-0005-0000-0000-0000F5D70000}"/>
    <cellStyle name="Normal 6 6 2 2 2 3" xfId="30179" xr:uid="{00000000-0005-0000-0000-0000F6D70000}"/>
    <cellStyle name="Normal 6 6 2 2 3" xfId="14020" xr:uid="{00000000-0005-0000-0000-0000F7D70000}"/>
    <cellStyle name="Normal 6 6 2 2 3 2" xfId="49238" xr:uid="{00000000-0005-0000-0000-0000F8D70000}"/>
    <cellStyle name="Normal 6 6 2 2 4" xfId="40193" xr:uid="{00000000-0005-0000-0000-0000F9D70000}"/>
    <cellStyle name="Normal 6 6 2 2 5" xfId="26627" xr:uid="{00000000-0005-0000-0000-0000FAD70000}"/>
    <cellStyle name="Normal 6 6 2 3" xfId="6397" xr:uid="{00000000-0005-0000-0000-0000FBD70000}"/>
    <cellStyle name="Normal 6 6 2 3 2" xfId="19028" xr:uid="{00000000-0005-0000-0000-0000FCD70000}"/>
    <cellStyle name="Normal 6 6 2 3 2 2" xfId="54244" xr:uid="{00000000-0005-0000-0000-0000FDD70000}"/>
    <cellStyle name="Normal 6 6 2 3 3" xfId="41647" xr:uid="{00000000-0005-0000-0000-0000FED70000}"/>
    <cellStyle name="Normal 6 6 2 3 4" xfId="31633" xr:uid="{00000000-0005-0000-0000-0000FFD70000}"/>
    <cellStyle name="Normal 6 6 2 4" xfId="7856" xr:uid="{00000000-0005-0000-0000-000000D80000}"/>
    <cellStyle name="Normal 6 6 2 4 2" xfId="20482" xr:uid="{00000000-0005-0000-0000-000001D80000}"/>
    <cellStyle name="Normal 6 6 2 4 2 2" xfId="55698" xr:uid="{00000000-0005-0000-0000-000002D80000}"/>
    <cellStyle name="Normal 6 6 2 4 3" xfId="43101" xr:uid="{00000000-0005-0000-0000-000003D80000}"/>
    <cellStyle name="Normal 6 6 2 4 4" xfId="33087" xr:uid="{00000000-0005-0000-0000-000004D80000}"/>
    <cellStyle name="Normal 6 6 2 5" xfId="9637" xr:uid="{00000000-0005-0000-0000-000005D80000}"/>
    <cellStyle name="Normal 6 6 2 5 2" xfId="22258" xr:uid="{00000000-0005-0000-0000-000006D80000}"/>
    <cellStyle name="Normal 6 6 2 5 2 2" xfId="57474" xr:uid="{00000000-0005-0000-0000-000007D80000}"/>
    <cellStyle name="Normal 6 6 2 5 3" xfId="44877" xr:uid="{00000000-0005-0000-0000-000008D80000}"/>
    <cellStyle name="Normal 6 6 2 5 4" xfId="34863" xr:uid="{00000000-0005-0000-0000-000009D80000}"/>
    <cellStyle name="Normal 6 6 2 6" xfId="11431" xr:uid="{00000000-0005-0000-0000-00000AD80000}"/>
    <cellStyle name="Normal 6 6 2 6 2" xfId="24034" xr:uid="{00000000-0005-0000-0000-00000BD80000}"/>
    <cellStyle name="Normal 6 6 2 6 2 2" xfId="59250" xr:uid="{00000000-0005-0000-0000-00000CD80000}"/>
    <cellStyle name="Normal 6 6 2 6 3" xfId="46653" xr:uid="{00000000-0005-0000-0000-00000DD80000}"/>
    <cellStyle name="Normal 6 6 2 6 4" xfId="36639" xr:uid="{00000000-0005-0000-0000-00000ED80000}"/>
    <cellStyle name="Normal 6 6 2 7" xfId="15798" xr:uid="{00000000-0005-0000-0000-00000FD80000}"/>
    <cellStyle name="Normal 6 6 2 7 2" xfId="51014" xr:uid="{00000000-0005-0000-0000-000010D80000}"/>
    <cellStyle name="Normal 6 6 2 7 3" xfId="28403" xr:uid="{00000000-0005-0000-0000-000011D80000}"/>
    <cellStyle name="Normal 6 6 2 8" xfId="12889" xr:uid="{00000000-0005-0000-0000-000012D80000}"/>
    <cellStyle name="Normal 6 6 2 8 2" xfId="48107" xr:uid="{00000000-0005-0000-0000-000013D80000}"/>
    <cellStyle name="Normal 6 6 2 9" xfId="38417" xr:uid="{00000000-0005-0000-0000-000014D80000}"/>
    <cellStyle name="Normal 6 6 3" xfId="3456" xr:uid="{00000000-0005-0000-0000-000015D80000}"/>
    <cellStyle name="Normal 6 6 3 10" xfId="26952" xr:uid="{00000000-0005-0000-0000-000016D80000}"/>
    <cellStyle name="Normal 6 6 3 11" xfId="61356" xr:uid="{00000000-0005-0000-0000-000017D80000}"/>
    <cellStyle name="Normal 6 6 3 2" xfId="5252" xr:uid="{00000000-0005-0000-0000-000018D80000}"/>
    <cellStyle name="Normal 6 6 3 2 2" xfId="17899" xr:uid="{00000000-0005-0000-0000-000019D80000}"/>
    <cellStyle name="Normal 6 6 3 2 2 2" xfId="53115" xr:uid="{00000000-0005-0000-0000-00001AD80000}"/>
    <cellStyle name="Normal 6 6 3 2 3" xfId="40518" xr:uid="{00000000-0005-0000-0000-00001BD80000}"/>
    <cellStyle name="Normal 6 6 3 2 4" xfId="30504" xr:uid="{00000000-0005-0000-0000-00001CD80000}"/>
    <cellStyle name="Normal 6 6 3 3" xfId="6722" xr:uid="{00000000-0005-0000-0000-00001DD80000}"/>
    <cellStyle name="Normal 6 6 3 3 2" xfId="19353" xr:uid="{00000000-0005-0000-0000-00001ED80000}"/>
    <cellStyle name="Normal 6 6 3 3 2 2" xfId="54569" xr:uid="{00000000-0005-0000-0000-00001FD80000}"/>
    <cellStyle name="Normal 6 6 3 3 3" xfId="41972" xr:uid="{00000000-0005-0000-0000-000020D80000}"/>
    <cellStyle name="Normal 6 6 3 3 4" xfId="31958" xr:uid="{00000000-0005-0000-0000-000021D80000}"/>
    <cellStyle name="Normal 6 6 3 4" xfId="8181" xr:uid="{00000000-0005-0000-0000-000022D80000}"/>
    <cellStyle name="Normal 6 6 3 4 2" xfId="20807" xr:uid="{00000000-0005-0000-0000-000023D80000}"/>
    <cellStyle name="Normal 6 6 3 4 2 2" xfId="56023" xr:uid="{00000000-0005-0000-0000-000024D80000}"/>
    <cellStyle name="Normal 6 6 3 4 3" xfId="43426" xr:uid="{00000000-0005-0000-0000-000025D80000}"/>
    <cellStyle name="Normal 6 6 3 4 4" xfId="33412" xr:uid="{00000000-0005-0000-0000-000026D80000}"/>
    <cellStyle name="Normal 6 6 3 5" xfId="9962" xr:uid="{00000000-0005-0000-0000-000027D80000}"/>
    <cellStyle name="Normal 6 6 3 5 2" xfId="22583" xr:uid="{00000000-0005-0000-0000-000028D80000}"/>
    <cellStyle name="Normal 6 6 3 5 2 2" xfId="57799" xr:uid="{00000000-0005-0000-0000-000029D80000}"/>
    <cellStyle name="Normal 6 6 3 5 3" xfId="45202" xr:uid="{00000000-0005-0000-0000-00002AD80000}"/>
    <cellStyle name="Normal 6 6 3 5 4" xfId="35188" xr:uid="{00000000-0005-0000-0000-00002BD80000}"/>
    <cellStyle name="Normal 6 6 3 6" xfId="11756" xr:uid="{00000000-0005-0000-0000-00002CD80000}"/>
    <cellStyle name="Normal 6 6 3 6 2" xfId="24359" xr:uid="{00000000-0005-0000-0000-00002DD80000}"/>
    <cellStyle name="Normal 6 6 3 6 2 2" xfId="59575" xr:uid="{00000000-0005-0000-0000-00002ED80000}"/>
    <cellStyle name="Normal 6 6 3 6 3" xfId="46978" xr:uid="{00000000-0005-0000-0000-00002FD80000}"/>
    <cellStyle name="Normal 6 6 3 6 4" xfId="36964" xr:uid="{00000000-0005-0000-0000-000030D80000}"/>
    <cellStyle name="Normal 6 6 3 7" xfId="16123" xr:uid="{00000000-0005-0000-0000-000031D80000}"/>
    <cellStyle name="Normal 6 6 3 7 2" xfId="51339" xr:uid="{00000000-0005-0000-0000-000032D80000}"/>
    <cellStyle name="Normal 6 6 3 7 3" xfId="28728" xr:uid="{00000000-0005-0000-0000-000033D80000}"/>
    <cellStyle name="Normal 6 6 3 8" xfId="14345" xr:uid="{00000000-0005-0000-0000-000034D80000}"/>
    <cellStyle name="Normal 6 6 3 8 2" xfId="49563" xr:uid="{00000000-0005-0000-0000-000035D80000}"/>
    <cellStyle name="Normal 6 6 3 9" xfId="38742" xr:uid="{00000000-0005-0000-0000-000036D80000}"/>
    <cellStyle name="Normal 6 6 4" xfId="2617" xr:uid="{00000000-0005-0000-0000-000037D80000}"/>
    <cellStyle name="Normal 6 6 4 10" xfId="26143" xr:uid="{00000000-0005-0000-0000-000038D80000}"/>
    <cellStyle name="Normal 6 6 4 11" xfId="60547" xr:uid="{00000000-0005-0000-0000-000039D80000}"/>
    <cellStyle name="Normal 6 6 4 2" xfId="4443" xr:uid="{00000000-0005-0000-0000-00003AD80000}"/>
    <cellStyle name="Normal 6 6 4 2 2" xfId="17090" xr:uid="{00000000-0005-0000-0000-00003BD80000}"/>
    <cellStyle name="Normal 6 6 4 2 2 2" xfId="52306" xr:uid="{00000000-0005-0000-0000-00003CD80000}"/>
    <cellStyle name="Normal 6 6 4 2 3" xfId="39709" xr:uid="{00000000-0005-0000-0000-00003DD80000}"/>
    <cellStyle name="Normal 6 6 4 2 4" xfId="29695" xr:uid="{00000000-0005-0000-0000-00003ED80000}"/>
    <cellStyle name="Normal 6 6 4 3" xfId="5913" xr:uid="{00000000-0005-0000-0000-00003FD80000}"/>
    <cellStyle name="Normal 6 6 4 3 2" xfId="18544" xr:uid="{00000000-0005-0000-0000-000040D80000}"/>
    <cellStyle name="Normal 6 6 4 3 2 2" xfId="53760" xr:uid="{00000000-0005-0000-0000-000041D80000}"/>
    <cellStyle name="Normal 6 6 4 3 3" xfId="41163" xr:uid="{00000000-0005-0000-0000-000042D80000}"/>
    <cellStyle name="Normal 6 6 4 3 4" xfId="31149" xr:uid="{00000000-0005-0000-0000-000043D80000}"/>
    <cellStyle name="Normal 6 6 4 4" xfId="7372" xr:uid="{00000000-0005-0000-0000-000044D80000}"/>
    <cellStyle name="Normal 6 6 4 4 2" xfId="19998" xr:uid="{00000000-0005-0000-0000-000045D80000}"/>
    <cellStyle name="Normal 6 6 4 4 2 2" xfId="55214" xr:uid="{00000000-0005-0000-0000-000046D80000}"/>
    <cellStyle name="Normal 6 6 4 4 3" xfId="42617" xr:uid="{00000000-0005-0000-0000-000047D80000}"/>
    <cellStyle name="Normal 6 6 4 4 4" xfId="32603" xr:uid="{00000000-0005-0000-0000-000048D80000}"/>
    <cellStyle name="Normal 6 6 4 5" xfId="9153" xr:uid="{00000000-0005-0000-0000-000049D80000}"/>
    <cellStyle name="Normal 6 6 4 5 2" xfId="21774" xr:uid="{00000000-0005-0000-0000-00004AD80000}"/>
    <cellStyle name="Normal 6 6 4 5 2 2" xfId="56990" xr:uid="{00000000-0005-0000-0000-00004BD80000}"/>
    <cellStyle name="Normal 6 6 4 5 3" xfId="44393" xr:uid="{00000000-0005-0000-0000-00004CD80000}"/>
    <cellStyle name="Normal 6 6 4 5 4" xfId="34379" xr:uid="{00000000-0005-0000-0000-00004DD80000}"/>
    <cellStyle name="Normal 6 6 4 6" xfId="10947" xr:uid="{00000000-0005-0000-0000-00004ED80000}"/>
    <cellStyle name="Normal 6 6 4 6 2" xfId="23550" xr:uid="{00000000-0005-0000-0000-00004FD80000}"/>
    <cellStyle name="Normal 6 6 4 6 2 2" xfId="58766" xr:uid="{00000000-0005-0000-0000-000050D80000}"/>
    <cellStyle name="Normal 6 6 4 6 3" xfId="46169" xr:uid="{00000000-0005-0000-0000-000051D80000}"/>
    <cellStyle name="Normal 6 6 4 6 4" xfId="36155" xr:uid="{00000000-0005-0000-0000-000052D80000}"/>
    <cellStyle name="Normal 6 6 4 7" xfId="15314" xr:uid="{00000000-0005-0000-0000-000053D80000}"/>
    <cellStyle name="Normal 6 6 4 7 2" xfId="50530" xr:uid="{00000000-0005-0000-0000-000054D80000}"/>
    <cellStyle name="Normal 6 6 4 7 3" xfId="27919" xr:uid="{00000000-0005-0000-0000-000055D80000}"/>
    <cellStyle name="Normal 6 6 4 8" xfId="13536" xr:uid="{00000000-0005-0000-0000-000056D80000}"/>
    <cellStyle name="Normal 6 6 4 8 2" xfId="48754" xr:uid="{00000000-0005-0000-0000-000057D80000}"/>
    <cellStyle name="Normal 6 6 4 9" xfId="37933" xr:uid="{00000000-0005-0000-0000-000058D80000}"/>
    <cellStyle name="Normal 6 6 5" xfId="3781" xr:uid="{00000000-0005-0000-0000-000059D80000}"/>
    <cellStyle name="Normal 6 6 5 2" xfId="8504" xr:uid="{00000000-0005-0000-0000-00005AD80000}"/>
    <cellStyle name="Normal 6 6 5 2 2" xfId="21130" xr:uid="{00000000-0005-0000-0000-00005BD80000}"/>
    <cellStyle name="Normal 6 6 5 2 2 2" xfId="56346" xr:uid="{00000000-0005-0000-0000-00005CD80000}"/>
    <cellStyle name="Normal 6 6 5 2 3" xfId="43749" xr:uid="{00000000-0005-0000-0000-00005DD80000}"/>
    <cellStyle name="Normal 6 6 5 2 4" xfId="33735" xr:uid="{00000000-0005-0000-0000-00005ED80000}"/>
    <cellStyle name="Normal 6 6 5 3" xfId="10285" xr:uid="{00000000-0005-0000-0000-00005FD80000}"/>
    <cellStyle name="Normal 6 6 5 3 2" xfId="22906" xr:uid="{00000000-0005-0000-0000-000060D80000}"/>
    <cellStyle name="Normal 6 6 5 3 2 2" xfId="58122" xr:uid="{00000000-0005-0000-0000-000061D80000}"/>
    <cellStyle name="Normal 6 6 5 3 3" xfId="45525" xr:uid="{00000000-0005-0000-0000-000062D80000}"/>
    <cellStyle name="Normal 6 6 5 3 4" xfId="35511" xr:uid="{00000000-0005-0000-0000-000063D80000}"/>
    <cellStyle name="Normal 6 6 5 4" xfId="12081" xr:uid="{00000000-0005-0000-0000-000064D80000}"/>
    <cellStyle name="Normal 6 6 5 4 2" xfId="24682" xr:uid="{00000000-0005-0000-0000-000065D80000}"/>
    <cellStyle name="Normal 6 6 5 4 2 2" xfId="59898" xr:uid="{00000000-0005-0000-0000-000066D80000}"/>
    <cellStyle name="Normal 6 6 5 4 3" xfId="47301" xr:uid="{00000000-0005-0000-0000-000067D80000}"/>
    <cellStyle name="Normal 6 6 5 4 4" xfId="37287" xr:uid="{00000000-0005-0000-0000-000068D80000}"/>
    <cellStyle name="Normal 6 6 5 5" xfId="16446" xr:uid="{00000000-0005-0000-0000-000069D80000}"/>
    <cellStyle name="Normal 6 6 5 5 2" xfId="51662" xr:uid="{00000000-0005-0000-0000-00006AD80000}"/>
    <cellStyle name="Normal 6 6 5 5 3" xfId="29051" xr:uid="{00000000-0005-0000-0000-00006BD80000}"/>
    <cellStyle name="Normal 6 6 5 6" xfId="14668" xr:uid="{00000000-0005-0000-0000-00006CD80000}"/>
    <cellStyle name="Normal 6 6 5 6 2" xfId="49886" xr:uid="{00000000-0005-0000-0000-00006DD80000}"/>
    <cellStyle name="Normal 6 6 5 7" xfId="39065" xr:uid="{00000000-0005-0000-0000-00006ED80000}"/>
    <cellStyle name="Normal 6 6 5 8" xfId="27275" xr:uid="{00000000-0005-0000-0000-00006FD80000}"/>
    <cellStyle name="Normal 6 6 6" xfId="4121" xr:uid="{00000000-0005-0000-0000-000070D80000}"/>
    <cellStyle name="Normal 6 6 6 2" xfId="16768" xr:uid="{00000000-0005-0000-0000-000071D80000}"/>
    <cellStyle name="Normal 6 6 6 2 2" xfId="51984" xr:uid="{00000000-0005-0000-0000-000072D80000}"/>
    <cellStyle name="Normal 6 6 6 2 3" xfId="29373" xr:uid="{00000000-0005-0000-0000-000073D80000}"/>
    <cellStyle name="Normal 6 6 6 3" xfId="13214" xr:uid="{00000000-0005-0000-0000-000074D80000}"/>
    <cellStyle name="Normal 6 6 6 3 2" xfId="48432" xr:uid="{00000000-0005-0000-0000-000075D80000}"/>
    <cellStyle name="Normal 6 6 6 4" xfId="39387" xr:uid="{00000000-0005-0000-0000-000076D80000}"/>
    <cellStyle name="Normal 6 6 6 5" xfId="25821" xr:uid="{00000000-0005-0000-0000-000077D80000}"/>
    <cellStyle name="Normal 6 6 7" xfId="5591" xr:uid="{00000000-0005-0000-0000-000078D80000}"/>
    <cellStyle name="Normal 6 6 7 2" xfId="18222" xr:uid="{00000000-0005-0000-0000-000079D80000}"/>
    <cellStyle name="Normal 6 6 7 2 2" xfId="53438" xr:uid="{00000000-0005-0000-0000-00007AD80000}"/>
    <cellStyle name="Normal 6 6 7 3" xfId="40841" xr:uid="{00000000-0005-0000-0000-00007BD80000}"/>
    <cellStyle name="Normal 6 6 7 4" xfId="30827" xr:uid="{00000000-0005-0000-0000-00007CD80000}"/>
    <cellStyle name="Normal 6 6 8" xfId="7050" xr:uid="{00000000-0005-0000-0000-00007DD80000}"/>
    <cellStyle name="Normal 6 6 8 2" xfId="19676" xr:uid="{00000000-0005-0000-0000-00007ED80000}"/>
    <cellStyle name="Normal 6 6 8 2 2" xfId="54892" xr:uid="{00000000-0005-0000-0000-00007FD80000}"/>
    <cellStyle name="Normal 6 6 8 3" xfId="42295" xr:uid="{00000000-0005-0000-0000-000080D80000}"/>
    <cellStyle name="Normal 6 6 8 4" xfId="32281" xr:uid="{00000000-0005-0000-0000-000081D80000}"/>
    <cellStyle name="Normal 6 6 9" xfId="8831" xr:uid="{00000000-0005-0000-0000-000082D80000}"/>
    <cellStyle name="Normal 6 6 9 2" xfId="21452" xr:uid="{00000000-0005-0000-0000-000083D80000}"/>
    <cellStyle name="Normal 6 6 9 2 2" xfId="56668" xr:uid="{00000000-0005-0000-0000-000084D80000}"/>
    <cellStyle name="Normal 6 6 9 3" xfId="44071" xr:uid="{00000000-0005-0000-0000-000085D80000}"/>
    <cellStyle name="Normal 6 6 9 4" xfId="34057" xr:uid="{00000000-0005-0000-0000-000086D80000}"/>
    <cellStyle name="Normal 6 7" xfId="2952" xr:uid="{00000000-0005-0000-0000-000087D80000}"/>
    <cellStyle name="Normal 6 7 10" xfId="25334" xr:uid="{00000000-0005-0000-0000-000088D80000}"/>
    <cellStyle name="Normal 6 7 11" xfId="60869" xr:uid="{00000000-0005-0000-0000-000089D80000}"/>
    <cellStyle name="Normal 6 7 2" xfId="4765" xr:uid="{00000000-0005-0000-0000-00008AD80000}"/>
    <cellStyle name="Normal 6 7 2 2" xfId="17412" xr:uid="{00000000-0005-0000-0000-00008BD80000}"/>
    <cellStyle name="Normal 6 7 2 2 2" xfId="52628" xr:uid="{00000000-0005-0000-0000-00008CD80000}"/>
    <cellStyle name="Normal 6 7 2 2 3" xfId="30017" xr:uid="{00000000-0005-0000-0000-00008DD80000}"/>
    <cellStyle name="Normal 6 7 2 3" xfId="13858" xr:uid="{00000000-0005-0000-0000-00008ED80000}"/>
    <cellStyle name="Normal 6 7 2 3 2" xfId="49076" xr:uid="{00000000-0005-0000-0000-00008FD80000}"/>
    <cellStyle name="Normal 6 7 2 4" xfId="40031" xr:uid="{00000000-0005-0000-0000-000090D80000}"/>
    <cellStyle name="Normal 6 7 2 5" xfId="26465" xr:uid="{00000000-0005-0000-0000-000091D80000}"/>
    <cellStyle name="Normal 6 7 3" xfId="6235" xr:uid="{00000000-0005-0000-0000-000092D80000}"/>
    <cellStyle name="Normal 6 7 3 2" xfId="18866" xr:uid="{00000000-0005-0000-0000-000093D80000}"/>
    <cellStyle name="Normal 6 7 3 2 2" xfId="54082" xr:uid="{00000000-0005-0000-0000-000094D80000}"/>
    <cellStyle name="Normal 6 7 3 3" xfId="41485" xr:uid="{00000000-0005-0000-0000-000095D80000}"/>
    <cellStyle name="Normal 6 7 3 4" xfId="31471" xr:uid="{00000000-0005-0000-0000-000096D80000}"/>
    <cellStyle name="Normal 6 7 4" xfId="7694" xr:uid="{00000000-0005-0000-0000-000097D80000}"/>
    <cellStyle name="Normal 6 7 4 2" xfId="20320" xr:uid="{00000000-0005-0000-0000-000098D80000}"/>
    <cellStyle name="Normal 6 7 4 2 2" xfId="55536" xr:uid="{00000000-0005-0000-0000-000099D80000}"/>
    <cellStyle name="Normal 6 7 4 3" xfId="42939" xr:uid="{00000000-0005-0000-0000-00009AD80000}"/>
    <cellStyle name="Normal 6 7 4 4" xfId="32925" xr:uid="{00000000-0005-0000-0000-00009BD80000}"/>
    <cellStyle name="Normal 6 7 5" xfId="9475" xr:uid="{00000000-0005-0000-0000-00009CD80000}"/>
    <cellStyle name="Normal 6 7 5 2" xfId="22096" xr:uid="{00000000-0005-0000-0000-00009DD80000}"/>
    <cellStyle name="Normal 6 7 5 2 2" xfId="57312" xr:uid="{00000000-0005-0000-0000-00009ED80000}"/>
    <cellStyle name="Normal 6 7 5 3" xfId="44715" xr:uid="{00000000-0005-0000-0000-00009FD80000}"/>
    <cellStyle name="Normal 6 7 5 4" xfId="34701" xr:uid="{00000000-0005-0000-0000-0000A0D80000}"/>
    <cellStyle name="Normal 6 7 6" xfId="11269" xr:uid="{00000000-0005-0000-0000-0000A1D80000}"/>
    <cellStyle name="Normal 6 7 6 2" xfId="23872" xr:uid="{00000000-0005-0000-0000-0000A2D80000}"/>
    <cellStyle name="Normal 6 7 6 2 2" xfId="59088" xr:uid="{00000000-0005-0000-0000-0000A3D80000}"/>
    <cellStyle name="Normal 6 7 6 3" xfId="46491" xr:uid="{00000000-0005-0000-0000-0000A4D80000}"/>
    <cellStyle name="Normal 6 7 6 4" xfId="36477" xr:uid="{00000000-0005-0000-0000-0000A5D80000}"/>
    <cellStyle name="Normal 6 7 7" xfId="15636" xr:uid="{00000000-0005-0000-0000-0000A6D80000}"/>
    <cellStyle name="Normal 6 7 7 2" xfId="50852" xr:uid="{00000000-0005-0000-0000-0000A7D80000}"/>
    <cellStyle name="Normal 6 7 7 3" xfId="28241" xr:uid="{00000000-0005-0000-0000-0000A8D80000}"/>
    <cellStyle name="Normal 6 7 8" xfId="12727" xr:uid="{00000000-0005-0000-0000-0000A9D80000}"/>
    <cellStyle name="Normal 6 7 8 2" xfId="47945" xr:uid="{00000000-0005-0000-0000-0000AAD80000}"/>
    <cellStyle name="Normal 6 7 9" xfId="38255" xr:uid="{00000000-0005-0000-0000-0000ABD80000}"/>
    <cellStyle name="Normal 6 8" xfId="2789" xr:uid="{00000000-0005-0000-0000-0000ACD80000}"/>
    <cellStyle name="Normal 6 8 10" xfId="25182" xr:uid="{00000000-0005-0000-0000-0000ADD80000}"/>
    <cellStyle name="Normal 6 8 11" xfId="60717" xr:uid="{00000000-0005-0000-0000-0000AED80000}"/>
    <cellStyle name="Normal 6 8 2" xfId="4613" xr:uid="{00000000-0005-0000-0000-0000AFD80000}"/>
    <cellStyle name="Normal 6 8 2 2" xfId="17260" xr:uid="{00000000-0005-0000-0000-0000B0D80000}"/>
    <cellStyle name="Normal 6 8 2 2 2" xfId="52476" xr:uid="{00000000-0005-0000-0000-0000B1D80000}"/>
    <cellStyle name="Normal 6 8 2 2 3" xfId="29865" xr:uid="{00000000-0005-0000-0000-0000B2D80000}"/>
    <cellStyle name="Normal 6 8 2 3" xfId="13706" xr:uid="{00000000-0005-0000-0000-0000B3D80000}"/>
    <cellStyle name="Normal 6 8 2 3 2" xfId="48924" xr:uid="{00000000-0005-0000-0000-0000B4D80000}"/>
    <cellStyle name="Normal 6 8 2 4" xfId="39879" xr:uid="{00000000-0005-0000-0000-0000B5D80000}"/>
    <cellStyle name="Normal 6 8 2 5" xfId="26313" xr:uid="{00000000-0005-0000-0000-0000B6D80000}"/>
    <cellStyle name="Normal 6 8 3" xfId="6083" xr:uid="{00000000-0005-0000-0000-0000B7D80000}"/>
    <cellStyle name="Normal 6 8 3 2" xfId="18714" xr:uid="{00000000-0005-0000-0000-0000B8D80000}"/>
    <cellStyle name="Normal 6 8 3 2 2" xfId="53930" xr:uid="{00000000-0005-0000-0000-0000B9D80000}"/>
    <cellStyle name="Normal 6 8 3 3" xfId="41333" xr:uid="{00000000-0005-0000-0000-0000BAD80000}"/>
    <cellStyle name="Normal 6 8 3 4" xfId="31319" xr:uid="{00000000-0005-0000-0000-0000BBD80000}"/>
    <cellStyle name="Normal 6 8 4" xfId="7542" xr:uid="{00000000-0005-0000-0000-0000BCD80000}"/>
    <cellStyle name="Normal 6 8 4 2" xfId="20168" xr:uid="{00000000-0005-0000-0000-0000BDD80000}"/>
    <cellStyle name="Normal 6 8 4 2 2" xfId="55384" xr:uid="{00000000-0005-0000-0000-0000BED80000}"/>
    <cellStyle name="Normal 6 8 4 3" xfId="42787" xr:uid="{00000000-0005-0000-0000-0000BFD80000}"/>
    <cellStyle name="Normal 6 8 4 4" xfId="32773" xr:uid="{00000000-0005-0000-0000-0000C0D80000}"/>
    <cellStyle name="Normal 6 8 5" xfId="9323" xr:uid="{00000000-0005-0000-0000-0000C1D80000}"/>
    <cellStyle name="Normal 6 8 5 2" xfId="21944" xr:uid="{00000000-0005-0000-0000-0000C2D80000}"/>
    <cellStyle name="Normal 6 8 5 2 2" xfId="57160" xr:uid="{00000000-0005-0000-0000-0000C3D80000}"/>
    <cellStyle name="Normal 6 8 5 3" xfId="44563" xr:uid="{00000000-0005-0000-0000-0000C4D80000}"/>
    <cellStyle name="Normal 6 8 5 4" xfId="34549" xr:uid="{00000000-0005-0000-0000-0000C5D80000}"/>
    <cellStyle name="Normal 6 8 6" xfId="11117" xr:uid="{00000000-0005-0000-0000-0000C6D80000}"/>
    <cellStyle name="Normal 6 8 6 2" xfId="23720" xr:uid="{00000000-0005-0000-0000-0000C7D80000}"/>
    <cellStyle name="Normal 6 8 6 2 2" xfId="58936" xr:uid="{00000000-0005-0000-0000-0000C8D80000}"/>
    <cellStyle name="Normal 6 8 6 3" xfId="46339" xr:uid="{00000000-0005-0000-0000-0000C9D80000}"/>
    <cellStyle name="Normal 6 8 6 4" xfId="36325" xr:uid="{00000000-0005-0000-0000-0000CAD80000}"/>
    <cellStyle name="Normal 6 8 7" xfId="15484" xr:uid="{00000000-0005-0000-0000-0000CBD80000}"/>
    <cellStyle name="Normal 6 8 7 2" xfId="50700" xr:uid="{00000000-0005-0000-0000-0000CCD80000}"/>
    <cellStyle name="Normal 6 8 7 3" xfId="28089" xr:uid="{00000000-0005-0000-0000-0000CDD80000}"/>
    <cellStyle name="Normal 6 8 8" xfId="12575" xr:uid="{00000000-0005-0000-0000-0000CED80000}"/>
    <cellStyle name="Normal 6 8 8 2" xfId="47793" xr:uid="{00000000-0005-0000-0000-0000CFD80000}"/>
    <cellStyle name="Normal 6 8 9" xfId="38103" xr:uid="{00000000-0005-0000-0000-0000D0D80000}"/>
    <cellStyle name="Normal 6 9" xfId="3304" xr:uid="{00000000-0005-0000-0000-0000D1D80000}"/>
    <cellStyle name="Normal 6 9 10" xfId="26800" xr:uid="{00000000-0005-0000-0000-0000D2D80000}"/>
    <cellStyle name="Normal 6 9 11" xfId="61204" xr:uid="{00000000-0005-0000-0000-0000D3D80000}"/>
    <cellStyle name="Normal 6 9 2" xfId="5100" xr:uid="{00000000-0005-0000-0000-0000D4D80000}"/>
    <cellStyle name="Normal 6 9 2 2" xfId="17747" xr:uid="{00000000-0005-0000-0000-0000D5D80000}"/>
    <cellStyle name="Normal 6 9 2 2 2" xfId="52963" xr:uid="{00000000-0005-0000-0000-0000D6D80000}"/>
    <cellStyle name="Normal 6 9 2 3" xfId="40366" xr:uid="{00000000-0005-0000-0000-0000D7D80000}"/>
    <cellStyle name="Normal 6 9 2 4" xfId="30352" xr:uid="{00000000-0005-0000-0000-0000D8D80000}"/>
    <cellStyle name="Normal 6 9 3" xfId="6570" xr:uid="{00000000-0005-0000-0000-0000D9D80000}"/>
    <cellStyle name="Normal 6 9 3 2" xfId="19201" xr:uid="{00000000-0005-0000-0000-0000DAD80000}"/>
    <cellStyle name="Normal 6 9 3 2 2" xfId="54417" xr:uid="{00000000-0005-0000-0000-0000DBD80000}"/>
    <cellStyle name="Normal 6 9 3 3" xfId="41820" xr:uid="{00000000-0005-0000-0000-0000DCD80000}"/>
    <cellStyle name="Normal 6 9 3 4" xfId="31806" xr:uid="{00000000-0005-0000-0000-0000DDD80000}"/>
    <cellStyle name="Normal 6 9 4" xfId="8029" xr:uid="{00000000-0005-0000-0000-0000DED80000}"/>
    <cellStyle name="Normal 6 9 4 2" xfId="20655" xr:uid="{00000000-0005-0000-0000-0000DFD80000}"/>
    <cellStyle name="Normal 6 9 4 2 2" xfId="55871" xr:uid="{00000000-0005-0000-0000-0000E0D80000}"/>
    <cellStyle name="Normal 6 9 4 3" xfId="43274" xr:uid="{00000000-0005-0000-0000-0000E1D80000}"/>
    <cellStyle name="Normal 6 9 4 4" xfId="33260" xr:uid="{00000000-0005-0000-0000-0000E2D80000}"/>
    <cellStyle name="Normal 6 9 5" xfId="9810" xr:uid="{00000000-0005-0000-0000-0000E3D80000}"/>
    <cellStyle name="Normal 6 9 5 2" xfId="22431" xr:uid="{00000000-0005-0000-0000-0000E4D80000}"/>
    <cellStyle name="Normal 6 9 5 2 2" xfId="57647" xr:uid="{00000000-0005-0000-0000-0000E5D80000}"/>
    <cellStyle name="Normal 6 9 5 3" xfId="45050" xr:uid="{00000000-0005-0000-0000-0000E6D80000}"/>
    <cellStyle name="Normal 6 9 5 4" xfId="35036" xr:uid="{00000000-0005-0000-0000-0000E7D80000}"/>
    <cellStyle name="Normal 6 9 6" xfId="11604" xr:uid="{00000000-0005-0000-0000-0000E8D80000}"/>
    <cellStyle name="Normal 6 9 6 2" xfId="24207" xr:uid="{00000000-0005-0000-0000-0000E9D80000}"/>
    <cellStyle name="Normal 6 9 6 2 2" xfId="59423" xr:uid="{00000000-0005-0000-0000-0000EAD80000}"/>
    <cellStyle name="Normal 6 9 6 3" xfId="46826" xr:uid="{00000000-0005-0000-0000-0000EBD80000}"/>
    <cellStyle name="Normal 6 9 6 4" xfId="36812" xr:uid="{00000000-0005-0000-0000-0000ECD80000}"/>
    <cellStyle name="Normal 6 9 7" xfId="15971" xr:uid="{00000000-0005-0000-0000-0000EDD80000}"/>
    <cellStyle name="Normal 6 9 7 2" xfId="51187" xr:uid="{00000000-0005-0000-0000-0000EED80000}"/>
    <cellStyle name="Normal 6 9 7 3" xfId="28576" xr:uid="{00000000-0005-0000-0000-0000EFD80000}"/>
    <cellStyle name="Normal 6 9 8" xfId="14193" xr:uid="{00000000-0005-0000-0000-0000F0D80000}"/>
    <cellStyle name="Normal 6 9 8 2" xfId="49411" xr:uid="{00000000-0005-0000-0000-0000F1D80000}"/>
    <cellStyle name="Normal 6 9 9" xfId="38590" xr:uid="{00000000-0005-0000-0000-0000F2D80000}"/>
    <cellStyle name="Normal 6_District Target Attainment" xfId="1182" xr:uid="{00000000-0005-0000-0000-0000F3D80000}"/>
    <cellStyle name="Normal 60" xfId="4094" xr:uid="{00000000-0005-0000-0000-0000F4D80000}"/>
    <cellStyle name="Normal 61" xfId="5422" xr:uid="{00000000-0005-0000-0000-0000F5D80000}"/>
    <cellStyle name="Normal 62" xfId="6878" xr:uid="{00000000-0005-0000-0000-0000F6D80000}"/>
    <cellStyle name="Normal 63" xfId="7026" xr:uid="{00000000-0005-0000-0000-0000F7D80000}"/>
    <cellStyle name="Normal 64" xfId="8659" xr:uid="{00000000-0005-0000-0000-0000F8D80000}"/>
    <cellStyle name="Normal 65" xfId="8660" xr:uid="{00000000-0005-0000-0000-0000F9D80000}"/>
    <cellStyle name="Normal 66" xfId="8734" xr:uid="{00000000-0005-0000-0000-0000FAD80000}"/>
    <cellStyle name="Normal 67" xfId="10440" xr:uid="{00000000-0005-0000-0000-0000FBD80000}"/>
    <cellStyle name="Normal 67 2" xfId="23061" xr:uid="{00000000-0005-0000-0000-0000FCD80000}"/>
    <cellStyle name="Normal 67 2 2" xfId="58277" xr:uid="{00000000-0005-0000-0000-0000FDD80000}"/>
    <cellStyle name="Normal 67 3" xfId="45680" xr:uid="{00000000-0005-0000-0000-0000FED80000}"/>
    <cellStyle name="Normal 67 4" xfId="35666" xr:uid="{00000000-0005-0000-0000-0000FFD80000}"/>
    <cellStyle name="Normal 68" xfId="10779" xr:uid="{00000000-0005-0000-0000-000000D90000}"/>
    <cellStyle name="Normal 69" xfId="10473" xr:uid="{00000000-0005-0000-0000-000001D90000}"/>
    <cellStyle name="Normal 7" xfId="40" xr:uid="{00000000-0005-0000-0000-000002D90000}"/>
    <cellStyle name="Normal 7 10" xfId="3102" xr:uid="{00000000-0005-0000-0000-000003D90000}"/>
    <cellStyle name="Normal 7 11" xfId="2790" xr:uid="{00000000-0005-0000-0000-000004D90000}"/>
    <cellStyle name="Normal 7 12" xfId="2460" xr:uid="{00000000-0005-0000-0000-000005D90000}"/>
    <cellStyle name="Normal 7 2" xfId="643" xr:uid="{00000000-0005-0000-0000-000006D90000}"/>
    <cellStyle name="Normal 7 2 2" xfId="644" xr:uid="{00000000-0005-0000-0000-000007D90000}"/>
    <cellStyle name="Normal 7 2 2 2" xfId="1810" xr:uid="{00000000-0005-0000-0000-000008D90000}"/>
    <cellStyle name="Normal 7 2 2_District Target Attainment" xfId="1187" xr:uid="{00000000-0005-0000-0000-000009D90000}"/>
    <cellStyle name="Normal 7 2 3" xfId="645" xr:uid="{00000000-0005-0000-0000-00000AD90000}"/>
    <cellStyle name="Normal 7 3" xfId="646" xr:uid="{00000000-0005-0000-0000-00000BD90000}"/>
    <cellStyle name="Normal 7 3 2" xfId="1811" xr:uid="{00000000-0005-0000-0000-00000CD90000}"/>
    <cellStyle name="Normal 7 3_District Target Attainment" xfId="1188" xr:uid="{00000000-0005-0000-0000-00000DD90000}"/>
    <cellStyle name="Normal 7 4" xfId="647" xr:uid="{00000000-0005-0000-0000-00000ED90000}"/>
    <cellStyle name="Normal 7 5" xfId="1291" xr:uid="{00000000-0005-0000-0000-00000FD90000}"/>
    <cellStyle name="Normal 7 6" xfId="1806" xr:uid="{00000000-0005-0000-0000-000010D90000}"/>
    <cellStyle name="Normal 7 7" xfId="2276" xr:uid="{00000000-0005-0000-0000-000011D90000}"/>
    <cellStyle name="Normal 7 8" xfId="2419" xr:uid="{00000000-0005-0000-0000-000012D90000}"/>
    <cellStyle name="Normal 7 9" xfId="2953" xr:uid="{00000000-0005-0000-0000-000013D90000}"/>
    <cellStyle name="Normal 7_District Target Attainment" xfId="1186" xr:uid="{00000000-0005-0000-0000-000014D90000}"/>
    <cellStyle name="Normal 70" xfId="10474" xr:uid="{00000000-0005-0000-0000-000015D90000}"/>
    <cellStyle name="Normal 71" xfId="10775" xr:uid="{00000000-0005-0000-0000-000016D90000}"/>
    <cellStyle name="Normal 72" xfId="10776" xr:uid="{00000000-0005-0000-0000-000017D90000}"/>
    <cellStyle name="Normal 73" xfId="11913" xr:uid="{00000000-0005-0000-0000-000018D90000}"/>
    <cellStyle name="Normal 74" xfId="24839" xr:uid="{00000000-0005-0000-0000-000019D90000}"/>
    <cellStyle name="Normal 75" xfId="24837" xr:uid="{00000000-0005-0000-0000-00001AD90000}"/>
    <cellStyle name="Normal 76" xfId="24842" xr:uid="{00000000-0005-0000-0000-00001BD90000}"/>
    <cellStyle name="Normal 77" xfId="12236" xr:uid="{00000000-0005-0000-0000-00001CD90000}"/>
    <cellStyle name="Normal 78" xfId="24843" xr:uid="{00000000-0005-0000-0000-00001DD90000}"/>
    <cellStyle name="Normal 79" xfId="60054" xr:uid="{00000000-0005-0000-0000-00001ED90000}"/>
    <cellStyle name="Normal 8" xfId="2256" xr:uid="{00000000-0005-0000-0000-00001FD90000}"/>
    <cellStyle name="Normal 8 10" xfId="3285" xr:uid="{00000000-0005-0000-0000-000020D90000}"/>
    <cellStyle name="Normal 8 10 10" xfId="25653" xr:uid="{00000000-0005-0000-0000-000021D90000}"/>
    <cellStyle name="Normal 8 10 11" xfId="61188" xr:uid="{00000000-0005-0000-0000-000022D90000}"/>
    <cellStyle name="Normal 8 10 2" xfId="5084" xr:uid="{00000000-0005-0000-0000-000023D90000}"/>
    <cellStyle name="Normal 8 10 2 2" xfId="17731" xr:uid="{00000000-0005-0000-0000-000024D90000}"/>
    <cellStyle name="Normal 8 10 2 2 2" xfId="52947" xr:uid="{00000000-0005-0000-0000-000025D90000}"/>
    <cellStyle name="Normal 8 10 2 2 3" xfId="30336" xr:uid="{00000000-0005-0000-0000-000026D90000}"/>
    <cellStyle name="Normal 8 10 2 3" xfId="14177" xr:uid="{00000000-0005-0000-0000-000027D90000}"/>
    <cellStyle name="Normal 8 10 2 3 2" xfId="49395" xr:uid="{00000000-0005-0000-0000-000028D90000}"/>
    <cellStyle name="Normal 8 10 2 4" xfId="40350" xr:uid="{00000000-0005-0000-0000-000029D90000}"/>
    <cellStyle name="Normal 8 10 2 5" xfId="26784" xr:uid="{00000000-0005-0000-0000-00002AD90000}"/>
    <cellStyle name="Normal 8 10 3" xfId="6554" xr:uid="{00000000-0005-0000-0000-00002BD90000}"/>
    <cellStyle name="Normal 8 10 3 2" xfId="19185" xr:uid="{00000000-0005-0000-0000-00002CD90000}"/>
    <cellStyle name="Normal 8 10 3 2 2" xfId="54401" xr:uid="{00000000-0005-0000-0000-00002DD90000}"/>
    <cellStyle name="Normal 8 10 3 3" xfId="41804" xr:uid="{00000000-0005-0000-0000-00002ED90000}"/>
    <cellStyle name="Normal 8 10 3 4" xfId="31790" xr:uid="{00000000-0005-0000-0000-00002FD90000}"/>
    <cellStyle name="Normal 8 10 4" xfId="8013" xr:uid="{00000000-0005-0000-0000-000030D90000}"/>
    <cellStyle name="Normal 8 10 4 2" xfId="20639" xr:uid="{00000000-0005-0000-0000-000031D90000}"/>
    <cellStyle name="Normal 8 10 4 2 2" xfId="55855" xr:uid="{00000000-0005-0000-0000-000032D90000}"/>
    <cellStyle name="Normal 8 10 4 3" xfId="43258" xr:uid="{00000000-0005-0000-0000-000033D90000}"/>
    <cellStyle name="Normal 8 10 4 4" xfId="33244" xr:uid="{00000000-0005-0000-0000-000034D90000}"/>
    <cellStyle name="Normal 8 10 5" xfId="9794" xr:uid="{00000000-0005-0000-0000-000035D90000}"/>
    <cellStyle name="Normal 8 10 5 2" xfId="22415" xr:uid="{00000000-0005-0000-0000-000036D90000}"/>
    <cellStyle name="Normal 8 10 5 2 2" xfId="57631" xr:uid="{00000000-0005-0000-0000-000037D90000}"/>
    <cellStyle name="Normal 8 10 5 3" xfId="45034" xr:uid="{00000000-0005-0000-0000-000038D90000}"/>
    <cellStyle name="Normal 8 10 5 4" xfId="35020" xr:uid="{00000000-0005-0000-0000-000039D90000}"/>
    <cellStyle name="Normal 8 10 6" xfId="11588" xr:uid="{00000000-0005-0000-0000-00003AD90000}"/>
    <cellStyle name="Normal 8 10 6 2" xfId="24191" xr:uid="{00000000-0005-0000-0000-00003BD90000}"/>
    <cellStyle name="Normal 8 10 6 2 2" xfId="59407" xr:uid="{00000000-0005-0000-0000-00003CD90000}"/>
    <cellStyle name="Normal 8 10 6 3" xfId="46810" xr:uid="{00000000-0005-0000-0000-00003DD90000}"/>
    <cellStyle name="Normal 8 10 6 4" xfId="36796" xr:uid="{00000000-0005-0000-0000-00003ED90000}"/>
    <cellStyle name="Normal 8 10 7" xfId="15955" xr:uid="{00000000-0005-0000-0000-00003FD90000}"/>
    <cellStyle name="Normal 8 10 7 2" xfId="51171" xr:uid="{00000000-0005-0000-0000-000040D90000}"/>
    <cellStyle name="Normal 8 10 7 3" xfId="28560" xr:uid="{00000000-0005-0000-0000-000041D90000}"/>
    <cellStyle name="Normal 8 10 8" xfId="13046" xr:uid="{00000000-0005-0000-0000-000042D90000}"/>
    <cellStyle name="Normal 8 10 8 2" xfId="48264" xr:uid="{00000000-0005-0000-0000-000043D90000}"/>
    <cellStyle name="Normal 8 10 9" xfId="38574" xr:uid="{00000000-0005-0000-0000-000044D90000}"/>
    <cellStyle name="Normal 8 11" xfId="2930" xr:uid="{00000000-0005-0000-0000-000045D90000}"/>
    <cellStyle name="Normal 8 11 10" xfId="25316" xr:uid="{00000000-0005-0000-0000-000046D90000}"/>
    <cellStyle name="Normal 8 11 11" xfId="60851" xr:uid="{00000000-0005-0000-0000-000047D90000}"/>
    <cellStyle name="Normal 8 11 2" xfId="4747" xr:uid="{00000000-0005-0000-0000-000048D90000}"/>
    <cellStyle name="Normal 8 11 2 2" xfId="17394" xr:uid="{00000000-0005-0000-0000-000049D90000}"/>
    <cellStyle name="Normal 8 11 2 2 2" xfId="52610" xr:uid="{00000000-0005-0000-0000-00004AD90000}"/>
    <cellStyle name="Normal 8 11 2 2 3" xfId="29999" xr:uid="{00000000-0005-0000-0000-00004BD90000}"/>
    <cellStyle name="Normal 8 11 2 3" xfId="13840" xr:uid="{00000000-0005-0000-0000-00004CD90000}"/>
    <cellStyle name="Normal 8 11 2 3 2" xfId="49058" xr:uid="{00000000-0005-0000-0000-00004DD90000}"/>
    <cellStyle name="Normal 8 11 2 4" xfId="40013" xr:uid="{00000000-0005-0000-0000-00004ED90000}"/>
    <cellStyle name="Normal 8 11 2 5" xfId="26447" xr:uid="{00000000-0005-0000-0000-00004FD90000}"/>
    <cellStyle name="Normal 8 11 3" xfId="6217" xr:uid="{00000000-0005-0000-0000-000050D90000}"/>
    <cellStyle name="Normal 8 11 3 2" xfId="18848" xr:uid="{00000000-0005-0000-0000-000051D90000}"/>
    <cellStyle name="Normal 8 11 3 2 2" xfId="54064" xr:uid="{00000000-0005-0000-0000-000052D90000}"/>
    <cellStyle name="Normal 8 11 3 3" xfId="41467" xr:uid="{00000000-0005-0000-0000-000053D90000}"/>
    <cellStyle name="Normal 8 11 3 4" xfId="31453" xr:uid="{00000000-0005-0000-0000-000054D90000}"/>
    <cellStyle name="Normal 8 11 4" xfId="7676" xr:uid="{00000000-0005-0000-0000-000055D90000}"/>
    <cellStyle name="Normal 8 11 4 2" xfId="20302" xr:uid="{00000000-0005-0000-0000-000056D90000}"/>
    <cellStyle name="Normal 8 11 4 2 2" xfId="55518" xr:uid="{00000000-0005-0000-0000-000057D90000}"/>
    <cellStyle name="Normal 8 11 4 3" xfId="42921" xr:uid="{00000000-0005-0000-0000-000058D90000}"/>
    <cellStyle name="Normal 8 11 4 4" xfId="32907" xr:uid="{00000000-0005-0000-0000-000059D90000}"/>
    <cellStyle name="Normal 8 11 5" xfId="9457" xr:uid="{00000000-0005-0000-0000-00005AD90000}"/>
    <cellStyle name="Normal 8 11 5 2" xfId="22078" xr:uid="{00000000-0005-0000-0000-00005BD90000}"/>
    <cellStyle name="Normal 8 11 5 2 2" xfId="57294" xr:uid="{00000000-0005-0000-0000-00005CD90000}"/>
    <cellStyle name="Normal 8 11 5 3" xfId="44697" xr:uid="{00000000-0005-0000-0000-00005DD90000}"/>
    <cellStyle name="Normal 8 11 5 4" xfId="34683" xr:uid="{00000000-0005-0000-0000-00005ED90000}"/>
    <cellStyle name="Normal 8 11 6" xfId="11251" xr:uid="{00000000-0005-0000-0000-00005FD90000}"/>
    <cellStyle name="Normal 8 11 6 2" xfId="23854" xr:uid="{00000000-0005-0000-0000-000060D90000}"/>
    <cellStyle name="Normal 8 11 6 2 2" xfId="59070" xr:uid="{00000000-0005-0000-0000-000061D90000}"/>
    <cellStyle name="Normal 8 11 6 3" xfId="46473" xr:uid="{00000000-0005-0000-0000-000062D90000}"/>
    <cellStyle name="Normal 8 11 6 4" xfId="36459" xr:uid="{00000000-0005-0000-0000-000063D90000}"/>
    <cellStyle name="Normal 8 11 7" xfId="15618" xr:uid="{00000000-0005-0000-0000-000064D90000}"/>
    <cellStyle name="Normal 8 11 7 2" xfId="50834" xr:uid="{00000000-0005-0000-0000-000065D90000}"/>
    <cellStyle name="Normal 8 11 7 3" xfId="28223" xr:uid="{00000000-0005-0000-0000-000066D90000}"/>
    <cellStyle name="Normal 8 11 8" xfId="12709" xr:uid="{00000000-0005-0000-0000-000067D90000}"/>
    <cellStyle name="Normal 8 11 8 2" xfId="47927" xr:uid="{00000000-0005-0000-0000-000068D90000}"/>
    <cellStyle name="Normal 8 11 9" xfId="38237" xr:uid="{00000000-0005-0000-0000-000069D90000}"/>
    <cellStyle name="Normal 8 12" xfId="3439" xr:uid="{00000000-0005-0000-0000-00006AD90000}"/>
    <cellStyle name="Normal 8 12 10" xfId="26935" xr:uid="{00000000-0005-0000-0000-00006BD90000}"/>
    <cellStyle name="Normal 8 12 11" xfId="61339" xr:uid="{00000000-0005-0000-0000-00006CD90000}"/>
    <cellStyle name="Normal 8 12 2" xfId="5235" xr:uid="{00000000-0005-0000-0000-00006DD90000}"/>
    <cellStyle name="Normal 8 12 2 2" xfId="17882" xr:uid="{00000000-0005-0000-0000-00006ED90000}"/>
    <cellStyle name="Normal 8 12 2 2 2" xfId="53098" xr:uid="{00000000-0005-0000-0000-00006FD90000}"/>
    <cellStyle name="Normal 8 12 2 3" xfId="40501" xr:uid="{00000000-0005-0000-0000-000070D90000}"/>
    <cellStyle name="Normal 8 12 2 4" xfId="30487" xr:uid="{00000000-0005-0000-0000-000071D90000}"/>
    <cellStyle name="Normal 8 12 3" xfId="6705" xr:uid="{00000000-0005-0000-0000-000072D90000}"/>
    <cellStyle name="Normal 8 12 3 2" xfId="19336" xr:uid="{00000000-0005-0000-0000-000073D90000}"/>
    <cellStyle name="Normal 8 12 3 2 2" xfId="54552" xr:uid="{00000000-0005-0000-0000-000074D90000}"/>
    <cellStyle name="Normal 8 12 3 3" xfId="41955" xr:uid="{00000000-0005-0000-0000-000075D90000}"/>
    <cellStyle name="Normal 8 12 3 4" xfId="31941" xr:uid="{00000000-0005-0000-0000-000076D90000}"/>
    <cellStyle name="Normal 8 12 4" xfId="8164" xr:uid="{00000000-0005-0000-0000-000077D90000}"/>
    <cellStyle name="Normal 8 12 4 2" xfId="20790" xr:uid="{00000000-0005-0000-0000-000078D90000}"/>
    <cellStyle name="Normal 8 12 4 2 2" xfId="56006" xr:uid="{00000000-0005-0000-0000-000079D90000}"/>
    <cellStyle name="Normal 8 12 4 3" xfId="43409" xr:uid="{00000000-0005-0000-0000-00007AD90000}"/>
    <cellStyle name="Normal 8 12 4 4" xfId="33395" xr:uid="{00000000-0005-0000-0000-00007BD90000}"/>
    <cellStyle name="Normal 8 12 5" xfId="9945" xr:uid="{00000000-0005-0000-0000-00007CD90000}"/>
    <cellStyle name="Normal 8 12 5 2" xfId="22566" xr:uid="{00000000-0005-0000-0000-00007DD90000}"/>
    <cellStyle name="Normal 8 12 5 2 2" xfId="57782" xr:uid="{00000000-0005-0000-0000-00007ED90000}"/>
    <cellStyle name="Normal 8 12 5 3" xfId="45185" xr:uid="{00000000-0005-0000-0000-00007FD90000}"/>
    <cellStyle name="Normal 8 12 5 4" xfId="35171" xr:uid="{00000000-0005-0000-0000-000080D90000}"/>
    <cellStyle name="Normal 8 12 6" xfId="11739" xr:uid="{00000000-0005-0000-0000-000081D90000}"/>
    <cellStyle name="Normal 8 12 6 2" xfId="24342" xr:uid="{00000000-0005-0000-0000-000082D90000}"/>
    <cellStyle name="Normal 8 12 6 2 2" xfId="59558" xr:uid="{00000000-0005-0000-0000-000083D90000}"/>
    <cellStyle name="Normal 8 12 6 3" xfId="46961" xr:uid="{00000000-0005-0000-0000-000084D90000}"/>
    <cellStyle name="Normal 8 12 6 4" xfId="36947" xr:uid="{00000000-0005-0000-0000-000085D90000}"/>
    <cellStyle name="Normal 8 12 7" xfId="16106" xr:uid="{00000000-0005-0000-0000-000086D90000}"/>
    <cellStyle name="Normal 8 12 7 2" xfId="51322" xr:uid="{00000000-0005-0000-0000-000087D90000}"/>
    <cellStyle name="Normal 8 12 7 3" xfId="28711" xr:uid="{00000000-0005-0000-0000-000088D90000}"/>
    <cellStyle name="Normal 8 12 8" xfId="14328" xr:uid="{00000000-0005-0000-0000-000089D90000}"/>
    <cellStyle name="Normal 8 12 8 2" xfId="49546" xr:uid="{00000000-0005-0000-0000-00008AD90000}"/>
    <cellStyle name="Normal 8 12 9" xfId="38725" xr:uid="{00000000-0005-0000-0000-00008BD90000}"/>
    <cellStyle name="Normal 8 13" xfId="2600" xr:uid="{00000000-0005-0000-0000-00008CD90000}"/>
    <cellStyle name="Normal 8 13 10" xfId="26126" xr:uid="{00000000-0005-0000-0000-00008DD90000}"/>
    <cellStyle name="Normal 8 13 11" xfId="60530" xr:uid="{00000000-0005-0000-0000-00008ED90000}"/>
    <cellStyle name="Normal 8 13 2" xfId="4426" xr:uid="{00000000-0005-0000-0000-00008FD90000}"/>
    <cellStyle name="Normal 8 13 2 2" xfId="17073" xr:uid="{00000000-0005-0000-0000-000090D90000}"/>
    <cellStyle name="Normal 8 13 2 2 2" xfId="52289" xr:uid="{00000000-0005-0000-0000-000091D90000}"/>
    <cellStyle name="Normal 8 13 2 3" xfId="39692" xr:uid="{00000000-0005-0000-0000-000092D90000}"/>
    <cellStyle name="Normal 8 13 2 4" xfId="29678" xr:uid="{00000000-0005-0000-0000-000093D90000}"/>
    <cellStyle name="Normal 8 13 3" xfId="5896" xr:uid="{00000000-0005-0000-0000-000094D90000}"/>
    <cellStyle name="Normal 8 13 3 2" xfId="18527" xr:uid="{00000000-0005-0000-0000-000095D90000}"/>
    <cellStyle name="Normal 8 13 3 2 2" xfId="53743" xr:uid="{00000000-0005-0000-0000-000096D90000}"/>
    <cellStyle name="Normal 8 13 3 3" xfId="41146" xr:uid="{00000000-0005-0000-0000-000097D90000}"/>
    <cellStyle name="Normal 8 13 3 4" xfId="31132" xr:uid="{00000000-0005-0000-0000-000098D90000}"/>
    <cellStyle name="Normal 8 13 4" xfId="7355" xr:uid="{00000000-0005-0000-0000-000099D90000}"/>
    <cellStyle name="Normal 8 13 4 2" xfId="19981" xr:uid="{00000000-0005-0000-0000-00009AD90000}"/>
    <cellStyle name="Normal 8 13 4 2 2" xfId="55197" xr:uid="{00000000-0005-0000-0000-00009BD90000}"/>
    <cellStyle name="Normal 8 13 4 3" xfId="42600" xr:uid="{00000000-0005-0000-0000-00009CD90000}"/>
    <cellStyle name="Normal 8 13 4 4" xfId="32586" xr:uid="{00000000-0005-0000-0000-00009DD90000}"/>
    <cellStyle name="Normal 8 13 5" xfId="9136" xr:uid="{00000000-0005-0000-0000-00009ED90000}"/>
    <cellStyle name="Normal 8 13 5 2" xfId="21757" xr:uid="{00000000-0005-0000-0000-00009FD90000}"/>
    <cellStyle name="Normal 8 13 5 2 2" xfId="56973" xr:uid="{00000000-0005-0000-0000-0000A0D90000}"/>
    <cellStyle name="Normal 8 13 5 3" xfId="44376" xr:uid="{00000000-0005-0000-0000-0000A1D90000}"/>
    <cellStyle name="Normal 8 13 5 4" xfId="34362" xr:uid="{00000000-0005-0000-0000-0000A2D90000}"/>
    <cellStyle name="Normal 8 13 6" xfId="10930" xr:uid="{00000000-0005-0000-0000-0000A3D90000}"/>
    <cellStyle name="Normal 8 13 6 2" xfId="23533" xr:uid="{00000000-0005-0000-0000-0000A4D90000}"/>
    <cellStyle name="Normal 8 13 6 2 2" xfId="58749" xr:uid="{00000000-0005-0000-0000-0000A5D90000}"/>
    <cellStyle name="Normal 8 13 6 3" xfId="46152" xr:uid="{00000000-0005-0000-0000-0000A6D90000}"/>
    <cellStyle name="Normal 8 13 6 4" xfId="36138" xr:uid="{00000000-0005-0000-0000-0000A7D90000}"/>
    <cellStyle name="Normal 8 13 7" xfId="15297" xr:uid="{00000000-0005-0000-0000-0000A8D90000}"/>
    <cellStyle name="Normal 8 13 7 2" xfId="50513" xr:uid="{00000000-0005-0000-0000-0000A9D90000}"/>
    <cellStyle name="Normal 8 13 7 3" xfId="27902" xr:uid="{00000000-0005-0000-0000-0000AAD90000}"/>
    <cellStyle name="Normal 8 13 8" xfId="13519" xr:uid="{00000000-0005-0000-0000-0000ABD90000}"/>
    <cellStyle name="Normal 8 13 8 2" xfId="48737" xr:uid="{00000000-0005-0000-0000-0000ACD90000}"/>
    <cellStyle name="Normal 8 13 9" xfId="37916" xr:uid="{00000000-0005-0000-0000-0000ADD90000}"/>
    <cellStyle name="Normal 8 14" xfId="3764" xr:uid="{00000000-0005-0000-0000-0000AED90000}"/>
    <cellStyle name="Normal 8 14 2" xfId="8487" xr:uid="{00000000-0005-0000-0000-0000AFD90000}"/>
    <cellStyle name="Normal 8 14 2 2" xfId="21113" xr:uid="{00000000-0005-0000-0000-0000B0D90000}"/>
    <cellStyle name="Normal 8 14 2 2 2" xfId="56329" xr:uid="{00000000-0005-0000-0000-0000B1D90000}"/>
    <cellStyle name="Normal 8 14 2 3" xfId="43732" xr:uid="{00000000-0005-0000-0000-0000B2D90000}"/>
    <cellStyle name="Normal 8 14 2 4" xfId="33718" xr:uid="{00000000-0005-0000-0000-0000B3D90000}"/>
    <cellStyle name="Normal 8 14 3" xfId="10268" xr:uid="{00000000-0005-0000-0000-0000B4D90000}"/>
    <cellStyle name="Normal 8 14 3 2" xfId="22889" xr:uid="{00000000-0005-0000-0000-0000B5D90000}"/>
    <cellStyle name="Normal 8 14 3 2 2" xfId="58105" xr:uid="{00000000-0005-0000-0000-0000B6D90000}"/>
    <cellStyle name="Normal 8 14 3 3" xfId="45508" xr:uid="{00000000-0005-0000-0000-0000B7D90000}"/>
    <cellStyle name="Normal 8 14 3 4" xfId="35494" xr:uid="{00000000-0005-0000-0000-0000B8D90000}"/>
    <cellStyle name="Normal 8 14 4" xfId="12064" xr:uid="{00000000-0005-0000-0000-0000B9D90000}"/>
    <cellStyle name="Normal 8 14 4 2" xfId="24665" xr:uid="{00000000-0005-0000-0000-0000BAD90000}"/>
    <cellStyle name="Normal 8 14 4 2 2" xfId="59881" xr:uid="{00000000-0005-0000-0000-0000BBD90000}"/>
    <cellStyle name="Normal 8 14 4 3" xfId="47284" xr:uid="{00000000-0005-0000-0000-0000BCD90000}"/>
    <cellStyle name="Normal 8 14 4 4" xfId="37270" xr:uid="{00000000-0005-0000-0000-0000BDD90000}"/>
    <cellStyle name="Normal 8 14 5" xfId="16429" xr:uid="{00000000-0005-0000-0000-0000BED90000}"/>
    <cellStyle name="Normal 8 14 5 2" xfId="51645" xr:uid="{00000000-0005-0000-0000-0000BFD90000}"/>
    <cellStyle name="Normal 8 14 5 3" xfId="29034" xr:uid="{00000000-0005-0000-0000-0000C0D90000}"/>
    <cellStyle name="Normal 8 14 6" xfId="14651" xr:uid="{00000000-0005-0000-0000-0000C1D90000}"/>
    <cellStyle name="Normal 8 14 6 2" xfId="49869" xr:uid="{00000000-0005-0000-0000-0000C2D90000}"/>
    <cellStyle name="Normal 8 14 7" xfId="39048" xr:uid="{00000000-0005-0000-0000-0000C3D90000}"/>
    <cellStyle name="Normal 8 14 8" xfId="27258" xr:uid="{00000000-0005-0000-0000-0000C4D90000}"/>
    <cellStyle name="Normal 8 15" xfId="4104" xr:uid="{00000000-0005-0000-0000-0000C5D90000}"/>
    <cellStyle name="Normal 8 15 2" xfId="16751" xr:uid="{00000000-0005-0000-0000-0000C6D90000}"/>
    <cellStyle name="Normal 8 15 2 2" xfId="51967" xr:uid="{00000000-0005-0000-0000-0000C7D90000}"/>
    <cellStyle name="Normal 8 15 2 3" xfId="29356" xr:uid="{00000000-0005-0000-0000-0000C8D90000}"/>
    <cellStyle name="Normal 8 15 3" xfId="13197" xr:uid="{00000000-0005-0000-0000-0000C9D90000}"/>
    <cellStyle name="Normal 8 15 3 2" xfId="48415" xr:uid="{00000000-0005-0000-0000-0000CAD90000}"/>
    <cellStyle name="Normal 8 15 4" xfId="39370" xr:uid="{00000000-0005-0000-0000-0000CBD90000}"/>
    <cellStyle name="Normal 8 15 5" xfId="25804" xr:uid="{00000000-0005-0000-0000-0000CCD90000}"/>
    <cellStyle name="Normal 8 16" xfId="5574" xr:uid="{00000000-0005-0000-0000-0000CDD90000}"/>
    <cellStyle name="Normal 8 16 2" xfId="18205" xr:uid="{00000000-0005-0000-0000-0000CED90000}"/>
    <cellStyle name="Normal 8 16 2 2" xfId="53421" xr:uid="{00000000-0005-0000-0000-0000CFD90000}"/>
    <cellStyle name="Normal 8 16 3" xfId="40824" xr:uid="{00000000-0005-0000-0000-0000D0D90000}"/>
    <cellStyle name="Normal 8 16 4" xfId="30810" xr:uid="{00000000-0005-0000-0000-0000D1D90000}"/>
    <cellStyle name="Normal 8 17" xfId="7033" xr:uid="{00000000-0005-0000-0000-0000D2D90000}"/>
    <cellStyle name="Normal 8 17 2" xfId="19659" xr:uid="{00000000-0005-0000-0000-0000D3D90000}"/>
    <cellStyle name="Normal 8 17 2 2" xfId="54875" xr:uid="{00000000-0005-0000-0000-0000D4D90000}"/>
    <cellStyle name="Normal 8 17 3" xfId="42278" xr:uid="{00000000-0005-0000-0000-0000D5D90000}"/>
    <cellStyle name="Normal 8 17 4" xfId="32264" xr:uid="{00000000-0005-0000-0000-0000D6D90000}"/>
    <cellStyle name="Normal 8 18" xfId="8814" xr:uid="{00000000-0005-0000-0000-0000D7D90000}"/>
    <cellStyle name="Normal 8 18 2" xfId="21435" xr:uid="{00000000-0005-0000-0000-0000D8D90000}"/>
    <cellStyle name="Normal 8 18 2 2" xfId="56651" xr:uid="{00000000-0005-0000-0000-0000D9D90000}"/>
    <cellStyle name="Normal 8 18 3" xfId="44054" xr:uid="{00000000-0005-0000-0000-0000DAD90000}"/>
    <cellStyle name="Normal 8 18 4" xfId="34040" xr:uid="{00000000-0005-0000-0000-0000DBD90000}"/>
    <cellStyle name="Normal 8 19" xfId="10745" xr:uid="{00000000-0005-0000-0000-0000DCD90000}"/>
    <cellStyle name="Normal 8 19 2" xfId="23356" xr:uid="{00000000-0005-0000-0000-0000DDD90000}"/>
    <cellStyle name="Normal 8 19 2 2" xfId="58572" xr:uid="{00000000-0005-0000-0000-0000DED90000}"/>
    <cellStyle name="Normal 8 19 3" xfId="45975" xr:uid="{00000000-0005-0000-0000-0000DFD90000}"/>
    <cellStyle name="Normal 8 19 4" xfId="35961" xr:uid="{00000000-0005-0000-0000-0000E0D90000}"/>
    <cellStyle name="Normal 8 2" xfId="648" xr:uid="{00000000-0005-0000-0000-0000E1D90000}"/>
    <cellStyle name="Normal 8 2 2" xfId="649" xr:uid="{00000000-0005-0000-0000-0000E2D90000}"/>
    <cellStyle name="Normal 8 2 2 2" xfId="1812" xr:uid="{00000000-0005-0000-0000-0000E3D90000}"/>
    <cellStyle name="Normal 8 2 2_District Target Attainment" xfId="1189" xr:uid="{00000000-0005-0000-0000-0000E4D90000}"/>
    <cellStyle name="Normal 8 2 3" xfId="650" xr:uid="{00000000-0005-0000-0000-0000E5D90000}"/>
    <cellStyle name="Normal 8 20" xfId="14975" xr:uid="{00000000-0005-0000-0000-0000E6D90000}"/>
    <cellStyle name="Normal 8 20 2" xfId="50191" xr:uid="{00000000-0005-0000-0000-0000E7D90000}"/>
    <cellStyle name="Normal 8 20 3" xfId="27580" xr:uid="{00000000-0005-0000-0000-0000E8D90000}"/>
    <cellStyle name="Normal 8 21" xfId="12388" xr:uid="{00000000-0005-0000-0000-0000E9D90000}"/>
    <cellStyle name="Normal 8 21 2" xfId="47606" xr:uid="{00000000-0005-0000-0000-0000EAD90000}"/>
    <cellStyle name="Normal 8 22" xfId="37594" xr:uid="{00000000-0005-0000-0000-0000EBD90000}"/>
    <cellStyle name="Normal 8 23" xfId="24995" xr:uid="{00000000-0005-0000-0000-0000ECD90000}"/>
    <cellStyle name="Normal 8 24" xfId="60208" xr:uid="{00000000-0005-0000-0000-0000EDD90000}"/>
    <cellStyle name="Normal 8 3" xfId="651" xr:uid="{00000000-0005-0000-0000-0000EED90000}"/>
    <cellStyle name="Normal 8 3 2" xfId="652" xr:uid="{00000000-0005-0000-0000-0000EFD90000}"/>
    <cellStyle name="Normal 8 3 2 2" xfId="1814" xr:uid="{00000000-0005-0000-0000-0000F0D90000}"/>
    <cellStyle name="Normal 8 3 2_District Target Attainment" xfId="1191" xr:uid="{00000000-0005-0000-0000-0000F1D90000}"/>
    <cellStyle name="Normal 8 3 3" xfId="653" xr:uid="{00000000-0005-0000-0000-0000F2D90000}"/>
    <cellStyle name="Normal 8 3 3 2" xfId="1815" xr:uid="{00000000-0005-0000-0000-0000F3D90000}"/>
    <cellStyle name="Normal 8 3 3_District Target Attainment" xfId="1192" xr:uid="{00000000-0005-0000-0000-0000F4D90000}"/>
    <cellStyle name="Normal 8 3 4" xfId="654" xr:uid="{00000000-0005-0000-0000-0000F5D90000}"/>
    <cellStyle name="Normal 8 3 4 2" xfId="655" xr:uid="{00000000-0005-0000-0000-0000F6D90000}"/>
    <cellStyle name="Normal 8 3 4 2 2" xfId="1817" xr:uid="{00000000-0005-0000-0000-0000F7D90000}"/>
    <cellStyle name="Normal 8 3 4 2_District Target Attainment" xfId="1194" xr:uid="{00000000-0005-0000-0000-0000F8D90000}"/>
    <cellStyle name="Normal 8 3 4 3" xfId="656" xr:uid="{00000000-0005-0000-0000-0000F9D90000}"/>
    <cellStyle name="Normal 8 3 4 3 2" xfId="657" xr:uid="{00000000-0005-0000-0000-0000FAD90000}"/>
    <cellStyle name="Normal 8 3 4 3 2 2" xfId="1819" xr:uid="{00000000-0005-0000-0000-0000FBD90000}"/>
    <cellStyle name="Normal 8 3 4 3 2_District Target Attainment" xfId="1196" xr:uid="{00000000-0005-0000-0000-0000FCD90000}"/>
    <cellStyle name="Normal 8 3 4 3 3" xfId="658" xr:uid="{00000000-0005-0000-0000-0000FDD90000}"/>
    <cellStyle name="Normal 8 3 4 3 3 2" xfId="659" xr:uid="{00000000-0005-0000-0000-0000FED90000}"/>
    <cellStyle name="Normal 8 3 4 3 3 2 2" xfId="1821" xr:uid="{00000000-0005-0000-0000-0000FFD90000}"/>
    <cellStyle name="Normal 8 3 4 3 3 2_District Target Attainment" xfId="1198" xr:uid="{00000000-0005-0000-0000-000000DA0000}"/>
    <cellStyle name="Normal 8 3 4 3 3 3" xfId="1820" xr:uid="{00000000-0005-0000-0000-000001DA0000}"/>
    <cellStyle name="Normal 8 3 4 3 3_District Target Attainment" xfId="1197" xr:uid="{00000000-0005-0000-0000-000002DA0000}"/>
    <cellStyle name="Normal 8 3 4 3 4" xfId="660" xr:uid="{00000000-0005-0000-0000-000003DA0000}"/>
    <cellStyle name="Normal 8 3 4 3 4 2" xfId="661" xr:uid="{00000000-0005-0000-0000-000004DA0000}"/>
    <cellStyle name="Normal 8 3 4 3 4 2 2" xfId="1823" xr:uid="{00000000-0005-0000-0000-000005DA0000}"/>
    <cellStyle name="Normal 8 3 4 3 4 2_District Target Attainment" xfId="1200" xr:uid="{00000000-0005-0000-0000-000006DA0000}"/>
    <cellStyle name="Normal 8 3 4 3 4 3" xfId="662" xr:uid="{00000000-0005-0000-0000-000007DA0000}"/>
    <cellStyle name="Normal 8 3 4 3 4 3 2" xfId="1824" xr:uid="{00000000-0005-0000-0000-000008DA0000}"/>
    <cellStyle name="Normal 8 3 4 3 4 3_District Target Attainment" xfId="1201" xr:uid="{00000000-0005-0000-0000-000009DA0000}"/>
    <cellStyle name="Normal 8 3 4 3 4 4" xfId="663" xr:uid="{00000000-0005-0000-0000-00000ADA0000}"/>
    <cellStyle name="Normal 8 3 4 3 4 4 2" xfId="664" xr:uid="{00000000-0005-0000-0000-00000BDA0000}"/>
    <cellStyle name="Normal 8 3 4 3 4 4 2 2" xfId="665" xr:uid="{00000000-0005-0000-0000-00000CDA0000}"/>
    <cellStyle name="Normal 8 3 4 3 4 4 2 2 2" xfId="1827" xr:uid="{00000000-0005-0000-0000-00000DDA0000}"/>
    <cellStyle name="Normal 8 3 4 3 4 4 2 2_District Target Attainment" xfId="1204" xr:uid="{00000000-0005-0000-0000-00000EDA0000}"/>
    <cellStyle name="Normal 8 3 4 3 4 4 2 3" xfId="666" xr:uid="{00000000-0005-0000-0000-00000FDA0000}"/>
    <cellStyle name="Normal 8 3 4 3 4 4 2 3 2" xfId="667" xr:uid="{00000000-0005-0000-0000-000010DA0000}"/>
    <cellStyle name="Normal 8 3 4 3 4 4 2 3 2 2" xfId="1829" xr:uid="{00000000-0005-0000-0000-000011DA0000}"/>
    <cellStyle name="Normal 8 3 4 3 4 4 2 3 2_District Target Attainment" xfId="1206" xr:uid="{00000000-0005-0000-0000-000012DA0000}"/>
    <cellStyle name="Normal 8 3 4 3 4 4 2 3 3" xfId="668" xr:uid="{00000000-0005-0000-0000-000013DA0000}"/>
    <cellStyle name="Normal 8 3 4 3 4 4 2 3 3 2" xfId="669" xr:uid="{00000000-0005-0000-0000-000014DA0000}"/>
    <cellStyle name="Normal 8 3 4 3 4 4 2 3 3 2 2" xfId="1831" xr:uid="{00000000-0005-0000-0000-000015DA0000}"/>
    <cellStyle name="Normal 8 3 4 3 4 4 2 3 3 2_District Target Attainment" xfId="1208" xr:uid="{00000000-0005-0000-0000-000016DA0000}"/>
    <cellStyle name="Normal 8 3 4 3 4 4 2 3 3 3" xfId="1830" xr:uid="{00000000-0005-0000-0000-000017DA0000}"/>
    <cellStyle name="Normal 8 3 4 3 4 4 2 3 3_District Target Attainment" xfId="1207" xr:uid="{00000000-0005-0000-0000-000018DA0000}"/>
    <cellStyle name="Normal 8 3 4 3 4 4 2 3 4" xfId="1828" xr:uid="{00000000-0005-0000-0000-000019DA0000}"/>
    <cellStyle name="Normal 8 3 4 3 4 4 2 3_District Target Attainment" xfId="1205" xr:uid="{00000000-0005-0000-0000-00001ADA0000}"/>
    <cellStyle name="Normal 8 3 4 3 4 4 2 4" xfId="1826" xr:uid="{00000000-0005-0000-0000-00001BDA0000}"/>
    <cellStyle name="Normal 8 3 4 3 4 4 2_District Target Attainment" xfId="1203" xr:uid="{00000000-0005-0000-0000-00001CDA0000}"/>
    <cellStyle name="Normal 8 3 4 3 4 4 3" xfId="670" xr:uid="{00000000-0005-0000-0000-00001DDA0000}"/>
    <cellStyle name="Normal 8 3 4 3 4 4 3 2" xfId="1832" xr:uid="{00000000-0005-0000-0000-00001EDA0000}"/>
    <cellStyle name="Normal 8 3 4 3 4 4 3_District Target Attainment" xfId="1209" xr:uid="{00000000-0005-0000-0000-00001FDA0000}"/>
    <cellStyle name="Normal 8 3 4 3 4 4 4" xfId="671" xr:uid="{00000000-0005-0000-0000-000020DA0000}"/>
    <cellStyle name="Normal 8 3 4 3 4 4 4 2" xfId="672" xr:uid="{00000000-0005-0000-0000-000021DA0000}"/>
    <cellStyle name="Normal 8 3 4 3 4 4 4 2 2" xfId="1834" xr:uid="{00000000-0005-0000-0000-000022DA0000}"/>
    <cellStyle name="Normal 8 3 4 3 4 4 4 2_District Target Attainment" xfId="1211" xr:uid="{00000000-0005-0000-0000-000023DA0000}"/>
    <cellStyle name="Normal 8 3 4 3 4 4 4 3" xfId="673" xr:uid="{00000000-0005-0000-0000-000024DA0000}"/>
    <cellStyle name="Normal 8 3 4 3 4 4 4 3 2" xfId="674" xr:uid="{00000000-0005-0000-0000-000025DA0000}"/>
    <cellStyle name="Normal 8 3 4 3 4 4 4 3 2 2" xfId="1836" xr:uid="{00000000-0005-0000-0000-000026DA0000}"/>
    <cellStyle name="Normal 8 3 4 3 4 4 4 3 2_District Target Attainment" xfId="1213" xr:uid="{00000000-0005-0000-0000-000027DA0000}"/>
    <cellStyle name="Normal 8 3 4 3 4 4 4 3 3" xfId="1835" xr:uid="{00000000-0005-0000-0000-000028DA0000}"/>
    <cellStyle name="Normal 8 3 4 3 4 4 4 3_District Target Attainment" xfId="1212" xr:uid="{00000000-0005-0000-0000-000029DA0000}"/>
    <cellStyle name="Normal 8 3 4 3 4 4 4 4" xfId="1833" xr:uid="{00000000-0005-0000-0000-00002ADA0000}"/>
    <cellStyle name="Normal 8 3 4 3 4 4 4_District Target Attainment" xfId="1210" xr:uid="{00000000-0005-0000-0000-00002BDA0000}"/>
    <cellStyle name="Normal 8 3 4 3 4 4 5" xfId="1825" xr:uid="{00000000-0005-0000-0000-00002CDA0000}"/>
    <cellStyle name="Normal 8 3 4 3 4 4_District Target Attainment" xfId="1202" xr:uid="{00000000-0005-0000-0000-00002DDA0000}"/>
    <cellStyle name="Normal 8 3 4 3 4 5" xfId="1822" xr:uid="{00000000-0005-0000-0000-00002EDA0000}"/>
    <cellStyle name="Normal 8 3 4 3 4_District Target Attainment" xfId="1199" xr:uid="{00000000-0005-0000-0000-00002FDA0000}"/>
    <cellStyle name="Normal 8 3 4 3 5" xfId="1818" xr:uid="{00000000-0005-0000-0000-000030DA0000}"/>
    <cellStyle name="Normal 8 3 4 3_District Target Attainment" xfId="1195" xr:uid="{00000000-0005-0000-0000-000031DA0000}"/>
    <cellStyle name="Normal 8 3 4 4" xfId="675" xr:uid="{00000000-0005-0000-0000-000032DA0000}"/>
    <cellStyle name="Normal 8 3 4 4 2" xfId="676" xr:uid="{00000000-0005-0000-0000-000033DA0000}"/>
    <cellStyle name="Normal 8 3 4 4 2 2" xfId="1838" xr:uid="{00000000-0005-0000-0000-000034DA0000}"/>
    <cellStyle name="Normal 8 3 4 4 2_District Target Attainment" xfId="1215" xr:uid="{00000000-0005-0000-0000-000035DA0000}"/>
    <cellStyle name="Normal 8 3 4 4 3" xfId="1837" xr:uid="{00000000-0005-0000-0000-000036DA0000}"/>
    <cellStyle name="Normal 8 3 4 4_District Target Attainment" xfId="1214" xr:uid="{00000000-0005-0000-0000-000037DA0000}"/>
    <cellStyle name="Normal 8 3 4 5" xfId="677" xr:uid="{00000000-0005-0000-0000-000038DA0000}"/>
    <cellStyle name="Normal 8 3 4 5 2" xfId="678" xr:uid="{00000000-0005-0000-0000-000039DA0000}"/>
    <cellStyle name="Normal 8 3 4 5 2 2" xfId="1840" xr:uid="{00000000-0005-0000-0000-00003ADA0000}"/>
    <cellStyle name="Normal 8 3 4 5 2_District Target Attainment" xfId="1217" xr:uid="{00000000-0005-0000-0000-00003BDA0000}"/>
    <cellStyle name="Normal 8 3 4 5 3" xfId="679" xr:uid="{00000000-0005-0000-0000-00003CDA0000}"/>
    <cellStyle name="Normal 8 3 4 5 3 2" xfId="1841" xr:uid="{00000000-0005-0000-0000-00003DDA0000}"/>
    <cellStyle name="Normal 8 3 4 5 3_District Target Attainment" xfId="1218" xr:uid="{00000000-0005-0000-0000-00003EDA0000}"/>
    <cellStyle name="Normal 8 3 4 5 4" xfId="680" xr:uid="{00000000-0005-0000-0000-00003FDA0000}"/>
    <cellStyle name="Normal 8 3 4 5 4 2" xfId="681" xr:uid="{00000000-0005-0000-0000-000040DA0000}"/>
    <cellStyle name="Normal 8 3 4 5 4 2 2" xfId="682" xr:uid="{00000000-0005-0000-0000-000041DA0000}"/>
    <cellStyle name="Normal 8 3 4 5 4 2 2 2" xfId="1844" xr:uid="{00000000-0005-0000-0000-000042DA0000}"/>
    <cellStyle name="Normal 8 3 4 5 4 2 2_District Target Attainment" xfId="1221" xr:uid="{00000000-0005-0000-0000-000043DA0000}"/>
    <cellStyle name="Normal 8 3 4 5 4 2 3" xfId="683" xr:uid="{00000000-0005-0000-0000-000044DA0000}"/>
    <cellStyle name="Normal 8 3 4 5 4 2 3 2" xfId="684" xr:uid="{00000000-0005-0000-0000-000045DA0000}"/>
    <cellStyle name="Normal 8 3 4 5 4 2 3 2 2" xfId="1846" xr:uid="{00000000-0005-0000-0000-000046DA0000}"/>
    <cellStyle name="Normal 8 3 4 5 4 2 3 2_District Target Attainment" xfId="1223" xr:uid="{00000000-0005-0000-0000-000047DA0000}"/>
    <cellStyle name="Normal 8 3 4 5 4 2 3 3" xfId="685" xr:uid="{00000000-0005-0000-0000-000048DA0000}"/>
    <cellStyle name="Normal 8 3 4 5 4 2 3 3 2" xfId="686" xr:uid="{00000000-0005-0000-0000-000049DA0000}"/>
    <cellStyle name="Normal 8 3 4 5 4 2 3 3 2 2" xfId="1848" xr:uid="{00000000-0005-0000-0000-00004ADA0000}"/>
    <cellStyle name="Normal 8 3 4 5 4 2 3 3 2_District Target Attainment" xfId="1225" xr:uid="{00000000-0005-0000-0000-00004BDA0000}"/>
    <cellStyle name="Normal 8 3 4 5 4 2 3 3 3" xfId="1847" xr:uid="{00000000-0005-0000-0000-00004CDA0000}"/>
    <cellStyle name="Normal 8 3 4 5 4 2 3 3_District Target Attainment" xfId="1224" xr:uid="{00000000-0005-0000-0000-00004DDA0000}"/>
    <cellStyle name="Normal 8 3 4 5 4 2 3 4" xfId="1845" xr:uid="{00000000-0005-0000-0000-00004EDA0000}"/>
    <cellStyle name="Normal 8 3 4 5 4 2 3_District Target Attainment" xfId="1222" xr:uid="{00000000-0005-0000-0000-00004FDA0000}"/>
    <cellStyle name="Normal 8 3 4 5 4 2 4" xfId="1843" xr:uid="{00000000-0005-0000-0000-000050DA0000}"/>
    <cellStyle name="Normal 8 3 4 5 4 2_District Target Attainment" xfId="1220" xr:uid="{00000000-0005-0000-0000-000051DA0000}"/>
    <cellStyle name="Normal 8 3 4 5 4 3" xfId="687" xr:uid="{00000000-0005-0000-0000-000052DA0000}"/>
    <cellStyle name="Normal 8 3 4 5 4 3 2" xfId="1849" xr:uid="{00000000-0005-0000-0000-000053DA0000}"/>
    <cellStyle name="Normal 8 3 4 5 4 3_District Target Attainment" xfId="1226" xr:uid="{00000000-0005-0000-0000-000054DA0000}"/>
    <cellStyle name="Normal 8 3 4 5 4 4" xfId="688" xr:uid="{00000000-0005-0000-0000-000055DA0000}"/>
    <cellStyle name="Normal 8 3 4 5 4 4 2" xfId="689" xr:uid="{00000000-0005-0000-0000-000056DA0000}"/>
    <cellStyle name="Normal 8 3 4 5 4 4 2 2" xfId="1851" xr:uid="{00000000-0005-0000-0000-000057DA0000}"/>
    <cellStyle name="Normal 8 3 4 5 4 4 2_District Target Attainment" xfId="1228" xr:uid="{00000000-0005-0000-0000-000058DA0000}"/>
    <cellStyle name="Normal 8 3 4 5 4 4 3" xfId="690" xr:uid="{00000000-0005-0000-0000-000059DA0000}"/>
    <cellStyle name="Normal 8 3 4 5 4 4 3 2" xfId="691" xr:uid="{00000000-0005-0000-0000-00005ADA0000}"/>
    <cellStyle name="Normal 8 3 4 5 4 4 3 2 2" xfId="1853" xr:uid="{00000000-0005-0000-0000-00005BDA0000}"/>
    <cellStyle name="Normal 8 3 4 5 4 4 3 2_District Target Attainment" xfId="1230" xr:uid="{00000000-0005-0000-0000-00005CDA0000}"/>
    <cellStyle name="Normal 8 3 4 5 4 4 3 3" xfId="1852" xr:uid="{00000000-0005-0000-0000-00005DDA0000}"/>
    <cellStyle name="Normal 8 3 4 5 4 4 3_District Target Attainment" xfId="1229" xr:uid="{00000000-0005-0000-0000-00005EDA0000}"/>
    <cellStyle name="Normal 8 3 4 5 4 4 4" xfId="1850" xr:uid="{00000000-0005-0000-0000-00005FDA0000}"/>
    <cellStyle name="Normal 8 3 4 5 4 4_District Target Attainment" xfId="1227" xr:uid="{00000000-0005-0000-0000-000060DA0000}"/>
    <cellStyle name="Normal 8 3 4 5 4 5" xfId="1842" xr:uid="{00000000-0005-0000-0000-000061DA0000}"/>
    <cellStyle name="Normal 8 3 4 5 4_District Target Attainment" xfId="1219" xr:uid="{00000000-0005-0000-0000-000062DA0000}"/>
    <cellStyle name="Normal 8 3 4 5 5" xfId="1839" xr:uid="{00000000-0005-0000-0000-000063DA0000}"/>
    <cellStyle name="Normal 8 3 4 5_District Target Attainment" xfId="1216" xr:uid="{00000000-0005-0000-0000-000064DA0000}"/>
    <cellStyle name="Normal 8 3 4 6" xfId="1816" xr:uid="{00000000-0005-0000-0000-000065DA0000}"/>
    <cellStyle name="Normal 8 3 4_District Target Attainment" xfId="1193" xr:uid="{00000000-0005-0000-0000-000066DA0000}"/>
    <cellStyle name="Normal 8 3 5" xfId="692" xr:uid="{00000000-0005-0000-0000-000067DA0000}"/>
    <cellStyle name="Normal 8 3 5 2" xfId="693" xr:uid="{00000000-0005-0000-0000-000068DA0000}"/>
    <cellStyle name="Normal 8 3 5 2 2" xfId="1855" xr:uid="{00000000-0005-0000-0000-000069DA0000}"/>
    <cellStyle name="Normal 8 3 5 2_District Target Attainment" xfId="1232" xr:uid="{00000000-0005-0000-0000-00006ADA0000}"/>
    <cellStyle name="Normal 8 3 5 3" xfId="694" xr:uid="{00000000-0005-0000-0000-00006BDA0000}"/>
    <cellStyle name="Normal 8 3 5 3 2" xfId="695" xr:uid="{00000000-0005-0000-0000-00006CDA0000}"/>
    <cellStyle name="Normal 8 3 5 3 2 2" xfId="1857" xr:uid="{00000000-0005-0000-0000-00006DDA0000}"/>
    <cellStyle name="Normal 8 3 5 3 2_District Target Attainment" xfId="1234" xr:uid="{00000000-0005-0000-0000-00006EDA0000}"/>
    <cellStyle name="Normal 8 3 5 3 3" xfId="1856" xr:uid="{00000000-0005-0000-0000-00006FDA0000}"/>
    <cellStyle name="Normal 8 3 5 3_District Target Attainment" xfId="1233" xr:uid="{00000000-0005-0000-0000-000070DA0000}"/>
    <cellStyle name="Normal 8 3 5 4" xfId="696" xr:uid="{00000000-0005-0000-0000-000071DA0000}"/>
    <cellStyle name="Normal 8 3 5 4 2" xfId="697" xr:uid="{00000000-0005-0000-0000-000072DA0000}"/>
    <cellStyle name="Normal 8 3 5 4 2 2" xfId="1859" xr:uid="{00000000-0005-0000-0000-000073DA0000}"/>
    <cellStyle name="Normal 8 3 5 4 2_District Target Attainment" xfId="1236" xr:uid="{00000000-0005-0000-0000-000074DA0000}"/>
    <cellStyle name="Normal 8 3 5 4 3" xfId="698" xr:uid="{00000000-0005-0000-0000-000075DA0000}"/>
    <cellStyle name="Normal 8 3 5 4 3 2" xfId="1860" xr:uid="{00000000-0005-0000-0000-000076DA0000}"/>
    <cellStyle name="Normal 8 3 5 4 3_District Target Attainment" xfId="1237" xr:uid="{00000000-0005-0000-0000-000077DA0000}"/>
    <cellStyle name="Normal 8 3 5 4 4" xfId="699" xr:uid="{00000000-0005-0000-0000-000078DA0000}"/>
    <cellStyle name="Normal 8 3 5 4 4 2" xfId="700" xr:uid="{00000000-0005-0000-0000-000079DA0000}"/>
    <cellStyle name="Normal 8 3 5 4 4 2 2" xfId="701" xr:uid="{00000000-0005-0000-0000-00007ADA0000}"/>
    <cellStyle name="Normal 8 3 5 4 4 2 2 2" xfId="1863" xr:uid="{00000000-0005-0000-0000-00007BDA0000}"/>
    <cellStyle name="Normal 8 3 5 4 4 2 2_District Target Attainment" xfId="1240" xr:uid="{00000000-0005-0000-0000-00007CDA0000}"/>
    <cellStyle name="Normal 8 3 5 4 4 2 3" xfId="702" xr:uid="{00000000-0005-0000-0000-00007DDA0000}"/>
    <cellStyle name="Normal 8 3 5 4 4 2 3 2" xfId="703" xr:uid="{00000000-0005-0000-0000-00007EDA0000}"/>
    <cellStyle name="Normal 8 3 5 4 4 2 3 2 2" xfId="1865" xr:uid="{00000000-0005-0000-0000-00007FDA0000}"/>
    <cellStyle name="Normal 8 3 5 4 4 2 3 2_District Target Attainment" xfId="1242" xr:uid="{00000000-0005-0000-0000-000080DA0000}"/>
    <cellStyle name="Normal 8 3 5 4 4 2 3 3" xfId="704" xr:uid="{00000000-0005-0000-0000-000081DA0000}"/>
    <cellStyle name="Normal 8 3 5 4 4 2 3 3 2" xfId="705" xr:uid="{00000000-0005-0000-0000-000082DA0000}"/>
    <cellStyle name="Normal 8 3 5 4 4 2 3 3 2 2" xfId="1867" xr:uid="{00000000-0005-0000-0000-000083DA0000}"/>
    <cellStyle name="Normal 8 3 5 4 4 2 3 3 2_District Target Attainment" xfId="1244" xr:uid="{00000000-0005-0000-0000-000084DA0000}"/>
    <cellStyle name="Normal 8 3 5 4 4 2 3 3 3" xfId="1866" xr:uid="{00000000-0005-0000-0000-000085DA0000}"/>
    <cellStyle name="Normal 8 3 5 4 4 2 3 3_District Target Attainment" xfId="1243" xr:uid="{00000000-0005-0000-0000-000086DA0000}"/>
    <cellStyle name="Normal 8 3 5 4 4 2 3 4" xfId="1864" xr:uid="{00000000-0005-0000-0000-000087DA0000}"/>
    <cellStyle name="Normal 8 3 5 4 4 2 3_District Target Attainment" xfId="1241" xr:uid="{00000000-0005-0000-0000-000088DA0000}"/>
    <cellStyle name="Normal 8 3 5 4 4 2 4" xfId="1862" xr:uid="{00000000-0005-0000-0000-000089DA0000}"/>
    <cellStyle name="Normal 8 3 5 4 4 2_District Target Attainment" xfId="1239" xr:uid="{00000000-0005-0000-0000-00008ADA0000}"/>
    <cellStyle name="Normal 8 3 5 4 4 3" xfId="706" xr:uid="{00000000-0005-0000-0000-00008BDA0000}"/>
    <cellStyle name="Normal 8 3 5 4 4 3 2" xfId="1868" xr:uid="{00000000-0005-0000-0000-00008CDA0000}"/>
    <cellStyle name="Normal 8 3 5 4 4 3_District Target Attainment" xfId="1245" xr:uid="{00000000-0005-0000-0000-00008DDA0000}"/>
    <cellStyle name="Normal 8 3 5 4 4 4" xfId="707" xr:uid="{00000000-0005-0000-0000-00008EDA0000}"/>
    <cellStyle name="Normal 8 3 5 4 4 4 2" xfId="708" xr:uid="{00000000-0005-0000-0000-00008FDA0000}"/>
    <cellStyle name="Normal 8 3 5 4 4 4 2 2" xfId="1870" xr:uid="{00000000-0005-0000-0000-000090DA0000}"/>
    <cellStyle name="Normal 8 3 5 4 4 4 2_District Target Attainment" xfId="1247" xr:uid="{00000000-0005-0000-0000-000091DA0000}"/>
    <cellStyle name="Normal 8 3 5 4 4 4 3" xfId="709" xr:uid="{00000000-0005-0000-0000-000092DA0000}"/>
    <cellStyle name="Normal 8 3 5 4 4 4 3 2" xfId="710" xr:uid="{00000000-0005-0000-0000-000093DA0000}"/>
    <cellStyle name="Normal 8 3 5 4 4 4 3 2 2" xfId="1872" xr:uid="{00000000-0005-0000-0000-000094DA0000}"/>
    <cellStyle name="Normal 8 3 5 4 4 4 3 2_District Target Attainment" xfId="1249" xr:uid="{00000000-0005-0000-0000-000095DA0000}"/>
    <cellStyle name="Normal 8 3 5 4 4 4 3 3" xfId="1871" xr:uid="{00000000-0005-0000-0000-000096DA0000}"/>
    <cellStyle name="Normal 8 3 5 4 4 4 3_District Target Attainment" xfId="1248" xr:uid="{00000000-0005-0000-0000-000097DA0000}"/>
    <cellStyle name="Normal 8 3 5 4 4 4 4" xfId="1869" xr:uid="{00000000-0005-0000-0000-000098DA0000}"/>
    <cellStyle name="Normal 8 3 5 4 4 4_District Target Attainment" xfId="1246" xr:uid="{00000000-0005-0000-0000-000099DA0000}"/>
    <cellStyle name="Normal 8 3 5 4 4 5" xfId="1861" xr:uid="{00000000-0005-0000-0000-00009ADA0000}"/>
    <cellStyle name="Normal 8 3 5 4 4_District Target Attainment" xfId="1238" xr:uid="{00000000-0005-0000-0000-00009BDA0000}"/>
    <cellStyle name="Normal 8 3 5 4 5" xfId="1858" xr:uid="{00000000-0005-0000-0000-00009CDA0000}"/>
    <cellStyle name="Normal 8 3 5 4_District Target Attainment" xfId="1235" xr:uid="{00000000-0005-0000-0000-00009DDA0000}"/>
    <cellStyle name="Normal 8 3 5 5" xfId="1854" xr:uid="{00000000-0005-0000-0000-00009EDA0000}"/>
    <cellStyle name="Normal 8 3 5_District Target Attainment" xfId="1231" xr:uid="{00000000-0005-0000-0000-00009FDA0000}"/>
    <cellStyle name="Normal 8 3 6" xfId="711" xr:uid="{00000000-0005-0000-0000-0000A0DA0000}"/>
    <cellStyle name="Normal 8 3 6 2" xfId="712" xr:uid="{00000000-0005-0000-0000-0000A1DA0000}"/>
    <cellStyle name="Normal 8 3 6 2 2" xfId="1874" xr:uid="{00000000-0005-0000-0000-0000A2DA0000}"/>
    <cellStyle name="Normal 8 3 6 2_District Target Attainment" xfId="1251" xr:uid="{00000000-0005-0000-0000-0000A3DA0000}"/>
    <cellStyle name="Normal 8 3 6 3" xfId="1873" xr:uid="{00000000-0005-0000-0000-0000A4DA0000}"/>
    <cellStyle name="Normal 8 3 6_District Target Attainment" xfId="1250" xr:uid="{00000000-0005-0000-0000-0000A5DA0000}"/>
    <cellStyle name="Normal 8 3 7" xfId="713" xr:uid="{00000000-0005-0000-0000-0000A6DA0000}"/>
    <cellStyle name="Normal 8 3 7 2" xfId="714" xr:uid="{00000000-0005-0000-0000-0000A7DA0000}"/>
    <cellStyle name="Normal 8 3 7 2 2" xfId="1876" xr:uid="{00000000-0005-0000-0000-0000A8DA0000}"/>
    <cellStyle name="Normal 8 3 7 2_District Target Attainment" xfId="1253" xr:uid="{00000000-0005-0000-0000-0000A9DA0000}"/>
    <cellStyle name="Normal 8 3 7 3" xfId="715" xr:uid="{00000000-0005-0000-0000-0000AADA0000}"/>
    <cellStyle name="Normal 8 3 7 3 2" xfId="1877" xr:uid="{00000000-0005-0000-0000-0000ABDA0000}"/>
    <cellStyle name="Normal 8 3 7 3_District Target Attainment" xfId="1254" xr:uid="{00000000-0005-0000-0000-0000ACDA0000}"/>
    <cellStyle name="Normal 8 3 7 4" xfId="716" xr:uid="{00000000-0005-0000-0000-0000ADDA0000}"/>
    <cellStyle name="Normal 8 3 7 4 2" xfId="717" xr:uid="{00000000-0005-0000-0000-0000AEDA0000}"/>
    <cellStyle name="Normal 8 3 7 4 2 2" xfId="718" xr:uid="{00000000-0005-0000-0000-0000AFDA0000}"/>
    <cellStyle name="Normal 8 3 7 4 2 2 2" xfId="1880" xr:uid="{00000000-0005-0000-0000-0000B0DA0000}"/>
    <cellStyle name="Normal 8 3 7 4 2 2_District Target Attainment" xfId="1257" xr:uid="{00000000-0005-0000-0000-0000B1DA0000}"/>
    <cellStyle name="Normal 8 3 7 4 2 3" xfId="719" xr:uid="{00000000-0005-0000-0000-0000B2DA0000}"/>
    <cellStyle name="Normal 8 3 7 4 2 3 2" xfId="720" xr:uid="{00000000-0005-0000-0000-0000B3DA0000}"/>
    <cellStyle name="Normal 8 3 7 4 2 3 2 2" xfId="1882" xr:uid="{00000000-0005-0000-0000-0000B4DA0000}"/>
    <cellStyle name="Normal 8 3 7 4 2 3 2_District Target Attainment" xfId="1259" xr:uid="{00000000-0005-0000-0000-0000B5DA0000}"/>
    <cellStyle name="Normal 8 3 7 4 2 3 3" xfId="721" xr:uid="{00000000-0005-0000-0000-0000B6DA0000}"/>
    <cellStyle name="Normal 8 3 7 4 2 3 3 2" xfId="722" xr:uid="{00000000-0005-0000-0000-0000B7DA0000}"/>
    <cellStyle name="Normal 8 3 7 4 2 3 3 2 2" xfId="1884" xr:uid="{00000000-0005-0000-0000-0000B8DA0000}"/>
    <cellStyle name="Normal 8 3 7 4 2 3 3 2_District Target Attainment" xfId="1261" xr:uid="{00000000-0005-0000-0000-0000B9DA0000}"/>
    <cellStyle name="Normal 8 3 7 4 2 3 3 3" xfId="1883" xr:uid="{00000000-0005-0000-0000-0000BADA0000}"/>
    <cellStyle name="Normal 8 3 7 4 2 3 3_District Target Attainment" xfId="1260" xr:uid="{00000000-0005-0000-0000-0000BBDA0000}"/>
    <cellStyle name="Normal 8 3 7 4 2 3 4" xfId="1881" xr:uid="{00000000-0005-0000-0000-0000BCDA0000}"/>
    <cellStyle name="Normal 8 3 7 4 2 3_District Target Attainment" xfId="1258" xr:uid="{00000000-0005-0000-0000-0000BDDA0000}"/>
    <cellStyle name="Normal 8 3 7 4 2 4" xfId="1879" xr:uid="{00000000-0005-0000-0000-0000BEDA0000}"/>
    <cellStyle name="Normal 8 3 7 4 2_District Target Attainment" xfId="1256" xr:uid="{00000000-0005-0000-0000-0000BFDA0000}"/>
    <cellStyle name="Normal 8 3 7 4 3" xfId="723" xr:uid="{00000000-0005-0000-0000-0000C0DA0000}"/>
    <cellStyle name="Normal 8 3 7 4 3 2" xfId="1885" xr:uid="{00000000-0005-0000-0000-0000C1DA0000}"/>
    <cellStyle name="Normal 8 3 7 4 3_District Target Attainment" xfId="1262" xr:uid="{00000000-0005-0000-0000-0000C2DA0000}"/>
    <cellStyle name="Normal 8 3 7 4 4" xfId="724" xr:uid="{00000000-0005-0000-0000-0000C3DA0000}"/>
    <cellStyle name="Normal 8 3 7 4 4 2" xfId="725" xr:uid="{00000000-0005-0000-0000-0000C4DA0000}"/>
    <cellStyle name="Normal 8 3 7 4 4 2 2" xfId="1887" xr:uid="{00000000-0005-0000-0000-0000C5DA0000}"/>
    <cellStyle name="Normal 8 3 7 4 4 2_District Target Attainment" xfId="1264" xr:uid="{00000000-0005-0000-0000-0000C6DA0000}"/>
    <cellStyle name="Normal 8 3 7 4 4 3" xfId="726" xr:uid="{00000000-0005-0000-0000-0000C7DA0000}"/>
    <cellStyle name="Normal 8 3 7 4 4 3 2" xfId="727" xr:uid="{00000000-0005-0000-0000-0000C8DA0000}"/>
    <cellStyle name="Normal 8 3 7 4 4 3 2 2" xfId="1889" xr:uid="{00000000-0005-0000-0000-0000C9DA0000}"/>
    <cellStyle name="Normal 8 3 7 4 4 3 2_District Target Attainment" xfId="1266" xr:uid="{00000000-0005-0000-0000-0000CADA0000}"/>
    <cellStyle name="Normal 8 3 7 4 4 3 3" xfId="1888" xr:uid="{00000000-0005-0000-0000-0000CBDA0000}"/>
    <cellStyle name="Normal 8 3 7 4 4 3_District Target Attainment" xfId="1265" xr:uid="{00000000-0005-0000-0000-0000CCDA0000}"/>
    <cellStyle name="Normal 8 3 7 4 4 4" xfId="1886" xr:uid="{00000000-0005-0000-0000-0000CDDA0000}"/>
    <cellStyle name="Normal 8 3 7 4 4_District Target Attainment" xfId="1263" xr:uid="{00000000-0005-0000-0000-0000CEDA0000}"/>
    <cellStyle name="Normal 8 3 7 4 5" xfId="1878" xr:uid="{00000000-0005-0000-0000-0000CFDA0000}"/>
    <cellStyle name="Normal 8 3 7 4_District Target Attainment" xfId="1255" xr:uid="{00000000-0005-0000-0000-0000D0DA0000}"/>
    <cellStyle name="Normal 8 3 7 5" xfId="1875" xr:uid="{00000000-0005-0000-0000-0000D1DA0000}"/>
    <cellStyle name="Normal 8 3 7_District Target Attainment" xfId="1252" xr:uid="{00000000-0005-0000-0000-0000D2DA0000}"/>
    <cellStyle name="Normal 8 3 8" xfId="1813" xr:uid="{00000000-0005-0000-0000-0000D3DA0000}"/>
    <cellStyle name="Normal 8 3_District Target Attainment" xfId="1190" xr:uid="{00000000-0005-0000-0000-0000D4DA0000}"/>
    <cellStyle name="Normal 8 4" xfId="728" xr:uid="{00000000-0005-0000-0000-0000D5DA0000}"/>
    <cellStyle name="Normal 8 5" xfId="729" xr:uid="{00000000-0005-0000-0000-0000D6DA0000}"/>
    <cellStyle name="Normal 8 6" xfId="3110" xr:uid="{00000000-0005-0000-0000-0000D7DA0000}"/>
    <cellStyle name="Normal 8 6 10" xfId="25479" xr:uid="{00000000-0005-0000-0000-0000D8DA0000}"/>
    <cellStyle name="Normal 8 6 11" xfId="61014" xr:uid="{00000000-0005-0000-0000-0000D9DA0000}"/>
    <cellStyle name="Normal 8 6 2" xfId="4910" xr:uid="{00000000-0005-0000-0000-0000DADA0000}"/>
    <cellStyle name="Normal 8 6 2 2" xfId="17557" xr:uid="{00000000-0005-0000-0000-0000DBDA0000}"/>
    <cellStyle name="Normal 8 6 2 2 2" xfId="52773" xr:uid="{00000000-0005-0000-0000-0000DCDA0000}"/>
    <cellStyle name="Normal 8 6 2 2 3" xfId="30162" xr:uid="{00000000-0005-0000-0000-0000DDDA0000}"/>
    <cellStyle name="Normal 8 6 2 3" xfId="14003" xr:uid="{00000000-0005-0000-0000-0000DEDA0000}"/>
    <cellStyle name="Normal 8 6 2 3 2" xfId="49221" xr:uid="{00000000-0005-0000-0000-0000DFDA0000}"/>
    <cellStyle name="Normal 8 6 2 4" xfId="40176" xr:uid="{00000000-0005-0000-0000-0000E0DA0000}"/>
    <cellStyle name="Normal 8 6 2 5" xfId="26610" xr:uid="{00000000-0005-0000-0000-0000E1DA0000}"/>
    <cellStyle name="Normal 8 6 3" xfId="6380" xr:uid="{00000000-0005-0000-0000-0000E2DA0000}"/>
    <cellStyle name="Normal 8 6 3 2" xfId="19011" xr:uid="{00000000-0005-0000-0000-0000E3DA0000}"/>
    <cellStyle name="Normal 8 6 3 2 2" xfId="54227" xr:uid="{00000000-0005-0000-0000-0000E4DA0000}"/>
    <cellStyle name="Normal 8 6 3 3" xfId="41630" xr:uid="{00000000-0005-0000-0000-0000E5DA0000}"/>
    <cellStyle name="Normal 8 6 3 4" xfId="31616" xr:uid="{00000000-0005-0000-0000-0000E6DA0000}"/>
    <cellStyle name="Normal 8 6 4" xfId="7839" xr:uid="{00000000-0005-0000-0000-0000E7DA0000}"/>
    <cellStyle name="Normal 8 6 4 2" xfId="20465" xr:uid="{00000000-0005-0000-0000-0000E8DA0000}"/>
    <cellStyle name="Normal 8 6 4 2 2" xfId="55681" xr:uid="{00000000-0005-0000-0000-0000E9DA0000}"/>
    <cellStyle name="Normal 8 6 4 3" xfId="43084" xr:uid="{00000000-0005-0000-0000-0000EADA0000}"/>
    <cellStyle name="Normal 8 6 4 4" xfId="33070" xr:uid="{00000000-0005-0000-0000-0000EBDA0000}"/>
    <cellStyle name="Normal 8 6 5" xfId="9620" xr:uid="{00000000-0005-0000-0000-0000ECDA0000}"/>
    <cellStyle name="Normal 8 6 5 2" xfId="22241" xr:uid="{00000000-0005-0000-0000-0000EDDA0000}"/>
    <cellStyle name="Normal 8 6 5 2 2" xfId="57457" xr:uid="{00000000-0005-0000-0000-0000EEDA0000}"/>
    <cellStyle name="Normal 8 6 5 3" xfId="44860" xr:uid="{00000000-0005-0000-0000-0000EFDA0000}"/>
    <cellStyle name="Normal 8 6 5 4" xfId="34846" xr:uid="{00000000-0005-0000-0000-0000F0DA0000}"/>
    <cellStyle name="Normal 8 6 6" xfId="11414" xr:uid="{00000000-0005-0000-0000-0000F1DA0000}"/>
    <cellStyle name="Normal 8 6 6 2" xfId="24017" xr:uid="{00000000-0005-0000-0000-0000F2DA0000}"/>
    <cellStyle name="Normal 8 6 6 2 2" xfId="59233" xr:uid="{00000000-0005-0000-0000-0000F3DA0000}"/>
    <cellStyle name="Normal 8 6 6 3" xfId="46636" xr:uid="{00000000-0005-0000-0000-0000F4DA0000}"/>
    <cellStyle name="Normal 8 6 6 4" xfId="36622" xr:uid="{00000000-0005-0000-0000-0000F5DA0000}"/>
    <cellStyle name="Normal 8 6 7" xfId="15781" xr:uid="{00000000-0005-0000-0000-0000F6DA0000}"/>
    <cellStyle name="Normal 8 6 7 2" xfId="50997" xr:uid="{00000000-0005-0000-0000-0000F7DA0000}"/>
    <cellStyle name="Normal 8 6 7 3" xfId="28386" xr:uid="{00000000-0005-0000-0000-0000F8DA0000}"/>
    <cellStyle name="Normal 8 6 8" xfId="12872" xr:uid="{00000000-0005-0000-0000-0000F9DA0000}"/>
    <cellStyle name="Normal 8 6 8 2" xfId="48090" xr:uid="{00000000-0005-0000-0000-0000FADA0000}"/>
    <cellStyle name="Normal 8 6 9" xfId="38400" xr:uid="{00000000-0005-0000-0000-0000FBDA0000}"/>
    <cellStyle name="Normal 8 7" xfId="3282" xr:uid="{00000000-0005-0000-0000-0000FCDA0000}"/>
    <cellStyle name="Normal 8 7 10" xfId="25651" xr:uid="{00000000-0005-0000-0000-0000FDDA0000}"/>
    <cellStyle name="Normal 8 7 11" xfId="61186" xr:uid="{00000000-0005-0000-0000-0000FEDA0000}"/>
    <cellStyle name="Normal 8 7 2" xfId="5082" xr:uid="{00000000-0005-0000-0000-0000FFDA0000}"/>
    <cellStyle name="Normal 8 7 2 2" xfId="17729" xr:uid="{00000000-0005-0000-0000-000000DB0000}"/>
    <cellStyle name="Normal 8 7 2 2 2" xfId="52945" xr:uid="{00000000-0005-0000-0000-000001DB0000}"/>
    <cellStyle name="Normal 8 7 2 2 3" xfId="30334" xr:uid="{00000000-0005-0000-0000-000002DB0000}"/>
    <cellStyle name="Normal 8 7 2 3" xfId="14175" xr:uid="{00000000-0005-0000-0000-000003DB0000}"/>
    <cellStyle name="Normal 8 7 2 3 2" xfId="49393" xr:uid="{00000000-0005-0000-0000-000004DB0000}"/>
    <cellStyle name="Normal 8 7 2 4" xfId="40348" xr:uid="{00000000-0005-0000-0000-000005DB0000}"/>
    <cellStyle name="Normal 8 7 2 5" xfId="26782" xr:uid="{00000000-0005-0000-0000-000006DB0000}"/>
    <cellStyle name="Normal 8 7 3" xfId="6552" xr:uid="{00000000-0005-0000-0000-000007DB0000}"/>
    <cellStyle name="Normal 8 7 3 2" xfId="19183" xr:uid="{00000000-0005-0000-0000-000008DB0000}"/>
    <cellStyle name="Normal 8 7 3 2 2" xfId="54399" xr:uid="{00000000-0005-0000-0000-000009DB0000}"/>
    <cellStyle name="Normal 8 7 3 3" xfId="41802" xr:uid="{00000000-0005-0000-0000-00000ADB0000}"/>
    <cellStyle name="Normal 8 7 3 4" xfId="31788" xr:uid="{00000000-0005-0000-0000-00000BDB0000}"/>
    <cellStyle name="Normal 8 7 4" xfId="8011" xr:uid="{00000000-0005-0000-0000-00000CDB0000}"/>
    <cellStyle name="Normal 8 7 4 2" xfId="20637" xr:uid="{00000000-0005-0000-0000-00000DDB0000}"/>
    <cellStyle name="Normal 8 7 4 2 2" xfId="55853" xr:uid="{00000000-0005-0000-0000-00000EDB0000}"/>
    <cellStyle name="Normal 8 7 4 3" xfId="43256" xr:uid="{00000000-0005-0000-0000-00000FDB0000}"/>
    <cellStyle name="Normal 8 7 4 4" xfId="33242" xr:uid="{00000000-0005-0000-0000-000010DB0000}"/>
    <cellStyle name="Normal 8 7 5" xfId="9792" xr:uid="{00000000-0005-0000-0000-000011DB0000}"/>
    <cellStyle name="Normal 8 7 5 2" xfId="22413" xr:uid="{00000000-0005-0000-0000-000012DB0000}"/>
    <cellStyle name="Normal 8 7 5 2 2" xfId="57629" xr:uid="{00000000-0005-0000-0000-000013DB0000}"/>
    <cellStyle name="Normal 8 7 5 3" xfId="45032" xr:uid="{00000000-0005-0000-0000-000014DB0000}"/>
    <cellStyle name="Normal 8 7 5 4" xfId="35018" xr:uid="{00000000-0005-0000-0000-000015DB0000}"/>
    <cellStyle name="Normal 8 7 6" xfId="11586" xr:uid="{00000000-0005-0000-0000-000016DB0000}"/>
    <cellStyle name="Normal 8 7 6 2" xfId="24189" xr:uid="{00000000-0005-0000-0000-000017DB0000}"/>
    <cellStyle name="Normal 8 7 6 2 2" xfId="59405" xr:uid="{00000000-0005-0000-0000-000018DB0000}"/>
    <cellStyle name="Normal 8 7 6 3" xfId="46808" xr:uid="{00000000-0005-0000-0000-000019DB0000}"/>
    <cellStyle name="Normal 8 7 6 4" xfId="36794" xr:uid="{00000000-0005-0000-0000-00001ADB0000}"/>
    <cellStyle name="Normal 8 7 7" xfId="15953" xr:uid="{00000000-0005-0000-0000-00001BDB0000}"/>
    <cellStyle name="Normal 8 7 7 2" xfId="51169" xr:uid="{00000000-0005-0000-0000-00001CDB0000}"/>
    <cellStyle name="Normal 8 7 7 3" xfId="28558" xr:uid="{00000000-0005-0000-0000-00001DDB0000}"/>
    <cellStyle name="Normal 8 7 8" xfId="13044" xr:uid="{00000000-0005-0000-0000-00001EDB0000}"/>
    <cellStyle name="Normal 8 7 8 2" xfId="48262" xr:uid="{00000000-0005-0000-0000-00001FDB0000}"/>
    <cellStyle name="Normal 8 7 9" xfId="38572" xr:uid="{00000000-0005-0000-0000-000020DB0000}"/>
    <cellStyle name="Normal 8 8" xfId="3283" xr:uid="{00000000-0005-0000-0000-000021DB0000}"/>
    <cellStyle name="Normal 8 8 10" xfId="25652" xr:uid="{00000000-0005-0000-0000-000022DB0000}"/>
    <cellStyle name="Normal 8 8 11" xfId="61187" xr:uid="{00000000-0005-0000-0000-000023DB0000}"/>
    <cellStyle name="Normal 8 8 2" xfId="5083" xr:uid="{00000000-0005-0000-0000-000024DB0000}"/>
    <cellStyle name="Normal 8 8 2 2" xfId="17730" xr:uid="{00000000-0005-0000-0000-000025DB0000}"/>
    <cellStyle name="Normal 8 8 2 2 2" xfId="52946" xr:uid="{00000000-0005-0000-0000-000026DB0000}"/>
    <cellStyle name="Normal 8 8 2 2 3" xfId="30335" xr:uid="{00000000-0005-0000-0000-000027DB0000}"/>
    <cellStyle name="Normal 8 8 2 3" xfId="14176" xr:uid="{00000000-0005-0000-0000-000028DB0000}"/>
    <cellStyle name="Normal 8 8 2 3 2" xfId="49394" xr:uid="{00000000-0005-0000-0000-000029DB0000}"/>
    <cellStyle name="Normal 8 8 2 4" xfId="40349" xr:uid="{00000000-0005-0000-0000-00002ADB0000}"/>
    <cellStyle name="Normal 8 8 2 5" xfId="26783" xr:uid="{00000000-0005-0000-0000-00002BDB0000}"/>
    <cellStyle name="Normal 8 8 3" xfId="6553" xr:uid="{00000000-0005-0000-0000-00002CDB0000}"/>
    <cellStyle name="Normal 8 8 3 2" xfId="19184" xr:uid="{00000000-0005-0000-0000-00002DDB0000}"/>
    <cellStyle name="Normal 8 8 3 2 2" xfId="54400" xr:uid="{00000000-0005-0000-0000-00002EDB0000}"/>
    <cellStyle name="Normal 8 8 3 3" xfId="41803" xr:uid="{00000000-0005-0000-0000-00002FDB0000}"/>
    <cellStyle name="Normal 8 8 3 4" xfId="31789" xr:uid="{00000000-0005-0000-0000-000030DB0000}"/>
    <cellStyle name="Normal 8 8 4" xfId="8012" xr:uid="{00000000-0005-0000-0000-000031DB0000}"/>
    <cellStyle name="Normal 8 8 4 2" xfId="20638" xr:uid="{00000000-0005-0000-0000-000032DB0000}"/>
    <cellStyle name="Normal 8 8 4 2 2" xfId="55854" xr:uid="{00000000-0005-0000-0000-000033DB0000}"/>
    <cellStyle name="Normal 8 8 4 3" xfId="43257" xr:uid="{00000000-0005-0000-0000-000034DB0000}"/>
    <cellStyle name="Normal 8 8 4 4" xfId="33243" xr:uid="{00000000-0005-0000-0000-000035DB0000}"/>
    <cellStyle name="Normal 8 8 5" xfId="9793" xr:uid="{00000000-0005-0000-0000-000036DB0000}"/>
    <cellStyle name="Normal 8 8 5 2" xfId="22414" xr:uid="{00000000-0005-0000-0000-000037DB0000}"/>
    <cellStyle name="Normal 8 8 5 2 2" xfId="57630" xr:uid="{00000000-0005-0000-0000-000038DB0000}"/>
    <cellStyle name="Normal 8 8 5 3" xfId="45033" xr:uid="{00000000-0005-0000-0000-000039DB0000}"/>
    <cellStyle name="Normal 8 8 5 4" xfId="35019" xr:uid="{00000000-0005-0000-0000-00003ADB0000}"/>
    <cellStyle name="Normal 8 8 6" xfId="11587" xr:uid="{00000000-0005-0000-0000-00003BDB0000}"/>
    <cellStyle name="Normal 8 8 6 2" xfId="24190" xr:uid="{00000000-0005-0000-0000-00003CDB0000}"/>
    <cellStyle name="Normal 8 8 6 2 2" xfId="59406" xr:uid="{00000000-0005-0000-0000-00003DDB0000}"/>
    <cellStyle name="Normal 8 8 6 3" xfId="46809" xr:uid="{00000000-0005-0000-0000-00003EDB0000}"/>
    <cellStyle name="Normal 8 8 6 4" xfId="36795" xr:uid="{00000000-0005-0000-0000-00003FDB0000}"/>
    <cellStyle name="Normal 8 8 7" xfId="15954" xr:uid="{00000000-0005-0000-0000-000040DB0000}"/>
    <cellStyle name="Normal 8 8 7 2" xfId="51170" xr:uid="{00000000-0005-0000-0000-000041DB0000}"/>
    <cellStyle name="Normal 8 8 7 3" xfId="28559" xr:uid="{00000000-0005-0000-0000-000042DB0000}"/>
    <cellStyle name="Normal 8 8 8" xfId="13045" xr:uid="{00000000-0005-0000-0000-000043DB0000}"/>
    <cellStyle name="Normal 8 8 8 2" xfId="48263" xr:uid="{00000000-0005-0000-0000-000044DB0000}"/>
    <cellStyle name="Normal 8 8 9" xfId="38573" xr:uid="{00000000-0005-0000-0000-000045DB0000}"/>
    <cellStyle name="Normal 8 9" xfId="2960" xr:uid="{00000000-0005-0000-0000-000046DB0000}"/>
    <cellStyle name="Normal 8 9 10" xfId="25340" xr:uid="{00000000-0005-0000-0000-000047DB0000}"/>
    <cellStyle name="Normal 8 9 11" xfId="60875" xr:uid="{00000000-0005-0000-0000-000048DB0000}"/>
    <cellStyle name="Normal 8 9 2" xfId="4771" xr:uid="{00000000-0005-0000-0000-000049DB0000}"/>
    <cellStyle name="Normal 8 9 2 2" xfId="17418" xr:uid="{00000000-0005-0000-0000-00004ADB0000}"/>
    <cellStyle name="Normal 8 9 2 2 2" xfId="52634" xr:uid="{00000000-0005-0000-0000-00004BDB0000}"/>
    <cellStyle name="Normal 8 9 2 2 3" xfId="30023" xr:uid="{00000000-0005-0000-0000-00004CDB0000}"/>
    <cellStyle name="Normal 8 9 2 3" xfId="13864" xr:uid="{00000000-0005-0000-0000-00004DDB0000}"/>
    <cellStyle name="Normal 8 9 2 3 2" xfId="49082" xr:uid="{00000000-0005-0000-0000-00004EDB0000}"/>
    <cellStyle name="Normal 8 9 2 4" xfId="40037" xr:uid="{00000000-0005-0000-0000-00004FDB0000}"/>
    <cellStyle name="Normal 8 9 2 5" xfId="26471" xr:uid="{00000000-0005-0000-0000-000050DB0000}"/>
    <cellStyle name="Normal 8 9 3" xfId="6241" xr:uid="{00000000-0005-0000-0000-000051DB0000}"/>
    <cellStyle name="Normal 8 9 3 2" xfId="18872" xr:uid="{00000000-0005-0000-0000-000052DB0000}"/>
    <cellStyle name="Normal 8 9 3 2 2" xfId="54088" xr:uid="{00000000-0005-0000-0000-000053DB0000}"/>
    <cellStyle name="Normal 8 9 3 3" xfId="41491" xr:uid="{00000000-0005-0000-0000-000054DB0000}"/>
    <cellStyle name="Normal 8 9 3 4" xfId="31477" xr:uid="{00000000-0005-0000-0000-000055DB0000}"/>
    <cellStyle name="Normal 8 9 4" xfId="7700" xr:uid="{00000000-0005-0000-0000-000056DB0000}"/>
    <cellStyle name="Normal 8 9 4 2" xfId="20326" xr:uid="{00000000-0005-0000-0000-000057DB0000}"/>
    <cellStyle name="Normal 8 9 4 2 2" xfId="55542" xr:uid="{00000000-0005-0000-0000-000058DB0000}"/>
    <cellStyle name="Normal 8 9 4 3" xfId="42945" xr:uid="{00000000-0005-0000-0000-000059DB0000}"/>
    <cellStyle name="Normal 8 9 4 4" xfId="32931" xr:uid="{00000000-0005-0000-0000-00005ADB0000}"/>
    <cellStyle name="Normal 8 9 5" xfId="9481" xr:uid="{00000000-0005-0000-0000-00005BDB0000}"/>
    <cellStyle name="Normal 8 9 5 2" xfId="22102" xr:uid="{00000000-0005-0000-0000-00005CDB0000}"/>
    <cellStyle name="Normal 8 9 5 2 2" xfId="57318" xr:uid="{00000000-0005-0000-0000-00005DDB0000}"/>
    <cellStyle name="Normal 8 9 5 3" xfId="44721" xr:uid="{00000000-0005-0000-0000-00005EDB0000}"/>
    <cellStyle name="Normal 8 9 5 4" xfId="34707" xr:uid="{00000000-0005-0000-0000-00005FDB0000}"/>
    <cellStyle name="Normal 8 9 6" xfId="11275" xr:uid="{00000000-0005-0000-0000-000060DB0000}"/>
    <cellStyle name="Normal 8 9 6 2" xfId="23878" xr:uid="{00000000-0005-0000-0000-000061DB0000}"/>
    <cellStyle name="Normal 8 9 6 2 2" xfId="59094" xr:uid="{00000000-0005-0000-0000-000062DB0000}"/>
    <cellStyle name="Normal 8 9 6 3" xfId="46497" xr:uid="{00000000-0005-0000-0000-000063DB0000}"/>
    <cellStyle name="Normal 8 9 6 4" xfId="36483" xr:uid="{00000000-0005-0000-0000-000064DB0000}"/>
    <cellStyle name="Normal 8 9 7" xfId="15642" xr:uid="{00000000-0005-0000-0000-000065DB0000}"/>
    <cellStyle name="Normal 8 9 7 2" xfId="50858" xr:uid="{00000000-0005-0000-0000-000066DB0000}"/>
    <cellStyle name="Normal 8 9 7 3" xfId="28247" xr:uid="{00000000-0005-0000-0000-000067DB0000}"/>
    <cellStyle name="Normal 8 9 8" xfId="12733" xr:uid="{00000000-0005-0000-0000-000068DB0000}"/>
    <cellStyle name="Normal 8 9 8 2" xfId="47951" xr:uid="{00000000-0005-0000-0000-000069DB0000}"/>
    <cellStyle name="Normal 8 9 9" xfId="38261" xr:uid="{00000000-0005-0000-0000-00006ADB0000}"/>
    <cellStyle name="Normal 80" xfId="61514" xr:uid="{F57B93C3-3AF4-415F-8FFE-1519B9BC473D}"/>
    <cellStyle name="Normal 81" xfId="61517" xr:uid="{04DF73BA-C39C-44A4-ADF1-951072F38EA0}"/>
    <cellStyle name="Normal 9" xfId="2253" xr:uid="{00000000-0005-0000-0000-00006BDB0000}"/>
    <cellStyle name="Normal 9 2" xfId="41" xr:uid="{00000000-0005-0000-0000-00006CDB0000}"/>
    <cellStyle name="Normal 9 2 2" xfId="731" xr:uid="{00000000-0005-0000-0000-00006DDB0000}"/>
    <cellStyle name="Normal 9 2_Sheet1" xfId="730" xr:uid="{00000000-0005-0000-0000-00006EDB0000}"/>
    <cellStyle name="Normal 9 3" xfId="732" xr:uid="{00000000-0005-0000-0000-00006FDB0000}"/>
    <cellStyle name="Normal_Apprenticeship High Demand" xfId="42" xr:uid="{00000000-0005-0000-0000-000070DB0000}"/>
    <cellStyle name="Normal_Copy of EnrollmentReport_0607b" xfId="43" xr:uid="{00000000-0005-0000-0000-000071DB0000}"/>
    <cellStyle name="Normal_Copy of EnrollmentReport_0607b 2" xfId="2933" xr:uid="{00000000-0005-0000-0000-000072DB0000}"/>
    <cellStyle name="Normal_Sheet1" xfId="61513" xr:uid="{00000000-0005-0000-0000-000073DB0000}"/>
    <cellStyle name="Percent" xfId="44" builtinId="5"/>
    <cellStyle name="Percent 10" xfId="60" xr:uid="{00000000-0005-0000-0000-000075DB0000}"/>
    <cellStyle name="Percent 10 2" xfId="733" xr:uid="{00000000-0005-0000-0000-000076DB0000}"/>
    <cellStyle name="Percent 10 2 2" xfId="1892" xr:uid="{00000000-0005-0000-0000-000077DB0000}"/>
    <cellStyle name="Percent 10 3" xfId="1298" xr:uid="{00000000-0005-0000-0000-000078DB0000}"/>
    <cellStyle name="Percent 11" xfId="734" xr:uid="{00000000-0005-0000-0000-000079DB0000}"/>
    <cellStyle name="Percent 11 2" xfId="735" xr:uid="{00000000-0005-0000-0000-00007ADB0000}"/>
    <cellStyle name="Percent 11 2 2" xfId="1894" xr:uid="{00000000-0005-0000-0000-00007BDB0000}"/>
    <cellStyle name="Percent 11 3" xfId="1893" xr:uid="{00000000-0005-0000-0000-00007CDB0000}"/>
    <cellStyle name="Percent 12" xfId="61515" xr:uid="{B9FE5E5A-B4E7-4334-B8D9-4DBF3CE68DF9}"/>
    <cellStyle name="Percent 2" xfId="45" xr:uid="{00000000-0005-0000-0000-00007DDB0000}"/>
    <cellStyle name="Percent 2 2" xfId="46" xr:uid="{00000000-0005-0000-0000-00007EDB0000}"/>
    <cellStyle name="Percent 2 2 2" xfId="47" xr:uid="{00000000-0005-0000-0000-00007FDB0000}"/>
    <cellStyle name="Percent 2 2 2 2" xfId="736" xr:uid="{00000000-0005-0000-0000-000080DB0000}"/>
    <cellStyle name="Percent 2 2 2 2 2" xfId="1895" xr:uid="{00000000-0005-0000-0000-000081DB0000}"/>
    <cellStyle name="Percent 2 2 2 3" xfId="737" xr:uid="{00000000-0005-0000-0000-000082DB0000}"/>
    <cellStyle name="Percent 2 2 2 3 2" xfId="1896" xr:uid="{00000000-0005-0000-0000-000083DB0000}"/>
    <cellStyle name="Percent 2 2 2 4" xfId="1294" xr:uid="{00000000-0005-0000-0000-000084DB0000}"/>
    <cellStyle name="Percent 2 2 3" xfId="738" xr:uid="{00000000-0005-0000-0000-000085DB0000}"/>
    <cellStyle name="Percent 2 2 4" xfId="739" xr:uid="{00000000-0005-0000-0000-000086DB0000}"/>
    <cellStyle name="Percent 2 2 5" xfId="1293" xr:uid="{00000000-0005-0000-0000-000087DB0000}"/>
    <cellStyle name="Percent 2 3" xfId="740" xr:uid="{00000000-0005-0000-0000-000088DB0000}"/>
    <cellStyle name="Percent 2 3 2" xfId="741" xr:uid="{00000000-0005-0000-0000-000089DB0000}"/>
    <cellStyle name="Percent 2 3 2 2" xfId="1897" xr:uid="{00000000-0005-0000-0000-00008ADB0000}"/>
    <cellStyle name="Percent 2 3 3" xfId="742" xr:uid="{00000000-0005-0000-0000-00008BDB0000}"/>
    <cellStyle name="Percent 2 4" xfId="743" xr:uid="{00000000-0005-0000-0000-00008CDB0000}"/>
    <cellStyle name="Percent 2 4 2" xfId="1898" xr:uid="{00000000-0005-0000-0000-00008DDB0000}"/>
    <cellStyle name="Percent 2 5" xfId="744" xr:uid="{00000000-0005-0000-0000-00008EDB0000}"/>
    <cellStyle name="Percent 2 5 2" xfId="1899" xr:uid="{00000000-0005-0000-0000-00008FDB0000}"/>
    <cellStyle name="Percent 2 6" xfId="745" xr:uid="{00000000-0005-0000-0000-000090DB0000}"/>
    <cellStyle name="Percent 2 6 2" xfId="1900" xr:uid="{00000000-0005-0000-0000-000091DB0000}"/>
    <cellStyle name="Percent 2 7" xfId="746" xr:uid="{00000000-0005-0000-0000-000092DB0000}"/>
    <cellStyle name="Percent 2 8" xfId="1292" xr:uid="{00000000-0005-0000-0000-000093DB0000}"/>
    <cellStyle name="Percent 3" xfId="48" xr:uid="{00000000-0005-0000-0000-000094DB0000}"/>
    <cellStyle name="Percent 3 2" xfId="49" xr:uid="{00000000-0005-0000-0000-000095DB0000}"/>
    <cellStyle name="Percent 3 2 2" xfId="747" xr:uid="{00000000-0005-0000-0000-000096DB0000}"/>
    <cellStyle name="Percent 3 2 2 2" xfId="1901" xr:uid="{00000000-0005-0000-0000-000097DB0000}"/>
    <cellStyle name="Percent 3 2 3" xfId="748" xr:uid="{00000000-0005-0000-0000-000098DB0000}"/>
    <cellStyle name="Percent 3 2 3 10" xfId="4012" xr:uid="{00000000-0005-0000-0000-000099DB0000}"/>
    <cellStyle name="Percent 3 2 3 10 2" xfId="16668" xr:uid="{00000000-0005-0000-0000-00009ADB0000}"/>
    <cellStyle name="Percent 3 2 3 10 2 2" xfId="51884" xr:uid="{00000000-0005-0000-0000-00009BDB0000}"/>
    <cellStyle name="Percent 3 2 3 10 2 3" xfId="29273" xr:uid="{00000000-0005-0000-0000-00009CDB0000}"/>
    <cellStyle name="Percent 3 2 3 10 3" xfId="13114" xr:uid="{00000000-0005-0000-0000-00009DDB0000}"/>
    <cellStyle name="Percent 3 2 3 10 3 2" xfId="48332" xr:uid="{00000000-0005-0000-0000-00009EDB0000}"/>
    <cellStyle name="Percent 3 2 3 10 4" xfId="39287" xr:uid="{00000000-0005-0000-0000-00009FDB0000}"/>
    <cellStyle name="Percent 3 2 3 10 5" xfId="25721" xr:uid="{00000000-0005-0000-0000-0000A0DB0000}"/>
    <cellStyle name="Percent 3 2 3 11" xfId="5491" xr:uid="{00000000-0005-0000-0000-0000A1DB0000}"/>
    <cellStyle name="Percent 3 2 3 11 2" xfId="18122" xr:uid="{00000000-0005-0000-0000-0000A2DB0000}"/>
    <cellStyle name="Percent 3 2 3 11 2 2" xfId="53338" xr:uid="{00000000-0005-0000-0000-0000A3DB0000}"/>
    <cellStyle name="Percent 3 2 3 11 3" xfId="40741" xr:uid="{00000000-0005-0000-0000-0000A4DB0000}"/>
    <cellStyle name="Percent 3 2 3 11 4" xfId="30727" xr:uid="{00000000-0005-0000-0000-0000A5DB0000}"/>
    <cellStyle name="Percent 3 2 3 12" xfId="6947" xr:uid="{00000000-0005-0000-0000-0000A6DB0000}"/>
    <cellStyle name="Percent 3 2 3 12 2" xfId="19576" xr:uid="{00000000-0005-0000-0000-0000A7DB0000}"/>
    <cellStyle name="Percent 3 2 3 12 2 2" xfId="54792" xr:uid="{00000000-0005-0000-0000-0000A8DB0000}"/>
    <cellStyle name="Percent 3 2 3 12 3" xfId="42195" xr:uid="{00000000-0005-0000-0000-0000A9DB0000}"/>
    <cellStyle name="Percent 3 2 3 12 4" xfId="32181" xr:uid="{00000000-0005-0000-0000-0000AADB0000}"/>
    <cellStyle name="Percent 3 2 3 13" xfId="8729" xr:uid="{00000000-0005-0000-0000-0000ABDB0000}"/>
    <cellStyle name="Percent 3 2 3 13 2" xfId="21352" xr:uid="{00000000-0005-0000-0000-0000ACDB0000}"/>
    <cellStyle name="Percent 3 2 3 13 2 2" xfId="56568" xr:uid="{00000000-0005-0000-0000-0000ADDB0000}"/>
    <cellStyle name="Percent 3 2 3 13 3" xfId="43971" xr:uid="{00000000-0005-0000-0000-0000AEDB0000}"/>
    <cellStyle name="Percent 3 2 3 13 4" xfId="33957" xr:uid="{00000000-0005-0000-0000-0000AFDB0000}"/>
    <cellStyle name="Percent 3 2 3 14" xfId="10746" xr:uid="{00000000-0005-0000-0000-0000B0DB0000}"/>
    <cellStyle name="Percent 3 2 3 14 2" xfId="23357" xr:uid="{00000000-0005-0000-0000-0000B1DB0000}"/>
    <cellStyle name="Percent 3 2 3 14 2 2" xfId="58573" xr:uid="{00000000-0005-0000-0000-0000B2DB0000}"/>
    <cellStyle name="Percent 3 2 3 14 3" xfId="45976" xr:uid="{00000000-0005-0000-0000-0000B3DB0000}"/>
    <cellStyle name="Percent 3 2 3 14 4" xfId="35962" xr:uid="{00000000-0005-0000-0000-0000B4DB0000}"/>
    <cellStyle name="Percent 3 2 3 15" xfId="14891" xr:uid="{00000000-0005-0000-0000-0000B5DB0000}"/>
    <cellStyle name="Percent 3 2 3 15 2" xfId="50108" xr:uid="{00000000-0005-0000-0000-0000B6DB0000}"/>
    <cellStyle name="Percent 3 2 3 15 3" xfId="27497" xr:uid="{00000000-0005-0000-0000-0000B7DB0000}"/>
    <cellStyle name="Percent 3 2 3 16" xfId="12305" xr:uid="{00000000-0005-0000-0000-0000B8DB0000}"/>
    <cellStyle name="Percent 3 2 3 16 2" xfId="47523" xr:uid="{00000000-0005-0000-0000-0000B9DB0000}"/>
    <cellStyle name="Percent 3 2 3 17" xfId="37510" xr:uid="{00000000-0005-0000-0000-0000BADB0000}"/>
    <cellStyle name="Percent 3 2 3 18" xfId="24912" xr:uid="{00000000-0005-0000-0000-0000BBDB0000}"/>
    <cellStyle name="Percent 3 2 3 19" xfId="60125" xr:uid="{00000000-0005-0000-0000-0000BCDB0000}"/>
    <cellStyle name="Percent 3 2 3 2" xfId="749" xr:uid="{00000000-0005-0000-0000-0000BDDB0000}"/>
    <cellStyle name="Percent 3 2 3 3" xfId="1902" xr:uid="{00000000-0005-0000-0000-0000BEDB0000}"/>
    <cellStyle name="Percent 3 2 3 3 10" xfId="7021" xr:uid="{00000000-0005-0000-0000-0000BFDB0000}"/>
    <cellStyle name="Percent 3 2 3 3 10 2" xfId="19648" xr:uid="{00000000-0005-0000-0000-0000C0DB0000}"/>
    <cellStyle name="Percent 3 2 3 3 10 2 2" xfId="54864" xr:uid="{00000000-0005-0000-0000-0000C1DB0000}"/>
    <cellStyle name="Percent 3 2 3 3 10 3" xfId="42267" xr:uid="{00000000-0005-0000-0000-0000C2DB0000}"/>
    <cellStyle name="Percent 3 2 3 3 10 4" xfId="32253" xr:uid="{00000000-0005-0000-0000-0000C3DB0000}"/>
    <cellStyle name="Percent 3 2 3 3 11" xfId="8802" xr:uid="{00000000-0005-0000-0000-0000C4DB0000}"/>
    <cellStyle name="Percent 3 2 3 3 11 2" xfId="21424" xr:uid="{00000000-0005-0000-0000-0000C5DB0000}"/>
    <cellStyle name="Percent 3 2 3 3 11 2 2" xfId="56640" xr:uid="{00000000-0005-0000-0000-0000C6DB0000}"/>
    <cellStyle name="Percent 3 2 3 3 11 3" xfId="44043" xr:uid="{00000000-0005-0000-0000-0000C7DB0000}"/>
    <cellStyle name="Percent 3 2 3 3 11 4" xfId="34029" xr:uid="{00000000-0005-0000-0000-0000C8DB0000}"/>
    <cellStyle name="Percent 3 2 3 3 12" xfId="10747" xr:uid="{00000000-0005-0000-0000-0000C9DB0000}"/>
    <cellStyle name="Percent 3 2 3 3 12 2" xfId="23358" xr:uid="{00000000-0005-0000-0000-0000CADB0000}"/>
    <cellStyle name="Percent 3 2 3 3 12 2 2" xfId="58574" xr:uid="{00000000-0005-0000-0000-0000CBDB0000}"/>
    <cellStyle name="Percent 3 2 3 3 12 3" xfId="45977" xr:uid="{00000000-0005-0000-0000-0000CCDB0000}"/>
    <cellStyle name="Percent 3 2 3 3 12 4" xfId="35963" xr:uid="{00000000-0005-0000-0000-0000CDDB0000}"/>
    <cellStyle name="Percent 3 2 3 3 13" xfId="14963" xr:uid="{00000000-0005-0000-0000-0000CEDB0000}"/>
    <cellStyle name="Percent 3 2 3 3 13 2" xfId="50180" xr:uid="{00000000-0005-0000-0000-0000CFDB0000}"/>
    <cellStyle name="Percent 3 2 3 3 13 3" xfId="27569" xr:uid="{00000000-0005-0000-0000-0000D0DB0000}"/>
    <cellStyle name="Percent 3 2 3 3 14" xfId="12377" xr:uid="{00000000-0005-0000-0000-0000D1DB0000}"/>
    <cellStyle name="Percent 3 2 3 3 14 2" xfId="47595" xr:uid="{00000000-0005-0000-0000-0000D2DB0000}"/>
    <cellStyle name="Percent 3 2 3 3 15" xfId="37582" xr:uid="{00000000-0005-0000-0000-0000D3DB0000}"/>
    <cellStyle name="Percent 3 2 3 3 16" xfId="24984" xr:uid="{00000000-0005-0000-0000-0000D4DB0000}"/>
    <cellStyle name="Percent 3 2 3 3 17" xfId="60197" xr:uid="{00000000-0005-0000-0000-0000D5DB0000}"/>
    <cellStyle name="Percent 3 2 3 3 2" xfId="2407" xr:uid="{00000000-0005-0000-0000-0000D6DB0000}"/>
    <cellStyle name="Percent 3 2 3 3 2 10" xfId="10748" xr:uid="{00000000-0005-0000-0000-0000D7DB0000}"/>
    <cellStyle name="Percent 3 2 3 3 2 10 2" xfId="23359" xr:uid="{00000000-0005-0000-0000-0000D8DB0000}"/>
    <cellStyle name="Percent 3 2 3 3 2 10 2 2" xfId="58575" xr:uid="{00000000-0005-0000-0000-0000D9DB0000}"/>
    <cellStyle name="Percent 3 2 3 3 2 10 3" xfId="45978" xr:uid="{00000000-0005-0000-0000-0000DADB0000}"/>
    <cellStyle name="Percent 3 2 3 3 2 10 4" xfId="35964" xr:uid="{00000000-0005-0000-0000-0000DBDB0000}"/>
    <cellStyle name="Percent 3 2 3 3 2 11" xfId="15118" xr:uid="{00000000-0005-0000-0000-0000DCDB0000}"/>
    <cellStyle name="Percent 3 2 3 3 2 11 2" xfId="50334" xr:uid="{00000000-0005-0000-0000-0000DDDB0000}"/>
    <cellStyle name="Percent 3 2 3 3 2 11 3" xfId="27723" xr:uid="{00000000-0005-0000-0000-0000DEDB0000}"/>
    <cellStyle name="Percent 3 2 3 3 2 12" xfId="12531" xr:uid="{00000000-0005-0000-0000-0000DFDB0000}"/>
    <cellStyle name="Percent 3 2 3 3 2 12 2" xfId="47749" xr:uid="{00000000-0005-0000-0000-0000E0DB0000}"/>
    <cellStyle name="Percent 3 2 3 3 2 13" xfId="37737" xr:uid="{00000000-0005-0000-0000-0000E1DB0000}"/>
    <cellStyle name="Percent 3 2 3 3 2 14" xfId="25138" xr:uid="{00000000-0005-0000-0000-0000E2DB0000}"/>
    <cellStyle name="Percent 3 2 3 3 2 15" xfId="60351" xr:uid="{00000000-0005-0000-0000-0000E3DB0000}"/>
    <cellStyle name="Percent 3 2 3 3 2 2" xfId="3253" xr:uid="{00000000-0005-0000-0000-0000E4DB0000}"/>
    <cellStyle name="Percent 3 2 3 3 2 2 10" xfId="25622" xr:uid="{00000000-0005-0000-0000-0000E5DB0000}"/>
    <cellStyle name="Percent 3 2 3 3 2 2 11" xfId="61157" xr:uid="{00000000-0005-0000-0000-0000E6DB0000}"/>
    <cellStyle name="Percent 3 2 3 3 2 2 2" xfId="5053" xr:uid="{00000000-0005-0000-0000-0000E7DB0000}"/>
    <cellStyle name="Percent 3 2 3 3 2 2 2 2" xfId="17700" xr:uid="{00000000-0005-0000-0000-0000E8DB0000}"/>
    <cellStyle name="Percent 3 2 3 3 2 2 2 2 2" xfId="52916" xr:uid="{00000000-0005-0000-0000-0000E9DB0000}"/>
    <cellStyle name="Percent 3 2 3 3 2 2 2 2 3" xfId="30305" xr:uid="{00000000-0005-0000-0000-0000EADB0000}"/>
    <cellStyle name="Percent 3 2 3 3 2 2 2 3" xfId="14146" xr:uid="{00000000-0005-0000-0000-0000EBDB0000}"/>
    <cellStyle name="Percent 3 2 3 3 2 2 2 3 2" xfId="49364" xr:uid="{00000000-0005-0000-0000-0000ECDB0000}"/>
    <cellStyle name="Percent 3 2 3 3 2 2 2 4" xfId="40319" xr:uid="{00000000-0005-0000-0000-0000EDDB0000}"/>
    <cellStyle name="Percent 3 2 3 3 2 2 2 5" xfId="26753" xr:uid="{00000000-0005-0000-0000-0000EEDB0000}"/>
    <cellStyle name="Percent 3 2 3 3 2 2 3" xfId="6523" xr:uid="{00000000-0005-0000-0000-0000EFDB0000}"/>
    <cellStyle name="Percent 3 2 3 3 2 2 3 2" xfId="19154" xr:uid="{00000000-0005-0000-0000-0000F0DB0000}"/>
    <cellStyle name="Percent 3 2 3 3 2 2 3 2 2" xfId="54370" xr:uid="{00000000-0005-0000-0000-0000F1DB0000}"/>
    <cellStyle name="Percent 3 2 3 3 2 2 3 3" xfId="41773" xr:uid="{00000000-0005-0000-0000-0000F2DB0000}"/>
    <cellStyle name="Percent 3 2 3 3 2 2 3 4" xfId="31759" xr:uid="{00000000-0005-0000-0000-0000F3DB0000}"/>
    <cellStyle name="Percent 3 2 3 3 2 2 4" xfId="7982" xr:uid="{00000000-0005-0000-0000-0000F4DB0000}"/>
    <cellStyle name="Percent 3 2 3 3 2 2 4 2" xfId="20608" xr:uid="{00000000-0005-0000-0000-0000F5DB0000}"/>
    <cellStyle name="Percent 3 2 3 3 2 2 4 2 2" xfId="55824" xr:uid="{00000000-0005-0000-0000-0000F6DB0000}"/>
    <cellStyle name="Percent 3 2 3 3 2 2 4 3" xfId="43227" xr:uid="{00000000-0005-0000-0000-0000F7DB0000}"/>
    <cellStyle name="Percent 3 2 3 3 2 2 4 4" xfId="33213" xr:uid="{00000000-0005-0000-0000-0000F8DB0000}"/>
    <cellStyle name="Percent 3 2 3 3 2 2 5" xfId="9763" xr:uid="{00000000-0005-0000-0000-0000F9DB0000}"/>
    <cellStyle name="Percent 3 2 3 3 2 2 5 2" xfId="22384" xr:uid="{00000000-0005-0000-0000-0000FADB0000}"/>
    <cellStyle name="Percent 3 2 3 3 2 2 5 2 2" xfId="57600" xr:uid="{00000000-0005-0000-0000-0000FBDB0000}"/>
    <cellStyle name="Percent 3 2 3 3 2 2 5 3" xfId="45003" xr:uid="{00000000-0005-0000-0000-0000FCDB0000}"/>
    <cellStyle name="Percent 3 2 3 3 2 2 5 4" xfId="34989" xr:uid="{00000000-0005-0000-0000-0000FDDB0000}"/>
    <cellStyle name="Percent 3 2 3 3 2 2 6" xfId="11557" xr:uid="{00000000-0005-0000-0000-0000FEDB0000}"/>
    <cellStyle name="Percent 3 2 3 3 2 2 6 2" xfId="24160" xr:uid="{00000000-0005-0000-0000-0000FFDB0000}"/>
    <cellStyle name="Percent 3 2 3 3 2 2 6 2 2" xfId="59376" xr:uid="{00000000-0005-0000-0000-000000DC0000}"/>
    <cellStyle name="Percent 3 2 3 3 2 2 6 3" xfId="46779" xr:uid="{00000000-0005-0000-0000-000001DC0000}"/>
    <cellStyle name="Percent 3 2 3 3 2 2 6 4" xfId="36765" xr:uid="{00000000-0005-0000-0000-000002DC0000}"/>
    <cellStyle name="Percent 3 2 3 3 2 2 7" xfId="15924" xr:uid="{00000000-0005-0000-0000-000003DC0000}"/>
    <cellStyle name="Percent 3 2 3 3 2 2 7 2" xfId="51140" xr:uid="{00000000-0005-0000-0000-000004DC0000}"/>
    <cellStyle name="Percent 3 2 3 3 2 2 7 3" xfId="28529" xr:uid="{00000000-0005-0000-0000-000005DC0000}"/>
    <cellStyle name="Percent 3 2 3 3 2 2 8" xfId="13015" xr:uid="{00000000-0005-0000-0000-000006DC0000}"/>
    <cellStyle name="Percent 3 2 3 3 2 2 8 2" xfId="48233" xr:uid="{00000000-0005-0000-0000-000007DC0000}"/>
    <cellStyle name="Percent 3 2 3 3 2 2 9" xfId="38543" xr:uid="{00000000-0005-0000-0000-000008DC0000}"/>
    <cellStyle name="Percent 3 2 3 3 2 3" xfId="3582" xr:uid="{00000000-0005-0000-0000-000009DC0000}"/>
    <cellStyle name="Percent 3 2 3 3 2 3 10" xfId="27078" xr:uid="{00000000-0005-0000-0000-00000ADC0000}"/>
    <cellStyle name="Percent 3 2 3 3 2 3 11" xfId="61482" xr:uid="{00000000-0005-0000-0000-00000BDC0000}"/>
    <cellStyle name="Percent 3 2 3 3 2 3 2" xfId="5378" xr:uid="{00000000-0005-0000-0000-00000CDC0000}"/>
    <cellStyle name="Percent 3 2 3 3 2 3 2 2" xfId="18025" xr:uid="{00000000-0005-0000-0000-00000DDC0000}"/>
    <cellStyle name="Percent 3 2 3 3 2 3 2 2 2" xfId="53241" xr:uid="{00000000-0005-0000-0000-00000EDC0000}"/>
    <cellStyle name="Percent 3 2 3 3 2 3 2 3" xfId="40644" xr:uid="{00000000-0005-0000-0000-00000FDC0000}"/>
    <cellStyle name="Percent 3 2 3 3 2 3 2 4" xfId="30630" xr:uid="{00000000-0005-0000-0000-000010DC0000}"/>
    <cellStyle name="Percent 3 2 3 3 2 3 3" xfId="6848" xr:uid="{00000000-0005-0000-0000-000011DC0000}"/>
    <cellStyle name="Percent 3 2 3 3 2 3 3 2" xfId="19479" xr:uid="{00000000-0005-0000-0000-000012DC0000}"/>
    <cellStyle name="Percent 3 2 3 3 2 3 3 2 2" xfId="54695" xr:uid="{00000000-0005-0000-0000-000013DC0000}"/>
    <cellStyle name="Percent 3 2 3 3 2 3 3 3" xfId="42098" xr:uid="{00000000-0005-0000-0000-000014DC0000}"/>
    <cellStyle name="Percent 3 2 3 3 2 3 3 4" xfId="32084" xr:uid="{00000000-0005-0000-0000-000015DC0000}"/>
    <cellStyle name="Percent 3 2 3 3 2 3 4" xfId="8307" xr:uid="{00000000-0005-0000-0000-000016DC0000}"/>
    <cellStyle name="Percent 3 2 3 3 2 3 4 2" xfId="20933" xr:uid="{00000000-0005-0000-0000-000017DC0000}"/>
    <cellStyle name="Percent 3 2 3 3 2 3 4 2 2" xfId="56149" xr:uid="{00000000-0005-0000-0000-000018DC0000}"/>
    <cellStyle name="Percent 3 2 3 3 2 3 4 3" xfId="43552" xr:uid="{00000000-0005-0000-0000-000019DC0000}"/>
    <cellStyle name="Percent 3 2 3 3 2 3 4 4" xfId="33538" xr:uid="{00000000-0005-0000-0000-00001ADC0000}"/>
    <cellStyle name="Percent 3 2 3 3 2 3 5" xfId="10088" xr:uid="{00000000-0005-0000-0000-00001BDC0000}"/>
    <cellStyle name="Percent 3 2 3 3 2 3 5 2" xfId="22709" xr:uid="{00000000-0005-0000-0000-00001CDC0000}"/>
    <cellStyle name="Percent 3 2 3 3 2 3 5 2 2" xfId="57925" xr:uid="{00000000-0005-0000-0000-00001DDC0000}"/>
    <cellStyle name="Percent 3 2 3 3 2 3 5 3" xfId="45328" xr:uid="{00000000-0005-0000-0000-00001EDC0000}"/>
    <cellStyle name="Percent 3 2 3 3 2 3 5 4" xfId="35314" xr:uid="{00000000-0005-0000-0000-00001FDC0000}"/>
    <cellStyle name="Percent 3 2 3 3 2 3 6" xfId="11882" xr:uid="{00000000-0005-0000-0000-000020DC0000}"/>
    <cellStyle name="Percent 3 2 3 3 2 3 6 2" xfId="24485" xr:uid="{00000000-0005-0000-0000-000021DC0000}"/>
    <cellStyle name="Percent 3 2 3 3 2 3 6 2 2" xfId="59701" xr:uid="{00000000-0005-0000-0000-000022DC0000}"/>
    <cellStyle name="Percent 3 2 3 3 2 3 6 3" xfId="47104" xr:uid="{00000000-0005-0000-0000-000023DC0000}"/>
    <cellStyle name="Percent 3 2 3 3 2 3 6 4" xfId="37090" xr:uid="{00000000-0005-0000-0000-000024DC0000}"/>
    <cellStyle name="Percent 3 2 3 3 2 3 7" xfId="16249" xr:uid="{00000000-0005-0000-0000-000025DC0000}"/>
    <cellStyle name="Percent 3 2 3 3 2 3 7 2" xfId="51465" xr:uid="{00000000-0005-0000-0000-000026DC0000}"/>
    <cellStyle name="Percent 3 2 3 3 2 3 7 3" xfId="28854" xr:uid="{00000000-0005-0000-0000-000027DC0000}"/>
    <cellStyle name="Percent 3 2 3 3 2 3 8" xfId="14471" xr:uid="{00000000-0005-0000-0000-000028DC0000}"/>
    <cellStyle name="Percent 3 2 3 3 2 3 8 2" xfId="49689" xr:uid="{00000000-0005-0000-0000-000029DC0000}"/>
    <cellStyle name="Percent 3 2 3 3 2 3 9" xfId="38868" xr:uid="{00000000-0005-0000-0000-00002ADC0000}"/>
    <cellStyle name="Percent 3 2 3 3 2 4" xfId="2743" xr:uid="{00000000-0005-0000-0000-00002BDC0000}"/>
    <cellStyle name="Percent 3 2 3 3 2 4 10" xfId="26269" xr:uid="{00000000-0005-0000-0000-00002CDC0000}"/>
    <cellStyle name="Percent 3 2 3 3 2 4 11" xfId="60673" xr:uid="{00000000-0005-0000-0000-00002DDC0000}"/>
    <cellStyle name="Percent 3 2 3 3 2 4 2" xfId="4569" xr:uid="{00000000-0005-0000-0000-00002EDC0000}"/>
    <cellStyle name="Percent 3 2 3 3 2 4 2 2" xfId="17216" xr:uid="{00000000-0005-0000-0000-00002FDC0000}"/>
    <cellStyle name="Percent 3 2 3 3 2 4 2 2 2" xfId="52432" xr:uid="{00000000-0005-0000-0000-000030DC0000}"/>
    <cellStyle name="Percent 3 2 3 3 2 4 2 3" xfId="39835" xr:uid="{00000000-0005-0000-0000-000031DC0000}"/>
    <cellStyle name="Percent 3 2 3 3 2 4 2 4" xfId="29821" xr:uid="{00000000-0005-0000-0000-000032DC0000}"/>
    <cellStyle name="Percent 3 2 3 3 2 4 3" xfId="6039" xr:uid="{00000000-0005-0000-0000-000033DC0000}"/>
    <cellStyle name="Percent 3 2 3 3 2 4 3 2" xfId="18670" xr:uid="{00000000-0005-0000-0000-000034DC0000}"/>
    <cellStyle name="Percent 3 2 3 3 2 4 3 2 2" xfId="53886" xr:uid="{00000000-0005-0000-0000-000035DC0000}"/>
    <cellStyle name="Percent 3 2 3 3 2 4 3 3" xfId="41289" xr:uid="{00000000-0005-0000-0000-000036DC0000}"/>
    <cellStyle name="Percent 3 2 3 3 2 4 3 4" xfId="31275" xr:uid="{00000000-0005-0000-0000-000037DC0000}"/>
    <cellStyle name="Percent 3 2 3 3 2 4 4" xfId="7498" xr:uid="{00000000-0005-0000-0000-000038DC0000}"/>
    <cellStyle name="Percent 3 2 3 3 2 4 4 2" xfId="20124" xr:uid="{00000000-0005-0000-0000-000039DC0000}"/>
    <cellStyle name="Percent 3 2 3 3 2 4 4 2 2" xfId="55340" xr:uid="{00000000-0005-0000-0000-00003ADC0000}"/>
    <cellStyle name="Percent 3 2 3 3 2 4 4 3" xfId="42743" xr:uid="{00000000-0005-0000-0000-00003BDC0000}"/>
    <cellStyle name="Percent 3 2 3 3 2 4 4 4" xfId="32729" xr:uid="{00000000-0005-0000-0000-00003CDC0000}"/>
    <cellStyle name="Percent 3 2 3 3 2 4 5" xfId="9279" xr:uid="{00000000-0005-0000-0000-00003DDC0000}"/>
    <cellStyle name="Percent 3 2 3 3 2 4 5 2" xfId="21900" xr:uid="{00000000-0005-0000-0000-00003EDC0000}"/>
    <cellStyle name="Percent 3 2 3 3 2 4 5 2 2" xfId="57116" xr:uid="{00000000-0005-0000-0000-00003FDC0000}"/>
    <cellStyle name="Percent 3 2 3 3 2 4 5 3" xfId="44519" xr:uid="{00000000-0005-0000-0000-000040DC0000}"/>
    <cellStyle name="Percent 3 2 3 3 2 4 5 4" xfId="34505" xr:uid="{00000000-0005-0000-0000-000041DC0000}"/>
    <cellStyle name="Percent 3 2 3 3 2 4 6" xfId="11073" xr:uid="{00000000-0005-0000-0000-000042DC0000}"/>
    <cellStyle name="Percent 3 2 3 3 2 4 6 2" xfId="23676" xr:uid="{00000000-0005-0000-0000-000043DC0000}"/>
    <cellStyle name="Percent 3 2 3 3 2 4 6 2 2" xfId="58892" xr:uid="{00000000-0005-0000-0000-000044DC0000}"/>
    <cellStyle name="Percent 3 2 3 3 2 4 6 3" xfId="46295" xr:uid="{00000000-0005-0000-0000-000045DC0000}"/>
    <cellStyle name="Percent 3 2 3 3 2 4 6 4" xfId="36281" xr:uid="{00000000-0005-0000-0000-000046DC0000}"/>
    <cellStyle name="Percent 3 2 3 3 2 4 7" xfId="15440" xr:uid="{00000000-0005-0000-0000-000047DC0000}"/>
    <cellStyle name="Percent 3 2 3 3 2 4 7 2" xfId="50656" xr:uid="{00000000-0005-0000-0000-000048DC0000}"/>
    <cellStyle name="Percent 3 2 3 3 2 4 7 3" xfId="28045" xr:uid="{00000000-0005-0000-0000-000049DC0000}"/>
    <cellStyle name="Percent 3 2 3 3 2 4 8" xfId="13662" xr:uid="{00000000-0005-0000-0000-00004ADC0000}"/>
    <cellStyle name="Percent 3 2 3 3 2 4 8 2" xfId="48880" xr:uid="{00000000-0005-0000-0000-00004BDC0000}"/>
    <cellStyle name="Percent 3 2 3 3 2 4 9" xfId="38059" xr:uid="{00000000-0005-0000-0000-00004CDC0000}"/>
    <cellStyle name="Percent 3 2 3 3 2 5" xfId="3907" xr:uid="{00000000-0005-0000-0000-00004DDC0000}"/>
    <cellStyle name="Percent 3 2 3 3 2 5 2" xfId="8630" xr:uid="{00000000-0005-0000-0000-00004EDC0000}"/>
    <cellStyle name="Percent 3 2 3 3 2 5 2 2" xfId="21256" xr:uid="{00000000-0005-0000-0000-00004FDC0000}"/>
    <cellStyle name="Percent 3 2 3 3 2 5 2 2 2" xfId="56472" xr:uid="{00000000-0005-0000-0000-000050DC0000}"/>
    <cellStyle name="Percent 3 2 3 3 2 5 2 3" xfId="43875" xr:uid="{00000000-0005-0000-0000-000051DC0000}"/>
    <cellStyle name="Percent 3 2 3 3 2 5 2 4" xfId="33861" xr:uid="{00000000-0005-0000-0000-000052DC0000}"/>
    <cellStyle name="Percent 3 2 3 3 2 5 3" xfId="10411" xr:uid="{00000000-0005-0000-0000-000053DC0000}"/>
    <cellStyle name="Percent 3 2 3 3 2 5 3 2" xfId="23032" xr:uid="{00000000-0005-0000-0000-000054DC0000}"/>
    <cellStyle name="Percent 3 2 3 3 2 5 3 2 2" xfId="58248" xr:uid="{00000000-0005-0000-0000-000055DC0000}"/>
    <cellStyle name="Percent 3 2 3 3 2 5 3 3" xfId="45651" xr:uid="{00000000-0005-0000-0000-000056DC0000}"/>
    <cellStyle name="Percent 3 2 3 3 2 5 3 4" xfId="35637" xr:uid="{00000000-0005-0000-0000-000057DC0000}"/>
    <cellStyle name="Percent 3 2 3 3 2 5 4" xfId="12207" xr:uid="{00000000-0005-0000-0000-000058DC0000}"/>
    <cellStyle name="Percent 3 2 3 3 2 5 4 2" xfId="24808" xr:uid="{00000000-0005-0000-0000-000059DC0000}"/>
    <cellStyle name="Percent 3 2 3 3 2 5 4 2 2" xfId="60024" xr:uid="{00000000-0005-0000-0000-00005ADC0000}"/>
    <cellStyle name="Percent 3 2 3 3 2 5 4 3" xfId="47427" xr:uid="{00000000-0005-0000-0000-00005BDC0000}"/>
    <cellStyle name="Percent 3 2 3 3 2 5 4 4" xfId="37413" xr:uid="{00000000-0005-0000-0000-00005CDC0000}"/>
    <cellStyle name="Percent 3 2 3 3 2 5 5" xfId="16572" xr:uid="{00000000-0005-0000-0000-00005DDC0000}"/>
    <cellStyle name="Percent 3 2 3 3 2 5 5 2" xfId="51788" xr:uid="{00000000-0005-0000-0000-00005EDC0000}"/>
    <cellStyle name="Percent 3 2 3 3 2 5 5 3" xfId="29177" xr:uid="{00000000-0005-0000-0000-00005FDC0000}"/>
    <cellStyle name="Percent 3 2 3 3 2 5 6" xfId="14794" xr:uid="{00000000-0005-0000-0000-000060DC0000}"/>
    <cellStyle name="Percent 3 2 3 3 2 5 6 2" xfId="50012" xr:uid="{00000000-0005-0000-0000-000061DC0000}"/>
    <cellStyle name="Percent 3 2 3 3 2 5 7" xfId="39191" xr:uid="{00000000-0005-0000-0000-000062DC0000}"/>
    <cellStyle name="Percent 3 2 3 3 2 5 8" xfId="27401" xr:uid="{00000000-0005-0000-0000-000063DC0000}"/>
    <cellStyle name="Percent 3 2 3 3 2 6" xfId="4247" xr:uid="{00000000-0005-0000-0000-000064DC0000}"/>
    <cellStyle name="Percent 3 2 3 3 2 6 2" xfId="16894" xr:uid="{00000000-0005-0000-0000-000065DC0000}"/>
    <cellStyle name="Percent 3 2 3 3 2 6 2 2" xfId="52110" xr:uid="{00000000-0005-0000-0000-000066DC0000}"/>
    <cellStyle name="Percent 3 2 3 3 2 6 2 3" xfId="29499" xr:uid="{00000000-0005-0000-0000-000067DC0000}"/>
    <cellStyle name="Percent 3 2 3 3 2 6 3" xfId="13340" xr:uid="{00000000-0005-0000-0000-000068DC0000}"/>
    <cellStyle name="Percent 3 2 3 3 2 6 3 2" xfId="48558" xr:uid="{00000000-0005-0000-0000-000069DC0000}"/>
    <cellStyle name="Percent 3 2 3 3 2 6 4" xfId="39513" xr:uid="{00000000-0005-0000-0000-00006ADC0000}"/>
    <cellStyle name="Percent 3 2 3 3 2 6 5" xfId="25947" xr:uid="{00000000-0005-0000-0000-00006BDC0000}"/>
    <cellStyle name="Percent 3 2 3 3 2 7" xfId="5717" xr:uid="{00000000-0005-0000-0000-00006CDC0000}"/>
    <cellStyle name="Percent 3 2 3 3 2 7 2" xfId="18348" xr:uid="{00000000-0005-0000-0000-00006DDC0000}"/>
    <cellStyle name="Percent 3 2 3 3 2 7 2 2" xfId="53564" xr:uid="{00000000-0005-0000-0000-00006EDC0000}"/>
    <cellStyle name="Percent 3 2 3 3 2 7 3" xfId="40967" xr:uid="{00000000-0005-0000-0000-00006FDC0000}"/>
    <cellStyle name="Percent 3 2 3 3 2 7 4" xfId="30953" xr:uid="{00000000-0005-0000-0000-000070DC0000}"/>
    <cellStyle name="Percent 3 2 3 3 2 8" xfId="7176" xr:uid="{00000000-0005-0000-0000-000071DC0000}"/>
    <cellStyle name="Percent 3 2 3 3 2 8 2" xfId="19802" xr:uid="{00000000-0005-0000-0000-000072DC0000}"/>
    <cellStyle name="Percent 3 2 3 3 2 8 2 2" xfId="55018" xr:uid="{00000000-0005-0000-0000-000073DC0000}"/>
    <cellStyle name="Percent 3 2 3 3 2 8 3" xfId="42421" xr:uid="{00000000-0005-0000-0000-000074DC0000}"/>
    <cellStyle name="Percent 3 2 3 3 2 8 4" xfId="32407" xr:uid="{00000000-0005-0000-0000-000075DC0000}"/>
    <cellStyle name="Percent 3 2 3 3 2 9" xfId="8957" xr:uid="{00000000-0005-0000-0000-000076DC0000}"/>
    <cellStyle name="Percent 3 2 3 3 2 9 2" xfId="21578" xr:uid="{00000000-0005-0000-0000-000077DC0000}"/>
    <cellStyle name="Percent 3 2 3 3 2 9 2 2" xfId="56794" xr:uid="{00000000-0005-0000-0000-000078DC0000}"/>
    <cellStyle name="Percent 3 2 3 3 2 9 3" xfId="44197" xr:uid="{00000000-0005-0000-0000-000079DC0000}"/>
    <cellStyle name="Percent 3 2 3 3 2 9 4" xfId="34183" xr:uid="{00000000-0005-0000-0000-00007ADC0000}"/>
    <cellStyle name="Percent 3 2 3 3 3" xfId="3094" xr:uid="{00000000-0005-0000-0000-00007BDC0000}"/>
    <cellStyle name="Percent 3 2 3 3 3 10" xfId="25466" xr:uid="{00000000-0005-0000-0000-00007CDC0000}"/>
    <cellStyle name="Percent 3 2 3 3 3 11" xfId="61001" xr:uid="{00000000-0005-0000-0000-00007DDC0000}"/>
    <cellStyle name="Percent 3 2 3 3 3 2" xfId="4897" xr:uid="{00000000-0005-0000-0000-00007EDC0000}"/>
    <cellStyle name="Percent 3 2 3 3 3 2 2" xfId="17544" xr:uid="{00000000-0005-0000-0000-00007FDC0000}"/>
    <cellStyle name="Percent 3 2 3 3 3 2 2 2" xfId="52760" xr:uid="{00000000-0005-0000-0000-000080DC0000}"/>
    <cellStyle name="Percent 3 2 3 3 3 2 2 3" xfId="30149" xr:uid="{00000000-0005-0000-0000-000081DC0000}"/>
    <cellStyle name="Percent 3 2 3 3 3 2 3" xfId="13990" xr:uid="{00000000-0005-0000-0000-000082DC0000}"/>
    <cellStyle name="Percent 3 2 3 3 3 2 3 2" xfId="49208" xr:uid="{00000000-0005-0000-0000-000083DC0000}"/>
    <cellStyle name="Percent 3 2 3 3 3 2 4" xfId="40163" xr:uid="{00000000-0005-0000-0000-000084DC0000}"/>
    <cellStyle name="Percent 3 2 3 3 3 2 5" xfId="26597" xr:uid="{00000000-0005-0000-0000-000085DC0000}"/>
    <cellStyle name="Percent 3 2 3 3 3 3" xfId="6367" xr:uid="{00000000-0005-0000-0000-000086DC0000}"/>
    <cellStyle name="Percent 3 2 3 3 3 3 2" xfId="18998" xr:uid="{00000000-0005-0000-0000-000087DC0000}"/>
    <cellStyle name="Percent 3 2 3 3 3 3 2 2" xfId="54214" xr:uid="{00000000-0005-0000-0000-000088DC0000}"/>
    <cellStyle name="Percent 3 2 3 3 3 3 3" xfId="41617" xr:uid="{00000000-0005-0000-0000-000089DC0000}"/>
    <cellStyle name="Percent 3 2 3 3 3 3 4" xfId="31603" xr:uid="{00000000-0005-0000-0000-00008ADC0000}"/>
    <cellStyle name="Percent 3 2 3 3 3 4" xfId="7826" xr:uid="{00000000-0005-0000-0000-00008BDC0000}"/>
    <cellStyle name="Percent 3 2 3 3 3 4 2" xfId="20452" xr:uid="{00000000-0005-0000-0000-00008CDC0000}"/>
    <cellStyle name="Percent 3 2 3 3 3 4 2 2" xfId="55668" xr:uid="{00000000-0005-0000-0000-00008DDC0000}"/>
    <cellStyle name="Percent 3 2 3 3 3 4 3" xfId="43071" xr:uid="{00000000-0005-0000-0000-00008EDC0000}"/>
    <cellStyle name="Percent 3 2 3 3 3 4 4" xfId="33057" xr:uid="{00000000-0005-0000-0000-00008FDC0000}"/>
    <cellStyle name="Percent 3 2 3 3 3 5" xfId="9607" xr:uid="{00000000-0005-0000-0000-000090DC0000}"/>
    <cellStyle name="Percent 3 2 3 3 3 5 2" xfId="22228" xr:uid="{00000000-0005-0000-0000-000091DC0000}"/>
    <cellStyle name="Percent 3 2 3 3 3 5 2 2" xfId="57444" xr:uid="{00000000-0005-0000-0000-000092DC0000}"/>
    <cellStyle name="Percent 3 2 3 3 3 5 3" xfId="44847" xr:uid="{00000000-0005-0000-0000-000093DC0000}"/>
    <cellStyle name="Percent 3 2 3 3 3 5 4" xfId="34833" xr:uid="{00000000-0005-0000-0000-000094DC0000}"/>
    <cellStyle name="Percent 3 2 3 3 3 6" xfId="11401" xr:uid="{00000000-0005-0000-0000-000095DC0000}"/>
    <cellStyle name="Percent 3 2 3 3 3 6 2" xfId="24004" xr:uid="{00000000-0005-0000-0000-000096DC0000}"/>
    <cellStyle name="Percent 3 2 3 3 3 6 2 2" xfId="59220" xr:uid="{00000000-0005-0000-0000-000097DC0000}"/>
    <cellStyle name="Percent 3 2 3 3 3 6 3" xfId="46623" xr:uid="{00000000-0005-0000-0000-000098DC0000}"/>
    <cellStyle name="Percent 3 2 3 3 3 6 4" xfId="36609" xr:uid="{00000000-0005-0000-0000-000099DC0000}"/>
    <cellStyle name="Percent 3 2 3 3 3 7" xfId="15768" xr:uid="{00000000-0005-0000-0000-00009ADC0000}"/>
    <cellStyle name="Percent 3 2 3 3 3 7 2" xfId="50984" xr:uid="{00000000-0005-0000-0000-00009BDC0000}"/>
    <cellStyle name="Percent 3 2 3 3 3 7 3" xfId="28373" xr:uid="{00000000-0005-0000-0000-00009CDC0000}"/>
    <cellStyle name="Percent 3 2 3 3 3 8" xfId="12859" xr:uid="{00000000-0005-0000-0000-00009DDC0000}"/>
    <cellStyle name="Percent 3 2 3 3 3 8 2" xfId="48077" xr:uid="{00000000-0005-0000-0000-00009EDC0000}"/>
    <cellStyle name="Percent 3 2 3 3 3 9" xfId="38387" xr:uid="{00000000-0005-0000-0000-00009FDC0000}"/>
    <cellStyle name="Percent 3 2 3 3 4" xfId="2919" xr:uid="{00000000-0005-0000-0000-0000A0DC0000}"/>
    <cellStyle name="Percent 3 2 3 3 4 10" xfId="25306" xr:uid="{00000000-0005-0000-0000-0000A1DC0000}"/>
    <cellStyle name="Percent 3 2 3 3 4 11" xfId="60841" xr:uid="{00000000-0005-0000-0000-0000A2DC0000}"/>
    <cellStyle name="Percent 3 2 3 3 4 2" xfId="4737" xr:uid="{00000000-0005-0000-0000-0000A3DC0000}"/>
    <cellStyle name="Percent 3 2 3 3 4 2 2" xfId="17384" xr:uid="{00000000-0005-0000-0000-0000A4DC0000}"/>
    <cellStyle name="Percent 3 2 3 3 4 2 2 2" xfId="52600" xr:uid="{00000000-0005-0000-0000-0000A5DC0000}"/>
    <cellStyle name="Percent 3 2 3 3 4 2 2 3" xfId="29989" xr:uid="{00000000-0005-0000-0000-0000A6DC0000}"/>
    <cellStyle name="Percent 3 2 3 3 4 2 3" xfId="13830" xr:uid="{00000000-0005-0000-0000-0000A7DC0000}"/>
    <cellStyle name="Percent 3 2 3 3 4 2 3 2" xfId="49048" xr:uid="{00000000-0005-0000-0000-0000A8DC0000}"/>
    <cellStyle name="Percent 3 2 3 3 4 2 4" xfId="40003" xr:uid="{00000000-0005-0000-0000-0000A9DC0000}"/>
    <cellStyle name="Percent 3 2 3 3 4 2 5" xfId="26437" xr:uid="{00000000-0005-0000-0000-0000AADC0000}"/>
    <cellStyle name="Percent 3 2 3 3 4 3" xfId="6207" xr:uid="{00000000-0005-0000-0000-0000ABDC0000}"/>
    <cellStyle name="Percent 3 2 3 3 4 3 2" xfId="18838" xr:uid="{00000000-0005-0000-0000-0000ACDC0000}"/>
    <cellStyle name="Percent 3 2 3 3 4 3 2 2" xfId="54054" xr:uid="{00000000-0005-0000-0000-0000ADDC0000}"/>
    <cellStyle name="Percent 3 2 3 3 4 3 3" xfId="41457" xr:uid="{00000000-0005-0000-0000-0000AEDC0000}"/>
    <cellStyle name="Percent 3 2 3 3 4 3 4" xfId="31443" xr:uid="{00000000-0005-0000-0000-0000AFDC0000}"/>
    <cellStyle name="Percent 3 2 3 3 4 4" xfId="7666" xr:uid="{00000000-0005-0000-0000-0000B0DC0000}"/>
    <cellStyle name="Percent 3 2 3 3 4 4 2" xfId="20292" xr:uid="{00000000-0005-0000-0000-0000B1DC0000}"/>
    <cellStyle name="Percent 3 2 3 3 4 4 2 2" xfId="55508" xr:uid="{00000000-0005-0000-0000-0000B2DC0000}"/>
    <cellStyle name="Percent 3 2 3 3 4 4 3" xfId="42911" xr:uid="{00000000-0005-0000-0000-0000B3DC0000}"/>
    <cellStyle name="Percent 3 2 3 3 4 4 4" xfId="32897" xr:uid="{00000000-0005-0000-0000-0000B4DC0000}"/>
    <cellStyle name="Percent 3 2 3 3 4 5" xfId="9447" xr:uid="{00000000-0005-0000-0000-0000B5DC0000}"/>
    <cellStyle name="Percent 3 2 3 3 4 5 2" xfId="22068" xr:uid="{00000000-0005-0000-0000-0000B6DC0000}"/>
    <cellStyle name="Percent 3 2 3 3 4 5 2 2" xfId="57284" xr:uid="{00000000-0005-0000-0000-0000B7DC0000}"/>
    <cellStyle name="Percent 3 2 3 3 4 5 3" xfId="44687" xr:uid="{00000000-0005-0000-0000-0000B8DC0000}"/>
    <cellStyle name="Percent 3 2 3 3 4 5 4" xfId="34673" xr:uid="{00000000-0005-0000-0000-0000B9DC0000}"/>
    <cellStyle name="Percent 3 2 3 3 4 6" xfId="11241" xr:uid="{00000000-0005-0000-0000-0000BADC0000}"/>
    <cellStyle name="Percent 3 2 3 3 4 6 2" xfId="23844" xr:uid="{00000000-0005-0000-0000-0000BBDC0000}"/>
    <cellStyle name="Percent 3 2 3 3 4 6 2 2" xfId="59060" xr:uid="{00000000-0005-0000-0000-0000BCDC0000}"/>
    <cellStyle name="Percent 3 2 3 3 4 6 3" xfId="46463" xr:uid="{00000000-0005-0000-0000-0000BDDC0000}"/>
    <cellStyle name="Percent 3 2 3 3 4 6 4" xfId="36449" xr:uid="{00000000-0005-0000-0000-0000BEDC0000}"/>
    <cellStyle name="Percent 3 2 3 3 4 7" xfId="15608" xr:uid="{00000000-0005-0000-0000-0000BFDC0000}"/>
    <cellStyle name="Percent 3 2 3 3 4 7 2" xfId="50824" xr:uid="{00000000-0005-0000-0000-0000C0DC0000}"/>
    <cellStyle name="Percent 3 2 3 3 4 7 3" xfId="28213" xr:uid="{00000000-0005-0000-0000-0000C1DC0000}"/>
    <cellStyle name="Percent 3 2 3 3 4 8" xfId="12699" xr:uid="{00000000-0005-0000-0000-0000C2DC0000}"/>
    <cellStyle name="Percent 3 2 3 3 4 8 2" xfId="47917" xr:uid="{00000000-0005-0000-0000-0000C3DC0000}"/>
    <cellStyle name="Percent 3 2 3 3 4 9" xfId="38227" xr:uid="{00000000-0005-0000-0000-0000C4DC0000}"/>
    <cellStyle name="Percent 3 2 3 3 5" xfId="3428" xr:uid="{00000000-0005-0000-0000-0000C5DC0000}"/>
    <cellStyle name="Percent 3 2 3 3 5 10" xfId="26924" xr:uid="{00000000-0005-0000-0000-0000C6DC0000}"/>
    <cellStyle name="Percent 3 2 3 3 5 11" xfId="61328" xr:uid="{00000000-0005-0000-0000-0000C7DC0000}"/>
    <cellStyle name="Percent 3 2 3 3 5 2" xfId="5224" xr:uid="{00000000-0005-0000-0000-0000C8DC0000}"/>
    <cellStyle name="Percent 3 2 3 3 5 2 2" xfId="17871" xr:uid="{00000000-0005-0000-0000-0000C9DC0000}"/>
    <cellStyle name="Percent 3 2 3 3 5 2 2 2" xfId="53087" xr:uid="{00000000-0005-0000-0000-0000CADC0000}"/>
    <cellStyle name="Percent 3 2 3 3 5 2 3" xfId="40490" xr:uid="{00000000-0005-0000-0000-0000CBDC0000}"/>
    <cellStyle name="Percent 3 2 3 3 5 2 4" xfId="30476" xr:uid="{00000000-0005-0000-0000-0000CCDC0000}"/>
    <cellStyle name="Percent 3 2 3 3 5 3" xfId="6694" xr:uid="{00000000-0005-0000-0000-0000CDDC0000}"/>
    <cellStyle name="Percent 3 2 3 3 5 3 2" xfId="19325" xr:uid="{00000000-0005-0000-0000-0000CEDC0000}"/>
    <cellStyle name="Percent 3 2 3 3 5 3 2 2" xfId="54541" xr:uid="{00000000-0005-0000-0000-0000CFDC0000}"/>
    <cellStyle name="Percent 3 2 3 3 5 3 3" xfId="41944" xr:uid="{00000000-0005-0000-0000-0000D0DC0000}"/>
    <cellStyle name="Percent 3 2 3 3 5 3 4" xfId="31930" xr:uid="{00000000-0005-0000-0000-0000D1DC0000}"/>
    <cellStyle name="Percent 3 2 3 3 5 4" xfId="8153" xr:uid="{00000000-0005-0000-0000-0000D2DC0000}"/>
    <cellStyle name="Percent 3 2 3 3 5 4 2" xfId="20779" xr:uid="{00000000-0005-0000-0000-0000D3DC0000}"/>
    <cellStyle name="Percent 3 2 3 3 5 4 2 2" xfId="55995" xr:uid="{00000000-0005-0000-0000-0000D4DC0000}"/>
    <cellStyle name="Percent 3 2 3 3 5 4 3" xfId="43398" xr:uid="{00000000-0005-0000-0000-0000D5DC0000}"/>
    <cellStyle name="Percent 3 2 3 3 5 4 4" xfId="33384" xr:uid="{00000000-0005-0000-0000-0000D6DC0000}"/>
    <cellStyle name="Percent 3 2 3 3 5 5" xfId="9934" xr:uid="{00000000-0005-0000-0000-0000D7DC0000}"/>
    <cellStyle name="Percent 3 2 3 3 5 5 2" xfId="22555" xr:uid="{00000000-0005-0000-0000-0000D8DC0000}"/>
    <cellStyle name="Percent 3 2 3 3 5 5 2 2" xfId="57771" xr:uid="{00000000-0005-0000-0000-0000D9DC0000}"/>
    <cellStyle name="Percent 3 2 3 3 5 5 3" xfId="45174" xr:uid="{00000000-0005-0000-0000-0000DADC0000}"/>
    <cellStyle name="Percent 3 2 3 3 5 5 4" xfId="35160" xr:uid="{00000000-0005-0000-0000-0000DBDC0000}"/>
    <cellStyle name="Percent 3 2 3 3 5 6" xfId="11728" xr:uid="{00000000-0005-0000-0000-0000DCDC0000}"/>
    <cellStyle name="Percent 3 2 3 3 5 6 2" xfId="24331" xr:uid="{00000000-0005-0000-0000-0000DDDC0000}"/>
    <cellStyle name="Percent 3 2 3 3 5 6 2 2" xfId="59547" xr:uid="{00000000-0005-0000-0000-0000DEDC0000}"/>
    <cellStyle name="Percent 3 2 3 3 5 6 3" xfId="46950" xr:uid="{00000000-0005-0000-0000-0000DFDC0000}"/>
    <cellStyle name="Percent 3 2 3 3 5 6 4" xfId="36936" xr:uid="{00000000-0005-0000-0000-0000E0DC0000}"/>
    <cellStyle name="Percent 3 2 3 3 5 7" xfId="16095" xr:uid="{00000000-0005-0000-0000-0000E1DC0000}"/>
    <cellStyle name="Percent 3 2 3 3 5 7 2" xfId="51311" xr:uid="{00000000-0005-0000-0000-0000E2DC0000}"/>
    <cellStyle name="Percent 3 2 3 3 5 7 3" xfId="28700" xr:uid="{00000000-0005-0000-0000-0000E3DC0000}"/>
    <cellStyle name="Percent 3 2 3 3 5 8" xfId="14317" xr:uid="{00000000-0005-0000-0000-0000E4DC0000}"/>
    <cellStyle name="Percent 3 2 3 3 5 8 2" xfId="49535" xr:uid="{00000000-0005-0000-0000-0000E5DC0000}"/>
    <cellStyle name="Percent 3 2 3 3 5 9" xfId="38714" xr:uid="{00000000-0005-0000-0000-0000E6DC0000}"/>
    <cellStyle name="Percent 3 2 3 3 6" xfId="2588" xr:uid="{00000000-0005-0000-0000-0000E7DC0000}"/>
    <cellStyle name="Percent 3 2 3 3 6 10" xfId="26115" xr:uid="{00000000-0005-0000-0000-0000E8DC0000}"/>
    <cellStyle name="Percent 3 2 3 3 6 11" xfId="60519" xr:uid="{00000000-0005-0000-0000-0000E9DC0000}"/>
    <cellStyle name="Percent 3 2 3 3 6 2" xfId="4415" xr:uid="{00000000-0005-0000-0000-0000EADC0000}"/>
    <cellStyle name="Percent 3 2 3 3 6 2 2" xfId="17062" xr:uid="{00000000-0005-0000-0000-0000EBDC0000}"/>
    <cellStyle name="Percent 3 2 3 3 6 2 2 2" xfId="52278" xr:uid="{00000000-0005-0000-0000-0000ECDC0000}"/>
    <cellStyle name="Percent 3 2 3 3 6 2 3" xfId="39681" xr:uid="{00000000-0005-0000-0000-0000EDDC0000}"/>
    <cellStyle name="Percent 3 2 3 3 6 2 4" xfId="29667" xr:uid="{00000000-0005-0000-0000-0000EEDC0000}"/>
    <cellStyle name="Percent 3 2 3 3 6 3" xfId="5885" xr:uid="{00000000-0005-0000-0000-0000EFDC0000}"/>
    <cellStyle name="Percent 3 2 3 3 6 3 2" xfId="18516" xr:uid="{00000000-0005-0000-0000-0000F0DC0000}"/>
    <cellStyle name="Percent 3 2 3 3 6 3 2 2" xfId="53732" xr:uid="{00000000-0005-0000-0000-0000F1DC0000}"/>
    <cellStyle name="Percent 3 2 3 3 6 3 3" xfId="41135" xr:uid="{00000000-0005-0000-0000-0000F2DC0000}"/>
    <cellStyle name="Percent 3 2 3 3 6 3 4" xfId="31121" xr:uid="{00000000-0005-0000-0000-0000F3DC0000}"/>
    <cellStyle name="Percent 3 2 3 3 6 4" xfId="7344" xr:uid="{00000000-0005-0000-0000-0000F4DC0000}"/>
    <cellStyle name="Percent 3 2 3 3 6 4 2" xfId="19970" xr:uid="{00000000-0005-0000-0000-0000F5DC0000}"/>
    <cellStyle name="Percent 3 2 3 3 6 4 2 2" xfId="55186" xr:uid="{00000000-0005-0000-0000-0000F6DC0000}"/>
    <cellStyle name="Percent 3 2 3 3 6 4 3" xfId="42589" xr:uid="{00000000-0005-0000-0000-0000F7DC0000}"/>
    <cellStyle name="Percent 3 2 3 3 6 4 4" xfId="32575" xr:uid="{00000000-0005-0000-0000-0000F8DC0000}"/>
    <cellStyle name="Percent 3 2 3 3 6 5" xfId="9125" xr:uid="{00000000-0005-0000-0000-0000F9DC0000}"/>
    <cellStyle name="Percent 3 2 3 3 6 5 2" xfId="21746" xr:uid="{00000000-0005-0000-0000-0000FADC0000}"/>
    <cellStyle name="Percent 3 2 3 3 6 5 2 2" xfId="56962" xr:uid="{00000000-0005-0000-0000-0000FBDC0000}"/>
    <cellStyle name="Percent 3 2 3 3 6 5 3" xfId="44365" xr:uid="{00000000-0005-0000-0000-0000FCDC0000}"/>
    <cellStyle name="Percent 3 2 3 3 6 5 4" xfId="34351" xr:uid="{00000000-0005-0000-0000-0000FDDC0000}"/>
    <cellStyle name="Percent 3 2 3 3 6 6" xfId="10919" xr:uid="{00000000-0005-0000-0000-0000FEDC0000}"/>
    <cellStyle name="Percent 3 2 3 3 6 6 2" xfId="23522" xr:uid="{00000000-0005-0000-0000-0000FFDC0000}"/>
    <cellStyle name="Percent 3 2 3 3 6 6 2 2" xfId="58738" xr:uid="{00000000-0005-0000-0000-000000DD0000}"/>
    <cellStyle name="Percent 3 2 3 3 6 6 3" xfId="46141" xr:uid="{00000000-0005-0000-0000-000001DD0000}"/>
    <cellStyle name="Percent 3 2 3 3 6 6 4" xfId="36127" xr:uid="{00000000-0005-0000-0000-000002DD0000}"/>
    <cellStyle name="Percent 3 2 3 3 6 7" xfId="15286" xr:uid="{00000000-0005-0000-0000-000003DD0000}"/>
    <cellStyle name="Percent 3 2 3 3 6 7 2" xfId="50502" xr:uid="{00000000-0005-0000-0000-000004DD0000}"/>
    <cellStyle name="Percent 3 2 3 3 6 7 3" xfId="27891" xr:uid="{00000000-0005-0000-0000-000005DD0000}"/>
    <cellStyle name="Percent 3 2 3 3 6 8" xfId="13508" xr:uid="{00000000-0005-0000-0000-000006DD0000}"/>
    <cellStyle name="Percent 3 2 3 3 6 8 2" xfId="48726" xr:uid="{00000000-0005-0000-0000-000007DD0000}"/>
    <cellStyle name="Percent 3 2 3 3 6 9" xfId="37905" xr:uid="{00000000-0005-0000-0000-000008DD0000}"/>
    <cellStyle name="Percent 3 2 3 3 7" xfId="3752" xr:uid="{00000000-0005-0000-0000-000009DD0000}"/>
    <cellStyle name="Percent 3 2 3 3 7 2" xfId="8476" xr:uid="{00000000-0005-0000-0000-00000ADD0000}"/>
    <cellStyle name="Percent 3 2 3 3 7 2 2" xfId="21102" xr:uid="{00000000-0005-0000-0000-00000BDD0000}"/>
    <cellStyle name="Percent 3 2 3 3 7 2 2 2" xfId="56318" xr:uid="{00000000-0005-0000-0000-00000CDD0000}"/>
    <cellStyle name="Percent 3 2 3 3 7 2 3" xfId="43721" xr:uid="{00000000-0005-0000-0000-00000DDD0000}"/>
    <cellStyle name="Percent 3 2 3 3 7 2 4" xfId="33707" xr:uid="{00000000-0005-0000-0000-00000EDD0000}"/>
    <cellStyle name="Percent 3 2 3 3 7 3" xfId="10257" xr:uid="{00000000-0005-0000-0000-00000FDD0000}"/>
    <cellStyle name="Percent 3 2 3 3 7 3 2" xfId="22878" xr:uid="{00000000-0005-0000-0000-000010DD0000}"/>
    <cellStyle name="Percent 3 2 3 3 7 3 2 2" xfId="58094" xr:uid="{00000000-0005-0000-0000-000011DD0000}"/>
    <cellStyle name="Percent 3 2 3 3 7 3 3" xfId="45497" xr:uid="{00000000-0005-0000-0000-000012DD0000}"/>
    <cellStyle name="Percent 3 2 3 3 7 3 4" xfId="35483" xr:uid="{00000000-0005-0000-0000-000013DD0000}"/>
    <cellStyle name="Percent 3 2 3 3 7 4" xfId="12053" xr:uid="{00000000-0005-0000-0000-000014DD0000}"/>
    <cellStyle name="Percent 3 2 3 3 7 4 2" xfId="24654" xr:uid="{00000000-0005-0000-0000-000015DD0000}"/>
    <cellStyle name="Percent 3 2 3 3 7 4 2 2" xfId="59870" xr:uid="{00000000-0005-0000-0000-000016DD0000}"/>
    <cellStyle name="Percent 3 2 3 3 7 4 3" xfId="47273" xr:uid="{00000000-0005-0000-0000-000017DD0000}"/>
    <cellStyle name="Percent 3 2 3 3 7 4 4" xfId="37259" xr:uid="{00000000-0005-0000-0000-000018DD0000}"/>
    <cellStyle name="Percent 3 2 3 3 7 5" xfId="16418" xr:uid="{00000000-0005-0000-0000-000019DD0000}"/>
    <cellStyle name="Percent 3 2 3 3 7 5 2" xfId="51634" xr:uid="{00000000-0005-0000-0000-00001ADD0000}"/>
    <cellStyle name="Percent 3 2 3 3 7 5 3" xfId="29023" xr:uid="{00000000-0005-0000-0000-00001BDD0000}"/>
    <cellStyle name="Percent 3 2 3 3 7 6" xfId="14640" xr:uid="{00000000-0005-0000-0000-00001CDD0000}"/>
    <cellStyle name="Percent 3 2 3 3 7 6 2" xfId="49858" xr:uid="{00000000-0005-0000-0000-00001DDD0000}"/>
    <cellStyle name="Percent 3 2 3 3 7 7" xfId="39037" xr:uid="{00000000-0005-0000-0000-00001EDD0000}"/>
    <cellStyle name="Percent 3 2 3 3 7 8" xfId="27247" xr:uid="{00000000-0005-0000-0000-00001FDD0000}"/>
    <cellStyle name="Percent 3 2 3 3 8" xfId="4090" xr:uid="{00000000-0005-0000-0000-000020DD0000}"/>
    <cellStyle name="Percent 3 2 3 3 8 2" xfId="16740" xr:uid="{00000000-0005-0000-0000-000021DD0000}"/>
    <cellStyle name="Percent 3 2 3 3 8 2 2" xfId="51956" xr:uid="{00000000-0005-0000-0000-000022DD0000}"/>
    <cellStyle name="Percent 3 2 3 3 8 2 3" xfId="29345" xr:uid="{00000000-0005-0000-0000-000023DD0000}"/>
    <cellStyle name="Percent 3 2 3 3 8 3" xfId="13186" xr:uid="{00000000-0005-0000-0000-000024DD0000}"/>
    <cellStyle name="Percent 3 2 3 3 8 3 2" xfId="48404" xr:uid="{00000000-0005-0000-0000-000025DD0000}"/>
    <cellStyle name="Percent 3 2 3 3 8 4" xfId="39359" xr:uid="{00000000-0005-0000-0000-000026DD0000}"/>
    <cellStyle name="Percent 3 2 3 3 8 5" xfId="25793" xr:uid="{00000000-0005-0000-0000-000027DD0000}"/>
    <cellStyle name="Percent 3 2 3 3 9" xfId="5563" xr:uid="{00000000-0005-0000-0000-000028DD0000}"/>
    <cellStyle name="Percent 3 2 3 3 9 2" xfId="18194" xr:uid="{00000000-0005-0000-0000-000029DD0000}"/>
    <cellStyle name="Percent 3 2 3 3 9 2 2" xfId="53410" xr:uid="{00000000-0005-0000-0000-00002ADD0000}"/>
    <cellStyle name="Percent 3 2 3 3 9 3" xfId="40813" xr:uid="{00000000-0005-0000-0000-00002BDD0000}"/>
    <cellStyle name="Percent 3 2 3 3 9 4" xfId="30799" xr:uid="{00000000-0005-0000-0000-00002CDD0000}"/>
    <cellStyle name="Percent 3 2 3 4" xfId="2332" xr:uid="{00000000-0005-0000-0000-00002DDD0000}"/>
    <cellStyle name="Percent 3 2 3 4 10" xfId="10749" xr:uid="{00000000-0005-0000-0000-00002EDD0000}"/>
    <cellStyle name="Percent 3 2 3 4 10 2" xfId="23360" xr:uid="{00000000-0005-0000-0000-00002FDD0000}"/>
    <cellStyle name="Percent 3 2 3 4 10 2 2" xfId="58576" xr:uid="{00000000-0005-0000-0000-000030DD0000}"/>
    <cellStyle name="Percent 3 2 3 4 10 3" xfId="45979" xr:uid="{00000000-0005-0000-0000-000031DD0000}"/>
    <cellStyle name="Percent 3 2 3 4 10 4" xfId="35965" xr:uid="{00000000-0005-0000-0000-000032DD0000}"/>
    <cellStyle name="Percent 3 2 3 4 11" xfId="15044" xr:uid="{00000000-0005-0000-0000-000033DD0000}"/>
    <cellStyle name="Percent 3 2 3 4 11 2" xfId="50260" xr:uid="{00000000-0005-0000-0000-000034DD0000}"/>
    <cellStyle name="Percent 3 2 3 4 11 3" xfId="27649" xr:uid="{00000000-0005-0000-0000-000035DD0000}"/>
    <cellStyle name="Percent 3 2 3 4 12" xfId="12457" xr:uid="{00000000-0005-0000-0000-000036DD0000}"/>
    <cellStyle name="Percent 3 2 3 4 12 2" xfId="47675" xr:uid="{00000000-0005-0000-0000-000037DD0000}"/>
    <cellStyle name="Percent 3 2 3 4 13" xfId="37663" xr:uid="{00000000-0005-0000-0000-000038DD0000}"/>
    <cellStyle name="Percent 3 2 3 4 14" xfId="25064" xr:uid="{00000000-0005-0000-0000-000039DD0000}"/>
    <cellStyle name="Percent 3 2 3 4 15" xfId="60277" xr:uid="{00000000-0005-0000-0000-00003ADD0000}"/>
    <cellStyle name="Percent 3 2 3 4 2" xfId="3179" xr:uid="{00000000-0005-0000-0000-00003BDD0000}"/>
    <cellStyle name="Percent 3 2 3 4 2 10" xfId="25548" xr:uid="{00000000-0005-0000-0000-00003CDD0000}"/>
    <cellStyle name="Percent 3 2 3 4 2 11" xfId="61083" xr:uid="{00000000-0005-0000-0000-00003DDD0000}"/>
    <cellStyle name="Percent 3 2 3 4 2 2" xfId="4979" xr:uid="{00000000-0005-0000-0000-00003EDD0000}"/>
    <cellStyle name="Percent 3 2 3 4 2 2 2" xfId="17626" xr:uid="{00000000-0005-0000-0000-00003FDD0000}"/>
    <cellStyle name="Percent 3 2 3 4 2 2 2 2" xfId="52842" xr:uid="{00000000-0005-0000-0000-000040DD0000}"/>
    <cellStyle name="Percent 3 2 3 4 2 2 2 3" xfId="30231" xr:uid="{00000000-0005-0000-0000-000041DD0000}"/>
    <cellStyle name="Percent 3 2 3 4 2 2 3" xfId="14072" xr:uid="{00000000-0005-0000-0000-000042DD0000}"/>
    <cellStyle name="Percent 3 2 3 4 2 2 3 2" xfId="49290" xr:uid="{00000000-0005-0000-0000-000043DD0000}"/>
    <cellStyle name="Percent 3 2 3 4 2 2 4" xfId="40245" xr:uid="{00000000-0005-0000-0000-000044DD0000}"/>
    <cellStyle name="Percent 3 2 3 4 2 2 5" xfId="26679" xr:uid="{00000000-0005-0000-0000-000045DD0000}"/>
    <cellStyle name="Percent 3 2 3 4 2 3" xfId="6449" xr:uid="{00000000-0005-0000-0000-000046DD0000}"/>
    <cellStyle name="Percent 3 2 3 4 2 3 2" xfId="19080" xr:uid="{00000000-0005-0000-0000-000047DD0000}"/>
    <cellStyle name="Percent 3 2 3 4 2 3 2 2" xfId="54296" xr:uid="{00000000-0005-0000-0000-000048DD0000}"/>
    <cellStyle name="Percent 3 2 3 4 2 3 3" xfId="41699" xr:uid="{00000000-0005-0000-0000-000049DD0000}"/>
    <cellStyle name="Percent 3 2 3 4 2 3 4" xfId="31685" xr:uid="{00000000-0005-0000-0000-00004ADD0000}"/>
    <cellStyle name="Percent 3 2 3 4 2 4" xfId="7908" xr:uid="{00000000-0005-0000-0000-00004BDD0000}"/>
    <cellStyle name="Percent 3 2 3 4 2 4 2" xfId="20534" xr:uid="{00000000-0005-0000-0000-00004CDD0000}"/>
    <cellStyle name="Percent 3 2 3 4 2 4 2 2" xfId="55750" xr:uid="{00000000-0005-0000-0000-00004DDD0000}"/>
    <cellStyle name="Percent 3 2 3 4 2 4 3" xfId="43153" xr:uid="{00000000-0005-0000-0000-00004EDD0000}"/>
    <cellStyle name="Percent 3 2 3 4 2 4 4" xfId="33139" xr:uid="{00000000-0005-0000-0000-00004FDD0000}"/>
    <cellStyle name="Percent 3 2 3 4 2 5" xfId="9689" xr:uid="{00000000-0005-0000-0000-000050DD0000}"/>
    <cellStyle name="Percent 3 2 3 4 2 5 2" xfId="22310" xr:uid="{00000000-0005-0000-0000-000051DD0000}"/>
    <cellStyle name="Percent 3 2 3 4 2 5 2 2" xfId="57526" xr:uid="{00000000-0005-0000-0000-000052DD0000}"/>
    <cellStyle name="Percent 3 2 3 4 2 5 3" xfId="44929" xr:uid="{00000000-0005-0000-0000-000053DD0000}"/>
    <cellStyle name="Percent 3 2 3 4 2 5 4" xfId="34915" xr:uid="{00000000-0005-0000-0000-000054DD0000}"/>
    <cellStyle name="Percent 3 2 3 4 2 6" xfId="11483" xr:uid="{00000000-0005-0000-0000-000055DD0000}"/>
    <cellStyle name="Percent 3 2 3 4 2 6 2" xfId="24086" xr:uid="{00000000-0005-0000-0000-000056DD0000}"/>
    <cellStyle name="Percent 3 2 3 4 2 6 2 2" xfId="59302" xr:uid="{00000000-0005-0000-0000-000057DD0000}"/>
    <cellStyle name="Percent 3 2 3 4 2 6 3" xfId="46705" xr:uid="{00000000-0005-0000-0000-000058DD0000}"/>
    <cellStyle name="Percent 3 2 3 4 2 6 4" xfId="36691" xr:uid="{00000000-0005-0000-0000-000059DD0000}"/>
    <cellStyle name="Percent 3 2 3 4 2 7" xfId="15850" xr:uid="{00000000-0005-0000-0000-00005ADD0000}"/>
    <cellStyle name="Percent 3 2 3 4 2 7 2" xfId="51066" xr:uid="{00000000-0005-0000-0000-00005BDD0000}"/>
    <cellStyle name="Percent 3 2 3 4 2 7 3" xfId="28455" xr:uid="{00000000-0005-0000-0000-00005CDD0000}"/>
    <cellStyle name="Percent 3 2 3 4 2 8" xfId="12941" xr:uid="{00000000-0005-0000-0000-00005DDD0000}"/>
    <cellStyle name="Percent 3 2 3 4 2 8 2" xfId="48159" xr:uid="{00000000-0005-0000-0000-00005EDD0000}"/>
    <cellStyle name="Percent 3 2 3 4 2 9" xfId="38469" xr:uid="{00000000-0005-0000-0000-00005FDD0000}"/>
    <cellStyle name="Percent 3 2 3 4 3" xfId="3508" xr:uid="{00000000-0005-0000-0000-000060DD0000}"/>
    <cellStyle name="Percent 3 2 3 4 3 10" xfId="27004" xr:uid="{00000000-0005-0000-0000-000061DD0000}"/>
    <cellStyle name="Percent 3 2 3 4 3 11" xfId="61408" xr:uid="{00000000-0005-0000-0000-000062DD0000}"/>
    <cellStyle name="Percent 3 2 3 4 3 2" xfId="5304" xr:uid="{00000000-0005-0000-0000-000063DD0000}"/>
    <cellStyle name="Percent 3 2 3 4 3 2 2" xfId="17951" xr:uid="{00000000-0005-0000-0000-000064DD0000}"/>
    <cellStyle name="Percent 3 2 3 4 3 2 2 2" xfId="53167" xr:uid="{00000000-0005-0000-0000-000065DD0000}"/>
    <cellStyle name="Percent 3 2 3 4 3 2 3" xfId="40570" xr:uid="{00000000-0005-0000-0000-000066DD0000}"/>
    <cellStyle name="Percent 3 2 3 4 3 2 4" xfId="30556" xr:uid="{00000000-0005-0000-0000-000067DD0000}"/>
    <cellStyle name="Percent 3 2 3 4 3 3" xfId="6774" xr:uid="{00000000-0005-0000-0000-000068DD0000}"/>
    <cellStyle name="Percent 3 2 3 4 3 3 2" xfId="19405" xr:uid="{00000000-0005-0000-0000-000069DD0000}"/>
    <cellStyle name="Percent 3 2 3 4 3 3 2 2" xfId="54621" xr:uid="{00000000-0005-0000-0000-00006ADD0000}"/>
    <cellStyle name="Percent 3 2 3 4 3 3 3" xfId="42024" xr:uid="{00000000-0005-0000-0000-00006BDD0000}"/>
    <cellStyle name="Percent 3 2 3 4 3 3 4" xfId="32010" xr:uid="{00000000-0005-0000-0000-00006CDD0000}"/>
    <cellStyle name="Percent 3 2 3 4 3 4" xfId="8233" xr:uid="{00000000-0005-0000-0000-00006DDD0000}"/>
    <cellStyle name="Percent 3 2 3 4 3 4 2" xfId="20859" xr:uid="{00000000-0005-0000-0000-00006EDD0000}"/>
    <cellStyle name="Percent 3 2 3 4 3 4 2 2" xfId="56075" xr:uid="{00000000-0005-0000-0000-00006FDD0000}"/>
    <cellStyle name="Percent 3 2 3 4 3 4 3" xfId="43478" xr:uid="{00000000-0005-0000-0000-000070DD0000}"/>
    <cellStyle name="Percent 3 2 3 4 3 4 4" xfId="33464" xr:uid="{00000000-0005-0000-0000-000071DD0000}"/>
    <cellStyle name="Percent 3 2 3 4 3 5" xfId="10014" xr:uid="{00000000-0005-0000-0000-000072DD0000}"/>
    <cellStyle name="Percent 3 2 3 4 3 5 2" xfId="22635" xr:uid="{00000000-0005-0000-0000-000073DD0000}"/>
    <cellStyle name="Percent 3 2 3 4 3 5 2 2" xfId="57851" xr:uid="{00000000-0005-0000-0000-000074DD0000}"/>
    <cellStyle name="Percent 3 2 3 4 3 5 3" xfId="45254" xr:uid="{00000000-0005-0000-0000-000075DD0000}"/>
    <cellStyle name="Percent 3 2 3 4 3 5 4" xfId="35240" xr:uid="{00000000-0005-0000-0000-000076DD0000}"/>
    <cellStyle name="Percent 3 2 3 4 3 6" xfId="11808" xr:uid="{00000000-0005-0000-0000-000077DD0000}"/>
    <cellStyle name="Percent 3 2 3 4 3 6 2" xfId="24411" xr:uid="{00000000-0005-0000-0000-000078DD0000}"/>
    <cellStyle name="Percent 3 2 3 4 3 6 2 2" xfId="59627" xr:uid="{00000000-0005-0000-0000-000079DD0000}"/>
    <cellStyle name="Percent 3 2 3 4 3 6 3" xfId="47030" xr:uid="{00000000-0005-0000-0000-00007ADD0000}"/>
    <cellStyle name="Percent 3 2 3 4 3 6 4" xfId="37016" xr:uid="{00000000-0005-0000-0000-00007BDD0000}"/>
    <cellStyle name="Percent 3 2 3 4 3 7" xfId="16175" xr:uid="{00000000-0005-0000-0000-00007CDD0000}"/>
    <cellStyle name="Percent 3 2 3 4 3 7 2" xfId="51391" xr:uid="{00000000-0005-0000-0000-00007DDD0000}"/>
    <cellStyle name="Percent 3 2 3 4 3 7 3" xfId="28780" xr:uid="{00000000-0005-0000-0000-00007EDD0000}"/>
    <cellStyle name="Percent 3 2 3 4 3 8" xfId="14397" xr:uid="{00000000-0005-0000-0000-00007FDD0000}"/>
    <cellStyle name="Percent 3 2 3 4 3 8 2" xfId="49615" xr:uid="{00000000-0005-0000-0000-000080DD0000}"/>
    <cellStyle name="Percent 3 2 3 4 3 9" xfId="38794" xr:uid="{00000000-0005-0000-0000-000081DD0000}"/>
    <cellStyle name="Percent 3 2 3 4 4" xfId="2669" xr:uid="{00000000-0005-0000-0000-000082DD0000}"/>
    <cellStyle name="Percent 3 2 3 4 4 10" xfId="26195" xr:uid="{00000000-0005-0000-0000-000083DD0000}"/>
    <cellStyle name="Percent 3 2 3 4 4 11" xfId="60599" xr:uid="{00000000-0005-0000-0000-000084DD0000}"/>
    <cellStyle name="Percent 3 2 3 4 4 2" xfId="4495" xr:uid="{00000000-0005-0000-0000-000085DD0000}"/>
    <cellStyle name="Percent 3 2 3 4 4 2 2" xfId="17142" xr:uid="{00000000-0005-0000-0000-000086DD0000}"/>
    <cellStyle name="Percent 3 2 3 4 4 2 2 2" xfId="52358" xr:uid="{00000000-0005-0000-0000-000087DD0000}"/>
    <cellStyle name="Percent 3 2 3 4 4 2 3" xfId="39761" xr:uid="{00000000-0005-0000-0000-000088DD0000}"/>
    <cellStyle name="Percent 3 2 3 4 4 2 4" xfId="29747" xr:uid="{00000000-0005-0000-0000-000089DD0000}"/>
    <cellStyle name="Percent 3 2 3 4 4 3" xfId="5965" xr:uid="{00000000-0005-0000-0000-00008ADD0000}"/>
    <cellStyle name="Percent 3 2 3 4 4 3 2" xfId="18596" xr:uid="{00000000-0005-0000-0000-00008BDD0000}"/>
    <cellStyle name="Percent 3 2 3 4 4 3 2 2" xfId="53812" xr:uid="{00000000-0005-0000-0000-00008CDD0000}"/>
    <cellStyle name="Percent 3 2 3 4 4 3 3" xfId="41215" xr:uid="{00000000-0005-0000-0000-00008DDD0000}"/>
    <cellStyle name="Percent 3 2 3 4 4 3 4" xfId="31201" xr:uid="{00000000-0005-0000-0000-00008EDD0000}"/>
    <cellStyle name="Percent 3 2 3 4 4 4" xfId="7424" xr:uid="{00000000-0005-0000-0000-00008FDD0000}"/>
    <cellStyle name="Percent 3 2 3 4 4 4 2" xfId="20050" xr:uid="{00000000-0005-0000-0000-000090DD0000}"/>
    <cellStyle name="Percent 3 2 3 4 4 4 2 2" xfId="55266" xr:uid="{00000000-0005-0000-0000-000091DD0000}"/>
    <cellStyle name="Percent 3 2 3 4 4 4 3" xfId="42669" xr:uid="{00000000-0005-0000-0000-000092DD0000}"/>
    <cellStyle name="Percent 3 2 3 4 4 4 4" xfId="32655" xr:uid="{00000000-0005-0000-0000-000093DD0000}"/>
    <cellStyle name="Percent 3 2 3 4 4 5" xfId="9205" xr:uid="{00000000-0005-0000-0000-000094DD0000}"/>
    <cellStyle name="Percent 3 2 3 4 4 5 2" xfId="21826" xr:uid="{00000000-0005-0000-0000-000095DD0000}"/>
    <cellStyle name="Percent 3 2 3 4 4 5 2 2" xfId="57042" xr:uid="{00000000-0005-0000-0000-000096DD0000}"/>
    <cellStyle name="Percent 3 2 3 4 4 5 3" xfId="44445" xr:uid="{00000000-0005-0000-0000-000097DD0000}"/>
    <cellStyle name="Percent 3 2 3 4 4 5 4" xfId="34431" xr:uid="{00000000-0005-0000-0000-000098DD0000}"/>
    <cellStyle name="Percent 3 2 3 4 4 6" xfId="10999" xr:uid="{00000000-0005-0000-0000-000099DD0000}"/>
    <cellStyle name="Percent 3 2 3 4 4 6 2" xfId="23602" xr:uid="{00000000-0005-0000-0000-00009ADD0000}"/>
    <cellStyle name="Percent 3 2 3 4 4 6 2 2" xfId="58818" xr:uid="{00000000-0005-0000-0000-00009BDD0000}"/>
    <cellStyle name="Percent 3 2 3 4 4 6 3" xfId="46221" xr:uid="{00000000-0005-0000-0000-00009CDD0000}"/>
    <cellStyle name="Percent 3 2 3 4 4 6 4" xfId="36207" xr:uid="{00000000-0005-0000-0000-00009DDD0000}"/>
    <cellStyle name="Percent 3 2 3 4 4 7" xfId="15366" xr:uid="{00000000-0005-0000-0000-00009EDD0000}"/>
    <cellStyle name="Percent 3 2 3 4 4 7 2" xfId="50582" xr:uid="{00000000-0005-0000-0000-00009FDD0000}"/>
    <cellStyle name="Percent 3 2 3 4 4 7 3" xfId="27971" xr:uid="{00000000-0005-0000-0000-0000A0DD0000}"/>
    <cellStyle name="Percent 3 2 3 4 4 8" xfId="13588" xr:uid="{00000000-0005-0000-0000-0000A1DD0000}"/>
    <cellStyle name="Percent 3 2 3 4 4 8 2" xfId="48806" xr:uid="{00000000-0005-0000-0000-0000A2DD0000}"/>
    <cellStyle name="Percent 3 2 3 4 4 9" xfId="37985" xr:uid="{00000000-0005-0000-0000-0000A3DD0000}"/>
    <cellStyle name="Percent 3 2 3 4 5" xfId="3833" xr:uid="{00000000-0005-0000-0000-0000A4DD0000}"/>
    <cellStyle name="Percent 3 2 3 4 5 2" xfId="8556" xr:uid="{00000000-0005-0000-0000-0000A5DD0000}"/>
    <cellStyle name="Percent 3 2 3 4 5 2 2" xfId="21182" xr:uid="{00000000-0005-0000-0000-0000A6DD0000}"/>
    <cellStyle name="Percent 3 2 3 4 5 2 2 2" xfId="56398" xr:uid="{00000000-0005-0000-0000-0000A7DD0000}"/>
    <cellStyle name="Percent 3 2 3 4 5 2 3" xfId="43801" xr:uid="{00000000-0005-0000-0000-0000A8DD0000}"/>
    <cellStyle name="Percent 3 2 3 4 5 2 4" xfId="33787" xr:uid="{00000000-0005-0000-0000-0000A9DD0000}"/>
    <cellStyle name="Percent 3 2 3 4 5 3" xfId="10337" xr:uid="{00000000-0005-0000-0000-0000AADD0000}"/>
    <cellStyle name="Percent 3 2 3 4 5 3 2" xfId="22958" xr:uid="{00000000-0005-0000-0000-0000ABDD0000}"/>
    <cellStyle name="Percent 3 2 3 4 5 3 2 2" xfId="58174" xr:uid="{00000000-0005-0000-0000-0000ACDD0000}"/>
    <cellStyle name="Percent 3 2 3 4 5 3 3" xfId="45577" xr:uid="{00000000-0005-0000-0000-0000ADDD0000}"/>
    <cellStyle name="Percent 3 2 3 4 5 3 4" xfId="35563" xr:uid="{00000000-0005-0000-0000-0000AEDD0000}"/>
    <cellStyle name="Percent 3 2 3 4 5 4" xfId="12133" xr:uid="{00000000-0005-0000-0000-0000AFDD0000}"/>
    <cellStyle name="Percent 3 2 3 4 5 4 2" xfId="24734" xr:uid="{00000000-0005-0000-0000-0000B0DD0000}"/>
    <cellStyle name="Percent 3 2 3 4 5 4 2 2" xfId="59950" xr:uid="{00000000-0005-0000-0000-0000B1DD0000}"/>
    <cellStyle name="Percent 3 2 3 4 5 4 3" xfId="47353" xr:uid="{00000000-0005-0000-0000-0000B2DD0000}"/>
    <cellStyle name="Percent 3 2 3 4 5 4 4" xfId="37339" xr:uid="{00000000-0005-0000-0000-0000B3DD0000}"/>
    <cellStyle name="Percent 3 2 3 4 5 5" xfId="16498" xr:uid="{00000000-0005-0000-0000-0000B4DD0000}"/>
    <cellStyle name="Percent 3 2 3 4 5 5 2" xfId="51714" xr:uid="{00000000-0005-0000-0000-0000B5DD0000}"/>
    <cellStyle name="Percent 3 2 3 4 5 5 3" xfId="29103" xr:uid="{00000000-0005-0000-0000-0000B6DD0000}"/>
    <cellStyle name="Percent 3 2 3 4 5 6" xfId="14720" xr:uid="{00000000-0005-0000-0000-0000B7DD0000}"/>
    <cellStyle name="Percent 3 2 3 4 5 6 2" xfId="49938" xr:uid="{00000000-0005-0000-0000-0000B8DD0000}"/>
    <cellStyle name="Percent 3 2 3 4 5 7" xfId="39117" xr:uid="{00000000-0005-0000-0000-0000B9DD0000}"/>
    <cellStyle name="Percent 3 2 3 4 5 8" xfId="27327" xr:uid="{00000000-0005-0000-0000-0000BADD0000}"/>
    <cellStyle name="Percent 3 2 3 4 6" xfId="4173" xr:uid="{00000000-0005-0000-0000-0000BBDD0000}"/>
    <cellStyle name="Percent 3 2 3 4 6 2" xfId="16820" xr:uid="{00000000-0005-0000-0000-0000BCDD0000}"/>
    <cellStyle name="Percent 3 2 3 4 6 2 2" xfId="52036" xr:uid="{00000000-0005-0000-0000-0000BDDD0000}"/>
    <cellStyle name="Percent 3 2 3 4 6 2 3" xfId="29425" xr:uid="{00000000-0005-0000-0000-0000BEDD0000}"/>
    <cellStyle name="Percent 3 2 3 4 6 3" xfId="13266" xr:uid="{00000000-0005-0000-0000-0000BFDD0000}"/>
    <cellStyle name="Percent 3 2 3 4 6 3 2" xfId="48484" xr:uid="{00000000-0005-0000-0000-0000C0DD0000}"/>
    <cellStyle name="Percent 3 2 3 4 6 4" xfId="39439" xr:uid="{00000000-0005-0000-0000-0000C1DD0000}"/>
    <cellStyle name="Percent 3 2 3 4 6 5" xfId="25873" xr:uid="{00000000-0005-0000-0000-0000C2DD0000}"/>
    <cellStyle name="Percent 3 2 3 4 7" xfId="5643" xr:uid="{00000000-0005-0000-0000-0000C3DD0000}"/>
    <cellStyle name="Percent 3 2 3 4 7 2" xfId="18274" xr:uid="{00000000-0005-0000-0000-0000C4DD0000}"/>
    <cellStyle name="Percent 3 2 3 4 7 2 2" xfId="53490" xr:uid="{00000000-0005-0000-0000-0000C5DD0000}"/>
    <cellStyle name="Percent 3 2 3 4 7 3" xfId="40893" xr:uid="{00000000-0005-0000-0000-0000C6DD0000}"/>
    <cellStyle name="Percent 3 2 3 4 7 4" xfId="30879" xr:uid="{00000000-0005-0000-0000-0000C7DD0000}"/>
    <cellStyle name="Percent 3 2 3 4 8" xfId="7102" xr:uid="{00000000-0005-0000-0000-0000C8DD0000}"/>
    <cellStyle name="Percent 3 2 3 4 8 2" xfId="19728" xr:uid="{00000000-0005-0000-0000-0000C9DD0000}"/>
    <cellStyle name="Percent 3 2 3 4 8 2 2" xfId="54944" xr:uid="{00000000-0005-0000-0000-0000CADD0000}"/>
    <cellStyle name="Percent 3 2 3 4 8 3" xfId="42347" xr:uid="{00000000-0005-0000-0000-0000CBDD0000}"/>
    <cellStyle name="Percent 3 2 3 4 8 4" xfId="32333" xr:uid="{00000000-0005-0000-0000-0000CCDD0000}"/>
    <cellStyle name="Percent 3 2 3 4 9" xfId="8883" xr:uid="{00000000-0005-0000-0000-0000CDDD0000}"/>
    <cellStyle name="Percent 3 2 3 4 9 2" xfId="21504" xr:uid="{00000000-0005-0000-0000-0000CEDD0000}"/>
    <cellStyle name="Percent 3 2 3 4 9 2 2" xfId="56720" xr:uid="{00000000-0005-0000-0000-0000CFDD0000}"/>
    <cellStyle name="Percent 3 2 3 4 9 3" xfId="44123" xr:uid="{00000000-0005-0000-0000-0000D0DD0000}"/>
    <cellStyle name="Percent 3 2 3 4 9 4" xfId="34109" xr:uid="{00000000-0005-0000-0000-0000D1DD0000}"/>
    <cellStyle name="Percent 3 2 3 5" xfId="3016" xr:uid="{00000000-0005-0000-0000-0000D2DD0000}"/>
    <cellStyle name="Percent 3 2 3 5 10" xfId="25391" xr:uid="{00000000-0005-0000-0000-0000D3DD0000}"/>
    <cellStyle name="Percent 3 2 3 5 11" xfId="60926" xr:uid="{00000000-0005-0000-0000-0000D4DD0000}"/>
    <cellStyle name="Percent 3 2 3 5 2" xfId="4822" xr:uid="{00000000-0005-0000-0000-0000D5DD0000}"/>
    <cellStyle name="Percent 3 2 3 5 2 2" xfId="17469" xr:uid="{00000000-0005-0000-0000-0000D6DD0000}"/>
    <cellStyle name="Percent 3 2 3 5 2 2 2" xfId="52685" xr:uid="{00000000-0005-0000-0000-0000D7DD0000}"/>
    <cellStyle name="Percent 3 2 3 5 2 2 3" xfId="30074" xr:uid="{00000000-0005-0000-0000-0000D8DD0000}"/>
    <cellStyle name="Percent 3 2 3 5 2 3" xfId="13915" xr:uid="{00000000-0005-0000-0000-0000D9DD0000}"/>
    <cellStyle name="Percent 3 2 3 5 2 3 2" xfId="49133" xr:uid="{00000000-0005-0000-0000-0000DADD0000}"/>
    <cellStyle name="Percent 3 2 3 5 2 4" xfId="40088" xr:uid="{00000000-0005-0000-0000-0000DBDD0000}"/>
    <cellStyle name="Percent 3 2 3 5 2 5" xfId="26522" xr:uid="{00000000-0005-0000-0000-0000DCDD0000}"/>
    <cellStyle name="Percent 3 2 3 5 3" xfId="6292" xr:uid="{00000000-0005-0000-0000-0000DDDD0000}"/>
    <cellStyle name="Percent 3 2 3 5 3 2" xfId="18923" xr:uid="{00000000-0005-0000-0000-0000DEDD0000}"/>
    <cellStyle name="Percent 3 2 3 5 3 2 2" xfId="54139" xr:uid="{00000000-0005-0000-0000-0000DFDD0000}"/>
    <cellStyle name="Percent 3 2 3 5 3 3" xfId="41542" xr:uid="{00000000-0005-0000-0000-0000E0DD0000}"/>
    <cellStyle name="Percent 3 2 3 5 3 4" xfId="31528" xr:uid="{00000000-0005-0000-0000-0000E1DD0000}"/>
    <cellStyle name="Percent 3 2 3 5 4" xfId="7751" xr:uid="{00000000-0005-0000-0000-0000E2DD0000}"/>
    <cellStyle name="Percent 3 2 3 5 4 2" xfId="20377" xr:uid="{00000000-0005-0000-0000-0000E3DD0000}"/>
    <cellStyle name="Percent 3 2 3 5 4 2 2" xfId="55593" xr:uid="{00000000-0005-0000-0000-0000E4DD0000}"/>
    <cellStyle name="Percent 3 2 3 5 4 3" xfId="42996" xr:uid="{00000000-0005-0000-0000-0000E5DD0000}"/>
    <cellStyle name="Percent 3 2 3 5 4 4" xfId="32982" xr:uid="{00000000-0005-0000-0000-0000E6DD0000}"/>
    <cellStyle name="Percent 3 2 3 5 5" xfId="9532" xr:uid="{00000000-0005-0000-0000-0000E7DD0000}"/>
    <cellStyle name="Percent 3 2 3 5 5 2" xfId="22153" xr:uid="{00000000-0005-0000-0000-0000E8DD0000}"/>
    <cellStyle name="Percent 3 2 3 5 5 2 2" xfId="57369" xr:uid="{00000000-0005-0000-0000-0000E9DD0000}"/>
    <cellStyle name="Percent 3 2 3 5 5 3" xfId="44772" xr:uid="{00000000-0005-0000-0000-0000EADD0000}"/>
    <cellStyle name="Percent 3 2 3 5 5 4" xfId="34758" xr:uid="{00000000-0005-0000-0000-0000EBDD0000}"/>
    <cellStyle name="Percent 3 2 3 5 6" xfId="11326" xr:uid="{00000000-0005-0000-0000-0000ECDD0000}"/>
    <cellStyle name="Percent 3 2 3 5 6 2" xfId="23929" xr:uid="{00000000-0005-0000-0000-0000EDDD0000}"/>
    <cellStyle name="Percent 3 2 3 5 6 2 2" xfId="59145" xr:uid="{00000000-0005-0000-0000-0000EEDD0000}"/>
    <cellStyle name="Percent 3 2 3 5 6 3" xfId="46548" xr:uid="{00000000-0005-0000-0000-0000EFDD0000}"/>
    <cellStyle name="Percent 3 2 3 5 6 4" xfId="36534" xr:uid="{00000000-0005-0000-0000-0000F0DD0000}"/>
    <cellStyle name="Percent 3 2 3 5 7" xfId="15693" xr:uid="{00000000-0005-0000-0000-0000F1DD0000}"/>
    <cellStyle name="Percent 3 2 3 5 7 2" xfId="50909" xr:uid="{00000000-0005-0000-0000-0000F2DD0000}"/>
    <cellStyle name="Percent 3 2 3 5 7 3" xfId="28298" xr:uid="{00000000-0005-0000-0000-0000F3DD0000}"/>
    <cellStyle name="Percent 3 2 3 5 8" xfId="12784" xr:uid="{00000000-0005-0000-0000-0000F4DD0000}"/>
    <cellStyle name="Percent 3 2 3 5 8 2" xfId="48002" xr:uid="{00000000-0005-0000-0000-0000F5DD0000}"/>
    <cellStyle name="Percent 3 2 3 5 9" xfId="38312" xr:uid="{00000000-0005-0000-0000-0000F6DD0000}"/>
    <cellStyle name="Percent 3 2 3 6" xfId="2846" xr:uid="{00000000-0005-0000-0000-0000F7DD0000}"/>
    <cellStyle name="Percent 3 2 3 6 10" xfId="25234" xr:uid="{00000000-0005-0000-0000-0000F8DD0000}"/>
    <cellStyle name="Percent 3 2 3 6 11" xfId="60769" xr:uid="{00000000-0005-0000-0000-0000F9DD0000}"/>
    <cellStyle name="Percent 3 2 3 6 2" xfId="4665" xr:uid="{00000000-0005-0000-0000-0000FADD0000}"/>
    <cellStyle name="Percent 3 2 3 6 2 2" xfId="17312" xr:uid="{00000000-0005-0000-0000-0000FBDD0000}"/>
    <cellStyle name="Percent 3 2 3 6 2 2 2" xfId="52528" xr:uid="{00000000-0005-0000-0000-0000FCDD0000}"/>
    <cellStyle name="Percent 3 2 3 6 2 2 3" xfId="29917" xr:uid="{00000000-0005-0000-0000-0000FDDD0000}"/>
    <cellStyle name="Percent 3 2 3 6 2 3" xfId="13758" xr:uid="{00000000-0005-0000-0000-0000FEDD0000}"/>
    <cellStyle name="Percent 3 2 3 6 2 3 2" xfId="48976" xr:uid="{00000000-0005-0000-0000-0000FFDD0000}"/>
    <cellStyle name="Percent 3 2 3 6 2 4" xfId="39931" xr:uid="{00000000-0005-0000-0000-000000DE0000}"/>
    <cellStyle name="Percent 3 2 3 6 2 5" xfId="26365" xr:uid="{00000000-0005-0000-0000-000001DE0000}"/>
    <cellStyle name="Percent 3 2 3 6 3" xfId="6135" xr:uid="{00000000-0005-0000-0000-000002DE0000}"/>
    <cellStyle name="Percent 3 2 3 6 3 2" xfId="18766" xr:uid="{00000000-0005-0000-0000-000003DE0000}"/>
    <cellStyle name="Percent 3 2 3 6 3 2 2" xfId="53982" xr:uid="{00000000-0005-0000-0000-000004DE0000}"/>
    <cellStyle name="Percent 3 2 3 6 3 3" xfId="41385" xr:uid="{00000000-0005-0000-0000-000005DE0000}"/>
    <cellStyle name="Percent 3 2 3 6 3 4" xfId="31371" xr:uid="{00000000-0005-0000-0000-000006DE0000}"/>
    <cellStyle name="Percent 3 2 3 6 4" xfId="7594" xr:uid="{00000000-0005-0000-0000-000007DE0000}"/>
    <cellStyle name="Percent 3 2 3 6 4 2" xfId="20220" xr:uid="{00000000-0005-0000-0000-000008DE0000}"/>
    <cellStyle name="Percent 3 2 3 6 4 2 2" xfId="55436" xr:uid="{00000000-0005-0000-0000-000009DE0000}"/>
    <cellStyle name="Percent 3 2 3 6 4 3" xfId="42839" xr:uid="{00000000-0005-0000-0000-00000ADE0000}"/>
    <cellStyle name="Percent 3 2 3 6 4 4" xfId="32825" xr:uid="{00000000-0005-0000-0000-00000BDE0000}"/>
    <cellStyle name="Percent 3 2 3 6 5" xfId="9375" xr:uid="{00000000-0005-0000-0000-00000CDE0000}"/>
    <cellStyle name="Percent 3 2 3 6 5 2" xfId="21996" xr:uid="{00000000-0005-0000-0000-00000DDE0000}"/>
    <cellStyle name="Percent 3 2 3 6 5 2 2" xfId="57212" xr:uid="{00000000-0005-0000-0000-00000EDE0000}"/>
    <cellStyle name="Percent 3 2 3 6 5 3" xfId="44615" xr:uid="{00000000-0005-0000-0000-00000FDE0000}"/>
    <cellStyle name="Percent 3 2 3 6 5 4" xfId="34601" xr:uid="{00000000-0005-0000-0000-000010DE0000}"/>
    <cellStyle name="Percent 3 2 3 6 6" xfId="11169" xr:uid="{00000000-0005-0000-0000-000011DE0000}"/>
    <cellStyle name="Percent 3 2 3 6 6 2" xfId="23772" xr:uid="{00000000-0005-0000-0000-000012DE0000}"/>
    <cellStyle name="Percent 3 2 3 6 6 2 2" xfId="58988" xr:uid="{00000000-0005-0000-0000-000013DE0000}"/>
    <cellStyle name="Percent 3 2 3 6 6 3" xfId="46391" xr:uid="{00000000-0005-0000-0000-000014DE0000}"/>
    <cellStyle name="Percent 3 2 3 6 6 4" xfId="36377" xr:uid="{00000000-0005-0000-0000-000015DE0000}"/>
    <cellStyle name="Percent 3 2 3 6 7" xfId="15536" xr:uid="{00000000-0005-0000-0000-000016DE0000}"/>
    <cellStyle name="Percent 3 2 3 6 7 2" xfId="50752" xr:uid="{00000000-0005-0000-0000-000017DE0000}"/>
    <cellStyle name="Percent 3 2 3 6 7 3" xfId="28141" xr:uid="{00000000-0005-0000-0000-000018DE0000}"/>
    <cellStyle name="Percent 3 2 3 6 8" xfId="12627" xr:uid="{00000000-0005-0000-0000-000019DE0000}"/>
    <cellStyle name="Percent 3 2 3 6 8 2" xfId="47845" xr:uid="{00000000-0005-0000-0000-00001ADE0000}"/>
    <cellStyle name="Percent 3 2 3 6 9" xfId="38155" xr:uid="{00000000-0005-0000-0000-00001BDE0000}"/>
    <cellStyle name="Percent 3 2 3 7" xfId="3356" xr:uid="{00000000-0005-0000-0000-00001CDE0000}"/>
    <cellStyle name="Percent 3 2 3 7 10" xfId="26852" xr:uid="{00000000-0005-0000-0000-00001DDE0000}"/>
    <cellStyle name="Percent 3 2 3 7 11" xfId="61256" xr:uid="{00000000-0005-0000-0000-00001EDE0000}"/>
    <cellStyle name="Percent 3 2 3 7 2" xfId="5152" xr:uid="{00000000-0005-0000-0000-00001FDE0000}"/>
    <cellStyle name="Percent 3 2 3 7 2 2" xfId="17799" xr:uid="{00000000-0005-0000-0000-000020DE0000}"/>
    <cellStyle name="Percent 3 2 3 7 2 2 2" xfId="53015" xr:uid="{00000000-0005-0000-0000-000021DE0000}"/>
    <cellStyle name="Percent 3 2 3 7 2 3" xfId="40418" xr:uid="{00000000-0005-0000-0000-000022DE0000}"/>
    <cellStyle name="Percent 3 2 3 7 2 4" xfId="30404" xr:uid="{00000000-0005-0000-0000-000023DE0000}"/>
    <cellStyle name="Percent 3 2 3 7 3" xfId="6622" xr:uid="{00000000-0005-0000-0000-000024DE0000}"/>
    <cellStyle name="Percent 3 2 3 7 3 2" xfId="19253" xr:uid="{00000000-0005-0000-0000-000025DE0000}"/>
    <cellStyle name="Percent 3 2 3 7 3 2 2" xfId="54469" xr:uid="{00000000-0005-0000-0000-000026DE0000}"/>
    <cellStyle name="Percent 3 2 3 7 3 3" xfId="41872" xr:uid="{00000000-0005-0000-0000-000027DE0000}"/>
    <cellStyle name="Percent 3 2 3 7 3 4" xfId="31858" xr:uid="{00000000-0005-0000-0000-000028DE0000}"/>
    <cellStyle name="Percent 3 2 3 7 4" xfId="8081" xr:uid="{00000000-0005-0000-0000-000029DE0000}"/>
    <cellStyle name="Percent 3 2 3 7 4 2" xfId="20707" xr:uid="{00000000-0005-0000-0000-00002ADE0000}"/>
    <cellStyle name="Percent 3 2 3 7 4 2 2" xfId="55923" xr:uid="{00000000-0005-0000-0000-00002BDE0000}"/>
    <cellStyle name="Percent 3 2 3 7 4 3" xfId="43326" xr:uid="{00000000-0005-0000-0000-00002CDE0000}"/>
    <cellStyle name="Percent 3 2 3 7 4 4" xfId="33312" xr:uid="{00000000-0005-0000-0000-00002DDE0000}"/>
    <cellStyle name="Percent 3 2 3 7 5" xfId="9862" xr:uid="{00000000-0005-0000-0000-00002EDE0000}"/>
    <cellStyle name="Percent 3 2 3 7 5 2" xfId="22483" xr:uid="{00000000-0005-0000-0000-00002FDE0000}"/>
    <cellStyle name="Percent 3 2 3 7 5 2 2" xfId="57699" xr:uid="{00000000-0005-0000-0000-000030DE0000}"/>
    <cellStyle name="Percent 3 2 3 7 5 3" xfId="45102" xr:uid="{00000000-0005-0000-0000-000031DE0000}"/>
    <cellStyle name="Percent 3 2 3 7 5 4" xfId="35088" xr:uid="{00000000-0005-0000-0000-000032DE0000}"/>
    <cellStyle name="Percent 3 2 3 7 6" xfId="11656" xr:uid="{00000000-0005-0000-0000-000033DE0000}"/>
    <cellStyle name="Percent 3 2 3 7 6 2" xfId="24259" xr:uid="{00000000-0005-0000-0000-000034DE0000}"/>
    <cellStyle name="Percent 3 2 3 7 6 2 2" xfId="59475" xr:uid="{00000000-0005-0000-0000-000035DE0000}"/>
    <cellStyle name="Percent 3 2 3 7 6 3" xfId="46878" xr:uid="{00000000-0005-0000-0000-000036DE0000}"/>
    <cellStyle name="Percent 3 2 3 7 6 4" xfId="36864" xr:uid="{00000000-0005-0000-0000-000037DE0000}"/>
    <cellStyle name="Percent 3 2 3 7 7" xfId="16023" xr:uid="{00000000-0005-0000-0000-000038DE0000}"/>
    <cellStyle name="Percent 3 2 3 7 7 2" xfId="51239" xr:uid="{00000000-0005-0000-0000-000039DE0000}"/>
    <cellStyle name="Percent 3 2 3 7 7 3" xfId="28628" xr:uid="{00000000-0005-0000-0000-00003ADE0000}"/>
    <cellStyle name="Percent 3 2 3 7 8" xfId="14245" xr:uid="{00000000-0005-0000-0000-00003BDE0000}"/>
    <cellStyle name="Percent 3 2 3 7 8 2" xfId="49463" xr:uid="{00000000-0005-0000-0000-00003CDE0000}"/>
    <cellStyle name="Percent 3 2 3 7 9" xfId="38642" xr:uid="{00000000-0005-0000-0000-00003DDE0000}"/>
    <cellStyle name="Percent 3 2 3 8" xfId="2516" xr:uid="{00000000-0005-0000-0000-00003EDE0000}"/>
    <cellStyle name="Percent 3 2 3 8 10" xfId="26043" xr:uid="{00000000-0005-0000-0000-00003FDE0000}"/>
    <cellStyle name="Percent 3 2 3 8 11" xfId="60447" xr:uid="{00000000-0005-0000-0000-000040DE0000}"/>
    <cellStyle name="Percent 3 2 3 8 2" xfId="4343" xr:uid="{00000000-0005-0000-0000-000041DE0000}"/>
    <cellStyle name="Percent 3 2 3 8 2 2" xfId="16990" xr:uid="{00000000-0005-0000-0000-000042DE0000}"/>
    <cellStyle name="Percent 3 2 3 8 2 2 2" xfId="52206" xr:uid="{00000000-0005-0000-0000-000043DE0000}"/>
    <cellStyle name="Percent 3 2 3 8 2 3" xfId="39609" xr:uid="{00000000-0005-0000-0000-000044DE0000}"/>
    <cellStyle name="Percent 3 2 3 8 2 4" xfId="29595" xr:uid="{00000000-0005-0000-0000-000045DE0000}"/>
    <cellStyle name="Percent 3 2 3 8 3" xfId="5813" xr:uid="{00000000-0005-0000-0000-000046DE0000}"/>
    <cellStyle name="Percent 3 2 3 8 3 2" xfId="18444" xr:uid="{00000000-0005-0000-0000-000047DE0000}"/>
    <cellStyle name="Percent 3 2 3 8 3 2 2" xfId="53660" xr:uid="{00000000-0005-0000-0000-000048DE0000}"/>
    <cellStyle name="Percent 3 2 3 8 3 3" xfId="41063" xr:uid="{00000000-0005-0000-0000-000049DE0000}"/>
    <cellStyle name="Percent 3 2 3 8 3 4" xfId="31049" xr:uid="{00000000-0005-0000-0000-00004ADE0000}"/>
    <cellStyle name="Percent 3 2 3 8 4" xfId="7272" xr:uid="{00000000-0005-0000-0000-00004BDE0000}"/>
    <cellStyle name="Percent 3 2 3 8 4 2" xfId="19898" xr:uid="{00000000-0005-0000-0000-00004CDE0000}"/>
    <cellStyle name="Percent 3 2 3 8 4 2 2" xfId="55114" xr:uid="{00000000-0005-0000-0000-00004DDE0000}"/>
    <cellStyle name="Percent 3 2 3 8 4 3" xfId="42517" xr:uid="{00000000-0005-0000-0000-00004EDE0000}"/>
    <cellStyle name="Percent 3 2 3 8 4 4" xfId="32503" xr:uid="{00000000-0005-0000-0000-00004FDE0000}"/>
    <cellStyle name="Percent 3 2 3 8 5" xfId="9053" xr:uid="{00000000-0005-0000-0000-000050DE0000}"/>
    <cellStyle name="Percent 3 2 3 8 5 2" xfId="21674" xr:uid="{00000000-0005-0000-0000-000051DE0000}"/>
    <cellStyle name="Percent 3 2 3 8 5 2 2" xfId="56890" xr:uid="{00000000-0005-0000-0000-000052DE0000}"/>
    <cellStyle name="Percent 3 2 3 8 5 3" xfId="44293" xr:uid="{00000000-0005-0000-0000-000053DE0000}"/>
    <cellStyle name="Percent 3 2 3 8 5 4" xfId="34279" xr:uid="{00000000-0005-0000-0000-000054DE0000}"/>
    <cellStyle name="Percent 3 2 3 8 6" xfId="10847" xr:uid="{00000000-0005-0000-0000-000055DE0000}"/>
    <cellStyle name="Percent 3 2 3 8 6 2" xfId="23450" xr:uid="{00000000-0005-0000-0000-000056DE0000}"/>
    <cellStyle name="Percent 3 2 3 8 6 2 2" xfId="58666" xr:uid="{00000000-0005-0000-0000-000057DE0000}"/>
    <cellStyle name="Percent 3 2 3 8 6 3" xfId="46069" xr:uid="{00000000-0005-0000-0000-000058DE0000}"/>
    <cellStyle name="Percent 3 2 3 8 6 4" xfId="36055" xr:uid="{00000000-0005-0000-0000-000059DE0000}"/>
    <cellStyle name="Percent 3 2 3 8 7" xfId="15214" xr:uid="{00000000-0005-0000-0000-00005ADE0000}"/>
    <cellStyle name="Percent 3 2 3 8 7 2" xfId="50430" xr:uid="{00000000-0005-0000-0000-00005BDE0000}"/>
    <cellStyle name="Percent 3 2 3 8 7 3" xfId="27819" xr:uid="{00000000-0005-0000-0000-00005CDE0000}"/>
    <cellStyle name="Percent 3 2 3 8 8" xfId="13436" xr:uid="{00000000-0005-0000-0000-00005DDE0000}"/>
    <cellStyle name="Percent 3 2 3 8 8 2" xfId="48654" xr:uid="{00000000-0005-0000-0000-00005EDE0000}"/>
    <cellStyle name="Percent 3 2 3 8 9" xfId="37833" xr:uid="{00000000-0005-0000-0000-00005FDE0000}"/>
    <cellStyle name="Percent 3 2 3 9" xfId="3680" xr:uid="{00000000-0005-0000-0000-000060DE0000}"/>
    <cellStyle name="Percent 3 2 3 9 2" xfId="8404" xr:uid="{00000000-0005-0000-0000-000061DE0000}"/>
    <cellStyle name="Percent 3 2 3 9 2 2" xfId="21030" xr:uid="{00000000-0005-0000-0000-000062DE0000}"/>
    <cellStyle name="Percent 3 2 3 9 2 2 2" xfId="56246" xr:uid="{00000000-0005-0000-0000-000063DE0000}"/>
    <cellStyle name="Percent 3 2 3 9 2 3" xfId="43649" xr:uid="{00000000-0005-0000-0000-000064DE0000}"/>
    <cellStyle name="Percent 3 2 3 9 2 4" xfId="33635" xr:uid="{00000000-0005-0000-0000-000065DE0000}"/>
    <cellStyle name="Percent 3 2 3 9 3" xfId="10185" xr:uid="{00000000-0005-0000-0000-000066DE0000}"/>
    <cellStyle name="Percent 3 2 3 9 3 2" xfId="22806" xr:uid="{00000000-0005-0000-0000-000067DE0000}"/>
    <cellStyle name="Percent 3 2 3 9 3 2 2" xfId="58022" xr:uid="{00000000-0005-0000-0000-000068DE0000}"/>
    <cellStyle name="Percent 3 2 3 9 3 3" xfId="45425" xr:uid="{00000000-0005-0000-0000-000069DE0000}"/>
    <cellStyle name="Percent 3 2 3 9 3 4" xfId="35411" xr:uid="{00000000-0005-0000-0000-00006ADE0000}"/>
    <cellStyle name="Percent 3 2 3 9 4" xfId="11981" xr:uid="{00000000-0005-0000-0000-00006BDE0000}"/>
    <cellStyle name="Percent 3 2 3 9 4 2" xfId="24582" xr:uid="{00000000-0005-0000-0000-00006CDE0000}"/>
    <cellStyle name="Percent 3 2 3 9 4 2 2" xfId="59798" xr:uid="{00000000-0005-0000-0000-00006DDE0000}"/>
    <cellStyle name="Percent 3 2 3 9 4 3" xfId="47201" xr:uid="{00000000-0005-0000-0000-00006EDE0000}"/>
    <cellStyle name="Percent 3 2 3 9 4 4" xfId="37187" xr:uid="{00000000-0005-0000-0000-00006FDE0000}"/>
    <cellStyle name="Percent 3 2 3 9 5" xfId="16346" xr:uid="{00000000-0005-0000-0000-000070DE0000}"/>
    <cellStyle name="Percent 3 2 3 9 5 2" xfId="51562" xr:uid="{00000000-0005-0000-0000-000071DE0000}"/>
    <cellStyle name="Percent 3 2 3 9 5 3" xfId="28951" xr:uid="{00000000-0005-0000-0000-000072DE0000}"/>
    <cellStyle name="Percent 3 2 3 9 6" xfId="14568" xr:uid="{00000000-0005-0000-0000-000073DE0000}"/>
    <cellStyle name="Percent 3 2 3 9 6 2" xfId="49786" xr:uid="{00000000-0005-0000-0000-000074DE0000}"/>
    <cellStyle name="Percent 3 2 3 9 7" xfId="38965" xr:uid="{00000000-0005-0000-0000-000075DE0000}"/>
    <cellStyle name="Percent 3 2 3 9 8" xfId="27175" xr:uid="{00000000-0005-0000-0000-000076DE0000}"/>
    <cellStyle name="Percent 3 3" xfId="50" xr:uid="{00000000-0005-0000-0000-000077DE0000}"/>
    <cellStyle name="Percent 3 3 2" xfId="750" xr:uid="{00000000-0005-0000-0000-000078DE0000}"/>
    <cellStyle name="Percent 3 3 2 10" xfId="5492" xr:uid="{00000000-0005-0000-0000-000079DE0000}"/>
    <cellStyle name="Percent 3 3 2 10 2" xfId="18123" xr:uid="{00000000-0005-0000-0000-00007ADE0000}"/>
    <cellStyle name="Percent 3 3 2 10 2 2" xfId="53339" xr:uid="{00000000-0005-0000-0000-00007BDE0000}"/>
    <cellStyle name="Percent 3 3 2 10 3" xfId="40742" xr:uid="{00000000-0005-0000-0000-00007CDE0000}"/>
    <cellStyle name="Percent 3 3 2 10 4" xfId="30728" xr:uid="{00000000-0005-0000-0000-00007DDE0000}"/>
    <cellStyle name="Percent 3 3 2 11" xfId="6948" xr:uid="{00000000-0005-0000-0000-00007EDE0000}"/>
    <cellStyle name="Percent 3 3 2 11 2" xfId="19577" xr:uid="{00000000-0005-0000-0000-00007FDE0000}"/>
    <cellStyle name="Percent 3 3 2 11 2 2" xfId="54793" xr:uid="{00000000-0005-0000-0000-000080DE0000}"/>
    <cellStyle name="Percent 3 3 2 11 3" xfId="42196" xr:uid="{00000000-0005-0000-0000-000081DE0000}"/>
    <cellStyle name="Percent 3 3 2 11 4" xfId="32182" xr:uid="{00000000-0005-0000-0000-000082DE0000}"/>
    <cellStyle name="Percent 3 3 2 12" xfId="8730" xr:uid="{00000000-0005-0000-0000-000083DE0000}"/>
    <cellStyle name="Percent 3 3 2 12 2" xfId="21353" xr:uid="{00000000-0005-0000-0000-000084DE0000}"/>
    <cellStyle name="Percent 3 3 2 12 2 2" xfId="56569" xr:uid="{00000000-0005-0000-0000-000085DE0000}"/>
    <cellStyle name="Percent 3 3 2 12 3" xfId="43972" xr:uid="{00000000-0005-0000-0000-000086DE0000}"/>
    <cellStyle name="Percent 3 3 2 12 4" xfId="33958" xr:uid="{00000000-0005-0000-0000-000087DE0000}"/>
    <cellStyle name="Percent 3 3 2 13" xfId="10750" xr:uid="{00000000-0005-0000-0000-000088DE0000}"/>
    <cellStyle name="Percent 3 3 2 13 2" xfId="23361" xr:uid="{00000000-0005-0000-0000-000089DE0000}"/>
    <cellStyle name="Percent 3 3 2 13 2 2" xfId="58577" xr:uid="{00000000-0005-0000-0000-00008ADE0000}"/>
    <cellStyle name="Percent 3 3 2 13 3" xfId="45980" xr:uid="{00000000-0005-0000-0000-00008BDE0000}"/>
    <cellStyle name="Percent 3 3 2 13 4" xfId="35966" xr:uid="{00000000-0005-0000-0000-00008CDE0000}"/>
    <cellStyle name="Percent 3 3 2 14" xfId="14892" xr:uid="{00000000-0005-0000-0000-00008DDE0000}"/>
    <cellStyle name="Percent 3 3 2 14 2" xfId="50109" xr:uid="{00000000-0005-0000-0000-00008EDE0000}"/>
    <cellStyle name="Percent 3 3 2 14 3" xfId="27498" xr:uid="{00000000-0005-0000-0000-00008FDE0000}"/>
    <cellStyle name="Percent 3 3 2 15" xfId="12306" xr:uid="{00000000-0005-0000-0000-000090DE0000}"/>
    <cellStyle name="Percent 3 3 2 15 2" xfId="47524" xr:uid="{00000000-0005-0000-0000-000091DE0000}"/>
    <cellStyle name="Percent 3 3 2 16" xfId="37511" xr:uid="{00000000-0005-0000-0000-000092DE0000}"/>
    <cellStyle name="Percent 3 3 2 17" xfId="24913" xr:uid="{00000000-0005-0000-0000-000093DE0000}"/>
    <cellStyle name="Percent 3 3 2 18" xfId="60126" xr:uid="{00000000-0005-0000-0000-000094DE0000}"/>
    <cellStyle name="Percent 3 3 2 2" xfId="1903" xr:uid="{00000000-0005-0000-0000-000095DE0000}"/>
    <cellStyle name="Percent 3 3 2 2 10" xfId="7022" xr:uid="{00000000-0005-0000-0000-000096DE0000}"/>
    <cellStyle name="Percent 3 3 2 2 10 2" xfId="19649" xr:uid="{00000000-0005-0000-0000-000097DE0000}"/>
    <cellStyle name="Percent 3 3 2 2 10 2 2" xfId="54865" xr:uid="{00000000-0005-0000-0000-000098DE0000}"/>
    <cellStyle name="Percent 3 3 2 2 10 3" xfId="42268" xr:uid="{00000000-0005-0000-0000-000099DE0000}"/>
    <cellStyle name="Percent 3 3 2 2 10 4" xfId="32254" xr:uid="{00000000-0005-0000-0000-00009ADE0000}"/>
    <cellStyle name="Percent 3 3 2 2 11" xfId="8803" xr:uid="{00000000-0005-0000-0000-00009BDE0000}"/>
    <cellStyle name="Percent 3 3 2 2 11 2" xfId="21425" xr:uid="{00000000-0005-0000-0000-00009CDE0000}"/>
    <cellStyle name="Percent 3 3 2 2 11 2 2" xfId="56641" xr:uid="{00000000-0005-0000-0000-00009DDE0000}"/>
    <cellStyle name="Percent 3 3 2 2 11 3" xfId="44044" xr:uid="{00000000-0005-0000-0000-00009EDE0000}"/>
    <cellStyle name="Percent 3 3 2 2 11 4" xfId="34030" xr:uid="{00000000-0005-0000-0000-00009FDE0000}"/>
    <cellStyle name="Percent 3 3 2 2 12" xfId="10751" xr:uid="{00000000-0005-0000-0000-0000A0DE0000}"/>
    <cellStyle name="Percent 3 3 2 2 12 2" xfId="23362" xr:uid="{00000000-0005-0000-0000-0000A1DE0000}"/>
    <cellStyle name="Percent 3 3 2 2 12 2 2" xfId="58578" xr:uid="{00000000-0005-0000-0000-0000A2DE0000}"/>
    <cellStyle name="Percent 3 3 2 2 12 3" xfId="45981" xr:uid="{00000000-0005-0000-0000-0000A3DE0000}"/>
    <cellStyle name="Percent 3 3 2 2 12 4" xfId="35967" xr:uid="{00000000-0005-0000-0000-0000A4DE0000}"/>
    <cellStyle name="Percent 3 3 2 2 13" xfId="14964" xr:uid="{00000000-0005-0000-0000-0000A5DE0000}"/>
    <cellStyle name="Percent 3 3 2 2 13 2" xfId="50181" xr:uid="{00000000-0005-0000-0000-0000A6DE0000}"/>
    <cellStyle name="Percent 3 3 2 2 13 3" xfId="27570" xr:uid="{00000000-0005-0000-0000-0000A7DE0000}"/>
    <cellStyle name="Percent 3 3 2 2 14" xfId="12378" xr:uid="{00000000-0005-0000-0000-0000A8DE0000}"/>
    <cellStyle name="Percent 3 3 2 2 14 2" xfId="47596" xr:uid="{00000000-0005-0000-0000-0000A9DE0000}"/>
    <cellStyle name="Percent 3 3 2 2 15" xfId="37583" xr:uid="{00000000-0005-0000-0000-0000AADE0000}"/>
    <cellStyle name="Percent 3 3 2 2 16" xfId="24985" xr:uid="{00000000-0005-0000-0000-0000ABDE0000}"/>
    <cellStyle name="Percent 3 3 2 2 17" xfId="60198" xr:uid="{00000000-0005-0000-0000-0000ACDE0000}"/>
    <cellStyle name="Percent 3 3 2 2 2" xfId="2408" xr:uid="{00000000-0005-0000-0000-0000ADDE0000}"/>
    <cellStyle name="Percent 3 3 2 2 2 10" xfId="10752" xr:uid="{00000000-0005-0000-0000-0000AEDE0000}"/>
    <cellStyle name="Percent 3 3 2 2 2 10 2" xfId="23363" xr:uid="{00000000-0005-0000-0000-0000AFDE0000}"/>
    <cellStyle name="Percent 3 3 2 2 2 10 2 2" xfId="58579" xr:uid="{00000000-0005-0000-0000-0000B0DE0000}"/>
    <cellStyle name="Percent 3 3 2 2 2 10 3" xfId="45982" xr:uid="{00000000-0005-0000-0000-0000B1DE0000}"/>
    <cellStyle name="Percent 3 3 2 2 2 10 4" xfId="35968" xr:uid="{00000000-0005-0000-0000-0000B2DE0000}"/>
    <cellStyle name="Percent 3 3 2 2 2 11" xfId="15119" xr:uid="{00000000-0005-0000-0000-0000B3DE0000}"/>
    <cellStyle name="Percent 3 3 2 2 2 11 2" xfId="50335" xr:uid="{00000000-0005-0000-0000-0000B4DE0000}"/>
    <cellStyle name="Percent 3 3 2 2 2 11 3" xfId="27724" xr:uid="{00000000-0005-0000-0000-0000B5DE0000}"/>
    <cellStyle name="Percent 3 3 2 2 2 12" xfId="12532" xr:uid="{00000000-0005-0000-0000-0000B6DE0000}"/>
    <cellStyle name="Percent 3 3 2 2 2 12 2" xfId="47750" xr:uid="{00000000-0005-0000-0000-0000B7DE0000}"/>
    <cellStyle name="Percent 3 3 2 2 2 13" xfId="37738" xr:uid="{00000000-0005-0000-0000-0000B8DE0000}"/>
    <cellStyle name="Percent 3 3 2 2 2 14" xfId="25139" xr:uid="{00000000-0005-0000-0000-0000B9DE0000}"/>
    <cellStyle name="Percent 3 3 2 2 2 15" xfId="60352" xr:uid="{00000000-0005-0000-0000-0000BADE0000}"/>
    <cellStyle name="Percent 3 3 2 2 2 2" xfId="3254" xr:uid="{00000000-0005-0000-0000-0000BBDE0000}"/>
    <cellStyle name="Percent 3 3 2 2 2 2 10" xfId="25623" xr:uid="{00000000-0005-0000-0000-0000BCDE0000}"/>
    <cellStyle name="Percent 3 3 2 2 2 2 11" xfId="61158" xr:uid="{00000000-0005-0000-0000-0000BDDE0000}"/>
    <cellStyle name="Percent 3 3 2 2 2 2 2" xfId="5054" xr:uid="{00000000-0005-0000-0000-0000BEDE0000}"/>
    <cellStyle name="Percent 3 3 2 2 2 2 2 2" xfId="17701" xr:uid="{00000000-0005-0000-0000-0000BFDE0000}"/>
    <cellStyle name="Percent 3 3 2 2 2 2 2 2 2" xfId="52917" xr:uid="{00000000-0005-0000-0000-0000C0DE0000}"/>
    <cellStyle name="Percent 3 3 2 2 2 2 2 2 3" xfId="30306" xr:uid="{00000000-0005-0000-0000-0000C1DE0000}"/>
    <cellStyle name="Percent 3 3 2 2 2 2 2 3" xfId="14147" xr:uid="{00000000-0005-0000-0000-0000C2DE0000}"/>
    <cellStyle name="Percent 3 3 2 2 2 2 2 3 2" xfId="49365" xr:uid="{00000000-0005-0000-0000-0000C3DE0000}"/>
    <cellStyle name="Percent 3 3 2 2 2 2 2 4" xfId="40320" xr:uid="{00000000-0005-0000-0000-0000C4DE0000}"/>
    <cellStyle name="Percent 3 3 2 2 2 2 2 5" xfId="26754" xr:uid="{00000000-0005-0000-0000-0000C5DE0000}"/>
    <cellStyle name="Percent 3 3 2 2 2 2 3" xfId="6524" xr:uid="{00000000-0005-0000-0000-0000C6DE0000}"/>
    <cellStyle name="Percent 3 3 2 2 2 2 3 2" xfId="19155" xr:uid="{00000000-0005-0000-0000-0000C7DE0000}"/>
    <cellStyle name="Percent 3 3 2 2 2 2 3 2 2" xfId="54371" xr:uid="{00000000-0005-0000-0000-0000C8DE0000}"/>
    <cellStyle name="Percent 3 3 2 2 2 2 3 3" xfId="41774" xr:uid="{00000000-0005-0000-0000-0000C9DE0000}"/>
    <cellStyle name="Percent 3 3 2 2 2 2 3 4" xfId="31760" xr:uid="{00000000-0005-0000-0000-0000CADE0000}"/>
    <cellStyle name="Percent 3 3 2 2 2 2 4" xfId="7983" xr:uid="{00000000-0005-0000-0000-0000CBDE0000}"/>
    <cellStyle name="Percent 3 3 2 2 2 2 4 2" xfId="20609" xr:uid="{00000000-0005-0000-0000-0000CCDE0000}"/>
    <cellStyle name="Percent 3 3 2 2 2 2 4 2 2" xfId="55825" xr:uid="{00000000-0005-0000-0000-0000CDDE0000}"/>
    <cellStyle name="Percent 3 3 2 2 2 2 4 3" xfId="43228" xr:uid="{00000000-0005-0000-0000-0000CEDE0000}"/>
    <cellStyle name="Percent 3 3 2 2 2 2 4 4" xfId="33214" xr:uid="{00000000-0005-0000-0000-0000CFDE0000}"/>
    <cellStyle name="Percent 3 3 2 2 2 2 5" xfId="9764" xr:uid="{00000000-0005-0000-0000-0000D0DE0000}"/>
    <cellStyle name="Percent 3 3 2 2 2 2 5 2" xfId="22385" xr:uid="{00000000-0005-0000-0000-0000D1DE0000}"/>
    <cellStyle name="Percent 3 3 2 2 2 2 5 2 2" xfId="57601" xr:uid="{00000000-0005-0000-0000-0000D2DE0000}"/>
    <cellStyle name="Percent 3 3 2 2 2 2 5 3" xfId="45004" xr:uid="{00000000-0005-0000-0000-0000D3DE0000}"/>
    <cellStyle name="Percent 3 3 2 2 2 2 5 4" xfId="34990" xr:uid="{00000000-0005-0000-0000-0000D4DE0000}"/>
    <cellStyle name="Percent 3 3 2 2 2 2 6" xfId="11558" xr:uid="{00000000-0005-0000-0000-0000D5DE0000}"/>
    <cellStyle name="Percent 3 3 2 2 2 2 6 2" xfId="24161" xr:uid="{00000000-0005-0000-0000-0000D6DE0000}"/>
    <cellStyle name="Percent 3 3 2 2 2 2 6 2 2" xfId="59377" xr:uid="{00000000-0005-0000-0000-0000D7DE0000}"/>
    <cellStyle name="Percent 3 3 2 2 2 2 6 3" xfId="46780" xr:uid="{00000000-0005-0000-0000-0000D8DE0000}"/>
    <cellStyle name="Percent 3 3 2 2 2 2 6 4" xfId="36766" xr:uid="{00000000-0005-0000-0000-0000D9DE0000}"/>
    <cellStyle name="Percent 3 3 2 2 2 2 7" xfId="15925" xr:uid="{00000000-0005-0000-0000-0000DADE0000}"/>
    <cellStyle name="Percent 3 3 2 2 2 2 7 2" xfId="51141" xr:uid="{00000000-0005-0000-0000-0000DBDE0000}"/>
    <cellStyle name="Percent 3 3 2 2 2 2 7 3" xfId="28530" xr:uid="{00000000-0005-0000-0000-0000DCDE0000}"/>
    <cellStyle name="Percent 3 3 2 2 2 2 8" xfId="13016" xr:uid="{00000000-0005-0000-0000-0000DDDE0000}"/>
    <cellStyle name="Percent 3 3 2 2 2 2 8 2" xfId="48234" xr:uid="{00000000-0005-0000-0000-0000DEDE0000}"/>
    <cellStyle name="Percent 3 3 2 2 2 2 9" xfId="38544" xr:uid="{00000000-0005-0000-0000-0000DFDE0000}"/>
    <cellStyle name="Percent 3 3 2 2 2 3" xfId="3583" xr:uid="{00000000-0005-0000-0000-0000E0DE0000}"/>
    <cellStyle name="Percent 3 3 2 2 2 3 10" xfId="27079" xr:uid="{00000000-0005-0000-0000-0000E1DE0000}"/>
    <cellStyle name="Percent 3 3 2 2 2 3 11" xfId="61483" xr:uid="{00000000-0005-0000-0000-0000E2DE0000}"/>
    <cellStyle name="Percent 3 3 2 2 2 3 2" xfId="5379" xr:uid="{00000000-0005-0000-0000-0000E3DE0000}"/>
    <cellStyle name="Percent 3 3 2 2 2 3 2 2" xfId="18026" xr:uid="{00000000-0005-0000-0000-0000E4DE0000}"/>
    <cellStyle name="Percent 3 3 2 2 2 3 2 2 2" xfId="53242" xr:uid="{00000000-0005-0000-0000-0000E5DE0000}"/>
    <cellStyle name="Percent 3 3 2 2 2 3 2 3" xfId="40645" xr:uid="{00000000-0005-0000-0000-0000E6DE0000}"/>
    <cellStyle name="Percent 3 3 2 2 2 3 2 4" xfId="30631" xr:uid="{00000000-0005-0000-0000-0000E7DE0000}"/>
    <cellStyle name="Percent 3 3 2 2 2 3 3" xfId="6849" xr:uid="{00000000-0005-0000-0000-0000E8DE0000}"/>
    <cellStyle name="Percent 3 3 2 2 2 3 3 2" xfId="19480" xr:uid="{00000000-0005-0000-0000-0000E9DE0000}"/>
    <cellStyle name="Percent 3 3 2 2 2 3 3 2 2" xfId="54696" xr:uid="{00000000-0005-0000-0000-0000EADE0000}"/>
    <cellStyle name="Percent 3 3 2 2 2 3 3 3" xfId="42099" xr:uid="{00000000-0005-0000-0000-0000EBDE0000}"/>
    <cellStyle name="Percent 3 3 2 2 2 3 3 4" xfId="32085" xr:uid="{00000000-0005-0000-0000-0000ECDE0000}"/>
    <cellStyle name="Percent 3 3 2 2 2 3 4" xfId="8308" xr:uid="{00000000-0005-0000-0000-0000EDDE0000}"/>
    <cellStyle name="Percent 3 3 2 2 2 3 4 2" xfId="20934" xr:uid="{00000000-0005-0000-0000-0000EEDE0000}"/>
    <cellStyle name="Percent 3 3 2 2 2 3 4 2 2" xfId="56150" xr:uid="{00000000-0005-0000-0000-0000EFDE0000}"/>
    <cellStyle name="Percent 3 3 2 2 2 3 4 3" xfId="43553" xr:uid="{00000000-0005-0000-0000-0000F0DE0000}"/>
    <cellStyle name="Percent 3 3 2 2 2 3 4 4" xfId="33539" xr:uid="{00000000-0005-0000-0000-0000F1DE0000}"/>
    <cellStyle name="Percent 3 3 2 2 2 3 5" xfId="10089" xr:uid="{00000000-0005-0000-0000-0000F2DE0000}"/>
    <cellStyle name="Percent 3 3 2 2 2 3 5 2" xfId="22710" xr:uid="{00000000-0005-0000-0000-0000F3DE0000}"/>
    <cellStyle name="Percent 3 3 2 2 2 3 5 2 2" xfId="57926" xr:uid="{00000000-0005-0000-0000-0000F4DE0000}"/>
    <cellStyle name="Percent 3 3 2 2 2 3 5 3" xfId="45329" xr:uid="{00000000-0005-0000-0000-0000F5DE0000}"/>
    <cellStyle name="Percent 3 3 2 2 2 3 5 4" xfId="35315" xr:uid="{00000000-0005-0000-0000-0000F6DE0000}"/>
    <cellStyle name="Percent 3 3 2 2 2 3 6" xfId="11883" xr:uid="{00000000-0005-0000-0000-0000F7DE0000}"/>
    <cellStyle name="Percent 3 3 2 2 2 3 6 2" xfId="24486" xr:uid="{00000000-0005-0000-0000-0000F8DE0000}"/>
    <cellStyle name="Percent 3 3 2 2 2 3 6 2 2" xfId="59702" xr:uid="{00000000-0005-0000-0000-0000F9DE0000}"/>
    <cellStyle name="Percent 3 3 2 2 2 3 6 3" xfId="47105" xr:uid="{00000000-0005-0000-0000-0000FADE0000}"/>
    <cellStyle name="Percent 3 3 2 2 2 3 6 4" xfId="37091" xr:uid="{00000000-0005-0000-0000-0000FBDE0000}"/>
    <cellStyle name="Percent 3 3 2 2 2 3 7" xfId="16250" xr:uid="{00000000-0005-0000-0000-0000FCDE0000}"/>
    <cellStyle name="Percent 3 3 2 2 2 3 7 2" xfId="51466" xr:uid="{00000000-0005-0000-0000-0000FDDE0000}"/>
    <cellStyle name="Percent 3 3 2 2 2 3 7 3" xfId="28855" xr:uid="{00000000-0005-0000-0000-0000FEDE0000}"/>
    <cellStyle name="Percent 3 3 2 2 2 3 8" xfId="14472" xr:uid="{00000000-0005-0000-0000-0000FFDE0000}"/>
    <cellStyle name="Percent 3 3 2 2 2 3 8 2" xfId="49690" xr:uid="{00000000-0005-0000-0000-000000DF0000}"/>
    <cellStyle name="Percent 3 3 2 2 2 3 9" xfId="38869" xr:uid="{00000000-0005-0000-0000-000001DF0000}"/>
    <cellStyle name="Percent 3 3 2 2 2 4" xfId="2744" xr:uid="{00000000-0005-0000-0000-000002DF0000}"/>
    <cellStyle name="Percent 3 3 2 2 2 4 10" xfId="26270" xr:uid="{00000000-0005-0000-0000-000003DF0000}"/>
    <cellStyle name="Percent 3 3 2 2 2 4 11" xfId="60674" xr:uid="{00000000-0005-0000-0000-000004DF0000}"/>
    <cellStyle name="Percent 3 3 2 2 2 4 2" xfId="4570" xr:uid="{00000000-0005-0000-0000-000005DF0000}"/>
    <cellStyle name="Percent 3 3 2 2 2 4 2 2" xfId="17217" xr:uid="{00000000-0005-0000-0000-000006DF0000}"/>
    <cellStyle name="Percent 3 3 2 2 2 4 2 2 2" xfId="52433" xr:uid="{00000000-0005-0000-0000-000007DF0000}"/>
    <cellStyle name="Percent 3 3 2 2 2 4 2 3" xfId="39836" xr:uid="{00000000-0005-0000-0000-000008DF0000}"/>
    <cellStyle name="Percent 3 3 2 2 2 4 2 4" xfId="29822" xr:uid="{00000000-0005-0000-0000-000009DF0000}"/>
    <cellStyle name="Percent 3 3 2 2 2 4 3" xfId="6040" xr:uid="{00000000-0005-0000-0000-00000ADF0000}"/>
    <cellStyle name="Percent 3 3 2 2 2 4 3 2" xfId="18671" xr:uid="{00000000-0005-0000-0000-00000BDF0000}"/>
    <cellStyle name="Percent 3 3 2 2 2 4 3 2 2" xfId="53887" xr:uid="{00000000-0005-0000-0000-00000CDF0000}"/>
    <cellStyle name="Percent 3 3 2 2 2 4 3 3" xfId="41290" xr:uid="{00000000-0005-0000-0000-00000DDF0000}"/>
    <cellStyle name="Percent 3 3 2 2 2 4 3 4" xfId="31276" xr:uid="{00000000-0005-0000-0000-00000EDF0000}"/>
    <cellStyle name="Percent 3 3 2 2 2 4 4" xfId="7499" xr:uid="{00000000-0005-0000-0000-00000FDF0000}"/>
    <cellStyle name="Percent 3 3 2 2 2 4 4 2" xfId="20125" xr:uid="{00000000-0005-0000-0000-000010DF0000}"/>
    <cellStyle name="Percent 3 3 2 2 2 4 4 2 2" xfId="55341" xr:uid="{00000000-0005-0000-0000-000011DF0000}"/>
    <cellStyle name="Percent 3 3 2 2 2 4 4 3" xfId="42744" xr:uid="{00000000-0005-0000-0000-000012DF0000}"/>
    <cellStyle name="Percent 3 3 2 2 2 4 4 4" xfId="32730" xr:uid="{00000000-0005-0000-0000-000013DF0000}"/>
    <cellStyle name="Percent 3 3 2 2 2 4 5" xfId="9280" xr:uid="{00000000-0005-0000-0000-000014DF0000}"/>
    <cellStyle name="Percent 3 3 2 2 2 4 5 2" xfId="21901" xr:uid="{00000000-0005-0000-0000-000015DF0000}"/>
    <cellStyle name="Percent 3 3 2 2 2 4 5 2 2" xfId="57117" xr:uid="{00000000-0005-0000-0000-000016DF0000}"/>
    <cellStyle name="Percent 3 3 2 2 2 4 5 3" xfId="44520" xr:uid="{00000000-0005-0000-0000-000017DF0000}"/>
    <cellStyle name="Percent 3 3 2 2 2 4 5 4" xfId="34506" xr:uid="{00000000-0005-0000-0000-000018DF0000}"/>
    <cellStyle name="Percent 3 3 2 2 2 4 6" xfId="11074" xr:uid="{00000000-0005-0000-0000-000019DF0000}"/>
    <cellStyle name="Percent 3 3 2 2 2 4 6 2" xfId="23677" xr:uid="{00000000-0005-0000-0000-00001ADF0000}"/>
    <cellStyle name="Percent 3 3 2 2 2 4 6 2 2" xfId="58893" xr:uid="{00000000-0005-0000-0000-00001BDF0000}"/>
    <cellStyle name="Percent 3 3 2 2 2 4 6 3" xfId="46296" xr:uid="{00000000-0005-0000-0000-00001CDF0000}"/>
    <cellStyle name="Percent 3 3 2 2 2 4 6 4" xfId="36282" xr:uid="{00000000-0005-0000-0000-00001DDF0000}"/>
    <cellStyle name="Percent 3 3 2 2 2 4 7" xfId="15441" xr:uid="{00000000-0005-0000-0000-00001EDF0000}"/>
    <cellStyle name="Percent 3 3 2 2 2 4 7 2" xfId="50657" xr:uid="{00000000-0005-0000-0000-00001FDF0000}"/>
    <cellStyle name="Percent 3 3 2 2 2 4 7 3" xfId="28046" xr:uid="{00000000-0005-0000-0000-000020DF0000}"/>
    <cellStyle name="Percent 3 3 2 2 2 4 8" xfId="13663" xr:uid="{00000000-0005-0000-0000-000021DF0000}"/>
    <cellStyle name="Percent 3 3 2 2 2 4 8 2" xfId="48881" xr:uid="{00000000-0005-0000-0000-000022DF0000}"/>
    <cellStyle name="Percent 3 3 2 2 2 4 9" xfId="38060" xr:uid="{00000000-0005-0000-0000-000023DF0000}"/>
    <cellStyle name="Percent 3 3 2 2 2 5" xfId="3908" xr:uid="{00000000-0005-0000-0000-000024DF0000}"/>
    <cellStyle name="Percent 3 3 2 2 2 5 2" xfId="8631" xr:uid="{00000000-0005-0000-0000-000025DF0000}"/>
    <cellStyle name="Percent 3 3 2 2 2 5 2 2" xfId="21257" xr:uid="{00000000-0005-0000-0000-000026DF0000}"/>
    <cellStyle name="Percent 3 3 2 2 2 5 2 2 2" xfId="56473" xr:uid="{00000000-0005-0000-0000-000027DF0000}"/>
    <cellStyle name="Percent 3 3 2 2 2 5 2 3" xfId="43876" xr:uid="{00000000-0005-0000-0000-000028DF0000}"/>
    <cellStyle name="Percent 3 3 2 2 2 5 2 4" xfId="33862" xr:uid="{00000000-0005-0000-0000-000029DF0000}"/>
    <cellStyle name="Percent 3 3 2 2 2 5 3" xfId="10412" xr:uid="{00000000-0005-0000-0000-00002ADF0000}"/>
    <cellStyle name="Percent 3 3 2 2 2 5 3 2" xfId="23033" xr:uid="{00000000-0005-0000-0000-00002BDF0000}"/>
    <cellStyle name="Percent 3 3 2 2 2 5 3 2 2" xfId="58249" xr:uid="{00000000-0005-0000-0000-00002CDF0000}"/>
    <cellStyle name="Percent 3 3 2 2 2 5 3 3" xfId="45652" xr:uid="{00000000-0005-0000-0000-00002DDF0000}"/>
    <cellStyle name="Percent 3 3 2 2 2 5 3 4" xfId="35638" xr:uid="{00000000-0005-0000-0000-00002EDF0000}"/>
    <cellStyle name="Percent 3 3 2 2 2 5 4" xfId="12208" xr:uid="{00000000-0005-0000-0000-00002FDF0000}"/>
    <cellStyle name="Percent 3 3 2 2 2 5 4 2" xfId="24809" xr:uid="{00000000-0005-0000-0000-000030DF0000}"/>
    <cellStyle name="Percent 3 3 2 2 2 5 4 2 2" xfId="60025" xr:uid="{00000000-0005-0000-0000-000031DF0000}"/>
    <cellStyle name="Percent 3 3 2 2 2 5 4 3" xfId="47428" xr:uid="{00000000-0005-0000-0000-000032DF0000}"/>
    <cellStyle name="Percent 3 3 2 2 2 5 4 4" xfId="37414" xr:uid="{00000000-0005-0000-0000-000033DF0000}"/>
    <cellStyle name="Percent 3 3 2 2 2 5 5" xfId="16573" xr:uid="{00000000-0005-0000-0000-000034DF0000}"/>
    <cellStyle name="Percent 3 3 2 2 2 5 5 2" xfId="51789" xr:uid="{00000000-0005-0000-0000-000035DF0000}"/>
    <cellStyle name="Percent 3 3 2 2 2 5 5 3" xfId="29178" xr:uid="{00000000-0005-0000-0000-000036DF0000}"/>
    <cellStyle name="Percent 3 3 2 2 2 5 6" xfId="14795" xr:uid="{00000000-0005-0000-0000-000037DF0000}"/>
    <cellStyle name="Percent 3 3 2 2 2 5 6 2" xfId="50013" xr:uid="{00000000-0005-0000-0000-000038DF0000}"/>
    <cellStyle name="Percent 3 3 2 2 2 5 7" xfId="39192" xr:uid="{00000000-0005-0000-0000-000039DF0000}"/>
    <cellStyle name="Percent 3 3 2 2 2 5 8" xfId="27402" xr:uid="{00000000-0005-0000-0000-00003ADF0000}"/>
    <cellStyle name="Percent 3 3 2 2 2 6" xfId="4248" xr:uid="{00000000-0005-0000-0000-00003BDF0000}"/>
    <cellStyle name="Percent 3 3 2 2 2 6 2" xfId="16895" xr:uid="{00000000-0005-0000-0000-00003CDF0000}"/>
    <cellStyle name="Percent 3 3 2 2 2 6 2 2" xfId="52111" xr:uid="{00000000-0005-0000-0000-00003DDF0000}"/>
    <cellStyle name="Percent 3 3 2 2 2 6 2 3" xfId="29500" xr:uid="{00000000-0005-0000-0000-00003EDF0000}"/>
    <cellStyle name="Percent 3 3 2 2 2 6 3" xfId="13341" xr:uid="{00000000-0005-0000-0000-00003FDF0000}"/>
    <cellStyle name="Percent 3 3 2 2 2 6 3 2" xfId="48559" xr:uid="{00000000-0005-0000-0000-000040DF0000}"/>
    <cellStyle name="Percent 3 3 2 2 2 6 4" xfId="39514" xr:uid="{00000000-0005-0000-0000-000041DF0000}"/>
    <cellStyle name="Percent 3 3 2 2 2 6 5" xfId="25948" xr:uid="{00000000-0005-0000-0000-000042DF0000}"/>
    <cellStyle name="Percent 3 3 2 2 2 7" xfId="5718" xr:uid="{00000000-0005-0000-0000-000043DF0000}"/>
    <cellStyle name="Percent 3 3 2 2 2 7 2" xfId="18349" xr:uid="{00000000-0005-0000-0000-000044DF0000}"/>
    <cellStyle name="Percent 3 3 2 2 2 7 2 2" xfId="53565" xr:uid="{00000000-0005-0000-0000-000045DF0000}"/>
    <cellStyle name="Percent 3 3 2 2 2 7 3" xfId="40968" xr:uid="{00000000-0005-0000-0000-000046DF0000}"/>
    <cellStyle name="Percent 3 3 2 2 2 7 4" xfId="30954" xr:uid="{00000000-0005-0000-0000-000047DF0000}"/>
    <cellStyle name="Percent 3 3 2 2 2 8" xfId="7177" xr:uid="{00000000-0005-0000-0000-000048DF0000}"/>
    <cellStyle name="Percent 3 3 2 2 2 8 2" xfId="19803" xr:uid="{00000000-0005-0000-0000-000049DF0000}"/>
    <cellStyle name="Percent 3 3 2 2 2 8 2 2" xfId="55019" xr:uid="{00000000-0005-0000-0000-00004ADF0000}"/>
    <cellStyle name="Percent 3 3 2 2 2 8 3" xfId="42422" xr:uid="{00000000-0005-0000-0000-00004BDF0000}"/>
    <cellStyle name="Percent 3 3 2 2 2 8 4" xfId="32408" xr:uid="{00000000-0005-0000-0000-00004CDF0000}"/>
    <cellStyle name="Percent 3 3 2 2 2 9" xfId="8958" xr:uid="{00000000-0005-0000-0000-00004DDF0000}"/>
    <cellStyle name="Percent 3 3 2 2 2 9 2" xfId="21579" xr:uid="{00000000-0005-0000-0000-00004EDF0000}"/>
    <cellStyle name="Percent 3 3 2 2 2 9 2 2" xfId="56795" xr:uid="{00000000-0005-0000-0000-00004FDF0000}"/>
    <cellStyle name="Percent 3 3 2 2 2 9 3" xfId="44198" xr:uid="{00000000-0005-0000-0000-000050DF0000}"/>
    <cellStyle name="Percent 3 3 2 2 2 9 4" xfId="34184" xr:uid="{00000000-0005-0000-0000-000051DF0000}"/>
    <cellStyle name="Percent 3 3 2 2 3" xfId="3095" xr:uid="{00000000-0005-0000-0000-000052DF0000}"/>
    <cellStyle name="Percent 3 3 2 2 3 10" xfId="25467" xr:uid="{00000000-0005-0000-0000-000053DF0000}"/>
    <cellStyle name="Percent 3 3 2 2 3 11" xfId="61002" xr:uid="{00000000-0005-0000-0000-000054DF0000}"/>
    <cellStyle name="Percent 3 3 2 2 3 2" xfId="4898" xr:uid="{00000000-0005-0000-0000-000055DF0000}"/>
    <cellStyle name="Percent 3 3 2 2 3 2 2" xfId="17545" xr:uid="{00000000-0005-0000-0000-000056DF0000}"/>
    <cellStyle name="Percent 3 3 2 2 3 2 2 2" xfId="52761" xr:uid="{00000000-0005-0000-0000-000057DF0000}"/>
    <cellStyle name="Percent 3 3 2 2 3 2 2 3" xfId="30150" xr:uid="{00000000-0005-0000-0000-000058DF0000}"/>
    <cellStyle name="Percent 3 3 2 2 3 2 3" xfId="13991" xr:uid="{00000000-0005-0000-0000-000059DF0000}"/>
    <cellStyle name="Percent 3 3 2 2 3 2 3 2" xfId="49209" xr:uid="{00000000-0005-0000-0000-00005ADF0000}"/>
    <cellStyle name="Percent 3 3 2 2 3 2 4" xfId="40164" xr:uid="{00000000-0005-0000-0000-00005BDF0000}"/>
    <cellStyle name="Percent 3 3 2 2 3 2 5" xfId="26598" xr:uid="{00000000-0005-0000-0000-00005CDF0000}"/>
    <cellStyle name="Percent 3 3 2 2 3 3" xfId="6368" xr:uid="{00000000-0005-0000-0000-00005DDF0000}"/>
    <cellStyle name="Percent 3 3 2 2 3 3 2" xfId="18999" xr:uid="{00000000-0005-0000-0000-00005EDF0000}"/>
    <cellStyle name="Percent 3 3 2 2 3 3 2 2" xfId="54215" xr:uid="{00000000-0005-0000-0000-00005FDF0000}"/>
    <cellStyle name="Percent 3 3 2 2 3 3 3" xfId="41618" xr:uid="{00000000-0005-0000-0000-000060DF0000}"/>
    <cellStyle name="Percent 3 3 2 2 3 3 4" xfId="31604" xr:uid="{00000000-0005-0000-0000-000061DF0000}"/>
    <cellStyle name="Percent 3 3 2 2 3 4" xfId="7827" xr:uid="{00000000-0005-0000-0000-000062DF0000}"/>
    <cellStyle name="Percent 3 3 2 2 3 4 2" xfId="20453" xr:uid="{00000000-0005-0000-0000-000063DF0000}"/>
    <cellStyle name="Percent 3 3 2 2 3 4 2 2" xfId="55669" xr:uid="{00000000-0005-0000-0000-000064DF0000}"/>
    <cellStyle name="Percent 3 3 2 2 3 4 3" xfId="43072" xr:uid="{00000000-0005-0000-0000-000065DF0000}"/>
    <cellStyle name="Percent 3 3 2 2 3 4 4" xfId="33058" xr:uid="{00000000-0005-0000-0000-000066DF0000}"/>
    <cellStyle name="Percent 3 3 2 2 3 5" xfId="9608" xr:uid="{00000000-0005-0000-0000-000067DF0000}"/>
    <cellStyle name="Percent 3 3 2 2 3 5 2" xfId="22229" xr:uid="{00000000-0005-0000-0000-000068DF0000}"/>
    <cellStyle name="Percent 3 3 2 2 3 5 2 2" xfId="57445" xr:uid="{00000000-0005-0000-0000-000069DF0000}"/>
    <cellStyle name="Percent 3 3 2 2 3 5 3" xfId="44848" xr:uid="{00000000-0005-0000-0000-00006ADF0000}"/>
    <cellStyle name="Percent 3 3 2 2 3 5 4" xfId="34834" xr:uid="{00000000-0005-0000-0000-00006BDF0000}"/>
    <cellStyle name="Percent 3 3 2 2 3 6" xfId="11402" xr:uid="{00000000-0005-0000-0000-00006CDF0000}"/>
    <cellStyle name="Percent 3 3 2 2 3 6 2" xfId="24005" xr:uid="{00000000-0005-0000-0000-00006DDF0000}"/>
    <cellStyle name="Percent 3 3 2 2 3 6 2 2" xfId="59221" xr:uid="{00000000-0005-0000-0000-00006EDF0000}"/>
    <cellStyle name="Percent 3 3 2 2 3 6 3" xfId="46624" xr:uid="{00000000-0005-0000-0000-00006FDF0000}"/>
    <cellStyle name="Percent 3 3 2 2 3 6 4" xfId="36610" xr:uid="{00000000-0005-0000-0000-000070DF0000}"/>
    <cellStyle name="Percent 3 3 2 2 3 7" xfId="15769" xr:uid="{00000000-0005-0000-0000-000071DF0000}"/>
    <cellStyle name="Percent 3 3 2 2 3 7 2" xfId="50985" xr:uid="{00000000-0005-0000-0000-000072DF0000}"/>
    <cellStyle name="Percent 3 3 2 2 3 7 3" xfId="28374" xr:uid="{00000000-0005-0000-0000-000073DF0000}"/>
    <cellStyle name="Percent 3 3 2 2 3 8" xfId="12860" xr:uid="{00000000-0005-0000-0000-000074DF0000}"/>
    <cellStyle name="Percent 3 3 2 2 3 8 2" xfId="48078" xr:uid="{00000000-0005-0000-0000-000075DF0000}"/>
    <cellStyle name="Percent 3 3 2 2 3 9" xfId="38388" xr:uid="{00000000-0005-0000-0000-000076DF0000}"/>
    <cellStyle name="Percent 3 3 2 2 4" xfId="2920" xr:uid="{00000000-0005-0000-0000-000077DF0000}"/>
    <cellStyle name="Percent 3 3 2 2 4 10" xfId="25307" xr:uid="{00000000-0005-0000-0000-000078DF0000}"/>
    <cellStyle name="Percent 3 3 2 2 4 11" xfId="60842" xr:uid="{00000000-0005-0000-0000-000079DF0000}"/>
    <cellStyle name="Percent 3 3 2 2 4 2" xfId="4738" xr:uid="{00000000-0005-0000-0000-00007ADF0000}"/>
    <cellStyle name="Percent 3 3 2 2 4 2 2" xfId="17385" xr:uid="{00000000-0005-0000-0000-00007BDF0000}"/>
    <cellStyle name="Percent 3 3 2 2 4 2 2 2" xfId="52601" xr:uid="{00000000-0005-0000-0000-00007CDF0000}"/>
    <cellStyle name="Percent 3 3 2 2 4 2 2 3" xfId="29990" xr:uid="{00000000-0005-0000-0000-00007DDF0000}"/>
    <cellStyle name="Percent 3 3 2 2 4 2 3" xfId="13831" xr:uid="{00000000-0005-0000-0000-00007EDF0000}"/>
    <cellStyle name="Percent 3 3 2 2 4 2 3 2" xfId="49049" xr:uid="{00000000-0005-0000-0000-00007FDF0000}"/>
    <cellStyle name="Percent 3 3 2 2 4 2 4" xfId="40004" xr:uid="{00000000-0005-0000-0000-000080DF0000}"/>
    <cellStyle name="Percent 3 3 2 2 4 2 5" xfId="26438" xr:uid="{00000000-0005-0000-0000-000081DF0000}"/>
    <cellStyle name="Percent 3 3 2 2 4 3" xfId="6208" xr:uid="{00000000-0005-0000-0000-000082DF0000}"/>
    <cellStyle name="Percent 3 3 2 2 4 3 2" xfId="18839" xr:uid="{00000000-0005-0000-0000-000083DF0000}"/>
    <cellStyle name="Percent 3 3 2 2 4 3 2 2" xfId="54055" xr:uid="{00000000-0005-0000-0000-000084DF0000}"/>
    <cellStyle name="Percent 3 3 2 2 4 3 3" xfId="41458" xr:uid="{00000000-0005-0000-0000-000085DF0000}"/>
    <cellStyle name="Percent 3 3 2 2 4 3 4" xfId="31444" xr:uid="{00000000-0005-0000-0000-000086DF0000}"/>
    <cellStyle name="Percent 3 3 2 2 4 4" xfId="7667" xr:uid="{00000000-0005-0000-0000-000087DF0000}"/>
    <cellStyle name="Percent 3 3 2 2 4 4 2" xfId="20293" xr:uid="{00000000-0005-0000-0000-000088DF0000}"/>
    <cellStyle name="Percent 3 3 2 2 4 4 2 2" xfId="55509" xr:uid="{00000000-0005-0000-0000-000089DF0000}"/>
    <cellStyle name="Percent 3 3 2 2 4 4 3" xfId="42912" xr:uid="{00000000-0005-0000-0000-00008ADF0000}"/>
    <cellStyle name="Percent 3 3 2 2 4 4 4" xfId="32898" xr:uid="{00000000-0005-0000-0000-00008BDF0000}"/>
    <cellStyle name="Percent 3 3 2 2 4 5" xfId="9448" xr:uid="{00000000-0005-0000-0000-00008CDF0000}"/>
    <cellStyle name="Percent 3 3 2 2 4 5 2" xfId="22069" xr:uid="{00000000-0005-0000-0000-00008DDF0000}"/>
    <cellStyle name="Percent 3 3 2 2 4 5 2 2" xfId="57285" xr:uid="{00000000-0005-0000-0000-00008EDF0000}"/>
    <cellStyle name="Percent 3 3 2 2 4 5 3" xfId="44688" xr:uid="{00000000-0005-0000-0000-00008FDF0000}"/>
    <cellStyle name="Percent 3 3 2 2 4 5 4" xfId="34674" xr:uid="{00000000-0005-0000-0000-000090DF0000}"/>
    <cellStyle name="Percent 3 3 2 2 4 6" xfId="11242" xr:uid="{00000000-0005-0000-0000-000091DF0000}"/>
    <cellStyle name="Percent 3 3 2 2 4 6 2" xfId="23845" xr:uid="{00000000-0005-0000-0000-000092DF0000}"/>
    <cellStyle name="Percent 3 3 2 2 4 6 2 2" xfId="59061" xr:uid="{00000000-0005-0000-0000-000093DF0000}"/>
    <cellStyle name="Percent 3 3 2 2 4 6 3" xfId="46464" xr:uid="{00000000-0005-0000-0000-000094DF0000}"/>
    <cellStyle name="Percent 3 3 2 2 4 6 4" xfId="36450" xr:uid="{00000000-0005-0000-0000-000095DF0000}"/>
    <cellStyle name="Percent 3 3 2 2 4 7" xfId="15609" xr:uid="{00000000-0005-0000-0000-000096DF0000}"/>
    <cellStyle name="Percent 3 3 2 2 4 7 2" xfId="50825" xr:uid="{00000000-0005-0000-0000-000097DF0000}"/>
    <cellStyle name="Percent 3 3 2 2 4 7 3" xfId="28214" xr:uid="{00000000-0005-0000-0000-000098DF0000}"/>
    <cellStyle name="Percent 3 3 2 2 4 8" xfId="12700" xr:uid="{00000000-0005-0000-0000-000099DF0000}"/>
    <cellStyle name="Percent 3 3 2 2 4 8 2" xfId="47918" xr:uid="{00000000-0005-0000-0000-00009ADF0000}"/>
    <cellStyle name="Percent 3 3 2 2 4 9" xfId="38228" xr:uid="{00000000-0005-0000-0000-00009BDF0000}"/>
    <cellStyle name="Percent 3 3 2 2 5" xfId="3429" xr:uid="{00000000-0005-0000-0000-00009CDF0000}"/>
    <cellStyle name="Percent 3 3 2 2 5 10" xfId="26925" xr:uid="{00000000-0005-0000-0000-00009DDF0000}"/>
    <cellStyle name="Percent 3 3 2 2 5 11" xfId="61329" xr:uid="{00000000-0005-0000-0000-00009EDF0000}"/>
    <cellStyle name="Percent 3 3 2 2 5 2" xfId="5225" xr:uid="{00000000-0005-0000-0000-00009FDF0000}"/>
    <cellStyle name="Percent 3 3 2 2 5 2 2" xfId="17872" xr:uid="{00000000-0005-0000-0000-0000A0DF0000}"/>
    <cellStyle name="Percent 3 3 2 2 5 2 2 2" xfId="53088" xr:uid="{00000000-0005-0000-0000-0000A1DF0000}"/>
    <cellStyle name="Percent 3 3 2 2 5 2 3" xfId="40491" xr:uid="{00000000-0005-0000-0000-0000A2DF0000}"/>
    <cellStyle name="Percent 3 3 2 2 5 2 4" xfId="30477" xr:uid="{00000000-0005-0000-0000-0000A3DF0000}"/>
    <cellStyle name="Percent 3 3 2 2 5 3" xfId="6695" xr:uid="{00000000-0005-0000-0000-0000A4DF0000}"/>
    <cellStyle name="Percent 3 3 2 2 5 3 2" xfId="19326" xr:uid="{00000000-0005-0000-0000-0000A5DF0000}"/>
    <cellStyle name="Percent 3 3 2 2 5 3 2 2" xfId="54542" xr:uid="{00000000-0005-0000-0000-0000A6DF0000}"/>
    <cellStyle name="Percent 3 3 2 2 5 3 3" xfId="41945" xr:uid="{00000000-0005-0000-0000-0000A7DF0000}"/>
    <cellStyle name="Percent 3 3 2 2 5 3 4" xfId="31931" xr:uid="{00000000-0005-0000-0000-0000A8DF0000}"/>
    <cellStyle name="Percent 3 3 2 2 5 4" xfId="8154" xr:uid="{00000000-0005-0000-0000-0000A9DF0000}"/>
    <cellStyle name="Percent 3 3 2 2 5 4 2" xfId="20780" xr:uid="{00000000-0005-0000-0000-0000AADF0000}"/>
    <cellStyle name="Percent 3 3 2 2 5 4 2 2" xfId="55996" xr:uid="{00000000-0005-0000-0000-0000ABDF0000}"/>
    <cellStyle name="Percent 3 3 2 2 5 4 3" xfId="43399" xr:uid="{00000000-0005-0000-0000-0000ACDF0000}"/>
    <cellStyle name="Percent 3 3 2 2 5 4 4" xfId="33385" xr:uid="{00000000-0005-0000-0000-0000ADDF0000}"/>
    <cellStyle name="Percent 3 3 2 2 5 5" xfId="9935" xr:uid="{00000000-0005-0000-0000-0000AEDF0000}"/>
    <cellStyle name="Percent 3 3 2 2 5 5 2" xfId="22556" xr:uid="{00000000-0005-0000-0000-0000AFDF0000}"/>
    <cellStyle name="Percent 3 3 2 2 5 5 2 2" xfId="57772" xr:uid="{00000000-0005-0000-0000-0000B0DF0000}"/>
    <cellStyle name="Percent 3 3 2 2 5 5 3" xfId="45175" xr:uid="{00000000-0005-0000-0000-0000B1DF0000}"/>
    <cellStyle name="Percent 3 3 2 2 5 5 4" xfId="35161" xr:uid="{00000000-0005-0000-0000-0000B2DF0000}"/>
    <cellStyle name="Percent 3 3 2 2 5 6" xfId="11729" xr:uid="{00000000-0005-0000-0000-0000B3DF0000}"/>
    <cellStyle name="Percent 3 3 2 2 5 6 2" xfId="24332" xr:uid="{00000000-0005-0000-0000-0000B4DF0000}"/>
    <cellStyle name="Percent 3 3 2 2 5 6 2 2" xfId="59548" xr:uid="{00000000-0005-0000-0000-0000B5DF0000}"/>
    <cellStyle name="Percent 3 3 2 2 5 6 3" xfId="46951" xr:uid="{00000000-0005-0000-0000-0000B6DF0000}"/>
    <cellStyle name="Percent 3 3 2 2 5 6 4" xfId="36937" xr:uid="{00000000-0005-0000-0000-0000B7DF0000}"/>
    <cellStyle name="Percent 3 3 2 2 5 7" xfId="16096" xr:uid="{00000000-0005-0000-0000-0000B8DF0000}"/>
    <cellStyle name="Percent 3 3 2 2 5 7 2" xfId="51312" xr:uid="{00000000-0005-0000-0000-0000B9DF0000}"/>
    <cellStyle name="Percent 3 3 2 2 5 7 3" xfId="28701" xr:uid="{00000000-0005-0000-0000-0000BADF0000}"/>
    <cellStyle name="Percent 3 3 2 2 5 8" xfId="14318" xr:uid="{00000000-0005-0000-0000-0000BBDF0000}"/>
    <cellStyle name="Percent 3 3 2 2 5 8 2" xfId="49536" xr:uid="{00000000-0005-0000-0000-0000BCDF0000}"/>
    <cellStyle name="Percent 3 3 2 2 5 9" xfId="38715" xr:uid="{00000000-0005-0000-0000-0000BDDF0000}"/>
    <cellStyle name="Percent 3 3 2 2 6" xfId="2589" xr:uid="{00000000-0005-0000-0000-0000BEDF0000}"/>
    <cellStyle name="Percent 3 3 2 2 6 10" xfId="26116" xr:uid="{00000000-0005-0000-0000-0000BFDF0000}"/>
    <cellStyle name="Percent 3 3 2 2 6 11" xfId="60520" xr:uid="{00000000-0005-0000-0000-0000C0DF0000}"/>
    <cellStyle name="Percent 3 3 2 2 6 2" xfId="4416" xr:uid="{00000000-0005-0000-0000-0000C1DF0000}"/>
    <cellStyle name="Percent 3 3 2 2 6 2 2" xfId="17063" xr:uid="{00000000-0005-0000-0000-0000C2DF0000}"/>
    <cellStyle name="Percent 3 3 2 2 6 2 2 2" xfId="52279" xr:uid="{00000000-0005-0000-0000-0000C3DF0000}"/>
    <cellStyle name="Percent 3 3 2 2 6 2 3" xfId="39682" xr:uid="{00000000-0005-0000-0000-0000C4DF0000}"/>
    <cellStyle name="Percent 3 3 2 2 6 2 4" xfId="29668" xr:uid="{00000000-0005-0000-0000-0000C5DF0000}"/>
    <cellStyle name="Percent 3 3 2 2 6 3" xfId="5886" xr:uid="{00000000-0005-0000-0000-0000C6DF0000}"/>
    <cellStyle name="Percent 3 3 2 2 6 3 2" xfId="18517" xr:uid="{00000000-0005-0000-0000-0000C7DF0000}"/>
    <cellStyle name="Percent 3 3 2 2 6 3 2 2" xfId="53733" xr:uid="{00000000-0005-0000-0000-0000C8DF0000}"/>
    <cellStyle name="Percent 3 3 2 2 6 3 3" xfId="41136" xr:uid="{00000000-0005-0000-0000-0000C9DF0000}"/>
    <cellStyle name="Percent 3 3 2 2 6 3 4" xfId="31122" xr:uid="{00000000-0005-0000-0000-0000CADF0000}"/>
    <cellStyle name="Percent 3 3 2 2 6 4" xfId="7345" xr:uid="{00000000-0005-0000-0000-0000CBDF0000}"/>
    <cellStyle name="Percent 3 3 2 2 6 4 2" xfId="19971" xr:uid="{00000000-0005-0000-0000-0000CCDF0000}"/>
    <cellStyle name="Percent 3 3 2 2 6 4 2 2" xfId="55187" xr:uid="{00000000-0005-0000-0000-0000CDDF0000}"/>
    <cellStyle name="Percent 3 3 2 2 6 4 3" xfId="42590" xr:uid="{00000000-0005-0000-0000-0000CEDF0000}"/>
    <cellStyle name="Percent 3 3 2 2 6 4 4" xfId="32576" xr:uid="{00000000-0005-0000-0000-0000CFDF0000}"/>
    <cellStyle name="Percent 3 3 2 2 6 5" xfId="9126" xr:uid="{00000000-0005-0000-0000-0000D0DF0000}"/>
    <cellStyle name="Percent 3 3 2 2 6 5 2" xfId="21747" xr:uid="{00000000-0005-0000-0000-0000D1DF0000}"/>
    <cellStyle name="Percent 3 3 2 2 6 5 2 2" xfId="56963" xr:uid="{00000000-0005-0000-0000-0000D2DF0000}"/>
    <cellStyle name="Percent 3 3 2 2 6 5 3" xfId="44366" xr:uid="{00000000-0005-0000-0000-0000D3DF0000}"/>
    <cellStyle name="Percent 3 3 2 2 6 5 4" xfId="34352" xr:uid="{00000000-0005-0000-0000-0000D4DF0000}"/>
    <cellStyle name="Percent 3 3 2 2 6 6" xfId="10920" xr:uid="{00000000-0005-0000-0000-0000D5DF0000}"/>
    <cellStyle name="Percent 3 3 2 2 6 6 2" xfId="23523" xr:uid="{00000000-0005-0000-0000-0000D6DF0000}"/>
    <cellStyle name="Percent 3 3 2 2 6 6 2 2" xfId="58739" xr:uid="{00000000-0005-0000-0000-0000D7DF0000}"/>
    <cellStyle name="Percent 3 3 2 2 6 6 3" xfId="46142" xr:uid="{00000000-0005-0000-0000-0000D8DF0000}"/>
    <cellStyle name="Percent 3 3 2 2 6 6 4" xfId="36128" xr:uid="{00000000-0005-0000-0000-0000D9DF0000}"/>
    <cellStyle name="Percent 3 3 2 2 6 7" xfId="15287" xr:uid="{00000000-0005-0000-0000-0000DADF0000}"/>
    <cellStyle name="Percent 3 3 2 2 6 7 2" xfId="50503" xr:uid="{00000000-0005-0000-0000-0000DBDF0000}"/>
    <cellStyle name="Percent 3 3 2 2 6 7 3" xfId="27892" xr:uid="{00000000-0005-0000-0000-0000DCDF0000}"/>
    <cellStyle name="Percent 3 3 2 2 6 8" xfId="13509" xr:uid="{00000000-0005-0000-0000-0000DDDF0000}"/>
    <cellStyle name="Percent 3 3 2 2 6 8 2" xfId="48727" xr:uid="{00000000-0005-0000-0000-0000DEDF0000}"/>
    <cellStyle name="Percent 3 3 2 2 6 9" xfId="37906" xr:uid="{00000000-0005-0000-0000-0000DFDF0000}"/>
    <cellStyle name="Percent 3 3 2 2 7" xfId="3753" xr:uid="{00000000-0005-0000-0000-0000E0DF0000}"/>
    <cellStyle name="Percent 3 3 2 2 7 2" xfId="8477" xr:uid="{00000000-0005-0000-0000-0000E1DF0000}"/>
    <cellStyle name="Percent 3 3 2 2 7 2 2" xfId="21103" xr:uid="{00000000-0005-0000-0000-0000E2DF0000}"/>
    <cellStyle name="Percent 3 3 2 2 7 2 2 2" xfId="56319" xr:uid="{00000000-0005-0000-0000-0000E3DF0000}"/>
    <cellStyle name="Percent 3 3 2 2 7 2 3" xfId="43722" xr:uid="{00000000-0005-0000-0000-0000E4DF0000}"/>
    <cellStyle name="Percent 3 3 2 2 7 2 4" xfId="33708" xr:uid="{00000000-0005-0000-0000-0000E5DF0000}"/>
    <cellStyle name="Percent 3 3 2 2 7 3" xfId="10258" xr:uid="{00000000-0005-0000-0000-0000E6DF0000}"/>
    <cellStyle name="Percent 3 3 2 2 7 3 2" xfId="22879" xr:uid="{00000000-0005-0000-0000-0000E7DF0000}"/>
    <cellStyle name="Percent 3 3 2 2 7 3 2 2" xfId="58095" xr:uid="{00000000-0005-0000-0000-0000E8DF0000}"/>
    <cellStyle name="Percent 3 3 2 2 7 3 3" xfId="45498" xr:uid="{00000000-0005-0000-0000-0000E9DF0000}"/>
    <cellStyle name="Percent 3 3 2 2 7 3 4" xfId="35484" xr:uid="{00000000-0005-0000-0000-0000EADF0000}"/>
    <cellStyle name="Percent 3 3 2 2 7 4" xfId="12054" xr:uid="{00000000-0005-0000-0000-0000EBDF0000}"/>
    <cellStyle name="Percent 3 3 2 2 7 4 2" xfId="24655" xr:uid="{00000000-0005-0000-0000-0000ECDF0000}"/>
    <cellStyle name="Percent 3 3 2 2 7 4 2 2" xfId="59871" xr:uid="{00000000-0005-0000-0000-0000EDDF0000}"/>
    <cellStyle name="Percent 3 3 2 2 7 4 3" xfId="47274" xr:uid="{00000000-0005-0000-0000-0000EEDF0000}"/>
    <cellStyle name="Percent 3 3 2 2 7 4 4" xfId="37260" xr:uid="{00000000-0005-0000-0000-0000EFDF0000}"/>
    <cellStyle name="Percent 3 3 2 2 7 5" xfId="16419" xr:uid="{00000000-0005-0000-0000-0000F0DF0000}"/>
    <cellStyle name="Percent 3 3 2 2 7 5 2" xfId="51635" xr:uid="{00000000-0005-0000-0000-0000F1DF0000}"/>
    <cellStyle name="Percent 3 3 2 2 7 5 3" xfId="29024" xr:uid="{00000000-0005-0000-0000-0000F2DF0000}"/>
    <cellStyle name="Percent 3 3 2 2 7 6" xfId="14641" xr:uid="{00000000-0005-0000-0000-0000F3DF0000}"/>
    <cellStyle name="Percent 3 3 2 2 7 6 2" xfId="49859" xr:uid="{00000000-0005-0000-0000-0000F4DF0000}"/>
    <cellStyle name="Percent 3 3 2 2 7 7" xfId="39038" xr:uid="{00000000-0005-0000-0000-0000F5DF0000}"/>
    <cellStyle name="Percent 3 3 2 2 7 8" xfId="27248" xr:uid="{00000000-0005-0000-0000-0000F6DF0000}"/>
    <cellStyle name="Percent 3 3 2 2 8" xfId="4091" xr:uid="{00000000-0005-0000-0000-0000F7DF0000}"/>
    <cellStyle name="Percent 3 3 2 2 8 2" xfId="16741" xr:uid="{00000000-0005-0000-0000-0000F8DF0000}"/>
    <cellStyle name="Percent 3 3 2 2 8 2 2" xfId="51957" xr:uid="{00000000-0005-0000-0000-0000F9DF0000}"/>
    <cellStyle name="Percent 3 3 2 2 8 2 3" xfId="29346" xr:uid="{00000000-0005-0000-0000-0000FADF0000}"/>
    <cellStyle name="Percent 3 3 2 2 8 3" xfId="13187" xr:uid="{00000000-0005-0000-0000-0000FBDF0000}"/>
    <cellStyle name="Percent 3 3 2 2 8 3 2" xfId="48405" xr:uid="{00000000-0005-0000-0000-0000FCDF0000}"/>
    <cellStyle name="Percent 3 3 2 2 8 4" xfId="39360" xr:uid="{00000000-0005-0000-0000-0000FDDF0000}"/>
    <cellStyle name="Percent 3 3 2 2 8 5" xfId="25794" xr:uid="{00000000-0005-0000-0000-0000FEDF0000}"/>
    <cellStyle name="Percent 3 3 2 2 9" xfId="5564" xr:uid="{00000000-0005-0000-0000-0000FFDF0000}"/>
    <cellStyle name="Percent 3 3 2 2 9 2" xfId="18195" xr:uid="{00000000-0005-0000-0000-000000E00000}"/>
    <cellStyle name="Percent 3 3 2 2 9 2 2" xfId="53411" xr:uid="{00000000-0005-0000-0000-000001E00000}"/>
    <cellStyle name="Percent 3 3 2 2 9 3" xfId="40814" xr:uid="{00000000-0005-0000-0000-000002E00000}"/>
    <cellStyle name="Percent 3 3 2 2 9 4" xfId="30800" xr:uid="{00000000-0005-0000-0000-000003E00000}"/>
    <cellStyle name="Percent 3 3 2 3" xfId="2333" xr:uid="{00000000-0005-0000-0000-000004E00000}"/>
    <cellStyle name="Percent 3 3 2 3 10" xfId="10753" xr:uid="{00000000-0005-0000-0000-000005E00000}"/>
    <cellStyle name="Percent 3 3 2 3 10 2" xfId="23364" xr:uid="{00000000-0005-0000-0000-000006E00000}"/>
    <cellStyle name="Percent 3 3 2 3 10 2 2" xfId="58580" xr:uid="{00000000-0005-0000-0000-000007E00000}"/>
    <cellStyle name="Percent 3 3 2 3 10 3" xfId="45983" xr:uid="{00000000-0005-0000-0000-000008E00000}"/>
    <cellStyle name="Percent 3 3 2 3 10 4" xfId="35969" xr:uid="{00000000-0005-0000-0000-000009E00000}"/>
    <cellStyle name="Percent 3 3 2 3 11" xfId="15045" xr:uid="{00000000-0005-0000-0000-00000AE00000}"/>
    <cellStyle name="Percent 3 3 2 3 11 2" xfId="50261" xr:uid="{00000000-0005-0000-0000-00000BE00000}"/>
    <cellStyle name="Percent 3 3 2 3 11 3" xfId="27650" xr:uid="{00000000-0005-0000-0000-00000CE00000}"/>
    <cellStyle name="Percent 3 3 2 3 12" xfId="12458" xr:uid="{00000000-0005-0000-0000-00000DE00000}"/>
    <cellStyle name="Percent 3 3 2 3 12 2" xfId="47676" xr:uid="{00000000-0005-0000-0000-00000EE00000}"/>
    <cellStyle name="Percent 3 3 2 3 13" xfId="37664" xr:uid="{00000000-0005-0000-0000-00000FE00000}"/>
    <cellStyle name="Percent 3 3 2 3 14" xfId="25065" xr:uid="{00000000-0005-0000-0000-000010E00000}"/>
    <cellStyle name="Percent 3 3 2 3 15" xfId="60278" xr:uid="{00000000-0005-0000-0000-000011E00000}"/>
    <cellStyle name="Percent 3 3 2 3 2" xfId="3180" xr:uid="{00000000-0005-0000-0000-000012E00000}"/>
    <cellStyle name="Percent 3 3 2 3 2 10" xfId="25549" xr:uid="{00000000-0005-0000-0000-000013E00000}"/>
    <cellStyle name="Percent 3 3 2 3 2 11" xfId="61084" xr:uid="{00000000-0005-0000-0000-000014E00000}"/>
    <cellStyle name="Percent 3 3 2 3 2 2" xfId="4980" xr:uid="{00000000-0005-0000-0000-000015E00000}"/>
    <cellStyle name="Percent 3 3 2 3 2 2 2" xfId="17627" xr:uid="{00000000-0005-0000-0000-000016E00000}"/>
    <cellStyle name="Percent 3 3 2 3 2 2 2 2" xfId="52843" xr:uid="{00000000-0005-0000-0000-000017E00000}"/>
    <cellStyle name="Percent 3 3 2 3 2 2 2 3" xfId="30232" xr:uid="{00000000-0005-0000-0000-000018E00000}"/>
    <cellStyle name="Percent 3 3 2 3 2 2 3" xfId="14073" xr:uid="{00000000-0005-0000-0000-000019E00000}"/>
    <cellStyle name="Percent 3 3 2 3 2 2 3 2" xfId="49291" xr:uid="{00000000-0005-0000-0000-00001AE00000}"/>
    <cellStyle name="Percent 3 3 2 3 2 2 4" xfId="40246" xr:uid="{00000000-0005-0000-0000-00001BE00000}"/>
    <cellStyle name="Percent 3 3 2 3 2 2 5" xfId="26680" xr:uid="{00000000-0005-0000-0000-00001CE00000}"/>
    <cellStyle name="Percent 3 3 2 3 2 3" xfId="6450" xr:uid="{00000000-0005-0000-0000-00001DE00000}"/>
    <cellStyle name="Percent 3 3 2 3 2 3 2" xfId="19081" xr:uid="{00000000-0005-0000-0000-00001EE00000}"/>
    <cellStyle name="Percent 3 3 2 3 2 3 2 2" xfId="54297" xr:uid="{00000000-0005-0000-0000-00001FE00000}"/>
    <cellStyle name="Percent 3 3 2 3 2 3 3" xfId="41700" xr:uid="{00000000-0005-0000-0000-000020E00000}"/>
    <cellStyle name="Percent 3 3 2 3 2 3 4" xfId="31686" xr:uid="{00000000-0005-0000-0000-000021E00000}"/>
    <cellStyle name="Percent 3 3 2 3 2 4" xfId="7909" xr:uid="{00000000-0005-0000-0000-000022E00000}"/>
    <cellStyle name="Percent 3 3 2 3 2 4 2" xfId="20535" xr:uid="{00000000-0005-0000-0000-000023E00000}"/>
    <cellStyle name="Percent 3 3 2 3 2 4 2 2" xfId="55751" xr:uid="{00000000-0005-0000-0000-000024E00000}"/>
    <cellStyle name="Percent 3 3 2 3 2 4 3" xfId="43154" xr:uid="{00000000-0005-0000-0000-000025E00000}"/>
    <cellStyle name="Percent 3 3 2 3 2 4 4" xfId="33140" xr:uid="{00000000-0005-0000-0000-000026E00000}"/>
    <cellStyle name="Percent 3 3 2 3 2 5" xfId="9690" xr:uid="{00000000-0005-0000-0000-000027E00000}"/>
    <cellStyle name="Percent 3 3 2 3 2 5 2" xfId="22311" xr:uid="{00000000-0005-0000-0000-000028E00000}"/>
    <cellStyle name="Percent 3 3 2 3 2 5 2 2" xfId="57527" xr:uid="{00000000-0005-0000-0000-000029E00000}"/>
    <cellStyle name="Percent 3 3 2 3 2 5 3" xfId="44930" xr:uid="{00000000-0005-0000-0000-00002AE00000}"/>
    <cellStyle name="Percent 3 3 2 3 2 5 4" xfId="34916" xr:uid="{00000000-0005-0000-0000-00002BE00000}"/>
    <cellStyle name="Percent 3 3 2 3 2 6" xfId="11484" xr:uid="{00000000-0005-0000-0000-00002CE00000}"/>
    <cellStyle name="Percent 3 3 2 3 2 6 2" xfId="24087" xr:uid="{00000000-0005-0000-0000-00002DE00000}"/>
    <cellStyle name="Percent 3 3 2 3 2 6 2 2" xfId="59303" xr:uid="{00000000-0005-0000-0000-00002EE00000}"/>
    <cellStyle name="Percent 3 3 2 3 2 6 3" xfId="46706" xr:uid="{00000000-0005-0000-0000-00002FE00000}"/>
    <cellStyle name="Percent 3 3 2 3 2 6 4" xfId="36692" xr:uid="{00000000-0005-0000-0000-000030E00000}"/>
    <cellStyle name="Percent 3 3 2 3 2 7" xfId="15851" xr:uid="{00000000-0005-0000-0000-000031E00000}"/>
    <cellStyle name="Percent 3 3 2 3 2 7 2" xfId="51067" xr:uid="{00000000-0005-0000-0000-000032E00000}"/>
    <cellStyle name="Percent 3 3 2 3 2 7 3" xfId="28456" xr:uid="{00000000-0005-0000-0000-000033E00000}"/>
    <cellStyle name="Percent 3 3 2 3 2 8" xfId="12942" xr:uid="{00000000-0005-0000-0000-000034E00000}"/>
    <cellStyle name="Percent 3 3 2 3 2 8 2" xfId="48160" xr:uid="{00000000-0005-0000-0000-000035E00000}"/>
    <cellStyle name="Percent 3 3 2 3 2 9" xfId="38470" xr:uid="{00000000-0005-0000-0000-000036E00000}"/>
    <cellStyle name="Percent 3 3 2 3 3" xfId="3509" xr:uid="{00000000-0005-0000-0000-000037E00000}"/>
    <cellStyle name="Percent 3 3 2 3 3 10" xfId="27005" xr:uid="{00000000-0005-0000-0000-000038E00000}"/>
    <cellStyle name="Percent 3 3 2 3 3 11" xfId="61409" xr:uid="{00000000-0005-0000-0000-000039E00000}"/>
    <cellStyle name="Percent 3 3 2 3 3 2" xfId="5305" xr:uid="{00000000-0005-0000-0000-00003AE00000}"/>
    <cellStyle name="Percent 3 3 2 3 3 2 2" xfId="17952" xr:uid="{00000000-0005-0000-0000-00003BE00000}"/>
    <cellStyle name="Percent 3 3 2 3 3 2 2 2" xfId="53168" xr:uid="{00000000-0005-0000-0000-00003CE00000}"/>
    <cellStyle name="Percent 3 3 2 3 3 2 3" xfId="40571" xr:uid="{00000000-0005-0000-0000-00003DE00000}"/>
    <cellStyle name="Percent 3 3 2 3 3 2 4" xfId="30557" xr:uid="{00000000-0005-0000-0000-00003EE00000}"/>
    <cellStyle name="Percent 3 3 2 3 3 3" xfId="6775" xr:uid="{00000000-0005-0000-0000-00003FE00000}"/>
    <cellStyle name="Percent 3 3 2 3 3 3 2" xfId="19406" xr:uid="{00000000-0005-0000-0000-000040E00000}"/>
    <cellStyle name="Percent 3 3 2 3 3 3 2 2" xfId="54622" xr:uid="{00000000-0005-0000-0000-000041E00000}"/>
    <cellStyle name="Percent 3 3 2 3 3 3 3" xfId="42025" xr:uid="{00000000-0005-0000-0000-000042E00000}"/>
    <cellStyle name="Percent 3 3 2 3 3 3 4" xfId="32011" xr:uid="{00000000-0005-0000-0000-000043E00000}"/>
    <cellStyle name="Percent 3 3 2 3 3 4" xfId="8234" xr:uid="{00000000-0005-0000-0000-000044E00000}"/>
    <cellStyle name="Percent 3 3 2 3 3 4 2" xfId="20860" xr:uid="{00000000-0005-0000-0000-000045E00000}"/>
    <cellStyle name="Percent 3 3 2 3 3 4 2 2" xfId="56076" xr:uid="{00000000-0005-0000-0000-000046E00000}"/>
    <cellStyle name="Percent 3 3 2 3 3 4 3" xfId="43479" xr:uid="{00000000-0005-0000-0000-000047E00000}"/>
    <cellStyle name="Percent 3 3 2 3 3 4 4" xfId="33465" xr:uid="{00000000-0005-0000-0000-000048E00000}"/>
    <cellStyle name="Percent 3 3 2 3 3 5" xfId="10015" xr:uid="{00000000-0005-0000-0000-000049E00000}"/>
    <cellStyle name="Percent 3 3 2 3 3 5 2" xfId="22636" xr:uid="{00000000-0005-0000-0000-00004AE00000}"/>
    <cellStyle name="Percent 3 3 2 3 3 5 2 2" xfId="57852" xr:uid="{00000000-0005-0000-0000-00004BE00000}"/>
    <cellStyle name="Percent 3 3 2 3 3 5 3" xfId="45255" xr:uid="{00000000-0005-0000-0000-00004CE00000}"/>
    <cellStyle name="Percent 3 3 2 3 3 5 4" xfId="35241" xr:uid="{00000000-0005-0000-0000-00004DE00000}"/>
    <cellStyle name="Percent 3 3 2 3 3 6" xfId="11809" xr:uid="{00000000-0005-0000-0000-00004EE00000}"/>
    <cellStyle name="Percent 3 3 2 3 3 6 2" xfId="24412" xr:uid="{00000000-0005-0000-0000-00004FE00000}"/>
    <cellStyle name="Percent 3 3 2 3 3 6 2 2" xfId="59628" xr:uid="{00000000-0005-0000-0000-000050E00000}"/>
    <cellStyle name="Percent 3 3 2 3 3 6 3" xfId="47031" xr:uid="{00000000-0005-0000-0000-000051E00000}"/>
    <cellStyle name="Percent 3 3 2 3 3 6 4" xfId="37017" xr:uid="{00000000-0005-0000-0000-000052E00000}"/>
    <cellStyle name="Percent 3 3 2 3 3 7" xfId="16176" xr:uid="{00000000-0005-0000-0000-000053E00000}"/>
    <cellStyle name="Percent 3 3 2 3 3 7 2" xfId="51392" xr:uid="{00000000-0005-0000-0000-000054E00000}"/>
    <cellStyle name="Percent 3 3 2 3 3 7 3" xfId="28781" xr:uid="{00000000-0005-0000-0000-000055E00000}"/>
    <cellStyle name="Percent 3 3 2 3 3 8" xfId="14398" xr:uid="{00000000-0005-0000-0000-000056E00000}"/>
    <cellStyle name="Percent 3 3 2 3 3 8 2" xfId="49616" xr:uid="{00000000-0005-0000-0000-000057E00000}"/>
    <cellStyle name="Percent 3 3 2 3 3 9" xfId="38795" xr:uid="{00000000-0005-0000-0000-000058E00000}"/>
    <cellStyle name="Percent 3 3 2 3 4" xfId="2670" xr:uid="{00000000-0005-0000-0000-000059E00000}"/>
    <cellStyle name="Percent 3 3 2 3 4 10" xfId="26196" xr:uid="{00000000-0005-0000-0000-00005AE00000}"/>
    <cellStyle name="Percent 3 3 2 3 4 11" xfId="60600" xr:uid="{00000000-0005-0000-0000-00005BE00000}"/>
    <cellStyle name="Percent 3 3 2 3 4 2" xfId="4496" xr:uid="{00000000-0005-0000-0000-00005CE00000}"/>
    <cellStyle name="Percent 3 3 2 3 4 2 2" xfId="17143" xr:uid="{00000000-0005-0000-0000-00005DE00000}"/>
    <cellStyle name="Percent 3 3 2 3 4 2 2 2" xfId="52359" xr:uid="{00000000-0005-0000-0000-00005EE00000}"/>
    <cellStyle name="Percent 3 3 2 3 4 2 3" xfId="39762" xr:uid="{00000000-0005-0000-0000-00005FE00000}"/>
    <cellStyle name="Percent 3 3 2 3 4 2 4" xfId="29748" xr:uid="{00000000-0005-0000-0000-000060E00000}"/>
    <cellStyle name="Percent 3 3 2 3 4 3" xfId="5966" xr:uid="{00000000-0005-0000-0000-000061E00000}"/>
    <cellStyle name="Percent 3 3 2 3 4 3 2" xfId="18597" xr:uid="{00000000-0005-0000-0000-000062E00000}"/>
    <cellStyle name="Percent 3 3 2 3 4 3 2 2" xfId="53813" xr:uid="{00000000-0005-0000-0000-000063E00000}"/>
    <cellStyle name="Percent 3 3 2 3 4 3 3" xfId="41216" xr:uid="{00000000-0005-0000-0000-000064E00000}"/>
    <cellStyle name="Percent 3 3 2 3 4 3 4" xfId="31202" xr:uid="{00000000-0005-0000-0000-000065E00000}"/>
    <cellStyle name="Percent 3 3 2 3 4 4" xfId="7425" xr:uid="{00000000-0005-0000-0000-000066E00000}"/>
    <cellStyle name="Percent 3 3 2 3 4 4 2" xfId="20051" xr:uid="{00000000-0005-0000-0000-000067E00000}"/>
    <cellStyle name="Percent 3 3 2 3 4 4 2 2" xfId="55267" xr:uid="{00000000-0005-0000-0000-000068E00000}"/>
    <cellStyle name="Percent 3 3 2 3 4 4 3" xfId="42670" xr:uid="{00000000-0005-0000-0000-000069E00000}"/>
    <cellStyle name="Percent 3 3 2 3 4 4 4" xfId="32656" xr:uid="{00000000-0005-0000-0000-00006AE00000}"/>
    <cellStyle name="Percent 3 3 2 3 4 5" xfId="9206" xr:uid="{00000000-0005-0000-0000-00006BE00000}"/>
    <cellStyle name="Percent 3 3 2 3 4 5 2" xfId="21827" xr:uid="{00000000-0005-0000-0000-00006CE00000}"/>
    <cellStyle name="Percent 3 3 2 3 4 5 2 2" xfId="57043" xr:uid="{00000000-0005-0000-0000-00006DE00000}"/>
    <cellStyle name="Percent 3 3 2 3 4 5 3" xfId="44446" xr:uid="{00000000-0005-0000-0000-00006EE00000}"/>
    <cellStyle name="Percent 3 3 2 3 4 5 4" xfId="34432" xr:uid="{00000000-0005-0000-0000-00006FE00000}"/>
    <cellStyle name="Percent 3 3 2 3 4 6" xfId="11000" xr:uid="{00000000-0005-0000-0000-000070E00000}"/>
    <cellStyle name="Percent 3 3 2 3 4 6 2" xfId="23603" xr:uid="{00000000-0005-0000-0000-000071E00000}"/>
    <cellStyle name="Percent 3 3 2 3 4 6 2 2" xfId="58819" xr:uid="{00000000-0005-0000-0000-000072E00000}"/>
    <cellStyle name="Percent 3 3 2 3 4 6 3" xfId="46222" xr:uid="{00000000-0005-0000-0000-000073E00000}"/>
    <cellStyle name="Percent 3 3 2 3 4 6 4" xfId="36208" xr:uid="{00000000-0005-0000-0000-000074E00000}"/>
    <cellStyle name="Percent 3 3 2 3 4 7" xfId="15367" xr:uid="{00000000-0005-0000-0000-000075E00000}"/>
    <cellStyle name="Percent 3 3 2 3 4 7 2" xfId="50583" xr:uid="{00000000-0005-0000-0000-000076E00000}"/>
    <cellStyle name="Percent 3 3 2 3 4 7 3" xfId="27972" xr:uid="{00000000-0005-0000-0000-000077E00000}"/>
    <cellStyle name="Percent 3 3 2 3 4 8" xfId="13589" xr:uid="{00000000-0005-0000-0000-000078E00000}"/>
    <cellStyle name="Percent 3 3 2 3 4 8 2" xfId="48807" xr:uid="{00000000-0005-0000-0000-000079E00000}"/>
    <cellStyle name="Percent 3 3 2 3 4 9" xfId="37986" xr:uid="{00000000-0005-0000-0000-00007AE00000}"/>
    <cellStyle name="Percent 3 3 2 3 5" xfId="3834" xr:uid="{00000000-0005-0000-0000-00007BE00000}"/>
    <cellStyle name="Percent 3 3 2 3 5 2" xfId="8557" xr:uid="{00000000-0005-0000-0000-00007CE00000}"/>
    <cellStyle name="Percent 3 3 2 3 5 2 2" xfId="21183" xr:uid="{00000000-0005-0000-0000-00007DE00000}"/>
    <cellStyle name="Percent 3 3 2 3 5 2 2 2" xfId="56399" xr:uid="{00000000-0005-0000-0000-00007EE00000}"/>
    <cellStyle name="Percent 3 3 2 3 5 2 3" xfId="43802" xr:uid="{00000000-0005-0000-0000-00007FE00000}"/>
    <cellStyle name="Percent 3 3 2 3 5 2 4" xfId="33788" xr:uid="{00000000-0005-0000-0000-000080E00000}"/>
    <cellStyle name="Percent 3 3 2 3 5 3" xfId="10338" xr:uid="{00000000-0005-0000-0000-000081E00000}"/>
    <cellStyle name="Percent 3 3 2 3 5 3 2" xfId="22959" xr:uid="{00000000-0005-0000-0000-000082E00000}"/>
    <cellStyle name="Percent 3 3 2 3 5 3 2 2" xfId="58175" xr:uid="{00000000-0005-0000-0000-000083E00000}"/>
    <cellStyle name="Percent 3 3 2 3 5 3 3" xfId="45578" xr:uid="{00000000-0005-0000-0000-000084E00000}"/>
    <cellStyle name="Percent 3 3 2 3 5 3 4" xfId="35564" xr:uid="{00000000-0005-0000-0000-000085E00000}"/>
    <cellStyle name="Percent 3 3 2 3 5 4" xfId="12134" xr:uid="{00000000-0005-0000-0000-000086E00000}"/>
    <cellStyle name="Percent 3 3 2 3 5 4 2" xfId="24735" xr:uid="{00000000-0005-0000-0000-000087E00000}"/>
    <cellStyle name="Percent 3 3 2 3 5 4 2 2" xfId="59951" xr:uid="{00000000-0005-0000-0000-000088E00000}"/>
    <cellStyle name="Percent 3 3 2 3 5 4 3" xfId="47354" xr:uid="{00000000-0005-0000-0000-000089E00000}"/>
    <cellStyle name="Percent 3 3 2 3 5 4 4" xfId="37340" xr:uid="{00000000-0005-0000-0000-00008AE00000}"/>
    <cellStyle name="Percent 3 3 2 3 5 5" xfId="16499" xr:uid="{00000000-0005-0000-0000-00008BE00000}"/>
    <cellStyle name="Percent 3 3 2 3 5 5 2" xfId="51715" xr:uid="{00000000-0005-0000-0000-00008CE00000}"/>
    <cellStyle name="Percent 3 3 2 3 5 5 3" xfId="29104" xr:uid="{00000000-0005-0000-0000-00008DE00000}"/>
    <cellStyle name="Percent 3 3 2 3 5 6" xfId="14721" xr:uid="{00000000-0005-0000-0000-00008EE00000}"/>
    <cellStyle name="Percent 3 3 2 3 5 6 2" xfId="49939" xr:uid="{00000000-0005-0000-0000-00008FE00000}"/>
    <cellStyle name="Percent 3 3 2 3 5 7" xfId="39118" xr:uid="{00000000-0005-0000-0000-000090E00000}"/>
    <cellStyle name="Percent 3 3 2 3 5 8" xfId="27328" xr:uid="{00000000-0005-0000-0000-000091E00000}"/>
    <cellStyle name="Percent 3 3 2 3 6" xfId="4174" xr:uid="{00000000-0005-0000-0000-000092E00000}"/>
    <cellStyle name="Percent 3 3 2 3 6 2" xfId="16821" xr:uid="{00000000-0005-0000-0000-000093E00000}"/>
    <cellStyle name="Percent 3 3 2 3 6 2 2" xfId="52037" xr:uid="{00000000-0005-0000-0000-000094E00000}"/>
    <cellStyle name="Percent 3 3 2 3 6 2 3" xfId="29426" xr:uid="{00000000-0005-0000-0000-000095E00000}"/>
    <cellStyle name="Percent 3 3 2 3 6 3" xfId="13267" xr:uid="{00000000-0005-0000-0000-000096E00000}"/>
    <cellStyle name="Percent 3 3 2 3 6 3 2" xfId="48485" xr:uid="{00000000-0005-0000-0000-000097E00000}"/>
    <cellStyle name="Percent 3 3 2 3 6 4" xfId="39440" xr:uid="{00000000-0005-0000-0000-000098E00000}"/>
    <cellStyle name="Percent 3 3 2 3 6 5" xfId="25874" xr:uid="{00000000-0005-0000-0000-000099E00000}"/>
    <cellStyle name="Percent 3 3 2 3 7" xfId="5644" xr:uid="{00000000-0005-0000-0000-00009AE00000}"/>
    <cellStyle name="Percent 3 3 2 3 7 2" xfId="18275" xr:uid="{00000000-0005-0000-0000-00009BE00000}"/>
    <cellStyle name="Percent 3 3 2 3 7 2 2" xfId="53491" xr:uid="{00000000-0005-0000-0000-00009CE00000}"/>
    <cellStyle name="Percent 3 3 2 3 7 3" xfId="40894" xr:uid="{00000000-0005-0000-0000-00009DE00000}"/>
    <cellStyle name="Percent 3 3 2 3 7 4" xfId="30880" xr:uid="{00000000-0005-0000-0000-00009EE00000}"/>
    <cellStyle name="Percent 3 3 2 3 8" xfId="7103" xr:uid="{00000000-0005-0000-0000-00009FE00000}"/>
    <cellStyle name="Percent 3 3 2 3 8 2" xfId="19729" xr:uid="{00000000-0005-0000-0000-0000A0E00000}"/>
    <cellStyle name="Percent 3 3 2 3 8 2 2" xfId="54945" xr:uid="{00000000-0005-0000-0000-0000A1E00000}"/>
    <cellStyle name="Percent 3 3 2 3 8 3" xfId="42348" xr:uid="{00000000-0005-0000-0000-0000A2E00000}"/>
    <cellStyle name="Percent 3 3 2 3 8 4" xfId="32334" xr:uid="{00000000-0005-0000-0000-0000A3E00000}"/>
    <cellStyle name="Percent 3 3 2 3 9" xfId="8884" xr:uid="{00000000-0005-0000-0000-0000A4E00000}"/>
    <cellStyle name="Percent 3 3 2 3 9 2" xfId="21505" xr:uid="{00000000-0005-0000-0000-0000A5E00000}"/>
    <cellStyle name="Percent 3 3 2 3 9 2 2" xfId="56721" xr:uid="{00000000-0005-0000-0000-0000A6E00000}"/>
    <cellStyle name="Percent 3 3 2 3 9 3" xfId="44124" xr:uid="{00000000-0005-0000-0000-0000A7E00000}"/>
    <cellStyle name="Percent 3 3 2 3 9 4" xfId="34110" xr:uid="{00000000-0005-0000-0000-0000A8E00000}"/>
    <cellStyle name="Percent 3 3 2 4" xfId="3017" xr:uid="{00000000-0005-0000-0000-0000A9E00000}"/>
    <cellStyle name="Percent 3 3 2 4 10" xfId="25392" xr:uid="{00000000-0005-0000-0000-0000AAE00000}"/>
    <cellStyle name="Percent 3 3 2 4 11" xfId="60927" xr:uid="{00000000-0005-0000-0000-0000ABE00000}"/>
    <cellStyle name="Percent 3 3 2 4 2" xfId="4823" xr:uid="{00000000-0005-0000-0000-0000ACE00000}"/>
    <cellStyle name="Percent 3 3 2 4 2 2" xfId="17470" xr:uid="{00000000-0005-0000-0000-0000ADE00000}"/>
    <cellStyle name="Percent 3 3 2 4 2 2 2" xfId="52686" xr:uid="{00000000-0005-0000-0000-0000AEE00000}"/>
    <cellStyle name="Percent 3 3 2 4 2 2 3" xfId="30075" xr:uid="{00000000-0005-0000-0000-0000AFE00000}"/>
    <cellStyle name="Percent 3 3 2 4 2 3" xfId="13916" xr:uid="{00000000-0005-0000-0000-0000B0E00000}"/>
    <cellStyle name="Percent 3 3 2 4 2 3 2" xfId="49134" xr:uid="{00000000-0005-0000-0000-0000B1E00000}"/>
    <cellStyle name="Percent 3 3 2 4 2 4" xfId="40089" xr:uid="{00000000-0005-0000-0000-0000B2E00000}"/>
    <cellStyle name="Percent 3 3 2 4 2 5" xfId="26523" xr:uid="{00000000-0005-0000-0000-0000B3E00000}"/>
    <cellStyle name="Percent 3 3 2 4 3" xfId="6293" xr:uid="{00000000-0005-0000-0000-0000B4E00000}"/>
    <cellStyle name="Percent 3 3 2 4 3 2" xfId="18924" xr:uid="{00000000-0005-0000-0000-0000B5E00000}"/>
    <cellStyle name="Percent 3 3 2 4 3 2 2" xfId="54140" xr:uid="{00000000-0005-0000-0000-0000B6E00000}"/>
    <cellStyle name="Percent 3 3 2 4 3 3" xfId="41543" xr:uid="{00000000-0005-0000-0000-0000B7E00000}"/>
    <cellStyle name="Percent 3 3 2 4 3 4" xfId="31529" xr:uid="{00000000-0005-0000-0000-0000B8E00000}"/>
    <cellStyle name="Percent 3 3 2 4 4" xfId="7752" xr:uid="{00000000-0005-0000-0000-0000B9E00000}"/>
    <cellStyle name="Percent 3 3 2 4 4 2" xfId="20378" xr:uid="{00000000-0005-0000-0000-0000BAE00000}"/>
    <cellStyle name="Percent 3 3 2 4 4 2 2" xfId="55594" xr:uid="{00000000-0005-0000-0000-0000BBE00000}"/>
    <cellStyle name="Percent 3 3 2 4 4 3" xfId="42997" xr:uid="{00000000-0005-0000-0000-0000BCE00000}"/>
    <cellStyle name="Percent 3 3 2 4 4 4" xfId="32983" xr:uid="{00000000-0005-0000-0000-0000BDE00000}"/>
    <cellStyle name="Percent 3 3 2 4 5" xfId="9533" xr:uid="{00000000-0005-0000-0000-0000BEE00000}"/>
    <cellStyle name="Percent 3 3 2 4 5 2" xfId="22154" xr:uid="{00000000-0005-0000-0000-0000BFE00000}"/>
    <cellStyle name="Percent 3 3 2 4 5 2 2" xfId="57370" xr:uid="{00000000-0005-0000-0000-0000C0E00000}"/>
    <cellStyle name="Percent 3 3 2 4 5 3" xfId="44773" xr:uid="{00000000-0005-0000-0000-0000C1E00000}"/>
    <cellStyle name="Percent 3 3 2 4 5 4" xfId="34759" xr:uid="{00000000-0005-0000-0000-0000C2E00000}"/>
    <cellStyle name="Percent 3 3 2 4 6" xfId="11327" xr:uid="{00000000-0005-0000-0000-0000C3E00000}"/>
    <cellStyle name="Percent 3 3 2 4 6 2" xfId="23930" xr:uid="{00000000-0005-0000-0000-0000C4E00000}"/>
    <cellStyle name="Percent 3 3 2 4 6 2 2" xfId="59146" xr:uid="{00000000-0005-0000-0000-0000C5E00000}"/>
    <cellStyle name="Percent 3 3 2 4 6 3" xfId="46549" xr:uid="{00000000-0005-0000-0000-0000C6E00000}"/>
    <cellStyle name="Percent 3 3 2 4 6 4" xfId="36535" xr:uid="{00000000-0005-0000-0000-0000C7E00000}"/>
    <cellStyle name="Percent 3 3 2 4 7" xfId="15694" xr:uid="{00000000-0005-0000-0000-0000C8E00000}"/>
    <cellStyle name="Percent 3 3 2 4 7 2" xfId="50910" xr:uid="{00000000-0005-0000-0000-0000C9E00000}"/>
    <cellStyle name="Percent 3 3 2 4 7 3" xfId="28299" xr:uid="{00000000-0005-0000-0000-0000CAE00000}"/>
    <cellStyle name="Percent 3 3 2 4 8" xfId="12785" xr:uid="{00000000-0005-0000-0000-0000CBE00000}"/>
    <cellStyle name="Percent 3 3 2 4 8 2" xfId="48003" xr:uid="{00000000-0005-0000-0000-0000CCE00000}"/>
    <cellStyle name="Percent 3 3 2 4 9" xfId="38313" xr:uid="{00000000-0005-0000-0000-0000CDE00000}"/>
    <cellStyle name="Percent 3 3 2 5" xfId="2847" xr:uid="{00000000-0005-0000-0000-0000CEE00000}"/>
    <cellStyle name="Percent 3 3 2 5 10" xfId="25235" xr:uid="{00000000-0005-0000-0000-0000CFE00000}"/>
    <cellStyle name="Percent 3 3 2 5 11" xfId="60770" xr:uid="{00000000-0005-0000-0000-0000D0E00000}"/>
    <cellStyle name="Percent 3 3 2 5 2" xfId="4666" xr:uid="{00000000-0005-0000-0000-0000D1E00000}"/>
    <cellStyle name="Percent 3 3 2 5 2 2" xfId="17313" xr:uid="{00000000-0005-0000-0000-0000D2E00000}"/>
    <cellStyle name="Percent 3 3 2 5 2 2 2" xfId="52529" xr:uid="{00000000-0005-0000-0000-0000D3E00000}"/>
    <cellStyle name="Percent 3 3 2 5 2 2 3" xfId="29918" xr:uid="{00000000-0005-0000-0000-0000D4E00000}"/>
    <cellStyle name="Percent 3 3 2 5 2 3" xfId="13759" xr:uid="{00000000-0005-0000-0000-0000D5E00000}"/>
    <cellStyle name="Percent 3 3 2 5 2 3 2" xfId="48977" xr:uid="{00000000-0005-0000-0000-0000D6E00000}"/>
    <cellStyle name="Percent 3 3 2 5 2 4" xfId="39932" xr:uid="{00000000-0005-0000-0000-0000D7E00000}"/>
    <cellStyle name="Percent 3 3 2 5 2 5" xfId="26366" xr:uid="{00000000-0005-0000-0000-0000D8E00000}"/>
    <cellStyle name="Percent 3 3 2 5 3" xfId="6136" xr:uid="{00000000-0005-0000-0000-0000D9E00000}"/>
    <cellStyle name="Percent 3 3 2 5 3 2" xfId="18767" xr:uid="{00000000-0005-0000-0000-0000DAE00000}"/>
    <cellStyle name="Percent 3 3 2 5 3 2 2" xfId="53983" xr:uid="{00000000-0005-0000-0000-0000DBE00000}"/>
    <cellStyle name="Percent 3 3 2 5 3 3" xfId="41386" xr:uid="{00000000-0005-0000-0000-0000DCE00000}"/>
    <cellStyle name="Percent 3 3 2 5 3 4" xfId="31372" xr:uid="{00000000-0005-0000-0000-0000DDE00000}"/>
    <cellStyle name="Percent 3 3 2 5 4" xfId="7595" xr:uid="{00000000-0005-0000-0000-0000DEE00000}"/>
    <cellStyle name="Percent 3 3 2 5 4 2" xfId="20221" xr:uid="{00000000-0005-0000-0000-0000DFE00000}"/>
    <cellStyle name="Percent 3 3 2 5 4 2 2" xfId="55437" xr:uid="{00000000-0005-0000-0000-0000E0E00000}"/>
    <cellStyle name="Percent 3 3 2 5 4 3" xfId="42840" xr:uid="{00000000-0005-0000-0000-0000E1E00000}"/>
    <cellStyle name="Percent 3 3 2 5 4 4" xfId="32826" xr:uid="{00000000-0005-0000-0000-0000E2E00000}"/>
    <cellStyle name="Percent 3 3 2 5 5" xfId="9376" xr:uid="{00000000-0005-0000-0000-0000E3E00000}"/>
    <cellStyle name="Percent 3 3 2 5 5 2" xfId="21997" xr:uid="{00000000-0005-0000-0000-0000E4E00000}"/>
    <cellStyle name="Percent 3 3 2 5 5 2 2" xfId="57213" xr:uid="{00000000-0005-0000-0000-0000E5E00000}"/>
    <cellStyle name="Percent 3 3 2 5 5 3" xfId="44616" xr:uid="{00000000-0005-0000-0000-0000E6E00000}"/>
    <cellStyle name="Percent 3 3 2 5 5 4" xfId="34602" xr:uid="{00000000-0005-0000-0000-0000E7E00000}"/>
    <cellStyle name="Percent 3 3 2 5 6" xfId="11170" xr:uid="{00000000-0005-0000-0000-0000E8E00000}"/>
    <cellStyle name="Percent 3 3 2 5 6 2" xfId="23773" xr:uid="{00000000-0005-0000-0000-0000E9E00000}"/>
    <cellStyle name="Percent 3 3 2 5 6 2 2" xfId="58989" xr:uid="{00000000-0005-0000-0000-0000EAE00000}"/>
    <cellStyle name="Percent 3 3 2 5 6 3" xfId="46392" xr:uid="{00000000-0005-0000-0000-0000EBE00000}"/>
    <cellStyle name="Percent 3 3 2 5 6 4" xfId="36378" xr:uid="{00000000-0005-0000-0000-0000ECE00000}"/>
    <cellStyle name="Percent 3 3 2 5 7" xfId="15537" xr:uid="{00000000-0005-0000-0000-0000EDE00000}"/>
    <cellStyle name="Percent 3 3 2 5 7 2" xfId="50753" xr:uid="{00000000-0005-0000-0000-0000EEE00000}"/>
    <cellStyle name="Percent 3 3 2 5 7 3" xfId="28142" xr:uid="{00000000-0005-0000-0000-0000EFE00000}"/>
    <cellStyle name="Percent 3 3 2 5 8" xfId="12628" xr:uid="{00000000-0005-0000-0000-0000F0E00000}"/>
    <cellStyle name="Percent 3 3 2 5 8 2" xfId="47846" xr:uid="{00000000-0005-0000-0000-0000F1E00000}"/>
    <cellStyle name="Percent 3 3 2 5 9" xfId="38156" xr:uid="{00000000-0005-0000-0000-0000F2E00000}"/>
    <cellStyle name="Percent 3 3 2 6" xfId="3357" xr:uid="{00000000-0005-0000-0000-0000F3E00000}"/>
    <cellStyle name="Percent 3 3 2 6 10" xfId="26853" xr:uid="{00000000-0005-0000-0000-0000F4E00000}"/>
    <cellStyle name="Percent 3 3 2 6 11" xfId="61257" xr:uid="{00000000-0005-0000-0000-0000F5E00000}"/>
    <cellStyle name="Percent 3 3 2 6 2" xfId="5153" xr:uid="{00000000-0005-0000-0000-0000F6E00000}"/>
    <cellStyle name="Percent 3 3 2 6 2 2" xfId="17800" xr:uid="{00000000-0005-0000-0000-0000F7E00000}"/>
    <cellStyle name="Percent 3 3 2 6 2 2 2" xfId="53016" xr:uid="{00000000-0005-0000-0000-0000F8E00000}"/>
    <cellStyle name="Percent 3 3 2 6 2 3" xfId="40419" xr:uid="{00000000-0005-0000-0000-0000F9E00000}"/>
    <cellStyle name="Percent 3 3 2 6 2 4" xfId="30405" xr:uid="{00000000-0005-0000-0000-0000FAE00000}"/>
    <cellStyle name="Percent 3 3 2 6 3" xfId="6623" xr:uid="{00000000-0005-0000-0000-0000FBE00000}"/>
    <cellStyle name="Percent 3 3 2 6 3 2" xfId="19254" xr:uid="{00000000-0005-0000-0000-0000FCE00000}"/>
    <cellStyle name="Percent 3 3 2 6 3 2 2" xfId="54470" xr:uid="{00000000-0005-0000-0000-0000FDE00000}"/>
    <cellStyle name="Percent 3 3 2 6 3 3" xfId="41873" xr:uid="{00000000-0005-0000-0000-0000FEE00000}"/>
    <cellStyle name="Percent 3 3 2 6 3 4" xfId="31859" xr:uid="{00000000-0005-0000-0000-0000FFE00000}"/>
    <cellStyle name="Percent 3 3 2 6 4" xfId="8082" xr:uid="{00000000-0005-0000-0000-000000E10000}"/>
    <cellStyle name="Percent 3 3 2 6 4 2" xfId="20708" xr:uid="{00000000-0005-0000-0000-000001E10000}"/>
    <cellStyle name="Percent 3 3 2 6 4 2 2" xfId="55924" xr:uid="{00000000-0005-0000-0000-000002E10000}"/>
    <cellStyle name="Percent 3 3 2 6 4 3" xfId="43327" xr:uid="{00000000-0005-0000-0000-000003E10000}"/>
    <cellStyle name="Percent 3 3 2 6 4 4" xfId="33313" xr:uid="{00000000-0005-0000-0000-000004E10000}"/>
    <cellStyle name="Percent 3 3 2 6 5" xfId="9863" xr:uid="{00000000-0005-0000-0000-000005E10000}"/>
    <cellStyle name="Percent 3 3 2 6 5 2" xfId="22484" xr:uid="{00000000-0005-0000-0000-000006E10000}"/>
    <cellStyle name="Percent 3 3 2 6 5 2 2" xfId="57700" xr:uid="{00000000-0005-0000-0000-000007E10000}"/>
    <cellStyle name="Percent 3 3 2 6 5 3" xfId="45103" xr:uid="{00000000-0005-0000-0000-000008E10000}"/>
    <cellStyle name="Percent 3 3 2 6 5 4" xfId="35089" xr:uid="{00000000-0005-0000-0000-000009E10000}"/>
    <cellStyle name="Percent 3 3 2 6 6" xfId="11657" xr:uid="{00000000-0005-0000-0000-00000AE10000}"/>
    <cellStyle name="Percent 3 3 2 6 6 2" xfId="24260" xr:uid="{00000000-0005-0000-0000-00000BE10000}"/>
    <cellStyle name="Percent 3 3 2 6 6 2 2" xfId="59476" xr:uid="{00000000-0005-0000-0000-00000CE10000}"/>
    <cellStyle name="Percent 3 3 2 6 6 3" xfId="46879" xr:uid="{00000000-0005-0000-0000-00000DE10000}"/>
    <cellStyle name="Percent 3 3 2 6 6 4" xfId="36865" xr:uid="{00000000-0005-0000-0000-00000EE10000}"/>
    <cellStyle name="Percent 3 3 2 6 7" xfId="16024" xr:uid="{00000000-0005-0000-0000-00000FE10000}"/>
    <cellStyle name="Percent 3 3 2 6 7 2" xfId="51240" xr:uid="{00000000-0005-0000-0000-000010E10000}"/>
    <cellStyle name="Percent 3 3 2 6 7 3" xfId="28629" xr:uid="{00000000-0005-0000-0000-000011E10000}"/>
    <cellStyle name="Percent 3 3 2 6 8" xfId="14246" xr:uid="{00000000-0005-0000-0000-000012E10000}"/>
    <cellStyle name="Percent 3 3 2 6 8 2" xfId="49464" xr:uid="{00000000-0005-0000-0000-000013E10000}"/>
    <cellStyle name="Percent 3 3 2 6 9" xfId="38643" xr:uid="{00000000-0005-0000-0000-000014E10000}"/>
    <cellStyle name="Percent 3 3 2 7" xfId="2517" xr:uid="{00000000-0005-0000-0000-000015E10000}"/>
    <cellStyle name="Percent 3 3 2 7 10" xfId="26044" xr:uid="{00000000-0005-0000-0000-000016E10000}"/>
    <cellStyle name="Percent 3 3 2 7 11" xfId="60448" xr:uid="{00000000-0005-0000-0000-000017E10000}"/>
    <cellStyle name="Percent 3 3 2 7 2" xfId="4344" xr:uid="{00000000-0005-0000-0000-000018E10000}"/>
    <cellStyle name="Percent 3 3 2 7 2 2" xfId="16991" xr:uid="{00000000-0005-0000-0000-000019E10000}"/>
    <cellStyle name="Percent 3 3 2 7 2 2 2" xfId="52207" xr:uid="{00000000-0005-0000-0000-00001AE10000}"/>
    <cellStyle name="Percent 3 3 2 7 2 3" xfId="39610" xr:uid="{00000000-0005-0000-0000-00001BE10000}"/>
    <cellStyle name="Percent 3 3 2 7 2 4" xfId="29596" xr:uid="{00000000-0005-0000-0000-00001CE10000}"/>
    <cellStyle name="Percent 3 3 2 7 3" xfId="5814" xr:uid="{00000000-0005-0000-0000-00001DE10000}"/>
    <cellStyle name="Percent 3 3 2 7 3 2" xfId="18445" xr:uid="{00000000-0005-0000-0000-00001EE10000}"/>
    <cellStyle name="Percent 3 3 2 7 3 2 2" xfId="53661" xr:uid="{00000000-0005-0000-0000-00001FE10000}"/>
    <cellStyle name="Percent 3 3 2 7 3 3" xfId="41064" xr:uid="{00000000-0005-0000-0000-000020E10000}"/>
    <cellStyle name="Percent 3 3 2 7 3 4" xfId="31050" xr:uid="{00000000-0005-0000-0000-000021E10000}"/>
    <cellStyle name="Percent 3 3 2 7 4" xfId="7273" xr:uid="{00000000-0005-0000-0000-000022E10000}"/>
    <cellStyle name="Percent 3 3 2 7 4 2" xfId="19899" xr:uid="{00000000-0005-0000-0000-000023E10000}"/>
    <cellStyle name="Percent 3 3 2 7 4 2 2" xfId="55115" xr:uid="{00000000-0005-0000-0000-000024E10000}"/>
    <cellStyle name="Percent 3 3 2 7 4 3" xfId="42518" xr:uid="{00000000-0005-0000-0000-000025E10000}"/>
    <cellStyle name="Percent 3 3 2 7 4 4" xfId="32504" xr:uid="{00000000-0005-0000-0000-000026E10000}"/>
    <cellStyle name="Percent 3 3 2 7 5" xfId="9054" xr:uid="{00000000-0005-0000-0000-000027E10000}"/>
    <cellStyle name="Percent 3 3 2 7 5 2" xfId="21675" xr:uid="{00000000-0005-0000-0000-000028E10000}"/>
    <cellStyle name="Percent 3 3 2 7 5 2 2" xfId="56891" xr:uid="{00000000-0005-0000-0000-000029E10000}"/>
    <cellStyle name="Percent 3 3 2 7 5 3" xfId="44294" xr:uid="{00000000-0005-0000-0000-00002AE10000}"/>
    <cellStyle name="Percent 3 3 2 7 5 4" xfId="34280" xr:uid="{00000000-0005-0000-0000-00002BE10000}"/>
    <cellStyle name="Percent 3 3 2 7 6" xfId="10848" xr:uid="{00000000-0005-0000-0000-00002CE10000}"/>
    <cellStyle name="Percent 3 3 2 7 6 2" xfId="23451" xr:uid="{00000000-0005-0000-0000-00002DE10000}"/>
    <cellStyle name="Percent 3 3 2 7 6 2 2" xfId="58667" xr:uid="{00000000-0005-0000-0000-00002EE10000}"/>
    <cellStyle name="Percent 3 3 2 7 6 3" xfId="46070" xr:uid="{00000000-0005-0000-0000-00002FE10000}"/>
    <cellStyle name="Percent 3 3 2 7 6 4" xfId="36056" xr:uid="{00000000-0005-0000-0000-000030E10000}"/>
    <cellStyle name="Percent 3 3 2 7 7" xfId="15215" xr:uid="{00000000-0005-0000-0000-000031E10000}"/>
    <cellStyle name="Percent 3 3 2 7 7 2" xfId="50431" xr:uid="{00000000-0005-0000-0000-000032E10000}"/>
    <cellStyle name="Percent 3 3 2 7 7 3" xfId="27820" xr:uid="{00000000-0005-0000-0000-000033E10000}"/>
    <cellStyle name="Percent 3 3 2 7 8" xfId="13437" xr:uid="{00000000-0005-0000-0000-000034E10000}"/>
    <cellStyle name="Percent 3 3 2 7 8 2" xfId="48655" xr:uid="{00000000-0005-0000-0000-000035E10000}"/>
    <cellStyle name="Percent 3 3 2 7 9" xfId="37834" xr:uid="{00000000-0005-0000-0000-000036E10000}"/>
    <cellStyle name="Percent 3 3 2 8" xfId="3681" xr:uid="{00000000-0005-0000-0000-000037E10000}"/>
    <cellStyle name="Percent 3 3 2 8 2" xfId="8405" xr:uid="{00000000-0005-0000-0000-000038E10000}"/>
    <cellStyle name="Percent 3 3 2 8 2 2" xfId="21031" xr:uid="{00000000-0005-0000-0000-000039E10000}"/>
    <cellStyle name="Percent 3 3 2 8 2 2 2" xfId="56247" xr:uid="{00000000-0005-0000-0000-00003AE10000}"/>
    <cellStyle name="Percent 3 3 2 8 2 3" xfId="43650" xr:uid="{00000000-0005-0000-0000-00003BE10000}"/>
    <cellStyle name="Percent 3 3 2 8 2 4" xfId="33636" xr:uid="{00000000-0005-0000-0000-00003CE10000}"/>
    <cellStyle name="Percent 3 3 2 8 3" xfId="10186" xr:uid="{00000000-0005-0000-0000-00003DE10000}"/>
    <cellStyle name="Percent 3 3 2 8 3 2" xfId="22807" xr:uid="{00000000-0005-0000-0000-00003EE10000}"/>
    <cellStyle name="Percent 3 3 2 8 3 2 2" xfId="58023" xr:uid="{00000000-0005-0000-0000-00003FE10000}"/>
    <cellStyle name="Percent 3 3 2 8 3 3" xfId="45426" xr:uid="{00000000-0005-0000-0000-000040E10000}"/>
    <cellStyle name="Percent 3 3 2 8 3 4" xfId="35412" xr:uid="{00000000-0005-0000-0000-000041E10000}"/>
    <cellStyle name="Percent 3 3 2 8 4" xfId="11982" xr:uid="{00000000-0005-0000-0000-000042E10000}"/>
    <cellStyle name="Percent 3 3 2 8 4 2" xfId="24583" xr:uid="{00000000-0005-0000-0000-000043E10000}"/>
    <cellStyle name="Percent 3 3 2 8 4 2 2" xfId="59799" xr:uid="{00000000-0005-0000-0000-000044E10000}"/>
    <cellStyle name="Percent 3 3 2 8 4 3" xfId="47202" xr:uid="{00000000-0005-0000-0000-000045E10000}"/>
    <cellStyle name="Percent 3 3 2 8 4 4" xfId="37188" xr:uid="{00000000-0005-0000-0000-000046E10000}"/>
    <cellStyle name="Percent 3 3 2 8 5" xfId="16347" xr:uid="{00000000-0005-0000-0000-000047E10000}"/>
    <cellStyle name="Percent 3 3 2 8 5 2" xfId="51563" xr:uid="{00000000-0005-0000-0000-000048E10000}"/>
    <cellStyle name="Percent 3 3 2 8 5 3" xfId="28952" xr:uid="{00000000-0005-0000-0000-000049E10000}"/>
    <cellStyle name="Percent 3 3 2 8 6" xfId="14569" xr:uid="{00000000-0005-0000-0000-00004AE10000}"/>
    <cellStyle name="Percent 3 3 2 8 6 2" xfId="49787" xr:uid="{00000000-0005-0000-0000-00004BE10000}"/>
    <cellStyle name="Percent 3 3 2 8 7" xfId="38966" xr:uid="{00000000-0005-0000-0000-00004CE10000}"/>
    <cellStyle name="Percent 3 3 2 8 8" xfId="27176" xr:uid="{00000000-0005-0000-0000-00004DE10000}"/>
    <cellStyle name="Percent 3 3 2 9" xfId="4013" xr:uid="{00000000-0005-0000-0000-00004EE10000}"/>
    <cellStyle name="Percent 3 3 2 9 2" xfId="16669" xr:uid="{00000000-0005-0000-0000-00004FE10000}"/>
    <cellStyle name="Percent 3 3 2 9 2 2" xfId="51885" xr:uid="{00000000-0005-0000-0000-000050E10000}"/>
    <cellStyle name="Percent 3 3 2 9 2 3" xfId="29274" xr:uid="{00000000-0005-0000-0000-000051E10000}"/>
    <cellStyle name="Percent 3 3 2 9 3" xfId="13115" xr:uid="{00000000-0005-0000-0000-000052E10000}"/>
    <cellStyle name="Percent 3 3 2 9 3 2" xfId="48333" xr:uid="{00000000-0005-0000-0000-000053E10000}"/>
    <cellStyle name="Percent 3 3 2 9 4" xfId="39288" xr:uid="{00000000-0005-0000-0000-000054E10000}"/>
    <cellStyle name="Percent 3 3 2 9 5" xfId="25722" xr:uid="{00000000-0005-0000-0000-000055E10000}"/>
    <cellStyle name="Percent 3 3 3" xfId="751" xr:uid="{00000000-0005-0000-0000-000056E10000}"/>
    <cellStyle name="Percent 3 4" xfId="51" xr:uid="{00000000-0005-0000-0000-000057E10000}"/>
    <cellStyle name="Percent 3 4 2" xfId="752" xr:uid="{00000000-0005-0000-0000-000058E10000}"/>
    <cellStyle name="Percent 3 5" xfId="753" xr:uid="{00000000-0005-0000-0000-000059E10000}"/>
    <cellStyle name="Percent 3 5 10" xfId="5493" xr:uid="{00000000-0005-0000-0000-00005AE10000}"/>
    <cellStyle name="Percent 3 5 10 2" xfId="18124" xr:uid="{00000000-0005-0000-0000-00005BE10000}"/>
    <cellStyle name="Percent 3 5 10 2 2" xfId="53340" xr:uid="{00000000-0005-0000-0000-00005CE10000}"/>
    <cellStyle name="Percent 3 5 10 3" xfId="40743" xr:uid="{00000000-0005-0000-0000-00005DE10000}"/>
    <cellStyle name="Percent 3 5 10 4" xfId="30729" xr:uid="{00000000-0005-0000-0000-00005EE10000}"/>
    <cellStyle name="Percent 3 5 11" xfId="6949" xr:uid="{00000000-0005-0000-0000-00005FE10000}"/>
    <cellStyle name="Percent 3 5 11 2" xfId="19578" xr:uid="{00000000-0005-0000-0000-000060E10000}"/>
    <cellStyle name="Percent 3 5 11 2 2" xfId="54794" xr:uid="{00000000-0005-0000-0000-000061E10000}"/>
    <cellStyle name="Percent 3 5 11 3" xfId="42197" xr:uid="{00000000-0005-0000-0000-000062E10000}"/>
    <cellStyle name="Percent 3 5 11 4" xfId="32183" xr:uid="{00000000-0005-0000-0000-000063E10000}"/>
    <cellStyle name="Percent 3 5 12" xfId="8731" xr:uid="{00000000-0005-0000-0000-000064E10000}"/>
    <cellStyle name="Percent 3 5 12 2" xfId="21354" xr:uid="{00000000-0005-0000-0000-000065E10000}"/>
    <cellStyle name="Percent 3 5 12 2 2" xfId="56570" xr:uid="{00000000-0005-0000-0000-000066E10000}"/>
    <cellStyle name="Percent 3 5 12 3" xfId="43973" xr:uid="{00000000-0005-0000-0000-000067E10000}"/>
    <cellStyle name="Percent 3 5 12 4" xfId="33959" xr:uid="{00000000-0005-0000-0000-000068E10000}"/>
    <cellStyle name="Percent 3 5 13" xfId="10754" xr:uid="{00000000-0005-0000-0000-000069E10000}"/>
    <cellStyle name="Percent 3 5 13 2" xfId="23365" xr:uid="{00000000-0005-0000-0000-00006AE10000}"/>
    <cellStyle name="Percent 3 5 13 2 2" xfId="58581" xr:uid="{00000000-0005-0000-0000-00006BE10000}"/>
    <cellStyle name="Percent 3 5 13 3" xfId="45984" xr:uid="{00000000-0005-0000-0000-00006CE10000}"/>
    <cellStyle name="Percent 3 5 13 4" xfId="35970" xr:uid="{00000000-0005-0000-0000-00006DE10000}"/>
    <cellStyle name="Percent 3 5 14" xfId="14893" xr:uid="{00000000-0005-0000-0000-00006EE10000}"/>
    <cellStyle name="Percent 3 5 14 2" xfId="50110" xr:uid="{00000000-0005-0000-0000-00006FE10000}"/>
    <cellStyle name="Percent 3 5 14 3" xfId="27499" xr:uid="{00000000-0005-0000-0000-000070E10000}"/>
    <cellStyle name="Percent 3 5 15" xfId="12307" xr:uid="{00000000-0005-0000-0000-000071E10000}"/>
    <cellStyle name="Percent 3 5 15 2" xfId="47525" xr:uid="{00000000-0005-0000-0000-000072E10000}"/>
    <cellStyle name="Percent 3 5 16" xfId="37512" xr:uid="{00000000-0005-0000-0000-000073E10000}"/>
    <cellStyle name="Percent 3 5 17" xfId="24914" xr:uid="{00000000-0005-0000-0000-000074E10000}"/>
    <cellStyle name="Percent 3 5 18" xfId="60127" xr:uid="{00000000-0005-0000-0000-000075E10000}"/>
    <cellStyle name="Percent 3 5 2" xfId="1904" xr:uid="{00000000-0005-0000-0000-000076E10000}"/>
    <cellStyle name="Percent 3 5 2 10" xfId="7023" xr:uid="{00000000-0005-0000-0000-000077E10000}"/>
    <cellStyle name="Percent 3 5 2 10 2" xfId="19650" xr:uid="{00000000-0005-0000-0000-000078E10000}"/>
    <cellStyle name="Percent 3 5 2 10 2 2" xfId="54866" xr:uid="{00000000-0005-0000-0000-000079E10000}"/>
    <cellStyle name="Percent 3 5 2 10 3" xfId="42269" xr:uid="{00000000-0005-0000-0000-00007AE10000}"/>
    <cellStyle name="Percent 3 5 2 10 4" xfId="32255" xr:uid="{00000000-0005-0000-0000-00007BE10000}"/>
    <cellStyle name="Percent 3 5 2 11" xfId="8804" xr:uid="{00000000-0005-0000-0000-00007CE10000}"/>
    <cellStyle name="Percent 3 5 2 11 2" xfId="21426" xr:uid="{00000000-0005-0000-0000-00007DE10000}"/>
    <cellStyle name="Percent 3 5 2 11 2 2" xfId="56642" xr:uid="{00000000-0005-0000-0000-00007EE10000}"/>
    <cellStyle name="Percent 3 5 2 11 3" xfId="44045" xr:uid="{00000000-0005-0000-0000-00007FE10000}"/>
    <cellStyle name="Percent 3 5 2 11 4" xfId="34031" xr:uid="{00000000-0005-0000-0000-000080E10000}"/>
    <cellStyle name="Percent 3 5 2 12" xfId="10755" xr:uid="{00000000-0005-0000-0000-000081E10000}"/>
    <cellStyle name="Percent 3 5 2 12 2" xfId="23366" xr:uid="{00000000-0005-0000-0000-000082E10000}"/>
    <cellStyle name="Percent 3 5 2 12 2 2" xfId="58582" xr:uid="{00000000-0005-0000-0000-000083E10000}"/>
    <cellStyle name="Percent 3 5 2 12 3" xfId="45985" xr:uid="{00000000-0005-0000-0000-000084E10000}"/>
    <cellStyle name="Percent 3 5 2 12 4" xfId="35971" xr:uid="{00000000-0005-0000-0000-000085E10000}"/>
    <cellStyle name="Percent 3 5 2 13" xfId="14965" xr:uid="{00000000-0005-0000-0000-000086E10000}"/>
    <cellStyle name="Percent 3 5 2 13 2" xfId="50182" xr:uid="{00000000-0005-0000-0000-000087E10000}"/>
    <cellStyle name="Percent 3 5 2 13 3" xfId="27571" xr:uid="{00000000-0005-0000-0000-000088E10000}"/>
    <cellStyle name="Percent 3 5 2 14" xfId="12379" xr:uid="{00000000-0005-0000-0000-000089E10000}"/>
    <cellStyle name="Percent 3 5 2 14 2" xfId="47597" xr:uid="{00000000-0005-0000-0000-00008AE10000}"/>
    <cellStyle name="Percent 3 5 2 15" xfId="37584" xr:uid="{00000000-0005-0000-0000-00008BE10000}"/>
    <cellStyle name="Percent 3 5 2 16" xfId="24986" xr:uid="{00000000-0005-0000-0000-00008CE10000}"/>
    <cellStyle name="Percent 3 5 2 17" xfId="60199" xr:uid="{00000000-0005-0000-0000-00008DE10000}"/>
    <cellStyle name="Percent 3 5 2 2" xfId="2409" xr:uid="{00000000-0005-0000-0000-00008EE10000}"/>
    <cellStyle name="Percent 3 5 2 2 10" xfId="10756" xr:uid="{00000000-0005-0000-0000-00008FE10000}"/>
    <cellStyle name="Percent 3 5 2 2 10 2" xfId="23367" xr:uid="{00000000-0005-0000-0000-000090E10000}"/>
    <cellStyle name="Percent 3 5 2 2 10 2 2" xfId="58583" xr:uid="{00000000-0005-0000-0000-000091E10000}"/>
    <cellStyle name="Percent 3 5 2 2 10 3" xfId="45986" xr:uid="{00000000-0005-0000-0000-000092E10000}"/>
    <cellStyle name="Percent 3 5 2 2 10 4" xfId="35972" xr:uid="{00000000-0005-0000-0000-000093E10000}"/>
    <cellStyle name="Percent 3 5 2 2 11" xfId="15120" xr:uid="{00000000-0005-0000-0000-000094E10000}"/>
    <cellStyle name="Percent 3 5 2 2 11 2" xfId="50336" xr:uid="{00000000-0005-0000-0000-000095E10000}"/>
    <cellStyle name="Percent 3 5 2 2 11 3" xfId="27725" xr:uid="{00000000-0005-0000-0000-000096E10000}"/>
    <cellStyle name="Percent 3 5 2 2 12" xfId="12533" xr:uid="{00000000-0005-0000-0000-000097E10000}"/>
    <cellStyle name="Percent 3 5 2 2 12 2" xfId="47751" xr:uid="{00000000-0005-0000-0000-000098E10000}"/>
    <cellStyle name="Percent 3 5 2 2 13" xfId="37739" xr:uid="{00000000-0005-0000-0000-000099E10000}"/>
    <cellStyle name="Percent 3 5 2 2 14" xfId="25140" xr:uid="{00000000-0005-0000-0000-00009AE10000}"/>
    <cellStyle name="Percent 3 5 2 2 15" xfId="60353" xr:uid="{00000000-0005-0000-0000-00009BE10000}"/>
    <cellStyle name="Percent 3 5 2 2 2" xfId="3255" xr:uid="{00000000-0005-0000-0000-00009CE10000}"/>
    <cellStyle name="Percent 3 5 2 2 2 10" xfId="25624" xr:uid="{00000000-0005-0000-0000-00009DE10000}"/>
    <cellStyle name="Percent 3 5 2 2 2 11" xfId="61159" xr:uid="{00000000-0005-0000-0000-00009EE10000}"/>
    <cellStyle name="Percent 3 5 2 2 2 2" xfId="5055" xr:uid="{00000000-0005-0000-0000-00009FE10000}"/>
    <cellStyle name="Percent 3 5 2 2 2 2 2" xfId="17702" xr:uid="{00000000-0005-0000-0000-0000A0E10000}"/>
    <cellStyle name="Percent 3 5 2 2 2 2 2 2" xfId="52918" xr:uid="{00000000-0005-0000-0000-0000A1E10000}"/>
    <cellStyle name="Percent 3 5 2 2 2 2 2 3" xfId="30307" xr:uid="{00000000-0005-0000-0000-0000A2E10000}"/>
    <cellStyle name="Percent 3 5 2 2 2 2 3" xfId="14148" xr:uid="{00000000-0005-0000-0000-0000A3E10000}"/>
    <cellStyle name="Percent 3 5 2 2 2 2 3 2" xfId="49366" xr:uid="{00000000-0005-0000-0000-0000A4E10000}"/>
    <cellStyle name="Percent 3 5 2 2 2 2 4" xfId="40321" xr:uid="{00000000-0005-0000-0000-0000A5E10000}"/>
    <cellStyle name="Percent 3 5 2 2 2 2 5" xfId="26755" xr:uid="{00000000-0005-0000-0000-0000A6E10000}"/>
    <cellStyle name="Percent 3 5 2 2 2 3" xfId="6525" xr:uid="{00000000-0005-0000-0000-0000A7E10000}"/>
    <cellStyle name="Percent 3 5 2 2 2 3 2" xfId="19156" xr:uid="{00000000-0005-0000-0000-0000A8E10000}"/>
    <cellStyle name="Percent 3 5 2 2 2 3 2 2" xfId="54372" xr:uid="{00000000-0005-0000-0000-0000A9E10000}"/>
    <cellStyle name="Percent 3 5 2 2 2 3 3" xfId="41775" xr:uid="{00000000-0005-0000-0000-0000AAE10000}"/>
    <cellStyle name="Percent 3 5 2 2 2 3 4" xfId="31761" xr:uid="{00000000-0005-0000-0000-0000ABE10000}"/>
    <cellStyle name="Percent 3 5 2 2 2 4" xfId="7984" xr:uid="{00000000-0005-0000-0000-0000ACE10000}"/>
    <cellStyle name="Percent 3 5 2 2 2 4 2" xfId="20610" xr:uid="{00000000-0005-0000-0000-0000ADE10000}"/>
    <cellStyle name="Percent 3 5 2 2 2 4 2 2" xfId="55826" xr:uid="{00000000-0005-0000-0000-0000AEE10000}"/>
    <cellStyle name="Percent 3 5 2 2 2 4 3" xfId="43229" xr:uid="{00000000-0005-0000-0000-0000AFE10000}"/>
    <cellStyle name="Percent 3 5 2 2 2 4 4" xfId="33215" xr:uid="{00000000-0005-0000-0000-0000B0E10000}"/>
    <cellStyle name="Percent 3 5 2 2 2 5" xfId="9765" xr:uid="{00000000-0005-0000-0000-0000B1E10000}"/>
    <cellStyle name="Percent 3 5 2 2 2 5 2" xfId="22386" xr:uid="{00000000-0005-0000-0000-0000B2E10000}"/>
    <cellStyle name="Percent 3 5 2 2 2 5 2 2" xfId="57602" xr:uid="{00000000-0005-0000-0000-0000B3E10000}"/>
    <cellStyle name="Percent 3 5 2 2 2 5 3" xfId="45005" xr:uid="{00000000-0005-0000-0000-0000B4E10000}"/>
    <cellStyle name="Percent 3 5 2 2 2 5 4" xfId="34991" xr:uid="{00000000-0005-0000-0000-0000B5E10000}"/>
    <cellStyle name="Percent 3 5 2 2 2 6" xfId="11559" xr:uid="{00000000-0005-0000-0000-0000B6E10000}"/>
    <cellStyle name="Percent 3 5 2 2 2 6 2" xfId="24162" xr:uid="{00000000-0005-0000-0000-0000B7E10000}"/>
    <cellStyle name="Percent 3 5 2 2 2 6 2 2" xfId="59378" xr:uid="{00000000-0005-0000-0000-0000B8E10000}"/>
    <cellStyle name="Percent 3 5 2 2 2 6 3" xfId="46781" xr:uid="{00000000-0005-0000-0000-0000B9E10000}"/>
    <cellStyle name="Percent 3 5 2 2 2 6 4" xfId="36767" xr:uid="{00000000-0005-0000-0000-0000BAE10000}"/>
    <cellStyle name="Percent 3 5 2 2 2 7" xfId="15926" xr:uid="{00000000-0005-0000-0000-0000BBE10000}"/>
    <cellStyle name="Percent 3 5 2 2 2 7 2" xfId="51142" xr:uid="{00000000-0005-0000-0000-0000BCE10000}"/>
    <cellStyle name="Percent 3 5 2 2 2 7 3" xfId="28531" xr:uid="{00000000-0005-0000-0000-0000BDE10000}"/>
    <cellStyle name="Percent 3 5 2 2 2 8" xfId="13017" xr:uid="{00000000-0005-0000-0000-0000BEE10000}"/>
    <cellStyle name="Percent 3 5 2 2 2 8 2" xfId="48235" xr:uid="{00000000-0005-0000-0000-0000BFE10000}"/>
    <cellStyle name="Percent 3 5 2 2 2 9" xfId="38545" xr:uid="{00000000-0005-0000-0000-0000C0E10000}"/>
    <cellStyle name="Percent 3 5 2 2 3" xfId="3584" xr:uid="{00000000-0005-0000-0000-0000C1E10000}"/>
    <cellStyle name="Percent 3 5 2 2 3 10" xfId="27080" xr:uid="{00000000-0005-0000-0000-0000C2E10000}"/>
    <cellStyle name="Percent 3 5 2 2 3 11" xfId="61484" xr:uid="{00000000-0005-0000-0000-0000C3E10000}"/>
    <cellStyle name="Percent 3 5 2 2 3 2" xfId="5380" xr:uid="{00000000-0005-0000-0000-0000C4E10000}"/>
    <cellStyle name="Percent 3 5 2 2 3 2 2" xfId="18027" xr:uid="{00000000-0005-0000-0000-0000C5E10000}"/>
    <cellStyle name="Percent 3 5 2 2 3 2 2 2" xfId="53243" xr:uid="{00000000-0005-0000-0000-0000C6E10000}"/>
    <cellStyle name="Percent 3 5 2 2 3 2 3" xfId="40646" xr:uid="{00000000-0005-0000-0000-0000C7E10000}"/>
    <cellStyle name="Percent 3 5 2 2 3 2 4" xfId="30632" xr:uid="{00000000-0005-0000-0000-0000C8E10000}"/>
    <cellStyle name="Percent 3 5 2 2 3 3" xfId="6850" xr:uid="{00000000-0005-0000-0000-0000C9E10000}"/>
    <cellStyle name="Percent 3 5 2 2 3 3 2" xfId="19481" xr:uid="{00000000-0005-0000-0000-0000CAE10000}"/>
    <cellStyle name="Percent 3 5 2 2 3 3 2 2" xfId="54697" xr:uid="{00000000-0005-0000-0000-0000CBE10000}"/>
    <cellStyle name="Percent 3 5 2 2 3 3 3" xfId="42100" xr:uid="{00000000-0005-0000-0000-0000CCE10000}"/>
    <cellStyle name="Percent 3 5 2 2 3 3 4" xfId="32086" xr:uid="{00000000-0005-0000-0000-0000CDE10000}"/>
    <cellStyle name="Percent 3 5 2 2 3 4" xfId="8309" xr:uid="{00000000-0005-0000-0000-0000CEE10000}"/>
    <cellStyle name="Percent 3 5 2 2 3 4 2" xfId="20935" xr:uid="{00000000-0005-0000-0000-0000CFE10000}"/>
    <cellStyle name="Percent 3 5 2 2 3 4 2 2" xfId="56151" xr:uid="{00000000-0005-0000-0000-0000D0E10000}"/>
    <cellStyle name="Percent 3 5 2 2 3 4 3" xfId="43554" xr:uid="{00000000-0005-0000-0000-0000D1E10000}"/>
    <cellStyle name="Percent 3 5 2 2 3 4 4" xfId="33540" xr:uid="{00000000-0005-0000-0000-0000D2E10000}"/>
    <cellStyle name="Percent 3 5 2 2 3 5" xfId="10090" xr:uid="{00000000-0005-0000-0000-0000D3E10000}"/>
    <cellStyle name="Percent 3 5 2 2 3 5 2" xfId="22711" xr:uid="{00000000-0005-0000-0000-0000D4E10000}"/>
    <cellStyle name="Percent 3 5 2 2 3 5 2 2" xfId="57927" xr:uid="{00000000-0005-0000-0000-0000D5E10000}"/>
    <cellStyle name="Percent 3 5 2 2 3 5 3" xfId="45330" xr:uid="{00000000-0005-0000-0000-0000D6E10000}"/>
    <cellStyle name="Percent 3 5 2 2 3 5 4" xfId="35316" xr:uid="{00000000-0005-0000-0000-0000D7E10000}"/>
    <cellStyle name="Percent 3 5 2 2 3 6" xfId="11884" xr:uid="{00000000-0005-0000-0000-0000D8E10000}"/>
    <cellStyle name="Percent 3 5 2 2 3 6 2" xfId="24487" xr:uid="{00000000-0005-0000-0000-0000D9E10000}"/>
    <cellStyle name="Percent 3 5 2 2 3 6 2 2" xfId="59703" xr:uid="{00000000-0005-0000-0000-0000DAE10000}"/>
    <cellStyle name="Percent 3 5 2 2 3 6 3" xfId="47106" xr:uid="{00000000-0005-0000-0000-0000DBE10000}"/>
    <cellStyle name="Percent 3 5 2 2 3 6 4" xfId="37092" xr:uid="{00000000-0005-0000-0000-0000DCE10000}"/>
    <cellStyle name="Percent 3 5 2 2 3 7" xfId="16251" xr:uid="{00000000-0005-0000-0000-0000DDE10000}"/>
    <cellStyle name="Percent 3 5 2 2 3 7 2" xfId="51467" xr:uid="{00000000-0005-0000-0000-0000DEE10000}"/>
    <cellStyle name="Percent 3 5 2 2 3 7 3" xfId="28856" xr:uid="{00000000-0005-0000-0000-0000DFE10000}"/>
    <cellStyle name="Percent 3 5 2 2 3 8" xfId="14473" xr:uid="{00000000-0005-0000-0000-0000E0E10000}"/>
    <cellStyle name="Percent 3 5 2 2 3 8 2" xfId="49691" xr:uid="{00000000-0005-0000-0000-0000E1E10000}"/>
    <cellStyle name="Percent 3 5 2 2 3 9" xfId="38870" xr:uid="{00000000-0005-0000-0000-0000E2E10000}"/>
    <cellStyle name="Percent 3 5 2 2 4" xfId="2745" xr:uid="{00000000-0005-0000-0000-0000E3E10000}"/>
    <cellStyle name="Percent 3 5 2 2 4 10" xfId="26271" xr:uid="{00000000-0005-0000-0000-0000E4E10000}"/>
    <cellStyle name="Percent 3 5 2 2 4 11" xfId="60675" xr:uid="{00000000-0005-0000-0000-0000E5E10000}"/>
    <cellStyle name="Percent 3 5 2 2 4 2" xfId="4571" xr:uid="{00000000-0005-0000-0000-0000E6E10000}"/>
    <cellStyle name="Percent 3 5 2 2 4 2 2" xfId="17218" xr:uid="{00000000-0005-0000-0000-0000E7E10000}"/>
    <cellStyle name="Percent 3 5 2 2 4 2 2 2" xfId="52434" xr:uid="{00000000-0005-0000-0000-0000E8E10000}"/>
    <cellStyle name="Percent 3 5 2 2 4 2 3" xfId="39837" xr:uid="{00000000-0005-0000-0000-0000E9E10000}"/>
    <cellStyle name="Percent 3 5 2 2 4 2 4" xfId="29823" xr:uid="{00000000-0005-0000-0000-0000EAE10000}"/>
    <cellStyle name="Percent 3 5 2 2 4 3" xfId="6041" xr:uid="{00000000-0005-0000-0000-0000EBE10000}"/>
    <cellStyle name="Percent 3 5 2 2 4 3 2" xfId="18672" xr:uid="{00000000-0005-0000-0000-0000ECE10000}"/>
    <cellStyle name="Percent 3 5 2 2 4 3 2 2" xfId="53888" xr:uid="{00000000-0005-0000-0000-0000EDE10000}"/>
    <cellStyle name="Percent 3 5 2 2 4 3 3" xfId="41291" xr:uid="{00000000-0005-0000-0000-0000EEE10000}"/>
    <cellStyle name="Percent 3 5 2 2 4 3 4" xfId="31277" xr:uid="{00000000-0005-0000-0000-0000EFE10000}"/>
    <cellStyle name="Percent 3 5 2 2 4 4" xfId="7500" xr:uid="{00000000-0005-0000-0000-0000F0E10000}"/>
    <cellStyle name="Percent 3 5 2 2 4 4 2" xfId="20126" xr:uid="{00000000-0005-0000-0000-0000F1E10000}"/>
    <cellStyle name="Percent 3 5 2 2 4 4 2 2" xfId="55342" xr:uid="{00000000-0005-0000-0000-0000F2E10000}"/>
    <cellStyle name="Percent 3 5 2 2 4 4 3" xfId="42745" xr:uid="{00000000-0005-0000-0000-0000F3E10000}"/>
    <cellStyle name="Percent 3 5 2 2 4 4 4" xfId="32731" xr:uid="{00000000-0005-0000-0000-0000F4E10000}"/>
    <cellStyle name="Percent 3 5 2 2 4 5" xfId="9281" xr:uid="{00000000-0005-0000-0000-0000F5E10000}"/>
    <cellStyle name="Percent 3 5 2 2 4 5 2" xfId="21902" xr:uid="{00000000-0005-0000-0000-0000F6E10000}"/>
    <cellStyle name="Percent 3 5 2 2 4 5 2 2" xfId="57118" xr:uid="{00000000-0005-0000-0000-0000F7E10000}"/>
    <cellStyle name="Percent 3 5 2 2 4 5 3" xfId="44521" xr:uid="{00000000-0005-0000-0000-0000F8E10000}"/>
    <cellStyle name="Percent 3 5 2 2 4 5 4" xfId="34507" xr:uid="{00000000-0005-0000-0000-0000F9E10000}"/>
    <cellStyle name="Percent 3 5 2 2 4 6" xfId="11075" xr:uid="{00000000-0005-0000-0000-0000FAE10000}"/>
    <cellStyle name="Percent 3 5 2 2 4 6 2" xfId="23678" xr:uid="{00000000-0005-0000-0000-0000FBE10000}"/>
    <cellStyle name="Percent 3 5 2 2 4 6 2 2" xfId="58894" xr:uid="{00000000-0005-0000-0000-0000FCE10000}"/>
    <cellStyle name="Percent 3 5 2 2 4 6 3" xfId="46297" xr:uid="{00000000-0005-0000-0000-0000FDE10000}"/>
    <cellStyle name="Percent 3 5 2 2 4 6 4" xfId="36283" xr:uid="{00000000-0005-0000-0000-0000FEE10000}"/>
    <cellStyle name="Percent 3 5 2 2 4 7" xfId="15442" xr:uid="{00000000-0005-0000-0000-0000FFE10000}"/>
    <cellStyle name="Percent 3 5 2 2 4 7 2" xfId="50658" xr:uid="{00000000-0005-0000-0000-000000E20000}"/>
    <cellStyle name="Percent 3 5 2 2 4 7 3" xfId="28047" xr:uid="{00000000-0005-0000-0000-000001E20000}"/>
    <cellStyle name="Percent 3 5 2 2 4 8" xfId="13664" xr:uid="{00000000-0005-0000-0000-000002E20000}"/>
    <cellStyle name="Percent 3 5 2 2 4 8 2" xfId="48882" xr:uid="{00000000-0005-0000-0000-000003E20000}"/>
    <cellStyle name="Percent 3 5 2 2 4 9" xfId="38061" xr:uid="{00000000-0005-0000-0000-000004E20000}"/>
    <cellStyle name="Percent 3 5 2 2 5" xfId="3909" xr:uid="{00000000-0005-0000-0000-000005E20000}"/>
    <cellStyle name="Percent 3 5 2 2 5 2" xfId="8632" xr:uid="{00000000-0005-0000-0000-000006E20000}"/>
    <cellStyle name="Percent 3 5 2 2 5 2 2" xfId="21258" xr:uid="{00000000-0005-0000-0000-000007E20000}"/>
    <cellStyle name="Percent 3 5 2 2 5 2 2 2" xfId="56474" xr:uid="{00000000-0005-0000-0000-000008E20000}"/>
    <cellStyle name="Percent 3 5 2 2 5 2 3" xfId="43877" xr:uid="{00000000-0005-0000-0000-000009E20000}"/>
    <cellStyle name="Percent 3 5 2 2 5 2 4" xfId="33863" xr:uid="{00000000-0005-0000-0000-00000AE20000}"/>
    <cellStyle name="Percent 3 5 2 2 5 3" xfId="10413" xr:uid="{00000000-0005-0000-0000-00000BE20000}"/>
    <cellStyle name="Percent 3 5 2 2 5 3 2" xfId="23034" xr:uid="{00000000-0005-0000-0000-00000CE20000}"/>
    <cellStyle name="Percent 3 5 2 2 5 3 2 2" xfId="58250" xr:uid="{00000000-0005-0000-0000-00000DE20000}"/>
    <cellStyle name="Percent 3 5 2 2 5 3 3" xfId="45653" xr:uid="{00000000-0005-0000-0000-00000EE20000}"/>
    <cellStyle name="Percent 3 5 2 2 5 3 4" xfId="35639" xr:uid="{00000000-0005-0000-0000-00000FE20000}"/>
    <cellStyle name="Percent 3 5 2 2 5 4" xfId="12209" xr:uid="{00000000-0005-0000-0000-000010E20000}"/>
    <cellStyle name="Percent 3 5 2 2 5 4 2" xfId="24810" xr:uid="{00000000-0005-0000-0000-000011E20000}"/>
    <cellStyle name="Percent 3 5 2 2 5 4 2 2" xfId="60026" xr:uid="{00000000-0005-0000-0000-000012E20000}"/>
    <cellStyle name="Percent 3 5 2 2 5 4 3" xfId="47429" xr:uid="{00000000-0005-0000-0000-000013E20000}"/>
    <cellStyle name="Percent 3 5 2 2 5 4 4" xfId="37415" xr:uid="{00000000-0005-0000-0000-000014E20000}"/>
    <cellStyle name="Percent 3 5 2 2 5 5" xfId="16574" xr:uid="{00000000-0005-0000-0000-000015E20000}"/>
    <cellStyle name="Percent 3 5 2 2 5 5 2" xfId="51790" xr:uid="{00000000-0005-0000-0000-000016E20000}"/>
    <cellStyle name="Percent 3 5 2 2 5 5 3" xfId="29179" xr:uid="{00000000-0005-0000-0000-000017E20000}"/>
    <cellStyle name="Percent 3 5 2 2 5 6" xfId="14796" xr:uid="{00000000-0005-0000-0000-000018E20000}"/>
    <cellStyle name="Percent 3 5 2 2 5 6 2" xfId="50014" xr:uid="{00000000-0005-0000-0000-000019E20000}"/>
    <cellStyle name="Percent 3 5 2 2 5 7" xfId="39193" xr:uid="{00000000-0005-0000-0000-00001AE20000}"/>
    <cellStyle name="Percent 3 5 2 2 5 8" xfId="27403" xr:uid="{00000000-0005-0000-0000-00001BE20000}"/>
    <cellStyle name="Percent 3 5 2 2 6" xfId="4249" xr:uid="{00000000-0005-0000-0000-00001CE20000}"/>
    <cellStyle name="Percent 3 5 2 2 6 2" xfId="16896" xr:uid="{00000000-0005-0000-0000-00001DE20000}"/>
    <cellStyle name="Percent 3 5 2 2 6 2 2" xfId="52112" xr:uid="{00000000-0005-0000-0000-00001EE20000}"/>
    <cellStyle name="Percent 3 5 2 2 6 2 3" xfId="29501" xr:uid="{00000000-0005-0000-0000-00001FE20000}"/>
    <cellStyle name="Percent 3 5 2 2 6 3" xfId="13342" xr:uid="{00000000-0005-0000-0000-000020E20000}"/>
    <cellStyle name="Percent 3 5 2 2 6 3 2" xfId="48560" xr:uid="{00000000-0005-0000-0000-000021E20000}"/>
    <cellStyle name="Percent 3 5 2 2 6 4" xfId="39515" xr:uid="{00000000-0005-0000-0000-000022E20000}"/>
    <cellStyle name="Percent 3 5 2 2 6 5" xfId="25949" xr:uid="{00000000-0005-0000-0000-000023E20000}"/>
    <cellStyle name="Percent 3 5 2 2 7" xfId="5719" xr:uid="{00000000-0005-0000-0000-000024E20000}"/>
    <cellStyle name="Percent 3 5 2 2 7 2" xfId="18350" xr:uid="{00000000-0005-0000-0000-000025E20000}"/>
    <cellStyle name="Percent 3 5 2 2 7 2 2" xfId="53566" xr:uid="{00000000-0005-0000-0000-000026E20000}"/>
    <cellStyle name="Percent 3 5 2 2 7 3" xfId="40969" xr:uid="{00000000-0005-0000-0000-000027E20000}"/>
    <cellStyle name="Percent 3 5 2 2 7 4" xfId="30955" xr:uid="{00000000-0005-0000-0000-000028E20000}"/>
    <cellStyle name="Percent 3 5 2 2 8" xfId="7178" xr:uid="{00000000-0005-0000-0000-000029E20000}"/>
    <cellStyle name="Percent 3 5 2 2 8 2" xfId="19804" xr:uid="{00000000-0005-0000-0000-00002AE20000}"/>
    <cellStyle name="Percent 3 5 2 2 8 2 2" xfId="55020" xr:uid="{00000000-0005-0000-0000-00002BE20000}"/>
    <cellStyle name="Percent 3 5 2 2 8 3" xfId="42423" xr:uid="{00000000-0005-0000-0000-00002CE20000}"/>
    <cellStyle name="Percent 3 5 2 2 8 4" xfId="32409" xr:uid="{00000000-0005-0000-0000-00002DE20000}"/>
    <cellStyle name="Percent 3 5 2 2 9" xfId="8959" xr:uid="{00000000-0005-0000-0000-00002EE20000}"/>
    <cellStyle name="Percent 3 5 2 2 9 2" xfId="21580" xr:uid="{00000000-0005-0000-0000-00002FE20000}"/>
    <cellStyle name="Percent 3 5 2 2 9 2 2" xfId="56796" xr:uid="{00000000-0005-0000-0000-000030E20000}"/>
    <cellStyle name="Percent 3 5 2 2 9 3" xfId="44199" xr:uid="{00000000-0005-0000-0000-000031E20000}"/>
    <cellStyle name="Percent 3 5 2 2 9 4" xfId="34185" xr:uid="{00000000-0005-0000-0000-000032E20000}"/>
    <cellStyle name="Percent 3 5 2 3" xfId="3096" xr:uid="{00000000-0005-0000-0000-000033E20000}"/>
    <cellStyle name="Percent 3 5 2 3 10" xfId="25468" xr:uid="{00000000-0005-0000-0000-000034E20000}"/>
    <cellStyle name="Percent 3 5 2 3 11" xfId="61003" xr:uid="{00000000-0005-0000-0000-000035E20000}"/>
    <cellStyle name="Percent 3 5 2 3 2" xfId="4899" xr:uid="{00000000-0005-0000-0000-000036E20000}"/>
    <cellStyle name="Percent 3 5 2 3 2 2" xfId="17546" xr:uid="{00000000-0005-0000-0000-000037E20000}"/>
    <cellStyle name="Percent 3 5 2 3 2 2 2" xfId="52762" xr:uid="{00000000-0005-0000-0000-000038E20000}"/>
    <cellStyle name="Percent 3 5 2 3 2 2 3" xfId="30151" xr:uid="{00000000-0005-0000-0000-000039E20000}"/>
    <cellStyle name="Percent 3 5 2 3 2 3" xfId="13992" xr:uid="{00000000-0005-0000-0000-00003AE20000}"/>
    <cellStyle name="Percent 3 5 2 3 2 3 2" xfId="49210" xr:uid="{00000000-0005-0000-0000-00003BE20000}"/>
    <cellStyle name="Percent 3 5 2 3 2 4" xfId="40165" xr:uid="{00000000-0005-0000-0000-00003CE20000}"/>
    <cellStyle name="Percent 3 5 2 3 2 5" xfId="26599" xr:uid="{00000000-0005-0000-0000-00003DE20000}"/>
    <cellStyle name="Percent 3 5 2 3 3" xfId="6369" xr:uid="{00000000-0005-0000-0000-00003EE20000}"/>
    <cellStyle name="Percent 3 5 2 3 3 2" xfId="19000" xr:uid="{00000000-0005-0000-0000-00003FE20000}"/>
    <cellStyle name="Percent 3 5 2 3 3 2 2" xfId="54216" xr:uid="{00000000-0005-0000-0000-000040E20000}"/>
    <cellStyle name="Percent 3 5 2 3 3 3" xfId="41619" xr:uid="{00000000-0005-0000-0000-000041E20000}"/>
    <cellStyle name="Percent 3 5 2 3 3 4" xfId="31605" xr:uid="{00000000-0005-0000-0000-000042E20000}"/>
    <cellStyle name="Percent 3 5 2 3 4" xfId="7828" xr:uid="{00000000-0005-0000-0000-000043E20000}"/>
    <cellStyle name="Percent 3 5 2 3 4 2" xfId="20454" xr:uid="{00000000-0005-0000-0000-000044E20000}"/>
    <cellStyle name="Percent 3 5 2 3 4 2 2" xfId="55670" xr:uid="{00000000-0005-0000-0000-000045E20000}"/>
    <cellStyle name="Percent 3 5 2 3 4 3" xfId="43073" xr:uid="{00000000-0005-0000-0000-000046E20000}"/>
    <cellStyle name="Percent 3 5 2 3 4 4" xfId="33059" xr:uid="{00000000-0005-0000-0000-000047E20000}"/>
    <cellStyle name="Percent 3 5 2 3 5" xfId="9609" xr:uid="{00000000-0005-0000-0000-000048E20000}"/>
    <cellStyle name="Percent 3 5 2 3 5 2" xfId="22230" xr:uid="{00000000-0005-0000-0000-000049E20000}"/>
    <cellStyle name="Percent 3 5 2 3 5 2 2" xfId="57446" xr:uid="{00000000-0005-0000-0000-00004AE20000}"/>
    <cellStyle name="Percent 3 5 2 3 5 3" xfId="44849" xr:uid="{00000000-0005-0000-0000-00004BE20000}"/>
    <cellStyle name="Percent 3 5 2 3 5 4" xfId="34835" xr:uid="{00000000-0005-0000-0000-00004CE20000}"/>
    <cellStyle name="Percent 3 5 2 3 6" xfId="11403" xr:uid="{00000000-0005-0000-0000-00004DE20000}"/>
    <cellStyle name="Percent 3 5 2 3 6 2" xfId="24006" xr:uid="{00000000-0005-0000-0000-00004EE20000}"/>
    <cellStyle name="Percent 3 5 2 3 6 2 2" xfId="59222" xr:uid="{00000000-0005-0000-0000-00004FE20000}"/>
    <cellStyle name="Percent 3 5 2 3 6 3" xfId="46625" xr:uid="{00000000-0005-0000-0000-000050E20000}"/>
    <cellStyle name="Percent 3 5 2 3 6 4" xfId="36611" xr:uid="{00000000-0005-0000-0000-000051E20000}"/>
    <cellStyle name="Percent 3 5 2 3 7" xfId="15770" xr:uid="{00000000-0005-0000-0000-000052E20000}"/>
    <cellStyle name="Percent 3 5 2 3 7 2" xfId="50986" xr:uid="{00000000-0005-0000-0000-000053E20000}"/>
    <cellStyle name="Percent 3 5 2 3 7 3" xfId="28375" xr:uid="{00000000-0005-0000-0000-000054E20000}"/>
    <cellStyle name="Percent 3 5 2 3 8" xfId="12861" xr:uid="{00000000-0005-0000-0000-000055E20000}"/>
    <cellStyle name="Percent 3 5 2 3 8 2" xfId="48079" xr:uid="{00000000-0005-0000-0000-000056E20000}"/>
    <cellStyle name="Percent 3 5 2 3 9" xfId="38389" xr:uid="{00000000-0005-0000-0000-000057E20000}"/>
    <cellStyle name="Percent 3 5 2 4" xfId="2921" xr:uid="{00000000-0005-0000-0000-000058E20000}"/>
    <cellStyle name="Percent 3 5 2 4 10" xfId="25308" xr:uid="{00000000-0005-0000-0000-000059E20000}"/>
    <cellStyle name="Percent 3 5 2 4 11" xfId="60843" xr:uid="{00000000-0005-0000-0000-00005AE20000}"/>
    <cellStyle name="Percent 3 5 2 4 2" xfId="4739" xr:uid="{00000000-0005-0000-0000-00005BE20000}"/>
    <cellStyle name="Percent 3 5 2 4 2 2" xfId="17386" xr:uid="{00000000-0005-0000-0000-00005CE20000}"/>
    <cellStyle name="Percent 3 5 2 4 2 2 2" xfId="52602" xr:uid="{00000000-0005-0000-0000-00005DE20000}"/>
    <cellStyle name="Percent 3 5 2 4 2 2 3" xfId="29991" xr:uid="{00000000-0005-0000-0000-00005EE20000}"/>
    <cellStyle name="Percent 3 5 2 4 2 3" xfId="13832" xr:uid="{00000000-0005-0000-0000-00005FE20000}"/>
    <cellStyle name="Percent 3 5 2 4 2 3 2" xfId="49050" xr:uid="{00000000-0005-0000-0000-000060E20000}"/>
    <cellStyle name="Percent 3 5 2 4 2 4" xfId="40005" xr:uid="{00000000-0005-0000-0000-000061E20000}"/>
    <cellStyle name="Percent 3 5 2 4 2 5" xfId="26439" xr:uid="{00000000-0005-0000-0000-000062E20000}"/>
    <cellStyle name="Percent 3 5 2 4 3" xfId="6209" xr:uid="{00000000-0005-0000-0000-000063E20000}"/>
    <cellStyle name="Percent 3 5 2 4 3 2" xfId="18840" xr:uid="{00000000-0005-0000-0000-000064E20000}"/>
    <cellStyle name="Percent 3 5 2 4 3 2 2" xfId="54056" xr:uid="{00000000-0005-0000-0000-000065E20000}"/>
    <cellStyle name="Percent 3 5 2 4 3 3" xfId="41459" xr:uid="{00000000-0005-0000-0000-000066E20000}"/>
    <cellStyle name="Percent 3 5 2 4 3 4" xfId="31445" xr:uid="{00000000-0005-0000-0000-000067E20000}"/>
    <cellStyle name="Percent 3 5 2 4 4" xfId="7668" xr:uid="{00000000-0005-0000-0000-000068E20000}"/>
    <cellStyle name="Percent 3 5 2 4 4 2" xfId="20294" xr:uid="{00000000-0005-0000-0000-000069E20000}"/>
    <cellStyle name="Percent 3 5 2 4 4 2 2" xfId="55510" xr:uid="{00000000-0005-0000-0000-00006AE20000}"/>
    <cellStyle name="Percent 3 5 2 4 4 3" xfId="42913" xr:uid="{00000000-0005-0000-0000-00006BE20000}"/>
    <cellStyle name="Percent 3 5 2 4 4 4" xfId="32899" xr:uid="{00000000-0005-0000-0000-00006CE20000}"/>
    <cellStyle name="Percent 3 5 2 4 5" xfId="9449" xr:uid="{00000000-0005-0000-0000-00006DE20000}"/>
    <cellStyle name="Percent 3 5 2 4 5 2" xfId="22070" xr:uid="{00000000-0005-0000-0000-00006EE20000}"/>
    <cellStyle name="Percent 3 5 2 4 5 2 2" xfId="57286" xr:uid="{00000000-0005-0000-0000-00006FE20000}"/>
    <cellStyle name="Percent 3 5 2 4 5 3" xfId="44689" xr:uid="{00000000-0005-0000-0000-000070E20000}"/>
    <cellStyle name="Percent 3 5 2 4 5 4" xfId="34675" xr:uid="{00000000-0005-0000-0000-000071E20000}"/>
    <cellStyle name="Percent 3 5 2 4 6" xfId="11243" xr:uid="{00000000-0005-0000-0000-000072E20000}"/>
    <cellStyle name="Percent 3 5 2 4 6 2" xfId="23846" xr:uid="{00000000-0005-0000-0000-000073E20000}"/>
    <cellStyle name="Percent 3 5 2 4 6 2 2" xfId="59062" xr:uid="{00000000-0005-0000-0000-000074E20000}"/>
    <cellStyle name="Percent 3 5 2 4 6 3" xfId="46465" xr:uid="{00000000-0005-0000-0000-000075E20000}"/>
    <cellStyle name="Percent 3 5 2 4 6 4" xfId="36451" xr:uid="{00000000-0005-0000-0000-000076E20000}"/>
    <cellStyle name="Percent 3 5 2 4 7" xfId="15610" xr:uid="{00000000-0005-0000-0000-000077E20000}"/>
    <cellStyle name="Percent 3 5 2 4 7 2" xfId="50826" xr:uid="{00000000-0005-0000-0000-000078E20000}"/>
    <cellStyle name="Percent 3 5 2 4 7 3" xfId="28215" xr:uid="{00000000-0005-0000-0000-000079E20000}"/>
    <cellStyle name="Percent 3 5 2 4 8" xfId="12701" xr:uid="{00000000-0005-0000-0000-00007AE20000}"/>
    <cellStyle name="Percent 3 5 2 4 8 2" xfId="47919" xr:uid="{00000000-0005-0000-0000-00007BE20000}"/>
    <cellStyle name="Percent 3 5 2 4 9" xfId="38229" xr:uid="{00000000-0005-0000-0000-00007CE20000}"/>
    <cellStyle name="Percent 3 5 2 5" xfId="3430" xr:uid="{00000000-0005-0000-0000-00007DE20000}"/>
    <cellStyle name="Percent 3 5 2 5 10" xfId="26926" xr:uid="{00000000-0005-0000-0000-00007EE20000}"/>
    <cellStyle name="Percent 3 5 2 5 11" xfId="61330" xr:uid="{00000000-0005-0000-0000-00007FE20000}"/>
    <cellStyle name="Percent 3 5 2 5 2" xfId="5226" xr:uid="{00000000-0005-0000-0000-000080E20000}"/>
    <cellStyle name="Percent 3 5 2 5 2 2" xfId="17873" xr:uid="{00000000-0005-0000-0000-000081E20000}"/>
    <cellStyle name="Percent 3 5 2 5 2 2 2" xfId="53089" xr:uid="{00000000-0005-0000-0000-000082E20000}"/>
    <cellStyle name="Percent 3 5 2 5 2 3" xfId="40492" xr:uid="{00000000-0005-0000-0000-000083E20000}"/>
    <cellStyle name="Percent 3 5 2 5 2 4" xfId="30478" xr:uid="{00000000-0005-0000-0000-000084E20000}"/>
    <cellStyle name="Percent 3 5 2 5 3" xfId="6696" xr:uid="{00000000-0005-0000-0000-000085E20000}"/>
    <cellStyle name="Percent 3 5 2 5 3 2" xfId="19327" xr:uid="{00000000-0005-0000-0000-000086E20000}"/>
    <cellStyle name="Percent 3 5 2 5 3 2 2" xfId="54543" xr:uid="{00000000-0005-0000-0000-000087E20000}"/>
    <cellStyle name="Percent 3 5 2 5 3 3" xfId="41946" xr:uid="{00000000-0005-0000-0000-000088E20000}"/>
    <cellStyle name="Percent 3 5 2 5 3 4" xfId="31932" xr:uid="{00000000-0005-0000-0000-000089E20000}"/>
    <cellStyle name="Percent 3 5 2 5 4" xfId="8155" xr:uid="{00000000-0005-0000-0000-00008AE20000}"/>
    <cellStyle name="Percent 3 5 2 5 4 2" xfId="20781" xr:uid="{00000000-0005-0000-0000-00008BE20000}"/>
    <cellStyle name="Percent 3 5 2 5 4 2 2" xfId="55997" xr:uid="{00000000-0005-0000-0000-00008CE20000}"/>
    <cellStyle name="Percent 3 5 2 5 4 3" xfId="43400" xr:uid="{00000000-0005-0000-0000-00008DE20000}"/>
    <cellStyle name="Percent 3 5 2 5 4 4" xfId="33386" xr:uid="{00000000-0005-0000-0000-00008EE20000}"/>
    <cellStyle name="Percent 3 5 2 5 5" xfId="9936" xr:uid="{00000000-0005-0000-0000-00008FE20000}"/>
    <cellStyle name="Percent 3 5 2 5 5 2" xfId="22557" xr:uid="{00000000-0005-0000-0000-000090E20000}"/>
    <cellStyle name="Percent 3 5 2 5 5 2 2" xfId="57773" xr:uid="{00000000-0005-0000-0000-000091E20000}"/>
    <cellStyle name="Percent 3 5 2 5 5 3" xfId="45176" xr:uid="{00000000-0005-0000-0000-000092E20000}"/>
    <cellStyle name="Percent 3 5 2 5 5 4" xfId="35162" xr:uid="{00000000-0005-0000-0000-000093E20000}"/>
    <cellStyle name="Percent 3 5 2 5 6" xfId="11730" xr:uid="{00000000-0005-0000-0000-000094E20000}"/>
    <cellStyle name="Percent 3 5 2 5 6 2" xfId="24333" xr:uid="{00000000-0005-0000-0000-000095E20000}"/>
    <cellStyle name="Percent 3 5 2 5 6 2 2" xfId="59549" xr:uid="{00000000-0005-0000-0000-000096E20000}"/>
    <cellStyle name="Percent 3 5 2 5 6 3" xfId="46952" xr:uid="{00000000-0005-0000-0000-000097E20000}"/>
    <cellStyle name="Percent 3 5 2 5 6 4" xfId="36938" xr:uid="{00000000-0005-0000-0000-000098E20000}"/>
    <cellStyle name="Percent 3 5 2 5 7" xfId="16097" xr:uid="{00000000-0005-0000-0000-000099E20000}"/>
    <cellStyle name="Percent 3 5 2 5 7 2" xfId="51313" xr:uid="{00000000-0005-0000-0000-00009AE20000}"/>
    <cellStyle name="Percent 3 5 2 5 7 3" xfId="28702" xr:uid="{00000000-0005-0000-0000-00009BE20000}"/>
    <cellStyle name="Percent 3 5 2 5 8" xfId="14319" xr:uid="{00000000-0005-0000-0000-00009CE20000}"/>
    <cellStyle name="Percent 3 5 2 5 8 2" xfId="49537" xr:uid="{00000000-0005-0000-0000-00009DE20000}"/>
    <cellStyle name="Percent 3 5 2 5 9" xfId="38716" xr:uid="{00000000-0005-0000-0000-00009EE20000}"/>
    <cellStyle name="Percent 3 5 2 6" xfId="2590" xr:uid="{00000000-0005-0000-0000-00009FE20000}"/>
    <cellStyle name="Percent 3 5 2 6 10" xfId="26117" xr:uid="{00000000-0005-0000-0000-0000A0E20000}"/>
    <cellStyle name="Percent 3 5 2 6 11" xfId="60521" xr:uid="{00000000-0005-0000-0000-0000A1E20000}"/>
    <cellStyle name="Percent 3 5 2 6 2" xfId="4417" xr:uid="{00000000-0005-0000-0000-0000A2E20000}"/>
    <cellStyle name="Percent 3 5 2 6 2 2" xfId="17064" xr:uid="{00000000-0005-0000-0000-0000A3E20000}"/>
    <cellStyle name="Percent 3 5 2 6 2 2 2" xfId="52280" xr:uid="{00000000-0005-0000-0000-0000A4E20000}"/>
    <cellStyle name="Percent 3 5 2 6 2 3" xfId="39683" xr:uid="{00000000-0005-0000-0000-0000A5E20000}"/>
    <cellStyle name="Percent 3 5 2 6 2 4" xfId="29669" xr:uid="{00000000-0005-0000-0000-0000A6E20000}"/>
    <cellStyle name="Percent 3 5 2 6 3" xfId="5887" xr:uid="{00000000-0005-0000-0000-0000A7E20000}"/>
    <cellStyle name="Percent 3 5 2 6 3 2" xfId="18518" xr:uid="{00000000-0005-0000-0000-0000A8E20000}"/>
    <cellStyle name="Percent 3 5 2 6 3 2 2" xfId="53734" xr:uid="{00000000-0005-0000-0000-0000A9E20000}"/>
    <cellStyle name="Percent 3 5 2 6 3 3" xfId="41137" xr:uid="{00000000-0005-0000-0000-0000AAE20000}"/>
    <cellStyle name="Percent 3 5 2 6 3 4" xfId="31123" xr:uid="{00000000-0005-0000-0000-0000ABE20000}"/>
    <cellStyle name="Percent 3 5 2 6 4" xfId="7346" xr:uid="{00000000-0005-0000-0000-0000ACE20000}"/>
    <cellStyle name="Percent 3 5 2 6 4 2" xfId="19972" xr:uid="{00000000-0005-0000-0000-0000ADE20000}"/>
    <cellStyle name="Percent 3 5 2 6 4 2 2" xfId="55188" xr:uid="{00000000-0005-0000-0000-0000AEE20000}"/>
    <cellStyle name="Percent 3 5 2 6 4 3" xfId="42591" xr:uid="{00000000-0005-0000-0000-0000AFE20000}"/>
    <cellStyle name="Percent 3 5 2 6 4 4" xfId="32577" xr:uid="{00000000-0005-0000-0000-0000B0E20000}"/>
    <cellStyle name="Percent 3 5 2 6 5" xfId="9127" xr:uid="{00000000-0005-0000-0000-0000B1E20000}"/>
    <cellStyle name="Percent 3 5 2 6 5 2" xfId="21748" xr:uid="{00000000-0005-0000-0000-0000B2E20000}"/>
    <cellStyle name="Percent 3 5 2 6 5 2 2" xfId="56964" xr:uid="{00000000-0005-0000-0000-0000B3E20000}"/>
    <cellStyle name="Percent 3 5 2 6 5 3" xfId="44367" xr:uid="{00000000-0005-0000-0000-0000B4E20000}"/>
    <cellStyle name="Percent 3 5 2 6 5 4" xfId="34353" xr:uid="{00000000-0005-0000-0000-0000B5E20000}"/>
    <cellStyle name="Percent 3 5 2 6 6" xfId="10921" xr:uid="{00000000-0005-0000-0000-0000B6E20000}"/>
    <cellStyle name="Percent 3 5 2 6 6 2" xfId="23524" xr:uid="{00000000-0005-0000-0000-0000B7E20000}"/>
    <cellStyle name="Percent 3 5 2 6 6 2 2" xfId="58740" xr:uid="{00000000-0005-0000-0000-0000B8E20000}"/>
    <cellStyle name="Percent 3 5 2 6 6 3" xfId="46143" xr:uid="{00000000-0005-0000-0000-0000B9E20000}"/>
    <cellStyle name="Percent 3 5 2 6 6 4" xfId="36129" xr:uid="{00000000-0005-0000-0000-0000BAE20000}"/>
    <cellStyle name="Percent 3 5 2 6 7" xfId="15288" xr:uid="{00000000-0005-0000-0000-0000BBE20000}"/>
    <cellStyle name="Percent 3 5 2 6 7 2" xfId="50504" xr:uid="{00000000-0005-0000-0000-0000BCE20000}"/>
    <cellStyle name="Percent 3 5 2 6 7 3" xfId="27893" xr:uid="{00000000-0005-0000-0000-0000BDE20000}"/>
    <cellStyle name="Percent 3 5 2 6 8" xfId="13510" xr:uid="{00000000-0005-0000-0000-0000BEE20000}"/>
    <cellStyle name="Percent 3 5 2 6 8 2" xfId="48728" xr:uid="{00000000-0005-0000-0000-0000BFE20000}"/>
    <cellStyle name="Percent 3 5 2 6 9" xfId="37907" xr:uid="{00000000-0005-0000-0000-0000C0E20000}"/>
    <cellStyle name="Percent 3 5 2 7" xfId="3754" xr:uid="{00000000-0005-0000-0000-0000C1E20000}"/>
    <cellStyle name="Percent 3 5 2 7 2" xfId="8478" xr:uid="{00000000-0005-0000-0000-0000C2E20000}"/>
    <cellStyle name="Percent 3 5 2 7 2 2" xfId="21104" xr:uid="{00000000-0005-0000-0000-0000C3E20000}"/>
    <cellStyle name="Percent 3 5 2 7 2 2 2" xfId="56320" xr:uid="{00000000-0005-0000-0000-0000C4E20000}"/>
    <cellStyle name="Percent 3 5 2 7 2 3" xfId="43723" xr:uid="{00000000-0005-0000-0000-0000C5E20000}"/>
    <cellStyle name="Percent 3 5 2 7 2 4" xfId="33709" xr:uid="{00000000-0005-0000-0000-0000C6E20000}"/>
    <cellStyle name="Percent 3 5 2 7 3" xfId="10259" xr:uid="{00000000-0005-0000-0000-0000C7E20000}"/>
    <cellStyle name="Percent 3 5 2 7 3 2" xfId="22880" xr:uid="{00000000-0005-0000-0000-0000C8E20000}"/>
    <cellStyle name="Percent 3 5 2 7 3 2 2" xfId="58096" xr:uid="{00000000-0005-0000-0000-0000C9E20000}"/>
    <cellStyle name="Percent 3 5 2 7 3 3" xfId="45499" xr:uid="{00000000-0005-0000-0000-0000CAE20000}"/>
    <cellStyle name="Percent 3 5 2 7 3 4" xfId="35485" xr:uid="{00000000-0005-0000-0000-0000CBE20000}"/>
    <cellStyle name="Percent 3 5 2 7 4" xfId="12055" xr:uid="{00000000-0005-0000-0000-0000CCE20000}"/>
    <cellStyle name="Percent 3 5 2 7 4 2" xfId="24656" xr:uid="{00000000-0005-0000-0000-0000CDE20000}"/>
    <cellStyle name="Percent 3 5 2 7 4 2 2" xfId="59872" xr:uid="{00000000-0005-0000-0000-0000CEE20000}"/>
    <cellStyle name="Percent 3 5 2 7 4 3" xfId="47275" xr:uid="{00000000-0005-0000-0000-0000CFE20000}"/>
    <cellStyle name="Percent 3 5 2 7 4 4" xfId="37261" xr:uid="{00000000-0005-0000-0000-0000D0E20000}"/>
    <cellStyle name="Percent 3 5 2 7 5" xfId="16420" xr:uid="{00000000-0005-0000-0000-0000D1E20000}"/>
    <cellStyle name="Percent 3 5 2 7 5 2" xfId="51636" xr:uid="{00000000-0005-0000-0000-0000D2E20000}"/>
    <cellStyle name="Percent 3 5 2 7 5 3" xfId="29025" xr:uid="{00000000-0005-0000-0000-0000D3E20000}"/>
    <cellStyle name="Percent 3 5 2 7 6" xfId="14642" xr:uid="{00000000-0005-0000-0000-0000D4E20000}"/>
    <cellStyle name="Percent 3 5 2 7 6 2" xfId="49860" xr:uid="{00000000-0005-0000-0000-0000D5E20000}"/>
    <cellStyle name="Percent 3 5 2 7 7" xfId="39039" xr:uid="{00000000-0005-0000-0000-0000D6E20000}"/>
    <cellStyle name="Percent 3 5 2 7 8" xfId="27249" xr:uid="{00000000-0005-0000-0000-0000D7E20000}"/>
    <cellStyle name="Percent 3 5 2 8" xfId="4092" xr:uid="{00000000-0005-0000-0000-0000D8E20000}"/>
    <cellStyle name="Percent 3 5 2 8 2" xfId="16742" xr:uid="{00000000-0005-0000-0000-0000D9E20000}"/>
    <cellStyle name="Percent 3 5 2 8 2 2" xfId="51958" xr:uid="{00000000-0005-0000-0000-0000DAE20000}"/>
    <cellStyle name="Percent 3 5 2 8 2 3" xfId="29347" xr:uid="{00000000-0005-0000-0000-0000DBE20000}"/>
    <cellStyle name="Percent 3 5 2 8 3" xfId="13188" xr:uid="{00000000-0005-0000-0000-0000DCE20000}"/>
    <cellStyle name="Percent 3 5 2 8 3 2" xfId="48406" xr:uid="{00000000-0005-0000-0000-0000DDE20000}"/>
    <cellStyle name="Percent 3 5 2 8 4" xfId="39361" xr:uid="{00000000-0005-0000-0000-0000DEE20000}"/>
    <cellStyle name="Percent 3 5 2 8 5" xfId="25795" xr:uid="{00000000-0005-0000-0000-0000DFE20000}"/>
    <cellStyle name="Percent 3 5 2 9" xfId="5565" xr:uid="{00000000-0005-0000-0000-0000E0E20000}"/>
    <cellStyle name="Percent 3 5 2 9 2" xfId="18196" xr:uid="{00000000-0005-0000-0000-0000E1E20000}"/>
    <cellStyle name="Percent 3 5 2 9 2 2" xfId="53412" xr:uid="{00000000-0005-0000-0000-0000E2E20000}"/>
    <cellStyle name="Percent 3 5 2 9 3" xfId="40815" xr:uid="{00000000-0005-0000-0000-0000E3E20000}"/>
    <cellStyle name="Percent 3 5 2 9 4" xfId="30801" xr:uid="{00000000-0005-0000-0000-0000E4E20000}"/>
    <cellStyle name="Percent 3 5 3" xfId="2334" xr:uid="{00000000-0005-0000-0000-0000E5E20000}"/>
    <cellStyle name="Percent 3 5 3 10" xfId="10757" xr:uid="{00000000-0005-0000-0000-0000E6E20000}"/>
    <cellStyle name="Percent 3 5 3 10 2" xfId="23368" xr:uid="{00000000-0005-0000-0000-0000E7E20000}"/>
    <cellStyle name="Percent 3 5 3 10 2 2" xfId="58584" xr:uid="{00000000-0005-0000-0000-0000E8E20000}"/>
    <cellStyle name="Percent 3 5 3 10 3" xfId="45987" xr:uid="{00000000-0005-0000-0000-0000E9E20000}"/>
    <cellStyle name="Percent 3 5 3 10 4" xfId="35973" xr:uid="{00000000-0005-0000-0000-0000EAE20000}"/>
    <cellStyle name="Percent 3 5 3 11" xfId="15046" xr:uid="{00000000-0005-0000-0000-0000EBE20000}"/>
    <cellStyle name="Percent 3 5 3 11 2" xfId="50262" xr:uid="{00000000-0005-0000-0000-0000ECE20000}"/>
    <cellStyle name="Percent 3 5 3 11 3" xfId="27651" xr:uid="{00000000-0005-0000-0000-0000EDE20000}"/>
    <cellStyle name="Percent 3 5 3 12" xfId="12459" xr:uid="{00000000-0005-0000-0000-0000EEE20000}"/>
    <cellStyle name="Percent 3 5 3 12 2" xfId="47677" xr:uid="{00000000-0005-0000-0000-0000EFE20000}"/>
    <cellStyle name="Percent 3 5 3 13" xfId="37665" xr:uid="{00000000-0005-0000-0000-0000F0E20000}"/>
    <cellStyle name="Percent 3 5 3 14" xfId="25066" xr:uid="{00000000-0005-0000-0000-0000F1E20000}"/>
    <cellStyle name="Percent 3 5 3 15" xfId="60279" xr:uid="{00000000-0005-0000-0000-0000F2E20000}"/>
    <cellStyle name="Percent 3 5 3 2" xfId="3181" xr:uid="{00000000-0005-0000-0000-0000F3E20000}"/>
    <cellStyle name="Percent 3 5 3 2 10" xfId="25550" xr:uid="{00000000-0005-0000-0000-0000F4E20000}"/>
    <cellStyle name="Percent 3 5 3 2 11" xfId="61085" xr:uid="{00000000-0005-0000-0000-0000F5E20000}"/>
    <cellStyle name="Percent 3 5 3 2 2" xfId="4981" xr:uid="{00000000-0005-0000-0000-0000F6E20000}"/>
    <cellStyle name="Percent 3 5 3 2 2 2" xfId="17628" xr:uid="{00000000-0005-0000-0000-0000F7E20000}"/>
    <cellStyle name="Percent 3 5 3 2 2 2 2" xfId="52844" xr:uid="{00000000-0005-0000-0000-0000F8E20000}"/>
    <cellStyle name="Percent 3 5 3 2 2 2 3" xfId="30233" xr:uid="{00000000-0005-0000-0000-0000F9E20000}"/>
    <cellStyle name="Percent 3 5 3 2 2 3" xfId="14074" xr:uid="{00000000-0005-0000-0000-0000FAE20000}"/>
    <cellStyle name="Percent 3 5 3 2 2 3 2" xfId="49292" xr:uid="{00000000-0005-0000-0000-0000FBE20000}"/>
    <cellStyle name="Percent 3 5 3 2 2 4" xfId="40247" xr:uid="{00000000-0005-0000-0000-0000FCE20000}"/>
    <cellStyle name="Percent 3 5 3 2 2 5" xfId="26681" xr:uid="{00000000-0005-0000-0000-0000FDE20000}"/>
    <cellStyle name="Percent 3 5 3 2 3" xfId="6451" xr:uid="{00000000-0005-0000-0000-0000FEE20000}"/>
    <cellStyle name="Percent 3 5 3 2 3 2" xfId="19082" xr:uid="{00000000-0005-0000-0000-0000FFE20000}"/>
    <cellStyle name="Percent 3 5 3 2 3 2 2" xfId="54298" xr:uid="{00000000-0005-0000-0000-000000E30000}"/>
    <cellStyle name="Percent 3 5 3 2 3 3" xfId="41701" xr:uid="{00000000-0005-0000-0000-000001E30000}"/>
    <cellStyle name="Percent 3 5 3 2 3 4" xfId="31687" xr:uid="{00000000-0005-0000-0000-000002E30000}"/>
    <cellStyle name="Percent 3 5 3 2 4" xfId="7910" xr:uid="{00000000-0005-0000-0000-000003E30000}"/>
    <cellStyle name="Percent 3 5 3 2 4 2" xfId="20536" xr:uid="{00000000-0005-0000-0000-000004E30000}"/>
    <cellStyle name="Percent 3 5 3 2 4 2 2" xfId="55752" xr:uid="{00000000-0005-0000-0000-000005E30000}"/>
    <cellStyle name="Percent 3 5 3 2 4 3" xfId="43155" xr:uid="{00000000-0005-0000-0000-000006E30000}"/>
    <cellStyle name="Percent 3 5 3 2 4 4" xfId="33141" xr:uid="{00000000-0005-0000-0000-000007E30000}"/>
    <cellStyle name="Percent 3 5 3 2 5" xfId="9691" xr:uid="{00000000-0005-0000-0000-000008E30000}"/>
    <cellStyle name="Percent 3 5 3 2 5 2" xfId="22312" xr:uid="{00000000-0005-0000-0000-000009E30000}"/>
    <cellStyle name="Percent 3 5 3 2 5 2 2" xfId="57528" xr:uid="{00000000-0005-0000-0000-00000AE30000}"/>
    <cellStyle name="Percent 3 5 3 2 5 3" xfId="44931" xr:uid="{00000000-0005-0000-0000-00000BE30000}"/>
    <cellStyle name="Percent 3 5 3 2 5 4" xfId="34917" xr:uid="{00000000-0005-0000-0000-00000CE30000}"/>
    <cellStyle name="Percent 3 5 3 2 6" xfId="11485" xr:uid="{00000000-0005-0000-0000-00000DE30000}"/>
    <cellStyle name="Percent 3 5 3 2 6 2" xfId="24088" xr:uid="{00000000-0005-0000-0000-00000EE30000}"/>
    <cellStyle name="Percent 3 5 3 2 6 2 2" xfId="59304" xr:uid="{00000000-0005-0000-0000-00000FE30000}"/>
    <cellStyle name="Percent 3 5 3 2 6 3" xfId="46707" xr:uid="{00000000-0005-0000-0000-000010E30000}"/>
    <cellStyle name="Percent 3 5 3 2 6 4" xfId="36693" xr:uid="{00000000-0005-0000-0000-000011E30000}"/>
    <cellStyle name="Percent 3 5 3 2 7" xfId="15852" xr:uid="{00000000-0005-0000-0000-000012E30000}"/>
    <cellStyle name="Percent 3 5 3 2 7 2" xfId="51068" xr:uid="{00000000-0005-0000-0000-000013E30000}"/>
    <cellStyle name="Percent 3 5 3 2 7 3" xfId="28457" xr:uid="{00000000-0005-0000-0000-000014E30000}"/>
    <cellStyle name="Percent 3 5 3 2 8" xfId="12943" xr:uid="{00000000-0005-0000-0000-000015E30000}"/>
    <cellStyle name="Percent 3 5 3 2 8 2" xfId="48161" xr:uid="{00000000-0005-0000-0000-000016E30000}"/>
    <cellStyle name="Percent 3 5 3 2 9" xfId="38471" xr:uid="{00000000-0005-0000-0000-000017E30000}"/>
    <cellStyle name="Percent 3 5 3 3" xfId="3510" xr:uid="{00000000-0005-0000-0000-000018E30000}"/>
    <cellStyle name="Percent 3 5 3 3 10" xfId="27006" xr:uid="{00000000-0005-0000-0000-000019E30000}"/>
    <cellStyle name="Percent 3 5 3 3 11" xfId="61410" xr:uid="{00000000-0005-0000-0000-00001AE30000}"/>
    <cellStyle name="Percent 3 5 3 3 2" xfId="5306" xr:uid="{00000000-0005-0000-0000-00001BE30000}"/>
    <cellStyle name="Percent 3 5 3 3 2 2" xfId="17953" xr:uid="{00000000-0005-0000-0000-00001CE30000}"/>
    <cellStyle name="Percent 3 5 3 3 2 2 2" xfId="53169" xr:uid="{00000000-0005-0000-0000-00001DE30000}"/>
    <cellStyle name="Percent 3 5 3 3 2 3" xfId="40572" xr:uid="{00000000-0005-0000-0000-00001EE30000}"/>
    <cellStyle name="Percent 3 5 3 3 2 4" xfId="30558" xr:uid="{00000000-0005-0000-0000-00001FE30000}"/>
    <cellStyle name="Percent 3 5 3 3 3" xfId="6776" xr:uid="{00000000-0005-0000-0000-000020E30000}"/>
    <cellStyle name="Percent 3 5 3 3 3 2" xfId="19407" xr:uid="{00000000-0005-0000-0000-000021E30000}"/>
    <cellStyle name="Percent 3 5 3 3 3 2 2" xfId="54623" xr:uid="{00000000-0005-0000-0000-000022E30000}"/>
    <cellStyle name="Percent 3 5 3 3 3 3" xfId="42026" xr:uid="{00000000-0005-0000-0000-000023E30000}"/>
    <cellStyle name="Percent 3 5 3 3 3 4" xfId="32012" xr:uid="{00000000-0005-0000-0000-000024E30000}"/>
    <cellStyle name="Percent 3 5 3 3 4" xfId="8235" xr:uid="{00000000-0005-0000-0000-000025E30000}"/>
    <cellStyle name="Percent 3 5 3 3 4 2" xfId="20861" xr:uid="{00000000-0005-0000-0000-000026E30000}"/>
    <cellStyle name="Percent 3 5 3 3 4 2 2" xfId="56077" xr:uid="{00000000-0005-0000-0000-000027E30000}"/>
    <cellStyle name="Percent 3 5 3 3 4 3" xfId="43480" xr:uid="{00000000-0005-0000-0000-000028E30000}"/>
    <cellStyle name="Percent 3 5 3 3 4 4" xfId="33466" xr:uid="{00000000-0005-0000-0000-000029E30000}"/>
    <cellStyle name="Percent 3 5 3 3 5" xfId="10016" xr:uid="{00000000-0005-0000-0000-00002AE30000}"/>
    <cellStyle name="Percent 3 5 3 3 5 2" xfId="22637" xr:uid="{00000000-0005-0000-0000-00002BE30000}"/>
    <cellStyle name="Percent 3 5 3 3 5 2 2" xfId="57853" xr:uid="{00000000-0005-0000-0000-00002CE30000}"/>
    <cellStyle name="Percent 3 5 3 3 5 3" xfId="45256" xr:uid="{00000000-0005-0000-0000-00002DE30000}"/>
    <cellStyle name="Percent 3 5 3 3 5 4" xfId="35242" xr:uid="{00000000-0005-0000-0000-00002EE30000}"/>
    <cellStyle name="Percent 3 5 3 3 6" xfId="11810" xr:uid="{00000000-0005-0000-0000-00002FE30000}"/>
    <cellStyle name="Percent 3 5 3 3 6 2" xfId="24413" xr:uid="{00000000-0005-0000-0000-000030E30000}"/>
    <cellStyle name="Percent 3 5 3 3 6 2 2" xfId="59629" xr:uid="{00000000-0005-0000-0000-000031E30000}"/>
    <cellStyle name="Percent 3 5 3 3 6 3" xfId="47032" xr:uid="{00000000-0005-0000-0000-000032E30000}"/>
    <cellStyle name="Percent 3 5 3 3 6 4" xfId="37018" xr:uid="{00000000-0005-0000-0000-000033E30000}"/>
    <cellStyle name="Percent 3 5 3 3 7" xfId="16177" xr:uid="{00000000-0005-0000-0000-000034E30000}"/>
    <cellStyle name="Percent 3 5 3 3 7 2" xfId="51393" xr:uid="{00000000-0005-0000-0000-000035E30000}"/>
    <cellStyle name="Percent 3 5 3 3 7 3" xfId="28782" xr:uid="{00000000-0005-0000-0000-000036E30000}"/>
    <cellStyle name="Percent 3 5 3 3 8" xfId="14399" xr:uid="{00000000-0005-0000-0000-000037E30000}"/>
    <cellStyle name="Percent 3 5 3 3 8 2" xfId="49617" xr:uid="{00000000-0005-0000-0000-000038E30000}"/>
    <cellStyle name="Percent 3 5 3 3 9" xfId="38796" xr:uid="{00000000-0005-0000-0000-000039E30000}"/>
    <cellStyle name="Percent 3 5 3 4" xfId="2671" xr:uid="{00000000-0005-0000-0000-00003AE30000}"/>
    <cellStyle name="Percent 3 5 3 4 10" xfId="26197" xr:uid="{00000000-0005-0000-0000-00003BE30000}"/>
    <cellStyle name="Percent 3 5 3 4 11" xfId="60601" xr:uid="{00000000-0005-0000-0000-00003CE30000}"/>
    <cellStyle name="Percent 3 5 3 4 2" xfId="4497" xr:uid="{00000000-0005-0000-0000-00003DE30000}"/>
    <cellStyle name="Percent 3 5 3 4 2 2" xfId="17144" xr:uid="{00000000-0005-0000-0000-00003EE30000}"/>
    <cellStyle name="Percent 3 5 3 4 2 2 2" xfId="52360" xr:uid="{00000000-0005-0000-0000-00003FE30000}"/>
    <cellStyle name="Percent 3 5 3 4 2 3" xfId="39763" xr:uid="{00000000-0005-0000-0000-000040E30000}"/>
    <cellStyle name="Percent 3 5 3 4 2 4" xfId="29749" xr:uid="{00000000-0005-0000-0000-000041E30000}"/>
    <cellStyle name="Percent 3 5 3 4 3" xfId="5967" xr:uid="{00000000-0005-0000-0000-000042E30000}"/>
    <cellStyle name="Percent 3 5 3 4 3 2" xfId="18598" xr:uid="{00000000-0005-0000-0000-000043E30000}"/>
    <cellStyle name="Percent 3 5 3 4 3 2 2" xfId="53814" xr:uid="{00000000-0005-0000-0000-000044E30000}"/>
    <cellStyle name="Percent 3 5 3 4 3 3" xfId="41217" xr:uid="{00000000-0005-0000-0000-000045E30000}"/>
    <cellStyle name="Percent 3 5 3 4 3 4" xfId="31203" xr:uid="{00000000-0005-0000-0000-000046E30000}"/>
    <cellStyle name="Percent 3 5 3 4 4" xfId="7426" xr:uid="{00000000-0005-0000-0000-000047E30000}"/>
    <cellStyle name="Percent 3 5 3 4 4 2" xfId="20052" xr:uid="{00000000-0005-0000-0000-000048E30000}"/>
    <cellStyle name="Percent 3 5 3 4 4 2 2" xfId="55268" xr:uid="{00000000-0005-0000-0000-000049E30000}"/>
    <cellStyle name="Percent 3 5 3 4 4 3" xfId="42671" xr:uid="{00000000-0005-0000-0000-00004AE30000}"/>
    <cellStyle name="Percent 3 5 3 4 4 4" xfId="32657" xr:uid="{00000000-0005-0000-0000-00004BE30000}"/>
    <cellStyle name="Percent 3 5 3 4 5" xfId="9207" xr:uid="{00000000-0005-0000-0000-00004CE30000}"/>
    <cellStyle name="Percent 3 5 3 4 5 2" xfId="21828" xr:uid="{00000000-0005-0000-0000-00004DE30000}"/>
    <cellStyle name="Percent 3 5 3 4 5 2 2" xfId="57044" xr:uid="{00000000-0005-0000-0000-00004EE30000}"/>
    <cellStyle name="Percent 3 5 3 4 5 3" xfId="44447" xr:uid="{00000000-0005-0000-0000-00004FE30000}"/>
    <cellStyle name="Percent 3 5 3 4 5 4" xfId="34433" xr:uid="{00000000-0005-0000-0000-000050E30000}"/>
    <cellStyle name="Percent 3 5 3 4 6" xfId="11001" xr:uid="{00000000-0005-0000-0000-000051E30000}"/>
    <cellStyle name="Percent 3 5 3 4 6 2" xfId="23604" xr:uid="{00000000-0005-0000-0000-000052E30000}"/>
    <cellStyle name="Percent 3 5 3 4 6 2 2" xfId="58820" xr:uid="{00000000-0005-0000-0000-000053E30000}"/>
    <cellStyle name="Percent 3 5 3 4 6 3" xfId="46223" xr:uid="{00000000-0005-0000-0000-000054E30000}"/>
    <cellStyle name="Percent 3 5 3 4 6 4" xfId="36209" xr:uid="{00000000-0005-0000-0000-000055E30000}"/>
    <cellStyle name="Percent 3 5 3 4 7" xfId="15368" xr:uid="{00000000-0005-0000-0000-000056E30000}"/>
    <cellStyle name="Percent 3 5 3 4 7 2" xfId="50584" xr:uid="{00000000-0005-0000-0000-000057E30000}"/>
    <cellStyle name="Percent 3 5 3 4 7 3" xfId="27973" xr:uid="{00000000-0005-0000-0000-000058E30000}"/>
    <cellStyle name="Percent 3 5 3 4 8" xfId="13590" xr:uid="{00000000-0005-0000-0000-000059E30000}"/>
    <cellStyle name="Percent 3 5 3 4 8 2" xfId="48808" xr:uid="{00000000-0005-0000-0000-00005AE30000}"/>
    <cellStyle name="Percent 3 5 3 4 9" xfId="37987" xr:uid="{00000000-0005-0000-0000-00005BE30000}"/>
    <cellStyle name="Percent 3 5 3 5" xfId="3835" xr:uid="{00000000-0005-0000-0000-00005CE30000}"/>
    <cellStyle name="Percent 3 5 3 5 2" xfId="8558" xr:uid="{00000000-0005-0000-0000-00005DE30000}"/>
    <cellStyle name="Percent 3 5 3 5 2 2" xfId="21184" xr:uid="{00000000-0005-0000-0000-00005EE30000}"/>
    <cellStyle name="Percent 3 5 3 5 2 2 2" xfId="56400" xr:uid="{00000000-0005-0000-0000-00005FE30000}"/>
    <cellStyle name="Percent 3 5 3 5 2 3" xfId="43803" xr:uid="{00000000-0005-0000-0000-000060E30000}"/>
    <cellStyle name="Percent 3 5 3 5 2 4" xfId="33789" xr:uid="{00000000-0005-0000-0000-000061E30000}"/>
    <cellStyle name="Percent 3 5 3 5 3" xfId="10339" xr:uid="{00000000-0005-0000-0000-000062E30000}"/>
    <cellStyle name="Percent 3 5 3 5 3 2" xfId="22960" xr:uid="{00000000-0005-0000-0000-000063E30000}"/>
    <cellStyle name="Percent 3 5 3 5 3 2 2" xfId="58176" xr:uid="{00000000-0005-0000-0000-000064E30000}"/>
    <cellStyle name="Percent 3 5 3 5 3 3" xfId="45579" xr:uid="{00000000-0005-0000-0000-000065E30000}"/>
    <cellStyle name="Percent 3 5 3 5 3 4" xfId="35565" xr:uid="{00000000-0005-0000-0000-000066E30000}"/>
    <cellStyle name="Percent 3 5 3 5 4" xfId="12135" xr:uid="{00000000-0005-0000-0000-000067E30000}"/>
    <cellStyle name="Percent 3 5 3 5 4 2" xfId="24736" xr:uid="{00000000-0005-0000-0000-000068E30000}"/>
    <cellStyle name="Percent 3 5 3 5 4 2 2" xfId="59952" xr:uid="{00000000-0005-0000-0000-000069E30000}"/>
    <cellStyle name="Percent 3 5 3 5 4 3" xfId="47355" xr:uid="{00000000-0005-0000-0000-00006AE30000}"/>
    <cellStyle name="Percent 3 5 3 5 4 4" xfId="37341" xr:uid="{00000000-0005-0000-0000-00006BE30000}"/>
    <cellStyle name="Percent 3 5 3 5 5" xfId="16500" xr:uid="{00000000-0005-0000-0000-00006CE30000}"/>
    <cellStyle name="Percent 3 5 3 5 5 2" xfId="51716" xr:uid="{00000000-0005-0000-0000-00006DE30000}"/>
    <cellStyle name="Percent 3 5 3 5 5 3" xfId="29105" xr:uid="{00000000-0005-0000-0000-00006EE30000}"/>
    <cellStyle name="Percent 3 5 3 5 6" xfId="14722" xr:uid="{00000000-0005-0000-0000-00006FE30000}"/>
    <cellStyle name="Percent 3 5 3 5 6 2" xfId="49940" xr:uid="{00000000-0005-0000-0000-000070E30000}"/>
    <cellStyle name="Percent 3 5 3 5 7" xfId="39119" xr:uid="{00000000-0005-0000-0000-000071E30000}"/>
    <cellStyle name="Percent 3 5 3 5 8" xfId="27329" xr:uid="{00000000-0005-0000-0000-000072E30000}"/>
    <cellStyle name="Percent 3 5 3 6" xfId="4175" xr:uid="{00000000-0005-0000-0000-000073E30000}"/>
    <cellStyle name="Percent 3 5 3 6 2" xfId="16822" xr:uid="{00000000-0005-0000-0000-000074E30000}"/>
    <cellStyle name="Percent 3 5 3 6 2 2" xfId="52038" xr:uid="{00000000-0005-0000-0000-000075E30000}"/>
    <cellStyle name="Percent 3 5 3 6 2 3" xfId="29427" xr:uid="{00000000-0005-0000-0000-000076E30000}"/>
    <cellStyle name="Percent 3 5 3 6 3" xfId="13268" xr:uid="{00000000-0005-0000-0000-000077E30000}"/>
    <cellStyle name="Percent 3 5 3 6 3 2" xfId="48486" xr:uid="{00000000-0005-0000-0000-000078E30000}"/>
    <cellStyle name="Percent 3 5 3 6 4" xfId="39441" xr:uid="{00000000-0005-0000-0000-000079E30000}"/>
    <cellStyle name="Percent 3 5 3 6 5" xfId="25875" xr:uid="{00000000-0005-0000-0000-00007AE30000}"/>
    <cellStyle name="Percent 3 5 3 7" xfId="5645" xr:uid="{00000000-0005-0000-0000-00007BE30000}"/>
    <cellStyle name="Percent 3 5 3 7 2" xfId="18276" xr:uid="{00000000-0005-0000-0000-00007CE30000}"/>
    <cellStyle name="Percent 3 5 3 7 2 2" xfId="53492" xr:uid="{00000000-0005-0000-0000-00007DE30000}"/>
    <cellStyle name="Percent 3 5 3 7 3" xfId="40895" xr:uid="{00000000-0005-0000-0000-00007EE30000}"/>
    <cellStyle name="Percent 3 5 3 7 4" xfId="30881" xr:uid="{00000000-0005-0000-0000-00007FE30000}"/>
    <cellStyle name="Percent 3 5 3 8" xfId="7104" xr:uid="{00000000-0005-0000-0000-000080E30000}"/>
    <cellStyle name="Percent 3 5 3 8 2" xfId="19730" xr:uid="{00000000-0005-0000-0000-000081E30000}"/>
    <cellStyle name="Percent 3 5 3 8 2 2" xfId="54946" xr:uid="{00000000-0005-0000-0000-000082E30000}"/>
    <cellStyle name="Percent 3 5 3 8 3" xfId="42349" xr:uid="{00000000-0005-0000-0000-000083E30000}"/>
    <cellStyle name="Percent 3 5 3 8 4" xfId="32335" xr:uid="{00000000-0005-0000-0000-000084E30000}"/>
    <cellStyle name="Percent 3 5 3 9" xfId="8885" xr:uid="{00000000-0005-0000-0000-000085E30000}"/>
    <cellStyle name="Percent 3 5 3 9 2" xfId="21506" xr:uid="{00000000-0005-0000-0000-000086E30000}"/>
    <cellStyle name="Percent 3 5 3 9 2 2" xfId="56722" xr:uid="{00000000-0005-0000-0000-000087E30000}"/>
    <cellStyle name="Percent 3 5 3 9 3" xfId="44125" xr:uid="{00000000-0005-0000-0000-000088E30000}"/>
    <cellStyle name="Percent 3 5 3 9 4" xfId="34111" xr:uid="{00000000-0005-0000-0000-000089E30000}"/>
    <cellStyle name="Percent 3 5 4" xfId="3018" xr:uid="{00000000-0005-0000-0000-00008AE30000}"/>
    <cellStyle name="Percent 3 5 4 10" xfId="25393" xr:uid="{00000000-0005-0000-0000-00008BE30000}"/>
    <cellStyle name="Percent 3 5 4 11" xfId="60928" xr:uid="{00000000-0005-0000-0000-00008CE30000}"/>
    <cellStyle name="Percent 3 5 4 2" xfId="4824" xr:uid="{00000000-0005-0000-0000-00008DE30000}"/>
    <cellStyle name="Percent 3 5 4 2 2" xfId="17471" xr:uid="{00000000-0005-0000-0000-00008EE30000}"/>
    <cellStyle name="Percent 3 5 4 2 2 2" xfId="52687" xr:uid="{00000000-0005-0000-0000-00008FE30000}"/>
    <cellStyle name="Percent 3 5 4 2 2 3" xfId="30076" xr:uid="{00000000-0005-0000-0000-000090E30000}"/>
    <cellStyle name="Percent 3 5 4 2 3" xfId="13917" xr:uid="{00000000-0005-0000-0000-000091E30000}"/>
    <cellStyle name="Percent 3 5 4 2 3 2" xfId="49135" xr:uid="{00000000-0005-0000-0000-000092E30000}"/>
    <cellStyle name="Percent 3 5 4 2 4" xfId="40090" xr:uid="{00000000-0005-0000-0000-000093E30000}"/>
    <cellStyle name="Percent 3 5 4 2 5" xfId="26524" xr:uid="{00000000-0005-0000-0000-000094E30000}"/>
    <cellStyle name="Percent 3 5 4 3" xfId="6294" xr:uid="{00000000-0005-0000-0000-000095E30000}"/>
    <cellStyle name="Percent 3 5 4 3 2" xfId="18925" xr:uid="{00000000-0005-0000-0000-000096E30000}"/>
    <cellStyle name="Percent 3 5 4 3 2 2" xfId="54141" xr:uid="{00000000-0005-0000-0000-000097E30000}"/>
    <cellStyle name="Percent 3 5 4 3 3" xfId="41544" xr:uid="{00000000-0005-0000-0000-000098E30000}"/>
    <cellStyle name="Percent 3 5 4 3 4" xfId="31530" xr:uid="{00000000-0005-0000-0000-000099E30000}"/>
    <cellStyle name="Percent 3 5 4 4" xfId="7753" xr:uid="{00000000-0005-0000-0000-00009AE30000}"/>
    <cellStyle name="Percent 3 5 4 4 2" xfId="20379" xr:uid="{00000000-0005-0000-0000-00009BE30000}"/>
    <cellStyle name="Percent 3 5 4 4 2 2" xfId="55595" xr:uid="{00000000-0005-0000-0000-00009CE30000}"/>
    <cellStyle name="Percent 3 5 4 4 3" xfId="42998" xr:uid="{00000000-0005-0000-0000-00009DE30000}"/>
    <cellStyle name="Percent 3 5 4 4 4" xfId="32984" xr:uid="{00000000-0005-0000-0000-00009EE30000}"/>
    <cellStyle name="Percent 3 5 4 5" xfId="9534" xr:uid="{00000000-0005-0000-0000-00009FE30000}"/>
    <cellStyle name="Percent 3 5 4 5 2" xfId="22155" xr:uid="{00000000-0005-0000-0000-0000A0E30000}"/>
    <cellStyle name="Percent 3 5 4 5 2 2" xfId="57371" xr:uid="{00000000-0005-0000-0000-0000A1E30000}"/>
    <cellStyle name="Percent 3 5 4 5 3" xfId="44774" xr:uid="{00000000-0005-0000-0000-0000A2E30000}"/>
    <cellStyle name="Percent 3 5 4 5 4" xfId="34760" xr:uid="{00000000-0005-0000-0000-0000A3E30000}"/>
    <cellStyle name="Percent 3 5 4 6" xfId="11328" xr:uid="{00000000-0005-0000-0000-0000A4E30000}"/>
    <cellStyle name="Percent 3 5 4 6 2" xfId="23931" xr:uid="{00000000-0005-0000-0000-0000A5E30000}"/>
    <cellStyle name="Percent 3 5 4 6 2 2" xfId="59147" xr:uid="{00000000-0005-0000-0000-0000A6E30000}"/>
    <cellStyle name="Percent 3 5 4 6 3" xfId="46550" xr:uid="{00000000-0005-0000-0000-0000A7E30000}"/>
    <cellStyle name="Percent 3 5 4 6 4" xfId="36536" xr:uid="{00000000-0005-0000-0000-0000A8E30000}"/>
    <cellStyle name="Percent 3 5 4 7" xfId="15695" xr:uid="{00000000-0005-0000-0000-0000A9E30000}"/>
    <cellStyle name="Percent 3 5 4 7 2" xfId="50911" xr:uid="{00000000-0005-0000-0000-0000AAE30000}"/>
    <cellStyle name="Percent 3 5 4 7 3" xfId="28300" xr:uid="{00000000-0005-0000-0000-0000ABE30000}"/>
    <cellStyle name="Percent 3 5 4 8" xfId="12786" xr:uid="{00000000-0005-0000-0000-0000ACE30000}"/>
    <cellStyle name="Percent 3 5 4 8 2" xfId="48004" xr:uid="{00000000-0005-0000-0000-0000ADE30000}"/>
    <cellStyle name="Percent 3 5 4 9" xfId="38314" xr:uid="{00000000-0005-0000-0000-0000AEE30000}"/>
    <cellStyle name="Percent 3 5 5" xfId="2848" xr:uid="{00000000-0005-0000-0000-0000AFE30000}"/>
    <cellStyle name="Percent 3 5 5 10" xfId="25236" xr:uid="{00000000-0005-0000-0000-0000B0E30000}"/>
    <cellStyle name="Percent 3 5 5 11" xfId="60771" xr:uid="{00000000-0005-0000-0000-0000B1E30000}"/>
    <cellStyle name="Percent 3 5 5 2" xfId="4667" xr:uid="{00000000-0005-0000-0000-0000B2E30000}"/>
    <cellStyle name="Percent 3 5 5 2 2" xfId="17314" xr:uid="{00000000-0005-0000-0000-0000B3E30000}"/>
    <cellStyle name="Percent 3 5 5 2 2 2" xfId="52530" xr:uid="{00000000-0005-0000-0000-0000B4E30000}"/>
    <cellStyle name="Percent 3 5 5 2 2 3" xfId="29919" xr:uid="{00000000-0005-0000-0000-0000B5E30000}"/>
    <cellStyle name="Percent 3 5 5 2 3" xfId="13760" xr:uid="{00000000-0005-0000-0000-0000B6E30000}"/>
    <cellStyle name="Percent 3 5 5 2 3 2" xfId="48978" xr:uid="{00000000-0005-0000-0000-0000B7E30000}"/>
    <cellStyle name="Percent 3 5 5 2 4" xfId="39933" xr:uid="{00000000-0005-0000-0000-0000B8E30000}"/>
    <cellStyle name="Percent 3 5 5 2 5" xfId="26367" xr:uid="{00000000-0005-0000-0000-0000B9E30000}"/>
    <cellStyle name="Percent 3 5 5 3" xfId="6137" xr:uid="{00000000-0005-0000-0000-0000BAE30000}"/>
    <cellStyle name="Percent 3 5 5 3 2" xfId="18768" xr:uid="{00000000-0005-0000-0000-0000BBE30000}"/>
    <cellStyle name="Percent 3 5 5 3 2 2" xfId="53984" xr:uid="{00000000-0005-0000-0000-0000BCE30000}"/>
    <cellStyle name="Percent 3 5 5 3 3" xfId="41387" xr:uid="{00000000-0005-0000-0000-0000BDE30000}"/>
    <cellStyle name="Percent 3 5 5 3 4" xfId="31373" xr:uid="{00000000-0005-0000-0000-0000BEE30000}"/>
    <cellStyle name="Percent 3 5 5 4" xfId="7596" xr:uid="{00000000-0005-0000-0000-0000BFE30000}"/>
    <cellStyle name="Percent 3 5 5 4 2" xfId="20222" xr:uid="{00000000-0005-0000-0000-0000C0E30000}"/>
    <cellStyle name="Percent 3 5 5 4 2 2" xfId="55438" xr:uid="{00000000-0005-0000-0000-0000C1E30000}"/>
    <cellStyle name="Percent 3 5 5 4 3" xfId="42841" xr:uid="{00000000-0005-0000-0000-0000C2E30000}"/>
    <cellStyle name="Percent 3 5 5 4 4" xfId="32827" xr:uid="{00000000-0005-0000-0000-0000C3E30000}"/>
    <cellStyle name="Percent 3 5 5 5" xfId="9377" xr:uid="{00000000-0005-0000-0000-0000C4E30000}"/>
    <cellStyle name="Percent 3 5 5 5 2" xfId="21998" xr:uid="{00000000-0005-0000-0000-0000C5E30000}"/>
    <cellStyle name="Percent 3 5 5 5 2 2" xfId="57214" xr:uid="{00000000-0005-0000-0000-0000C6E30000}"/>
    <cellStyle name="Percent 3 5 5 5 3" xfId="44617" xr:uid="{00000000-0005-0000-0000-0000C7E30000}"/>
    <cellStyle name="Percent 3 5 5 5 4" xfId="34603" xr:uid="{00000000-0005-0000-0000-0000C8E30000}"/>
    <cellStyle name="Percent 3 5 5 6" xfId="11171" xr:uid="{00000000-0005-0000-0000-0000C9E30000}"/>
    <cellStyle name="Percent 3 5 5 6 2" xfId="23774" xr:uid="{00000000-0005-0000-0000-0000CAE30000}"/>
    <cellStyle name="Percent 3 5 5 6 2 2" xfId="58990" xr:uid="{00000000-0005-0000-0000-0000CBE30000}"/>
    <cellStyle name="Percent 3 5 5 6 3" xfId="46393" xr:uid="{00000000-0005-0000-0000-0000CCE30000}"/>
    <cellStyle name="Percent 3 5 5 6 4" xfId="36379" xr:uid="{00000000-0005-0000-0000-0000CDE30000}"/>
    <cellStyle name="Percent 3 5 5 7" xfId="15538" xr:uid="{00000000-0005-0000-0000-0000CEE30000}"/>
    <cellStyle name="Percent 3 5 5 7 2" xfId="50754" xr:uid="{00000000-0005-0000-0000-0000CFE30000}"/>
    <cellStyle name="Percent 3 5 5 7 3" xfId="28143" xr:uid="{00000000-0005-0000-0000-0000D0E30000}"/>
    <cellStyle name="Percent 3 5 5 8" xfId="12629" xr:uid="{00000000-0005-0000-0000-0000D1E30000}"/>
    <cellStyle name="Percent 3 5 5 8 2" xfId="47847" xr:uid="{00000000-0005-0000-0000-0000D2E30000}"/>
    <cellStyle name="Percent 3 5 5 9" xfId="38157" xr:uid="{00000000-0005-0000-0000-0000D3E30000}"/>
    <cellStyle name="Percent 3 5 6" xfId="3358" xr:uid="{00000000-0005-0000-0000-0000D4E30000}"/>
    <cellStyle name="Percent 3 5 6 10" xfId="26854" xr:uid="{00000000-0005-0000-0000-0000D5E30000}"/>
    <cellStyle name="Percent 3 5 6 11" xfId="61258" xr:uid="{00000000-0005-0000-0000-0000D6E30000}"/>
    <cellStyle name="Percent 3 5 6 2" xfId="5154" xr:uid="{00000000-0005-0000-0000-0000D7E30000}"/>
    <cellStyle name="Percent 3 5 6 2 2" xfId="17801" xr:uid="{00000000-0005-0000-0000-0000D8E30000}"/>
    <cellStyle name="Percent 3 5 6 2 2 2" xfId="53017" xr:uid="{00000000-0005-0000-0000-0000D9E30000}"/>
    <cellStyle name="Percent 3 5 6 2 3" xfId="40420" xr:uid="{00000000-0005-0000-0000-0000DAE30000}"/>
    <cellStyle name="Percent 3 5 6 2 4" xfId="30406" xr:uid="{00000000-0005-0000-0000-0000DBE30000}"/>
    <cellStyle name="Percent 3 5 6 3" xfId="6624" xr:uid="{00000000-0005-0000-0000-0000DCE30000}"/>
    <cellStyle name="Percent 3 5 6 3 2" xfId="19255" xr:uid="{00000000-0005-0000-0000-0000DDE30000}"/>
    <cellStyle name="Percent 3 5 6 3 2 2" xfId="54471" xr:uid="{00000000-0005-0000-0000-0000DEE30000}"/>
    <cellStyle name="Percent 3 5 6 3 3" xfId="41874" xr:uid="{00000000-0005-0000-0000-0000DFE30000}"/>
    <cellStyle name="Percent 3 5 6 3 4" xfId="31860" xr:uid="{00000000-0005-0000-0000-0000E0E30000}"/>
    <cellStyle name="Percent 3 5 6 4" xfId="8083" xr:uid="{00000000-0005-0000-0000-0000E1E30000}"/>
    <cellStyle name="Percent 3 5 6 4 2" xfId="20709" xr:uid="{00000000-0005-0000-0000-0000E2E30000}"/>
    <cellStyle name="Percent 3 5 6 4 2 2" xfId="55925" xr:uid="{00000000-0005-0000-0000-0000E3E30000}"/>
    <cellStyle name="Percent 3 5 6 4 3" xfId="43328" xr:uid="{00000000-0005-0000-0000-0000E4E30000}"/>
    <cellStyle name="Percent 3 5 6 4 4" xfId="33314" xr:uid="{00000000-0005-0000-0000-0000E5E30000}"/>
    <cellStyle name="Percent 3 5 6 5" xfId="9864" xr:uid="{00000000-0005-0000-0000-0000E6E30000}"/>
    <cellStyle name="Percent 3 5 6 5 2" xfId="22485" xr:uid="{00000000-0005-0000-0000-0000E7E30000}"/>
    <cellStyle name="Percent 3 5 6 5 2 2" xfId="57701" xr:uid="{00000000-0005-0000-0000-0000E8E30000}"/>
    <cellStyle name="Percent 3 5 6 5 3" xfId="45104" xr:uid="{00000000-0005-0000-0000-0000E9E30000}"/>
    <cellStyle name="Percent 3 5 6 5 4" xfId="35090" xr:uid="{00000000-0005-0000-0000-0000EAE30000}"/>
    <cellStyle name="Percent 3 5 6 6" xfId="11658" xr:uid="{00000000-0005-0000-0000-0000EBE30000}"/>
    <cellStyle name="Percent 3 5 6 6 2" xfId="24261" xr:uid="{00000000-0005-0000-0000-0000ECE30000}"/>
    <cellStyle name="Percent 3 5 6 6 2 2" xfId="59477" xr:uid="{00000000-0005-0000-0000-0000EDE30000}"/>
    <cellStyle name="Percent 3 5 6 6 3" xfId="46880" xr:uid="{00000000-0005-0000-0000-0000EEE30000}"/>
    <cellStyle name="Percent 3 5 6 6 4" xfId="36866" xr:uid="{00000000-0005-0000-0000-0000EFE30000}"/>
    <cellStyle name="Percent 3 5 6 7" xfId="16025" xr:uid="{00000000-0005-0000-0000-0000F0E30000}"/>
    <cellStyle name="Percent 3 5 6 7 2" xfId="51241" xr:uid="{00000000-0005-0000-0000-0000F1E30000}"/>
    <cellStyle name="Percent 3 5 6 7 3" xfId="28630" xr:uid="{00000000-0005-0000-0000-0000F2E30000}"/>
    <cellStyle name="Percent 3 5 6 8" xfId="14247" xr:uid="{00000000-0005-0000-0000-0000F3E30000}"/>
    <cellStyle name="Percent 3 5 6 8 2" xfId="49465" xr:uid="{00000000-0005-0000-0000-0000F4E30000}"/>
    <cellStyle name="Percent 3 5 6 9" xfId="38644" xr:uid="{00000000-0005-0000-0000-0000F5E30000}"/>
    <cellStyle name="Percent 3 5 7" xfId="2518" xr:uid="{00000000-0005-0000-0000-0000F6E30000}"/>
    <cellStyle name="Percent 3 5 7 10" xfId="26045" xr:uid="{00000000-0005-0000-0000-0000F7E30000}"/>
    <cellStyle name="Percent 3 5 7 11" xfId="60449" xr:uid="{00000000-0005-0000-0000-0000F8E30000}"/>
    <cellStyle name="Percent 3 5 7 2" xfId="4345" xr:uid="{00000000-0005-0000-0000-0000F9E30000}"/>
    <cellStyle name="Percent 3 5 7 2 2" xfId="16992" xr:uid="{00000000-0005-0000-0000-0000FAE30000}"/>
    <cellStyle name="Percent 3 5 7 2 2 2" xfId="52208" xr:uid="{00000000-0005-0000-0000-0000FBE30000}"/>
    <cellStyle name="Percent 3 5 7 2 3" xfId="39611" xr:uid="{00000000-0005-0000-0000-0000FCE30000}"/>
    <cellStyle name="Percent 3 5 7 2 4" xfId="29597" xr:uid="{00000000-0005-0000-0000-0000FDE30000}"/>
    <cellStyle name="Percent 3 5 7 3" xfId="5815" xr:uid="{00000000-0005-0000-0000-0000FEE30000}"/>
    <cellStyle name="Percent 3 5 7 3 2" xfId="18446" xr:uid="{00000000-0005-0000-0000-0000FFE30000}"/>
    <cellStyle name="Percent 3 5 7 3 2 2" xfId="53662" xr:uid="{00000000-0005-0000-0000-000000E40000}"/>
    <cellStyle name="Percent 3 5 7 3 3" xfId="41065" xr:uid="{00000000-0005-0000-0000-000001E40000}"/>
    <cellStyle name="Percent 3 5 7 3 4" xfId="31051" xr:uid="{00000000-0005-0000-0000-000002E40000}"/>
    <cellStyle name="Percent 3 5 7 4" xfId="7274" xr:uid="{00000000-0005-0000-0000-000003E40000}"/>
    <cellStyle name="Percent 3 5 7 4 2" xfId="19900" xr:uid="{00000000-0005-0000-0000-000004E40000}"/>
    <cellStyle name="Percent 3 5 7 4 2 2" xfId="55116" xr:uid="{00000000-0005-0000-0000-000005E40000}"/>
    <cellStyle name="Percent 3 5 7 4 3" xfId="42519" xr:uid="{00000000-0005-0000-0000-000006E40000}"/>
    <cellStyle name="Percent 3 5 7 4 4" xfId="32505" xr:uid="{00000000-0005-0000-0000-000007E40000}"/>
    <cellStyle name="Percent 3 5 7 5" xfId="9055" xr:uid="{00000000-0005-0000-0000-000008E40000}"/>
    <cellStyle name="Percent 3 5 7 5 2" xfId="21676" xr:uid="{00000000-0005-0000-0000-000009E40000}"/>
    <cellStyle name="Percent 3 5 7 5 2 2" xfId="56892" xr:uid="{00000000-0005-0000-0000-00000AE40000}"/>
    <cellStyle name="Percent 3 5 7 5 3" xfId="44295" xr:uid="{00000000-0005-0000-0000-00000BE40000}"/>
    <cellStyle name="Percent 3 5 7 5 4" xfId="34281" xr:uid="{00000000-0005-0000-0000-00000CE40000}"/>
    <cellStyle name="Percent 3 5 7 6" xfId="10849" xr:uid="{00000000-0005-0000-0000-00000DE40000}"/>
    <cellStyle name="Percent 3 5 7 6 2" xfId="23452" xr:uid="{00000000-0005-0000-0000-00000EE40000}"/>
    <cellStyle name="Percent 3 5 7 6 2 2" xfId="58668" xr:uid="{00000000-0005-0000-0000-00000FE40000}"/>
    <cellStyle name="Percent 3 5 7 6 3" xfId="46071" xr:uid="{00000000-0005-0000-0000-000010E40000}"/>
    <cellStyle name="Percent 3 5 7 6 4" xfId="36057" xr:uid="{00000000-0005-0000-0000-000011E40000}"/>
    <cellStyle name="Percent 3 5 7 7" xfId="15216" xr:uid="{00000000-0005-0000-0000-000012E40000}"/>
    <cellStyle name="Percent 3 5 7 7 2" xfId="50432" xr:uid="{00000000-0005-0000-0000-000013E40000}"/>
    <cellStyle name="Percent 3 5 7 7 3" xfId="27821" xr:uid="{00000000-0005-0000-0000-000014E40000}"/>
    <cellStyle name="Percent 3 5 7 8" xfId="13438" xr:uid="{00000000-0005-0000-0000-000015E40000}"/>
    <cellStyle name="Percent 3 5 7 8 2" xfId="48656" xr:uid="{00000000-0005-0000-0000-000016E40000}"/>
    <cellStyle name="Percent 3 5 7 9" xfId="37835" xr:uid="{00000000-0005-0000-0000-000017E40000}"/>
    <cellStyle name="Percent 3 5 8" xfId="3682" xr:uid="{00000000-0005-0000-0000-000018E40000}"/>
    <cellStyle name="Percent 3 5 8 2" xfId="8406" xr:uid="{00000000-0005-0000-0000-000019E40000}"/>
    <cellStyle name="Percent 3 5 8 2 2" xfId="21032" xr:uid="{00000000-0005-0000-0000-00001AE40000}"/>
    <cellStyle name="Percent 3 5 8 2 2 2" xfId="56248" xr:uid="{00000000-0005-0000-0000-00001BE40000}"/>
    <cellStyle name="Percent 3 5 8 2 3" xfId="43651" xr:uid="{00000000-0005-0000-0000-00001CE40000}"/>
    <cellStyle name="Percent 3 5 8 2 4" xfId="33637" xr:uid="{00000000-0005-0000-0000-00001DE40000}"/>
    <cellStyle name="Percent 3 5 8 3" xfId="10187" xr:uid="{00000000-0005-0000-0000-00001EE40000}"/>
    <cellStyle name="Percent 3 5 8 3 2" xfId="22808" xr:uid="{00000000-0005-0000-0000-00001FE40000}"/>
    <cellStyle name="Percent 3 5 8 3 2 2" xfId="58024" xr:uid="{00000000-0005-0000-0000-000020E40000}"/>
    <cellStyle name="Percent 3 5 8 3 3" xfId="45427" xr:uid="{00000000-0005-0000-0000-000021E40000}"/>
    <cellStyle name="Percent 3 5 8 3 4" xfId="35413" xr:uid="{00000000-0005-0000-0000-000022E40000}"/>
    <cellStyle name="Percent 3 5 8 4" xfId="11983" xr:uid="{00000000-0005-0000-0000-000023E40000}"/>
    <cellStyle name="Percent 3 5 8 4 2" xfId="24584" xr:uid="{00000000-0005-0000-0000-000024E40000}"/>
    <cellStyle name="Percent 3 5 8 4 2 2" xfId="59800" xr:uid="{00000000-0005-0000-0000-000025E40000}"/>
    <cellStyle name="Percent 3 5 8 4 3" xfId="47203" xr:uid="{00000000-0005-0000-0000-000026E40000}"/>
    <cellStyle name="Percent 3 5 8 4 4" xfId="37189" xr:uid="{00000000-0005-0000-0000-000027E40000}"/>
    <cellStyle name="Percent 3 5 8 5" xfId="16348" xr:uid="{00000000-0005-0000-0000-000028E40000}"/>
    <cellStyle name="Percent 3 5 8 5 2" xfId="51564" xr:uid="{00000000-0005-0000-0000-000029E40000}"/>
    <cellStyle name="Percent 3 5 8 5 3" xfId="28953" xr:uid="{00000000-0005-0000-0000-00002AE40000}"/>
    <cellStyle name="Percent 3 5 8 6" xfId="14570" xr:uid="{00000000-0005-0000-0000-00002BE40000}"/>
    <cellStyle name="Percent 3 5 8 6 2" xfId="49788" xr:uid="{00000000-0005-0000-0000-00002CE40000}"/>
    <cellStyle name="Percent 3 5 8 7" xfId="38967" xr:uid="{00000000-0005-0000-0000-00002DE40000}"/>
    <cellStyle name="Percent 3 5 8 8" xfId="27177" xr:uid="{00000000-0005-0000-0000-00002EE40000}"/>
    <cellStyle name="Percent 3 5 9" xfId="4014" xr:uid="{00000000-0005-0000-0000-00002FE40000}"/>
    <cellStyle name="Percent 3 5 9 2" xfId="16670" xr:uid="{00000000-0005-0000-0000-000030E40000}"/>
    <cellStyle name="Percent 3 5 9 2 2" xfId="51886" xr:uid="{00000000-0005-0000-0000-000031E40000}"/>
    <cellStyle name="Percent 3 5 9 2 3" xfId="29275" xr:uid="{00000000-0005-0000-0000-000032E40000}"/>
    <cellStyle name="Percent 3 5 9 3" xfId="13116" xr:uid="{00000000-0005-0000-0000-000033E40000}"/>
    <cellStyle name="Percent 3 5 9 3 2" xfId="48334" xr:uid="{00000000-0005-0000-0000-000034E40000}"/>
    <cellStyle name="Percent 3 5 9 4" xfId="39289" xr:uid="{00000000-0005-0000-0000-000035E40000}"/>
    <cellStyle name="Percent 3 5 9 5" xfId="25723" xr:uid="{00000000-0005-0000-0000-000036E40000}"/>
    <cellStyle name="Percent 4" xfId="52" xr:uid="{00000000-0005-0000-0000-000037E40000}"/>
    <cellStyle name="Percent 4 2" xfId="754" xr:uid="{00000000-0005-0000-0000-000038E40000}"/>
    <cellStyle name="Percent 4 2 10" xfId="5494" xr:uid="{00000000-0005-0000-0000-000039E40000}"/>
    <cellStyle name="Percent 4 2 10 2" xfId="18125" xr:uid="{00000000-0005-0000-0000-00003AE40000}"/>
    <cellStyle name="Percent 4 2 10 2 2" xfId="53341" xr:uid="{00000000-0005-0000-0000-00003BE40000}"/>
    <cellStyle name="Percent 4 2 10 3" xfId="40744" xr:uid="{00000000-0005-0000-0000-00003CE40000}"/>
    <cellStyle name="Percent 4 2 10 4" xfId="30730" xr:uid="{00000000-0005-0000-0000-00003DE40000}"/>
    <cellStyle name="Percent 4 2 11" xfId="6950" xr:uid="{00000000-0005-0000-0000-00003EE40000}"/>
    <cellStyle name="Percent 4 2 11 2" xfId="19579" xr:uid="{00000000-0005-0000-0000-00003FE40000}"/>
    <cellStyle name="Percent 4 2 11 2 2" xfId="54795" xr:uid="{00000000-0005-0000-0000-000040E40000}"/>
    <cellStyle name="Percent 4 2 11 3" xfId="42198" xr:uid="{00000000-0005-0000-0000-000041E40000}"/>
    <cellStyle name="Percent 4 2 11 4" xfId="32184" xr:uid="{00000000-0005-0000-0000-000042E40000}"/>
    <cellStyle name="Percent 4 2 12" xfId="8732" xr:uid="{00000000-0005-0000-0000-000043E40000}"/>
    <cellStyle name="Percent 4 2 12 2" xfId="21355" xr:uid="{00000000-0005-0000-0000-000044E40000}"/>
    <cellStyle name="Percent 4 2 12 2 2" xfId="56571" xr:uid="{00000000-0005-0000-0000-000045E40000}"/>
    <cellStyle name="Percent 4 2 12 3" xfId="43974" xr:uid="{00000000-0005-0000-0000-000046E40000}"/>
    <cellStyle name="Percent 4 2 12 4" xfId="33960" xr:uid="{00000000-0005-0000-0000-000047E40000}"/>
    <cellStyle name="Percent 4 2 13" xfId="10758" xr:uid="{00000000-0005-0000-0000-000048E40000}"/>
    <cellStyle name="Percent 4 2 13 2" xfId="23369" xr:uid="{00000000-0005-0000-0000-000049E40000}"/>
    <cellStyle name="Percent 4 2 13 2 2" xfId="58585" xr:uid="{00000000-0005-0000-0000-00004AE40000}"/>
    <cellStyle name="Percent 4 2 13 3" xfId="45988" xr:uid="{00000000-0005-0000-0000-00004BE40000}"/>
    <cellStyle name="Percent 4 2 13 4" xfId="35974" xr:uid="{00000000-0005-0000-0000-00004CE40000}"/>
    <cellStyle name="Percent 4 2 14" xfId="14894" xr:uid="{00000000-0005-0000-0000-00004DE40000}"/>
    <cellStyle name="Percent 4 2 14 2" xfId="50111" xr:uid="{00000000-0005-0000-0000-00004EE40000}"/>
    <cellStyle name="Percent 4 2 14 3" xfId="27500" xr:uid="{00000000-0005-0000-0000-00004FE40000}"/>
    <cellStyle name="Percent 4 2 15" xfId="12308" xr:uid="{00000000-0005-0000-0000-000050E40000}"/>
    <cellStyle name="Percent 4 2 15 2" xfId="47526" xr:uid="{00000000-0005-0000-0000-000051E40000}"/>
    <cellStyle name="Percent 4 2 16" xfId="37513" xr:uid="{00000000-0005-0000-0000-000052E40000}"/>
    <cellStyle name="Percent 4 2 17" xfId="24915" xr:uid="{00000000-0005-0000-0000-000053E40000}"/>
    <cellStyle name="Percent 4 2 18" xfId="60128" xr:uid="{00000000-0005-0000-0000-000054E40000}"/>
    <cellStyle name="Percent 4 2 2" xfId="1905" xr:uid="{00000000-0005-0000-0000-000055E40000}"/>
    <cellStyle name="Percent 4 2 2 10" xfId="7024" xr:uid="{00000000-0005-0000-0000-000056E40000}"/>
    <cellStyle name="Percent 4 2 2 10 2" xfId="19651" xr:uid="{00000000-0005-0000-0000-000057E40000}"/>
    <cellStyle name="Percent 4 2 2 10 2 2" xfId="54867" xr:uid="{00000000-0005-0000-0000-000058E40000}"/>
    <cellStyle name="Percent 4 2 2 10 3" xfId="42270" xr:uid="{00000000-0005-0000-0000-000059E40000}"/>
    <cellStyle name="Percent 4 2 2 10 4" xfId="32256" xr:uid="{00000000-0005-0000-0000-00005AE40000}"/>
    <cellStyle name="Percent 4 2 2 11" xfId="8805" xr:uid="{00000000-0005-0000-0000-00005BE40000}"/>
    <cellStyle name="Percent 4 2 2 11 2" xfId="21427" xr:uid="{00000000-0005-0000-0000-00005CE40000}"/>
    <cellStyle name="Percent 4 2 2 11 2 2" xfId="56643" xr:uid="{00000000-0005-0000-0000-00005DE40000}"/>
    <cellStyle name="Percent 4 2 2 11 3" xfId="44046" xr:uid="{00000000-0005-0000-0000-00005EE40000}"/>
    <cellStyle name="Percent 4 2 2 11 4" xfId="34032" xr:uid="{00000000-0005-0000-0000-00005FE40000}"/>
    <cellStyle name="Percent 4 2 2 12" xfId="10759" xr:uid="{00000000-0005-0000-0000-000060E40000}"/>
    <cellStyle name="Percent 4 2 2 12 2" xfId="23370" xr:uid="{00000000-0005-0000-0000-000061E40000}"/>
    <cellStyle name="Percent 4 2 2 12 2 2" xfId="58586" xr:uid="{00000000-0005-0000-0000-000062E40000}"/>
    <cellStyle name="Percent 4 2 2 12 3" xfId="45989" xr:uid="{00000000-0005-0000-0000-000063E40000}"/>
    <cellStyle name="Percent 4 2 2 12 4" xfId="35975" xr:uid="{00000000-0005-0000-0000-000064E40000}"/>
    <cellStyle name="Percent 4 2 2 13" xfId="14966" xr:uid="{00000000-0005-0000-0000-000065E40000}"/>
    <cellStyle name="Percent 4 2 2 13 2" xfId="50183" xr:uid="{00000000-0005-0000-0000-000066E40000}"/>
    <cellStyle name="Percent 4 2 2 13 3" xfId="27572" xr:uid="{00000000-0005-0000-0000-000067E40000}"/>
    <cellStyle name="Percent 4 2 2 14" xfId="12380" xr:uid="{00000000-0005-0000-0000-000068E40000}"/>
    <cellStyle name="Percent 4 2 2 14 2" xfId="47598" xr:uid="{00000000-0005-0000-0000-000069E40000}"/>
    <cellStyle name="Percent 4 2 2 15" xfId="37585" xr:uid="{00000000-0005-0000-0000-00006AE40000}"/>
    <cellStyle name="Percent 4 2 2 16" xfId="24987" xr:uid="{00000000-0005-0000-0000-00006BE40000}"/>
    <cellStyle name="Percent 4 2 2 17" xfId="60200" xr:uid="{00000000-0005-0000-0000-00006CE40000}"/>
    <cellStyle name="Percent 4 2 2 2" xfId="2410" xr:uid="{00000000-0005-0000-0000-00006DE40000}"/>
    <cellStyle name="Percent 4 2 2 2 10" xfId="10760" xr:uid="{00000000-0005-0000-0000-00006EE40000}"/>
    <cellStyle name="Percent 4 2 2 2 10 2" xfId="23371" xr:uid="{00000000-0005-0000-0000-00006FE40000}"/>
    <cellStyle name="Percent 4 2 2 2 10 2 2" xfId="58587" xr:uid="{00000000-0005-0000-0000-000070E40000}"/>
    <cellStyle name="Percent 4 2 2 2 10 3" xfId="45990" xr:uid="{00000000-0005-0000-0000-000071E40000}"/>
    <cellStyle name="Percent 4 2 2 2 10 4" xfId="35976" xr:uid="{00000000-0005-0000-0000-000072E40000}"/>
    <cellStyle name="Percent 4 2 2 2 11" xfId="15121" xr:uid="{00000000-0005-0000-0000-000073E40000}"/>
    <cellStyle name="Percent 4 2 2 2 11 2" xfId="50337" xr:uid="{00000000-0005-0000-0000-000074E40000}"/>
    <cellStyle name="Percent 4 2 2 2 11 3" xfId="27726" xr:uid="{00000000-0005-0000-0000-000075E40000}"/>
    <cellStyle name="Percent 4 2 2 2 12" xfId="12534" xr:uid="{00000000-0005-0000-0000-000076E40000}"/>
    <cellStyle name="Percent 4 2 2 2 12 2" xfId="47752" xr:uid="{00000000-0005-0000-0000-000077E40000}"/>
    <cellStyle name="Percent 4 2 2 2 13" xfId="37740" xr:uid="{00000000-0005-0000-0000-000078E40000}"/>
    <cellStyle name="Percent 4 2 2 2 14" xfId="25141" xr:uid="{00000000-0005-0000-0000-000079E40000}"/>
    <cellStyle name="Percent 4 2 2 2 15" xfId="60354" xr:uid="{00000000-0005-0000-0000-00007AE40000}"/>
    <cellStyle name="Percent 4 2 2 2 2" xfId="3256" xr:uid="{00000000-0005-0000-0000-00007BE40000}"/>
    <cellStyle name="Percent 4 2 2 2 2 10" xfId="25625" xr:uid="{00000000-0005-0000-0000-00007CE40000}"/>
    <cellStyle name="Percent 4 2 2 2 2 11" xfId="61160" xr:uid="{00000000-0005-0000-0000-00007DE40000}"/>
    <cellStyle name="Percent 4 2 2 2 2 2" xfId="5056" xr:uid="{00000000-0005-0000-0000-00007EE40000}"/>
    <cellStyle name="Percent 4 2 2 2 2 2 2" xfId="17703" xr:uid="{00000000-0005-0000-0000-00007FE40000}"/>
    <cellStyle name="Percent 4 2 2 2 2 2 2 2" xfId="52919" xr:uid="{00000000-0005-0000-0000-000080E40000}"/>
    <cellStyle name="Percent 4 2 2 2 2 2 2 3" xfId="30308" xr:uid="{00000000-0005-0000-0000-000081E40000}"/>
    <cellStyle name="Percent 4 2 2 2 2 2 3" xfId="14149" xr:uid="{00000000-0005-0000-0000-000082E40000}"/>
    <cellStyle name="Percent 4 2 2 2 2 2 3 2" xfId="49367" xr:uid="{00000000-0005-0000-0000-000083E40000}"/>
    <cellStyle name="Percent 4 2 2 2 2 2 4" xfId="40322" xr:uid="{00000000-0005-0000-0000-000084E40000}"/>
    <cellStyle name="Percent 4 2 2 2 2 2 5" xfId="26756" xr:uid="{00000000-0005-0000-0000-000085E40000}"/>
    <cellStyle name="Percent 4 2 2 2 2 3" xfId="6526" xr:uid="{00000000-0005-0000-0000-000086E40000}"/>
    <cellStyle name="Percent 4 2 2 2 2 3 2" xfId="19157" xr:uid="{00000000-0005-0000-0000-000087E40000}"/>
    <cellStyle name="Percent 4 2 2 2 2 3 2 2" xfId="54373" xr:uid="{00000000-0005-0000-0000-000088E40000}"/>
    <cellStyle name="Percent 4 2 2 2 2 3 3" xfId="41776" xr:uid="{00000000-0005-0000-0000-000089E40000}"/>
    <cellStyle name="Percent 4 2 2 2 2 3 4" xfId="31762" xr:uid="{00000000-0005-0000-0000-00008AE40000}"/>
    <cellStyle name="Percent 4 2 2 2 2 4" xfId="7985" xr:uid="{00000000-0005-0000-0000-00008BE40000}"/>
    <cellStyle name="Percent 4 2 2 2 2 4 2" xfId="20611" xr:uid="{00000000-0005-0000-0000-00008CE40000}"/>
    <cellStyle name="Percent 4 2 2 2 2 4 2 2" xfId="55827" xr:uid="{00000000-0005-0000-0000-00008DE40000}"/>
    <cellStyle name="Percent 4 2 2 2 2 4 3" xfId="43230" xr:uid="{00000000-0005-0000-0000-00008EE40000}"/>
    <cellStyle name="Percent 4 2 2 2 2 4 4" xfId="33216" xr:uid="{00000000-0005-0000-0000-00008FE40000}"/>
    <cellStyle name="Percent 4 2 2 2 2 5" xfId="9766" xr:uid="{00000000-0005-0000-0000-000090E40000}"/>
    <cellStyle name="Percent 4 2 2 2 2 5 2" xfId="22387" xr:uid="{00000000-0005-0000-0000-000091E40000}"/>
    <cellStyle name="Percent 4 2 2 2 2 5 2 2" xfId="57603" xr:uid="{00000000-0005-0000-0000-000092E40000}"/>
    <cellStyle name="Percent 4 2 2 2 2 5 3" xfId="45006" xr:uid="{00000000-0005-0000-0000-000093E40000}"/>
    <cellStyle name="Percent 4 2 2 2 2 5 4" xfId="34992" xr:uid="{00000000-0005-0000-0000-000094E40000}"/>
    <cellStyle name="Percent 4 2 2 2 2 6" xfId="11560" xr:uid="{00000000-0005-0000-0000-000095E40000}"/>
    <cellStyle name="Percent 4 2 2 2 2 6 2" xfId="24163" xr:uid="{00000000-0005-0000-0000-000096E40000}"/>
    <cellStyle name="Percent 4 2 2 2 2 6 2 2" xfId="59379" xr:uid="{00000000-0005-0000-0000-000097E40000}"/>
    <cellStyle name="Percent 4 2 2 2 2 6 3" xfId="46782" xr:uid="{00000000-0005-0000-0000-000098E40000}"/>
    <cellStyle name="Percent 4 2 2 2 2 6 4" xfId="36768" xr:uid="{00000000-0005-0000-0000-000099E40000}"/>
    <cellStyle name="Percent 4 2 2 2 2 7" xfId="15927" xr:uid="{00000000-0005-0000-0000-00009AE40000}"/>
    <cellStyle name="Percent 4 2 2 2 2 7 2" xfId="51143" xr:uid="{00000000-0005-0000-0000-00009BE40000}"/>
    <cellStyle name="Percent 4 2 2 2 2 7 3" xfId="28532" xr:uid="{00000000-0005-0000-0000-00009CE40000}"/>
    <cellStyle name="Percent 4 2 2 2 2 8" xfId="13018" xr:uid="{00000000-0005-0000-0000-00009DE40000}"/>
    <cellStyle name="Percent 4 2 2 2 2 8 2" xfId="48236" xr:uid="{00000000-0005-0000-0000-00009EE40000}"/>
    <cellStyle name="Percent 4 2 2 2 2 9" xfId="38546" xr:uid="{00000000-0005-0000-0000-00009FE40000}"/>
    <cellStyle name="Percent 4 2 2 2 3" xfId="3585" xr:uid="{00000000-0005-0000-0000-0000A0E40000}"/>
    <cellStyle name="Percent 4 2 2 2 3 10" xfId="27081" xr:uid="{00000000-0005-0000-0000-0000A1E40000}"/>
    <cellStyle name="Percent 4 2 2 2 3 11" xfId="61485" xr:uid="{00000000-0005-0000-0000-0000A2E40000}"/>
    <cellStyle name="Percent 4 2 2 2 3 2" xfId="5381" xr:uid="{00000000-0005-0000-0000-0000A3E40000}"/>
    <cellStyle name="Percent 4 2 2 2 3 2 2" xfId="18028" xr:uid="{00000000-0005-0000-0000-0000A4E40000}"/>
    <cellStyle name="Percent 4 2 2 2 3 2 2 2" xfId="53244" xr:uid="{00000000-0005-0000-0000-0000A5E40000}"/>
    <cellStyle name="Percent 4 2 2 2 3 2 3" xfId="40647" xr:uid="{00000000-0005-0000-0000-0000A6E40000}"/>
    <cellStyle name="Percent 4 2 2 2 3 2 4" xfId="30633" xr:uid="{00000000-0005-0000-0000-0000A7E40000}"/>
    <cellStyle name="Percent 4 2 2 2 3 3" xfId="6851" xr:uid="{00000000-0005-0000-0000-0000A8E40000}"/>
    <cellStyle name="Percent 4 2 2 2 3 3 2" xfId="19482" xr:uid="{00000000-0005-0000-0000-0000A9E40000}"/>
    <cellStyle name="Percent 4 2 2 2 3 3 2 2" xfId="54698" xr:uid="{00000000-0005-0000-0000-0000AAE40000}"/>
    <cellStyle name="Percent 4 2 2 2 3 3 3" xfId="42101" xr:uid="{00000000-0005-0000-0000-0000ABE40000}"/>
    <cellStyle name="Percent 4 2 2 2 3 3 4" xfId="32087" xr:uid="{00000000-0005-0000-0000-0000ACE40000}"/>
    <cellStyle name="Percent 4 2 2 2 3 4" xfId="8310" xr:uid="{00000000-0005-0000-0000-0000ADE40000}"/>
    <cellStyle name="Percent 4 2 2 2 3 4 2" xfId="20936" xr:uid="{00000000-0005-0000-0000-0000AEE40000}"/>
    <cellStyle name="Percent 4 2 2 2 3 4 2 2" xfId="56152" xr:uid="{00000000-0005-0000-0000-0000AFE40000}"/>
    <cellStyle name="Percent 4 2 2 2 3 4 3" xfId="43555" xr:uid="{00000000-0005-0000-0000-0000B0E40000}"/>
    <cellStyle name="Percent 4 2 2 2 3 4 4" xfId="33541" xr:uid="{00000000-0005-0000-0000-0000B1E40000}"/>
    <cellStyle name="Percent 4 2 2 2 3 5" xfId="10091" xr:uid="{00000000-0005-0000-0000-0000B2E40000}"/>
    <cellStyle name="Percent 4 2 2 2 3 5 2" xfId="22712" xr:uid="{00000000-0005-0000-0000-0000B3E40000}"/>
    <cellStyle name="Percent 4 2 2 2 3 5 2 2" xfId="57928" xr:uid="{00000000-0005-0000-0000-0000B4E40000}"/>
    <cellStyle name="Percent 4 2 2 2 3 5 3" xfId="45331" xr:uid="{00000000-0005-0000-0000-0000B5E40000}"/>
    <cellStyle name="Percent 4 2 2 2 3 5 4" xfId="35317" xr:uid="{00000000-0005-0000-0000-0000B6E40000}"/>
    <cellStyle name="Percent 4 2 2 2 3 6" xfId="11885" xr:uid="{00000000-0005-0000-0000-0000B7E40000}"/>
    <cellStyle name="Percent 4 2 2 2 3 6 2" xfId="24488" xr:uid="{00000000-0005-0000-0000-0000B8E40000}"/>
    <cellStyle name="Percent 4 2 2 2 3 6 2 2" xfId="59704" xr:uid="{00000000-0005-0000-0000-0000B9E40000}"/>
    <cellStyle name="Percent 4 2 2 2 3 6 3" xfId="47107" xr:uid="{00000000-0005-0000-0000-0000BAE40000}"/>
    <cellStyle name="Percent 4 2 2 2 3 6 4" xfId="37093" xr:uid="{00000000-0005-0000-0000-0000BBE40000}"/>
    <cellStyle name="Percent 4 2 2 2 3 7" xfId="16252" xr:uid="{00000000-0005-0000-0000-0000BCE40000}"/>
    <cellStyle name="Percent 4 2 2 2 3 7 2" xfId="51468" xr:uid="{00000000-0005-0000-0000-0000BDE40000}"/>
    <cellStyle name="Percent 4 2 2 2 3 7 3" xfId="28857" xr:uid="{00000000-0005-0000-0000-0000BEE40000}"/>
    <cellStyle name="Percent 4 2 2 2 3 8" xfId="14474" xr:uid="{00000000-0005-0000-0000-0000BFE40000}"/>
    <cellStyle name="Percent 4 2 2 2 3 8 2" xfId="49692" xr:uid="{00000000-0005-0000-0000-0000C0E40000}"/>
    <cellStyle name="Percent 4 2 2 2 3 9" xfId="38871" xr:uid="{00000000-0005-0000-0000-0000C1E40000}"/>
    <cellStyle name="Percent 4 2 2 2 4" xfId="2746" xr:uid="{00000000-0005-0000-0000-0000C2E40000}"/>
    <cellStyle name="Percent 4 2 2 2 4 10" xfId="26272" xr:uid="{00000000-0005-0000-0000-0000C3E40000}"/>
    <cellStyle name="Percent 4 2 2 2 4 11" xfId="60676" xr:uid="{00000000-0005-0000-0000-0000C4E40000}"/>
    <cellStyle name="Percent 4 2 2 2 4 2" xfId="4572" xr:uid="{00000000-0005-0000-0000-0000C5E40000}"/>
    <cellStyle name="Percent 4 2 2 2 4 2 2" xfId="17219" xr:uid="{00000000-0005-0000-0000-0000C6E40000}"/>
    <cellStyle name="Percent 4 2 2 2 4 2 2 2" xfId="52435" xr:uid="{00000000-0005-0000-0000-0000C7E40000}"/>
    <cellStyle name="Percent 4 2 2 2 4 2 3" xfId="39838" xr:uid="{00000000-0005-0000-0000-0000C8E40000}"/>
    <cellStyle name="Percent 4 2 2 2 4 2 4" xfId="29824" xr:uid="{00000000-0005-0000-0000-0000C9E40000}"/>
    <cellStyle name="Percent 4 2 2 2 4 3" xfId="6042" xr:uid="{00000000-0005-0000-0000-0000CAE40000}"/>
    <cellStyle name="Percent 4 2 2 2 4 3 2" xfId="18673" xr:uid="{00000000-0005-0000-0000-0000CBE40000}"/>
    <cellStyle name="Percent 4 2 2 2 4 3 2 2" xfId="53889" xr:uid="{00000000-0005-0000-0000-0000CCE40000}"/>
    <cellStyle name="Percent 4 2 2 2 4 3 3" xfId="41292" xr:uid="{00000000-0005-0000-0000-0000CDE40000}"/>
    <cellStyle name="Percent 4 2 2 2 4 3 4" xfId="31278" xr:uid="{00000000-0005-0000-0000-0000CEE40000}"/>
    <cellStyle name="Percent 4 2 2 2 4 4" xfId="7501" xr:uid="{00000000-0005-0000-0000-0000CFE40000}"/>
    <cellStyle name="Percent 4 2 2 2 4 4 2" xfId="20127" xr:uid="{00000000-0005-0000-0000-0000D0E40000}"/>
    <cellStyle name="Percent 4 2 2 2 4 4 2 2" xfId="55343" xr:uid="{00000000-0005-0000-0000-0000D1E40000}"/>
    <cellStyle name="Percent 4 2 2 2 4 4 3" xfId="42746" xr:uid="{00000000-0005-0000-0000-0000D2E40000}"/>
    <cellStyle name="Percent 4 2 2 2 4 4 4" xfId="32732" xr:uid="{00000000-0005-0000-0000-0000D3E40000}"/>
    <cellStyle name="Percent 4 2 2 2 4 5" xfId="9282" xr:uid="{00000000-0005-0000-0000-0000D4E40000}"/>
    <cellStyle name="Percent 4 2 2 2 4 5 2" xfId="21903" xr:uid="{00000000-0005-0000-0000-0000D5E40000}"/>
    <cellStyle name="Percent 4 2 2 2 4 5 2 2" xfId="57119" xr:uid="{00000000-0005-0000-0000-0000D6E40000}"/>
    <cellStyle name="Percent 4 2 2 2 4 5 3" xfId="44522" xr:uid="{00000000-0005-0000-0000-0000D7E40000}"/>
    <cellStyle name="Percent 4 2 2 2 4 5 4" xfId="34508" xr:uid="{00000000-0005-0000-0000-0000D8E40000}"/>
    <cellStyle name="Percent 4 2 2 2 4 6" xfId="11076" xr:uid="{00000000-0005-0000-0000-0000D9E40000}"/>
    <cellStyle name="Percent 4 2 2 2 4 6 2" xfId="23679" xr:uid="{00000000-0005-0000-0000-0000DAE40000}"/>
    <cellStyle name="Percent 4 2 2 2 4 6 2 2" xfId="58895" xr:uid="{00000000-0005-0000-0000-0000DBE40000}"/>
    <cellStyle name="Percent 4 2 2 2 4 6 3" xfId="46298" xr:uid="{00000000-0005-0000-0000-0000DCE40000}"/>
    <cellStyle name="Percent 4 2 2 2 4 6 4" xfId="36284" xr:uid="{00000000-0005-0000-0000-0000DDE40000}"/>
    <cellStyle name="Percent 4 2 2 2 4 7" xfId="15443" xr:uid="{00000000-0005-0000-0000-0000DEE40000}"/>
    <cellStyle name="Percent 4 2 2 2 4 7 2" xfId="50659" xr:uid="{00000000-0005-0000-0000-0000DFE40000}"/>
    <cellStyle name="Percent 4 2 2 2 4 7 3" xfId="28048" xr:uid="{00000000-0005-0000-0000-0000E0E40000}"/>
    <cellStyle name="Percent 4 2 2 2 4 8" xfId="13665" xr:uid="{00000000-0005-0000-0000-0000E1E40000}"/>
    <cellStyle name="Percent 4 2 2 2 4 8 2" xfId="48883" xr:uid="{00000000-0005-0000-0000-0000E2E40000}"/>
    <cellStyle name="Percent 4 2 2 2 4 9" xfId="38062" xr:uid="{00000000-0005-0000-0000-0000E3E40000}"/>
    <cellStyle name="Percent 4 2 2 2 5" xfId="3910" xr:uid="{00000000-0005-0000-0000-0000E4E40000}"/>
    <cellStyle name="Percent 4 2 2 2 5 2" xfId="8633" xr:uid="{00000000-0005-0000-0000-0000E5E40000}"/>
    <cellStyle name="Percent 4 2 2 2 5 2 2" xfId="21259" xr:uid="{00000000-0005-0000-0000-0000E6E40000}"/>
    <cellStyle name="Percent 4 2 2 2 5 2 2 2" xfId="56475" xr:uid="{00000000-0005-0000-0000-0000E7E40000}"/>
    <cellStyle name="Percent 4 2 2 2 5 2 3" xfId="43878" xr:uid="{00000000-0005-0000-0000-0000E8E40000}"/>
    <cellStyle name="Percent 4 2 2 2 5 2 4" xfId="33864" xr:uid="{00000000-0005-0000-0000-0000E9E40000}"/>
    <cellStyle name="Percent 4 2 2 2 5 3" xfId="10414" xr:uid="{00000000-0005-0000-0000-0000EAE40000}"/>
    <cellStyle name="Percent 4 2 2 2 5 3 2" xfId="23035" xr:uid="{00000000-0005-0000-0000-0000EBE40000}"/>
    <cellStyle name="Percent 4 2 2 2 5 3 2 2" xfId="58251" xr:uid="{00000000-0005-0000-0000-0000ECE40000}"/>
    <cellStyle name="Percent 4 2 2 2 5 3 3" xfId="45654" xr:uid="{00000000-0005-0000-0000-0000EDE40000}"/>
    <cellStyle name="Percent 4 2 2 2 5 3 4" xfId="35640" xr:uid="{00000000-0005-0000-0000-0000EEE40000}"/>
    <cellStyle name="Percent 4 2 2 2 5 4" xfId="12210" xr:uid="{00000000-0005-0000-0000-0000EFE40000}"/>
    <cellStyle name="Percent 4 2 2 2 5 4 2" xfId="24811" xr:uid="{00000000-0005-0000-0000-0000F0E40000}"/>
    <cellStyle name="Percent 4 2 2 2 5 4 2 2" xfId="60027" xr:uid="{00000000-0005-0000-0000-0000F1E40000}"/>
    <cellStyle name="Percent 4 2 2 2 5 4 3" xfId="47430" xr:uid="{00000000-0005-0000-0000-0000F2E40000}"/>
    <cellStyle name="Percent 4 2 2 2 5 4 4" xfId="37416" xr:uid="{00000000-0005-0000-0000-0000F3E40000}"/>
    <cellStyle name="Percent 4 2 2 2 5 5" xfId="16575" xr:uid="{00000000-0005-0000-0000-0000F4E40000}"/>
    <cellStyle name="Percent 4 2 2 2 5 5 2" xfId="51791" xr:uid="{00000000-0005-0000-0000-0000F5E40000}"/>
    <cellStyle name="Percent 4 2 2 2 5 5 3" xfId="29180" xr:uid="{00000000-0005-0000-0000-0000F6E40000}"/>
    <cellStyle name="Percent 4 2 2 2 5 6" xfId="14797" xr:uid="{00000000-0005-0000-0000-0000F7E40000}"/>
    <cellStyle name="Percent 4 2 2 2 5 6 2" xfId="50015" xr:uid="{00000000-0005-0000-0000-0000F8E40000}"/>
    <cellStyle name="Percent 4 2 2 2 5 7" xfId="39194" xr:uid="{00000000-0005-0000-0000-0000F9E40000}"/>
    <cellStyle name="Percent 4 2 2 2 5 8" xfId="27404" xr:uid="{00000000-0005-0000-0000-0000FAE40000}"/>
    <cellStyle name="Percent 4 2 2 2 6" xfId="4250" xr:uid="{00000000-0005-0000-0000-0000FBE40000}"/>
    <cellStyle name="Percent 4 2 2 2 6 2" xfId="16897" xr:uid="{00000000-0005-0000-0000-0000FCE40000}"/>
    <cellStyle name="Percent 4 2 2 2 6 2 2" xfId="52113" xr:uid="{00000000-0005-0000-0000-0000FDE40000}"/>
    <cellStyle name="Percent 4 2 2 2 6 2 3" xfId="29502" xr:uid="{00000000-0005-0000-0000-0000FEE40000}"/>
    <cellStyle name="Percent 4 2 2 2 6 3" xfId="13343" xr:uid="{00000000-0005-0000-0000-0000FFE40000}"/>
    <cellStyle name="Percent 4 2 2 2 6 3 2" xfId="48561" xr:uid="{00000000-0005-0000-0000-000000E50000}"/>
    <cellStyle name="Percent 4 2 2 2 6 4" xfId="39516" xr:uid="{00000000-0005-0000-0000-000001E50000}"/>
    <cellStyle name="Percent 4 2 2 2 6 5" xfId="25950" xr:uid="{00000000-0005-0000-0000-000002E50000}"/>
    <cellStyle name="Percent 4 2 2 2 7" xfId="5720" xr:uid="{00000000-0005-0000-0000-000003E50000}"/>
    <cellStyle name="Percent 4 2 2 2 7 2" xfId="18351" xr:uid="{00000000-0005-0000-0000-000004E50000}"/>
    <cellStyle name="Percent 4 2 2 2 7 2 2" xfId="53567" xr:uid="{00000000-0005-0000-0000-000005E50000}"/>
    <cellStyle name="Percent 4 2 2 2 7 3" xfId="40970" xr:uid="{00000000-0005-0000-0000-000006E50000}"/>
    <cellStyle name="Percent 4 2 2 2 7 4" xfId="30956" xr:uid="{00000000-0005-0000-0000-000007E50000}"/>
    <cellStyle name="Percent 4 2 2 2 8" xfId="7179" xr:uid="{00000000-0005-0000-0000-000008E50000}"/>
    <cellStyle name="Percent 4 2 2 2 8 2" xfId="19805" xr:uid="{00000000-0005-0000-0000-000009E50000}"/>
    <cellStyle name="Percent 4 2 2 2 8 2 2" xfId="55021" xr:uid="{00000000-0005-0000-0000-00000AE50000}"/>
    <cellStyle name="Percent 4 2 2 2 8 3" xfId="42424" xr:uid="{00000000-0005-0000-0000-00000BE50000}"/>
    <cellStyle name="Percent 4 2 2 2 8 4" xfId="32410" xr:uid="{00000000-0005-0000-0000-00000CE50000}"/>
    <cellStyle name="Percent 4 2 2 2 9" xfId="8960" xr:uid="{00000000-0005-0000-0000-00000DE50000}"/>
    <cellStyle name="Percent 4 2 2 2 9 2" xfId="21581" xr:uid="{00000000-0005-0000-0000-00000EE50000}"/>
    <cellStyle name="Percent 4 2 2 2 9 2 2" xfId="56797" xr:uid="{00000000-0005-0000-0000-00000FE50000}"/>
    <cellStyle name="Percent 4 2 2 2 9 3" xfId="44200" xr:uid="{00000000-0005-0000-0000-000010E50000}"/>
    <cellStyle name="Percent 4 2 2 2 9 4" xfId="34186" xr:uid="{00000000-0005-0000-0000-000011E50000}"/>
    <cellStyle name="Percent 4 2 2 3" xfId="3097" xr:uid="{00000000-0005-0000-0000-000012E50000}"/>
    <cellStyle name="Percent 4 2 2 3 10" xfId="25469" xr:uid="{00000000-0005-0000-0000-000013E50000}"/>
    <cellStyle name="Percent 4 2 2 3 11" xfId="61004" xr:uid="{00000000-0005-0000-0000-000014E50000}"/>
    <cellStyle name="Percent 4 2 2 3 2" xfId="4900" xr:uid="{00000000-0005-0000-0000-000015E50000}"/>
    <cellStyle name="Percent 4 2 2 3 2 2" xfId="17547" xr:uid="{00000000-0005-0000-0000-000016E50000}"/>
    <cellStyle name="Percent 4 2 2 3 2 2 2" xfId="52763" xr:uid="{00000000-0005-0000-0000-000017E50000}"/>
    <cellStyle name="Percent 4 2 2 3 2 2 3" xfId="30152" xr:uid="{00000000-0005-0000-0000-000018E50000}"/>
    <cellStyle name="Percent 4 2 2 3 2 3" xfId="13993" xr:uid="{00000000-0005-0000-0000-000019E50000}"/>
    <cellStyle name="Percent 4 2 2 3 2 3 2" xfId="49211" xr:uid="{00000000-0005-0000-0000-00001AE50000}"/>
    <cellStyle name="Percent 4 2 2 3 2 4" xfId="40166" xr:uid="{00000000-0005-0000-0000-00001BE50000}"/>
    <cellStyle name="Percent 4 2 2 3 2 5" xfId="26600" xr:uid="{00000000-0005-0000-0000-00001CE50000}"/>
    <cellStyle name="Percent 4 2 2 3 3" xfId="6370" xr:uid="{00000000-0005-0000-0000-00001DE50000}"/>
    <cellStyle name="Percent 4 2 2 3 3 2" xfId="19001" xr:uid="{00000000-0005-0000-0000-00001EE50000}"/>
    <cellStyle name="Percent 4 2 2 3 3 2 2" xfId="54217" xr:uid="{00000000-0005-0000-0000-00001FE50000}"/>
    <cellStyle name="Percent 4 2 2 3 3 3" xfId="41620" xr:uid="{00000000-0005-0000-0000-000020E50000}"/>
    <cellStyle name="Percent 4 2 2 3 3 4" xfId="31606" xr:uid="{00000000-0005-0000-0000-000021E50000}"/>
    <cellStyle name="Percent 4 2 2 3 4" xfId="7829" xr:uid="{00000000-0005-0000-0000-000022E50000}"/>
    <cellStyle name="Percent 4 2 2 3 4 2" xfId="20455" xr:uid="{00000000-0005-0000-0000-000023E50000}"/>
    <cellStyle name="Percent 4 2 2 3 4 2 2" xfId="55671" xr:uid="{00000000-0005-0000-0000-000024E50000}"/>
    <cellStyle name="Percent 4 2 2 3 4 3" xfId="43074" xr:uid="{00000000-0005-0000-0000-000025E50000}"/>
    <cellStyle name="Percent 4 2 2 3 4 4" xfId="33060" xr:uid="{00000000-0005-0000-0000-000026E50000}"/>
    <cellStyle name="Percent 4 2 2 3 5" xfId="9610" xr:uid="{00000000-0005-0000-0000-000027E50000}"/>
    <cellStyle name="Percent 4 2 2 3 5 2" xfId="22231" xr:uid="{00000000-0005-0000-0000-000028E50000}"/>
    <cellStyle name="Percent 4 2 2 3 5 2 2" xfId="57447" xr:uid="{00000000-0005-0000-0000-000029E50000}"/>
    <cellStyle name="Percent 4 2 2 3 5 3" xfId="44850" xr:uid="{00000000-0005-0000-0000-00002AE50000}"/>
    <cellStyle name="Percent 4 2 2 3 5 4" xfId="34836" xr:uid="{00000000-0005-0000-0000-00002BE50000}"/>
    <cellStyle name="Percent 4 2 2 3 6" xfId="11404" xr:uid="{00000000-0005-0000-0000-00002CE50000}"/>
    <cellStyle name="Percent 4 2 2 3 6 2" xfId="24007" xr:uid="{00000000-0005-0000-0000-00002DE50000}"/>
    <cellStyle name="Percent 4 2 2 3 6 2 2" xfId="59223" xr:uid="{00000000-0005-0000-0000-00002EE50000}"/>
    <cellStyle name="Percent 4 2 2 3 6 3" xfId="46626" xr:uid="{00000000-0005-0000-0000-00002FE50000}"/>
    <cellStyle name="Percent 4 2 2 3 6 4" xfId="36612" xr:uid="{00000000-0005-0000-0000-000030E50000}"/>
    <cellStyle name="Percent 4 2 2 3 7" xfId="15771" xr:uid="{00000000-0005-0000-0000-000031E50000}"/>
    <cellStyle name="Percent 4 2 2 3 7 2" xfId="50987" xr:uid="{00000000-0005-0000-0000-000032E50000}"/>
    <cellStyle name="Percent 4 2 2 3 7 3" xfId="28376" xr:uid="{00000000-0005-0000-0000-000033E50000}"/>
    <cellStyle name="Percent 4 2 2 3 8" xfId="12862" xr:uid="{00000000-0005-0000-0000-000034E50000}"/>
    <cellStyle name="Percent 4 2 2 3 8 2" xfId="48080" xr:uid="{00000000-0005-0000-0000-000035E50000}"/>
    <cellStyle name="Percent 4 2 2 3 9" xfId="38390" xr:uid="{00000000-0005-0000-0000-000036E50000}"/>
    <cellStyle name="Percent 4 2 2 4" xfId="2922" xr:uid="{00000000-0005-0000-0000-000037E50000}"/>
    <cellStyle name="Percent 4 2 2 4 10" xfId="25309" xr:uid="{00000000-0005-0000-0000-000038E50000}"/>
    <cellStyle name="Percent 4 2 2 4 11" xfId="60844" xr:uid="{00000000-0005-0000-0000-000039E50000}"/>
    <cellStyle name="Percent 4 2 2 4 2" xfId="4740" xr:uid="{00000000-0005-0000-0000-00003AE50000}"/>
    <cellStyle name="Percent 4 2 2 4 2 2" xfId="17387" xr:uid="{00000000-0005-0000-0000-00003BE50000}"/>
    <cellStyle name="Percent 4 2 2 4 2 2 2" xfId="52603" xr:uid="{00000000-0005-0000-0000-00003CE50000}"/>
    <cellStyle name="Percent 4 2 2 4 2 2 3" xfId="29992" xr:uid="{00000000-0005-0000-0000-00003DE50000}"/>
    <cellStyle name="Percent 4 2 2 4 2 3" xfId="13833" xr:uid="{00000000-0005-0000-0000-00003EE50000}"/>
    <cellStyle name="Percent 4 2 2 4 2 3 2" xfId="49051" xr:uid="{00000000-0005-0000-0000-00003FE50000}"/>
    <cellStyle name="Percent 4 2 2 4 2 4" xfId="40006" xr:uid="{00000000-0005-0000-0000-000040E50000}"/>
    <cellStyle name="Percent 4 2 2 4 2 5" xfId="26440" xr:uid="{00000000-0005-0000-0000-000041E50000}"/>
    <cellStyle name="Percent 4 2 2 4 3" xfId="6210" xr:uid="{00000000-0005-0000-0000-000042E50000}"/>
    <cellStyle name="Percent 4 2 2 4 3 2" xfId="18841" xr:uid="{00000000-0005-0000-0000-000043E50000}"/>
    <cellStyle name="Percent 4 2 2 4 3 2 2" xfId="54057" xr:uid="{00000000-0005-0000-0000-000044E50000}"/>
    <cellStyle name="Percent 4 2 2 4 3 3" xfId="41460" xr:uid="{00000000-0005-0000-0000-000045E50000}"/>
    <cellStyle name="Percent 4 2 2 4 3 4" xfId="31446" xr:uid="{00000000-0005-0000-0000-000046E50000}"/>
    <cellStyle name="Percent 4 2 2 4 4" xfId="7669" xr:uid="{00000000-0005-0000-0000-000047E50000}"/>
    <cellStyle name="Percent 4 2 2 4 4 2" xfId="20295" xr:uid="{00000000-0005-0000-0000-000048E50000}"/>
    <cellStyle name="Percent 4 2 2 4 4 2 2" xfId="55511" xr:uid="{00000000-0005-0000-0000-000049E50000}"/>
    <cellStyle name="Percent 4 2 2 4 4 3" xfId="42914" xr:uid="{00000000-0005-0000-0000-00004AE50000}"/>
    <cellStyle name="Percent 4 2 2 4 4 4" xfId="32900" xr:uid="{00000000-0005-0000-0000-00004BE50000}"/>
    <cellStyle name="Percent 4 2 2 4 5" xfId="9450" xr:uid="{00000000-0005-0000-0000-00004CE50000}"/>
    <cellStyle name="Percent 4 2 2 4 5 2" xfId="22071" xr:uid="{00000000-0005-0000-0000-00004DE50000}"/>
    <cellStyle name="Percent 4 2 2 4 5 2 2" xfId="57287" xr:uid="{00000000-0005-0000-0000-00004EE50000}"/>
    <cellStyle name="Percent 4 2 2 4 5 3" xfId="44690" xr:uid="{00000000-0005-0000-0000-00004FE50000}"/>
    <cellStyle name="Percent 4 2 2 4 5 4" xfId="34676" xr:uid="{00000000-0005-0000-0000-000050E50000}"/>
    <cellStyle name="Percent 4 2 2 4 6" xfId="11244" xr:uid="{00000000-0005-0000-0000-000051E50000}"/>
    <cellStyle name="Percent 4 2 2 4 6 2" xfId="23847" xr:uid="{00000000-0005-0000-0000-000052E50000}"/>
    <cellStyle name="Percent 4 2 2 4 6 2 2" xfId="59063" xr:uid="{00000000-0005-0000-0000-000053E50000}"/>
    <cellStyle name="Percent 4 2 2 4 6 3" xfId="46466" xr:uid="{00000000-0005-0000-0000-000054E50000}"/>
    <cellStyle name="Percent 4 2 2 4 6 4" xfId="36452" xr:uid="{00000000-0005-0000-0000-000055E50000}"/>
    <cellStyle name="Percent 4 2 2 4 7" xfId="15611" xr:uid="{00000000-0005-0000-0000-000056E50000}"/>
    <cellStyle name="Percent 4 2 2 4 7 2" xfId="50827" xr:uid="{00000000-0005-0000-0000-000057E50000}"/>
    <cellStyle name="Percent 4 2 2 4 7 3" xfId="28216" xr:uid="{00000000-0005-0000-0000-000058E50000}"/>
    <cellStyle name="Percent 4 2 2 4 8" xfId="12702" xr:uid="{00000000-0005-0000-0000-000059E50000}"/>
    <cellStyle name="Percent 4 2 2 4 8 2" xfId="47920" xr:uid="{00000000-0005-0000-0000-00005AE50000}"/>
    <cellStyle name="Percent 4 2 2 4 9" xfId="38230" xr:uid="{00000000-0005-0000-0000-00005BE50000}"/>
    <cellStyle name="Percent 4 2 2 5" xfId="3431" xr:uid="{00000000-0005-0000-0000-00005CE50000}"/>
    <cellStyle name="Percent 4 2 2 5 10" xfId="26927" xr:uid="{00000000-0005-0000-0000-00005DE50000}"/>
    <cellStyle name="Percent 4 2 2 5 11" xfId="61331" xr:uid="{00000000-0005-0000-0000-00005EE50000}"/>
    <cellStyle name="Percent 4 2 2 5 2" xfId="5227" xr:uid="{00000000-0005-0000-0000-00005FE50000}"/>
    <cellStyle name="Percent 4 2 2 5 2 2" xfId="17874" xr:uid="{00000000-0005-0000-0000-000060E50000}"/>
    <cellStyle name="Percent 4 2 2 5 2 2 2" xfId="53090" xr:uid="{00000000-0005-0000-0000-000061E50000}"/>
    <cellStyle name="Percent 4 2 2 5 2 3" xfId="40493" xr:uid="{00000000-0005-0000-0000-000062E50000}"/>
    <cellStyle name="Percent 4 2 2 5 2 4" xfId="30479" xr:uid="{00000000-0005-0000-0000-000063E50000}"/>
    <cellStyle name="Percent 4 2 2 5 3" xfId="6697" xr:uid="{00000000-0005-0000-0000-000064E50000}"/>
    <cellStyle name="Percent 4 2 2 5 3 2" xfId="19328" xr:uid="{00000000-0005-0000-0000-000065E50000}"/>
    <cellStyle name="Percent 4 2 2 5 3 2 2" xfId="54544" xr:uid="{00000000-0005-0000-0000-000066E50000}"/>
    <cellStyle name="Percent 4 2 2 5 3 3" xfId="41947" xr:uid="{00000000-0005-0000-0000-000067E50000}"/>
    <cellStyle name="Percent 4 2 2 5 3 4" xfId="31933" xr:uid="{00000000-0005-0000-0000-000068E50000}"/>
    <cellStyle name="Percent 4 2 2 5 4" xfId="8156" xr:uid="{00000000-0005-0000-0000-000069E50000}"/>
    <cellStyle name="Percent 4 2 2 5 4 2" xfId="20782" xr:uid="{00000000-0005-0000-0000-00006AE50000}"/>
    <cellStyle name="Percent 4 2 2 5 4 2 2" xfId="55998" xr:uid="{00000000-0005-0000-0000-00006BE50000}"/>
    <cellStyle name="Percent 4 2 2 5 4 3" xfId="43401" xr:uid="{00000000-0005-0000-0000-00006CE50000}"/>
    <cellStyle name="Percent 4 2 2 5 4 4" xfId="33387" xr:uid="{00000000-0005-0000-0000-00006DE50000}"/>
    <cellStyle name="Percent 4 2 2 5 5" xfId="9937" xr:uid="{00000000-0005-0000-0000-00006EE50000}"/>
    <cellStyle name="Percent 4 2 2 5 5 2" xfId="22558" xr:uid="{00000000-0005-0000-0000-00006FE50000}"/>
    <cellStyle name="Percent 4 2 2 5 5 2 2" xfId="57774" xr:uid="{00000000-0005-0000-0000-000070E50000}"/>
    <cellStyle name="Percent 4 2 2 5 5 3" xfId="45177" xr:uid="{00000000-0005-0000-0000-000071E50000}"/>
    <cellStyle name="Percent 4 2 2 5 5 4" xfId="35163" xr:uid="{00000000-0005-0000-0000-000072E50000}"/>
    <cellStyle name="Percent 4 2 2 5 6" xfId="11731" xr:uid="{00000000-0005-0000-0000-000073E50000}"/>
    <cellStyle name="Percent 4 2 2 5 6 2" xfId="24334" xr:uid="{00000000-0005-0000-0000-000074E50000}"/>
    <cellStyle name="Percent 4 2 2 5 6 2 2" xfId="59550" xr:uid="{00000000-0005-0000-0000-000075E50000}"/>
    <cellStyle name="Percent 4 2 2 5 6 3" xfId="46953" xr:uid="{00000000-0005-0000-0000-000076E50000}"/>
    <cellStyle name="Percent 4 2 2 5 6 4" xfId="36939" xr:uid="{00000000-0005-0000-0000-000077E50000}"/>
    <cellStyle name="Percent 4 2 2 5 7" xfId="16098" xr:uid="{00000000-0005-0000-0000-000078E50000}"/>
    <cellStyle name="Percent 4 2 2 5 7 2" xfId="51314" xr:uid="{00000000-0005-0000-0000-000079E50000}"/>
    <cellStyle name="Percent 4 2 2 5 7 3" xfId="28703" xr:uid="{00000000-0005-0000-0000-00007AE50000}"/>
    <cellStyle name="Percent 4 2 2 5 8" xfId="14320" xr:uid="{00000000-0005-0000-0000-00007BE50000}"/>
    <cellStyle name="Percent 4 2 2 5 8 2" xfId="49538" xr:uid="{00000000-0005-0000-0000-00007CE50000}"/>
    <cellStyle name="Percent 4 2 2 5 9" xfId="38717" xr:uid="{00000000-0005-0000-0000-00007DE50000}"/>
    <cellStyle name="Percent 4 2 2 6" xfId="2591" xr:uid="{00000000-0005-0000-0000-00007EE50000}"/>
    <cellStyle name="Percent 4 2 2 6 10" xfId="26118" xr:uid="{00000000-0005-0000-0000-00007FE50000}"/>
    <cellStyle name="Percent 4 2 2 6 11" xfId="60522" xr:uid="{00000000-0005-0000-0000-000080E50000}"/>
    <cellStyle name="Percent 4 2 2 6 2" xfId="4418" xr:uid="{00000000-0005-0000-0000-000081E50000}"/>
    <cellStyle name="Percent 4 2 2 6 2 2" xfId="17065" xr:uid="{00000000-0005-0000-0000-000082E50000}"/>
    <cellStyle name="Percent 4 2 2 6 2 2 2" xfId="52281" xr:uid="{00000000-0005-0000-0000-000083E50000}"/>
    <cellStyle name="Percent 4 2 2 6 2 3" xfId="39684" xr:uid="{00000000-0005-0000-0000-000084E50000}"/>
    <cellStyle name="Percent 4 2 2 6 2 4" xfId="29670" xr:uid="{00000000-0005-0000-0000-000085E50000}"/>
    <cellStyle name="Percent 4 2 2 6 3" xfId="5888" xr:uid="{00000000-0005-0000-0000-000086E50000}"/>
    <cellStyle name="Percent 4 2 2 6 3 2" xfId="18519" xr:uid="{00000000-0005-0000-0000-000087E50000}"/>
    <cellStyle name="Percent 4 2 2 6 3 2 2" xfId="53735" xr:uid="{00000000-0005-0000-0000-000088E50000}"/>
    <cellStyle name="Percent 4 2 2 6 3 3" xfId="41138" xr:uid="{00000000-0005-0000-0000-000089E50000}"/>
    <cellStyle name="Percent 4 2 2 6 3 4" xfId="31124" xr:uid="{00000000-0005-0000-0000-00008AE50000}"/>
    <cellStyle name="Percent 4 2 2 6 4" xfId="7347" xr:uid="{00000000-0005-0000-0000-00008BE50000}"/>
    <cellStyle name="Percent 4 2 2 6 4 2" xfId="19973" xr:uid="{00000000-0005-0000-0000-00008CE50000}"/>
    <cellStyle name="Percent 4 2 2 6 4 2 2" xfId="55189" xr:uid="{00000000-0005-0000-0000-00008DE50000}"/>
    <cellStyle name="Percent 4 2 2 6 4 3" xfId="42592" xr:uid="{00000000-0005-0000-0000-00008EE50000}"/>
    <cellStyle name="Percent 4 2 2 6 4 4" xfId="32578" xr:uid="{00000000-0005-0000-0000-00008FE50000}"/>
    <cellStyle name="Percent 4 2 2 6 5" xfId="9128" xr:uid="{00000000-0005-0000-0000-000090E50000}"/>
    <cellStyle name="Percent 4 2 2 6 5 2" xfId="21749" xr:uid="{00000000-0005-0000-0000-000091E50000}"/>
    <cellStyle name="Percent 4 2 2 6 5 2 2" xfId="56965" xr:uid="{00000000-0005-0000-0000-000092E50000}"/>
    <cellStyle name="Percent 4 2 2 6 5 3" xfId="44368" xr:uid="{00000000-0005-0000-0000-000093E50000}"/>
    <cellStyle name="Percent 4 2 2 6 5 4" xfId="34354" xr:uid="{00000000-0005-0000-0000-000094E50000}"/>
    <cellStyle name="Percent 4 2 2 6 6" xfId="10922" xr:uid="{00000000-0005-0000-0000-000095E50000}"/>
    <cellStyle name="Percent 4 2 2 6 6 2" xfId="23525" xr:uid="{00000000-0005-0000-0000-000096E50000}"/>
    <cellStyle name="Percent 4 2 2 6 6 2 2" xfId="58741" xr:uid="{00000000-0005-0000-0000-000097E50000}"/>
    <cellStyle name="Percent 4 2 2 6 6 3" xfId="46144" xr:uid="{00000000-0005-0000-0000-000098E50000}"/>
    <cellStyle name="Percent 4 2 2 6 6 4" xfId="36130" xr:uid="{00000000-0005-0000-0000-000099E50000}"/>
    <cellStyle name="Percent 4 2 2 6 7" xfId="15289" xr:uid="{00000000-0005-0000-0000-00009AE50000}"/>
    <cellStyle name="Percent 4 2 2 6 7 2" xfId="50505" xr:uid="{00000000-0005-0000-0000-00009BE50000}"/>
    <cellStyle name="Percent 4 2 2 6 7 3" xfId="27894" xr:uid="{00000000-0005-0000-0000-00009CE50000}"/>
    <cellStyle name="Percent 4 2 2 6 8" xfId="13511" xr:uid="{00000000-0005-0000-0000-00009DE50000}"/>
    <cellStyle name="Percent 4 2 2 6 8 2" xfId="48729" xr:uid="{00000000-0005-0000-0000-00009EE50000}"/>
    <cellStyle name="Percent 4 2 2 6 9" xfId="37908" xr:uid="{00000000-0005-0000-0000-00009FE50000}"/>
    <cellStyle name="Percent 4 2 2 7" xfId="3755" xr:uid="{00000000-0005-0000-0000-0000A0E50000}"/>
    <cellStyle name="Percent 4 2 2 7 2" xfId="8479" xr:uid="{00000000-0005-0000-0000-0000A1E50000}"/>
    <cellStyle name="Percent 4 2 2 7 2 2" xfId="21105" xr:uid="{00000000-0005-0000-0000-0000A2E50000}"/>
    <cellStyle name="Percent 4 2 2 7 2 2 2" xfId="56321" xr:uid="{00000000-0005-0000-0000-0000A3E50000}"/>
    <cellStyle name="Percent 4 2 2 7 2 3" xfId="43724" xr:uid="{00000000-0005-0000-0000-0000A4E50000}"/>
    <cellStyle name="Percent 4 2 2 7 2 4" xfId="33710" xr:uid="{00000000-0005-0000-0000-0000A5E50000}"/>
    <cellStyle name="Percent 4 2 2 7 3" xfId="10260" xr:uid="{00000000-0005-0000-0000-0000A6E50000}"/>
    <cellStyle name="Percent 4 2 2 7 3 2" xfId="22881" xr:uid="{00000000-0005-0000-0000-0000A7E50000}"/>
    <cellStyle name="Percent 4 2 2 7 3 2 2" xfId="58097" xr:uid="{00000000-0005-0000-0000-0000A8E50000}"/>
    <cellStyle name="Percent 4 2 2 7 3 3" xfId="45500" xr:uid="{00000000-0005-0000-0000-0000A9E50000}"/>
    <cellStyle name="Percent 4 2 2 7 3 4" xfId="35486" xr:uid="{00000000-0005-0000-0000-0000AAE50000}"/>
    <cellStyle name="Percent 4 2 2 7 4" xfId="12056" xr:uid="{00000000-0005-0000-0000-0000ABE50000}"/>
    <cellStyle name="Percent 4 2 2 7 4 2" xfId="24657" xr:uid="{00000000-0005-0000-0000-0000ACE50000}"/>
    <cellStyle name="Percent 4 2 2 7 4 2 2" xfId="59873" xr:uid="{00000000-0005-0000-0000-0000ADE50000}"/>
    <cellStyle name="Percent 4 2 2 7 4 3" xfId="47276" xr:uid="{00000000-0005-0000-0000-0000AEE50000}"/>
    <cellStyle name="Percent 4 2 2 7 4 4" xfId="37262" xr:uid="{00000000-0005-0000-0000-0000AFE50000}"/>
    <cellStyle name="Percent 4 2 2 7 5" xfId="16421" xr:uid="{00000000-0005-0000-0000-0000B0E50000}"/>
    <cellStyle name="Percent 4 2 2 7 5 2" xfId="51637" xr:uid="{00000000-0005-0000-0000-0000B1E50000}"/>
    <cellStyle name="Percent 4 2 2 7 5 3" xfId="29026" xr:uid="{00000000-0005-0000-0000-0000B2E50000}"/>
    <cellStyle name="Percent 4 2 2 7 6" xfId="14643" xr:uid="{00000000-0005-0000-0000-0000B3E50000}"/>
    <cellStyle name="Percent 4 2 2 7 6 2" xfId="49861" xr:uid="{00000000-0005-0000-0000-0000B4E50000}"/>
    <cellStyle name="Percent 4 2 2 7 7" xfId="39040" xr:uid="{00000000-0005-0000-0000-0000B5E50000}"/>
    <cellStyle name="Percent 4 2 2 7 8" xfId="27250" xr:uid="{00000000-0005-0000-0000-0000B6E50000}"/>
    <cellStyle name="Percent 4 2 2 8" xfId="4093" xr:uid="{00000000-0005-0000-0000-0000B7E50000}"/>
    <cellStyle name="Percent 4 2 2 8 2" xfId="16743" xr:uid="{00000000-0005-0000-0000-0000B8E50000}"/>
    <cellStyle name="Percent 4 2 2 8 2 2" xfId="51959" xr:uid="{00000000-0005-0000-0000-0000B9E50000}"/>
    <cellStyle name="Percent 4 2 2 8 2 3" xfId="29348" xr:uid="{00000000-0005-0000-0000-0000BAE50000}"/>
    <cellStyle name="Percent 4 2 2 8 3" xfId="13189" xr:uid="{00000000-0005-0000-0000-0000BBE50000}"/>
    <cellStyle name="Percent 4 2 2 8 3 2" xfId="48407" xr:uid="{00000000-0005-0000-0000-0000BCE50000}"/>
    <cellStyle name="Percent 4 2 2 8 4" xfId="39362" xr:uid="{00000000-0005-0000-0000-0000BDE50000}"/>
    <cellStyle name="Percent 4 2 2 8 5" xfId="25796" xr:uid="{00000000-0005-0000-0000-0000BEE50000}"/>
    <cellStyle name="Percent 4 2 2 9" xfId="5566" xr:uid="{00000000-0005-0000-0000-0000BFE50000}"/>
    <cellStyle name="Percent 4 2 2 9 2" xfId="18197" xr:uid="{00000000-0005-0000-0000-0000C0E50000}"/>
    <cellStyle name="Percent 4 2 2 9 2 2" xfId="53413" xr:uid="{00000000-0005-0000-0000-0000C1E50000}"/>
    <cellStyle name="Percent 4 2 2 9 3" xfId="40816" xr:uid="{00000000-0005-0000-0000-0000C2E50000}"/>
    <cellStyle name="Percent 4 2 2 9 4" xfId="30802" xr:uid="{00000000-0005-0000-0000-0000C3E50000}"/>
    <cellStyle name="Percent 4 2 3" xfId="2335" xr:uid="{00000000-0005-0000-0000-0000C4E50000}"/>
    <cellStyle name="Percent 4 2 3 10" xfId="10761" xr:uid="{00000000-0005-0000-0000-0000C5E50000}"/>
    <cellStyle name="Percent 4 2 3 10 2" xfId="23372" xr:uid="{00000000-0005-0000-0000-0000C6E50000}"/>
    <cellStyle name="Percent 4 2 3 10 2 2" xfId="58588" xr:uid="{00000000-0005-0000-0000-0000C7E50000}"/>
    <cellStyle name="Percent 4 2 3 10 3" xfId="45991" xr:uid="{00000000-0005-0000-0000-0000C8E50000}"/>
    <cellStyle name="Percent 4 2 3 10 4" xfId="35977" xr:uid="{00000000-0005-0000-0000-0000C9E50000}"/>
    <cellStyle name="Percent 4 2 3 11" xfId="15047" xr:uid="{00000000-0005-0000-0000-0000CAE50000}"/>
    <cellStyle name="Percent 4 2 3 11 2" xfId="50263" xr:uid="{00000000-0005-0000-0000-0000CBE50000}"/>
    <cellStyle name="Percent 4 2 3 11 3" xfId="27652" xr:uid="{00000000-0005-0000-0000-0000CCE50000}"/>
    <cellStyle name="Percent 4 2 3 12" xfId="12460" xr:uid="{00000000-0005-0000-0000-0000CDE50000}"/>
    <cellStyle name="Percent 4 2 3 12 2" xfId="47678" xr:uid="{00000000-0005-0000-0000-0000CEE50000}"/>
    <cellStyle name="Percent 4 2 3 13" xfId="37666" xr:uid="{00000000-0005-0000-0000-0000CFE50000}"/>
    <cellStyle name="Percent 4 2 3 14" xfId="25067" xr:uid="{00000000-0005-0000-0000-0000D0E50000}"/>
    <cellStyle name="Percent 4 2 3 15" xfId="60280" xr:uid="{00000000-0005-0000-0000-0000D1E50000}"/>
    <cellStyle name="Percent 4 2 3 2" xfId="3182" xr:uid="{00000000-0005-0000-0000-0000D2E50000}"/>
    <cellStyle name="Percent 4 2 3 2 10" xfId="25551" xr:uid="{00000000-0005-0000-0000-0000D3E50000}"/>
    <cellStyle name="Percent 4 2 3 2 11" xfId="61086" xr:uid="{00000000-0005-0000-0000-0000D4E50000}"/>
    <cellStyle name="Percent 4 2 3 2 2" xfId="4982" xr:uid="{00000000-0005-0000-0000-0000D5E50000}"/>
    <cellStyle name="Percent 4 2 3 2 2 2" xfId="17629" xr:uid="{00000000-0005-0000-0000-0000D6E50000}"/>
    <cellStyle name="Percent 4 2 3 2 2 2 2" xfId="52845" xr:uid="{00000000-0005-0000-0000-0000D7E50000}"/>
    <cellStyle name="Percent 4 2 3 2 2 2 3" xfId="30234" xr:uid="{00000000-0005-0000-0000-0000D8E50000}"/>
    <cellStyle name="Percent 4 2 3 2 2 3" xfId="14075" xr:uid="{00000000-0005-0000-0000-0000D9E50000}"/>
    <cellStyle name="Percent 4 2 3 2 2 3 2" xfId="49293" xr:uid="{00000000-0005-0000-0000-0000DAE50000}"/>
    <cellStyle name="Percent 4 2 3 2 2 4" xfId="40248" xr:uid="{00000000-0005-0000-0000-0000DBE50000}"/>
    <cellStyle name="Percent 4 2 3 2 2 5" xfId="26682" xr:uid="{00000000-0005-0000-0000-0000DCE50000}"/>
    <cellStyle name="Percent 4 2 3 2 3" xfId="6452" xr:uid="{00000000-0005-0000-0000-0000DDE50000}"/>
    <cellStyle name="Percent 4 2 3 2 3 2" xfId="19083" xr:uid="{00000000-0005-0000-0000-0000DEE50000}"/>
    <cellStyle name="Percent 4 2 3 2 3 2 2" xfId="54299" xr:uid="{00000000-0005-0000-0000-0000DFE50000}"/>
    <cellStyle name="Percent 4 2 3 2 3 3" xfId="41702" xr:uid="{00000000-0005-0000-0000-0000E0E50000}"/>
    <cellStyle name="Percent 4 2 3 2 3 4" xfId="31688" xr:uid="{00000000-0005-0000-0000-0000E1E50000}"/>
    <cellStyle name="Percent 4 2 3 2 4" xfId="7911" xr:uid="{00000000-0005-0000-0000-0000E2E50000}"/>
    <cellStyle name="Percent 4 2 3 2 4 2" xfId="20537" xr:uid="{00000000-0005-0000-0000-0000E3E50000}"/>
    <cellStyle name="Percent 4 2 3 2 4 2 2" xfId="55753" xr:uid="{00000000-0005-0000-0000-0000E4E50000}"/>
    <cellStyle name="Percent 4 2 3 2 4 3" xfId="43156" xr:uid="{00000000-0005-0000-0000-0000E5E50000}"/>
    <cellStyle name="Percent 4 2 3 2 4 4" xfId="33142" xr:uid="{00000000-0005-0000-0000-0000E6E50000}"/>
    <cellStyle name="Percent 4 2 3 2 5" xfId="9692" xr:uid="{00000000-0005-0000-0000-0000E7E50000}"/>
    <cellStyle name="Percent 4 2 3 2 5 2" xfId="22313" xr:uid="{00000000-0005-0000-0000-0000E8E50000}"/>
    <cellStyle name="Percent 4 2 3 2 5 2 2" xfId="57529" xr:uid="{00000000-0005-0000-0000-0000E9E50000}"/>
    <cellStyle name="Percent 4 2 3 2 5 3" xfId="44932" xr:uid="{00000000-0005-0000-0000-0000EAE50000}"/>
    <cellStyle name="Percent 4 2 3 2 5 4" xfId="34918" xr:uid="{00000000-0005-0000-0000-0000EBE50000}"/>
    <cellStyle name="Percent 4 2 3 2 6" xfId="11486" xr:uid="{00000000-0005-0000-0000-0000ECE50000}"/>
    <cellStyle name="Percent 4 2 3 2 6 2" xfId="24089" xr:uid="{00000000-0005-0000-0000-0000EDE50000}"/>
    <cellStyle name="Percent 4 2 3 2 6 2 2" xfId="59305" xr:uid="{00000000-0005-0000-0000-0000EEE50000}"/>
    <cellStyle name="Percent 4 2 3 2 6 3" xfId="46708" xr:uid="{00000000-0005-0000-0000-0000EFE50000}"/>
    <cellStyle name="Percent 4 2 3 2 6 4" xfId="36694" xr:uid="{00000000-0005-0000-0000-0000F0E50000}"/>
    <cellStyle name="Percent 4 2 3 2 7" xfId="15853" xr:uid="{00000000-0005-0000-0000-0000F1E50000}"/>
    <cellStyle name="Percent 4 2 3 2 7 2" xfId="51069" xr:uid="{00000000-0005-0000-0000-0000F2E50000}"/>
    <cellStyle name="Percent 4 2 3 2 7 3" xfId="28458" xr:uid="{00000000-0005-0000-0000-0000F3E50000}"/>
    <cellStyle name="Percent 4 2 3 2 8" xfId="12944" xr:uid="{00000000-0005-0000-0000-0000F4E50000}"/>
    <cellStyle name="Percent 4 2 3 2 8 2" xfId="48162" xr:uid="{00000000-0005-0000-0000-0000F5E50000}"/>
    <cellStyle name="Percent 4 2 3 2 9" xfId="38472" xr:uid="{00000000-0005-0000-0000-0000F6E50000}"/>
    <cellStyle name="Percent 4 2 3 3" xfId="3511" xr:uid="{00000000-0005-0000-0000-0000F7E50000}"/>
    <cellStyle name="Percent 4 2 3 3 10" xfId="27007" xr:uid="{00000000-0005-0000-0000-0000F8E50000}"/>
    <cellStyle name="Percent 4 2 3 3 11" xfId="61411" xr:uid="{00000000-0005-0000-0000-0000F9E50000}"/>
    <cellStyle name="Percent 4 2 3 3 2" xfId="5307" xr:uid="{00000000-0005-0000-0000-0000FAE50000}"/>
    <cellStyle name="Percent 4 2 3 3 2 2" xfId="17954" xr:uid="{00000000-0005-0000-0000-0000FBE50000}"/>
    <cellStyle name="Percent 4 2 3 3 2 2 2" xfId="53170" xr:uid="{00000000-0005-0000-0000-0000FCE50000}"/>
    <cellStyle name="Percent 4 2 3 3 2 3" xfId="40573" xr:uid="{00000000-0005-0000-0000-0000FDE50000}"/>
    <cellStyle name="Percent 4 2 3 3 2 4" xfId="30559" xr:uid="{00000000-0005-0000-0000-0000FEE50000}"/>
    <cellStyle name="Percent 4 2 3 3 3" xfId="6777" xr:uid="{00000000-0005-0000-0000-0000FFE50000}"/>
    <cellStyle name="Percent 4 2 3 3 3 2" xfId="19408" xr:uid="{00000000-0005-0000-0000-000000E60000}"/>
    <cellStyle name="Percent 4 2 3 3 3 2 2" xfId="54624" xr:uid="{00000000-0005-0000-0000-000001E60000}"/>
    <cellStyle name="Percent 4 2 3 3 3 3" xfId="42027" xr:uid="{00000000-0005-0000-0000-000002E60000}"/>
    <cellStyle name="Percent 4 2 3 3 3 4" xfId="32013" xr:uid="{00000000-0005-0000-0000-000003E60000}"/>
    <cellStyle name="Percent 4 2 3 3 4" xfId="8236" xr:uid="{00000000-0005-0000-0000-000004E60000}"/>
    <cellStyle name="Percent 4 2 3 3 4 2" xfId="20862" xr:uid="{00000000-0005-0000-0000-000005E60000}"/>
    <cellStyle name="Percent 4 2 3 3 4 2 2" xfId="56078" xr:uid="{00000000-0005-0000-0000-000006E60000}"/>
    <cellStyle name="Percent 4 2 3 3 4 3" xfId="43481" xr:uid="{00000000-0005-0000-0000-000007E60000}"/>
    <cellStyle name="Percent 4 2 3 3 4 4" xfId="33467" xr:uid="{00000000-0005-0000-0000-000008E60000}"/>
    <cellStyle name="Percent 4 2 3 3 5" xfId="10017" xr:uid="{00000000-0005-0000-0000-000009E60000}"/>
    <cellStyle name="Percent 4 2 3 3 5 2" xfId="22638" xr:uid="{00000000-0005-0000-0000-00000AE60000}"/>
    <cellStyle name="Percent 4 2 3 3 5 2 2" xfId="57854" xr:uid="{00000000-0005-0000-0000-00000BE60000}"/>
    <cellStyle name="Percent 4 2 3 3 5 3" xfId="45257" xr:uid="{00000000-0005-0000-0000-00000CE60000}"/>
    <cellStyle name="Percent 4 2 3 3 5 4" xfId="35243" xr:uid="{00000000-0005-0000-0000-00000DE60000}"/>
    <cellStyle name="Percent 4 2 3 3 6" xfId="11811" xr:uid="{00000000-0005-0000-0000-00000EE60000}"/>
    <cellStyle name="Percent 4 2 3 3 6 2" xfId="24414" xr:uid="{00000000-0005-0000-0000-00000FE60000}"/>
    <cellStyle name="Percent 4 2 3 3 6 2 2" xfId="59630" xr:uid="{00000000-0005-0000-0000-000010E60000}"/>
    <cellStyle name="Percent 4 2 3 3 6 3" xfId="47033" xr:uid="{00000000-0005-0000-0000-000011E60000}"/>
    <cellStyle name="Percent 4 2 3 3 6 4" xfId="37019" xr:uid="{00000000-0005-0000-0000-000012E60000}"/>
    <cellStyle name="Percent 4 2 3 3 7" xfId="16178" xr:uid="{00000000-0005-0000-0000-000013E60000}"/>
    <cellStyle name="Percent 4 2 3 3 7 2" xfId="51394" xr:uid="{00000000-0005-0000-0000-000014E60000}"/>
    <cellStyle name="Percent 4 2 3 3 7 3" xfId="28783" xr:uid="{00000000-0005-0000-0000-000015E60000}"/>
    <cellStyle name="Percent 4 2 3 3 8" xfId="14400" xr:uid="{00000000-0005-0000-0000-000016E60000}"/>
    <cellStyle name="Percent 4 2 3 3 8 2" xfId="49618" xr:uid="{00000000-0005-0000-0000-000017E60000}"/>
    <cellStyle name="Percent 4 2 3 3 9" xfId="38797" xr:uid="{00000000-0005-0000-0000-000018E60000}"/>
    <cellStyle name="Percent 4 2 3 4" xfId="2672" xr:uid="{00000000-0005-0000-0000-000019E60000}"/>
    <cellStyle name="Percent 4 2 3 4 10" xfId="26198" xr:uid="{00000000-0005-0000-0000-00001AE60000}"/>
    <cellStyle name="Percent 4 2 3 4 11" xfId="60602" xr:uid="{00000000-0005-0000-0000-00001BE60000}"/>
    <cellStyle name="Percent 4 2 3 4 2" xfId="4498" xr:uid="{00000000-0005-0000-0000-00001CE60000}"/>
    <cellStyle name="Percent 4 2 3 4 2 2" xfId="17145" xr:uid="{00000000-0005-0000-0000-00001DE60000}"/>
    <cellStyle name="Percent 4 2 3 4 2 2 2" xfId="52361" xr:uid="{00000000-0005-0000-0000-00001EE60000}"/>
    <cellStyle name="Percent 4 2 3 4 2 3" xfId="39764" xr:uid="{00000000-0005-0000-0000-00001FE60000}"/>
    <cellStyle name="Percent 4 2 3 4 2 4" xfId="29750" xr:uid="{00000000-0005-0000-0000-000020E60000}"/>
    <cellStyle name="Percent 4 2 3 4 3" xfId="5968" xr:uid="{00000000-0005-0000-0000-000021E60000}"/>
    <cellStyle name="Percent 4 2 3 4 3 2" xfId="18599" xr:uid="{00000000-0005-0000-0000-000022E60000}"/>
    <cellStyle name="Percent 4 2 3 4 3 2 2" xfId="53815" xr:uid="{00000000-0005-0000-0000-000023E60000}"/>
    <cellStyle name="Percent 4 2 3 4 3 3" xfId="41218" xr:uid="{00000000-0005-0000-0000-000024E60000}"/>
    <cellStyle name="Percent 4 2 3 4 3 4" xfId="31204" xr:uid="{00000000-0005-0000-0000-000025E60000}"/>
    <cellStyle name="Percent 4 2 3 4 4" xfId="7427" xr:uid="{00000000-0005-0000-0000-000026E60000}"/>
    <cellStyle name="Percent 4 2 3 4 4 2" xfId="20053" xr:uid="{00000000-0005-0000-0000-000027E60000}"/>
    <cellStyle name="Percent 4 2 3 4 4 2 2" xfId="55269" xr:uid="{00000000-0005-0000-0000-000028E60000}"/>
    <cellStyle name="Percent 4 2 3 4 4 3" xfId="42672" xr:uid="{00000000-0005-0000-0000-000029E60000}"/>
    <cellStyle name="Percent 4 2 3 4 4 4" xfId="32658" xr:uid="{00000000-0005-0000-0000-00002AE60000}"/>
    <cellStyle name="Percent 4 2 3 4 5" xfId="9208" xr:uid="{00000000-0005-0000-0000-00002BE60000}"/>
    <cellStyle name="Percent 4 2 3 4 5 2" xfId="21829" xr:uid="{00000000-0005-0000-0000-00002CE60000}"/>
    <cellStyle name="Percent 4 2 3 4 5 2 2" xfId="57045" xr:uid="{00000000-0005-0000-0000-00002DE60000}"/>
    <cellStyle name="Percent 4 2 3 4 5 3" xfId="44448" xr:uid="{00000000-0005-0000-0000-00002EE60000}"/>
    <cellStyle name="Percent 4 2 3 4 5 4" xfId="34434" xr:uid="{00000000-0005-0000-0000-00002FE60000}"/>
    <cellStyle name="Percent 4 2 3 4 6" xfId="11002" xr:uid="{00000000-0005-0000-0000-000030E60000}"/>
    <cellStyle name="Percent 4 2 3 4 6 2" xfId="23605" xr:uid="{00000000-0005-0000-0000-000031E60000}"/>
    <cellStyle name="Percent 4 2 3 4 6 2 2" xfId="58821" xr:uid="{00000000-0005-0000-0000-000032E60000}"/>
    <cellStyle name="Percent 4 2 3 4 6 3" xfId="46224" xr:uid="{00000000-0005-0000-0000-000033E60000}"/>
    <cellStyle name="Percent 4 2 3 4 6 4" xfId="36210" xr:uid="{00000000-0005-0000-0000-000034E60000}"/>
    <cellStyle name="Percent 4 2 3 4 7" xfId="15369" xr:uid="{00000000-0005-0000-0000-000035E60000}"/>
    <cellStyle name="Percent 4 2 3 4 7 2" xfId="50585" xr:uid="{00000000-0005-0000-0000-000036E60000}"/>
    <cellStyle name="Percent 4 2 3 4 7 3" xfId="27974" xr:uid="{00000000-0005-0000-0000-000037E60000}"/>
    <cellStyle name="Percent 4 2 3 4 8" xfId="13591" xr:uid="{00000000-0005-0000-0000-000038E60000}"/>
    <cellStyle name="Percent 4 2 3 4 8 2" xfId="48809" xr:uid="{00000000-0005-0000-0000-000039E60000}"/>
    <cellStyle name="Percent 4 2 3 4 9" xfId="37988" xr:uid="{00000000-0005-0000-0000-00003AE60000}"/>
    <cellStyle name="Percent 4 2 3 5" xfId="3836" xr:uid="{00000000-0005-0000-0000-00003BE60000}"/>
    <cellStyle name="Percent 4 2 3 5 2" xfId="8559" xr:uid="{00000000-0005-0000-0000-00003CE60000}"/>
    <cellStyle name="Percent 4 2 3 5 2 2" xfId="21185" xr:uid="{00000000-0005-0000-0000-00003DE60000}"/>
    <cellStyle name="Percent 4 2 3 5 2 2 2" xfId="56401" xr:uid="{00000000-0005-0000-0000-00003EE60000}"/>
    <cellStyle name="Percent 4 2 3 5 2 3" xfId="43804" xr:uid="{00000000-0005-0000-0000-00003FE60000}"/>
    <cellStyle name="Percent 4 2 3 5 2 4" xfId="33790" xr:uid="{00000000-0005-0000-0000-000040E60000}"/>
    <cellStyle name="Percent 4 2 3 5 3" xfId="10340" xr:uid="{00000000-0005-0000-0000-000041E60000}"/>
    <cellStyle name="Percent 4 2 3 5 3 2" xfId="22961" xr:uid="{00000000-0005-0000-0000-000042E60000}"/>
    <cellStyle name="Percent 4 2 3 5 3 2 2" xfId="58177" xr:uid="{00000000-0005-0000-0000-000043E60000}"/>
    <cellStyle name="Percent 4 2 3 5 3 3" xfId="45580" xr:uid="{00000000-0005-0000-0000-000044E60000}"/>
    <cellStyle name="Percent 4 2 3 5 3 4" xfId="35566" xr:uid="{00000000-0005-0000-0000-000045E60000}"/>
    <cellStyle name="Percent 4 2 3 5 4" xfId="12136" xr:uid="{00000000-0005-0000-0000-000046E60000}"/>
    <cellStyle name="Percent 4 2 3 5 4 2" xfId="24737" xr:uid="{00000000-0005-0000-0000-000047E60000}"/>
    <cellStyle name="Percent 4 2 3 5 4 2 2" xfId="59953" xr:uid="{00000000-0005-0000-0000-000048E60000}"/>
    <cellStyle name="Percent 4 2 3 5 4 3" xfId="47356" xr:uid="{00000000-0005-0000-0000-000049E60000}"/>
    <cellStyle name="Percent 4 2 3 5 4 4" xfId="37342" xr:uid="{00000000-0005-0000-0000-00004AE60000}"/>
    <cellStyle name="Percent 4 2 3 5 5" xfId="16501" xr:uid="{00000000-0005-0000-0000-00004BE60000}"/>
    <cellStyle name="Percent 4 2 3 5 5 2" xfId="51717" xr:uid="{00000000-0005-0000-0000-00004CE60000}"/>
    <cellStyle name="Percent 4 2 3 5 5 3" xfId="29106" xr:uid="{00000000-0005-0000-0000-00004DE60000}"/>
    <cellStyle name="Percent 4 2 3 5 6" xfId="14723" xr:uid="{00000000-0005-0000-0000-00004EE60000}"/>
    <cellStyle name="Percent 4 2 3 5 6 2" xfId="49941" xr:uid="{00000000-0005-0000-0000-00004FE60000}"/>
    <cellStyle name="Percent 4 2 3 5 7" xfId="39120" xr:uid="{00000000-0005-0000-0000-000050E60000}"/>
    <cellStyle name="Percent 4 2 3 5 8" xfId="27330" xr:uid="{00000000-0005-0000-0000-000051E60000}"/>
    <cellStyle name="Percent 4 2 3 6" xfId="4176" xr:uid="{00000000-0005-0000-0000-000052E60000}"/>
    <cellStyle name="Percent 4 2 3 6 2" xfId="16823" xr:uid="{00000000-0005-0000-0000-000053E60000}"/>
    <cellStyle name="Percent 4 2 3 6 2 2" xfId="52039" xr:uid="{00000000-0005-0000-0000-000054E60000}"/>
    <cellStyle name="Percent 4 2 3 6 2 3" xfId="29428" xr:uid="{00000000-0005-0000-0000-000055E60000}"/>
    <cellStyle name="Percent 4 2 3 6 3" xfId="13269" xr:uid="{00000000-0005-0000-0000-000056E60000}"/>
    <cellStyle name="Percent 4 2 3 6 3 2" xfId="48487" xr:uid="{00000000-0005-0000-0000-000057E60000}"/>
    <cellStyle name="Percent 4 2 3 6 4" xfId="39442" xr:uid="{00000000-0005-0000-0000-000058E60000}"/>
    <cellStyle name="Percent 4 2 3 6 5" xfId="25876" xr:uid="{00000000-0005-0000-0000-000059E60000}"/>
    <cellStyle name="Percent 4 2 3 7" xfId="5646" xr:uid="{00000000-0005-0000-0000-00005AE60000}"/>
    <cellStyle name="Percent 4 2 3 7 2" xfId="18277" xr:uid="{00000000-0005-0000-0000-00005BE60000}"/>
    <cellStyle name="Percent 4 2 3 7 2 2" xfId="53493" xr:uid="{00000000-0005-0000-0000-00005CE60000}"/>
    <cellStyle name="Percent 4 2 3 7 3" xfId="40896" xr:uid="{00000000-0005-0000-0000-00005DE60000}"/>
    <cellStyle name="Percent 4 2 3 7 4" xfId="30882" xr:uid="{00000000-0005-0000-0000-00005EE60000}"/>
    <cellStyle name="Percent 4 2 3 8" xfId="7105" xr:uid="{00000000-0005-0000-0000-00005FE60000}"/>
    <cellStyle name="Percent 4 2 3 8 2" xfId="19731" xr:uid="{00000000-0005-0000-0000-000060E60000}"/>
    <cellStyle name="Percent 4 2 3 8 2 2" xfId="54947" xr:uid="{00000000-0005-0000-0000-000061E60000}"/>
    <cellStyle name="Percent 4 2 3 8 3" xfId="42350" xr:uid="{00000000-0005-0000-0000-000062E60000}"/>
    <cellStyle name="Percent 4 2 3 8 4" xfId="32336" xr:uid="{00000000-0005-0000-0000-000063E60000}"/>
    <cellStyle name="Percent 4 2 3 9" xfId="8886" xr:uid="{00000000-0005-0000-0000-000064E60000}"/>
    <cellStyle name="Percent 4 2 3 9 2" xfId="21507" xr:uid="{00000000-0005-0000-0000-000065E60000}"/>
    <cellStyle name="Percent 4 2 3 9 2 2" xfId="56723" xr:uid="{00000000-0005-0000-0000-000066E60000}"/>
    <cellStyle name="Percent 4 2 3 9 3" xfId="44126" xr:uid="{00000000-0005-0000-0000-000067E60000}"/>
    <cellStyle name="Percent 4 2 3 9 4" xfId="34112" xr:uid="{00000000-0005-0000-0000-000068E60000}"/>
    <cellStyle name="Percent 4 2 4" xfId="3019" xr:uid="{00000000-0005-0000-0000-000069E60000}"/>
    <cellStyle name="Percent 4 2 4 10" xfId="25394" xr:uid="{00000000-0005-0000-0000-00006AE60000}"/>
    <cellStyle name="Percent 4 2 4 11" xfId="60929" xr:uid="{00000000-0005-0000-0000-00006BE60000}"/>
    <cellStyle name="Percent 4 2 4 2" xfId="4825" xr:uid="{00000000-0005-0000-0000-00006CE60000}"/>
    <cellStyle name="Percent 4 2 4 2 2" xfId="17472" xr:uid="{00000000-0005-0000-0000-00006DE60000}"/>
    <cellStyle name="Percent 4 2 4 2 2 2" xfId="52688" xr:uid="{00000000-0005-0000-0000-00006EE60000}"/>
    <cellStyle name="Percent 4 2 4 2 2 3" xfId="30077" xr:uid="{00000000-0005-0000-0000-00006FE60000}"/>
    <cellStyle name="Percent 4 2 4 2 3" xfId="13918" xr:uid="{00000000-0005-0000-0000-000070E60000}"/>
    <cellStyle name="Percent 4 2 4 2 3 2" xfId="49136" xr:uid="{00000000-0005-0000-0000-000071E60000}"/>
    <cellStyle name="Percent 4 2 4 2 4" xfId="40091" xr:uid="{00000000-0005-0000-0000-000072E60000}"/>
    <cellStyle name="Percent 4 2 4 2 5" xfId="26525" xr:uid="{00000000-0005-0000-0000-000073E60000}"/>
    <cellStyle name="Percent 4 2 4 3" xfId="6295" xr:uid="{00000000-0005-0000-0000-000074E60000}"/>
    <cellStyle name="Percent 4 2 4 3 2" xfId="18926" xr:uid="{00000000-0005-0000-0000-000075E60000}"/>
    <cellStyle name="Percent 4 2 4 3 2 2" xfId="54142" xr:uid="{00000000-0005-0000-0000-000076E60000}"/>
    <cellStyle name="Percent 4 2 4 3 3" xfId="41545" xr:uid="{00000000-0005-0000-0000-000077E60000}"/>
    <cellStyle name="Percent 4 2 4 3 4" xfId="31531" xr:uid="{00000000-0005-0000-0000-000078E60000}"/>
    <cellStyle name="Percent 4 2 4 4" xfId="7754" xr:uid="{00000000-0005-0000-0000-000079E60000}"/>
    <cellStyle name="Percent 4 2 4 4 2" xfId="20380" xr:uid="{00000000-0005-0000-0000-00007AE60000}"/>
    <cellStyle name="Percent 4 2 4 4 2 2" xfId="55596" xr:uid="{00000000-0005-0000-0000-00007BE60000}"/>
    <cellStyle name="Percent 4 2 4 4 3" xfId="42999" xr:uid="{00000000-0005-0000-0000-00007CE60000}"/>
    <cellStyle name="Percent 4 2 4 4 4" xfId="32985" xr:uid="{00000000-0005-0000-0000-00007DE60000}"/>
    <cellStyle name="Percent 4 2 4 5" xfId="9535" xr:uid="{00000000-0005-0000-0000-00007EE60000}"/>
    <cellStyle name="Percent 4 2 4 5 2" xfId="22156" xr:uid="{00000000-0005-0000-0000-00007FE60000}"/>
    <cellStyle name="Percent 4 2 4 5 2 2" xfId="57372" xr:uid="{00000000-0005-0000-0000-000080E60000}"/>
    <cellStyle name="Percent 4 2 4 5 3" xfId="44775" xr:uid="{00000000-0005-0000-0000-000081E60000}"/>
    <cellStyle name="Percent 4 2 4 5 4" xfId="34761" xr:uid="{00000000-0005-0000-0000-000082E60000}"/>
    <cellStyle name="Percent 4 2 4 6" xfId="11329" xr:uid="{00000000-0005-0000-0000-000083E60000}"/>
    <cellStyle name="Percent 4 2 4 6 2" xfId="23932" xr:uid="{00000000-0005-0000-0000-000084E60000}"/>
    <cellStyle name="Percent 4 2 4 6 2 2" xfId="59148" xr:uid="{00000000-0005-0000-0000-000085E60000}"/>
    <cellStyle name="Percent 4 2 4 6 3" xfId="46551" xr:uid="{00000000-0005-0000-0000-000086E60000}"/>
    <cellStyle name="Percent 4 2 4 6 4" xfId="36537" xr:uid="{00000000-0005-0000-0000-000087E60000}"/>
    <cellStyle name="Percent 4 2 4 7" xfId="15696" xr:uid="{00000000-0005-0000-0000-000088E60000}"/>
    <cellStyle name="Percent 4 2 4 7 2" xfId="50912" xr:uid="{00000000-0005-0000-0000-000089E60000}"/>
    <cellStyle name="Percent 4 2 4 7 3" xfId="28301" xr:uid="{00000000-0005-0000-0000-00008AE60000}"/>
    <cellStyle name="Percent 4 2 4 8" xfId="12787" xr:uid="{00000000-0005-0000-0000-00008BE60000}"/>
    <cellStyle name="Percent 4 2 4 8 2" xfId="48005" xr:uid="{00000000-0005-0000-0000-00008CE60000}"/>
    <cellStyle name="Percent 4 2 4 9" xfId="38315" xr:uid="{00000000-0005-0000-0000-00008DE60000}"/>
    <cellStyle name="Percent 4 2 5" xfId="2849" xr:uid="{00000000-0005-0000-0000-00008EE60000}"/>
    <cellStyle name="Percent 4 2 5 10" xfId="25237" xr:uid="{00000000-0005-0000-0000-00008FE60000}"/>
    <cellStyle name="Percent 4 2 5 11" xfId="60772" xr:uid="{00000000-0005-0000-0000-000090E60000}"/>
    <cellStyle name="Percent 4 2 5 2" xfId="4668" xr:uid="{00000000-0005-0000-0000-000091E60000}"/>
    <cellStyle name="Percent 4 2 5 2 2" xfId="17315" xr:uid="{00000000-0005-0000-0000-000092E60000}"/>
    <cellStyle name="Percent 4 2 5 2 2 2" xfId="52531" xr:uid="{00000000-0005-0000-0000-000093E60000}"/>
    <cellStyle name="Percent 4 2 5 2 2 3" xfId="29920" xr:uid="{00000000-0005-0000-0000-000094E60000}"/>
    <cellStyle name="Percent 4 2 5 2 3" xfId="13761" xr:uid="{00000000-0005-0000-0000-000095E60000}"/>
    <cellStyle name="Percent 4 2 5 2 3 2" xfId="48979" xr:uid="{00000000-0005-0000-0000-000096E60000}"/>
    <cellStyle name="Percent 4 2 5 2 4" xfId="39934" xr:uid="{00000000-0005-0000-0000-000097E60000}"/>
    <cellStyle name="Percent 4 2 5 2 5" xfId="26368" xr:uid="{00000000-0005-0000-0000-000098E60000}"/>
    <cellStyle name="Percent 4 2 5 3" xfId="6138" xr:uid="{00000000-0005-0000-0000-000099E60000}"/>
    <cellStyle name="Percent 4 2 5 3 2" xfId="18769" xr:uid="{00000000-0005-0000-0000-00009AE60000}"/>
    <cellStyle name="Percent 4 2 5 3 2 2" xfId="53985" xr:uid="{00000000-0005-0000-0000-00009BE60000}"/>
    <cellStyle name="Percent 4 2 5 3 3" xfId="41388" xr:uid="{00000000-0005-0000-0000-00009CE60000}"/>
    <cellStyle name="Percent 4 2 5 3 4" xfId="31374" xr:uid="{00000000-0005-0000-0000-00009DE60000}"/>
    <cellStyle name="Percent 4 2 5 4" xfId="7597" xr:uid="{00000000-0005-0000-0000-00009EE60000}"/>
    <cellStyle name="Percent 4 2 5 4 2" xfId="20223" xr:uid="{00000000-0005-0000-0000-00009FE60000}"/>
    <cellStyle name="Percent 4 2 5 4 2 2" xfId="55439" xr:uid="{00000000-0005-0000-0000-0000A0E60000}"/>
    <cellStyle name="Percent 4 2 5 4 3" xfId="42842" xr:uid="{00000000-0005-0000-0000-0000A1E60000}"/>
    <cellStyle name="Percent 4 2 5 4 4" xfId="32828" xr:uid="{00000000-0005-0000-0000-0000A2E60000}"/>
    <cellStyle name="Percent 4 2 5 5" xfId="9378" xr:uid="{00000000-0005-0000-0000-0000A3E60000}"/>
    <cellStyle name="Percent 4 2 5 5 2" xfId="21999" xr:uid="{00000000-0005-0000-0000-0000A4E60000}"/>
    <cellStyle name="Percent 4 2 5 5 2 2" xfId="57215" xr:uid="{00000000-0005-0000-0000-0000A5E60000}"/>
    <cellStyle name="Percent 4 2 5 5 3" xfId="44618" xr:uid="{00000000-0005-0000-0000-0000A6E60000}"/>
    <cellStyle name="Percent 4 2 5 5 4" xfId="34604" xr:uid="{00000000-0005-0000-0000-0000A7E60000}"/>
    <cellStyle name="Percent 4 2 5 6" xfId="11172" xr:uid="{00000000-0005-0000-0000-0000A8E60000}"/>
    <cellStyle name="Percent 4 2 5 6 2" xfId="23775" xr:uid="{00000000-0005-0000-0000-0000A9E60000}"/>
    <cellStyle name="Percent 4 2 5 6 2 2" xfId="58991" xr:uid="{00000000-0005-0000-0000-0000AAE60000}"/>
    <cellStyle name="Percent 4 2 5 6 3" xfId="46394" xr:uid="{00000000-0005-0000-0000-0000ABE60000}"/>
    <cellStyle name="Percent 4 2 5 6 4" xfId="36380" xr:uid="{00000000-0005-0000-0000-0000ACE60000}"/>
    <cellStyle name="Percent 4 2 5 7" xfId="15539" xr:uid="{00000000-0005-0000-0000-0000ADE60000}"/>
    <cellStyle name="Percent 4 2 5 7 2" xfId="50755" xr:uid="{00000000-0005-0000-0000-0000AEE60000}"/>
    <cellStyle name="Percent 4 2 5 7 3" xfId="28144" xr:uid="{00000000-0005-0000-0000-0000AFE60000}"/>
    <cellStyle name="Percent 4 2 5 8" xfId="12630" xr:uid="{00000000-0005-0000-0000-0000B0E60000}"/>
    <cellStyle name="Percent 4 2 5 8 2" xfId="47848" xr:uid="{00000000-0005-0000-0000-0000B1E60000}"/>
    <cellStyle name="Percent 4 2 5 9" xfId="38158" xr:uid="{00000000-0005-0000-0000-0000B2E60000}"/>
    <cellStyle name="Percent 4 2 6" xfId="3359" xr:uid="{00000000-0005-0000-0000-0000B3E60000}"/>
    <cellStyle name="Percent 4 2 6 10" xfId="26855" xr:uid="{00000000-0005-0000-0000-0000B4E60000}"/>
    <cellStyle name="Percent 4 2 6 11" xfId="61259" xr:uid="{00000000-0005-0000-0000-0000B5E60000}"/>
    <cellStyle name="Percent 4 2 6 2" xfId="5155" xr:uid="{00000000-0005-0000-0000-0000B6E60000}"/>
    <cellStyle name="Percent 4 2 6 2 2" xfId="17802" xr:uid="{00000000-0005-0000-0000-0000B7E60000}"/>
    <cellStyle name="Percent 4 2 6 2 2 2" xfId="53018" xr:uid="{00000000-0005-0000-0000-0000B8E60000}"/>
    <cellStyle name="Percent 4 2 6 2 3" xfId="40421" xr:uid="{00000000-0005-0000-0000-0000B9E60000}"/>
    <cellStyle name="Percent 4 2 6 2 4" xfId="30407" xr:uid="{00000000-0005-0000-0000-0000BAE60000}"/>
    <cellStyle name="Percent 4 2 6 3" xfId="6625" xr:uid="{00000000-0005-0000-0000-0000BBE60000}"/>
    <cellStyle name="Percent 4 2 6 3 2" xfId="19256" xr:uid="{00000000-0005-0000-0000-0000BCE60000}"/>
    <cellStyle name="Percent 4 2 6 3 2 2" xfId="54472" xr:uid="{00000000-0005-0000-0000-0000BDE60000}"/>
    <cellStyle name="Percent 4 2 6 3 3" xfId="41875" xr:uid="{00000000-0005-0000-0000-0000BEE60000}"/>
    <cellStyle name="Percent 4 2 6 3 4" xfId="31861" xr:uid="{00000000-0005-0000-0000-0000BFE60000}"/>
    <cellStyle name="Percent 4 2 6 4" xfId="8084" xr:uid="{00000000-0005-0000-0000-0000C0E60000}"/>
    <cellStyle name="Percent 4 2 6 4 2" xfId="20710" xr:uid="{00000000-0005-0000-0000-0000C1E60000}"/>
    <cellStyle name="Percent 4 2 6 4 2 2" xfId="55926" xr:uid="{00000000-0005-0000-0000-0000C2E60000}"/>
    <cellStyle name="Percent 4 2 6 4 3" xfId="43329" xr:uid="{00000000-0005-0000-0000-0000C3E60000}"/>
    <cellStyle name="Percent 4 2 6 4 4" xfId="33315" xr:uid="{00000000-0005-0000-0000-0000C4E60000}"/>
    <cellStyle name="Percent 4 2 6 5" xfId="9865" xr:uid="{00000000-0005-0000-0000-0000C5E60000}"/>
    <cellStyle name="Percent 4 2 6 5 2" xfId="22486" xr:uid="{00000000-0005-0000-0000-0000C6E60000}"/>
    <cellStyle name="Percent 4 2 6 5 2 2" xfId="57702" xr:uid="{00000000-0005-0000-0000-0000C7E60000}"/>
    <cellStyle name="Percent 4 2 6 5 3" xfId="45105" xr:uid="{00000000-0005-0000-0000-0000C8E60000}"/>
    <cellStyle name="Percent 4 2 6 5 4" xfId="35091" xr:uid="{00000000-0005-0000-0000-0000C9E60000}"/>
    <cellStyle name="Percent 4 2 6 6" xfId="11659" xr:uid="{00000000-0005-0000-0000-0000CAE60000}"/>
    <cellStyle name="Percent 4 2 6 6 2" xfId="24262" xr:uid="{00000000-0005-0000-0000-0000CBE60000}"/>
    <cellStyle name="Percent 4 2 6 6 2 2" xfId="59478" xr:uid="{00000000-0005-0000-0000-0000CCE60000}"/>
    <cellStyle name="Percent 4 2 6 6 3" xfId="46881" xr:uid="{00000000-0005-0000-0000-0000CDE60000}"/>
    <cellStyle name="Percent 4 2 6 6 4" xfId="36867" xr:uid="{00000000-0005-0000-0000-0000CEE60000}"/>
    <cellStyle name="Percent 4 2 6 7" xfId="16026" xr:uid="{00000000-0005-0000-0000-0000CFE60000}"/>
    <cellStyle name="Percent 4 2 6 7 2" xfId="51242" xr:uid="{00000000-0005-0000-0000-0000D0E60000}"/>
    <cellStyle name="Percent 4 2 6 7 3" xfId="28631" xr:uid="{00000000-0005-0000-0000-0000D1E60000}"/>
    <cellStyle name="Percent 4 2 6 8" xfId="14248" xr:uid="{00000000-0005-0000-0000-0000D2E60000}"/>
    <cellStyle name="Percent 4 2 6 8 2" xfId="49466" xr:uid="{00000000-0005-0000-0000-0000D3E60000}"/>
    <cellStyle name="Percent 4 2 6 9" xfId="38645" xr:uid="{00000000-0005-0000-0000-0000D4E60000}"/>
    <cellStyle name="Percent 4 2 7" xfId="2519" xr:uid="{00000000-0005-0000-0000-0000D5E60000}"/>
    <cellStyle name="Percent 4 2 7 10" xfId="26046" xr:uid="{00000000-0005-0000-0000-0000D6E60000}"/>
    <cellStyle name="Percent 4 2 7 11" xfId="60450" xr:uid="{00000000-0005-0000-0000-0000D7E60000}"/>
    <cellStyle name="Percent 4 2 7 2" xfId="4346" xr:uid="{00000000-0005-0000-0000-0000D8E60000}"/>
    <cellStyle name="Percent 4 2 7 2 2" xfId="16993" xr:uid="{00000000-0005-0000-0000-0000D9E60000}"/>
    <cellStyle name="Percent 4 2 7 2 2 2" xfId="52209" xr:uid="{00000000-0005-0000-0000-0000DAE60000}"/>
    <cellStyle name="Percent 4 2 7 2 3" xfId="39612" xr:uid="{00000000-0005-0000-0000-0000DBE60000}"/>
    <cellStyle name="Percent 4 2 7 2 4" xfId="29598" xr:uid="{00000000-0005-0000-0000-0000DCE60000}"/>
    <cellStyle name="Percent 4 2 7 3" xfId="5816" xr:uid="{00000000-0005-0000-0000-0000DDE60000}"/>
    <cellStyle name="Percent 4 2 7 3 2" xfId="18447" xr:uid="{00000000-0005-0000-0000-0000DEE60000}"/>
    <cellStyle name="Percent 4 2 7 3 2 2" xfId="53663" xr:uid="{00000000-0005-0000-0000-0000DFE60000}"/>
    <cellStyle name="Percent 4 2 7 3 3" xfId="41066" xr:uid="{00000000-0005-0000-0000-0000E0E60000}"/>
    <cellStyle name="Percent 4 2 7 3 4" xfId="31052" xr:uid="{00000000-0005-0000-0000-0000E1E60000}"/>
    <cellStyle name="Percent 4 2 7 4" xfId="7275" xr:uid="{00000000-0005-0000-0000-0000E2E60000}"/>
    <cellStyle name="Percent 4 2 7 4 2" xfId="19901" xr:uid="{00000000-0005-0000-0000-0000E3E60000}"/>
    <cellStyle name="Percent 4 2 7 4 2 2" xfId="55117" xr:uid="{00000000-0005-0000-0000-0000E4E60000}"/>
    <cellStyle name="Percent 4 2 7 4 3" xfId="42520" xr:uid="{00000000-0005-0000-0000-0000E5E60000}"/>
    <cellStyle name="Percent 4 2 7 4 4" xfId="32506" xr:uid="{00000000-0005-0000-0000-0000E6E60000}"/>
    <cellStyle name="Percent 4 2 7 5" xfId="9056" xr:uid="{00000000-0005-0000-0000-0000E7E60000}"/>
    <cellStyle name="Percent 4 2 7 5 2" xfId="21677" xr:uid="{00000000-0005-0000-0000-0000E8E60000}"/>
    <cellStyle name="Percent 4 2 7 5 2 2" xfId="56893" xr:uid="{00000000-0005-0000-0000-0000E9E60000}"/>
    <cellStyle name="Percent 4 2 7 5 3" xfId="44296" xr:uid="{00000000-0005-0000-0000-0000EAE60000}"/>
    <cellStyle name="Percent 4 2 7 5 4" xfId="34282" xr:uid="{00000000-0005-0000-0000-0000EBE60000}"/>
    <cellStyle name="Percent 4 2 7 6" xfId="10850" xr:uid="{00000000-0005-0000-0000-0000ECE60000}"/>
    <cellStyle name="Percent 4 2 7 6 2" xfId="23453" xr:uid="{00000000-0005-0000-0000-0000EDE60000}"/>
    <cellStyle name="Percent 4 2 7 6 2 2" xfId="58669" xr:uid="{00000000-0005-0000-0000-0000EEE60000}"/>
    <cellStyle name="Percent 4 2 7 6 3" xfId="46072" xr:uid="{00000000-0005-0000-0000-0000EFE60000}"/>
    <cellStyle name="Percent 4 2 7 6 4" xfId="36058" xr:uid="{00000000-0005-0000-0000-0000F0E60000}"/>
    <cellStyle name="Percent 4 2 7 7" xfId="15217" xr:uid="{00000000-0005-0000-0000-0000F1E60000}"/>
    <cellStyle name="Percent 4 2 7 7 2" xfId="50433" xr:uid="{00000000-0005-0000-0000-0000F2E60000}"/>
    <cellStyle name="Percent 4 2 7 7 3" xfId="27822" xr:uid="{00000000-0005-0000-0000-0000F3E60000}"/>
    <cellStyle name="Percent 4 2 7 8" xfId="13439" xr:uid="{00000000-0005-0000-0000-0000F4E60000}"/>
    <cellStyle name="Percent 4 2 7 8 2" xfId="48657" xr:uid="{00000000-0005-0000-0000-0000F5E60000}"/>
    <cellStyle name="Percent 4 2 7 9" xfId="37836" xr:uid="{00000000-0005-0000-0000-0000F6E60000}"/>
    <cellStyle name="Percent 4 2 8" xfId="3683" xr:uid="{00000000-0005-0000-0000-0000F7E60000}"/>
    <cellStyle name="Percent 4 2 8 2" xfId="8407" xr:uid="{00000000-0005-0000-0000-0000F8E60000}"/>
    <cellStyle name="Percent 4 2 8 2 2" xfId="21033" xr:uid="{00000000-0005-0000-0000-0000F9E60000}"/>
    <cellStyle name="Percent 4 2 8 2 2 2" xfId="56249" xr:uid="{00000000-0005-0000-0000-0000FAE60000}"/>
    <cellStyle name="Percent 4 2 8 2 3" xfId="43652" xr:uid="{00000000-0005-0000-0000-0000FBE60000}"/>
    <cellStyle name="Percent 4 2 8 2 4" xfId="33638" xr:uid="{00000000-0005-0000-0000-0000FCE60000}"/>
    <cellStyle name="Percent 4 2 8 3" xfId="10188" xr:uid="{00000000-0005-0000-0000-0000FDE60000}"/>
    <cellStyle name="Percent 4 2 8 3 2" xfId="22809" xr:uid="{00000000-0005-0000-0000-0000FEE60000}"/>
    <cellStyle name="Percent 4 2 8 3 2 2" xfId="58025" xr:uid="{00000000-0005-0000-0000-0000FFE60000}"/>
    <cellStyle name="Percent 4 2 8 3 3" xfId="45428" xr:uid="{00000000-0005-0000-0000-000000E70000}"/>
    <cellStyle name="Percent 4 2 8 3 4" xfId="35414" xr:uid="{00000000-0005-0000-0000-000001E70000}"/>
    <cellStyle name="Percent 4 2 8 4" xfId="11984" xr:uid="{00000000-0005-0000-0000-000002E70000}"/>
    <cellStyle name="Percent 4 2 8 4 2" xfId="24585" xr:uid="{00000000-0005-0000-0000-000003E70000}"/>
    <cellStyle name="Percent 4 2 8 4 2 2" xfId="59801" xr:uid="{00000000-0005-0000-0000-000004E70000}"/>
    <cellStyle name="Percent 4 2 8 4 3" xfId="47204" xr:uid="{00000000-0005-0000-0000-000005E70000}"/>
    <cellStyle name="Percent 4 2 8 4 4" xfId="37190" xr:uid="{00000000-0005-0000-0000-000006E70000}"/>
    <cellStyle name="Percent 4 2 8 5" xfId="16349" xr:uid="{00000000-0005-0000-0000-000007E70000}"/>
    <cellStyle name="Percent 4 2 8 5 2" xfId="51565" xr:uid="{00000000-0005-0000-0000-000008E70000}"/>
    <cellStyle name="Percent 4 2 8 5 3" xfId="28954" xr:uid="{00000000-0005-0000-0000-000009E70000}"/>
    <cellStyle name="Percent 4 2 8 6" xfId="14571" xr:uid="{00000000-0005-0000-0000-00000AE70000}"/>
    <cellStyle name="Percent 4 2 8 6 2" xfId="49789" xr:uid="{00000000-0005-0000-0000-00000BE70000}"/>
    <cellStyle name="Percent 4 2 8 7" xfId="38968" xr:uid="{00000000-0005-0000-0000-00000CE70000}"/>
    <cellStyle name="Percent 4 2 8 8" xfId="27178" xr:uid="{00000000-0005-0000-0000-00000DE70000}"/>
    <cellStyle name="Percent 4 2 9" xfId="4015" xr:uid="{00000000-0005-0000-0000-00000EE70000}"/>
    <cellStyle name="Percent 4 2 9 2" xfId="16671" xr:uid="{00000000-0005-0000-0000-00000FE70000}"/>
    <cellStyle name="Percent 4 2 9 2 2" xfId="51887" xr:uid="{00000000-0005-0000-0000-000010E70000}"/>
    <cellStyle name="Percent 4 2 9 2 3" xfId="29276" xr:uid="{00000000-0005-0000-0000-000011E70000}"/>
    <cellStyle name="Percent 4 2 9 3" xfId="13117" xr:uid="{00000000-0005-0000-0000-000012E70000}"/>
    <cellStyle name="Percent 4 2 9 3 2" xfId="48335" xr:uid="{00000000-0005-0000-0000-000013E70000}"/>
    <cellStyle name="Percent 4 2 9 4" xfId="39290" xr:uid="{00000000-0005-0000-0000-000014E70000}"/>
    <cellStyle name="Percent 4 2 9 5" xfId="25724" xr:uid="{00000000-0005-0000-0000-000015E70000}"/>
    <cellStyle name="Percent 4 3" xfId="755" xr:uid="{00000000-0005-0000-0000-000016E70000}"/>
    <cellStyle name="Percent 4 3 2" xfId="1906" xr:uid="{00000000-0005-0000-0000-000017E70000}"/>
    <cellStyle name="Percent 4 4" xfId="1295" xr:uid="{00000000-0005-0000-0000-000018E70000}"/>
    <cellStyle name="Percent 5" xfId="53" xr:uid="{00000000-0005-0000-0000-000019E70000}"/>
    <cellStyle name="Percent 5 2" xfId="756" xr:uid="{00000000-0005-0000-0000-00001AE70000}"/>
    <cellStyle name="Percent 5 2 2" xfId="757" xr:uid="{00000000-0005-0000-0000-00001BE70000}"/>
    <cellStyle name="Percent 5 2 2 2" xfId="758" xr:uid="{00000000-0005-0000-0000-00001CE70000}"/>
    <cellStyle name="Percent 5 2 2 2 2" xfId="1909" xr:uid="{00000000-0005-0000-0000-00001DE70000}"/>
    <cellStyle name="Percent 5 2 2 3" xfId="759" xr:uid="{00000000-0005-0000-0000-00001EE70000}"/>
    <cellStyle name="Percent 5 2 2 3 2" xfId="1910" xr:uid="{00000000-0005-0000-0000-00001FE70000}"/>
    <cellStyle name="Percent 5 2 2 4" xfId="760" xr:uid="{00000000-0005-0000-0000-000020E70000}"/>
    <cellStyle name="Percent 5 2 2 4 2" xfId="761" xr:uid="{00000000-0005-0000-0000-000021E70000}"/>
    <cellStyle name="Percent 5 2 2 4 2 2" xfId="1912" xr:uid="{00000000-0005-0000-0000-000022E70000}"/>
    <cellStyle name="Percent 5 2 2 4 3" xfId="762" xr:uid="{00000000-0005-0000-0000-000023E70000}"/>
    <cellStyle name="Percent 5 2 2 4 3 2" xfId="763" xr:uid="{00000000-0005-0000-0000-000024E70000}"/>
    <cellStyle name="Percent 5 2 2 4 3 2 2" xfId="1914" xr:uid="{00000000-0005-0000-0000-000025E70000}"/>
    <cellStyle name="Percent 5 2 2 4 3 3" xfId="764" xr:uid="{00000000-0005-0000-0000-000026E70000}"/>
    <cellStyle name="Percent 5 2 2 4 3 3 2" xfId="765" xr:uid="{00000000-0005-0000-0000-000027E70000}"/>
    <cellStyle name="Percent 5 2 2 4 3 3 2 2" xfId="1916" xr:uid="{00000000-0005-0000-0000-000028E70000}"/>
    <cellStyle name="Percent 5 2 2 4 3 3 3" xfId="1915" xr:uid="{00000000-0005-0000-0000-000029E70000}"/>
    <cellStyle name="Percent 5 2 2 4 3 4" xfId="766" xr:uid="{00000000-0005-0000-0000-00002AE70000}"/>
    <cellStyle name="Percent 5 2 2 4 3 4 2" xfId="767" xr:uid="{00000000-0005-0000-0000-00002BE70000}"/>
    <cellStyle name="Percent 5 2 2 4 3 4 2 2" xfId="1918" xr:uid="{00000000-0005-0000-0000-00002CE70000}"/>
    <cellStyle name="Percent 5 2 2 4 3 4 3" xfId="768" xr:uid="{00000000-0005-0000-0000-00002DE70000}"/>
    <cellStyle name="Percent 5 2 2 4 3 4 3 2" xfId="1919" xr:uid="{00000000-0005-0000-0000-00002EE70000}"/>
    <cellStyle name="Percent 5 2 2 4 3 4 4" xfId="769" xr:uid="{00000000-0005-0000-0000-00002FE70000}"/>
    <cellStyle name="Percent 5 2 2 4 3 4 4 2" xfId="770" xr:uid="{00000000-0005-0000-0000-000030E70000}"/>
    <cellStyle name="Percent 5 2 2 4 3 4 4 2 2" xfId="771" xr:uid="{00000000-0005-0000-0000-000031E70000}"/>
    <cellStyle name="Percent 5 2 2 4 3 4 4 2 2 2" xfId="1922" xr:uid="{00000000-0005-0000-0000-000032E70000}"/>
    <cellStyle name="Percent 5 2 2 4 3 4 4 2 3" xfId="772" xr:uid="{00000000-0005-0000-0000-000033E70000}"/>
    <cellStyle name="Percent 5 2 2 4 3 4 4 2 3 2" xfId="773" xr:uid="{00000000-0005-0000-0000-000034E70000}"/>
    <cellStyle name="Percent 5 2 2 4 3 4 4 2 3 2 2" xfId="1924" xr:uid="{00000000-0005-0000-0000-000035E70000}"/>
    <cellStyle name="Percent 5 2 2 4 3 4 4 2 3 3" xfId="774" xr:uid="{00000000-0005-0000-0000-000036E70000}"/>
    <cellStyle name="Percent 5 2 2 4 3 4 4 2 3 3 2" xfId="775" xr:uid="{00000000-0005-0000-0000-000037E70000}"/>
    <cellStyle name="Percent 5 2 2 4 3 4 4 2 3 3 2 2" xfId="1926" xr:uid="{00000000-0005-0000-0000-000038E70000}"/>
    <cellStyle name="Percent 5 2 2 4 3 4 4 2 3 3 3" xfId="1925" xr:uid="{00000000-0005-0000-0000-000039E70000}"/>
    <cellStyle name="Percent 5 2 2 4 3 4 4 2 3 4" xfId="1923" xr:uid="{00000000-0005-0000-0000-00003AE70000}"/>
    <cellStyle name="Percent 5 2 2 4 3 4 4 2 4" xfId="1921" xr:uid="{00000000-0005-0000-0000-00003BE70000}"/>
    <cellStyle name="Percent 5 2 2 4 3 4 4 3" xfId="776" xr:uid="{00000000-0005-0000-0000-00003CE70000}"/>
    <cellStyle name="Percent 5 2 2 4 3 4 4 3 2" xfId="1927" xr:uid="{00000000-0005-0000-0000-00003DE70000}"/>
    <cellStyle name="Percent 5 2 2 4 3 4 4 4" xfId="777" xr:uid="{00000000-0005-0000-0000-00003EE70000}"/>
    <cellStyle name="Percent 5 2 2 4 3 4 4 4 2" xfId="778" xr:uid="{00000000-0005-0000-0000-00003FE70000}"/>
    <cellStyle name="Percent 5 2 2 4 3 4 4 4 2 2" xfId="1929" xr:uid="{00000000-0005-0000-0000-000040E70000}"/>
    <cellStyle name="Percent 5 2 2 4 3 4 4 4 3" xfId="779" xr:uid="{00000000-0005-0000-0000-000041E70000}"/>
    <cellStyle name="Percent 5 2 2 4 3 4 4 4 3 2" xfId="780" xr:uid="{00000000-0005-0000-0000-000042E70000}"/>
    <cellStyle name="Percent 5 2 2 4 3 4 4 4 3 2 2" xfId="1931" xr:uid="{00000000-0005-0000-0000-000043E70000}"/>
    <cellStyle name="Percent 5 2 2 4 3 4 4 4 3 3" xfId="1930" xr:uid="{00000000-0005-0000-0000-000044E70000}"/>
    <cellStyle name="Percent 5 2 2 4 3 4 4 4 4" xfId="1928" xr:uid="{00000000-0005-0000-0000-000045E70000}"/>
    <cellStyle name="Percent 5 2 2 4 3 4 4 5" xfId="1920" xr:uid="{00000000-0005-0000-0000-000046E70000}"/>
    <cellStyle name="Percent 5 2 2 4 3 4 5" xfId="1917" xr:uid="{00000000-0005-0000-0000-000047E70000}"/>
    <cellStyle name="Percent 5 2 2 4 3 5" xfId="1913" xr:uid="{00000000-0005-0000-0000-000048E70000}"/>
    <cellStyle name="Percent 5 2 2 4 4" xfId="781" xr:uid="{00000000-0005-0000-0000-000049E70000}"/>
    <cellStyle name="Percent 5 2 2 4 4 2" xfId="782" xr:uid="{00000000-0005-0000-0000-00004AE70000}"/>
    <cellStyle name="Percent 5 2 2 4 4 2 2" xfId="1933" xr:uid="{00000000-0005-0000-0000-00004BE70000}"/>
    <cellStyle name="Percent 5 2 2 4 4 3" xfId="1932" xr:uid="{00000000-0005-0000-0000-00004CE70000}"/>
    <cellStyle name="Percent 5 2 2 4 5" xfId="783" xr:uid="{00000000-0005-0000-0000-00004DE70000}"/>
    <cellStyle name="Percent 5 2 2 4 5 2" xfId="784" xr:uid="{00000000-0005-0000-0000-00004EE70000}"/>
    <cellStyle name="Percent 5 2 2 4 5 2 2" xfId="1935" xr:uid="{00000000-0005-0000-0000-00004FE70000}"/>
    <cellStyle name="Percent 5 2 2 4 5 3" xfId="785" xr:uid="{00000000-0005-0000-0000-000050E70000}"/>
    <cellStyle name="Percent 5 2 2 4 5 3 2" xfId="1936" xr:uid="{00000000-0005-0000-0000-000051E70000}"/>
    <cellStyle name="Percent 5 2 2 4 5 4" xfId="786" xr:uid="{00000000-0005-0000-0000-000052E70000}"/>
    <cellStyle name="Percent 5 2 2 4 5 4 2" xfId="787" xr:uid="{00000000-0005-0000-0000-000053E70000}"/>
    <cellStyle name="Percent 5 2 2 4 5 4 2 2" xfId="788" xr:uid="{00000000-0005-0000-0000-000054E70000}"/>
    <cellStyle name="Percent 5 2 2 4 5 4 2 2 2" xfId="1939" xr:uid="{00000000-0005-0000-0000-000055E70000}"/>
    <cellStyle name="Percent 5 2 2 4 5 4 2 3" xfId="789" xr:uid="{00000000-0005-0000-0000-000056E70000}"/>
    <cellStyle name="Percent 5 2 2 4 5 4 2 3 2" xfId="790" xr:uid="{00000000-0005-0000-0000-000057E70000}"/>
    <cellStyle name="Percent 5 2 2 4 5 4 2 3 2 2" xfId="1941" xr:uid="{00000000-0005-0000-0000-000058E70000}"/>
    <cellStyle name="Percent 5 2 2 4 5 4 2 3 3" xfId="791" xr:uid="{00000000-0005-0000-0000-000059E70000}"/>
    <cellStyle name="Percent 5 2 2 4 5 4 2 3 3 2" xfId="792" xr:uid="{00000000-0005-0000-0000-00005AE70000}"/>
    <cellStyle name="Percent 5 2 2 4 5 4 2 3 3 2 2" xfId="1943" xr:uid="{00000000-0005-0000-0000-00005BE70000}"/>
    <cellStyle name="Percent 5 2 2 4 5 4 2 3 3 3" xfId="1942" xr:uid="{00000000-0005-0000-0000-00005CE70000}"/>
    <cellStyle name="Percent 5 2 2 4 5 4 2 3 4" xfId="1940" xr:uid="{00000000-0005-0000-0000-00005DE70000}"/>
    <cellStyle name="Percent 5 2 2 4 5 4 2 4" xfId="1938" xr:uid="{00000000-0005-0000-0000-00005EE70000}"/>
    <cellStyle name="Percent 5 2 2 4 5 4 3" xfId="793" xr:uid="{00000000-0005-0000-0000-00005FE70000}"/>
    <cellStyle name="Percent 5 2 2 4 5 4 3 2" xfId="1944" xr:uid="{00000000-0005-0000-0000-000060E70000}"/>
    <cellStyle name="Percent 5 2 2 4 5 4 4" xfId="794" xr:uid="{00000000-0005-0000-0000-000061E70000}"/>
    <cellStyle name="Percent 5 2 2 4 5 4 4 2" xfId="795" xr:uid="{00000000-0005-0000-0000-000062E70000}"/>
    <cellStyle name="Percent 5 2 2 4 5 4 4 2 2" xfId="1946" xr:uid="{00000000-0005-0000-0000-000063E70000}"/>
    <cellStyle name="Percent 5 2 2 4 5 4 4 3" xfId="796" xr:uid="{00000000-0005-0000-0000-000064E70000}"/>
    <cellStyle name="Percent 5 2 2 4 5 4 4 3 2" xfId="797" xr:uid="{00000000-0005-0000-0000-000065E70000}"/>
    <cellStyle name="Percent 5 2 2 4 5 4 4 3 2 2" xfId="1948" xr:uid="{00000000-0005-0000-0000-000066E70000}"/>
    <cellStyle name="Percent 5 2 2 4 5 4 4 3 3" xfId="1947" xr:uid="{00000000-0005-0000-0000-000067E70000}"/>
    <cellStyle name="Percent 5 2 2 4 5 4 4 4" xfId="1945" xr:uid="{00000000-0005-0000-0000-000068E70000}"/>
    <cellStyle name="Percent 5 2 2 4 5 4 5" xfId="1937" xr:uid="{00000000-0005-0000-0000-000069E70000}"/>
    <cellStyle name="Percent 5 2 2 4 5 5" xfId="1934" xr:uid="{00000000-0005-0000-0000-00006AE70000}"/>
    <cellStyle name="Percent 5 2 2 4 6" xfId="1911" xr:uid="{00000000-0005-0000-0000-00006BE70000}"/>
    <cellStyle name="Percent 5 2 2 5" xfId="798" xr:uid="{00000000-0005-0000-0000-00006CE70000}"/>
    <cellStyle name="Percent 5 2 2 5 2" xfId="799" xr:uid="{00000000-0005-0000-0000-00006DE70000}"/>
    <cellStyle name="Percent 5 2 2 5 2 2" xfId="1950" xr:uid="{00000000-0005-0000-0000-00006EE70000}"/>
    <cellStyle name="Percent 5 2 2 5 3" xfId="800" xr:uid="{00000000-0005-0000-0000-00006FE70000}"/>
    <cellStyle name="Percent 5 2 2 5 3 2" xfId="801" xr:uid="{00000000-0005-0000-0000-000070E70000}"/>
    <cellStyle name="Percent 5 2 2 5 3 2 2" xfId="1952" xr:uid="{00000000-0005-0000-0000-000071E70000}"/>
    <cellStyle name="Percent 5 2 2 5 3 3" xfId="1951" xr:uid="{00000000-0005-0000-0000-000072E70000}"/>
    <cellStyle name="Percent 5 2 2 5 4" xfId="802" xr:uid="{00000000-0005-0000-0000-000073E70000}"/>
    <cellStyle name="Percent 5 2 2 5 4 2" xfId="803" xr:uid="{00000000-0005-0000-0000-000074E70000}"/>
    <cellStyle name="Percent 5 2 2 5 4 2 2" xfId="1954" xr:uid="{00000000-0005-0000-0000-000075E70000}"/>
    <cellStyle name="Percent 5 2 2 5 4 3" xfId="804" xr:uid="{00000000-0005-0000-0000-000076E70000}"/>
    <cellStyle name="Percent 5 2 2 5 4 3 2" xfId="1955" xr:uid="{00000000-0005-0000-0000-000077E70000}"/>
    <cellStyle name="Percent 5 2 2 5 4 4" xfId="805" xr:uid="{00000000-0005-0000-0000-000078E70000}"/>
    <cellStyle name="Percent 5 2 2 5 4 4 2" xfId="806" xr:uid="{00000000-0005-0000-0000-000079E70000}"/>
    <cellStyle name="Percent 5 2 2 5 4 4 2 2" xfId="807" xr:uid="{00000000-0005-0000-0000-00007AE70000}"/>
    <cellStyle name="Percent 5 2 2 5 4 4 2 2 2" xfId="1958" xr:uid="{00000000-0005-0000-0000-00007BE70000}"/>
    <cellStyle name="Percent 5 2 2 5 4 4 2 3" xfId="808" xr:uid="{00000000-0005-0000-0000-00007CE70000}"/>
    <cellStyle name="Percent 5 2 2 5 4 4 2 3 2" xfId="809" xr:uid="{00000000-0005-0000-0000-00007DE70000}"/>
    <cellStyle name="Percent 5 2 2 5 4 4 2 3 2 2" xfId="1960" xr:uid="{00000000-0005-0000-0000-00007EE70000}"/>
    <cellStyle name="Percent 5 2 2 5 4 4 2 3 3" xfId="810" xr:uid="{00000000-0005-0000-0000-00007FE70000}"/>
    <cellStyle name="Percent 5 2 2 5 4 4 2 3 3 2" xfId="811" xr:uid="{00000000-0005-0000-0000-000080E70000}"/>
    <cellStyle name="Percent 5 2 2 5 4 4 2 3 3 2 2" xfId="1962" xr:uid="{00000000-0005-0000-0000-000081E70000}"/>
    <cellStyle name="Percent 5 2 2 5 4 4 2 3 3 3" xfId="1961" xr:uid="{00000000-0005-0000-0000-000082E70000}"/>
    <cellStyle name="Percent 5 2 2 5 4 4 2 3 4" xfId="1959" xr:uid="{00000000-0005-0000-0000-000083E70000}"/>
    <cellStyle name="Percent 5 2 2 5 4 4 2 4" xfId="1957" xr:uid="{00000000-0005-0000-0000-000084E70000}"/>
    <cellStyle name="Percent 5 2 2 5 4 4 3" xfId="812" xr:uid="{00000000-0005-0000-0000-000085E70000}"/>
    <cellStyle name="Percent 5 2 2 5 4 4 3 2" xfId="1963" xr:uid="{00000000-0005-0000-0000-000086E70000}"/>
    <cellStyle name="Percent 5 2 2 5 4 4 4" xfId="813" xr:uid="{00000000-0005-0000-0000-000087E70000}"/>
    <cellStyle name="Percent 5 2 2 5 4 4 4 2" xfId="814" xr:uid="{00000000-0005-0000-0000-000088E70000}"/>
    <cellStyle name="Percent 5 2 2 5 4 4 4 2 2" xfId="1965" xr:uid="{00000000-0005-0000-0000-000089E70000}"/>
    <cellStyle name="Percent 5 2 2 5 4 4 4 3" xfId="815" xr:uid="{00000000-0005-0000-0000-00008AE70000}"/>
    <cellStyle name="Percent 5 2 2 5 4 4 4 3 2" xfId="816" xr:uid="{00000000-0005-0000-0000-00008BE70000}"/>
    <cellStyle name="Percent 5 2 2 5 4 4 4 3 2 2" xfId="1967" xr:uid="{00000000-0005-0000-0000-00008CE70000}"/>
    <cellStyle name="Percent 5 2 2 5 4 4 4 3 3" xfId="1966" xr:uid="{00000000-0005-0000-0000-00008DE70000}"/>
    <cellStyle name="Percent 5 2 2 5 4 4 4 4" xfId="1964" xr:uid="{00000000-0005-0000-0000-00008EE70000}"/>
    <cellStyle name="Percent 5 2 2 5 4 4 5" xfId="1956" xr:uid="{00000000-0005-0000-0000-00008FE70000}"/>
    <cellStyle name="Percent 5 2 2 5 4 5" xfId="1953" xr:uid="{00000000-0005-0000-0000-000090E70000}"/>
    <cellStyle name="Percent 5 2 2 5 5" xfId="1949" xr:uid="{00000000-0005-0000-0000-000091E70000}"/>
    <cellStyle name="Percent 5 2 2 6" xfId="817" xr:uid="{00000000-0005-0000-0000-000092E70000}"/>
    <cellStyle name="Percent 5 2 2 6 2" xfId="818" xr:uid="{00000000-0005-0000-0000-000093E70000}"/>
    <cellStyle name="Percent 5 2 2 6 2 2" xfId="1969" xr:uid="{00000000-0005-0000-0000-000094E70000}"/>
    <cellStyle name="Percent 5 2 2 6 3" xfId="1968" xr:uid="{00000000-0005-0000-0000-000095E70000}"/>
    <cellStyle name="Percent 5 2 2 7" xfId="819" xr:uid="{00000000-0005-0000-0000-000096E70000}"/>
    <cellStyle name="Percent 5 2 2 7 2" xfId="820" xr:uid="{00000000-0005-0000-0000-000097E70000}"/>
    <cellStyle name="Percent 5 2 2 7 2 2" xfId="1971" xr:uid="{00000000-0005-0000-0000-000098E70000}"/>
    <cellStyle name="Percent 5 2 2 7 3" xfId="821" xr:uid="{00000000-0005-0000-0000-000099E70000}"/>
    <cellStyle name="Percent 5 2 2 7 3 2" xfId="1972" xr:uid="{00000000-0005-0000-0000-00009AE70000}"/>
    <cellStyle name="Percent 5 2 2 7 4" xfId="822" xr:uid="{00000000-0005-0000-0000-00009BE70000}"/>
    <cellStyle name="Percent 5 2 2 7 4 2" xfId="823" xr:uid="{00000000-0005-0000-0000-00009CE70000}"/>
    <cellStyle name="Percent 5 2 2 7 4 2 2" xfId="824" xr:uid="{00000000-0005-0000-0000-00009DE70000}"/>
    <cellStyle name="Percent 5 2 2 7 4 2 2 2" xfId="1975" xr:uid="{00000000-0005-0000-0000-00009EE70000}"/>
    <cellStyle name="Percent 5 2 2 7 4 2 3" xfId="825" xr:uid="{00000000-0005-0000-0000-00009FE70000}"/>
    <cellStyle name="Percent 5 2 2 7 4 2 3 2" xfId="826" xr:uid="{00000000-0005-0000-0000-0000A0E70000}"/>
    <cellStyle name="Percent 5 2 2 7 4 2 3 2 2" xfId="1977" xr:uid="{00000000-0005-0000-0000-0000A1E70000}"/>
    <cellStyle name="Percent 5 2 2 7 4 2 3 3" xfId="827" xr:uid="{00000000-0005-0000-0000-0000A2E70000}"/>
    <cellStyle name="Percent 5 2 2 7 4 2 3 3 2" xfId="828" xr:uid="{00000000-0005-0000-0000-0000A3E70000}"/>
    <cellStyle name="Percent 5 2 2 7 4 2 3 3 2 2" xfId="1979" xr:uid="{00000000-0005-0000-0000-0000A4E70000}"/>
    <cellStyle name="Percent 5 2 2 7 4 2 3 3 3" xfId="1978" xr:uid="{00000000-0005-0000-0000-0000A5E70000}"/>
    <cellStyle name="Percent 5 2 2 7 4 2 3 4" xfId="1976" xr:uid="{00000000-0005-0000-0000-0000A6E70000}"/>
    <cellStyle name="Percent 5 2 2 7 4 2 4" xfId="1974" xr:uid="{00000000-0005-0000-0000-0000A7E70000}"/>
    <cellStyle name="Percent 5 2 2 7 4 3" xfId="829" xr:uid="{00000000-0005-0000-0000-0000A8E70000}"/>
    <cellStyle name="Percent 5 2 2 7 4 3 2" xfId="1980" xr:uid="{00000000-0005-0000-0000-0000A9E70000}"/>
    <cellStyle name="Percent 5 2 2 7 4 4" xfId="830" xr:uid="{00000000-0005-0000-0000-0000AAE70000}"/>
    <cellStyle name="Percent 5 2 2 7 4 4 2" xfId="831" xr:uid="{00000000-0005-0000-0000-0000ABE70000}"/>
    <cellStyle name="Percent 5 2 2 7 4 4 2 2" xfId="1982" xr:uid="{00000000-0005-0000-0000-0000ACE70000}"/>
    <cellStyle name="Percent 5 2 2 7 4 4 3" xfId="832" xr:uid="{00000000-0005-0000-0000-0000ADE70000}"/>
    <cellStyle name="Percent 5 2 2 7 4 4 3 2" xfId="833" xr:uid="{00000000-0005-0000-0000-0000AEE70000}"/>
    <cellStyle name="Percent 5 2 2 7 4 4 3 2 2" xfId="1984" xr:uid="{00000000-0005-0000-0000-0000AFE70000}"/>
    <cellStyle name="Percent 5 2 2 7 4 4 3 3" xfId="1983" xr:uid="{00000000-0005-0000-0000-0000B0E70000}"/>
    <cellStyle name="Percent 5 2 2 7 4 4 4" xfId="1981" xr:uid="{00000000-0005-0000-0000-0000B1E70000}"/>
    <cellStyle name="Percent 5 2 2 7 4 5" xfId="1973" xr:uid="{00000000-0005-0000-0000-0000B2E70000}"/>
    <cellStyle name="Percent 5 2 2 7 5" xfId="1970" xr:uid="{00000000-0005-0000-0000-0000B3E70000}"/>
    <cellStyle name="Percent 5 2 2 8" xfId="1908" xr:uid="{00000000-0005-0000-0000-0000B4E70000}"/>
    <cellStyle name="Percent 5 2 3" xfId="834" xr:uid="{00000000-0005-0000-0000-0000B5E70000}"/>
    <cellStyle name="Percent 5 2 3 2" xfId="1985" xr:uid="{00000000-0005-0000-0000-0000B6E70000}"/>
    <cellStyle name="Percent 5 2 4" xfId="835" xr:uid="{00000000-0005-0000-0000-0000B7E70000}"/>
    <cellStyle name="Percent 5 2 4 2" xfId="836" xr:uid="{00000000-0005-0000-0000-0000B8E70000}"/>
    <cellStyle name="Percent 5 2 4 2 2" xfId="1987" xr:uid="{00000000-0005-0000-0000-0000B9E70000}"/>
    <cellStyle name="Percent 5 2 4 3" xfId="837" xr:uid="{00000000-0005-0000-0000-0000BAE70000}"/>
    <cellStyle name="Percent 5 2 4 3 2" xfId="838" xr:uid="{00000000-0005-0000-0000-0000BBE70000}"/>
    <cellStyle name="Percent 5 2 4 3 2 2" xfId="1989" xr:uid="{00000000-0005-0000-0000-0000BCE70000}"/>
    <cellStyle name="Percent 5 2 4 3 3" xfId="839" xr:uid="{00000000-0005-0000-0000-0000BDE70000}"/>
    <cellStyle name="Percent 5 2 4 3 3 2" xfId="840" xr:uid="{00000000-0005-0000-0000-0000BEE70000}"/>
    <cellStyle name="Percent 5 2 4 3 3 2 2" xfId="1991" xr:uid="{00000000-0005-0000-0000-0000BFE70000}"/>
    <cellStyle name="Percent 5 2 4 3 3 3" xfId="1990" xr:uid="{00000000-0005-0000-0000-0000C0E70000}"/>
    <cellStyle name="Percent 5 2 4 3 4" xfId="841" xr:uid="{00000000-0005-0000-0000-0000C1E70000}"/>
    <cellStyle name="Percent 5 2 4 3 4 2" xfId="842" xr:uid="{00000000-0005-0000-0000-0000C2E70000}"/>
    <cellStyle name="Percent 5 2 4 3 4 2 2" xfId="1993" xr:uid="{00000000-0005-0000-0000-0000C3E70000}"/>
    <cellStyle name="Percent 5 2 4 3 4 3" xfId="843" xr:uid="{00000000-0005-0000-0000-0000C4E70000}"/>
    <cellStyle name="Percent 5 2 4 3 4 3 2" xfId="1994" xr:uid="{00000000-0005-0000-0000-0000C5E70000}"/>
    <cellStyle name="Percent 5 2 4 3 4 4" xfId="844" xr:uid="{00000000-0005-0000-0000-0000C6E70000}"/>
    <cellStyle name="Percent 5 2 4 3 4 4 2" xfId="845" xr:uid="{00000000-0005-0000-0000-0000C7E70000}"/>
    <cellStyle name="Percent 5 2 4 3 4 4 2 2" xfId="846" xr:uid="{00000000-0005-0000-0000-0000C8E70000}"/>
    <cellStyle name="Percent 5 2 4 3 4 4 2 2 2" xfId="1997" xr:uid="{00000000-0005-0000-0000-0000C9E70000}"/>
    <cellStyle name="Percent 5 2 4 3 4 4 2 3" xfId="847" xr:uid="{00000000-0005-0000-0000-0000CAE70000}"/>
    <cellStyle name="Percent 5 2 4 3 4 4 2 3 2" xfId="848" xr:uid="{00000000-0005-0000-0000-0000CBE70000}"/>
    <cellStyle name="Percent 5 2 4 3 4 4 2 3 2 2" xfId="1999" xr:uid="{00000000-0005-0000-0000-0000CCE70000}"/>
    <cellStyle name="Percent 5 2 4 3 4 4 2 3 3" xfId="849" xr:uid="{00000000-0005-0000-0000-0000CDE70000}"/>
    <cellStyle name="Percent 5 2 4 3 4 4 2 3 3 2" xfId="850" xr:uid="{00000000-0005-0000-0000-0000CEE70000}"/>
    <cellStyle name="Percent 5 2 4 3 4 4 2 3 3 2 2" xfId="2001" xr:uid="{00000000-0005-0000-0000-0000CFE70000}"/>
    <cellStyle name="Percent 5 2 4 3 4 4 2 3 3 3" xfId="2000" xr:uid="{00000000-0005-0000-0000-0000D0E70000}"/>
    <cellStyle name="Percent 5 2 4 3 4 4 2 3 4" xfId="1998" xr:uid="{00000000-0005-0000-0000-0000D1E70000}"/>
    <cellStyle name="Percent 5 2 4 3 4 4 2 4" xfId="1996" xr:uid="{00000000-0005-0000-0000-0000D2E70000}"/>
    <cellStyle name="Percent 5 2 4 3 4 4 3" xfId="851" xr:uid="{00000000-0005-0000-0000-0000D3E70000}"/>
    <cellStyle name="Percent 5 2 4 3 4 4 3 2" xfId="2002" xr:uid="{00000000-0005-0000-0000-0000D4E70000}"/>
    <cellStyle name="Percent 5 2 4 3 4 4 4" xfId="852" xr:uid="{00000000-0005-0000-0000-0000D5E70000}"/>
    <cellStyle name="Percent 5 2 4 3 4 4 4 2" xfId="853" xr:uid="{00000000-0005-0000-0000-0000D6E70000}"/>
    <cellStyle name="Percent 5 2 4 3 4 4 4 2 2" xfId="2004" xr:uid="{00000000-0005-0000-0000-0000D7E70000}"/>
    <cellStyle name="Percent 5 2 4 3 4 4 4 3" xfId="854" xr:uid="{00000000-0005-0000-0000-0000D8E70000}"/>
    <cellStyle name="Percent 5 2 4 3 4 4 4 3 2" xfId="855" xr:uid="{00000000-0005-0000-0000-0000D9E70000}"/>
    <cellStyle name="Percent 5 2 4 3 4 4 4 3 2 2" xfId="2006" xr:uid="{00000000-0005-0000-0000-0000DAE70000}"/>
    <cellStyle name="Percent 5 2 4 3 4 4 4 3 3" xfId="2005" xr:uid="{00000000-0005-0000-0000-0000DBE70000}"/>
    <cellStyle name="Percent 5 2 4 3 4 4 4 4" xfId="2003" xr:uid="{00000000-0005-0000-0000-0000DCE70000}"/>
    <cellStyle name="Percent 5 2 4 3 4 4 5" xfId="1995" xr:uid="{00000000-0005-0000-0000-0000DDE70000}"/>
    <cellStyle name="Percent 5 2 4 3 4 5" xfId="1992" xr:uid="{00000000-0005-0000-0000-0000DEE70000}"/>
    <cellStyle name="Percent 5 2 4 3 5" xfId="1988" xr:uid="{00000000-0005-0000-0000-0000DFE70000}"/>
    <cellStyle name="Percent 5 2 4 4" xfId="856" xr:uid="{00000000-0005-0000-0000-0000E0E70000}"/>
    <cellStyle name="Percent 5 2 4 4 2" xfId="857" xr:uid="{00000000-0005-0000-0000-0000E1E70000}"/>
    <cellStyle name="Percent 5 2 4 4 2 2" xfId="2008" xr:uid="{00000000-0005-0000-0000-0000E2E70000}"/>
    <cellStyle name="Percent 5 2 4 4 3" xfId="2007" xr:uid="{00000000-0005-0000-0000-0000E3E70000}"/>
    <cellStyle name="Percent 5 2 4 5" xfId="858" xr:uid="{00000000-0005-0000-0000-0000E4E70000}"/>
    <cellStyle name="Percent 5 2 4 5 2" xfId="859" xr:uid="{00000000-0005-0000-0000-0000E5E70000}"/>
    <cellStyle name="Percent 5 2 4 5 2 2" xfId="2010" xr:uid="{00000000-0005-0000-0000-0000E6E70000}"/>
    <cellStyle name="Percent 5 2 4 5 3" xfId="860" xr:uid="{00000000-0005-0000-0000-0000E7E70000}"/>
    <cellStyle name="Percent 5 2 4 5 3 2" xfId="2011" xr:uid="{00000000-0005-0000-0000-0000E8E70000}"/>
    <cellStyle name="Percent 5 2 4 5 4" xfId="861" xr:uid="{00000000-0005-0000-0000-0000E9E70000}"/>
    <cellStyle name="Percent 5 2 4 5 4 2" xfId="862" xr:uid="{00000000-0005-0000-0000-0000EAE70000}"/>
    <cellStyle name="Percent 5 2 4 5 4 2 2" xfId="863" xr:uid="{00000000-0005-0000-0000-0000EBE70000}"/>
    <cellStyle name="Percent 5 2 4 5 4 2 2 2" xfId="2014" xr:uid="{00000000-0005-0000-0000-0000ECE70000}"/>
    <cellStyle name="Percent 5 2 4 5 4 2 3" xfId="864" xr:uid="{00000000-0005-0000-0000-0000EDE70000}"/>
    <cellStyle name="Percent 5 2 4 5 4 2 3 2" xfId="865" xr:uid="{00000000-0005-0000-0000-0000EEE70000}"/>
    <cellStyle name="Percent 5 2 4 5 4 2 3 2 2" xfId="2016" xr:uid="{00000000-0005-0000-0000-0000EFE70000}"/>
    <cellStyle name="Percent 5 2 4 5 4 2 3 3" xfId="866" xr:uid="{00000000-0005-0000-0000-0000F0E70000}"/>
    <cellStyle name="Percent 5 2 4 5 4 2 3 3 2" xfId="867" xr:uid="{00000000-0005-0000-0000-0000F1E70000}"/>
    <cellStyle name="Percent 5 2 4 5 4 2 3 3 2 2" xfId="2018" xr:uid="{00000000-0005-0000-0000-0000F2E70000}"/>
    <cellStyle name="Percent 5 2 4 5 4 2 3 3 3" xfId="2017" xr:uid="{00000000-0005-0000-0000-0000F3E70000}"/>
    <cellStyle name="Percent 5 2 4 5 4 2 3 4" xfId="2015" xr:uid="{00000000-0005-0000-0000-0000F4E70000}"/>
    <cellStyle name="Percent 5 2 4 5 4 2 4" xfId="2013" xr:uid="{00000000-0005-0000-0000-0000F5E70000}"/>
    <cellStyle name="Percent 5 2 4 5 4 3" xfId="868" xr:uid="{00000000-0005-0000-0000-0000F6E70000}"/>
    <cellStyle name="Percent 5 2 4 5 4 3 2" xfId="2019" xr:uid="{00000000-0005-0000-0000-0000F7E70000}"/>
    <cellStyle name="Percent 5 2 4 5 4 4" xfId="869" xr:uid="{00000000-0005-0000-0000-0000F8E70000}"/>
    <cellStyle name="Percent 5 2 4 5 4 4 2" xfId="870" xr:uid="{00000000-0005-0000-0000-0000F9E70000}"/>
    <cellStyle name="Percent 5 2 4 5 4 4 2 2" xfId="2021" xr:uid="{00000000-0005-0000-0000-0000FAE70000}"/>
    <cellStyle name="Percent 5 2 4 5 4 4 3" xfId="871" xr:uid="{00000000-0005-0000-0000-0000FBE70000}"/>
    <cellStyle name="Percent 5 2 4 5 4 4 3 2" xfId="872" xr:uid="{00000000-0005-0000-0000-0000FCE70000}"/>
    <cellStyle name="Percent 5 2 4 5 4 4 3 2 2" xfId="2023" xr:uid="{00000000-0005-0000-0000-0000FDE70000}"/>
    <cellStyle name="Percent 5 2 4 5 4 4 3 3" xfId="2022" xr:uid="{00000000-0005-0000-0000-0000FEE70000}"/>
    <cellStyle name="Percent 5 2 4 5 4 4 4" xfId="2020" xr:uid="{00000000-0005-0000-0000-0000FFE70000}"/>
    <cellStyle name="Percent 5 2 4 5 4 5" xfId="2012" xr:uid="{00000000-0005-0000-0000-000000E80000}"/>
    <cellStyle name="Percent 5 2 4 5 5" xfId="2009" xr:uid="{00000000-0005-0000-0000-000001E80000}"/>
    <cellStyle name="Percent 5 2 4 6" xfId="1986" xr:uid="{00000000-0005-0000-0000-000002E80000}"/>
    <cellStyle name="Percent 5 2 5" xfId="873" xr:uid="{00000000-0005-0000-0000-000003E80000}"/>
    <cellStyle name="Percent 5 2 5 2" xfId="874" xr:uid="{00000000-0005-0000-0000-000004E80000}"/>
    <cellStyle name="Percent 5 2 5 2 2" xfId="2025" xr:uid="{00000000-0005-0000-0000-000005E80000}"/>
    <cellStyle name="Percent 5 2 5 3" xfId="875" xr:uid="{00000000-0005-0000-0000-000006E80000}"/>
    <cellStyle name="Percent 5 2 5 3 2" xfId="876" xr:uid="{00000000-0005-0000-0000-000007E80000}"/>
    <cellStyle name="Percent 5 2 5 3 2 2" xfId="2027" xr:uid="{00000000-0005-0000-0000-000008E80000}"/>
    <cellStyle name="Percent 5 2 5 3 3" xfId="2026" xr:uid="{00000000-0005-0000-0000-000009E80000}"/>
    <cellStyle name="Percent 5 2 5 4" xfId="877" xr:uid="{00000000-0005-0000-0000-00000AE80000}"/>
    <cellStyle name="Percent 5 2 5 4 2" xfId="878" xr:uid="{00000000-0005-0000-0000-00000BE80000}"/>
    <cellStyle name="Percent 5 2 5 4 2 2" xfId="2029" xr:uid="{00000000-0005-0000-0000-00000CE80000}"/>
    <cellStyle name="Percent 5 2 5 4 3" xfId="879" xr:uid="{00000000-0005-0000-0000-00000DE80000}"/>
    <cellStyle name="Percent 5 2 5 4 3 2" xfId="2030" xr:uid="{00000000-0005-0000-0000-00000EE80000}"/>
    <cellStyle name="Percent 5 2 5 4 4" xfId="880" xr:uid="{00000000-0005-0000-0000-00000FE80000}"/>
    <cellStyle name="Percent 5 2 5 4 4 2" xfId="881" xr:uid="{00000000-0005-0000-0000-000010E80000}"/>
    <cellStyle name="Percent 5 2 5 4 4 2 2" xfId="882" xr:uid="{00000000-0005-0000-0000-000011E80000}"/>
    <cellStyle name="Percent 5 2 5 4 4 2 2 2" xfId="2033" xr:uid="{00000000-0005-0000-0000-000012E80000}"/>
    <cellStyle name="Percent 5 2 5 4 4 2 3" xfId="883" xr:uid="{00000000-0005-0000-0000-000013E80000}"/>
    <cellStyle name="Percent 5 2 5 4 4 2 3 2" xfId="884" xr:uid="{00000000-0005-0000-0000-000014E80000}"/>
    <cellStyle name="Percent 5 2 5 4 4 2 3 2 2" xfId="2035" xr:uid="{00000000-0005-0000-0000-000015E80000}"/>
    <cellStyle name="Percent 5 2 5 4 4 2 3 3" xfId="885" xr:uid="{00000000-0005-0000-0000-000016E80000}"/>
    <cellStyle name="Percent 5 2 5 4 4 2 3 3 2" xfId="886" xr:uid="{00000000-0005-0000-0000-000017E80000}"/>
    <cellStyle name="Percent 5 2 5 4 4 2 3 3 2 2" xfId="2037" xr:uid="{00000000-0005-0000-0000-000018E80000}"/>
    <cellStyle name="Percent 5 2 5 4 4 2 3 3 3" xfId="2036" xr:uid="{00000000-0005-0000-0000-000019E80000}"/>
    <cellStyle name="Percent 5 2 5 4 4 2 3 4" xfId="2034" xr:uid="{00000000-0005-0000-0000-00001AE80000}"/>
    <cellStyle name="Percent 5 2 5 4 4 2 4" xfId="2032" xr:uid="{00000000-0005-0000-0000-00001BE80000}"/>
    <cellStyle name="Percent 5 2 5 4 4 3" xfId="887" xr:uid="{00000000-0005-0000-0000-00001CE80000}"/>
    <cellStyle name="Percent 5 2 5 4 4 3 2" xfId="2038" xr:uid="{00000000-0005-0000-0000-00001DE80000}"/>
    <cellStyle name="Percent 5 2 5 4 4 4" xfId="888" xr:uid="{00000000-0005-0000-0000-00001EE80000}"/>
    <cellStyle name="Percent 5 2 5 4 4 4 2" xfId="889" xr:uid="{00000000-0005-0000-0000-00001FE80000}"/>
    <cellStyle name="Percent 5 2 5 4 4 4 2 2" xfId="2040" xr:uid="{00000000-0005-0000-0000-000020E80000}"/>
    <cellStyle name="Percent 5 2 5 4 4 4 3" xfId="890" xr:uid="{00000000-0005-0000-0000-000021E80000}"/>
    <cellStyle name="Percent 5 2 5 4 4 4 3 2" xfId="891" xr:uid="{00000000-0005-0000-0000-000022E80000}"/>
    <cellStyle name="Percent 5 2 5 4 4 4 3 2 2" xfId="2042" xr:uid="{00000000-0005-0000-0000-000023E80000}"/>
    <cellStyle name="Percent 5 2 5 4 4 4 3 3" xfId="2041" xr:uid="{00000000-0005-0000-0000-000024E80000}"/>
    <cellStyle name="Percent 5 2 5 4 4 4 4" xfId="2039" xr:uid="{00000000-0005-0000-0000-000025E80000}"/>
    <cellStyle name="Percent 5 2 5 4 4 5" xfId="2031" xr:uid="{00000000-0005-0000-0000-000026E80000}"/>
    <cellStyle name="Percent 5 2 5 4 5" xfId="2028" xr:uid="{00000000-0005-0000-0000-000027E80000}"/>
    <cellStyle name="Percent 5 2 5 5" xfId="2024" xr:uid="{00000000-0005-0000-0000-000028E80000}"/>
    <cellStyle name="Percent 5 2 6" xfId="892" xr:uid="{00000000-0005-0000-0000-000029E80000}"/>
    <cellStyle name="Percent 5 2 6 2" xfId="893" xr:uid="{00000000-0005-0000-0000-00002AE80000}"/>
    <cellStyle name="Percent 5 2 6 2 2" xfId="2044" xr:uid="{00000000-0005-0000-0000-00002BE80000}"/>
    <cellStyle name="Percent 5 2 6 3" xfId="2043" xr:uid="{00000000-0005-0000-0000-00002CE80000}"/>
    <cellStyle name="Percent 5 2 7" xfId="894" xr:uid="{00000000-0005-0000-0000-00002DE80000}"/>
    <cellStyle name="Percent 5 2 7 2" xfId="895" xr:uid="{00000000-0005-0000-0000-00002EE80000}"/>
    <cellStyle name="Percent 5 2 7 2 2" xfId="2046" xr:uid="{00000000-0005-0000-0000-00002FE80000}"/>
    <cellStyle name="Percent 5 2 7 3" xfId="896" xr:uid="{00000000-0005-0000-0000-000030E80000}"/>
    <cellStyle name="Percent 5 2 7 3 2" xfId="2047" xr:uid="{00000000-0005-0000-0000-000031E80000}"/>
    <cellStyle name="Percent 5 2 7 4" xfId="897" xr:uid="{00000000-0005-0000-0000-000032E80000}"/>
    <cellStyle name="Percent 5 2 7 4 2" xfId="898" xr:uid="{00000000-0005-0000-0000-000033E80000}"/>
    <cellStyle name="Percent 5 2 7 4 2 2" xfId="899" xr:uid="{00000000-0005-0000-0000-000034E80000}"/>
    <cellStyle name="Percent 5 2 7 4 2 2 2" xfId="2050" xr:uid="{00000000-0005-0000-0000-000035E80000}"/>
    <cellStyle name="Percent 5 2 7 4 2 3" xfId="900" xr:uid="{00000000-0005-0000-0000-000036E80000}"/>
    <cellStyle name="Percent 5 2 7 4 2 3 2" xfId="901" xr:uid="{00000000-0005-0000-0000-000037E80000}"/>
    <cellStyle name="Percent 5 2 7 4 2 3 2 2" xfId="2052" xr:uid="{00000000-0005-0000-0000-000038E80000}"/>
    <cellStyle name="Percent 5 2 7 4 2 3 3" xfId="902" xr:uid="{00000000-0005-0000-0000-000039E80000}"/>
    <cellStyle name="Percent 5 2 7 4 2 3 3 2" xfId="903" xr:uid="{00000000-0005-0000-0000-00003AE80000}"/>
    <cellStyle name="Percent 5 2 7 4 2 3 3 2 2" xfId="2054" xr:uid="{00000000-0005-0000-0000-00003BE80000}"/>
    <cellStyle name="Percent 5 2 7 4 2 3 3 3" xfId="2053" xr:uid="{00000000-0005-0000-0000-00003CE80000}"/>
    <cellStyle name="Percent 5 2 7 4 2 3 4" xfId="2051" xr:uid="{00000000-0005-0000-0000-00003DE80000}"/>
    <cellStyle name="Percent 5 2 7 4 2 4" xfId="2049" xr:uid="{00000000-0005-0000-0000-00003EE80000}"/>
    <cellStyle name="Percent 5 2 7 4 3" xfId="904" xr:uid="{00000000-0005-0000-0000-00003FE80000}"/>
    <cellStyle name="Percent 5 2 7 4 3 2" xfId="2055" xr:uid="{00000000-0005-0000-0000-000040E80000}"/>
    <cellStyle name="Percent 5 2 7 4 4" xfId="905" xr:uid="{00000000-0005-0000-0000-000041E80000}"/>
    <cellStyle name="Percent 5 2 7 4 4 2" xfId="906" xr:uid="{00000000-0005-0000-0000-000042E80000}"/>
    <cellStyle name="Percent 5 2 7 4 4 2 2" xfId="2057" xr:uid="{00000000-0005-0000-0000-000043E80000}"/>
    <cellStyle name="Percent 5 2 7 4 4 3" xfId="907" xr:uid="{00000000-0005-0000-0000-000044E80000}"/>
    <cellStyle name="Percent 5 2 7 4 4 3 2" xfId="908" xr:uid="{00000000-0005-0000-0000-000045E80000}"/>
    <cellStyle name="Percent 5 2 7 4 4 3 2 2" xfId="2059" xr:uid="{00000000-0005-0000-0000-000046E80000}"/>
    <cellStyle name="Percent 5 2 7 4 4 3 3" xfId="2058" xr:uid="{00000000-0005-0000-0000-000047E80000}"/>
    <cellStyle name="Percent 5 2 7 4 4 4" xfId="2056" xr:uid="{00000000-0005-0000-0000-000048E80000}"/>
    <cellStyle name="Percent 5 2 7 4 5" xfId="2048" xr:uid="{00000000-0005-0000-0000-000049E80000}"/>
    <cellStyle name="Percent 5 2 7 5" xfId="2045" xr:uid="{00000000-0005-0000-0000-00004AE80000}"/>
    <cellStyle name="Percent 5 2 8" xfId="1907" xr:uid="{00000000-0005-0000-0000-00004BE80000}"/>
    <cellStyle name="Percent 5 3" xfId="909" xr:uid="{00000000-0005-0000-0000-00004CE80000}"/>
    <cellStyle name="Percent 5 3 2" xfId="2060" xr:uid="{00000000-0005-0000-0000-00004DE80000}"/>
    <cellStyle name="Percent 5 4" xfId="910" xr:uid="{00000000-0005-0000-0000-00004EE80000}"/>
    <cellStyle name="Percent 5 4 10" xfId="5495" xr:uid="{00000000-0005-0000-0000-00004FE80000}"/>
    <cellStyle name="Percent 5 4 10 2" xfId="18126" xr:uid="{00000000-0005-0000-0000-000050E80000}"/>
    <cellStyle name="Percent 5 4 10 2 2" xfId="53342" xr:uid="{00000000-0005-0000-0000-000051E80000}"/>
    <cellStyle name="Percent 5 4 10 3" xfId="40745" xr:uid="{00000000-0005-0000-0000-000052E80000}"/>
    <cellStyle name="Percent 5 4 10 4" xfId="30731" xr:uid="{00000000-0005-0000-0000-000053E80000}"/>
    <cellStyle name="Percent 5 4 11" xfId="6951" xr:uid="{00000000-0005-0000-0000-000054E80000}"/>
    <cellStyle name="Percent 5 4 11 2" xfId="19580" xr:uid="{00000000-0005-0000-0000-000055E80000}"/>
    <cellStyle name="Percent 5 4 11 2 2" xfId="54796" xr:uid="{00000000-0005-0000-0000-000056E80000}"/>
    <cellStyle name="Percent 5 4 11 3" xfId="42199" xr:uid="{00000000-0005-0000-0000-000057E80000}"/>
    <cellStyle name="Percent 5 4 11 4" xfId="32185" xr:uid="{00000000-0005-0000-0000-000058E80000}"/>
    <cellStyle name="Percent 5 4 12" xfId="8733" xr:uid="{00000000-0005-0000-0000-000059E80000}"/>
    <cellStyle name="Percent 5 4 12 2" xfId="21356" xr:uid="{00000000-0005-0000-0000-00005AE80000}"/>
    <cellStyle name="Percent 5 4 12 2 2" xfId="56572" xr:uid="{00000000-0005-0000-0000-00005BE80000}"/>
    <cellStyle name="Percent 5 4 12 3" xfId="43975" xr:uid="{00000000-0005-0000-0000-00005CE80000}"/>
    <cellStyle name="Percent 5 4 12 4" xfId="33961" xr:uid="{00000000-0005-0000-0000-00005DE80000}"/>
    <cellStyle name="Percent 5 4 13" xfId="10762" xr:uid="{00000000-0005-0000-0000-00005EE80000}"/>
    <cellStyle name="Percent 5 4 13 2" xfId="23373" xr:uid="{00000000-0005-0000-0000-00005FE80000}"/>
    <cellStyle name="Percent 5 4 13 2 2" xfId="58589" xr:uid="{00000000-0005-0000-0000-000060E80000}"/>
    <cellStyle name="Percent 5 4 13 3" xfId="45992" xr:uid="{00000000-0005-0000-0000-000061E80000}"/>
    <cellStyle name="Percent 5 4 13 4" xfId="35978" xr:uid="{00000000-0005-0000-0000-000062E80000}"/>
    <cellStyle name="Percent 5 4 14" xfId="14895" xr:uid="{00000000-0005-0000-0000-000063E80000}"/>
    <cellStyle name="Percent 5 4 14 2" xfId="50112" xr:uid="{00000000-0005-0000-0000-000064E80000}"/>
    <cellStyle name="Percent 5 4 14 3" xfId="27501" xr:uid="{00000000-0005-0000-0000-000065E80000}"/>
    <cellStyle name="Percent 5 4 15" xfId="12309" xr:uid="{00000000-0005-0000-0000-000066E80000}"/>
    <cellStyle name="Percent 5 4 15 2" xfId="47527" xr:uid="{00000000-0005-0000-0000-000067E80000}"/>
    <cellStyle name="Percent 5 4 16" xfId="37514" xr:uid="{00000000-0005-0000-0000-000068E80000}"/>
    <cellStyle name="Percent 5 4 17" xfId="24916" xr:uid="{00000000-0005-0000-0000-000069E80000}"/>
    <cellStyle name="Percent 5 4 18" xfId="60129" xr:uid="{00000000-0005-0000-0000-00006AE80000}"/>
    <cellStyle name="Percent 5 4 2" xfId="2061" xr:uid="{00000000-0005-0000-0000-00006BE80000}"/>
    <cellStyle name="Percent 5 4 2 10" xfId="7025" xr:uid="{00000000-0005-0000-0000-00006CE80000}"/>
    <cellStyle name="Percent 5 4 2 10 2" xfId="19652" xr:uid="{00000000-0005-0000-0000-00006DE80000}"/>
    <cellStyle name="Percent 5 4 2 10 2 2" xfId="54868" xr:uid="{00000000-0005-0000-0000-00006EE80000}"/>
    <cellStyle name="Percent 5 4 2 10 3" xfId="42271" xr:uid="{00000000-0005-0000-0000-00006FE80000}"/>
    <cellStyle name="Percent 5 4 2 10 4" xfId="32257" xr:uid="{00000000-0005-0000-0000-000070E80000}"/>
    <cellStyle name="Percent 5 4 2 11" xfId="8806" xr:uid="{00000000-0005-0000-0000-000071E80000}"/>
    <cellStyle name="Percent 5 4 2 11 2" xfId="21428" xr:uid="{00000000-0005-0000-0000-000072E80000}"/>
    <cellStyle name="Percent 5 4 2 11 2 2" xfId="56644" xr:uid="{00000000-0005-0000-0000-000073E80000}"/>
    <cellStyle name="Percent 5 4 2 11 3" xfId="44047" xr:uid="{00000000-0005-0000-0000-000074E80000}"/>
    <cellStyle name="Percent 5 4 2 11 4" xfId="34033" xr:uid="{00000000-0005-0000-0000-000075E80000}"/>
    <cellStyle name="Percent 5 4 2 12" xfId="10763" xr:uid="{00000000-0005-0000-0000-000076E80000}"/>
    <cellStyle name="Percent 5 4 2 12 2" xfId="23374" xr:uid="{00000000-0005-0000-0000-000077E80000}"/>
    <cellStyle name="Percent 5 4 2 12 2 2" xfId="58590" xr:uid="{00000000-0005-0000-0000-000078E80000}"/>
    <cellStyle name="Percent 5 4 2 12 3" xfId="45993" xr:uid="{00000000-0005-0000-0000-000079E80000}"/>
    <cellStyle name="Percent 5 4 2 12 4" xfId="35979" xr:uid="{00000000-0005-0000-0000-00007AE80000}"/>
    <cellStyle name="Percent 5 4 2 13" xfId="14967" xr:uid="{00000000-0005-0000-0000-00007BE80000}"/>
    <cellStyle name="Percent 5 4 2 13 2" xfId="50184" xr:uid="{00000000-0005-0000-0000-00007CE80000}"/>
    <cellStyle name="Percent 5 4 2 13 3" xfId="27573" xr:uid="{00000000-0005-0000-0000-00007DE80000}"/>
    <cellStyle name="Percent 5 4 2 14" xfId="12381" xr:uid="{00000000-0005-0000-0000-00007EE80000}"/>
    <cellStyle name="Percent 5 4 2 14 2" xfId="47599" xr:uid="{00000000-0005-0000-0000-00007FE80000}"/>
    <cellStyle name="Percent 5 4 2 15" xfId="37586" xr:uid="{00000000-0005-0000-0000-000080E80000}"/>
    <cellStyle name="Percent 5 4 2 16" xfId="24988" xr:uid="{00000000-0005-0000-0000-000081E80000}"/>
    <cellStyle name="Percent 5 4 2 17" xfId="60201" xr:uid="{00000000-0005-0000-0000-000082E80000}"/>
    <cellStyle name="Percent 5 4 2 2" xfId="2417" xr:uid="{00000000-0005-0000-0000-000083E80000}"/>
    <cellStyle name="Percent 5 4 2 2 10" xfId="10764" xr:uid="{00000000-0005-0000-0000-000084E80000}"/>
    <cellStyle name="Percent 5 4 2 2 10 2" xfId="23375" xr:uid="{00000000-0005-0000-0000-000085E80000}"/>
    <cellStyle name="Percent 5 4 2 2 10 2 2" xfId="58591" xr:uid="{00000000-0005-0000-0000-000086E80000}"/>
    <cellStyle name="Percent 5 4 2 2 10 3" xfId="45994" xr:uid="{00000000-0005-0000-0000-000087E80000}"/>
    <cellStyle name="Percent 5 4 2 2 10 4" xfId="35980" xr:uid="{00000000-0005-0000-0000-000088E80000}"/>
    <cellStyle name="Percent 5 4 2 2 11" xfId="15125" xr:uid="{00000000-0005-0000-0000-000089E80000}"/>
    <cellStyle name="Percent 5 4 2 2 11 2" xfId="50341" xr:uid="{00000000-0005-0000-0000-00008AE80000}"/>
    <cellStyle name="Percent 5 4 2 2 11 3" xfId="27730" xr:uid="{00000000-0005-0000-0000-00008BE80000}"/>
    <cellStyle name="Percent 5 4 2 2 12" xfId="12538" xr:uid="{00000000-0005-0000-0000-00008CE80000}"/>
    <cellStyle name="Percent 5 4 2 2 12 2" xfId="47756" xr:uid="{00000000-0005-0000-0000-00008DE80000}"/>
    <cellStyle name="Percent 5 4 2 2 13" xfId="37744" xr:uid="{00000000-0005-0000-0000-00008EE80000}"/>
    <cellStyle name="Percent 5 4 2 2 14" xfId="25145" xr:uid="{00000000-0005-0000-0000-00008FE80000}"/>
    <cellStyle name="Percent 5 4 2 2 15" xfId="60358" xr:uid="{00000000-0005-0000-0000-000090E80000}"/>
    <cellStyle name="Percent 5 4 2 2 2" xfId="3260" xr:uid="{00000000-0005-0000-0000-000091E80000}"/>
    <cellStyle name="Percent 5 4 2 2 2 10" xfId="25629" xr:uid="{00000000-0005-0000-0000-000092E80000}"/>
    <cellStyle name="Percent 5 4 2 2 2 11" xfId="61164" xr:uid="{00000000-0005-0000-0000-000093E80000}"/>
    <cellStyle name="Percent 5 4 2 2 2 2" xfId="5060" xr:uid="{00000000-0005-0000-0000-000094E80000}"/>
    <cellStyle name="Percent 5 4 2 2 2 2 2" xfId="17707" xr:uid="{00000000-0005-0000-0000-000095E80000}"/>
    <cellStyle name="Percent 5 4 2 2 2 2 2 2" xfId="52923" xr:uid="{00000000-0005-0000-0000-000096E80000}"/>
    <cellStyle name="Percent 5 4 2 2 2 2 2 3" xfId="30312" xr:uid="{00000000-0005-0000-0000-000097E80000}"/>
    <cellStyle name="Percent 5 4 2 2 2 2 3" xfId="14153" xr:uid="{00000000-0005-0000-0000-000098E80000}"/>
    <cellStyle name="Percent 5 4 2 2 2 2 3 2" xfId="49371" xr:uid="{00000000-0005-0000-0000-000099E80000}"/>
    <cellStyle name="Percent 5 4 2 2 2 2 4" xfId="40326" xr:uid="{00000000-0005-0000-0000-00009AE80000}"/>
    <cellStyle name="Percent 5 4 2 2 2 2 5" xfId="26760" xr:uid="{00000000-0005-0000-0000-00009BE80000}"/>
    <cellStyle name="Percent 5 4 2 2 2 3" xfId="6530" xr:uid="{00000000-0005-0000-0000-00009CE80000}"/>
    <cellStyle name="Percent 5 4 2 2 2 3 2" xfId="19161" xr:uid="{00000000-0005-0000-0000-00009DE80000}"/>
    <cellStyle name="Percent 5 4 2 2 2 3 2 2" xfId="54377" xr:uid="{00000000-0005-0000-0000-00009EE80000}"/>
    <cellStyle name="Percent 5 4 2 2 2 3 3" xfId="41780" xr:uid="{00000000-0005-0000-0000-00009FE80000}"/>
    <cellStyle name="Percent 5 4 2 2 2 3 4" xfId="31766" xr:uid="{00000000-0005-0000-0000-0000A0E80000}"/>
    <cellStyle name="Percent 5 4 2 2 2 4" xfId="7989" xr:uid="{00000000-0005-0000-0000-0000A1E80000}"/>
    <cellStyle name="Percent 5 4 2 2 2 4 2" xfId="20615" xr:uid="{00000000-0005-0000-0000-0000A2E80000}"/>
    <cellStyle name="Percent 5 4 2 2 2 4 2 2" xfId="55831" xr:uid="{00000000-0005-0000-0000-0000A3E80000}"/>
    <cellStyle name="Percent 5 4 2 2 2 4 3" xfId="43234" xr:uid="{00000000-0005-0000-0000-0000A4E80000}"/>
    <cellStyle name="Percent 5 4 2 2 2 4 4" xfId="33220" xr:uid="{00000000-0005-0000-0000-0000A5E80000}"/>
    <cellStyle name="Percent 5 4 2 2 2 5" xfId="9770" xr:uid="{00000000-0005-0000-0000-0000A6E80000}"/>
    <cellStyle name="Percent 5 4 2 2 2 5 2" xfId="22391" xr:uid="{00000000-0005-0000-0000-0000A7E80000}"/>
    <cellStyle name="Percent 5 4 2 2 2 5 2 2" xfId="57607" xr:uid="{00000000-0005-0000-0000-0000A8E80000}"/>
    <cellStyle name="Percent 5 4 2 2 2 5 3" xfId="45010" xr:uid="{00000000-0005-0000-0000-0000A9E80000}"/>
    <cellStyle name="Percent 5 4 2 2 2 5 4" xfId="34996" xr:uid="{00000000-0005-0000-0000-0000AAE80000}"/>
    <cellStyle name="Percent 5 4 2 2 2 6" xfId="11564" xr:uid="{00000000-0005-0000-0000-0000ABE80000}"/>
    <cellStyle name="Percent 5 4 2 2 2 6 2" xfId="24167" xr:uid="{00000000-0005-0000-0000-0000ACE80000}"/>
    <cellStyle name="Percent 5 4 2 2 2 6 2 2" xfId="59383" xr:uid="{00000000-0005-0000-0000-0000ADE80000}"/>
    <cellStyle name="Percent 5 4 2 2 2 6 3" xfId="46786" xr:uid="{00000000-0005-0000-0000-0000AEE80000}"/>
    <cellStyle name="Percent 5 4 2 2 2 6 4" xfId="36772" xr:uid="{00000000-0005-0000-0000-0000AFE80000}"/>
    <cellStyle name="Percent 5 4 2 2 2 7" xfId="15931" xr:uid="{00000000-0005-0000-0000-0000B0E80000}"/>
    <cellStyle name="Percent 5 4 2 2 2 7 2" xfId="51147" xr:uid="{00000000-0005-0000-0000-0000B1E80000}"/>
    <cellStyle name="Percent 5 4 2 2 2 7 3" xfId="28536" xr:uid="{00000000-0005-0000-0000-0000B2E80000}"/>
    <cellStyle name="Percent 5 4 2 2 2 8" xfId="13022" xr:uid="{00000000-0005-0000-0000-0000B3E80000}"/>
    <cellStyle name="Percent 5 4 2 2 2 8 2" xfId="48240" xr:uid="{00000000-0005-0000-0000-0000B4E80000}"/>
    <cellStyle name="Percent 5 4 2 2 2 9" xfId="38550" xr:uid="{00000000-0005-0000-0000-0000B5E80000}"/>
    <cellStyle name="Percent 5 4 2 2 3" xfId="3589" xr:uid="{00000000-0005-0000-0000-0000B6E80000}"/>
    <cellStyle name="Percent 5 4 2 2 3 10" xfId="27085" xr:uid="{00000000-0005-0000-0000-0000B7E80000}"/>
    <cellStyle name="Percent 5 4 2 2 3 11" xfId="61489" xr:uid="{00000000-0005-0000-0000-0000B8E80000}"/>
    <cellStyle name="Percent 5 4 2 2 3 2" xfId="5385" xr:uid="{00000000-0005-0000-0000-0000B9E80000}"/>
    <cellStyle name="Percent 5 4 2 2 3 2 2" xfId="18032" xr:uid="{00000000-0005-0000-0000-0000BAE80000}"/>
    <cellStyle name="Percent 5 4 2 2 3 2 2 2" xfId="53248" xr:uid="{00000000-0005-0000-0000-0000BBE80000}"/>
    <cellStyle name="Percent 5 4 2 2 3 2 3" xfId="40651" xr:uid="{00000000-0005-0000-0000-0000BCE80000}"/>
    <cellStyle name="Percent 5 4 2 2 3 2 4" xfId="30637" xr:uid="{00000000-0005-0000-0000-0000BDE80000}"/>
    <cellStyle name="Percent 5 4 2 2 3 3" xfId="6855" xr:uid="{00000000-0005-0000-0000-0000BEE80000}"/>
    <cellStyle name="Percent 5 4 2 2 3 3 2" xfId="19486" xr:uid="{00000000-0005-0000-0000-0000BFE80000}"/>
    <cellStyle name="Percent 5 4 2 2 3 3 2 2" xfId="54702" xr:uid="{00000000-0005-0000-0000-0000C0E80000}"/>
    <cellStyle name="Percent 5 4 2 2 3 3 3" xfId="42105" xr:uid="{00000000-0005-0000-0000-0000C1E80000}"/>
    <cellStyle name="Percent 5 4 2 2 3 3 4" xfId="32091" xr:uid="{00000000-0005-0000-0000-0000C2E80000}"/>
    <cellStyle name="Percent 5 4 2 2 3 4" xfId="8314" xr:uid="{00000000-0005-0000-0000-0000C3E80000}"/>
    <cellStyle name="Percent 5 4 2 2 3 4 2" xfId="20940" xr:uid="{00000000-0005-0000-0000-0000C4E80000}"/>
    <cellStyle name="Percent 5 4 2 2 3 4 2 2" xfId="56156" xr:uid="{00000000-0005-0000-0000-0000C5E80000}"/>
    <cellStyle name="Percent 5 4 2 2 3 4 3" xfId="43559" xr:uid="{00000000-0005-0000-0000-0000C6E80000}"/>
    <cellStyle name="Percent 5 4 2 2 3 4 4" xfId="33545" xr:uid="{00000000-0005-0000-0000-0000C7E80000}"/>
    <cellStyle name="Percent 5 4 2 2 3 5" xfId="10095" xr:uid="{00000000-0005-0000-0000-0000C8E80000}"/>
    <cellStyle name="Percent 5 4 2 2 3 5 2" xfId="22716" xr:uid="{00000000-0005-0000-0000-0000C9E80000}"/>
    <cellStyle name="Percent 5 4 2 2 3 5 2 2" xfId="57932" xr:uid="{00000000-0005-0000-0000-0000CAE80000}"/>
    <cellStyle name="Percent 5 4 2 2 3 5 3" xfId="45335" xr:uid="{00000000-0005-0000-0000-0000CBE80000}"/>
    <cellStyle name="Percent 5 4 2 2 3 5 4" xfId="35321" xr:uid="{00000000-0005-0000-0000-0000CCE80000}"/>
    <cellStyle name="Percent 5 4 2 2 3 6" xfId="11889" xr:uid="{00000000-0005-0000-0000-0000CDE80000}"/>
    <cellStyle name="Percent 5 4 2 2 3 6 2" xfId="24492" xr:uid="{00000000-0005-0000-0000-0000CEE80000}"/>
    <cellStyle name="Percent 5 4 2 2 3 6 2 2" xfId="59708" xr:uid="{00000000-0005-0000-0000-0000CFE80000}"/>
    <cellStyle name="Percent 5 4 2 2 3 6 3" xfId="47111" xr:uid="{00000000-0005-0000-0000-0000D0E80000}"/>
    <cellStyle name="Percent 5 4 2 2 3 6 4" xfId="37097" xr:uid="{00000000-0005-0000-0000-0000D1E80000}"/>
    <cellStyle name="Percent 5 4 2 2 3 7" xfId="16256" xr:uid="{00000000-0005-0000-0000-0000D2E80000}"/>
    <cellStyle name="Percent 5 4 2 2 3 7 2" xfId="51472" xr:uid="{00000000-0005-0000-0000-0000D3E80000}"/>
    <cellStyle name="Percent 5 4 2 2 3 7 3" xfId="28861" xr:uid="{00000000-0005-0000-0000-0000D4E80000}"/>
    <cellStyle name="Percent 5 4 2 2 3 8" xfId="14478" xr:uid="{00000000-0005-0000-0000-0000D5E80000}"/>
    <cellStyle name="Percent 5 4 2 2 3 8 2" xfId="49696" xr:uid="{00000000-0005-0000-0000-0000D6E80000}"/>
    <cellStyle name="Percent 5 4 2 2 3 9" xfId="38875" xr:uid="{00000000-0005-0000-0000-0000D7E80000}"/>
    <cellStyle name="Percent 5 4 2 2 4" xfId="2750" xr:uid="{00000000-0005-0000-0000-0000D8E80000}"/>
    <cellStyle name="Percent 5 4 2 2 4 10" xfId="26276" xr:uid="{00000000-0005-0000-0000-0000D9E80000}"/>
    <cellStyle name="Percent 5 4 2 2 4 11" xfId="60680" xr:uid="{00000000-0005-0000-0000-0000DAE80000}"/>
    <cellStyle name="Percent 5 4 2 2 4 2" xfId="4576" xr:uid="{00000000-0005-0000-0000-0000DBE80000}"/>
    <cellStyle name="Percent 5 4 2 2 4 2 2" xfId="17223" xr:uid="{00000000-0005-0000-0000-0000DCE80000}"/>
    <cellStyle name="Percent 5 4 2 2 4 2 2 2" xfId="52439" xr:uid="{00000000-0005-0000-0000-0000DDE80000}"/>
    <cellStyle name="Percent 5 4 2 2 4 2 3" xfId="39842" xr:uid="{00000000-0005-0000-0000-0000DEE80000}"/>
    <cellStyle name="Percent 5 4 2 2 4 2 4" xfId="29828" xr:uid="{00000000-0005-0000-0000-0000DFE80000}"/>
    <cellStyle name="Percent 5 4 2 2 4 3" xfId="6046" xr:uid="{00000000-0005-0000-0000-0000E0E80000}"/>
    <cellStyle name="Percent 5 4 2 2 4 3 2" xfId="18677" xr:uid="{00000000-0005-0000-0000-0000E1E80000}"/>
    <cellStyle name="Percent 5 4 2 2 4 3 2 2" xfId="53893" xr:uid="{00000000-0005-0000-0000-0000E2E80000}"/>
    <cellStyle name="Percent 5 4 2 2 4 3 3" xfId="41296" xr:uid="{00000000-0005-0000-0000-0000E3E80000}"/>
    <cellStyle name="Percent 5 4 2 2 4 3 4" xfId="31282" xr:uid="{00000000-0005-0000-0000-0000E4E80000}"/>
    <cellStyle name="Percent 5 4 2 2 4 4" xfId="7505" xr:uid="{00000000-0005-0000-0000-0000E5E80000}"/>
    <cellStyle name="Percent 5 4 2 2 4 4 2" xfId="20131" xr:uid="{00000000-0005-0000-0000-0000E6E80000}"/>
    <cellStyle name="Percent 5 4 2 2 4 4 2 2" xfId="55347" xr:uid="{00000000-0005-0000-0000-0000E7E80000}"/>
    <cellStyle name="Percent 5 4 2 2 4 4 3" xfId="42750" xr:uid="{00000000-0005-0000-0000-0000E8E80000}"/>
    <cellStyle name="Percent 5 4 2 2 4 4 4" xfId="32736" xr:uid="{00000000-0005-0000-0000-0000E9E80000}"/>
    <cellStyle name="Percent 5 4 2 2 4 5" xfId="9286" xr:uid="{00000000-0005-0000-0000-0000EAE80000}"/>
    <cellStyle name="Percent 5 4 2 2 4 5 2" xfId="21907" xr:uid="{00000000-0005-0000-0000-0000EBE80000}"/>
    <cellStyle name="Percent 5 4 2 2 4 5 2 2" xfId="57123" xr:uid="{00000000-0005-0000-0000-0000ECE80000}"/>
    <cellStyle name="Percent 5 4 2 2 4 5 3" xfId="44526" xr:uid="{00000000-0005-0000-0000-0000EDE80000}"/>
    <cellStyle name="Percent 5 4 2 2 4 5 4" xfId="34512" xr:uid="{00000000-0005-0000-0000-0000EEE80000}"/>
    <cellStyle name="Percent 5 4 2 2 4 6" xfId="11080" xr:uid="{00000000-0005-0000-0000-0000EFE80000}"/>
    <cellStyle name="Percent 5 4 2 2 4 6 2" xfId="23683" xr:uid="{00000000-0005-0000-0000-0000F0E80000}"/>
    <cellStyle name="Percent 5 4 2 2 4 6 2 2" xfId="58899" xr:uid="{00000000-0005-0000-0000-0000F1E80000}"/>
    <cellStyle name="Percent 5 4 2 2 4 6 3" xfId="46302" xr:uid="{00000000-0005-0000-0000-0000F2E80000}"/>
    <cellStyle name="Percent 5 4 2 2 4 6 4" xfId="36288" xr:uid="{00000000-0005-0000-0000-0000F3E80000}"/>
    <cellStyle name="Percent 5 4 2 2 4 7" xfId="15447" xr:uid="{00000000-0005-0000-0000-0000F4E80000}"/>
    <cellStyle name="Percent 5 4 2 2 4 7 2" xfId="50663" xr:uid="{00000000-0005-0000-0000-0000F5E80000}"/>
    <cellStyle name="Percent 5 4 2 2 4 7 3" xfId="28052" xr:uid="{00000000-0005-0000-0000-0000F6E80000}"/>
    <cellStyle name="Percent 5 4 2 2 4 8" xfId="13669" xr:uid="{00000000-0005-0000-0000-0000F7E80000}"/>
    <cellStyle name="Percent 5 4 2 2 4 8 2" xfId="48887" xr:uid="{00000000-0005-0000-0000-0000F8E80000}"/>
    <cellStyle name="Percent 5 4 2 2 4 9" xfId="38066" xr:uid="{00000000-0005-0000-0000-0000F9E80000}"/>
    <cellStyle name="Percent 5 4 2 2 5" xfId="3914" xr:uid="{00000000-0005-0000-0000-0000FAE80000}"/>
    <cellStyle name="Percent 5 4 2 2 5 2" xfId="8637" xr:uid="{00000000-0005-0000-0000-0000FBE80000}"/>
    <cellStyle name="Percent 5 4 2 2 5 2 2" xfId="21263" xr:uid="{00000000-0005-0000-0000-0000FCE80000}"/>
    <cellStyle name="Percent 5 4 2 2 5 2 2 2" xfId="56479" xr:uid="{00000000-0005-0000-0000-0000FDE80000}"/>
    <cellStyle name="Percent 5 4 2 2 5 2 3" xfId="43882" xr:uid="{00000000-0005-0000-0000-0000FEE80000}"/>
    <cellStyle name="Percent 5 4 2 2 5 2 4" xfId="33868" xr:uid="{00000000-0005-0000-0000-0000FFE80000}"/>
    <cellStyle name="Percent 5 4 2 2 5 3" xfId="10418" xr:uid="{00000000-0005-0000-0000-000000E90000}"/>
    <cellStyle name="Percent 5 4 2 2 5 3 2" xfId="23039" xr:uid="{00000000-0005-0000-0000-000001E90000}"/>
    <cellStyle name="Percent 5 4 2 2 5 3 2 2" xfId="58255" xr:uid="{00000000-0005-0000-0000-000002E90000}"/>
    <cellStyle name="Percent 5 4 2 2 5 3 3" xfId="45658" xr:uid="{00000000-0005-0000-0000-000003E90000}"/>
    <cellStyle name="Percent 5 4 2 2 5 3 4" xfId="35644" xr:uid="{00000000-0005-0000-0000-000004E90000}"/>
    <cellStyle name="Percent 5 4 2 2 5 4" xfId="12214" xr:uid="{00000000-0005-0000-0000-000005E90000}"/>
    <cellStyle name="Percent 5 4 2 2 5 4 2" xfId="24815" xr:uid="{00000000-0005-0000-0000-000006E90000}"/>
    <cellStyle name="Percent 5 4 2 2 5 4 2 2" xfId="60031" xr:uid="{00000000-0005-0000-0000-000007E90000}"/>
    <cellStyle name="Percent 5 4 2 2 5 4 3" xfId="47434" xr:uid="{00000000-0005-0000-0000-000008E90000}"/>
    <cellStyle name="Percent 5 4 2 2 5 4 4" xfId="37420" xr:uid="{00000000-0005-0000-0000-000009E90000}"/>
    <cellStyle name="Percent 5 4 2 2 5 5" xfId="16579" xr:uid="{00000000-0005-0000-0000-00000AE90000}"/>
    <cellStyle name="Percent 5 4 2 2 5 5 2" xfId="51795" xr:uid="{00000000-0005-0000-0000-00000BE90000}"/>
    <cellStyle name="Percent 5 4 2 2 5 5 3" xfId="29184" xr:uid="{00000000-0005-0000-0000-00000CE90000}"/>
    <cellStyle name="Percent 5 4 2 2 5 6" xfId="14801" xr:uid="{00000000-0005-0000-0000-00000DE90000}"/>
    <cellStyle name="Percent 5 4 2 2 5 6 2" xfId="50019" xr:uid="{00000000-0005-0000-0000-00000EE90000}"/>
    <cellStyle name="Percent 5 4 2 2 5 7" xfId="39198" xr:uid="{00000000-0005-0000-0000-00000FE90000}"/>
    <cellStyle name="Percent 5 4 2 2 5 8" xfId="27408" xr:uid="{00000000-0005-0000-0000-000010E90000}"/>
    <cellStyle name="Percent 5 4 2 2 6" xfId="4254" xr:uid="{00000000-0005-0000-0000-000011E90000}"/>
    <cellStyle name="Percent 5 4 2 2 6 2" xfId="16901" xr:uid="{00000000-0005-0000-0000-000012E90000}"/>
    <cellStyle name="Percent 5 4 2 2 6 2 2" xfId="52117" xr:uid="{00000000-0005-0000-0000-000013E90000}"/>
    <cellStyle name="Percent 5 4 2 2 6 2 3" xfId="29506" xr:uid="{00000000-0005-0000-0000-000014E90000}"/>
    <cellStyle name="Percent 5 4 2 2 6 3" xfId="13347" xr:uid="{00000000-0005-0000-0000-000015E90000}"/>
    <cellStyle name="Percent 5 4 2 2 6 3 2" xfId="48565" xr:uid="{00000000-0005-0000-0000-000016E90000}"/>
    <cellStyle name="Percent 5 4 2 2 6 4" xfId="39520" xr:uid="{00000000-0005-0000-0000-000017E90000}"/>
    <cellStyle name="Percent 5 4 2 2 6 5" xfId="25954" xr:uid="{00000000-0005-0000-0000-000018E90000}"/>
    <cellStyle name="Percent 5 4 2 2 7" xfId="5724" xr:uid="{00000000-0005-0000-0000-000019E90000}"/>
    <cellStyle name="Percent 5 4 2 2 7 2" xfId="18355" xr:uid="{00000000-0005-0000-0000-00001AE90000}"/>
    <cellStyle name="Percent 5 4 2 2 7 2 2" xfId="53571" xr:uid="{00000000-0005-0000-0000-00001BE90000}"/>
    <cellStyle name="Percent 5 4 2 2 7 3" xfId="40974" xr:uid="{00000000-0005-0000-0000-00001CE90000}"/>
    <cellStyle name="Percent 5 4 2 2 7 4" xfId="30960" xr:uid="{00000000-0005-0000-0000-00001DE90000}"/>
    <cellStyle name="Percent 5 4 2 2 8" xfId="7183" xr:uid="{00000000-0005-0000-0000-00001EE90000}"/>
    <cellStyle name="Percent 5 4 2 2 8 2" xfId="19809" xr:uid="{00000000-0005-0000-0000-00001FE90000}"/>
    <cellStyle name="Percent 5 4 2 2 8 2 2" xfId="55025" xr:uid="{00000000-0005-0000-0000-000020E90000}"/>
    <cellStyle name="Percent 5 4 2 2 8 3" xfId="42428" xr:uid="{00000000-0005-0000-0000-000021E90000}"/>
    <cellStyle name="Percent 5 4 2 2 8 4" xfId="32414" xr:uid="{00000000-0005-0000-0000-000022E90000}"/>
    <cellStyle name="Percent 5 4 2 2 9" xfId="8964" xr:uid="{00000000-0005-0000-0000-000023E90000}"/>
    <cellStyle name="Percent 5 4 2 2 9 2" xfId="21585" xr:uid="{00000000-0005-0000-0000-000024E90000}"/>
    <cellStyle name="Percent 5 4 2 2 9 2 2" xfId="56801" xr:uid="{00000000-0005-0000-0000-000025E90000}"/>
    <cellStyle name="Percent 5 4 2 2 9 3" xfId="44204" xr:uid="{00000000-0005-0000-0000-000026E90000}"/>
    <cellStyle name="Percent 5 4 2 2 9 4" xfId="34190" xr:uid="{00000000-0005-0000-0000-000027E90000}"/>
    <cellStyle name="Percent 5 4 2 3" xfId="3101" xr:uid="{00000000-0005-0000-0000-000028E90000}"/>
    <cellStyle name="Percent 5 4 2 3 10" xfId="25472" xr:uid="{00000000-0005-0000-0000-000029E90000}"/>
    <cellStyle name="Percent 5 4 2 3 11" xfId="61007" xr:uid="{00000000-0005-0000-0000-00002AE90000}"/>
    <cellStyle name="Percent 5 4 2 3 2" xfId="4903" xr:uid="{00000000-0005-0000-0000-00002BE90000}"/>
    <cellStyle name="Percent 5 4 2 3 2 2" xfId="17550" xr:uid="{00000000-0005-0000-0000-00002CE90000}"/>
    <cellStyle name="Percent 5 4 2 3 2 2 2" xfId="52766" xr:uid="{00000000-0005-0000-0000-00002DE90000}"/>
    <cellStyle name="Percent 5 4 2 3 2 2 3" xfId="30155" xr:uid="{00000000-0005-0000-0000-00002EE90000}"/>
    <cellStyle name="Percent 5 4 2 3 2 3" xfId="13996" xr:uid="{00000000-0005-0000-0000-00002FE90000}"/>
    <cellStyle name="Percent 5 4 2 3 2 3 2" xfId="49214" xr:uid="{00000000-0005-0000-0000-000030E90000}"/>
    <cellStyle name="Percent 5 4 2 3 2 4" xfId="40169" xr:uid="{00000000-0005-0000-0000-000031E90000}"/>
    <cellStyle name="Percent 5 4 2 3 2 5" xfId="26603" xr:uid="{00000000-0005-0000-0000-000032E90000}"/>
    <cellStyle name="Percent 5 4 2 3 3" xfId="6373" xr:uid="{00000000-0005-0000-0000-000033E90000}"/>
    <cellStyle name="Percent 5 4 2 3 3 2" xfId="19004" xr:uid="{00000000-0005-0000-0000-000034E90000}"/>
    <cellStyle name="Percent 5 4 2 3 3 2 2" xfId="54220" xr:uid="{00000000-0005-0000-0000-000035E90000}"/>
    <cellStyle name="Percent 5 4 2 3 3 3" xfId="41623" xr:uid="{00000000-0005-0000-0000-000036E90000}"/>
    <cellStyle name="Percent 5 4 2 3 3 4" xfId="31609" xr:uid="{00000000-0005-0000-0000-000037E90000}"/>
    <cellStyle name="Percent 5 4 2 3 4" xfId="7832" xr:uid="{00000000-0005-0000-0000-000038E90000}"/>
    <cellStyle name="Percent 5 4 2 3 4 2" xfId="20458" xr:uid="{00000000-0005-0000-0000-000039E90000}"/>
    <cellStyle name="Percent 5 4 2 3 4 2 2" xfId="55674" xr:uid="{00000000-0005-0000-0000-00003AE90000}"/>
    <cellStyle name="Percent 5 4 2 3 4 3" xfId="43077" xr:uid="{00000000-0005-0000-0000-00003BE90000}"/>
    <cellStyle name="Percent 5 4 2 3 4 4" xfId="33063" xr:uid="{00000000-0005-0000-0000-00003CE90000}"/>
    <cellStyle name="Percent 5 4 2 3 5" xfId="9613" xr:uid="{00000000-0005-0000-0000-00003DE90000}"/>
    <cellStyle name="Percent 5 4 2 3 5 2" xfId="22234" xr:uid="{00000000-0005-0000-0000-00003EE90000}"/>
    <cellStyle name="Percent 5 4 2 3 5 2 2" xfId="57450" xr:uid="{00000000-0005-0000-0000-00003FE90000}"/>
    <cellStyle name="Percent 5 4 2 3 5 3" xfId="44853" xr:uid="{00000000-0005-0000-0000-000040E90000}"/>
    <cellStyle name="Percent 5 4 2 3 5 4" xfId="34839" xr:uid="{00000000-0005-0000-0000-000041E90000}"/>
    <cellStyle name="Percent 5 4 2 3 6" xfId="11407" xr:uid="{00000000-0005-0000-0000-000042E90000}"/>
    <cellStyle name="Percent 5 4 2 3 6 2" xfId="24010" xr:uid="{00000000-0005-0000-0000-000043E90000}"/>
    <cellStyle name="Percent 5 4 2 3 6 2 2" xfId="59226" xr:uid="{00000000-0005-0000-0000-000044E90000}"/>
    <cellStyle name="Percent 5 4 2 3 6 3" xfId="46629" xr:uid="{00000000-0005-0000-0000-000045E90000}"/>
    <cellStyle name="Percent 5 4 2 3 6 4" xfId="36615" xr:uid="{00000000-0005-0000-0000-000046E90000}"/>
    <cellStyle name="Percent 5 4 2 3 7" xfId="15774" xr:uid="{00000000-0005-0000-0000-000047E90000}"/>
    <cellStyle name="Percent 5 4 2 3 7 2" xfId="50990" xr:uid="{00000000-0005-0000-0000-000048E90000}"/>
    <cellStyle name="Percent 5 4 2 3 7 3" xfId="28379" xr:uid="{00000000-0005-0000-0000-000049E90000}"/>
    <cellStyle name="Percent 5 4 2 3 8" xfId="12865" xr:uid="{00000000-0005-0000-0000-00004AE90000}"/>
    <cellStyle name="Percent 5 4 2 3 8 2" xfId="48083" xr:uid="{00000000-0005-0000-0000-00004BE90000}"/>
    <cellStyle name="Percent 5 4 2 3 9" xfId="38393" xr:uid="{00000000-0005-0000-0000-00004CE90000}"/>
    <cellStyle name="Percent 5 4 2 4" xfId="2923" xr:uid="{00000000-0005-0000-0000-00004DE90000}"/>
    <cellStyle name="Percent 5 4 2 4 10" xfId="25310" xr:uid="{00000000-0005-0000-0000-00004EE90000}"/>
    <cellStyle name="Percent 5 4 2 4 11" xfId="60845" xr:uid="{00000000-0005-0000-0000-00004FE90000}"/>
    <cellStyle name="Percent 5 4 2 4 2" xfId="4741" xr:uid="{00000000-0005-0000-0000-000050E90000}"/>
    <cellStyle name="Percent 5 4 2 4 2 2" xfId="17388" xr:uid="{00000000-0005-0000-0000-000051E90000}"/>
    <cellStyle name="Percent 5 4 2 4 2 2 2" xfId="52604" xr:uid="{00000000-0005-0000-0000-000052E90000}"/>
    <cellStyle name="Percent 5 4 2 4 2 2 3" xfId="29993" xr:uid="{00000000-0005-0000-0000-000053E90000}"/>
    <cellStyle name="Percent 5 4 2 4 2 3" xfId="13834" xr:uid="{00000000-0005-0000-0000-000054E90000}"/>
    <cellStyle name="Percent 5 4 2 4 2 3 2" xfId="49052" xr:uid="{00000000-0005-0000-0000-000055E90000}"/>
    <cellStyle name="Percent 5 4 2 4 2 4" xfId="40007" xr:uid="{00000000-0005-0000-0000-000056E90000}"/>
    <cellStyle name="Percent 5 4 2 4 2 5" xfId="26441" xr:uid="{00000000-0005-0000-0000-000057E90000}"/>
    <cellStyle name="Percent 5 4 2 4 3" xfId="6211" xr:uid="{00000000-0005-0000-0000-000058E90000}"/>
    <cellStyle name="Percent 5 4 2 4 3 2" xfId="18842" xr:uid="{00000000-0005-0000-0000-000059E90000}"/>
    <cellStyle name="Percent 5 4 2 4 3 2 2" xfId="54058" xr:uid="{00000000-0005-0000-0000-00005AE90000}"/>
    <cellStyle name="Percent 5 4 2 4 3 3" xfId="41461" xr:uid="{00000000-0005-0000-0000-00005BE90000}"/>
    <cellStyle name="Percent 5 4 2 4 3 4" xfId="31447" xr:uid="{00000000-0005-0000-0000-00005CE90000}"/>
    <cellStyle name="Percent 5 4 2 4 4" xfId="7670" xr:uid="{00000000-0005-0000-0000-00005DE90000}"/>
    <cellStyle name="Percent 5 4 2 4 4 2" xfId="20296" xr:uid="{00000000-0005-0000-0000-00005EE90000}"/>
    <cellStyle name="Percent 5 4 2 4 4 2 2" xfId="55512" xr:uid="{00000000-0005-0000-0000-00005FE90000}"/>
    <cellStyle name="Percent 5 4 2 4 4 3" xfId="42915" xr:uid="{00000000-0005-0000-0000-000060E90000}"/>
    <cellStyle name="Percent 5 4 2 4 4 4" xfId="32901" xr:uid="{00000000-0005-0000-0000-000061E90000}"/>
    <cellStyle name="Percent 5 4 2 4 5" xfId="9451" xr:uid="{00000000-0005-0000-0000-000062E90000}"/>
    <cellStyle name="Percent 5 4 2 4 5 2" xfId="22072" xr:uid="{00000000-0005-0000-0000-000063E90000}"/>
    <cellStyle name="Percent 5 4 2 4 5 2 2" xfId="57288" xr:uid="{00000000-0005-0000-0000-000064E90000}"/>
    <cellStyle name="Percent 5 4 2 4 5 3" xfId="44691" xr:uid="{00000000-0005-0000-0000-000065E90000}"/>
    <cellStyle name="Percent 5 4 2 4 5 4" xfId="34677" xr:uid="{00000000-0005-0000-0000-000066E90000}"/>
    <cellStyle name="Percent 5 4 2 4 6" xfId="11245" xr:uid="{00000000-0005-0000-0000-000067E90000}"/>
    <cellStyle name="Percent 5 4 2 4 6 2" xfId="23848" xr:uid="{00000000-0005-0000-0000-000068E90000}"/>
    <cellStyle name="Percent 5 4 2 4 6 2 2" xfId="59064" xr:uid="{00000000-0005-0000-0000-000069E90000}"/>
    <cellStyle name="Percent 5 4 2 4 6 3" xfId="46467" xr:uid="{00000000-0005-0000-0000-00006AE90000}"/>
    <cellStyle name="Percent 5 4 2 4 6 4" xfId="36453" xr:uid="{00000000-0005-0000-0000-00006BE90000}"/>
    <cellStyle name="Percent 5 4 2 4 7" xfId="15612" xr:uid="{00000000-0005-0000-0000-00006CE90000}"/>
    <cellStyle name="Percent 5 4 2 4 7 2" xfId="50828" xr:uid="{00000000-0005-0000-0000-00006DE90000}"/>
    <cellStyle name="Percent 5 4 2 4 7 3" xfId="28217" xr:uid="{00000000-0005-0000-0000-00006EE90000}"/>
    <cellStyle name="Percent 5 4 2 4 8" xfId="12703" xr:uid="{00000000-0005-0000-0000-00006FE90000}"/>
    <cellStyle name="Percent 5 4 2 4 8 2" xfId="47921" xr:uid="{00000000-0005-0000-0000-000070E90000}"/>
    <cellStyle name="Percent 5 4 2 4 9" xfId="38231" xr:uid="{00000000-0005-0000-0000-000071E90000}"/>
    <cellStyle name="Percent 5 4 2 5" xfId="3432" xr:uid="{00000000-0005-0000-0000-000072E90000}"/>
    <cellStyle name="Percent 5 4 2 5 10" xfId="26928" xr:uid="{00000000-0005-0000-0000-000073E90000}"/>
    <cellStyle name="Percent 5 4 2 5 11" xfId="61332" xr:uid="{00000000-0005-0000-0000-000074E90000}"/>
    <cellStyle name="Percent 5 4 2 5 2" xfId="5228" xr:uid="{00000000-0005-0000-0000-000075E90000}"/>
    <cellStyle name="Percent 5 4 2 5 2 2" xfId="17875" xr:uid="{00000000-0005-0000-0000-000076E90000}"/>
    <cellStyle name="Percent 5 4 2 5 2 2 2" xfId="53091" xr:uid="{00000000-0005-0000-0000-000077E90000}"/>
    <cellStyle name="Percent 5 4 2 5 2 3" xfId="40494" xr:uid="{00000000-0005-0000-0000-000078E90000}"/>
    <cellStyle name="Percent 5 4 2 5 2 4" xfId="30480" xr:uid="{00000000-0005-0000-0000-000079E90000}"/>
    <cellStyle name="Percent 5 4 2 5 3" xfId="6698" xr:uid="{00000000-0005-0000-0000-00007AE90000}"/>
    <cellStyle name="Percent 5 4 2 5 3 2" xfId="19329" xr:uid="{00000000-0005-0000-0000-00007BE90000}"/>
    <cellStyle name="Percent 5 4 2 5 3 2 2" xfId="54545" xr:uid="{00000000-0005-0000-0000-00007CE90000}"/>
    <cellStyle name="Percent 5 4 2 5 3 3" xfId="41948" xr:uid="{00000000-0005-0000-0000-00007DE90000}"/>
    <cellStyle name="Percent 5 4 2 5 3 4" xfId="31934" xr:uid="{00000000-0005-0000-0000-00007EE90000}"/>
    <cellStyle name="Percent 5 4 2 5 4" xfId="8157" xr:uid="{00000000-0005-0000-0000-00007FE90000}"/>
    <cellStyle name="Percent 5 4 2 5 4 2" xfId="20783" xr:uid="{00000000-0005-0000-0000-000080E90000}"/>
    <cellStyle name="Percent 5 4 2 5 4 2 2" xfId="55999" xr:uid="{00000000-0005-0000-0000-000081E90000}"/>
    <cellStyle name="Percent 5 4 2 5 4 3" xfId="43402" xr:uid="{00000000-0005-0000-0000-000082E90000}"/>
    <cellStyle name="Percent 5 4 2 5 4 4" xfId="33388" xr:uid="{00000000-0005-0000-0000-000083E90000}"/>
    <cellStyle name="Percent 5 4 2 5 5" xfId="9938" xr:uid="{00000000-0005-0000-0000-000084E90000}"/>
    <cellStyle name="Percent 5 4 2 5 5 2" xfId="22559" xr:uid="{00000000-0005-0000-0000-000085E90000}"/>
    <cellStyle name="Percent 5 4 2 5 5 2 2" xfId="57775" xr:uid="{00000000-0005-0000-0000-000086E90000}"/>
    <cellStyle name="Percent 5 4 2 5 5 3" xfId="45178" xr:uid="{00000000-0005-0000-0000-000087E90000}"/>
    <cellStyle name="Percent 5 4 2 5 5 4" xfId="35164" xr:uid="{00000000-0005-0000-0000-000088E90000}"/>
    <cellStyle name="Percent 5 4 2 5 6" xfId="11732" xr:uid="{00000000-0005-0000-0000-000089E90000}"/>
    <cellStyle name="Percent 5 4 2 5 6 2" xfId="24335" xr:uid="{00000000-0005-0000-0000-00008AE90000}"/>
    <cellStyle name="Percent 5 4 2 5 6 2 2" xfId="59551" xr:uid="{00000000-0005-0000-0000-00008BE90000}"/>
    <cellStyle name="Percent 5 4 2 5 6 3" xfId="46954" xr:uid="{00000000-0005-0000-0000-00008CE90000}"/>
    <cellStyle name="Percent 5 4 2 5 6 4" xfId="36940" xr:uid="{00000000-0005-0000-0000-00008DE90000}"/>
    <cellStyle name="Percent 5 4 2 5 7" xfId="16099" xr:uid="{00000000-0005-0000-0000-00008EE90000}"/>
    <cellStyle name="Percent 5 4 2 5 7 2" xfId="51315" xr:uid="{00000000-0005-0000-0000-00008FE90000}"/>
    <cellStyle name="Percent 5 4 2 5 7 3" xfId="28704" xr:uid="{00000000-0005-0000-0000-000090E90000}"/>
    <cellStyle name="Percent 5 4 2 5 8" xfId="14321" xr:uid="{00000000-0005-0000-0000-000091E90000}"/>
    <cellStyle name="Percent 5 4 2 5 8 2" xfId="49539" xr:uid="{00000000-0005-0000-0000-000092E90000}"/>
    <cellStyle name="Percent 5 4 2 5 9" xfId="38718" xr:uid="{00000000-0005-0000-0000-000093E90000}"/>
    <cellStyle name="Percent 5 4 2 6" xfId="2592" xr:uid="{00000000-0005-0000-0000-000094E90000}"/>
    <cellStyle name="Percent 5 4 2 6 10" xfId="26119" xr:uid="{00000000-0005-0000-0000-000095E90000}"/>
    <cellStyle name="Percent 5 4 2 6 11" xfId="60523" xr:uid="{00000000-0005-0000-0000-000096E90000}"/>
    <cellStyle name="Percent 5 4 2 6 2" xfId="4419" xr:uid="{00000000-0005-0000-0000-000097E90000}"/>
    <cellStyle name="Percent 5 4 2 6 2 2" xfId="17066" xr:uid="{00000000-0005-0000-0000-000098E90000}"/>
    <cellStyle name="Percent 5 4 2 6 2 2 2" xfId="52282" xr:uid="{00000000-0005-0000-0000-000099E90000}"/>
    <cellStyle name="Percent 5 4 2 6 2 3" xfId="39685" xr:uid="{00000000-0005-0000-0000-00009AE90000}"/>
    <cellStyle name="Percent 5 4 2 6 2 4" xfId="29671" xr:uid="{00000000-0005-0000-0000-00009BE90000}"/>
    <cellStyle name="Percent 5 4 2 6 3" xfId="5889" xr:uid="{00000000-0005-0000-0000-00009CE90000}"/>
    <cellStyle name="Percent 5 4 2 6 3 2" xfId="18520" xr:uid="{00000000-0005-0000-0000-00009DE90000}"/>
    <cellStyle name="Percent 5 4 2 6 3 2 2" xfId="53736" xr:uid="{00000000-0005-0000-0000-00009EE90000}"/>
    <cellStyle name="Percent 5 4 2 6 3 3" xfId="41139" xr:uid="{00000000-0005-0000-0000-00009FE90000}"/>
    <cellStyle name="Percent 5 4 2 6 3 4" xfId="31125" xr:uid="{00000000-0005-0000-0000-0000A0E90000}"/>
    <cellStyle name="Percent 5 4 2 6 4" xfId="7348" xr:uid="{00000000-0005-0000-0000-0000A1E90000}"/>
    <cellStyle name="Percent 5 4 2 6 4 2" xfId="19974" xr:uid="{00000000-0005-0000-0000-0000A2E90000}"/>
    <cellStyle name="Percent 5 4 2 6 4 2 2" xfId="55190" xr:uid="{00000000-0005-0000-0000-0000A3E90000}"/>
    <cellStyle name="Percent 5 4 2 6 4 3" xfId="42593" xr:uid="{00000000-0005-0000-0000-0000A4E90000}"/>
    <cellStyle name="Percent 5 4 2 6 4 4" xfId="32579" xr:uid="{00000000-0005-0000-0000-0000A5E90000}"/>
    <cellStyle name="Percent 5 4 2 6 5" xfId="9129" xr:uid="{00000000-0005-0000-0000-0000A6E90000}"/>
    <cellStyle name="Percent 5 4 2 6 5 2" xfId="21750" xr:uid="{00000000-0005-0000-0000-0000A7E90000}"/>
    <cellStyle name="Percent 5 4 2 6 5 2 2" xfId="56966" xr:uid="{00000000-0005-0000-0000-0000A8E90000}"/>
    <cellStyle name="Percent 5 4 2 6 5 3" xfId="44369" xr:uid="{00000000-0005-0000-0000-0000A9E90000}"/>
    <cellStyle name="Percent 5 4 2 6 5 4" xfId="34355" xr:uid="{00000000-0005-0000-0000-0000AAE90000}"/>
    <cellStyle name="Percent 5 4 2 6 6" xfId="10923" xr:uid="{00000000-0005-0000-0000-0000ABE90000}"/>
    <cellStyle name="Percent 5 4 2 6 6 2" xfId="23526" xr:uid="{00000000-0005-0000-0000-0000ACE90000}"/>
    <cellStyle name="Percent 5 4 2 6 6 2 2" xfId="58742" xr:uid="{00000000-0005-0000-0000-0000ADE90000}"/>
    <cellStyle name="Percent 5 4 2 6 6 3" xfId="46145" xr:uid="{00000000-0005-0000-0000-0000AEE90000}"/>
    <cellStyle name="Percent 5 4 2 6 6 4" xfId="36131" xr:uid="{00000000-0005-0000-0000-0000AFE90000}"/>
    <cellStyle name="Percent 5 4 2 6 7" xfId="15290" xr:uid="{00000000-0005-0000-0000-0000B0E90000}"/>
    <cellStyle name="Percent 5 4 2 6 7 2" xfId="50506" xr:uid="{00000000-0005-0000-0000-0000B1E90000}"/>
    <cellStyle name="Percent 5 4 2 6 7 3" xfId="27895" xr:uid="{00000000-0005-0000-0000-0000B2E90000}"/>
    <cellStyle name="Percent 5 4 2 6 8" xfId="13512" xr:uid="{00000000-0005-0000-0000-0000B3E90000}"/>
    <cellStyle name="Percent 5 4 2 6 8 2" xfId="48730" xr:uid="{00000000-0005-0000-0000-0000B4E90000}"/>
    <cellStyle name="Percent 5 4 2 6 9" xfId="37909" xr:uid="{00000000-0005-0000-0000-0000B5E90000}"/>
    <cellStyle name="Percent 5 4 2 7" xfId="3756" xr:uid="{00000000-0005-0000-0000-0000B6E90000}"/>
    <cellStyle name="Percent 5 4 2 7 2" xfId="8480" xr:uid="{00000000-0005-0000-0000-0000B7E90000}"/>
    <cellStyle name="Percent 5 4 2 7 2 2" xfId="21106" xr:uid="{00000000-0005-0000-0000-0000B8E90000}"/>
    <cellStyle name="Percent 5 4 2 7 2 2 2" xfId="56322" xr:uid="{00000000-0005-0000-0000-0000B9E90000}"/>
    <cellStyle name="Percent 5 4 2 7 2 3" xfId="43725" xr:uid="{00000000-0005-0000-0000-0000BAE90000}"/>
    <cellStyle name="Percent 5 4 2 7 2 4" xfId="33711" xr:uid="{00000000-0005-0000-0000-0000BBE90000}"/>
    <cellStyle name="Percent 5 4 2 7 3" xfId="10261" xr:uid="{00000000-0005-0000-0000-0000BCE90000}"/>
    <cellStyle name="Percent 5 4 2 7 3 2" xfId="22882" xr:uid="{00000000-0005-0000-0000-0000BDE90000}"/>
    <cellStyle name="Percent 5 4 2 7 3 2 2" xfId="58098" xr:uid="{00000000-0005-0000-0000-0000BEE90000}"/>
    <cellStyle name="Percent 5 4 2 7 3 3" xfId="45501" xr:uid="{00000000-0005-0000-0000-0000BFE90000}"/>
    <cellStyle name="Percent 5 4 2 7 3 4" xfId="35487" xr:uid="{00000000-0005-0000-0000-0000C0E90000}"/>
    <cellStyle name="Percent 5 4 2 7 4" xfId="12057" xr:uid="{00000000-0005-0000-0000-0000C1E90000}"/>
    <cellStyle name="Percent 5 4 2 7 4 2" xfId="24658" xr:uid="{00000000-0005-0000-0000-0000C2E90000}"/>
    <cellStyle name="Percent 5 4 2 7 4 2 2" xfId="59874" xr:uid="{00000000-0005-0000-0000-0000C3E90000}"/>
    <cellStyle name="Percent 5 4 2 7 4 3" xfId="47277" xr:uid="{00000000-0005-0000-0000-0000C4E90000}"/>
    <cellStyle name="Percent 5 4 2 7 4 4" xfId="37263" xr:uid="{00000000-0005-0000-0000-0000C5E90000}"/>
    <cellStyle name="Percent 5 4 2 7 5" xfId="16422" xr:uid="{00000000-0005-0000-0000-0000C6E90000}"/>
    <cellStyle name="Percent 5 4 2 7 5 2" xfId="51638" xr:uid="{00000000-0005-0000-0000-0000C7E90000}"/>
    <cellStyle name="Percent 5 4 2 7 5 3" xfId="29027" xr:uid="{00000000-0005-0000-0000-0000C8E90000}"/>
    <cellStyle name="Percent 5 4 2 7 6" xfId="14644" xr:uid="{00000000-0005-0000-0000-0000C9E90000}"/>
    <cellStyle name="Percent 5 4 2 7 6 2" xfId="49862" xr:uid="{00000000-0005-0000-0000-0000CAE90000}"/>
    <cellStyle name="Percent 5 4 2 7 7" xfId="39041" xr:uid="{00000000-0005-0000-0000-0000CBE90000}"/>
    <cellStyle name="Percent 5 4 2 7 8" xfId="27251" xr:uid="{00000000-0005-0000-0000-0000CCE90000}"/>
    <cellStyle name="Percent 5 4 2 8" xfId="4095" xr:uid="{00000000-0005-0000-0000-0000CDE90000}"/>
    <cellStyle name="Percent 5 4 2 8 2" xfId="16744" xr:uid="{00000000-0005-0000-0000-0000CEE90000}"/>
    <cellStyle name="Percent 5 4 2 8 2 2" xfId="51960" xr:uid="{00000000-0005-0000-0000-0000CFE90000}"/>
    <cellStyle name="Percent 5 4 2 8 2 3" xfId="29349" xr:uid="{00000000-0005-0000-0000-0000D0E90000}"/>
    <cellStyle name="Percent 5 4 2 8 3" xfId="13190" xr:uid="{00000000-0005-0000-0000-0000D1E90000}"/>
    <cellStyle name="Percent 5 4 2 8 3 2" xfId="48408" xr:uid="{00000000-0005-0000-0000-0000D2E90000}"/>
    <cellStyle name="Percent 5 4 2 8 4" xfId="39363" xr:uid="{00000000-0005-0000-0000-0000D3E90000}"/>
    <cellStyle name="Percent 5 4 2 8 5" xfId="25797" xr:uid="{00000000-0005-0000-0000-0000D4E90000}"/>
    <cellStyle name="Percent 5 4 2 9" xfId="5567" xr:uid="{00000000-0005-0000-0000-0000D5E90000}"/>
    <cellStyle name="Percent 5 4 2 9 2" xfId="18198" xr:uid="{00000000-0005-0000-0000-0000D6E90000}"/>
    <cellStyle name="Percent 5 4 2 9 2 2" xfId="53414" xr:uid="{00000000-0005-0000-0000-0000D7E90000}"/>
    <cellStyle name="Percent 5 4 2 9 3" xfId="40817" xr:uid="{00000000-0005-0000-0000-0000D8E90000}"/>
    <cellStyle name="Percent 5 4 2 9 4" xfId="30803" xr:uid="{00000000-0005-0000-0000-0000D9E90000}"/>
    <cellStyle name="Percent 5 4 3" xfId="2339" xr:uid="{00000000-0005-0000-0000-0000DAE90000}"/>
    <cellStyle name="Percent 5 4 3 10" xfId="10765" xr:uid="{00000000-0005-0000-0000-0000DBE90000}"/>
    <cellStyle name="Percent 5 4 3 10 2" xfId="23376" xr:uid="{00000000-0005-0000-0000-0000DCE90000}"/>
    <cellStyle name="Percent 5 4 3 10 2 2" xfId="58592" xr:uid="{00000000-0005-0000-0000-0000DDE90000}"/>
    <cellStyle name="Percent 5 4 3 10 3" xfId="45995" xr:uid="{00000000-0005-0000-0000-0000DEE90000}"/>
    <cellStyle name="Percent 5 4 3 10 4" xfId="35981" xr:uid="{00000000-0005-0000-0000-0000DFE90000}"/>
    <cellStyle name="Percent 5 4 3 11" xfId="15050" xr:uid="{00000000-0005-0000-0000-0000E0E90000}"/>
    <cellStyle name="Percent 5 4 3 11 2" xfId="50266" xr:uid="{00000000-0005-0000-0000-0000E1E90000}"/>
    <cellStyle name="Percent 5 4 3 11 3" xfId="27655" xr:uid="{00000000-0005-0000-0000-0000E2E90000}"/>
    <cellStyle name="Percent 5 4 3 12" xfId="12463" xr:uid="{00000000-0005-0000-0000-0000E3E90000}"/>
    <cellStyle name="Percent 5 4 3 12 2" xfId="47681" xr:uid="{00000000-0005-0000-0000-0000E4E90000}"/>
    <cellStyle name="Percent 5 4 3 13" xfId="37669" xr:uid="{00000000-0005-0000-0000-0000E5E90000}"/>
    <cellStyle name="Percent 5 4 3 14" xfId="25070" xr:uid="{00000000-0005-0000-0000-0000E6E90000}"/>
    <cellStyle name="Percent 5 4 3 15" xfId="60283" xr:uid="{00000000-0005-0000-0000-0000E7E90000}"/>
    <cellStyle name="Percent 5 4 3 2" xfId="3185" xr:uid="{00000000-0005-0000-0000-0000E8E90000}"/>
    <cellStyle name="Percent 5 4 3 2 10" xfId="25554" xr:uid="{00000000-0005-0000-0000-0000E9E90000}"/>
    <cellStyle name="Percent 5 4 3 2 11" xfId="61089" xr:uid="{00000000-0005-0000-0000-0000EAE90000}"/>
    <cellStyle name="Percent 5 4 3 2 2" xfId="4985" xr:uid="{00000000-0005-0000-0000-0000EBE90000}"/>
    <cellStyle name="Percent 5 4 3 2 2 2" xfId="17632" xr:uid="{00000000-0005-0000-0000-0000ECE90000}"/>
    <cellStyle name="Percent 5 4 3 2 2 2 2" xfId="52848" xr:uid="{00000000-0005-0000-0000-0000EDE90000}"/>
    <cellStyle name="Percent 5 4 3 2 2 2 3" xfId="30237" xr:uid="{00000000-0005-0000-0000-0000EEE90000}"/>
    <cellStyle name="Percent 5 4 3 2 2 3" xfId="14078" xr:uid="{00000000-0005-0000-0000-0000EFE90000}"/>
    <cellStyle name="Percent 5 4 3 2 2 3 2" xfId="49296" xr:uid="{00000000-0005-0000-0000-0000F0E90000}"/>
    <cellStyle name="Percent 5 4 3 2 2 4" xfId="40251" xr:uid="{00000000-0005-0000-0000-0000F1E90000}"/>
    <cellStyle name="Percent 5 4 3 2 2 5" xfId="26685" xr:uid="{00000000-0005-0000-0000-0000F2E90000}"/>
    <cellStyle name="Percent 5 4 3 2 3" xfId="6455" xr:uid="{00000000-0005-0000-0000-0000F3E90000}"/>
    <cellStyle name="Percent 5 4 3 2 3 2" xfId="19086" xr:uid="{00000000-0005-0000-0000-0000F4E90000}"/>
    <cellStyle name="Percent 5 4 3 2 3 2 2" xfId="54302" xr:uid="{00000000-0005-0000-0000-0000F5E90000}"/>
    <cellStyle name="Percent 5 4 3 2 3 3" xfId="41705" xr:uid="{00000000-0005-0000-0000-0000F6E90000}"/>
    <cellStyle name="Percent 5 4 3 2 3 4" xfId="31691" xr:uid="{00000000-0005-0000-0000-0000F7E90000}"/>
    <cellStyle name="Percent 5 4 3 2 4" xfId="7914" xr:uid="{00000000-0005-0000-0000-0000F8E90000}"/>
    <cellStyle name="Percent 5 4 3 2 4 2" xfId="20540" xr:uid="{00000000-0005-0000-0000-0000F9E90000}"/>
    <cellStyle name="Percent 5 4 3 2 4 2 2" xfId="55756" xr:uid="{00000000-0005-0000-0000-0000FAE90000}"/>
    <cellStyle name="Percent 5 4 3 2 4 3" xfId="43159" xr:uid="{00000000-0005-0000-0000-0000FBE90000}"/>
    <cellStyle name="Percent 5 4 3 2 4 4" xfId="33145" xr:uid="{00000000-0005-0000-0000-0000FCE90000}"/>
    <cellStyle name="Percent 5 4 3 2 5" xfId="9695" xr:uid="{00000000-0005-0000-0000-0000FDE90000}"/>
    <cellStyle name="Percent 5 4 3 2 5 2" xfId="22316" xr:uid="{00000000-0005-0000-0000-0000FEE90000}"/>
    <cellStyle name="Percent 5 4 3 2 5 2 2" xfId="57532" xr:uid="{00000000-0005-0000-0000-0000FFE90000}"/>
    <cellStyle name="Percent 5 4 3 2 5 3" xfId="44935" xr:uid="{00000000-0005-0000-0000-000000EA0000}"/>
    <cellStyle name="Percent 5 4 3 2 5 4" xfId="34921" xr:uid="{00000000-0005-0000-0000-000001EA0000}"/>
    <cellStyle name="Percent 5 4 3 2 6" xfId="11489" xr:uid="{00000000-0005-0000-0000-000002EA0000}"/>
    <cellStyle name="Percent 5 4 3 2 6 2" xfId="24092" xr:uid="{00000000-0005-0000-0000-000003EA0000}"/>
    <cellStyle name="Percent 5 4 3 2 6 2 2" xfId="59308" xr:uid="{00000000-0005-0000-0000-000004EA0000}"/>
    <cellStyle name="Percent 5 4 3 2 6 3" xfId="46711" xr:uid="{00000000-0005-0000-0000-000005EA0000}"/>
    <cellStyle name="Percent 5 4 3 2 6 4" xfId="36697" xr:uid="{00000000-0005-0000-0000-000006EA0000}"/>
    <cellStyle name="Percent 5 4 3 2 7" xfId="15856" xr:uid="{00000000-0005-0000-0000-000007EA0000}"/>
    <cellStyle name="Percent 5 4 3 2 7 2" xfId="51072" xr:uid="{00000000-0005-0000-0000-000008EA0000}"/>
    <cellStyle name="Percent 5 4 3 2 7 3" xfId="28461" xr:uid="{00000000-0005-0000-0000-000009EA0000}"/>
    <cellStyle name="Percent 5 4 3 2 8" xfId="12947" xr:uid="{00000000-0005-0000-0000-00000AEA0000}"/>
    <cellStyle name="Percent 5 4 3 2 8 2" xfId="48165" xr:uid="{00000000-0005-0000-0000-00000BEA0000}"/>
    <cellStyle name="Percent 5 4 3 2 9" xfId="38475" xr:uid="{00000000-0005-0000-0000-00000CEA0000}"/>
    <cellStyle name="Percent 5 4 3 3" xfId="3514" xr:uid="{00000000-0005-0000-0000-00000DEA0000}"/>
    <cellStyle name="Percent 5 4 3 3 10" xfId="27010" xr:uid="{00000000-0005-0000-0000-00000EEA0000}"/>
    <cellStyle name="Percent 5 4 3 3 11" xfId="61414" xr:uid="{00000000-0005-0000-0000-00000FEA0000}"/>
    <cellStyle name="Percent 5 4 3 3 2" xfId="5310" xr:uid="{00000000-0005-0000-0000-000010EA0000}"/>
    <cellStyle name="Percent 5 4 3 3 2 2" xfId="17957" xr:uid="{00000000-0005-0000-0000-000011EA0000}"/>
    <cellStyle name="Percent 5 4 3 3 2 2 2" xfId="53173" xr:uid="{00000000-0005-0000-0000-000012EA0000}"/>
    <cellStyle name="Percent 5 4 3 3 2 3" xfId="40576" xr:uid="{00000000-0005-0000-0000-000013EA0000}"/>
    <cellStyle name="Percent 5 4 3 3 2 4" xfId="30562" xr:uid="{00000000-0005-0000-0000-000014EA0000}"/>
    <cellStyle name="Percent 5 4 3 3 3" xfId="6780" xr:uid="{00000000-0005-0000-0000-000015EA0000}"/>
    <cellStyle name="Percent 5 4 3 3 3 2" xfId="19411" xr:uid="{00000000-0005-0000-0000-000016EA0000}"/>
    <cellStyle name="Percent 5 4 3 3 3 2 2" xfId="54627" xr:uid="{00000000-0005-0000-0000-000017EA0000}"/>
    <cellStyle name="Percent 5 4 3 3 3 3" xfId="42030" xr:uid="{00000000-0005-0000-0000-000018EA0000}"/>
    <cellStyle name="Percent 5 4 3 3 3 4" xfId="32016" xr:uid="{00000000-0005-0000-0000-000019EA0000}"/>
    <cellStyle name="Percent 5 4 3 3 4" xfId="8239" xr:uid="{00000000-0005-0000-0000-00001AEA0000}"/>
    <cellStyle name="Percent 5 4 3 3 4 2" xfId="20865" xr:uid="{00000000-0005-0000-0000-00001BEA0000}"/>
    <cellStyle name="Percent 5 4 3 3 4 2 2" xfId="56081" xr:uid="{00000000-0005-0000-0000-00001CEA0000}"/>
    <cellStyle name="Percent 5 4 3 3 4 3" xfId="43484" xr:uid="{00000000-0005-0000-0000-00001DEA0000}"/>
    <cellStyle name="Percent 5 4 3 3 4 4" xfId="33470" xr:uid="{00000000-0005-0000-0000-00001EEA0000}"/>
    <cellStyle name="Percent 5 4 3 3 5" xfId="10020" xr:uid="{00000000-0005-0000-0000-00001FEA0000}"/>
    <cellStyle name="Percent 5 4 3 3 5 2" xfId="22641" xr:uid="{00000000-0005-0000-0000-000020EA0000}"/>
    <cellStyle name="Percent 5 4 3 3 5 2 2" xfId="57857" xr:uid="{00000000-0005-0000-0000-000021EA0000}"/>
    <cellStyle name="Percent 5 4 3 3 5 3" xfId="45260" xr:uid="{00000000-0005-0000-0000-000022EA0000}"/>
    <cellStyle name="Percent 5 4 3 3 5 4" xfId="35246" xr:uid="{00000000-0005-0000-0000-000023EA0000}"/>
    <cellStyle name="Percent 5 4 3 3 6" xfId="11814" xr:uid="{00000000-0005-0000-0000-000024EA0000}"/>
    <cellStyle name="Percent 5 4 3 3 6 2" xfId="24417" xr:uid="{00000000-0005-0000-0000-000025EA0000}"/>
    <cellStyle name="Percent 5 4 3 3 6 2 2" xfId="59633" xr:uid="{00000000-0005-0000-0000-000026EA0000}"/>
    <cellStyle name="Percent 5 4 3 3 6 3" xfId="47036" xr:uid="{00000000-0005-0000-0000-000027EA0000}"/>
    <cellStyle name="Percent 5 4 3 3 6 4" xfId="37022" xr:uid="{00000000-0005-0000-0000-000028EA0000}"/>
    <cellStyle name="Percent 5 4 3 3 7" xfId="16181" xr:uid="{00000000-0005-0000-0000-000029EA0000}"/>
    <cellStyle name="Percent 5 4 3 3 7 2" xfId="51397" xr:uid="{00000000-0005-0000-0000-00002AEA0000}"/>
    <cellStyle name="Percent 5 4 3 3 7 3" xfId="28786" xr:uid="{00000000-0005-0000-0000-00002BEA0000}"/>
    <cellStyle name="Percent 5 4 3 3 8" xfId="14403" xr:uid="{00000000-0005-0000-0000-00002CEA0000}"/>
    <cellStyle name="Percent 5 4 3 3 8 2" xfId="49621" xr:uid="{00000000-0005-0000-0000-00002DEA0000}"/>
    <cellStyle name="Percent 5 4 3 3 9" xfId="38800" xr:uid="{00000000-0005-0000-0000-00002EEA0000}"/>
    <cellStyle name="Percent 5 4 3 4" xfId="2675" xr:uid="{00000000-0005-0000-0000-00002FEA0000}"/>
    <cellStyle name="Percent 5 4 3 4 10" xfId="26201" xr:uid="{00000000-0005-0000-0000-000030EA0000}"/>
    <cellStyle name="Percent 5 4 3 4 11" xfId="60605" xr:uid="{00000000-0005-0000-0000-000031EA0000}"/>
    <cellStyle name="Percent 5 4 3 4 2" xfId="4501" xr:uid="{00000000-0005-0000-0000-000032EA0000}"/>
    <cellStyle name="Percent 5 4 3 4 2 2" xfId="17148" xr:uid="{00000000-0005-0000-0000-000033EA0000}"/>
    <cellStyle name="Percent 5 4 3 4 2 2 2" xfId="52364" xr:uid="{00000000-0005-0000-0000-000034EA0000}"/>
    <cellStyle name="Percent 5 4 3 4 2 3" xfId="39767" xr:uid="{00000000-0005-0000-0000-000035EA0000}"/>
    <cellStyle name="Percent 5 4 3 4 2 4" xfId="29753" xr:uid="{00000000-0005-0000-0000-000036EA0000}"/>
    <cellStyle name="Percent 5 4 3 4 3" xfId="5971" xr:uid="{00000000-0005-0000-0000-000037EA0000}"/>
    <cellStyle name="Percent 5 4 3 4 3 2" xfId="18602" xr:uid="{00000000-0005-0000-0000-000038EA0000}"/>
    <cellStyle name="Percent 5 4 3 4 3 2 2" xfId="53818" xr:uid="{00000000-0005-0000-0000-000039EA0000}"/>
    <cellStyle name="Percent 5 4 3 4 3 3" xfId="41221" xr:uid="{00000000-0005-0000-0000-00003AEA0000}"/>
    <cellStyle name="Percent 5 4 3 4 3 4" xfId="31207" xr:uid="{00000000-0005-0000-0000-00003BEA0000}"/>
    <cellStyle name="Percent 5 4 3 4 4" xfId="7430" xr:uid="{00000000-0005-0000-0000-00003CEA0000}"/>
    <cellStyle name="Percent 5 4 3 4 4 2" xfId="20056" xr:uid="{00000000-0005-0000-0000-00003DEA0000}"/>
    <cellStyle name="Percent 5 4 3 4 4 2 2" xfId="55272" xr:uid="{00000000-0005-0000-0000-00003EEA0000}"/>
    <cellStyle name="Percent 5 4 3 4 4 3" xfId="42675" xr:uid="{00000000-0005-0000-0000-00003FEA0000}"/>
    <cellStyle name="Percent 5 4 3 4 4 4" xfId="32661" xr:uid="{00000000-0005-0000-0000-000040EA0000}"/>
    <cellStyle name="Percent 5 4 3 4 5" xfId="9211" xr:uid="{00000000-0005-0000-0000-000041EA0000}"/>
    <cellStyle name="Percent 5 4 3 4 5 2" xfId="21832" xr:uid="{00000000-0005-0000-0000-000042EA0000}"/>
    <cellStyle name="Percent 5 4 3 4 5 2 2" xfId="57048" xr:uid="{00000000-0005-0000-0000-000043EA0000}"/>
    <cellStyle name="Percent 5 4 3 4 5 3" xfId="44451" xr:uid="{00000000-0005-0000-0000-000044EA0000}"/>
    <cellStyle name="Percent 5 4 3 4 5 4" xfId="34437" xr:uid="{00000000-0005-0000-0000-000045EA0000}"/>
    <cellStyle name="Percent 5 4 3 4 6" xfId="11005" xr:uid="{00000000-0005-0000-0000-000046EA0000}"/>
    <cellStyle name="Percent 5 4 3 4 6 2" xfId="23608" xr:uid="{00000000-0005-0000-0000-000047EA0000}"/>
    <cellStyle name="Percent 5 4 3 4 6 2 2" xfId="58824" xr:uid="{00000000-0005-0000-0000-000048EA0000}"/>
    <cellStyle name="Percent 5 4 3 4 6 3" xfId="46227" xr:uid="{00000000-0005-0000-0000-000049EA0000}"/>
    <cellStyle name="Percent 5 4 3 4 6 4" xfId="36213" xr:uid="{00000000-0005-0000-0000-00004AEA0000}"/>
    <cellStyle name="Percent 5 4 3 4 7" xfId="15372" xr:uid="{00000000-0005-0000-0000-00004BEA0000}"/>
    <cellStyle name="Percent 5 4 3 4 7 2" xfId="50588" xr:uid="{00000000-0005-0000-0000-00004CEA0000}"/>
    <cellStyle name="Percent 5 4 3 4 7 3" xfId="27977" xr:uid="{00000000-0005-0000-0000-00004DEA0000}"/>
    <cellStyle name="Percent 5 4 3 4 8" xfId="13594" xr:uid="{00000000-0005-0000-0000-00004EEA0000}"/>
    <cellStyle name="Percent 5 4 3 4 8 2" xfId="48812" xr:uid="{00000000-0005-0000-0000-00004FEA0000}"/>
    <cellStyle name="Percent 5 4 3 4 9" xfId="37991" xr:uid="{00000000-0005-0000-0000-000050EA0000}"/>
    <cellStyle name="Percent 5 4 3 5" xfId="3839" xr:uid="{00000000-0005-0000-0000-000051EA0000}"/>
    <cellStyle name="Percent 5 4 3 5 2" xfId="8562" xr:uid="{00000000-0005-0000-0000-000052EA0000}"/>
    <cellStyle name="Percent 5 4 3 5 2 2" xfId="21188" xr:uid="{00000000-0005-0000-0000-000053EA0000}"/>
    <cellStyle name="Percent 5 4 3 5 2 2 2" xfId="56404" xr:uid="{00000000-0005-0000-0000-000054EA0000}"/>
    <cellStyle name="Percent 5 4 3 5 2 3" xfId="43807" xr:uid="{00000000-0005-0000-0000-000055EA0000}"/>
    <cellStyle name="Percent 5 4 3 5 2 4" xfId="33793" xr:uid="{00000000-0005-0000-0000-000056EA0000}"/>
    <cellStyle name="Percent 5 4 3 5 3" xfId="10343" xr:uid="{00000000-0005-0000-0000-000057EA0000}"/>
    <cellStyle name="Percent 5 4 3 5 3 2" xfId="22964" xr:uid="{00000000-0005-0000-0000-000058EA0000}"/>
    <cellStyle name="Percent 5 4 3 5 3 2 2" xfId="58180" xr:uid="{00000000-0005-0000-0000-000059EA0000}"/>
    <cellStyle name="Percent 5 4 3 5 3 3" xfId="45583" xr:uid="{00000000-0005-0000-0000-00005AEA0000}"/>
    <cellStyle name="Percent 5 4 3 5 3 4" xfId="35569" xr:uid="{00000000-0005-0000-0000-00005BEA0000}"/>
    <cellStyle name="Percent 5 4 3 5 4" xfId="12139" xr:uid="{00000000-0005-0000-0000-00005CEA0000}"/>
    <cellStyle name="Percent 5 4 3 5 4 2" xfId="24740" xr:uid="{00000000-0005-0000-0000-00005DEA0000}"/>
    <cellStyle name="Percent 5 4 3 5 4 2 2" xfId="59956" xr:uid="{00000000-0005-0000-0000-00005EEA0000}"/>
    <cellStyle name="Percent 5 4 3 5 4 3" xfId="47359" xr:uid="{00000000-0005-0000-0000-00005FEA0000}"/>
    <cellStyle name="Percent 5 4 3 5 4 4" xfId="37345" xr:uid="{00000000-0005-0000-0000-000060EA0000}"/>
    <cellStyle name="Percent 5 4 3 5 5" xfId="16504" xr:uid="{00000000-0005-0000-0000-000061EA0000}"/>
    <cellStyle name="Percent 5 4 3 5 5 2" xfId="51720" xr:uid="{00000000-0005-0000-0000-000062EA0000}"/>
    <cellStyle name="Percent 5 4 3 5 5 3" xfId="29109" xr:uid="{00000000-0005-0000-0000-000063EA0000}"/>
    <cellStyle name="Percent 5 4 3 5 6" xfId="14726" xr:uid="{00000000-0005-0000-0000-000064EA0000}"/>
    <cellStyle name="Percent 5 4 3 5 6 2" xfId="49944" xr:uid="{00000000-0005-0000-0000-000065EA0000}"/>
    <cellStyle name="Percent 5 4 3 5 7" xfId="39123" xr:uid="{00000000-0005-0000-0000-000066EA0000}"/>
    <cellStyle name="Percent 5 4 3 5 8" xfId="27333" xr:uid="{00000000-0005-0000-0000-000067EA0000}"/>
    <cellStyle name="Percent 5 4 3 6" xfId="4179" xr:uid="{00000000-0005-0000-0000-000068EA0000}"/>
    <cellStyle name="Percent 5 4 3 6 2" xfId="16826" xr:uid="{00000000-0005-0000-0000-000069EA0000}"/>
    <cellStyle name="Percent 5 4 3 6 2 2" xfId="52042" xr:uid="{00000000-0005-0000-0000-00006AEA0000}"/>
    <cellStyle name="Percent 5 4 3 6 2 3" xfId="29431" xr:uid="{00000000-0005-0000-0000-00006BEA0000}"/>
    <cellStyle name="Percent 5 4 3 6 3" xfId="13272" xr:uid="{00000000-0005-0000-0000-00006CEA0000}"/>
    <cellStyle name="Percent 5 4 3 6 3 2" xfId="48490" xr:uid="{00000000-0005-0000-0000-00006DEA0000}"/>
    <cellStyle name="Percent 5 4 3 6 4" xfId="39445" xr:uid="{00000000-0005-0000-0000-00006EEA0000}"/>
    <cellStyle name="Percent 5 4 3 6 5" xfId="25879" xr:uid="{00000000-0005-0000-0000-00006FEA0000}"/>
    <cellStyle name="Percent 5 4 3 7" xfId="5649" xr:uid="{00000000-0005-0000-0000-000070EA0000}"/>
    <cellStyle name="Percent 5 4 3 7 2" xfId="18280" xr:uid="{00000000-0005-0000-0000-000071EA0000}"/>
    <cellStyle name="Percent 5 4 3 7 2 2" xfId="53496" xr:uid="{00000000-0005-0000-0000-000072EA0000}"/>
    <cellStyle name="Percent 5 4 3 7 3" xfId="40899" xr:uid="{00000000-0005-0000-0000-000073EA0000}"/>
    <cellStyle name="Percent 5 4 3 7 4" xfId="30885" xr:uid="{00000000-0005-0000-0000-000074EA0000}"/>
    <cellStyle name="Percent 5 4 3 8" xfId="7108" xr:uid="{00000000-0005-0000-0000-000075EA0000}"/>
    <cellStyle name="Percent 5 4 3 8 2" xfId="19734" xr:uid="{00000000-0005-0000-0000-000076EA0000}"/>
    <cellStyle name="Percent 5 4 3 8 2 2" xfId="54950" xr:uid="{00000000-0005-0000-0000-000077EA0000}"/>
    <cellStyle name="Percent 5 4 3 8 3" xfId="42353" xr:uid="{00000000-0005-0000-0000-000078EA0000}"/>
    <cellStyle name="Percent 5 4 3 8 4" xfId="32339" xr:uid="{00000000-0005-0000-0000-000079EA0000}"/>
    <cellStyle name="Percent 5 4 3 9" xfId="8889" xr:uid="{00000000-0005-0000-0000-00007AEA0000}"/>
    <cellStyle name="Percent 5 4 3 9 2" xfId="21510" xr:uid="{00000000-0005-0000-0000-00007BEA0000}"/>
    <cellStyle name="Percent 5 4 3 9 2 2" xfId="56726" xr:uid="{00000000-0005-0000-0000-00007CEA0000}"/>
    <cellStyle name="Percent 5 4 3 9 3" xfId="44129" xr:uid="{00000000-0005-0000-0000-00007DEA0000}"/>
    <cellStyle name="Percent 5 4 3 9 4" xfId="34115" xr:uid="{00000000-0005-0000-0000-00007EEA0000}"/>
    <cellStyle name="Percent 5 4 4" xfId="3023" xr:uid="{00000000-0005-0000-0000-00007FEA0000}"/>
    <cellStyle name="Percent 5 4 4 10" xfId="25397" xr:uid="{00000000-0005-0000-0000-000080EA0000}"/>
    <cellStyle name="Percent 5 4 4 11" xfId="60932" xr:uid="{00000000-0005-0000-0000-000081EA0000}"/>
    <cellStyle name="Percent 5 4 4 2" xfId="4828" xr:uid="{00000000-0005-0000-0000-000082EA0000}"/>
    <cellStyle name="Percent 5 4 4 2 2" xfId="17475" xr:uid="{00000000-0005-0000-0000-000083EA0000}"/>
    <cellStyle name="Percent 5 4 4 2 2 2" xfId="52691" xr:uid="{00000000-0005-0000-0000-000084EA0000}"/>
    <cellStyle name="Percent 5 4 4 2 2 3" xfId="30080" xr:uid="{00000000-0005-0000-0000-000085EA0000}"/>
    <cellStyle name="Percent 5 4 4 2 3" xfId="13921" xr:uid="{00000000-0005-0000-0000-000086EA0000}"/>
    <cellStyle name="Percent 5 4 4 2 3 2" xfId="49139" xr:uid="{00000000-0005-0000-0000-000087EA0000}"/>
    <cellStyle name="Percent 5 4 4 2 4" xfId="40094" xr:uid="{00000000-0005-0000-0000-000088EA0000}"/>
    <cellStyle name="Percent 5 4 4 2 5" xfId="26528" xr:uid="{00000000-0005-0000-0000-000089EA0000}"/>
    <cellStyle name="Percent 5 4 4 3" xfId="6298" xr:uid="{00000000-0005-0000-0000-00008AEA0000}"/>
    <cellStyle name="Percent 5 4 4 3 2" xfId="18929" xr:uid="{00000000-0005-0000-0000-00008BEA0000}"/>
    <cellStyle name="Percent 5 4 4 3 2 2" xfId="54145" xr:uid="{00000000-0005-0000-0000-00008CEA0000}"/>
    <cellStyle name="Percent 5 4 4 3 3" xfId="41548" xr:uid="{00000000-0005-0000-0000-00008DEA0000}"/>
    <cellStyle name="Percent 5 4 4 3 4" xfId="31534" xr:uid="{00000000-0005-0000-0000-00008EEA0000}"/>
    <cellStyle name="Percent 5 4 4 4" xfId="7757" xr:uid="{00000000-0005-0000-0000-00008FEA0000}"/>
    <cellStyle name="Percent 5 4 4 4 2" xfId="20383" xr:uid="{00000000-0005-0000-0000-000090EA0000}"/>
    <cellStyle name="Percent 5 4 4 4 2 2" xfId="55599" xr:uid="{00000000-0005-0000-0000-000091EA0000}"/>
    <cellStyle name="Percent 5 4 4 4 3" xfId="43002" xr:uid="{00000000-0005-0000-0000-000092EA0000}"/>
    <cellStyle name="Percent 5 4 4 4 4" xfId="32988" xr:uid="{00000000-0005-0000-0000-000093EA0000}"/>
    <cellStyle name="Percent 5 4 4 5" xfId="9538" xr:uid="{00000000-0005-0000-0000-000094EA0000}"/>
    <cellStyle name="Percent 5 4 4 5 2" xfId="22159" xr:uid="{00000000-0005-0000-0000-000095EA0000}"/>
    <cellStyle name="Percent 5 4 4 5 2 2" xfId="57375" xr:uid="{00000000-0005-0000-0000-000096EA0000}"/>
    <cellStyle name="Percent 5 4 4 5 3" xfId="44778" xr:uid="{00000000-0005-0000-0000-000097EA0000}"/>
    <cellStyle name="Percent 5 4 4 5 4" xfId="34764" xr:uid="{00000000-0005-0000-0000-000098EA0000}"/>
    <cellStyle name="Percent 5 4 4 6" xfId="11332" xr:uid="{00000000-0005-0000-0000-000099EA0000}"/>
    <cellStyle name="Percent 5 4 4 6 2" xfId="23935" xr:uid="{00000000-0005-0000-0000-00009AEA0000}"/>
    <cellStyle name="Percent 5 4 4 6 2 2" xfId="59151" xr:uid="{00000000-0005-0000-0000-00009BEA0000}"/>
    <cellStyle name="Percent 5 4 4 6 3" xfId="46554" xr:uid="{00000000-0005-0000-0000-00009CEA0000}"/>
    <cellStyle name="Percent 5 4 4 6 4" xfId="36540" xr:uid="{00000000-0005-0000-0000-00009DEA0000}"/>
    <cellStyle name="Percent 5 4 4 7" xfId="15699" xr:uid="{00000000-0005-0000-0000-00009EEA0000}"/>
    <cellStyle name="Percent 5 4 4 7 2" xfId="50915" xr:uid="{00000000-0005-0000-0000-00009FEA0000}"/>
    <cellStyle name="Percent 5 4 4 7 3" xfId="28304" xr:uid="{00000000-0005-0000-0000-0000A0EA0000}"/>
    <cellStyle name="Percent 5 4 4 8" xfId="12790" xr:uid="{00000000-0005-0000-0000-0000A1EA0000}"/>
    <cellStyle name="Percent 5 4 4 8 2" xfId="48008" xr:uid="{00000000-0005-0000-0000-0000A2EA0000}"/>
    <cellStyle name="Percent 5 4 4 9" xfId="38318" xr:uid="{00000000-0005-0000-0000-0000A3EA0000}"/>
    <cellStyle name="Percent 5 4 5" xfId="2850" xr:uid="{00000000-0005-0000-0000-0000A4EA0000}"/>
    <cellStyle name="Percent 5 4 5 10" xfId="25238" xr:uid="{00000000-0005-0000-0000-0000A5EA0000}"/>
    <cellStyle name="Percent 5 4 5 11" xfId="60773" xr:uid="{00000000-0005-0000-0000-0000A6EA0000}"/>
    <cellStyle name="Percent 5 4 5 2" xfId="4669" xr:uid="{00000000-0005-0000-0000-0000A7EA0000}"/>
    <cellStyle name="Percent 5 4 5 2 2" xfId="17316" xr:uid="{00000000-0005-0000-0000-0000A8EA0000}"/>
    <cellStyle name="Percent 5 4 5 2 2 2" xfId="52532" xr:uid="{00000000-0005-0000-0000-0000A9EA0000}"/>
    <cellStyle name="Percent 5 4 5 2 2 3" xfId="29921" xr:uid="{00000000-0005-0000-0000-0000AAEA0000}"/>
    <cellStyle name="Percent 5 4 5 2 3" xfId="13762" xr:uid="{00000000-0005-0000-0000-0000ABEA0000}"/>
    <cellStyle name="Percent 5 4 5 2 3 2" xfId="48980" xr:uid="{00000000-0005-0000-0000-0000ACEA0000}"/>
    <cellStyle name="Percent 5 4 5 2 4" xfId="39935" xr:uid="{00000000-0005-0000-0000-0000ADEA0000}"/>
    <cellStyle name="Percent 5 4 5 2 5" xfId="26369" xr:uid="{00000000-0005-0000-0000-0000AEEA0000}"/>
    <cellStyle name="Percent 5 4 5 3" xfId="6139" xr:uid="{00000000-0005-0000-0000-0000AFEA0000}"/>
    <cellStyle name="Percent 5 4 5 3 2" xfId="18770" xr:uid="{00000000-0005-0000-0000-0000B0EA0000}"/>
    <cellStyle name="Percent 5 4 5 3 2 2" xfId="53986" xr:uid="{00000000-0005-0000-0000-0000B1EA0000}"/>
    <cellStyle name="Percent 5 4 5 3 3" xfId="41389" xr:uid="{00000000-0005-0000-0000-0000B2EA0000}"/>
    <cellStyle name="Percent 5 4 5 3 4" xfId="31375" xr:uid="{00000000-0005-0000-0000-0000B3EA0000}"/>
    <cellStyle name="Percent 5 4 5 4" xfId="7598" xr:uid="{00000000-0005-0000-0000-0000B4EA0000}"/>
    <cellStyle name="Percent 5 4 5 4 2" xfId="20224" xr:uid="{00000000-0005-0000-0000-0000B5EA0000}"/>
    <cellStyle name="Percent 5 4 5 4 2 2" xfId="55440" xr:uid="{00000000-0005-0000-0000-0000B6EA0000}"/>
    <cellStyle name="Percent 5 4 5 4 3" xfId="42843" xr:uid="{00000000-0005-0000-0000-0000B7EA0000}"/>
    <cellStyle name="Percent 5 4 5 4 4" xfId="32829" xr:uid="{00000000-0005-0000-0000-0000B8EA0000}"/>
    <cellStyle name="Percent 5 4 5 5" xfId="9379" xr:uid="{00000000-0005-0000-0000-0000B9EA0000}"/>
    <cellStyle name="Percent 5 4 5 5 2" xfId="22000" xr:uid="{00000000-0005-0000-0000-0000BAEA0000}"/>
    <cellStyle name="Percent 5 4 5 5 2 2" xfId="57216" xr:uid="{00000000-0005-0000-0000-0000BBEA0000}"/>
    <cellStyle name="Percent 5 4 5 5 3" xfId="44619" xr:uid="{00000000-0005-0000-0000-0000BCEA0000}"/>
    <cellStyle name="Percent 5 4 5 5 4" xfId="34605" xr:uid="{00000000-0005-0000-0000-0000BDEA0000}"/>
    <cellStyle name="Percent 5 4 5 6" xfId="11173" xr:uid="{00000000-0005-0000-0000-0000BEEA0000}"/>
    <cellStyle name="Percent 5 4 5 6 2" xfId="23776" xr:uid="{00000000-0005-0000-0000-0000BFEA0000}"/>
    <cellStyle name="Percent 5 4 5 6 2 2" xfId="58992" xr:uid="{00000000-0005-0000-0000-0000C0EA0000}"/>
    <cellStyle name="Percent 5 4 5 6 3" xfId="46395" xr:uid="{00000000-0005-0000-0000-0000C1EA0000}"/>
    <cellStyle name="Percent 5 4 5 6 4" xfId="36381" xr:uid="{00000000-0005-0000-0000-0000C2EA0000}"/>
    <cellStyle name="Percent 5 4 5 7" xfId="15540" xr:uid="{00000000-0005-0000-0000-0000C3EA0000}"/>
    <cellStyle name="Percent 5 4 5 7 2" xfId="50756" xr:uid="{00000000-0005-0000-0000-0000C4EA0000}"/>
    <cellStyle name="Percent 5 4 5 7 3" xfId="28145" xr:uid="{00000000-0005-0000-0000-0000C5EA0000}"/>
    <cellStyle name="Percent 5 4 5 8" xfId="12631" xr:uid="{00000000-0005-0000-0000-0000C6EA0000}"/>
    <cellStyle name="Percent 5 4 5 8 2" xfId="47849" xr:uid="{00000000-0005-0000-0000-0000C7EA0000}"/>
    <cellStyle name="Percent 5 4 5 9" xfId="38159" xr:uid="{00000000-0005-0000-0000-0000C8EA0000}"/>
    <cellStyle name="Percent 5 4 6" xfId="3360" xr:uid="{00000000-0005-0000-0000-0000C9EA0000}"/>
    <cellStyle name="Percent 5 4 6 10" xfId="26856" xr:uid="{00000000-0005-0000-0000-0000CAEA0000}"/>
    <cellStyle name="Percent 5 4 6 11" xfId="61260" xr:uid="{00000000-0005-0000-0000-0000CBEA0000}"/>
    <cellStyle name="Percent 5 4 6 2" xfId="5156" xr:uid="{00000000-0005-0000-0000-0000CCEA0000}"/>
    <cellStyle name="Percent 5 4 6 2 2" xfId="17803" xr:uid="{00000000-0005-0000-0000-0000CDEA0000}"/>
    <cellStyle name="Percent 5 4 6 2 2 2" xfId="53019" xr:uid="{00000000-0005-0000-0000-0000CEEA0000}"/>
    <cellStyle name="Percent 5 4 6 2 3" xfId="40422" xr:uid="{00000000-0005-0000-0000-0000CFEA0000}"/>
    <cellStyle name="Percent 5 4 6 2 4" xfId="30408" xr:uid="{00000000-0005-0000-0000-0000D0EA0000}"/>
    <cellStyle name="Percent 5 4 6 3" xfId="6626" xr:uid="{00000000-0005-0000-0000-0000D1EA0000}"/>
    <cellStyle name="Percent 5 4 6 3 2" xfId="19257" xr:uid="{00000000-0005-0000-0000-0000D2EA0000}"/>
    <cellStyle name="Percent 5 4 6 3 2 2" xfId="54473" xr:uid="{00000000-0005-0000-0000-0000D3EA0000}"/>
    <cellStyle name="Percent 5 4 6 3 3" xfId="41876" xr:uid="{00000000-0005-0000-0000-0000D4EA0000}"/>
    <cellStyle name="Percent 5 4 6 3 4" xfId="31862" xr:uid="{00000000-0005-0000-0000-0000D5EA0000}"/>
    <cellStyle name="Percent 5 4 6 4" xfId="8085" xr:uid="{00000000-0005-0000-0000-0000D6EA0000}"/>
    <cellStyle name="Percent 5 4 6 4 2" xfId="20711" xr:uid="{00000000-0005-0000-0000-0000D7EA0000}"/>
    <cellStyle name="Percent 5 4 6 4 2 2" xfId="55927" xr:uid="{00000000-0005-0000-0000-0000D8EA0000}"/>
    <cellStyle name="Percent 5 4 6 4 3" xfId="43330" xr:uid="{00000000-0005-0000-0000-0000D9EA0000}"/>
    <cellStyle name="Percent 5 4 6 4 4" xfId="33316" xr:uid="{00000000-0005-0000-0000-0000DAEA0000}"/>
    <cellStyle name="Percent 5 4 6 5" xfId="9866" xr:uid="{00000000-0005-0000-0000-0000DBEA0000}"/>
    <cellStyle name="Percent 5 4 6 5 2" xfId="22487" xr:uid="{00000000-0005-0000-0000-0000DCEA0000}"/>
    <cellStyle name="Percent 5 4 6 5 2 2" xfId="57703" xr:uid="{00000000-0005-0000-0000-0000DDEA0000}"/>
    <cellStyle name="Percent 5 4 6 5 3" xfId="45106" xr:uid="{00000000-0005-0000-0000-0000DEEA0000}"/>
    <cellStyle name="Percent 5 4 6 5 4" xfId="35092" xr:uid="{00000000-0005-0000-0000-0000DFEA0000}"/>
    <cellStyle name="Percent 5 4 6 6" xfId="11660" xr:uid="{00000000-0005-0000-0000-0000E0EA0000}"/>
    <cellStyle name="Percent 5 4 6 6 2" xfId="24263" xr:uid="{00000000-0005-0000-0000-0000E1EA0000}"/>
    <cellStyle name="Percent 5 4 6 6 2 2" xfId="59479" xr:uid="{00000000-0005-0000-0000-0000E2EA0000}"/>
    <cellStyle name="Percent 5 4 6 6 3" xfId="46882" xr:uid="{00000000-0005-0000-0000-0000E3EA0000}"/>
    <cellStyle name="Percent 5 4 6 6 4" xfId="36868" xr:uid="{00000000-0005-0000-0000-0000E4EA0000}"/>
    <cellStyle name="Percent 5 4 6 7" xfId="16027" xr:uid="{00000000-0005-0000-0000-0000E5EA0000}"/>
    <cellStyle name="Percent 5 4 6 7 2" xfId="51243" xr:uid="{00000000-0005-0000-0000-0000E6EA0000}"/>
    <cellStyle name="Percent 5 4 6 7 3" xfId="28632" xr:uid="{00000000-0005-0000-0000-0000E7EA0000}"/>
    <cellStyle name="Percent 5 4 6 8" xfId="14249" xr:uid="{00000000-0005-0000-0000-0000E8EA0000}"/>
    <cellStyle name="Percent 5 4 6 8 2" xfId="49467" xr:uid="{00000000-0005-0000-0000-0000E9EA0000}"/>
    <cellStyle name="Percent 5 4 6 9" xfId="38646" xr:uid="{00000000-0005-0000-0000-0000EAEA0000}"/>
    <cellStyle name="Percent 5 4 7" xfId="2520" xr:uid="{00000000-0005-0000-0000-0000EBEA0000}"/>
    <cellStyle name="Percent 5 4 7 10" xfId="26047" xr:uid="{00000000-0005-0000-0000-0000ECEA0000}"/>
    <cellStyle name="Percent 5 4 7 11" xfId="60451" xr:uid="{00000000-0005-0000-0000-0000EDEA0000}"/>
    <cellStyle name="Percent 5 4 7 2" xfId="4347" xr:uid="{00000000-0005-0000-0000-0000EEEA0000}"/>
    <cellStyle name="Percent 5 4 7 2 2" xfId="16994" xr:uid="{00000000-0005-0000-0000-0000EFEA0000}"/>
    <cellStyle name="Percent 5 4 7 2 2 2" xfId="52210" xr:uid="{00000000-0005-0000-0000-0000F0EA0000}"/>
    <cellStyle name="Percent 5 4 7 2 3" xfId="39613" xr:uid="{00000000-0005-0000-0000-0000F1EA0000}"/>
    <cellStyle name="Percent 5 4 7 2 4" xfId="29599" xr:uid="{00000000-0005-0000-0000-0000F2EA0000}"/>
    <cellStyle name="Percent 5 4 7 3" xfId="5817" xr:uid="{00000000-0005-0000-0000-0000F3EA0000}"/>
    <cellStyle name="Percent 5 4 7 3 2" xfId="18448" xr:uid="{00000000-0005-0000-0000-0000F4EA0000}"/>
    <cellStyle name="Percent 5 4 7 3 2 2" xfId="53664" xr:uid="{00000000-0005-0000-0000-0000F5EA0000}"/>
    <cellStyle name="Percent 5 4 7 3 3" xfId="41067" xr:uid="{00000000-0005-0000-0000-0000F6EA0000}"/>
    <cellStyle name="Percent 5 4 7 3 4" xfId="31053" xr:uid="{00000000-0005-0000-0000-0000F7EA0000}"/>
    <cellStyle name="Percent 5 4 7 4" xfId="7276" xr:uid="{00000000-0005-0000-0000-0000F8EA0000}"/>
    <cellStyle name="Percent 5 4 7 4 2" xfId="19902" xr:uid="{00000000-0005-0000-0000-0000F9EA0000}"/>
    <cellStyle name="Percent 5 4 7 4 2 2" xfId="55118" xr:uid="{00000000-0005-0000-0000-0000FAEA0000}"/>
    <cellStyle name="Percent 5 4 7 4 3" xfId="42521" xr:uid="{00000000-0005-0000-0000-0000FBEA0000}"/>
    <cellStyle name="Percent 5 4 7 4 4" xfId="32507" xr:uid="{00000000-0005-0000-0000-0000FCEA0000}"/>
    <cellStyle name="Percent 5 4 7 5" xfId="9057" xr:uid="{00000000-0005-0000-0000-0000FDEA0000}"/>
    <cellStyle name="Percent 5 4 7 5 2" xfId="21678" xr:uid="{00000000-0005-0000-0000-0000FEEA0000}"/>
    <cellStyle name="Percent 5 4 7 5 2 2" xfId="56894" xr:uid="{00000000-0005-0000-0000-0000FFEA0000}"/>
    <cellStyle name="Percent 5 4 7 5 3" xfId="44297" xr:uid="{00000000-0005-0000-0000-000000EB0000}"/>
    <cellStyle name="Percent 5 4 7 5 4" xfId="34283" xr:uid="{00000000-0005-0000-0000-000001EB0000}"/>
    <cellStyle name="Percent 5 4 7 6" xfId="10851" xr:uid="{00000000-0005-0000-0000-000002EB0000}"/>
    <cellStyle name="Percent 5 4 7 6 2" xfId="23454" xr:uid="{00000000-0005-0000-0000-000003EB0000}"/>
    <cellStyle name="Percent 5 4 7 6 2 2" xfId="58670" xr:uid="{00000000-0005-0000-0000-000004EB0000}"/>
    <cellStyle name="Percent 5 4 7 6 3" xfId="46073" xr:uid="{00000000-0005-0000-0000-000005EB0000}"/>
    <cellStyle name="Percent 5 4 7 6 4" xfId="36059" xr:uid="{00000000-0005-0000-0000-000006EB0000}"/>
    <cellStyle name="Percent 5 4 7 7" xfId="15218" xr:uid="{00000000-0005-0000-0000-000007EB0000}"/>
    <cellStyle name="Percent 5 4 7 7 2" xfId="50434" xr:uid="{00000000-0005-0000-0000-000008EB0000}"/>
    <cellStyle name="Percent 5 4 7 7 3" xfId="27823" xr:uid="{00000000-0005-0000-0000-000009EB0000}"/>
    <cellStyle name="Percent 5 4 7 8" xfId="13440" xr:uid="{00000000-0005-0000-0000-00000AEB0000}"/>
    <cellStyle name="Percent 5 4 7 8 2" xfId="48658" xr:uid="{00000000-0005-0000-0000-00000BEB0000}"/>
    <cellStyle name="Percent 5 4 7 9" xfId="37837" xr:uid="{00000000-0005-0000-0000-00000CEB0000}"/>
    <cellStyle name="Percent 5 4 8" xfId="3684" xr:uid="{00000000-0005-0000-0000-00000DEB0000}"/>
    <cellStyle name="Percent 5 4 8 2" xfId="8408" xr:uid="{00000000-0005-0000-0000-00000EEB0000}"/>
    <cellStyle name="Percent 5 4 8 2 2" xfId="21034" xr:uid="{00000000-0005-0000-0000-00000FEB0000}"/>
    <cellStyle name="Percent 5 4 8 2 2 2" xfId="56250" xr:uid="{00000000-0005-0000-0000-000010EB0000}"/>
    <cellStyle name="Percent 5 4 8 2 3" xfId="43653" xr:uid="{00000000-0005-0000-0000-000011EB0000}"/>
    <cellStyle name="Percent 5 4 8 2 4" xfId="33639" xr:uid="{00000000-0005-0000-0000-000012EB0000}"/>
    <cellStyle name="Percent 5 4 8 3" xfId="10189" xr:uid="{00000000-0005-0000-0000-000013EB0000}"/>
    <cellStyle name="Percent 5 4 8 3 2" xfId="22810" xr:uid="{00000000-0005-0000-0000-000014EB0000}"/>
    <cellStyle name="Percent 5 4 8 3 2 2" xfId="58026" xr:uid="{00000000-0005-0000-0000-000015EB0000}"/>
    <cellStyle name="Percent 5 4 8 3 3" xfId="45429" xr:uid="{00000000-0005-0000-0000-000016EB0000}"/>
    <cellStyle name="Percent 5 4 8 3 4" xfId="35415" xr:uid="{00000000-0005-0000-0000-000017EB0000}"/>
    <cellStyle name="Percent 5 4 8 4" xfId="11985" xr:uid="{00000000-0005-0000-0000-000018EB0000}"/>
    <cellStyle name="Percent 5 4 8 4 2" xfId="24586" xr:uid="{00000000-0005-0000-0000-000019EB0000}"/>
    <cellStyle name="Percent 5 4 8 4 2 2" xfId="59802" xr:uid="{00000000-0005-0000-0000-00001AEB0000}"/>
    <cellStyle name="Percent 5 4 8 4 3" xfId="47205" xr:uid="{00000000-0005-0000-0000-00001BEB0000}"/>
    <cellStyle name="Percent 5 4 8 4 4" xfId="37191" xr:uid="{00000000-0005-0000-0000-00001CEB0000}"/>
    <cellStyle name="Percent 5 4 8 5" xfId="16350" xr:uid="{00000000-0005-0000-0000-00001DEB0000}"/>
    <cellStyle name="Percent 5 4 8 5 2" xfId="51566" xr:uid="{00000000-0005-0000-0000-00001EEB0000}"/>
    <cellStyle name="Percent 5 4 8 5 3" xfId="28955" xr:uid="{00000000-0005-0000-0000-00001FEB0000}"/>
    <cellStyle name="Percent 5 4 8 6" xfId="14572" xr:uid="{00000000-0005-0000-0000-000020EB0000}"/>
    <cellStyle name="Percent 5 4 8 6 2" xfId="49790" xr:uid="{00000000-0005-0000-0000-000021EB0000}"/>
    <cellStyle name="Percent 5 4 8 7" xfId="38969" xr:uid="{00000000-0005-0000-0000-000022EB0000}"/>
    <cellStyle name="Percent 5 4 8 8" xfId="27179" xr:uid="{00000000-0005-0000-0000-000023EB0000}"/>
    <cellStyle name="Percent 5 4 9" xfId="4016" xr:uid="{00000000-0005-0000-0000-000024EB0000}"/>
    <cellStyle name="Percent 5 4 9 2" xfId="16672" xr:uid="{00000000-0005-0000-0000-000025EB0000}"/>
    <cellStyle name="Percent 5 4 9 2 2" xfId="51888" xr:uid="{00000000-0005-0000-0000-000026EB0000}"/>
    <cellStyle name="Percent 5 4 9 2 3" xfId="29277" xr:uid="{00000000-0005-0000-0000-000027EB0000}"/>
    <cellStyle name="Percent 5 4 9 3" xfId="13118" xr:uid="{00000000-0005-0000-0000-000028EB0000}"/>
    <cellStyle name="Percent 5 4 9 3 2" xfId="48336" xr:uid="{00000000-0005-0000-0000-000029EB0000}"/>
    <cellStyle name="Percent 5 4 9 4" xfId="39291" xr:uid="{00000000-0005-0000-0000-00002AEB0000}"/>
    <cellStyle name="Percent 5 4 9 5" xfId="25725" xr:uid="{00000000-0005-0000-0000-00002BEB0000}"/>
    <cellStyle name="Percent 5 5" xfId="911" xr:uid="{00000000-0005-0000-0000-00002CEB0000}"/>
    <cellStyle name="Percent 5 5 2" xfId="2062" xr:uid="{00000000-0005-0000-0000-00002DEB0000}"/>
    <cellStyle name="Percent 6" xfId="2257" xr:uid="{00000000-0005-0000-0000-00002EEB0000}"/>
    <cellStyle name="Percent 6 10" xfId="2932" xr:uid="{00000000-0005-0000-0000-00002FEB0000}"/>
    <cellStyle name="Percent 6 10 10" xfId="25318" xr:uid="{00000000-0005-0000-0000-000030EB0000}"/>
    <cellStyle name="Percent 6 10 11" xfId="60853" xr:uid="{00000000-0005-0000-0000-000031EB0000}"/>
    <cellStyle name="Percent 6 10 2" xfId="4749" xr:uid="{00000000-0005-0000-0000-000032EB0000}"/>
    <cellStyle name="Percent 6 10 2 2" xfId="17396" xr:uid="{00000000-0005-0000-0000-000033EB0000}"/>
    <cellStyle name="Percent 6 10 2 2 2" xfId="52612" xr:uid="{00000000-0005-0000-0000-000034EB0000}"/>
    <cellStyle name="Percent 6 10 2 2 3" xfId="30001" xr:uid="{00000000-0005-0000-0000-000035EB0000}"/>
    <cellStyle name="Percent 6 10 2 3" xfId="13842" xr:uid="{00000000-0005-0000-0000-000036EB0000}"/>
    <cellStyle name="Percent 6 10 2 3 2" xfId="49060" xr:uid="{00000000-0005-0000-0000-000037EB0000}"/>
    <cellStyle name="Percent 6 10 2 4" xfId="40015" xr:uid="{00000000-0005-0000-0000-000038EB0000}"/>
    <cellStyle name="Percent 6 10 2 5" xfId="26449" xr:uid="{00000000-0005-0000-0000-000039EB0000}"/>
    <cellStyle name="Percent 6 10 3" xfId="6219" xr:uid="{00000000-0005-0000-0000-00003AEB0000}"/>
    <cellStyle name="Percent 6 10 3 2" xfId="18850" xr:uid="{00000000-0005-0000-0000-00003BEB0000}"/>
    <cellStyle name="Percent 6 10 3 2 2" xfId="54066" xr:uid="{00000000-0005-0000-0000-00003CEB0000}"/>
    <cellStyle name="Percent 6 10 3 3" xfId="41469" xr:uid="{00000000-0005-0000-0000-00003DEB0000}"/>
    <cellStyle name="Percent 6 10 3 4" xfId="31455" xr:uid="{00000000-0005-0000-0000-00003EEB0000}"/>
    <cellStyle name="Percent 6 10 4" xfId="7678" xr:uid="{00000000-0005-0000-0000-00003FEB0000}"/>
    <cellStyle name="Percent 6 10 4 2" xfId="20304" xr:uid="{00000000-0005-0000-0000-000040EB0000}"/>
    <cellStyle name="Percent 6 10 4 2 2" xfId="55520" xr:uid="{00000000-0005-0000-0000-000041EB0000}"/>
    <cellStyle name="Percent 6 10 4 3" xfId="42923" xr:uid="{00000000-0005-0000-0000-000042EB0000}"/>
    <cellStyle name="Percent 6 10 4 4" xfId="32909" xr:uid="{00000000-0005-0000-0000-000043EB0000}"/>
    <cellStyle name="Percent 6 10 5" xfId="9459" xr:uid="{00000000-0005-0000-0000-000044EB0000}"/>
    <cellStyle name="Percent 6 10 5 2" xfId="22080" xr:uid="{00000000-0005-0000-0000-000045EB0000}"/>
    <cellStyle name="Percent 6 10 5 2 2" xfId="57296" xr:uid="{00000000-0005-0000-0000-000046EB0000}"/>
    <cellStyle name="Percent 6 10 5 3" xfId="44699" xr:uid="{00000000-0005-0000-0000-000047EB0000}"/>
    <cellStyle name="Percent 6 10 5 4" xfId="34685" xr:uid="{00000000-0005-0000-0000-000048EB0000}"/>
    <cellStyle name="Percent 6 10 6" xfId="11253" xr:uid="{00000000-0005-0000-0000-000049EB0000}"/>
    <cellStyle name="Percent 6 10 6 2" xfId="23856" xr:uid="{00000000-0005-0000-0000-00004AEB0000}"/>
    <cellStyle name="Percent 6 10 6 2 2" xfId="59072" xr:uid="{00000000-0005-0000-0000-00004BEB0000}"/>
    <cellStyle name="Percent 6 10 6 3" xfId="46475" xr:uid="{00000000-0005-0000-0000-00004CEB0000}"/>
    <cellStyle name="Percent 6 10 6 4" xfId="36461" xr:uid="{00000000-0005-0000-0000-00004DEB0000}"/>
    <cellStyle name="Percent 6 10 7" xfId="15620" xr:uid="{00000000-0005-0000-0000-00004EEB0000}"/>
    <cellStyle name="Percent 6 10 7 2" xfId="50836" xr:uid="{00000000-0005-0000-0000-00004FEB0000}"/>
    <cellStyle name="Percent 6 10 7 3" xfId="28225" xr:uid="{00000000-0005-0000-0000-000050EB0000}"/>
    <cellStyle name="Percent 6 10 8" xfId="12711" xr:uid="{00000000-0005-0000-0000-000051EB0000}"/>
    <cellStyle name="Percent 6 10 8 2" xfId="47929" xr:uid="{00000000-0005-0000-0000-000052EB0000}"/>
    <cellStyle name="Percent 6 10 9" xfId="38239" xr:uid="{00000000-0005-0000-0000-000053EB0000}"/>
    <cellStyle name="Percent 6 11" xfId="3440" xr:uid="{00000000-0005-0000-0000-000054EB0000}"/>
    <cellStyle name="Percent 6 11 10" xfId="26936" xr:uid="{00000000-0005-0000-0000-000055EB0000}"/>
    <cellStyle name="Percent 6 11 11" xfId="61340" xr:uid="{00000000-0005-0000-0000-000056EB0000}"/>
    <cellStyle name="Percent 6 11 2" xfId="5236" xr:uid="{00000000-0005-0000-0000-000057EB0000}"/>
    <cellStyle name="Percent 6 11 2 2" xfId="17883" xr:uid="{00000000-0005-0000-0000-000058EB0000}"/>
    <cellStyle name="Percent 6 11 2 2 2" xfId="53099" xr:uid="{00000000-0005-0000-0000-000059EB0000}"/>
    <cellStyle name="Percent 6 11 2 3" xfId="40502" xr:uid="{00000000-0005-0000-0000-00005AEB0000}"/>
    <cellStyle name="Percent 6 11 2 4" xfId="30488" xr:uid="{00000000-0005-0000-0000-00005BEB0000}"/>
    <cellStyle name="Percent 6 11 3" xfId="6706" xr:uid="{00000000-0005-0000-0000-00005CEB0000}"/>
    <cellStyle name="Percent 6 11 3 2" xfId="19337" xr:uid="{00000000-0005-0000-0000-00005DEB0000}"/>
    <cellStyle name="Percent 6 11 3 2 2" xfId="54553" xr:uid="{00000000-0005-0000-0000-00005EEB0000}"/>
    <cellStyle name="Percent 6 11 3 3" xfId="41956" xr:uid="{00000000-0005-0000-0000-00005FEB0000}"/>
    <cellStyle name="Percent 6 11 3 4" xfId="31942" xr:uid="{00000000-0005-0000-0000-000060EB0000}"/>
    <cellStyle name="Percent 6 11 4" xfId="8165" xr:uid="{00000000-0005-0000-0000-000061EB0000}"/>
    <cellStyle name="Percent 6 11 4 2" xfId="20791" xr:uid="{00000000-0005-0000-0000-000062EB0000}"/>
    <cellStyle name="Percent 6 11 4 2 2" xfId="56007" xr:uid="{00000000-0005-0000-0000-000063EB0000}"/>
    <cellStyle name="Percent 6 11 4 3" xfId="43410" xr:uid="{00000000-0005-0000-0000-000064EB0000}"/>
    <cellStyle name="Percent 6 11 4 4" xfId="33396" xr:uid="{00000000-0005-0000-0000-000065EB0000}"/>
    <cellStyle name="Percent 6 11 5" xfId="9946" xr:uid="{00000000-0005-0000-0000-000066EB0000}"/>
    <cellStyle name="Percent 6 11 5 2" xfId="22567" xr:uid="{00000000-0005-0000-0000-000067EB0000}"/>
    <cellStyle name="Percent 6 11 5 2 2" xfId="57783" xr:uid="{00000000-0005-0000-0000-000068EB0000}"/>
    <cellStyle name="Percent 6 11 5 3" xfId="45186" xr:uid="{00000000-0005-0000-0000-000069EB0000}"/>
    <cellStyle name="Percent 6 11 5 4" xfId="35172" xr:uid="{00000000-0005-0000-0000-00006AEB0000}"/>
    <cellStyle name="Percent 6 11 6" xfId="11740" xr:uid="{00000000-0005-0000-0000-00006BEB0000}"/>
    <cellStyle name="Percent 6 11 6 2" xfId="24343" xr:uid="{00000000-0005-0000-0000-00006CEB0000}"/>
    <cellStyle name="Percent 6 11 6 2 2" xfId="59559" xr:uid="{00000000-0005-0000-0000-00006DEB0000}"/>
    <cellStyle name="Percent 6 11 6 3" xfId="46962" xr:uid="{00000000-0005-0000-0000-00006EEB0000}"/>
    <cellStyle name="Percent 6 11 6 4" xfId="36948" xr:uid="{00000000-0005-0000-0000-00006FEB0000}"/>
    <cellStyle name="Percent 6 11 7" xfId="16107" xr:uid="{00000000-0005-0000-0000-000070EB0000}"/>
    <cellStyle name="Percent 6 11 7 2" xfId="51323" xr:uid="{00000000-0005-0000-0000-000071EB0000}"/>
    <cellStyle name="Percent 6 11 7 3" xfId="28712" xr:uid="{00000000-0005-0000-0000-000072EB0000}"/>
    <cellStyle name="Percent 6 11 8" xfId="14329" xr:uid="{00000000-0005-0000-0000-000073EB0000}"/>
    <cellStyle name="Percent 6 11 8 2" xfId="49547" xr:uid="{00000000-0005-0000-0000-000074EB0000}"/>
    <cellStyle name="Percent 6 11 9" xfId="38726" xr:uid="{00000000-0005-0000-0000-000075EB0000}"/>
    <cellStyle name="Percent 6 12" xfId="2601" xr:uid="{00000000-0005-0000-0000-000076EB0000}"/>
    <cellStyle name="Percent 6 12 10" xfId="26127" xr:uid="{00000000-0005-0000-0000-000077EB0000}"/>
    <cellStyle name="Percent 6 12 11" xfId="60531" xr:uid="{00000000-0005-0000-0000-000078EB0000}"/>
    <cellStyle name="Percent 6 12 2" xfId="4427" xr:uid="{00000000-0005-0000-0000-000079EB0000}"/>
    <cellStyle name="Percent 6 12 2 2" xfId="17074" xr:uid="{00000000-0005-0000-0000-00007AEB0000}"/>
    <cellStyle name="Percent 6 12 2 2 2" xfId="52290" xr:uid="{00000000-0005-0000-0000-00007BEB0000}"/>
    <cellStyle name="Percent 6 12 2 3" xfId="39693" xr:uid="{00000000-0005-0000-0000-00007CEB0000}"/>
    <cellStyle name="Percent 6 12 2 4" xfId="29679" xr:uid="{00000000-0005-0000-0000-00007DEB0000}"/>
    <cellStyle name="Percent 6 12 3" xfId="5897" xr:uid="{00000000-0005-0000-0000-00007EEB0000}"/>
    <cellStyle name="Percent 6 12 3 2" xfId="18528" xr:uid="{00000000-0005-0000-0000-00007FEB0000}"/>
    <cellStyle name="Percent 6 12 3 2 2" xfId="53744" xr:uid="{00000000-0005-0000-0000-000080EB0000}"/>
    <cellStyle name="Percent 6 12 3 3" xfId="41147" xr:uid="{00000000-0005-0000-0000-000081EB0000}"/>
    <cellStyle name="Percent 6 12 3 4" xfId="31133" xr:uid="{00000000-0005-0000-0000-000082EB0000}"/>
    <cellStyle name="Percent 6 12 4" xfId="7356" xr:uid="{00000000-0005-0000-0000-000083EB0000}"/>
    <cellStyle name="Percent 6 12 4 2" xfId="19982" xr:uid="{00000000-0005-0000-0000-000084EB0000}"/>
    <cellStyle name="Percent 6 12 4 2 2" xfId="55198" xr:uid="{00000000-0005-0000-0000-000085EB0000}"/>
    <cellStyle name="Percent 6 12 4 3" xfId="42601" xr:uid="{00000000-0005-0000-0000-000086EB0000}"/>
    <cellStyle name="Percent 6 12 4 4" xfId="32587" xr:uid="{00000000-0005-0000-0000-000087EB0000}"/>
    <cellStyle name="Percent 6 12 5" xfId="9137" xr:uid="{00000000-0005-0000-0000-000088EB0000}"/>
    <cellStyle name="Percent 6 12 5 2" xfId="21758" xr:uid="{00000000-0005-0000-0000-000089EB0000}"/>
    <cellStyle name="Percent 6 12 5 2 2" xfId="56974" xr:uid="{00000000-0005-0000-0000-00008AEB0000}"/>
    <cellStyle name="Percent 6 12 5 3" xfId="44377" xr:uid="{00000000-0005-0000-0000-00008BEB0000}"/>
    <cellStyle name="Percent 6 12 5 4" xfId="34363" xr:uid="{00000000-0005-0000-0000-00008CEB0000}"/>
    <cellStyle name="Percent 6 12 6" xfId="10931" xr:uid="{00000000-0005-0000-0000-00008DEB0000}"/>
    <cellStyle name="Percent 6 12 6 2" xfId="23534" xr:uid="{00000000-0005-0000-0000-00008EEB0000}"/>
    <cellStyle name="Percent 6 12 6 2 2" xfId="58750" xr:uid="{00000000-0005-0000-0000-00008FEB0000}"/>
    <cellStyle name="Percent 6 12 6 3" xfId="46153" xr:uid="{00000000-0005-0000-0000-000090EB0000}"/>
    <cellStyle name="Percent 6 12 6 4" xfId="36139" xr:uid="{00000000-0005-0000-0000-000091EB0000}"/>
    <cellStyle name="Percent 6 12 7" xfId="15298" xr:uid="{00000000-0005-0000-0000-000092EB0000}"/>
    <cellStyle name="Percent 6 12 7 2" xfId="50514" xr:uid="{00000000-0005-0000-0000-000093EB0000}"/>
    <cellStyle name="Percent 6 12 7 3" xfId="27903" xr:uid="{00000000-0005-0000-0000-000094EB0000}"/>
    <cellStyle name="Percent 6 12 8" xfId="13520" xr:uid="{00000000-0005-0000-0000-000095EB0000}"/>
    <cellStyle name="Percent 6 12 8 2" xfId="48738" xr:uid="{00000000-0005-0000-0000-000096EB0000}"/>
    <cellStyle name="Percent 6 12 9" xfId="37917" xr:uid="{00000000-0005-0000-0000-000097EB0000}"/>
    <cellStyle name="Percent 6 13" xfId="3765" xr:uid="{00000000-0005-0000-0000-000098EB0000}"/>
    <cellStyle name="Percent 6 13 2" xfId="8488" xr:uid="{00000000-0005-0000-0000-000099EB0000}"/>
    <cellStyle name="Percent 6 13 2 2" xfId="21114" xr:uid="{00000000-0005-0000-0000-00009AEB0000}"/>
    <cellStyle name="Percent 6 13 2 2 2" xfId="56330" xr:uid="{00000000-0005-0000-0000-00009BEB0000}"/>
    <cellStyle name="Percent 6 13 2 3" xfId="43733" xr:uid="{00000000-0005-0000-0000-00009CEB0000}"/>
    <cellStyle name="Percent 6 13 2 4" xfId="33719" xr:uid="{00000000-0005-0000-0000-00009DEB0000}"/>
    <cellStyle name="Percent 6 13 3" xfId="10269" xr:uid="{00000000-0005-0000-0000-00009EEB0000}"/>
    <cellStyle name="Percent 6 13 3 2" xfId="22890" xr:uid="{00000000-0005-0000-0000-00009FEB0000}"/>
    <cellStyle name="Percent 6 13 3 2 2" xfId="58106" xr:uid="{00000000-0005-0000-0000-0000A0EB0000}"/>
    <cellStyle name="Percent 6 13 3 3" xfId="45509" xr:uid="{00000000-0005-0000-0000-0000A1EB0000}"/>
    <cellStyle name="Percent 6 13 3 4" xfId="35495" xr:uid="{00000000-0005-0000-0000-0000A2EB0000}"/>
    <cellStyle name="Percent 6 13 4" xfId="12065" xr:uid="{00000000-0005-0000-0000-0000A3EB0000}"/>
    <cellStyle name="Percent 6 13 4 2" xfId="24666" xr:uid="{00000000-0005-0000-0000-0000A4EB0000}"/>
    <cellStyle name="Percent 6 13 4 2 2" xfId="59882" xr:uid="{00000000-0005-0000-0000-0000A5EB0000}"/>
    <cellStyle name="Percent 6 13 4 3" xfId="47285" xr:uid="{00000000-0005-0000-0000-0000A6EB0000}"/>
    <cellStyle name="Percent 6 13 4 4" xfId="37271" xr:uid="{00000000-0005-0000-0000-0000A7EB0000}"/>
    <cellStyle name="Percent 6 13 5" xfId="16430" xr:uid="{00000000-0005-0000-0000-0000A8EB0000}"/>
    <cellStyle name="Percent 6 13 5 2" xfId="51646" xr:uid="{00000000-0005-0000-0000-0000A9EB0000}"/>
    <cellStyle name="Percent 6 13 5 3" xfId="29035" xr:uid="{00000000-0005-0000-0000-0000AAEB0000}"/>
    <cellStyle name="Percent 6 13 6" xfId="14652" xr:uid="{00000000-0005-0000-0000-0000ABEB0000}"/>
    <cellStyle name="Percent 6 13 6 2" xfId="49870" xr:uid="{00000000-0005-0000-0000-0000ACEB0000}"/>
    <cellStyle name="Percent 6 13 7" xfId="39049" xr:uid="{00000000-0005-0000-0000-0000ADEB0000}"/>
    <cellStyle name="Percent 6 13 8" xfId="27259" xr:uid="{00000000-0005-0000-0000-0000AEEB0000}"/>
    <cellStyle name="Percent 6 14" xfId="4105" xr:uid="{00000000-0005-0000-0000-0000AFEB0000}"/>
    <cellStyle name="Percent 6 14 2" xfId="16752" xr:uid="{00000000-0005-0000-0000-0000B0EB0000}"/>
    <cellStyle name="Percent 6 14 2 2" xfId="51968" xr:uid="{00000000-0005-0000-0000-0000B1EB0000}"/>
    <cellStyle name="Percent 6 14 2 3" xfId="29357" xr:uid="{00000000-0005-0000-0000-0000B2EB0000}"/>
    <cellStyle name="Percent 6 14 3" xfId="13198" xr:uid="{00000000-0005-0000-0000-0000B3EB0000}"/>
    <cellStyle name="Percent 6 14 3 2" xfId="48416" xr:uid="{00000000-0005-0000-0000-0000B4EB0000}"/>
    <cellStyle name="Percent 6 14 4" xfId="39371" xr:uid="{00000000-0005-0000-0000-0000B5EB0000}"/>
    <cellStyle name="Percent 6 14 5" xfId="25805" xr:uid="{00000000-0005-0000-0000-0000B6EB0000}"/>
    <cellStyle name="Percent 6 15" xfId="5575" xr:uid="{00000000-0005-0000-0000-0000B7EB0000}"/>
    <cellStyle name="Percent 6 15 2" xfId="18206" xr:uid="{00000000-0005-0000-0000-0000B8EB0000}"/>
    <cellStyle name="Percent 6 15 2 2" xfId="53422" xr:uid="{00000000-0005-0000-0000-0000B9EB0000}"/>
    <cellStyle name="Percent 6 15 3" xfId="40825" xr:uid="{00000000-0005-0000-0000-0000BAEB0000}"/>
    <cellStyle name="Percent 6 15 4" xfId="30811" xr:uid="{00000000-0005-0000-0000-0000BBEB0000}"/>
    <cellStyle name="Percent 6 16" xfId="7034" xr:uid="{00000000-0005-0000-0000-0000BCEB0000}"/>
    <cellStyle name="Percent 6 16 2" xfId="19660" xr:uid="{00000000-0005-0000-0000-0000BDEB0000}"/>
    <cellStyle name="Percent 6 16 2 2" xfId="54876" xr:uid="{00000000-0005-0000-0000-0000BEEB0000}"/>
    <cellStyle name="Percent 6 16 3" xfId="42279" xr:uid="{00000000-0005-0000-0000-0000BFEB0000}"/>
    <cellStyle name="Percent 6 16 4" xfId="32265" xr:uid="{00000000-0005-0000-0000-0000C0EB0000}"/>
    <cellStyle name="Percent 6 17" xfId="8815" xr:uid="{00000000-0005-0000-0000-0000C1EB0000}"/>
    <cellStyle name="Percent 6 17 2" xfId="21436" xr:uid="{00000000-0005-0000-0000-0000C2EB0000}"/>
    <cellStyle name="Percent 6 17 2 2" xfId="56652" xr:uid="{00000000-0005-0000-0000-0000C3EB0000}"/>
    <cellStyle name="Percent 6 17 3" xfId="44055" xr:uid="{00000000-0005-0000-0000-0000C4EB0000}"/>
    <cellStyle name="Percent 6 17 4" xfId="34041" xr:uid="{00000000-0005-0000-0000-0000C5EB0000}"/>
    <cellStyle name="Percent 6 18" xfId="10766" xr:uid="{00000000-0005-0000-0000-0000C6EB0000}"/>
    <cellStyle name="Percent 6 18 2" xfId="23377" xr:uid="{00000000-0005-0000-0000-0000C7EB0000}"/>
    <cellStyle name="Percent 6 18 2 2" xfId="58593" xr:uid="{00000000-0005-0000-0000-0000C8EB0000}"/>
    <cellStyle name="Percent 6 18 3" xfId="45996" xr:uid="{00000000-0005-0000-0000-0000C9EB0000}"/>
    <cellStyle name="Percent 6 18 4" xfId="35982" xr:uid="{00000000-0005-0000-0000-0000CAEB0000}"/>
    <cellStyle name="Percent 6 19" xfId="14976" xr:uid="{00000000-0005-0000-0000-0000CBEB0000}"/>
    <cellStyle name="Percent 6 19 2" xfId="50192" xr:uid="{00000000-0005-0000-0000-0000CCEB0000}"/>
    <cellStyle name="Percent 6 19 3" xfId="27581" xr:uid="{00000000-0005-0000-0000-0000CDEB0000}"/>
    <cellStyle name="Percent 6 2" xfId="54" xr:uid="{00000000-0005-0000-0000-0000CEEB0000}"/>
    <cellStyle name="Percent 6 2 2" xfId="912" xr:uid="{00000000-0005-0000-0000-0000CFEB0000}"/>
    <cellStyle name="Percent 6 2 2 2" xfId="2063" xr:uid="{00000000-0005-0000-0000-0000D0EB0000}"/>
    <cellStyle name="Percent 6 2 3" xfId="913" xr:uid="{00000000-0005-0000-0000-0000D1EB0000}"/>
    <cellStyle name="Percent 6 2 3 2" xfId="2064" xr:uid="{00000000-0005-0000-0000-0000D2EB0000}"/>
    <cellStyle name="Percent 6 2 4" xfId="914" xr:uid="{00000000-0005-0000-0000-0000D3EB0000}"/>
    <cellStyle name="Percent 6 2 4 2" xfId="915" xr:uid="{00000000-0005-0000-0000-0000D4EB0000}"/>
    <cellStyle name="Percent 6 2 4 2 2" xfId="2066" xr:uid="{00000000-0005-0000-0000-0000D5EB0000}"/>
    <cellStyle name="Percent 6 2 4 3" xfId="916" xr:uid="{00000000-0005-0000-0000-0000D6EB0000}"/>
    <cellStyle name="Percent 6 2 4 3 2" xfId="917" xr:uid="{00000000-0005-0000-0000-0000D7EB0000}"/>
    <cellStyle name="Percent 6 2 4 3 2 2" xfId="2068" xr:uid="{00000000-0005-0000-0000-0000D8EB0000}"/>
    <cellStyle name="Percent 6 2 4 3 3" xfId="918" xr:uid="{00000000-0005-0000-0000-0000D9EB0000}"/>
    <cellStyle name="Percent 6 2 4 3 3 2" xfId="919" xr:uid="{00000000-0005-0000-0000-0000DAEB0000}"/>
    <cellStyle name="Percent 6 2 4 3 3 2 2" xfId="2070" xr:uid="{00000000-0005-0000-0000-0000DBEB0000}"/>
    <cellStyle name="Percent 6 2 4 3 3 3" xfId="2069" xr:uid="{00000000-0005-0000-0000-0000DCEB0000}"/>
    <cellStyle name="Percent 6 2 4 3 4" xfId="920" xr:uid="{00000000-0005-0000-0000-0000DDEB0000}"/>
    <cellStyle name="Percent 6 2 4 3 4 2" xfId="921" xr:uid="{00000000-0005-0000-0000-0000DEEB0000}"/>
    <cellStyle name="Percent 6 2 4 3 4 2 2" xfId="2072" xr:uid="{00000000-0005-0000-0000-0000DFEB0000}"/>
    <cellStyle name="Percent 6 2 4 3 4 3" xfId="922" xr:uid="{00000000-0005-0000-0000-0000E0EB0000}"/>
    <cellStyle name="Percent 6 2 4 3 4 3 2" xfId="2073" xr:uid="{00000000-0005-0000-0000-0000E1EB0000}"/>
    <cellStyle name="Percent 6 2 4 3 4 4" xfId="923" xr:uid="{00000000-0005-0000-0000-0000E2EB0000}"/>
    <cellStyle name="Percent 6 2 4 3 4 4 2" xfId="924" xr:uid="{00000000-0005-0000-0000-0000E3EB0000}"/>
    <cellStyle name="Percent 6 2 4 3 4 4 2 2" xfId="925" xr:uid="{00000000-0005-0000-0000-0000E4EB0000}"/>
    <cellStyle name="Percent 6 2 4 3 4 4 2 2 2" xfId="2076" xr:uid="{00000000-0005-0000-0000-0000E5EB0000}"/>
    <cellStyle name="Percent 6 2 4 3 4 4 2 3" xfId="926" xr:uid="{00000000-0005-0000-0000-0000E6EB0000}"/>
    <cellStyle name="Percent 6 2 4 3 4 4 2 3 2" xfId="927" xr:uid="{00000000-0005-0000-0000-0000E7EB0000}"/>
    <cellStyle name="Percent 6 2 4 3 4 4 2 3 2 2" xfId="2078" xr:uid="{00000000-0005-0000-0000-0000E8EB0000}"/>
    <cellStyle name="Percent 6 2 4 3 4 4 2 3 3" xfId="928" xr:uid="{00000000-0005-0000-0000-0000E9EB0000}"/>
    <cellStyle name="Percent 6 2 4 3 4 4 2 3 3 2" xfId="929" xr:uid="{00000000-0005-0000-0000-0000EAEB0000}"/>
    <cellStyle name="Percent 6 2 4 3 4 4 2 3 3 2 2" xfId="2080" xr:uid="{00000000-0005-0000-0000-0000EBEB0000}"/>
    <cellStyle name="Percent 6 2 4 3 4 4 2 3 3 3" xfId="2079" xr:uid="{00000000-0005-0000-0000-0000ECEB0000}"/>
    <cellStyle name="Percent 6 2 4 3 4 4 2 3 4" xfId="2077" xr:uid="{00000000-0005-0000-0000-0000EDEB0000}"/>
    <cellStyle name="Percent 6 2 4 3 4 4 2 4" xfId="2075" xr:uid="{00000000-0005-0000-0000-0000EEEB0000}"/>
    <cellStyle name="Percent 6 2 4 3 4 4 3" xfId="930" xr:uid="{00000000-0005-0000-0000-0000EFEB0000}"/>
    <cellStyle name="Percent 6 2 4 3 4 4 3 2" xfId="2081" xr:uid="{00000000-0005-0000-0000-0000F0EB0000}"/>
    <cellStyle name="Percent 6 2 4 3 4 4 4" xfId="931" xr:uid="{00000000-0005-0000-0000-0000F1EB0000}"/>
    <cellStyle name="Percent 6 2 4 3 4 4 4 2" xfId="932" xr:uid="{00000000-0005-0000-0000-0000F2EB0000}"/>
    <cellStyle name="Percent 6 2 4 3 4 4 4 2 2" xfId="2083" xr:uid="{00000000-0005-0000-0000-0000F3EB0000}"/>
    <cellStyle name="Percent 6 2 4 3 4 4 4 3" xfId="933" xr:uid="{00000000-0005-0000-0000-0000F4EB0000}"/>
    <cellStyle name="Percent 6 2 4 3 4 4 4 3 2" xfId="934" xr:uid="{00000000-0005-0000-0000-0000F5EB0000}"/>
    <cellStyle name="Percent 6 2 4 3 4 4 4 3 2 2" xfId="2085" xr:uid="{00000000-0005-0000-0000-0000F6EB0000}"/>
    <cellStyle name="Percent 6 2 4 3 4 4 4 3 3" xfId="2084" xr:uid="{00000000-0005-0000-0000-0000F7EB0000}"/>
    <cellStyle name="Percent 6 2 4 3 4 4 4 4" xfId="2082" xr:uid="{00000000-0005-0000-0000-0000F8EB0000}"/>
    <cellStyle name="Percent 6 2 4 3 4 4 5" xfId="2074" xr:uid="{00000000-0005-0000-0000-0000F9EB0000}"/>
    <cellStyle name="Percent 6 2 4 3 4 5" xfId="2071" xr:uid="{00000000-0005-0000-0000-0000FAEB0000}"/>
    <cellStyle name="Percent 6 2 4 3 5" xfId="2067" xr:uid="{00000000-0005-0000-0000-0000FBEB0000}"/>
    <cellStyle name="Percent 6 2 4 4" xfId="935" xr:uid="{00000000-0005-0000-0000-0000FCEB0000}"/>
    <cellStyle name="Percent 6 2 4 4 2" xfId="936" xr:uid="{00000000-0005-0000-0000-0000FDEB0000}"/>
    <cellStyle name="Percent 6 2 4 4 2 2" xfId="2087" xr:uid="{00000000-0005-0000-0000-0000FEEB0000}"/>
    <cellStyle name="Percent 6 2 4 4 3" xfId="2086" xr:uid="{00000000-0005-0000-0000-0000FFEB0000}"/>
    <cellStyle name="Percent 6 2 4 5" xfId="937" xr:uid="{00000000-0005-0000-0000-000000EC0000}"/>
    <cellStyle name="Percent 6 2 4 5 2" xfId="938" xr:uid="{00000000-0005-0000-0000-000001EC0000}"/>
    <cellStyle name="Percent 6 2 4 5 2 2" xfId="2089" xr:uid="{00000000-0005-0000-0000-000002EC0000}"/>
    <cellStyle name="Percent 6 2 4 5 3" xfId="939" xr:uid="{00000000-0005-0000-0000-000003EC0000}"/>
    <cellStyle name="Percent 6 2 4 5 3 2" xfId="2090" xr:uid="{00000000-0005-0000-0000-000004EC0000}"/>
    <cellStyle name="Percent 6 2 4 5 4" xfId="940" xr:uid="{00000000-0005-0000-0000-000005EC0000}"/>
    <cellStyle name="Percent 6 2 4 5 4 2" xfId="941" xr:uid="{00000000-0005-0000-0000-000006EC0000}"/>
    <cellStyle name="Percent 6 2 4 5 4 2 2" xfId="942" xr:uid="{00000000-0005-0000-0000-000007EC0000}"/>
    <cellStyle name="Percent 6 2 4 5 4 2 2 2" xfId="2093" xr:uid="{00000000-0005-0000-0000-000008EC0000}"/>
    <cellStyle name="Percent 6 2 4 5 4 2 3" xfId="943" xr:uid="{00000000-0005-0000-0000-000009EC0000}"/>
    <cellStyle name="Percent 6 2 4 5 4 2 3 2" xfId="944" xr:uid="{00000000-0005-0000-0000-00000AEC0000}"/>
    <cellStyle name="Percent 6 2 4 5 4 2 3 2 2" xfId="2095" xr:uid="{00000000-0005-0000-0000-00000BEC0000}"/>
    <cellStyle name="Percent 6 2 4 5 4 2 3 3" xfId="945" xr:uid="{00000000-0005-0000-0000-00000CEC0000}"/>
    <cellStyle name="Percent 6 2 4 5 4 2 3 3 2" xfId="946" xr:uid="{00000000-0005-0000-0000-00000DEC0000}"/>
    <cellStyle name="Percent 6 2 4 5 4 2 3 3 2 2" xfId="2097" xr:uid="{00000000-0005-0000-0000-00000EEC0000}"/>
    <cellStyle name="Percent 6 2 4 5 4 2 3 3 3" xfId="2096" xr:uid="{00000000-0005-0000-0000-00000FEC0000}"/>
    <cellStyle name="Percent 6 2 4 5 4 2 3 4" xfId="2094" xr:uid="{00000000-0005-0000-0000-000010EC0000}"/>
    <cellStyle name="Percent 6 2 4 5 4 2 4" xfId="2092" xr:uid="{00000000-0005-0000-0000-000011EC0000}"/>
    <cellStyle name="Percent 6 2 4 5 4 3" xfId="947" xr:uid="{00000000-0005-0000-0000-000012EC0000}"/>
    <cellStyle name="Percent 6 2 4 5 4 3 2" xfId="2098" xr:uid="{00000000-0005-0000-0000-000013EC0000}"/>
    <cellStyle name="Percent 6 2 4 5 4 4" xfId="948" xr:uid="{00000000-0005-0000-0000-000014EC0000}"/>
    <cellStyle name="Percent 6 2 4 5 4 4 2" xfId="949" xr:uid="{00000000-0005-0000-0000-000015EC0000}"/>
    <cellStyle name="Percent 6 2 4 5 4 4 2 2" xfId="2100" xr:uid="{00000000-0005-0000-0000-000016EC0000}"/>
    <cellStyle name="Percent 6 2 4 5 4 4 3" xfId="950" xr:uid="{00000000-0005-0000-0000-000017EC0000}"/>
    <cellStyle name="Percent 6 2 4 5 4 4 3 2" xfId="951" xr:uid="{00000000-0005-0000-0000-000018EC0000}"/>
    <cellStyle name="Percent 6 2 4 5 4 4 3 2 2" xfId="2102" xr:uid="{00000000-0005-0000-0000-000019EC0000}"/>
    <cellStyle name="Percent 6 2 4 5 4 4 3 3" xfId="2101" xr:uid="{00000000-0005-0000-0000-00001AEC0000}"/>
    <cellStyle name="Percent 6 2 4 5 4 4 4" xfId="2099" xr:uid="{00000000-0005-0000-0000-00001BEC0000}"/>
    <cellStyle name="Percent 6 2 4 5 4 5" xfId="2091" xr:uid="{00000000-0005-0000-0000-00001CEC0000}"/>
    <cellStyle name="Percent 6 2 4 5 5" xfId="2088" xr:uid="{00000000-0005-0000-0000-00001DEC0000}"/>
    <cellStyle name="Percent 6 2 4 6" xfId="2065" xr:uid="{00000000-0005-0000-0000-00001EEC0000}"/>
    <cellStyle name="Percent 6 2 5" xfId="952" xr:uid="{00000000-0005-0000-0000-00001FEC0000}"/>
    <cellStyle name="Percent 6 2 5 2" xfId="953" xr:uid="{00000000-0005-0000-0000-000020EC0000}"/>
    <cellStyle name="Percent 6 2 5 2 2" xfId="2104" xr:uid="{00000000-0005-0000-0000-000021EC0000}"/>
    <cellStyle name="Percent 6 2 5 3" xfId="954" xr:uid="{00000000-0005-0000-0000-000022EC0000}"/>
    <cellStyle name="Percent 6 2 5 3 2" xfId="955" xr:uid="{00000000-0005-0000-0000-000023EC0000}"/>
    <cellStyle name="Percent 6 2 5 3 2 2" xfId="2106" xr:uid="{00000000-0005-0000-0000-000024EC0000}"/>
    <cellStyle name="Percent 6 2 5 3 3" xfId="2105" xr:uid="{00000000-0005-0000-0000-000025EC0000}"/>
    <cellStyle name="Percent 6 2 5 4" xfId="956" xr:uid="{00000000-0005-0000-0000-000026EC0000}"/>
    <cellStyle name="Percent 6 2 5 4 2" xfId="957" xr:uid="{00000000-0005-0000-0000-000027EC0000}"/>
    <cellStyle name="Percent 6 2 5 4 2 2" xfId="2108" xr:uid="{00000000-0005-0000-0000-000028EC0000}"/>
    <cellStyle name="Percent 6 2 5 4 3" xfId="958" xr:uid="{00000000-0005-0000-0000-000029EC0000}"/>
    <cellStyle name="Percent 6 2 5 4 3 2" xfId="2109" xr:uid="{00000000-0005-0000-0000-00002AEC0000}"/>
    <cellStyle name="Percent 6 2 5 4 4" xfId="959" xr:uid="{00000000-0005-0000-0000-00002BEC0000}"/>
    <cellStyle name="Percent 6 2 5 4 4 2" xfId="960" xr:uid="{00000000-0005-0000-0000-00002CEC0000}"/>
    <cellStyle name="Percent 6 2 5 4 4 2 2" xfId="961" xr:uid="{00000000-0005-0000-0000-00002DEC0000}"/>
    <cellStyle name="Percent 6 2 5 4 4 2 2 2" xfId="2112" xr:uid="{00000000-0005-0000-0000-00002EEC0000}"/>
    <cellStyle name="Percent 6 2 5 4 4 2 3" xfId="962" xr:uid="{00000000-0005-0000-0000-00002FEC0000}"/>
    <cellStyle name="Percent 6 2 5 4 4 2 3 2" xfId="963" xr:uid="{00000000-0005-0000-0000-000030EC0000}"/>
    <cellStyle name="Percent 6 2 5 4 4 2 3 2 2" xfId="2114" xr:uid="{00000000-0005-0000-0000-000031EC0000}"/>
    <cellStyle name="Percent 6 2 5 4 4 2 3 3" xfId="964" xr:uid="{00000000-0005-0000-0000-000032EC0000}"/>
    <cellStyle name="Percent 6 2 5 4 4 2 3 3 2" xfId="965" xr:uid="{00000000-0005-0000-0000-000033EC0000}"/>
    <cellStyle name="Percent 6 2 5 4 4 2 3 3 2 2" xfId="2116" xr:uid="{00000000-0005-0000-0000-000034EC0000}"/>
    <cellStyle name="Percent 6 2 5 4 4 2 3 3 3" xfId="2115" xr:uid="{00000000-0005-0000-0000-000035EC0000}"/>
    <cellStyle name="Percent 6 2 5 4 4 2 3 4" xfId="2113" xr:uid="{00000000-0005-0000-0000-000036EC0000}"/>
    <cellStyle name="Percent 6 2 5 4 4 2 4" xfId="2111" xr:uid="{00000000-0005-0000-0000-000037EC0000}"/>
    <cellStyle name="Percent 6 2 5 4 4 3" xfId="966" xr:uid="{00000000-0005-0000-0000-000038EC0000}"/>
    <cellStyle name="Percent 6 2 5 4 4 3 2" xfId="2117" xr:uid="{00000000-0005-0000-0000-000039EC0000}"/>
    <cellStyle name="Percent 6 2 5 4 4 4" xfId="967" xr:uid="{00000000-0005-0000-0000-00003AEC0000}"/>
    <cellStyle name="Percent 6 2 5 4 4 4 2" xfId="968" xr:uid="{00000000-0005-0000-0000-00003BEC0000}"/>
    <cellStyle name="Percent 6 2 5 4 4 4 2 2" xfId="2119" xr:uid="{00000000-0005-0000-0000-00003CEC0000}"/>
    <cellStyle name="Percent 6 2 5 4 4 4 3" xfId="969" xr:uid="{00000000-0005-0000-0000-00003DEC0000}"/>
    <cellStyle name="Percent 6 2 5 4 4 4 3 2" xfId="970" xr:uid="{00000000-0005-0000-0000-00003EEC0000}"/>
    <cellStyle name="Percent 6 2 5 4 4 4 3 2 2" xfId="2121" xr:uid="{00000000-0005-0000-0000-00003FEC0000}"/>
    <cellStyle name="Percent 6 2 5 4 4 4 3 3" xfId="2120" xr:uid="{00000000-0005-0000-0000-000040EC0000}"/>
    <cellStyle name="Percent 6 2 5 4 4 4 4" xfId="2118" xr:uid="{00000000-0005-0000-0000-000041EC0000}"/>
    <cellStyle name="Percent 6 2 5 4 4 5" xfId="2110" xr:uid="{00000000-0005-0000-0000-000042EC0000}"/>
    <cellStyle name="Percent 6 2 5 4 5" xfId="2107" xr:uid="{00000000-0005-0000-0000-000043EC0000}"/>
    <cellStyle name="Percent 6 2 5 5" xfId="2103" xr:uid="{00000000-0005-0000-0000-000044EC0000}"/>
    <cellStyle name="Percent 6 2 6" xfId="971" xr:uid="{00000000-0005-0000-0000-000045EC0000}"/>
    <cellStyle name="Percent 6 2 6 2" xfId="972" xr:uid="{00000000-0005-0000-0000-000046EC0000}"/>
    <cellStyle name="Percent 6 2 6 2 2" xfId="2123" xr:uid="{00000000-0005-0000-0000-000047EC0000}"/>
    <cellStyle name="Percent 6 2 6 3" xfId="2122" xr:uid="{00000000-0005-0000-0000-000048EC0000}"/>
    <cellStyle name="Percent 6 2 7" xfId="973" xr:uid="{00000000-0005-0000-0000-000049EC0000}"/>
    <cellStyle name="Percent 6 2 7 2" xfId="974" xr:uid="{00000000-0005-0000-0000-00004AEC0000}"/>
    <cellStyle name="Percent 6 2 7 2 2" xfId="2125" xr:uid="{00000000-0005-0000-0000-00004BEC0000}"/>
    <cellStyle name="Percent 6 2 7 3" xfId="975" xr:uid="{00000000-0005-0000-0000-00004CEC0000}"/>
    <cellStyle name="Percent 6 2 7 3 2" xfId="2126" xr:uid="{00000000-0005-0000-0000-00004DEC0000}"/>
    <cellStyle name="Percent 6 2 7 4" xfId="976" xr:uid="{00000000-0005-0000-0000-00004EEC0000}"/>
    <cellStyle name="Percent 6 2 7 4 2" xfId="977" xr:uid="{00000000-0005-0000-0000-00004FEC0000}"/>
    <cellStyle name="Percent 6 2 7 4 2 2" xfId="978" xr:uid="{00000000-0005-0000-0000-000050EC0000}"/>
    <cellStyle name="Percent 6 2 7 4 2 2 2" xfId="2129" xr:uid="{00000000-0005-0000-0000-000051EC0000}"/>
    <cellStyle name="Percent 6 2 7 4 2 3" xfId="979" xr:uid="{00000000-0005-0000-0000-000052EC0000}"/>
    <cellStyle name="Percent 6 2 7 4 2 3 2" xfId="980" xr:uid="{00000000-0005-0000-0000-000053EC0000}"/>
    <cellStyle name="Percent 6 2 7 4 2 3 2 2" xfId="2131" xr:uid="{00000000-0005-0000-0000-000054EC0000}"/>
    <cellStyle name="Percent 6 2 7 4 2 3 3" xfId="981" xr:uid="{00000000-0005-0000-0000-000055EC0000}"/>
    <cellStyle name="Percent 6 2 7 4 2 3 3 2" xfId="982" xr:uid="{00000000-0005-0000-0000-000056EC0000}"/>
    <cellStyle name="Percent 6 2 7 4 2 3 3 2 2" xfId="2133" xr:uid="{00000000-0005-0000-0000-000057EC0000}"/>
    <cellStyle name="Percent 6 2 7 4 2 3 3 3" xfId="2132" xr:uid="{00000000-0005-0000-0000-000058EC0000}"/>
    <cellStyle name="Percent 6 2 7 4 2 3 4" xfId="2130" xr:uid="{00000000-0005-0000-0000-000059EC0000}"/>
    <cellStyle name="Percent 6 2 7 4 2 4" xfId="2128" xr:uid="{00000000-0005-0000-0000-00005AEC0000}"/>
    <cellStyle name="Percent 6 2 7 4 3" xfId="983" xr:uid="{00000000-0005-0000-0000-00005BEC0000}"/>
    <cellStyle name="Percent 6 2 7 4 3 2" xfId="2134" xr:uid="{00000000-0005-0000-0000-00005CEC0000}"/>
    <cellStyle name="Percent 6 2 7 4 4" xfId="984" xr:uid="{00000000-0005-0000-0000-00005DEC0000}"/>
    <cellStyle name="Percent 6 2 7 4 4 2" xfId="985" xr:uid="{00000000-0005-0000-0000-00005EEC0000}"/>
    <cellStyle name="Percent 6 2 7 4 4 2 2" xfId="2136" xr:uid="{00000000-0005-0000-0000-00005FEC0000}"/>
    <cellStyle name="Percent 6 2 7 4 4 3" xfId="986" xr:uid="{00000000-0005-0000-0000-000060EC0000}"/>
    <cellStyle name="Percent 6 2 7 4 4 3 2" xfId="987" xr:uid="{00000000-0005-0000-0000-000061EC0000}"/>
    <cellStyle name="Percent 6 2 7 4 4 3 2 2" xfId="2138" xr:uid="{00000000-0005-0000-0000-000062EC0000}"/>
    <cellStyle name="Percent 6 2 7 4 4 3 3" xfId="2137" xr:uid="{00000000-0005-0000-0000-000063EC0000}"/>
    <cellStyle name="Percent 6 2 7 4 4 4" xfId="2135" xr:uid="{00000000-0005-0000-0000-000064EC0000}"/>
    <cellStyle name="Percent 6 2 7 4 5" xfId="2127" xr:uid="{00000000-0005-0000-0000-000065EC0000}"/>
    <cellStyle name="Percent 6 2 7 5" xfId="2124" xr:uid="{00000000-0005-0000-0000-000066EC0000}"/>
    <cellStyle name="Percent 6 2 8" xfId="988" xr:uid="{00000000-0005-0000-0000-000067EC0000}"/>
    <cellStyle name="Percent 6 20" xfId="12389" xr:uid="{00000000-0005-0000-0000-000068EC0000}"/>
    <cellStyle name="Percent 6 20 2" xfId="47607" xr:uid="{00000000-0005-0000-0000-000069EC0000}"/>
    <cellStyle name="Percent 6 21" xfId="37595" xr:uid="{00000000-0005-0000-0000-00006AEC0000}"/>
    <cellStyle name="Percent 6 22" xfId="24996" xr:uid="{00000000-0005-0000-0000-00006BEC0000}"/>
    <cellStyle name="Percent 6 23" xfId="60209" xr:uid="{00000000-0005-0000-0000-00006CEC0000}"/>
    <cellStyle name="Percent 6 3" xfId="989" xr:uid="{00000000-0005-0000-0000-00006DEC0000}"/>
    <cellStyle name="Percent 6 3 2" xfId="2139" xr:uid="{00000000-0005-0000-0000-00006EEC0000}"/>
    <cellStyle name="Percent 6 4" xfId="990" xr:uid="{00000000-0005-0000-0000-00006FEC0000}"/>
    <cellStyle name="Percent 6 4 2" xfId="991" xr:uid="{00000000-0005-0000-0000-000070EC0000}"/>
    <cellStyle name="Percent 6 4 2 2" xfId="2141" xr:uid="{00000000-0005-0000-0000-000071EC0000}"/>
    <cellStyle name="Percent 6 4 3" xfId="992" xr:uid="{00000000-0005-0000-0000-000072EC0000}"/>
    <cellStyle name="Percent 6 4 3 2" xfId="993" xr:uid="{00000000-0005-0000-0000-000073EC0000}"/>
    <cellStyle name="Percent 6 4 3 2 2" xfId="2143" xr:uid="{00000000-0005-0000-0000-000074EC0000}"/>
    <cellStyle name="Percent 6 4 3 3" xfId="994" xr:uid="{00000000-0005-0000-0000-000075EC0000}"/>
    <cellStyle name="Percent 6 4 3 3 2" xfId="995" xr:uid="{00000000-0005-0000-0000-000076EC0000}"/>
    <cellStyle name="Percent 6 4 3 3 2 2" xfId="2145" xr:uid="{00000000-0005-0000-0000-000077EC0000}"/>
    <cellStyle name="Percent 6 4 3 3 3" xfId="2144" xr:uid="{00000000-0005-0000-0000-000078EC0000}"/>
    <cellStyle name="Percent 6 4 3 4" xfId="996" xr:uid="{00000000-0005-0000-0000-000079EC0000}"/>
    <cellStyle name="Percent 6 4 3 4 2" xfId="997" xr:uid="{00000000-0005-0000-0000-00007AEC0000}"/>
    <cellStyle name="Percent 6 4 3 4 2 2" xfId="2147" xr:uid="{00000000-0005-0000-0000-00007BEC0000}"/>
    <cellStyle name="Percent 6 4 3 4 3" xfId="998" xr:uid="{00000000-0005-0000-0000-00007CEC0000}"/>
    <cellStyle name="Percent 6 4 3 4 3 2" xfId="2148" xr:uid="{00000000-0005-0000-0000-00007DEC0000}"/>
    <cellStyle name="Percent 6 4 3 4 4" xfId="999" xr:uid="{00000000-0005-0000-0000-00007EEC0000}"/>
    <cellStyle name="Percent 6 4 3 4 4 2" xfId="1000" xr:uid="{00000000-0005-0000-0000-00007FEC0000}"/>
    <cellStyle name="Percent 6 4 3 4 4 2 2" xfId="1001" xr:uid="{00000000-0005-0000-0000-000080EC0000}"/>
    <cellStyle name="Percent 6 4 3 4 4 2 2 2" xfId="2151" xr:uid="{00000000-0005-0000-0000-000081EC0000}"/>
    <cellStyle name="Percent 6 4 3 4 4 2 3" xfId="1002" xr:uid="{00000000-0005-0000-0000-000082EC0000}"/>
    <cellStyle name="Percent 6 4 3 4 4 2 3 2" xfId="1003" xr:uid="{00000000-0005-0000-0000-000083EC0000}"/>
    <cellStyle name="Percent 6 4 3 4 4 2 3 2 2" xfId="2153" xr:uid="{00000000-0005-0000-0000-000084EC0000}"/>
    <cellStyle name="Percent 6 4 3 4 4 2 3 3" xfId="1004" xr:uid="{00000000-0005-0000-0000-000085EC0000}"/>
    <cellStyle name="Percent 6 4 3 4 4 2 3 3 2" xfId="1005" xr:uid="{00000000-0005-0000-0000-000086EC0000}"/>
    <cellStyle name="Percent 6 4 3 4 4 2 3 3 2 2" xfId="2155" xr:uid="{00000000-0005-0000-0000-000087EC0000}"/>
    <cellStyle name="Percent 6 4 3 4 4 2 3 3 3" xfId="2154" xr:uid="{00000000-0005-0000-0000-000088EC0000}"/>
    <cellStyle name="Percent 6 4 3 4 4 2 3 4" xfId="2152" xr:uid="{00000000-0005-0000-0000-000089EC0000}"/>
    <cellStyle name="Percent 6 4 3 4 4 2 4" xfId="2150" xr:uid="{00000000-0005-0000-0000-00008AEC0000}"/>
    <cellStyle name="Percent 6 4 3 4 4 3" xfId="1006" xr:uid="{00000000-0005-0000-0000-00008BEC0000}"/>
    <cellStyle name="Percent 6 4 3 4 4 3 2" xfId="2156" xr:uid="{00000000-0005-0000-0000-00008CEC0000}"/>
    <cellStyle name="Percent 6 4 3 4 4 4" xfId="1007" xr:uid="{00000000-0005-0000-0000-00008DEC0000}"/>
    <cellStyle name="Percent 6 4 3 4 4 4 2" xfId="1008" xr:uid="{00000000-0005-0000-0000-00008EEC0000}"/>
    <cellStyle name="Percent 6 4 3 4 4 4 2 2" xfId="2158" xr:uid="{00000000-0005-0000-0000-00008FEC0000}"/>
    <cellStyle name="Percent 6 4 3 4 4 4 3" xfId="1009" xr:uid="{00000000-0005-0000-0000-000090EC0000}"/>
    <cellStyle name="Percent 6 4 3 4 4 4 3 2" xfId="1010" xr:uid="{00000000-0005-0000-0000-000091EC0000}"/>
    <cellStyle name="Percent 6 4 3 4 4 4 3 2 2" xfId="2160" xr:uid="{00000000-0005-0000-0000-000092EC0000}"/>
    <cellStyle name="Percent 6 4 3 4 4 4 3 3" xfId="2159" xr:uid="{00000000-0005-0000-0000-000093EC0000}"/>
    <cellStyle name="Percent 6 4 3 4 4 4 4" xfId="2157" xr:uid="{00000000-0005-0000-0000-000094EC0000}"/>
    <cellStyle name="Percent 6 4 3 4 4 5" xfId="2149" xr:uid="{00000000-0005-0000-0000-000095EC0000}"/>
    <cellStyle name="Percent 6 4 3 4 5" xfId="2146" xr:uid="{00000000-0005-0000-0000-000096EC0000}"/>
    <cellStyle name="Percent 6 4 3 5" xfId="2142" xr:uid="{00000000-0005-0000-0000-000097EC0000}"/>
    <cellStyle name="Percent 6 4 4" xfId="1011" xr:uid="{00000000-0005-0000-0000-000098EC0000}"/>
    <cellStyle name="Percent 6 4 4 2" xfId="1012" xr:uid="{00000000-0005-0000-0000-000099EC0000}"/>
    <cellStyle name="Percent 6 4 4 2 2" xfId="2162" xr:uid="{00000000-0005-0000-0000-00009AEC0000}"/>
    <cellStyle name="Percent 6 4 4 3" xfId="2161" xr:uid="{00000000-0005-0000-0000-00009BEC0000}"/>
    <cellStyle name="Percent 6 4 5" xfId="1013" xr:uid="{00000000-0005-0000-0000-00009CEC0000}"/>
    <cellStyle name="Percent 6 4 5 2" xfId="1014" xr:uid="{00000000-0005-0000-0000-00009DEC0000}"/>
    <cellStyle name="Percent 6 4 5 2 2" xfId="2164" xr:uid="{00000000-0005-0000-0000-00009EEC0000}"/>
    <cellStyle name="Percent 6 4 5 3" xfId="1015" xr:uid="{00000000-0005-0000-0000-00009FEC0000}"/>
    <cellStyle name="Percent 6 4 5 3 2" xfId="2165" xr:uid="{00000000-0005-0000-0000-0000A0EC0000}"/>
    <cellStyle name="Percent 6 4 5 4" xfId="1016" xr:uid="{00000000-0005-0000-0000-0000A1EC0000}"/>
    <cellStyle name="Percent 6 4 5 4 2" xfId="1017" xr:uid="{00000000-0005-0000-0000-0000A2EC0000}"/>
    <cellStyle name="Percent 6 4 5 4 2 2" xfId="1018" xr:uid="{00000000-0005-0000-0000-0000A3EC0000}"/>
    <cellStyle name="Percent 6 4 5 4 2 2 2" xfId="2168" xr:uid="{00000000-0005-0000-0000-0000A4EC0000}"/>
    <cellStyle name="Percent 6 4 5 4 2 3" xfId="1019" xr:uid="{00000000-0005-0000-0000-0000A5EC0000}"/>
    <cellStyle name="Percent 6 4 5 4 2 3 2" xfId="1020" xr:uid="{00000000-0005-0000-0000-0000A6EC0000}"/>
    <cellStyle name="Percent 6 4 5 4 2 3 2 2" xfId="2170" xr:uid="{00000000-0005-0000-0000-0000A7EC0000}"/>
    <cellStyle name="Percent 6 4 5 4 2 3 3" xfId="1021" xr:uid="{00000000-0005-0000-0000-0000A8EC0000}"/>
    <cellStyle name="Percent 6 4 5 4 2 3 3 2" xfId="1022" xr:uid="{00000000-0005-0000-0000-0000A9EC0000}"/>
    <cellStyle name="Percent 6 4 5 4 2 3 3 2 2" xfId="2172" xr:uid="{00000000-0005-0000-0000-0000AAEC0000}"/>
    <cellStyle name="Percent 6 4 5 4 2 3 3 3" xfId="2171" xr:uid="{00000000-0005-0000-0000-0000ABEC0000}"/>
    <cellStyle name="Percent 6 4 5 4 2 3 4" xfId="2169" xr:uid="{00000000-0005-0000-0000-0000ACEC0000}"/>
    <cellStyle name="Percent 6 4 5 4 2 4" xfId="2167" xr:uid="{00000000-0005-0000-0000-0000ADEC0000}"/>
    <cellStyle name="Percent 6 4 5 4 3" xfId="1023" xr:uid="{00000000-0005-0000-0000-0000AEEC0000}"/>
    <cellStyle name="Percent 6 4 5 4 3 2" xfId="2173" xr:uid="{00000000-0005-0000-0000-0000AFEC0000}"/>
    <cellStyle name="Percent 6 4 5 4 4" xfId="1024" xr:uid="{00000000-0005-0000-0000-0000B0EC0000}"/>
    <cellStyle name="Percent 6 4 5 4 4 2" xfId="1025" xr:uid="{00000000-0005-0000-0000-0000B1EC0000}"/>
    <cellStyle name="Percent 6 4 5 4 4 2 2" xfId="2175" xr:uid="{00000000-0005-0000-0000-0000B2EC0000}"/>
    <cellStyle name="Percent 6 4 5 4 4 3" xfId="1026" xr:uid="{00000000-0005-0000-0000-0000B3EC0000}"/>
    <cellStyle name="Percent 6 4 5 4 4 3 2" xfId="1027" xr:uid="{00000000-0005-0000-0000-0000B4EC0000}"/>
    <cellStyle name="Percent 6 4 5 4 4 3 2 2" xfId="2177" xr:uid="{00000000-0005-0000-0000-0000B5EC0000}"/>
    <cellStyle name="Percent 6 4 5 4 4 3 3" xfId="2176" xr:uid="{00000000-0005-0000-0000-0000B6EC0000}"/>
    <cellStyle name="Percent 6 4 5 4 4 4" xfId="2174" xr:uid="{00000000-0005-0000-0000-0000B7EC0000}"/>
    <cellStyle name="Percent 6 4 5 4 5" xfId="2166" xr:uid="{00000000-0005-0000-0000-0000B8EC0000}"/>
    <cellStyle name="Percent 6 4 5 5" xfId="2163" xr:uid="{00000000-0005-0000-0000-0000B9EC0000}"/>
    <cellStyle name="Percent 6 4 6" xfId="2140" xr:uid="{00000000-0005-0000-0000-0000BAEC0000}"/>
    <cellStyle name="Percent 6 5" xfId="1028" xr:uid="{00000000-0005-0000-0000-0000BBEC0000}"/>
    <cellStyle name="Percent 6 5 2" xfId="1029" xr:uid="{00000000-0005-0000-0000-0000BCEC0000}"/>
    <cellStyle name="Percent 6 5 2 2" xfId="2179" xr:uid="{00000000-0005-0000-0000-0000BDEC0000}"/>
    <cellStyle name="Percent 6 5 3" xfId="1030" xr:uid="{00000000-0005-0000-0000-0000BEEC0000}"/>
    <cellStyle name="Percent 6 5 3 2" xfId="1031" xr:uid="{00000000-0005-0000-0000-0000BFEC0000}"/>
    <cellStyle name="Percent 6 5 3 2 2" xfId="2181" xr:uid="{00000000-0005-0000-0000-0000C0EC0000}"/>
    <cellStyle name="Percent 6 5 3 3" xfId="2180" xr:uid="{00000000-0005-0000-0000-0000C1EC0000}"/>
    <cellStyle name="Percent 6 5 4" xfId="1032" xr:uid="{00000000-0005-0000-0000-0000C2EC0000}"/>
    <cellStyle name="Percent 6 5 4 2" xfId="1033" xr:uid="{00000000-0005-0000-0000-0000C3EC0000}"/>
    <cellStyle name="Percent 6 5 4 2 2" xfId="2183" xr:uid="{00000000-0005-0000-0000-0000C4EC0000}"/>
    <cellStyle name="Percent 6 5 4 3" xfId="1034" xr:uid="{00000000-0005-0000-0000-0000C5EC0000}"/>
    <cellStyle name="Percent 6 5 4 3 2" xfId="2184" xr:uid="{00000000-0005-0000-0000-0000C6EC0000}"/>
    <cellStyle name="Percent 6 5 4 4" xfId="1035" xr:uid="{00000000-0005-0000-0000-0000C7EC0000}"/>
    <cellStyle name="Percent 6 5 4 4 2" xfId="1036" xr:uid="{00000000-0005-0000-0000-0000C8EC0000}"/>
    <cellStyle name="Percent 6 5 4 4 2 2" xfId="1037" xr:uid="{00000000-0005-0000-0000-0000C9EC0000}"/>
    <cellStyle name="Percent 6 5 4 4 2 2 2" xfId="2187" xr:uid="{00000000-0005-0000-0000-0000CAEC0000}"/>
    <cellStyle name="Percent 6 5 4 4 2 3" xfId="1038" xr:uid="{00000000-0005-0000-0000-0000CBEC0000}"/>
    <cellStyle name="Percent 6 5 4 4 2 3 2" xfId="1039" xr:uid="{00000000-0005-0000-0000-0000CCEC0000}"/>
    <cellStyle name="Percent 6 5 4 4 2 3 2 2" xfId="2189" xr:uid="{00000000-0005-0000-0000-0000CDEC0000}"/>
    <cellStyle name="Percent 6 5 4 4 2 3 3" xfId="1040" xr:uid="{00000000-0005-0000-0000-0000CEEC0000}"/>
    <cellStyle name="Percent 6 5 4 4 2 3 3 2" xfId="1041" xr:uid="{00000000-0005-0000-0000-0000CFEC0000}"/>
    <cellStyle name="Percent 6 5 4 4 2 3 3 2 2" xfId="2191" xr:uid="{00000000-0005-0000-0000-0000D0EC0000}"/>
    <cellStyle name="Percent 6 5 4 4 2 3 3 3" xfId="2190" xr:uid="{00000000-0005-0000-0000-0000D1EC0000}"/>
    <cellStyle name="Percent 6 5 4 4 2 3 4" xfId="2188" xr:uid="{00000000-0005-0000-0000-0000D2EC0000}"/>
    <cellStyle name="Percent 6 5 4 4 2 4" xfId="2186" xr:uid="{00000000-0005-0000-0000-0000D3EC0000}"/>
    <cellStyle name="Percent 6 5 4 4 3" xfId="1042" xr:uid="{00000000-0005-0000-0000-0000D4EC0000}"/>
    <cellStyle name="Percent 6 5 4 4 3 2" xfId="2192" xr:uid="{00000000-0005-0000-0000-0000D5EC0000}"/>
    <cellStyle name="Percent 6 5 4 4 4" xfId="1043" xr:uid="{00000000-0005-0000-0000-0000D6EC0000}"/>
    <cellStyle name="Percent 6 5 4 4 4 2" xfId="1044" xr:uid="{00000000-0005-0000-0000-0000D7EC0000}"/>
    <cellStyle name="Percent 6 5 4 4 4 2 2" xfId="2194" xr:uid="{00000000-0005-0000-0000-0000D8EC0000}"/>
    <cellStyle name="Percent 6 5 4 4 4 3" xfId="1045" xr:uid="{00000000-0005-0000-0000-0000D9EC0000}"/>
    <cellStyle name="Percent 6 5 4 4 4 3 2" xfId="1046" xr:uid="{00000000-0005-0000-0000-0000DAEC0000}"/>
    <cellStyle name="Percent 6 5 4 4 4 3 2 2" xfId="2196" xr:uid="{00000000-0005-0000-0000-0000DBEC0000}"/>
    <cellStyle name="Percent 6 5 4 4 4 3 3" xfId="2195" xr:uid="{00000000-0005-0000-0000-0000DCEC0000}"/>
    <cellStyle name="Percent 6 5 4 4 4 4" xfId="2193" xr:uid="{00000000-0005-0000-0000-0000DDEC0000}"/>
    <cellStyle name="Percent 6 5 4 4 5" xfId="2185" xr:uid="{00000000-0005-0000-0000-0000DEEC0000}"/>
    <cellStyle name="Percent 6 5 4 5" xfId="2182" xr:uid="{00000000-0005-0000-0000-0000DFEC0000}"/>
    <cellStyle name="Percent 6 5 5" xfId="2178" xr:uid="{00000000-0005-0000-0000-0000E0EC0000}"/>
    <cellStyle name="Percent 6 6" xfId="1047" xr:uid="{00000000-0005-0000-0000-0000E1EC0000}"/>
    <cellStyle name="Percent 6 6 2" xfId="1048" xr:uid="{00000000-0005-0000-0000-0000E2EC0000}"/>
    <cellStyle name="Percent 6 6 2 2" xfId="2198" xr:uid="{00000000-0005-0000-0000-0000E3EC0000}"/>
    <cellStyle name="Percent 6 6 3" xfId="2197" xr:uid="{00000000-0005-0000-0000-0000E4EC0000}"/>
    <cellStyle name="Percent 6 7" xfId="1049" xr:uid="{00000000-0005-0000-0000-0000E5EC0000}"/>
    <cellStyle name="Percent 6 7 2" xfId="1050" xr:uid="{00000000-0005-0000-0000-0000E6EC0000}"/>
    <cellStyle name="Percent 6 7 2 2" xfId="2200" xr:uid="{00000000-0005-0000-0000-0000E7EC0000}"/>
    <cellStyle name="Percent 6 7 3" xfId="1051" xr:uid="{00000000-0005-0000-0000-0000E8EC0000}"/>
    <cellStyle name="Percent 6 7 3 2" xfId="2201" xr:uid="{00000000-0005-0000-0000-0000E9EC0000}"/>
    <cellStyle name="Percent 6 7 4" xfId="1052" xr:uid="{00000000-0005-0000-0000-0000EAEC0000}"/>
    <cellStyle name="Percent 6 7 4 2" xfId="1053" xr:uid="{00000000-0005-0000-0000-0000EBEC0000}"/>
    <cellStyle name="Percent 6 7 4 2 2" xfId="1054" xr:uid="{00000000-0005-0000-0000-0000ECEC0000}"/>
    <cellStyle name="Percent 6 7 4 2 2 2" xfId="2204" xr:uid="{00000000-0005-0000-0000-0000EDEC0000}"/>
    <cellStyle name="Percent 6 7 4 2 3" xfId="1055" xr:uid="{00000000-0005-0000-0000-0000EEEC0000}"/>
    <cellStyle name="Percent 6 7 4 2 3 2" xfId="1056" xr:uid="{00000000-0005-0000-0000-0000EFEC0000}"/>
    <cellStyle name="Percent 6 7 4 2 3 2 2" xfId="2206" xr:uid="{00000000-0005-0000-0000-0000F0EC0000}"/>
    <cellStyle name="Percent 6 7 4 2 3 3" xfId="1057" xr:uid="{00000000-0005-0000-0000-0000F1EC0000}"/>
    <cellStyle name="Percent 6 7 4 2 3 3 2" xfId="1058" xr:uid="{00000000-0005-0000-0000-0000F2EC0000}"/>
    <cellStyle name="Percent 6 7 4 2 3 3 2 2" xfId="2208" xr:uid="{00000000-0005-0000-0000-0000F3EC0000}"/>
    <cellStyle name="Percent 6 7 4 2 3 3 3" xfId="2207" xr:uid="{00000000-0005-0000-0000-0000F4EC0000}"/>
    <cellStyle name="Percent 6 7 4 2 3 4" xfId="2205" xr:uid="{00000000-0005-0000-0000-0000F5EC0000}"/>
    <cellStyle name="Percent 6 7 4 2 4" xfId="2203" xr:uid="{00000000-0005-0000-0000-0000F6EC0000}"/>
    <cellStyle name="Percent 6 7 4 3" xfId="1059" xr:uid="{00000000-0005-0000-0000-0000F7EC0000}"/>
    <cellStyle name="Percent 6 7 4 3 2" xfId="2209" xr:uid="{00000000-0005-0000-0000-0000F8EC0000}"/>
    <cellStyle name="Percent 6 7 4 4" xfId="1060" xr:uid="{00000000-0005-0000-0000-0000F9EC0000}"/>
    <cellStyle name="Percent 6 7 4 4 2" xfId="1061" xr:uid="{00000000-0005-0000-0000-0000FAEC0000}"/>
    <cellStyle name="Percent 6 7 4 4 2 2" xfId="2211" xr:uid="{00000000-0005-0000-0000-0000FBEC0000}"/>
    <cellStyle name="Percent 6 7 4 4 3" xfId="1062" xr:uid="{00000000-0005-0000-0000-0000FCEC0000}"/>
    <cellStyle name="Percent 6 7 4 4 3 2" xfId="1063" xr:uid="{00000000-0005-0000-0000-0000FDEC0000}"/>
    <cellStyle name="Percent 6 7 4 4 3 2 2" xfId="2213" xr:uid="{00000000-0005-0000-0000-0000FEEC0000}"/>
    <cellStyle name="Percent 6 7 4 4 3 3" xfId="2212" xr:uid="{00000000-0005-0000-0000-0000FFEC0000}"/>
    <cellStyle name="Percent 6 7 4 4 4" xfId="2210" xr:uid="{00000000-0005-0000-0000-000000ED0000}"/>
    <cellStyle name="Percent 6 7 4 5" xfId="2202" xr:uid="{00000000-0005-0000-0000-000001ED0000}"/>
    <cellStyle name="Percent 6 7 5" xfId="2199" xr:uid="{00000000-0005-0000-0000-000002ED0000}"/>
    <cellStyle name="Percent 6 8" xfId="1064" xr:uid="{00000000-0005-0000-0000-000003ED0000}"/>
    <cellStyle name="Percent 6 9" xfId="3111" xr:uid="{00000000-0005-0000-0000-000004ED0000}"/>
    <cellStyle name="Percent 6 9 10" xfId="25480" xr:uid="{00000000-0005-0000-0000-000005ED0000}"/>
    <cellStyle name="Percent 6 9 11" xfId="61015" xr:uid="{00000000-0005-0000-0000-000006ED0000}"/>
    <cellStyle name="Percent 6 9 2" xfId="4911" xr:uid="{00000000-0005-0000-0000-000007ED0000}"/>
    <cellStyle name="Percent 6 9 2 2" xfId="17558" xr:uid="{00000000-0005-0000-0000-000008ED0000}"/>
    <cellStyle name="Percent 6 9 2 2 2" xfId="52774" xr:uid="{00000000-0005-0000-0000-000009ED0000}"/>
    <cellStyle name="Percent 6 9 2 2 3" xfId="30163" xr:uid="{00000000-0005-0000-0000-00000AED0000}"/>
    <cellStyle name="Percent 6 9 2 3" xfId="14004" xr:uid="{00000000-0005-0000-0000-00000BED0000}"/>
    <cellStyle name="Percent 6 9 2 3 2" xfId="49222" xr:uid="{00000000-0005-0000-0000-00000CED0000}"/>
    <cellStyle name="Percent 6 9 2 4" xfId="40177" xr:uid="{00000000-0005-0000-0000-00000DED0000}"/>
    <cellStyle name="Percent 6 9 2 5" xfId="26611" xr:uid="{00000000-0005-0000-0000-00000EED0000}"/>
    <cellStyle name="Percent 6 9 3" xfId="6381" xr:uid="{00000000-0005-0000-0000-00000FED0000}"/>
    <cellStyle name="Percent 6 9 3 2" xfId="19012" xr:uid="{00000000-0005-0000-0000-000010ED0000}"/>
    <cellStyle name="Percent 6 9 3 2 2" xfId="54228" xr:uid="{00000000-0005-0000-0000-000011ED0000}"/>
    <cellStyle name="Percent 6 9 3 3" xfId="41631" xr:uid="{00000000-0005-0000-0000-000012ED0000}"/>
    <cellStyle name="Percent 6 9 3 4" xfId="31617" xr:uid="{00000000-0005-0000-0000-000013ED0000}"/>
    <cellStyle name="Percent 6 9 4" xfId="7840" xr:uid="{00000000-0005-0000-0000-000014ED0000}"/>
    <cellStyle name="Percent 6 9 4 2" xfId="20466" xr:uid="{00000000-0005-0000-0000-000015ED0000}"/>
    <cellStyle name="Percent 6 9 4 2 2" xfId="55682" xr:uid="{00000000-0005-0000-0000-000016ED0000}"/>
    <cellStyle name="Percent 6 9 4 3" xfId="43085" xr:uid="{00000000-0005-0000-0000-000017ED0000}"/>
    <cellStyle name="Percent 6 9 4 4" xfId="33071" xr:uid="{00000000-0005-0000-0000-000018ED0000}"/>
    <cellStyle name="Percent 6 9 5" xfId="9621" xr:uid="{00000000-0005-0000-0000-000019ED0000}"/>
    <cellStyle name="Percent 6 9 5 2" xfId="22242" xr:uid="{00000000-0005-0000-0000-00001AED0000}"/>
    <cellStyle name="Percent 6 9 5 2 2" xfId="57458" xr:uid="{00000000-0005-0000-0000-00001BED0000}"/>
    <cellStyle name="Percent 6 9 5 3" xfId="44861" xr:uid="{00000000-0005-0000-0000-00001CED0000}"/>
    <cellStyle name="Percent 6 9 5 4" xfId="34847" xr:uid="{00000000-0005-0000-0000-00001DED0000}"/>
    <cellStyle name="Percent 6 9 6" xfId="11415" xr:uid="{00000000-0005-0000-0000-00001EED0000}"/>
    <cellStyle name="Percent 6 9 6 2" xfId="24018" xr:uid="{00000000-0005-0000-0000-00001FED0000}"/>
    <cellStyle name="Percent 6 9 6 2 2" xfId="59234" xr:uid="{00000000-0005-0000-0000-000020ED0000}"/>
    <cellStyle name="Percent 6 9 6 3" xfId="46637" xr:uid="{00000000-0005-0000-0000-000021ED0000}"/>
    <cellStyle name="Percent 6 9 6 4" xfId="36623" xr:uid="{00000000-0005-0000-0000-000022ED0000}"/>
    <cellStyle name="Percent 6 9 7" xfId="15782" xr:uid="{00000000-0005-0000-0000-000023ED0000}"/>
    <cellStyle name="Percent 6 9 7 2" xfId="50998" xr:uid="{00000000-0005-0000-0000-000024ED0000}"/>
    <cellStyle name="Percent 6 9 7 3" xfId="28387" xr:uid="{00000000-0005-0000-0000-000025ED0000}"/>
    <cellStyle name="Percent 6 9 8" xfId="12873" xr:uid="{00000000-0005-0000-0000-000026ED0000}"/>
    <cellStyle name="Percent 6 9 8 2" xfId="48091" xr:uid="{00000000-0005-0000-0000-000027ED0000}"/>
    <cellStyle name="Percent 6 9 9" xfId="38401" xr:uid="{00000000-0005-0000-0000-000028ED0000}"/>
    <cellStyle name="Percent 7" xfId="60056" xr:uid="{00000000-0005-0000-0000-000029ED0000}"/>
    <cellStyle name="Percent 7 2" xfId="1065" xr:uid="{00000000-0005-0000-0000-00002AED0000}"/>
    <cellStyle name="Percent 8" xfId="55" xr:uid="{00000000-0005-0000-0000-00002BED0000}"/>
    <cellStyle name="Percent 8 2" xfId="1066" xr:uid="{00000000-0005-0000-0000-00002CED0000}"/>
    <cellStyle name="Percent 8 2 2" xfId="2214" xr:uid="{00000000-0005-0000-0000-00002DED0000}"/>
    <cellStyle name="Percent 8 3" xfId="1067" xr:uid="{00000000-0005-0000-0000-00002EED0000}"/>
    <cellStyle name="Percent 8 3 2" xfId="1068" xr:uid="{00000000-0005-0000-0000-00002FED0000}"/>
    <cellStyle name="Percent 8 3 2 2" xfId="2216" xr:uid="{00000000-0005-0000-0000-000030ED0000}"/>
    <cellStyle name="Percent 8 3 3" xfId="2215" xr:uid="{00000000-0005-0000-0000-000031ED0000}"/>
    <cellStyle name="Percent 8 4" xfId="1069" xr:uid="{00000000-0005-0000-0000-000032ED0000}"/>
    <cellStyle name="Percent 8 4 2" xfId="2217" xr:uid="{00000000-0005-0000-0000-000033ED0000}"/>
    <cellStyle name="Percent 8 5" xfId="1070" xr:uid="{00000000-0005-0000-0000-000034ED0000}"/>
    <cellStyle name="Percent 8 5 2" xfId="1071" xr:uid="{00000000-0005-0000-0000-000035ED0000}"/>
    <cellStyle name="Percent 8 5 2 2" xfId="2219" xr:uid="{00000000-0005-0000-0000-000036ED0000}"/>
    <cellStyle name="Percent 8 5 3" xfId="1072" xr:uid="{00000000-0005-0000-0000-000037ED0000}"/>
    <cellStyle name="Percent 8 5 3 2" xfId="2220" xr:uid="{00000000-0005-0000-0000-000038ED0000}"/>
    <cellStyle name="Percent 8 5 4" xfId="1073" xr:uid="{00000000-0005-0000-0000-000039ED0000}"/>
    <cellStyle name="Percent 8 5 4 2" xfId="1074" xr:uid="{00000000-0005-0000-0000-00003AED0000}"/>
    <cellStyle name="Percent 8 5 4 2 2" xfId="1075" xr:uid="{00000000-0005-0000-0000-00003BED0000}"/>
    <cellStyle name="Percent 8 5 4 2 2 2" xfId="2223" xr:uid="{00000000-0005-0000-0000-00003CED0000}"/>
    <cellStyle name="Percent 8 5 4 2 3" xfId="1076" xr:uid="{00000000-0005-0000-0000-00003DED0000}"/>
    <cellStyle name="Percent 8 5 4 2 3 2" xfId="1077" xr:uid="{00000000-0005-0000-0000-00003EED0000}"/>
    <cellStyle name="Percent 8 5 4 2 3 2 2" xfId="2225" xr:uid="{00000000-0005-0000-0000-00003FED0000}"/>
    <cellStyle name="Percent 8 5 4 2 3 3" xfId="1078" xr:uid="{00000000-0005-0000-0000-000040ED0000}"/>
    <cellStyle name="Percent 8 5 4 2 3 3 2" xfId="1079" xr:uid="{00000000-0005-0000-0000-000041ED0000}"/>
    <cellStyle name="Percent 8 5 4 2 3 3 2 2" xfId="2227" xr:uid="{00000000-0005-0000-0000-000042ED0000}"/>
    <cellStyle name="Percent 8 5 4 2 3 3 3" xfId="2226" xr:uid="{00000000-0005-0000-0000-000043ED0000}"/>
    <cellStyle name="Percent 8 5 4 2 3 4" xfId="2224" xr:uid="{00000000-0005-0000-0000-000044ED0000}"/>
    <cellStyle name="Percent 8 5 4 2 4" xfId="2222" xr:uid="{00000000-0005-0000-0000-000045ED0000}"/>
    <cellStyle name="Percent 8 5 4 3" xfId="1080" xr:uid="{00000000-0005-0000-0000-000046ED0000}"/>
    <cellStyle name="Percent 8 5 4 3 2" xfId="2228" xr:uid="{00000000-0005-0000-0000-000047ED0000}"/>
    <cellStyle name="Percent 8 5 4 4" xfId="1081" xr:uid="{00000000-0005-0000-0000-000048ED0000}"/>
    <cellStyle name="Percent 8 5 4 4 2" xfId="1082" xr:uid="{00000000-0005-0000-0000-000049ED0000}"/>
    <cellStyle name="Percent 8 5 4 4 2 2" xfId="2230" xr:uid="{00000000-0005-0000-0000-00004AED0000}"/>
    <cellStyle name="Percent 8 5 4 4 3" xfId="1083" xr:uid="{00000000-0005-0000-0000-00004BED0000}"/>
    <cellStyle name="Percent 8 5 4 4 3 2" xfId="1084" xr:uid="{00000000-0005-0000-0000-00004CED0000}"/>
    <cellStyle name="Percent 8 5 4 4 3 2 2" xfId="2232" xr:uid="{00000000-0005-0000-0000-00004DED0000}"/>
    <cellStyle name="Percent 8 5 4 4 3 3" xfId="2231" xr:uid="{00000000-0005-0000-0000-00004EED0000}"/>
    <cellStyle name="Percent 8 5 4 4 4" xfId="2229" xr:uid="{00000000-0005-0000-0000-00004FED0000}"/>
    <cellStyle name="Percent 8 5 4 5" xfId="2221" xr:uid="{00000000-0005-0000-0000-000050ED0000}"/>
    <cellStyle name="Percent 8 5 5" xfId="2218" xr:uid="{00000000-0005-0000-0000-000051ED0000}"/>
    <cellStyle name="Percent 8 6" xfId="1085" xr:uid="{00000000-0005-0000-0000-000052ED0000}"/>
    <cellStyle name="Percent 9" xfId="56" xr:uid="{00000000-0005-0000-0000-000053ED0000}"/>
    <cellStyle name="Percent 9 10" xfId="2461" xr:uid="{00000000-0005-0000-0000-000054ED0000}"/>
    <cellStyle name="Percent 9 10 10" xfId="25992" xr:uid="{00000000-0005-0000-0000-000055ED0000}"/>
    <cellStyle name="Percent 9 10 11" xfId="60396" xr:uid="{00000000-0005-0000-0000-000056ED0000}"/>
    <cellStyle name="Percent 9 10 2" xfId="4292" xr:uid="{00000000-0005-0000-0000-000057ED0000}"/>
    <cellStyle name="Percent 9 10 2 2" xfId="16939" xr:uid="{00000000-0005-0000-0000-000058ED0000}"/>
    <cellStyle name="Percent 9 10 2 2 2" xfId="52155" xr:uid="{00000000-0005-0000-0000-000059ED0000}"/>
    <cellStyle name="Percent 9 10 2 3" xfId="39558" xr:uid="{00000000-0005-0000-0000-00005AED0000}"/>
    <cellStyle name="Percent 9 10 2 4" xfId="29544" xr:uid="{00000000-0005-0000-0000-00005BED0000}"/>
    <cellStyle name="Percent 9 10 3" xfId="5762" xr:uid="{00000000-0005-0000-0000-00005CED0000}"/>
    <cellStyle name="Percent 9 10 3 2" xfId="18393" xr:uid="{00000000-0005-0000-0000-00005DED0000}"/>
    <cellStyle name="Percent 9 10 3 2 2" xfId="53609" xr:uid="{00000000-0005-0000-0000-00005EED0000}"/>
    <cellStyle name="Percent 9 10 3 3" xfId="41012" xr:uid="{00000000-0005-0000-0000-00005FED0000}"/>
    <cellStyle name="Percent 9 10 3 4" xfId="30998" xr:uid="{00000000-0005-0000-0000-000060ED0000}"/>
    <cellStyle name="Percent 9 10 4" xfId="7221" xr:uid="{00000000-0005-0000-0000-000061ED0000}"/>
    <cellStyle name="Percent 9 10 4 2" xfId="19847" xr:uid="{00000000-0005-0000-0000-000062ED0000}"/>
    <cellStyle name="Percent 9 10 4 2 2" xfId="55063" xr:uid="{00000000-0005-0000-0000-000063ED0000}"/>
    <cellStyle name="Percent 9 10 4 3" xfId="42466" xr:uid="{00000000-0005-0000-0000-000064ED0000}"/>
    <cellStyle name="Percent 9 10 4 4" xfId="32452" xr:uid="{00000000-0005-0000-0000-000065ED0000}"/>
    <cellStyle name="Percent 9 10 5" xfId="9002" xr:uid="{00000000-0005-0000-0000-000066ED0000}"/>
    <cellStyle name="Percent 9 10 5 2" xfId="21623" xr:uid="{00000000-0005-0000-0000-000067ED0000}"/>
    <cellStyle name="Percent 9 10 5 2 2" xfId="56839" xr:uid="{00000000-0005-0000-0000-000068ED0000}"/>
    <cellStyle name="Percent 9 10 5 3" xfId="44242" xr:uid="{00000000-0005-0000-0000-000069ED0000}"/>
    <cellStyle name="Percent 9 10 5 4" xfId="34228" xr:uid="{00000000-0005-0000-0000-00006AED0000}"/>
    <cellStyle name="Percent 9 10 6" xfId="10796" xr:uid="{00000000-0005-0000-0000-00006BED0000}"/>
    <cellStyle name="Percent 9 10 6 2" xfId="23399" xr:uid="{00000000-0005-0000-0000-00006CED0000}"/>
    <cellStyle name="Percent 9 10 6 2 2" xfId="58615" xr:uid="{00000000-0005-0000-0000-00006DED0000}"/>
    <cellStyle name="Percent 9 10 6 3" xfId="46018" xr:uid="{00000000-0005-0000-0000-00006EED0000}"/>
    <cellStyle name="Percent 9 10 6 4" xfId="36004" xr:uid="{00000000-0005-0000-0000-00006FED0000}"/>
    <cellStyle name="Percent 9 10 7" xfId="15163" xr:uid="{00000000-0005-0000-0000-000070ED0000}"/>
    <cellStyle name="Percent 9 10 7 2" xfId="50379" xr:uid="{00000000-0005-0000-0000-000071ED0000}"/>
    <cellStyle name="Percent 9 10 7 3" xfId="27768" xr:uid="{00000000-0005-0000-0000-000072ED0000}"/>
    <cellStyle name="Percent 9 10 8" xfId="13385" xr:uid="{00000000-0005-0000-0000-000073ED0000}"/>
    <cellStyle name="Percent 9 10 8 2" xfId="48603" xr:uid="{00000000-0005-0000-0000-000074ED0000}"/>
    <cellStyle name="Percent 9 10 9" xfId="37782" xr:uid="{00000000-0005-0000-0000-000075ED0000}"/>
    <cellStyle name="Percent 9 11" xfId="3629" xr:uid="{00000000-0005-0000-0000-000076ED0000}"/>
    <cellStyle name="Percent 9 11 2" xfId="8353" xr:uid="{00000000-0005-0000-0000-000077ED0000}"/>
    <cellStyle name="Percent 9 11 2 2" xfId="20979" xr:uid="{00000000-0005-0000-0000-000078ED0000}"/>
    <cellStyle name="Percent 9 11 2 2 2" xfId="56195" xr:uid="{00000000-0005-0000-0000-000079ED0000}"/>
    <cellStyle name="Percent 9 11 2 3" xfId="43598" xr:uid="{00000000-0005-0000-0000-00007AED0000}"/>
    <cellStyle name="Percent 9 11 2 4" xfId="33584" xr:uid="{00000000-0005-0000-0000-00007BED0000}"/>
    <cellStyle name="Percent 9 11 3" xfId="10134" xr:uid="{00000000-0005-0000-0000-00007CED0000}"/>
    <cellStyle name="Percent 9 11 3 2" xfId="22755" xr:uid="{00000000-0005-0000-0000-00007DED0000}"/>
    <cellStyle name="Percent 9 11 3 2 2" xfId="57971" xr:uid="{00000000-0005-0000-0000-00007EED0000}"/>
    <cellStyle name="Percent 9 11 3 3" xfId="45374" xr:uid="{00000000-0005-0000-0000-00007FED0000}"/>
    <cellStyle name="Percent 9 11 3 4" xfId="35360" xr:uid="{00000000-0005-0000-0000-000080ED0000}"/>
    <cellStyle name="Percent 9 11 4" xfId="11930" xr:uid="{00000000-0005-0000-0000-000081ED0000}"/>
    <cellStyle name="Percent 9 11 4 2" xfId="24531" xr:uid="{00000000-0005-0000-0000-000082ED0000}"/>
    <cellStyle name="Percent 9 11 4 2 2" xfId="59747" xr:uid="{00000000-0005-0000-0000-000083ED0000}"/>
    <cellStyle name="Percent 9 11 4 3" xfId="47150" xr:uid="{00000000-0005-0000-0000-000084ED0000}"/>
    <cellStyle name="Percent 9 11 4 4" xfId="37136" xr:uid="{00000000-0005-0000-0000-000085ED0000}"/>
    <cellStyle name="Percent 9 11 5" xfId="16295" xr:uid="{00000000-0005-0000-0000-000086ED0000}"/>
    <cellStyle name="Percent 9 11 5 2" xfId="51511" xr:uid="{00000000-0005-0000-0000-000087ED0000}"/>
    <cellStyle name="Percent 9 11 5 3" xfId="28900" xr:uid="{00000000-0005-0000-0000-000088ED0000}"/>
    <cellStyle name="Percent 9 11 6" xfId="14517" xr:uid="{00000000-0005-0000-0000-000089ED0000}"/>
    <cellStyle name="Percent 9 11 6 2" xfId="49735" xr:uid="{00000000-0005-0000-0000-00008AED0000}"/>
    <cellStyle name="Percent 9 11 7" xfId="38914" xr:uid="{00000000-0005-0000-0000-00008BED0000}"/>
    <cellStyle name="Percent 9 11 8" xfId="27124" xr:uid="{00000000-0005-0000-0000-00008CED0000}"/>
    <cellStyle name="Percent 9 12" xfId="3954" xr:uid="{00000000-0005-0000-0000-00008DED0000}"/>
    <cellStyle name="Percent 9 12 2" xfId="16617" xr:uid="{00000000-0005-0000-0000-00008EED0000}"/>
    <cellStyle name="Percent 9 12 2 2" xfId="51833" xr:uid="{00000000-0005-0000-0000-00008FED0000}"/>
    <cellStyle name="Percent 9 12 2 3" xfId="29222" xr:uid="{00000000-0005-0000-0000-000090ED0000}"/>
    <cellStyle name="Percent 9 12 3" xfId="13063" xr:uid="{00000000-0005-0000-0000-000091ED0000}"/>
    <cellStyle name="Percent 9 12 3 2" xfId="48281" xr:uid="{00000000-0005-0000-0000-000092ED0000}"/>
    <cellStyle name="Percent 9 12 4" xfId="39236" xr:uid="{00000000-0005-0000-0000-000093ED0000}"/>
    <cellStyle name="Percent 9 12 5" xfId="25670" xr:uid="{00000000-0005-0000-0000-000094ED0000}"/>
    <cellStyle name="Percent 9 13" xfId="5440" xr:uid="{00000000-0005-0000-0000-000095ED0000}"/>
    <cellStyle name="Percent 9 13 2" xfId="18071" xr:uid="{00000000-0005-0000-0000-000096ED0000}"/>
    <cellStyle name="Percent 9 13 2 2" xfId="53287" xr:uid="{00000000-0005-0000-0000-000097ED0000}"/>
    <cellStyle name="Percent 9 13 3" xfId="40690" xr:uid="{00000000-0005-0000-0000-000098ED0000}"/>
    <cellStyle name="Percent 9 13 4" xfId="30676" xr:uid="{00000000-0005-0000-0000-000099ED0000}"/>
    <cellStyle name="Percent 9 14" xfId="6896" xr:uid="{00000000-0005-0000-0000-00009AED0000}"/>
    <cellStyle name="Percent 9 14 2" xfId="19525" xr:uid="{00000000-0005-0000-0000-00009BED0000}"/>
    <cellStyle name="Percent 9 14 2 2" xfId="54741" xr:uid="{00000000-0005-0000-0000-00009CED0000}"/>
    <cellStyle name="Percent 9 14 3" xfId="42144" xr:uid="{00000000-0005-0000-0000-00009DED0000}"/>
    <cellStyle name="Percent 9 14 4" xfId="32130" xr:uid="{00000000-0005-0000-0000-00009EED0000}"/>
    <cellStyle name="Percent 9 15" xfId="8678" xr:uid="{00000000-0005-0000-0000-00009FED0000}"/>
    <cellStyle name="Percent 9 15 2" xfId="21301" xr:uid="{00000000-0005-0000-0000-0000A0ED0000}"/>
    <cellStyle name="Percent 9 15 2 2" xfId="56517" xr:uid="{00000000-0005-0000-0000-0000A1ED0000}"/>
    <cellStyle name="Percent 9 15 3" xfId="43920" xr:uid="{00000000-0005-0000-0000-0000A2ED0000}"/>
    <cellStyle name="Percent 9 15 4" xfId="33906" xr:uid="{00000000-0005-0000-0000-0000A3ED0000}"/>
    <cellStyle name="Percent 9 16" xfId="10768" xr:uid="{00000000-0005-0000-0000-0000A4ED0000}"/>
    <cellStyle name="Percent 9 16 2" xfId="23378" xr:uid="{00000000-0005-0000-0000-0000A5ED0000}"/>
    <cellStyle name="Percent 9 16 2 2" xfId="58594" xr:uid="{00000000-0005-0000-0000-0000A6ED0000}"/>
    <cellStyle name="Percent 9 16 3" xfId="45997" xr:uid="{00000000-0005-0000-0000-0000A7ED0000}"/>
    <cellStyle name="Percent 9 16 4" xfId="35983" xr:uid="{00000000-0005-0000-0000-0000A8ED0000}"/>
    <cellStyle name="Percent 9 17" xfId="14840" xr:uid="{00000000-0005-0000-0000-0000A9ED0000}"/>
    <cellStyle name="Percent 9 17 2" xfId="50057" xr:uid="{00000000-0005-0000-0000-0000AAED0000}"/>
    <cellStyle name="Percent 9 17 3" xfId="27446" xr:uid="{00000000-0005-0000-0000-0000ABED0000}"/>
    <cellStyle name="Percent 9 18" xfId="12254" xr:uid="{00000000-0005-0000-0000-0000ACED0000}"/>
    <cellStyle name="Percent 9 18 2" xfId="47472" xr:uid="{00000000-0005-0000-0000-0000ADED0000}"/>
    <cellStyle name="Percent 9 19" xfId="37459" xr:uid="{00000000-0005-0000-0000-0000AEED0000}"/>
    <cellStyle name="Percent 9 2" xfId="1086" xr:uid="{00000000-0005-0000-0000-0000AFED0000}"/>
    <cellStyle name="Percent 9 2 2" xfId="1087" xr:uid="{00000000-0005-0000-0000-0000B0ED0000}"/>
    <cellStyle name="Percent 9 2 2 2" xfId="2234" xr:uid="{00000000-0005-0000-0000-0000B1ED0000}"/>
    <cellStyle name="Percent 9 2 3" xfId="1088" xr:uid="{00000000-0005-0000-0000-0000B2ED0000}"/>
    <cellStyle name="Percent 9 2 3 2" xfId="1089" xr:uid="{00000000-0005-0000-0000-0000B3ED0000}"/>
    <cellStyle name="Percent 9 2 3 2 2" xfId="2236" xr:uid="{00000000-0005-0000-0000-0000B4ED0000}"/>
    <cellStyle name="Percent 9 2 3 3" xfId="1090" xr:uid="{00000000-0005-0000-0000-0000B5ED0000}"/>
    <cellStyle name="Percent 9 2 3 3 2" xfId="1091" xr:uid="{00000000-0005-0000-0000-0000B6ED0000}"/>
    <cellStyle name="Percent 9 2 3 3 2 2" xfId="2238" xr:uid="{00000000-0005-0000-0000-0000B7ED0000}"/>
    <cellStyle name="Percent 9 2 3 3 3" xfId="2237" xr:uid="{00000000-0005-0000-0000-0000B8ED0000}"/>
    <cellStyle name="Percent 9 2 3 4" xfId="2235" xr:uid="{00000000-0005-0000-0000-0000B9ED0000}"/>
    <cellStyle name="Percent 9 2 4" xfId="2233" xr:uid="{00000000-0005-0000-0000-0000BAED0000}"/>
    <cellStyle name="Percent 9 20" xfId="24861" xr:uid="{00000000-0005-0000-0000-0000BBED0000}"/>
    <cellStyle name="Percent 9 21" xfId="60074" xr:uid="{00000000-0005-0000-0000-0000BCED0000}"/>
    <cellStyle name="Percent 9 3" xfId="1092" xr:uid="{00000000-0005-0000-0000-0000BDED0000}"/>
    <cellStyle name="Percent 9 3 2" xfId="2239" xr:uid="{00000000-0005-0000-0000-0000BEED0000}"/>
    <cellStyle name="Percent 9 4" xfId="1093" xr:uid="{00000000-0005-0000-0000-0000BFED0000}"/>
    <cellStyle name="Percent 9 4 2" xfId="1094" xr:uid="{00000000-0005-0000-0000-0000C0ED0000}"/>
    <cellStyle name="Percent 9 4 2 2" xfId="2241" xr:uid="{00000000-0005-0000-0000-0000C1ED0000}"/>
    <cellStyle name="Percent 9 4 3" xfId="1095" xr:uid="{00000000-0005-0000-0000-0000C2ED0000}"/>
    <cellStyle name="Percent 9 4 3 2" xfId="1096" xr:uid="{00000000-0005-0000-0000-0000C3ED0000}"/>
    <cellStyle name="Percent 9 4 3 2 2" xfId="2243" xr:uid="{00000000-0005-0000-0000-0000C4ED0000}"/>
    <cellStyle name="Percent 9 4 3 3" xfId="2242" xr:uid="{00000000-0005-0000-0000-0000C5ED0000}"/>
    <cellStyle name="Percent 9 4 4" xfId="2240" xr:uid="{00000000-0005-0000-0000-0000C6ED0000}"/>
    <cellStyle name="Percent 9 5" xfId="1296" xr:uid="{00000000-0005-0000-0000-0000C7ED0000}"/>
    <cellStyle name="Percent 9 5 10" xfId="6970" xr:uid="{00000000-0005-0000-0000-0000C8ED0000}"/>
    <cellStyle name="Percent 9 5 10 2" xfId="19597" xr:uid="{00000000-0005-0000-0000-0000C9ED0000}"/>
    <cellStyle name="Percent 9 5 10 2 2" xfId="54813" xr:uid="{00000000-0005-0000-0000-0000CAED0000}"/>
    <cellStyle name="Percent 9 5 10 3" xfId="42216" xr:uid="{00000000-0005-0000-0000-0000CBED0000}"/>
    <cellStyle name="Percent 9 5 10 4" xfId="32202" xr:uid="{00000000-0005-0000-0000-0000CCED0000}"/>
    <cellStyle name="Percent 9 5 11" xfId="8751" xr:uid="{00000000-0005-0000-0000-0000CDED0000}"/>
    <cellStyle name="Percent 9 5 11 2" xfId="21373" xr:uid="{00000000-0005-0000-0000-0000CEED0000}"/>
    <cellStyle name="Percent 9 5 11 2 2" xfId="56589" xr:uid="{00000000-0005-0000-0000-0000CFED0000}"/>
    <cellStyle name="Percent 9 5 11 3" xfId="43992" xr:uid="{00000000-0005-0000-0000-0000D0ED0000}"/>
    <cellStyle name="Percent 9 5 11 4" xfId="33978" xr:uid="{00000000-0005-0000-0000-0000D1ED0000}"/>
    <cellStyle name="Percent 9 5 12" xfId="10771" xr:uid="{00000000-0005-0000-0000-0000D2ED0000}"/>
    <cellStyle name="Percent 9 5 12 2" xfId="23380" xr:uid="{00000000-0005-0000-0000-0000D3ED0000}"/>
    <cellStyle name="Percent 9 5 12 2 2" xfId="58596" xr:uid="{00000000-0005-0000-0000-0000D4ED0000}"/>
    <cellStyle name="Percent 9 5 12 3" xfId="45999" xr:uid="{00000000-0005-0000-0000-0000D5ED0000}"/>
    <cellStyle name="Percent 9 5 12 4" xfId="35985" xr:uid="{00000000-0005-0000-0000-0000D6ED0000}"/>
    <cellStyle name="Percent 9 5 13" xfId="14912" xr:uid="{00000000-0005-0000-0000-0000D7ED0000}"/>
    <cellStyle name="Percent 9 5 13 2" xfId="50129" xr:uid="{00000000-0005-0000-0000-0000D8ED0000}"/>
    <cellStyle name="Percent 9 5 13 3" xfId="27518" xr:uid="{00000000-0005-0000-0000-0000D9ED0000}"/>
    <cellStyle name="Percent 9 5 14" xfId="12326" xr:uid="{00000000-0005-0000-0000-0000DAED0000}"/>
    <cellStyle name="Percent 9 5 14 2" xfId="47544" xr:uid="{00000000-0005-0000-0000-0000DBED0000}"/>
    <cellStyle name="Percent 9 5 15" xfId="37531" xr:uid="{00000000-0005-0000-0000-0000DCED0000}"/>
    <cellStyle name="Percent 9 5 16" xfId="24933" xr:uid="{00000000-0005-0000-0000-0000DDED0000}"/>
    <cellStyle name="Percent 9 5 17" xfId="60146" xr:uid="{00000000-0005-0000-0000-0000DEED0000}"/>
    <cellStyle name="Percent 9 5 2" xfId="2356" xr:uid="{00000000-0005-0000-0000-0000DFED0000}"/>
    <cellStyle name="Percent 9 5 2 10" xfId="10772" xr:uid="{00000000-0005-0000-0000-0000E0ED0000}"/>
    <cellStyle name="Percent 9 5 2 10 2" xfId="23381" xr:uid="{00000000-0005-0000-0000-0000E1ED0000}"/>
    <cellStyle name="Percent 9 5 2 10 2 2" xfId="58597" xr:uid="{00000000-0005-0000-0000-0000E2ED0000}"/>
    <cellStyle name="Percent 9 5 2 10 3" xfId="46000" xr:uid="{00000000-0005-0000-0000-0000E3ED0000}"/>
    <cellStyle name="Percent 9 5 2 10 4" xfId="35986" xr:uid="{00000000-0005-0000-0000-0000E4ED0000}"/>
    <cellStyle name="Percent 9 5 2 11" xfId="15067" xr:uid="{00000000-0005-0000-0000-0000E5ED0000}"/>
    <cellStyle name="Percent 9 5 2 11 2" xfId="50283" xr:uid="{00000000-0005-0000-0000-0000E6ED0000}"/>
    <cellStyle name="Percent 9 5 2 11 3" xfId="27672" xr:uid="{00000000-0005-0000-0000-0000E7ED0000}"/>
    <cellStyle name="Percent 9 5 2 12" xfId="12480" xr:uid="{00000000-0005-0000-0000-0000E8ED0000}"/>
    <cellStyle name="Percent 9 5 2 12 2" xfId="47698" xr:uid="{00000000-0005-0000-0000-0000E9ED0000}"/>
    <cellStyle name="Percent 9 5 2 13" xfId="37686" xr:uid="{00000000-0005-0000-0000-0000EAED0000}"/>
    <cellStyle name="Percent 9 5 2 14" xfId="25087" xr:uid="{00000000-0005-0000-0000-0000EBED0000}"/>
    <cellStyle name="Percent 9 5 2 15" xfId="60300" xr:uid="{00000000-0005-0000-0000-0000ECED0000}"/>
    <cellStyle name="Percent 9 5 2 2" xfId="3202" xr:uid="{00000000-0005-0000-0000-0000EDED0000}"/>
    <cellStyle name="Percent 9 5 2 2 10" xfId="25571" xr:uid="{00000000-0005-0000-0000-0000EEED0000}"/>
    <cellStyle name="Percent 9 5 2 2 11" xfId="61106" xr:uid="{00000000-0005-0000-0000-0000EFED0000}"/>
    <cellStyle name="Percent 9 5 2 2 2" xfId="5002" xr:uid="{00000000-0005-0000-0000-0000F0ED0000}"/>
    <cellStyle name="Percent 9 5 2 2 2 2" xfId="17649" xr:uid="{00000000-0005-0000-0000-0000F1ED0000}"/>
    <cellStyle name="Percent 9 5 2 2 2 2 2" xfId="52865" xr:uid="{00000000-0005-0000-0000-0000F2ED0000}"/>
    <cellStyle name="Percent 9 5 2 2 2 2 3" xfId="30254" xr:uid="{00000000-0005-0000-0000-0000F3ED0000}"/>
    <cellStyle name="Percent 9 5 2 2 2 3" xfId="14095" xr:uid="{00000000-0005-0000-0000-0000F4ED0000}"/>
    <cellStyle name="Percent 9 5 2 2 2 3 2" xfId="49313" xr:uid="{00000000-0005-0000-0000-0000F5ED0000}"/>
    <cellStyle name="Percent 9 5 2 2 2 4" xfId="40268" xr:uid="{00000000-0005-0000-0000-0000F6ED0000}"/>
    <cellStyle name="Percent 9 5 2 2 2 5" xfId="26702" xr:uid="{00000000-0005-0000-0000-0000F7ED0000}"/>
    <cellStyle name="Percent 9 5 2 2 3" xfId="6472" xr:uid="{00000000-0005-0000-0000-0000F8ED0000}"/>
    <cellStyle name="Percent 9 5 2 2 3 2" xfId="19103" xr:uid="{00000000-0005-0000-0000-0000F9ED0000}"/>
    <cellStyle name="Percent 9 5 2 2 3 2 2" xfId="54319" xr:uid="{00000000-0005-0000-0000-0000FAED0000}"/>
    <cellStyle name="Percent 9 5 2 2 3 3" xfId="41722" xr:uid="{00000000-0005-0000-0000-0000FBED0000}"/>
    <cellStyle name="Percent 9 5 2 2 3 4" xfId="31708" xr:uid="{00000000-0005-0000-0000-0000FCED0000}"/>
    <cellStyle name="Percent 9 5 2 2 4" xfId="7931" xr:uid="{00000000-0005-0000-0000-0000FDED0000}"/>
    <cellStyle name="Percent 9 5 2 2 4 2" xfId="20557" xr:uid="{00000000-0005-0000-0000-0000FEED0000}"/>
    <cellStyle name="Percent 9 5 2 2 4 2 2" xfId="55773" xr:uid="{00000000-0005-0000-0000-0000FFED0000}"/>
    <cellStyle name="Percent 9 5 2 2 4 3" xfId="43176" xr:uid="{00000000-0005-0000-0000-000000EE0000}"/>
    <cellStyle name="Percent 9 5 2 2 4 4" xfId="33162" xr:uid="{00000000-0005-0000-0000-000001EE0000}"/>
    <cellStyle name="Percent 9 5 2 2 5" xfId="9712" xr:uid="{00000000-0005-0000-0000-000002EE0000}"/>
    <cellStyle name="Percent 9 5 2 2 5 2" xfId="22333" xr:uid="{00000000-0005-0000-0000-000003EE0000}"/>
    <cellStyle name="Percent 9 5 2 2 5 2 2" xfId="57549" xr:uid="{00000000-0005-0000-0000-000004EE0000}"/>
    <cellStyle name="Percent 9 5 2 2 5 3" xfId="44952" xr:uid="{00000000-0005-0000-0000-000005EE0000}"/>
    <cellStyle name="Percent 9 5 2 2 5 4" xfId="34938" xr:uid="{00000000-0005-0000-0000-000006EE0000}"/>
    <cellStyle name="Percent 9 5 2 2 6" xfId="11506" xr:uid="{00000000-0005-0000-0000-000007EE0000}"/>
    <cellStyle name="Percent 9 5 2 2 6 2" xfId="24109" xr:uid="{00000000-0005-0000-0000-000008EE0000}"/>
    <cellStyle name="Percent 9 5 2 2 6 2 2" xfId="59325" xr:uid="{00000000-0005-0000-0000-000009EE0000}"/>
    <cellStyle name="Percent 9 5 2 2 6 3" xfId="46728" xr:uid="{00000000-0005-0000-0000-00000AEE0000}"/>
    <cellStyle name="Percent 9 5 2 2 6 4" xfId="36714" xr:uid="{00000000-0005-0000-0000-00000BEE0000}"/>
    <cellStyle name="Percent 9 5 2 2 7" xfId="15873" xr:uid="{00000000-0005-0000-0000-00000CEE0000}"/>
    <cellStyle name="Percent 9 5 2 2 7 2" xfId="51089" xr:uid="{00000000-0005-0000-0000-00000DEE0000}"/>
    <cellStyle name="Percent 9 5 2 2 7 3" xfId="28478" xr:uid="{00000000-0005-0000-0000-00000EEE0000}"/>
    <cellStyle name="Percent 9 5 2 2 8" xfId="12964" xr:uid="{00000000-0005-0000-0000-00000FEE0000}"/>
    <cellStyle name="Percent 9 5 2 2 8 2" xfId="48182" xr:uid="{00000000-0005-0000-0000-000010EE0000}"/>
    <cellStyle name="Percent 9 5 2 2 9" xfId="38492" xr:uid="{00000000-0005-0000-0000-000011EE0000}"/>
    <cellStyle name="Percent 9 5 2 3" xfId="3531" xr:uid="{00000000-0005-0000-0000-000012EE0000}"/>
    <cellStyle name="Percent 9 5 2 3 10" xfId="27027" xr:uid="{00000000-0005-0000-0000-000013EE0000}"/>
    <cellStyle name="Percent 9 5 2 3 11" xfId="61431" xr:uid="{00000000-0005-0000-0000-000014EE0000}"/>
    <cellStyle name="Percent 9 5 2 3 2" xfId="5327" xr:uid="{00000000-0005-0000-0000-000015EE0000}"/>
    <cellStyle name="Percent 9 5 2 3 2 2" xfId="17974" xr:uid="{00000000-0005-0000-0000-000016EE0000}"/>
    <cellStyle name="Percent 9 5 2 3 2 2 2" xfId="53190" xr:uid="{00000000-0005-0000-0000-000017EE0000}"/>
    <cellStyle name="Percent 9 5 2 3 2 3" xfId="40593" xr:uid="{00000000-0005-0000-0000-000018EE0000}"/>
    <cellStyle name="Percent 9 5 2 3 2 4" xfId="30579" xr:uid="{00000000-0005-0000-0000-000019EE0000}"/>
    <cellStyle name="Percent 9 5 2 3 3" xfId="6797" xr:uid="{00000000-0005-0000-0000-00001AEE0000}"/>
    <cellStyle name="Percent 9 5 2 3 3 2" xfId="19428" xr:uid="{00000000-0005-0000-0000-00001BEE0000}"/>
    <cellStyle name="Percent 9 5 2 3 3 2 2" xfId="54644" xr:uid="{00000000-0005-0000-0000-00001CEE0000}"/>
    <cellStyle name="Percent 9 5 2 3 3 3" xfId="42047" xr:uid="{00000000-0005-0000-0000-00001DEE0000}"/>
    <cellStyle name="Percent 9 5 2 3 3 4" xfId="32033" xr:uid="{00000000-0005-0000-0000-00001EEE0000}"/>
    <cellStyle name="Percent 9 5 2 3 4" xfId="8256" xr:uid="{00000000-0005-0000-0000-00001FEE0000}"/>
    <cellStyle name="Percent 9 5 2 3 4 2" xfId="20882" xr:uid="{00000000-0005-0000-0000-000020EE0000}"/>
    <cellStyle name="Percent 9 5 2 3 4 2 2" xfId="56098" xr:uid="{00000000-0005-0000-0000-000021EE0000}"/>
    <cellStyle name="Percent 9 5 2 3 4 3" xfId="43501" xr:uid="{00000000-0005-0000-0000-000022EE0000}"/>
    <cellStyle name="Percent 9 5 2 3 4 4" xfId="33487" xr:uid="{00000000-0005-0000-0000-000023EE0000}"/>
    <cellStyle name="Percent 9 5 2 3 5" xfId="10037" xr:uid="{00000000-0005-0000-0000-000024EE0000}"/>
    <cellStyle name="Percent 9 5 2 3 5 2" xfId="22658" xr:uid="{00000000-0005-0000-0000-000025EE0000}"/>
    <cellStyle name="Percent 9 5 2 3 5 2 2" xfId="57874" xr:uid="{00000000-0005-0000-0000-000026EE0000}"/>
    <cellStyle name="Percent 9 5 2 3 5 3" xfId="45277" xr:uid="{00000000-0005-0000-0000-000027EE0000}"/>
    <cellStyle name="Percent 9 5 2 3 5 4" xfId="35263" xr:uid="{00000000-0005-0000-0000-000028EE0000}"/>
    <cellStyle name="Percent 9 5 2 3 6" xfId="11831" xr:uid="{00000000-0005-0000-0000-000029EE0000}"/>
    <cellStyle name="Percent 9 5 2 3 6 2" xfId="24434" xr:uid="{00000000-0005-0000-0000-00002AEE0000}"/>
    <cellStyle name="Percent 9 5 2 3 6 2 2" xfId="59650" xr:uid="{00000000-0005-0000-0000-00002BEE0000}"/>
    <cellStyle name="Percent 9 5 2 3 6 3" xfId="47053" xr:uid="{00000000-0005-0000-0000-00002CEE0000}"/>
    <cellStyle name="Percent 9 5 2 3 6 4" xfId="37039" xr:uid="{00000000-0005-0000-0000-00002DEE0000}"/>
    <cellStyle name="Percent 9 5 2 3 7" xfId="16198" xr:uid="{00000000-0005-0000-0000-00002EEE0000}"/>
    <cellStyle name="Percent 9 5 2 3 7 2" xfId="51414" xr:uid="{00000000-0005-0000-0000-00002FEE0000}"/>
    <cellStyle name="Percent 9 5 2 3 7 3" xfId="28803" xr:uid="{00000000-0005-0000-0000-000030EE0000}"/>
    <cellStyle name="Percent 9 5 2 3 8" xfId="14420" xr:uid="{00000000-0005-0000-0000-000031EE0000}"/>
    <cellStyle name="Percent 9 5 2 3 8 2" xfId="49638" xr:uid="{00000000-0005-0000-0000-000032EE0000}"/>
    <cellStyle name="Percent 9 5 2 3 9" xfId="38817" xr:uid="{00000000-0005-0000-0000-000033EE0000}"/>
    <cellStyle name="Percent 9 5 2 4" xfId="2692" xr:uid="{00000000-0005-0000-0000-000034EE0000}"/>
    <cellStyle name="Percent 9 5 2 4 10" xfId="26218" xr:uid="{00000000-0005-0000-0000-000035EE0000}"/>
    <cellStyle name="Percent 9 5 2 4 11" xfId="60622" xr:uid="{00000000-0005-0000-0000-000036EE0000}"/>
    <cellStyle name="Percent 9 5 2 4 2" xfId="4518" xr:uid="{00000000-0005-0000-0000-000037EE0000}"/>
    <cellStyle name="Percent 9 5 2 4 2 2" xfId="17165" xr:uid="{00000000-0005-0000-0000-000038EE0000}"/>
    <cellStyle name="Percent 9 5 2 4 2 2 2" xfId="52381" xr:uid="{00000000-0005-0000-0000-000039EE0000}"/>
    <cellStyle name="Percent 9 5 2 4 2 3" xfId="39784" xr:uid="{00000000-0005-0000-0000-00003AEE0000}"/>
    <cellStyle name="Percent 9 5 2 4 2 4" xfId="29770" xr:uid="{00000000-0005-0000-0000-00003BEE0000}"/>
    <cellStyle name="Percent 9 5 2 4 3" xfId="5988" xr:uid="{00000000-0005-0000-0000-00003CEE0000}"/>
    <cellStyle name="Percent 9 5 2 4 3 2" xfId="18619" xr:uid="{00000000-0005-0000-0000-00003DEE0000}"/>
    <cellStyle name="Percent 9 5 2 4 3 2 2" xfId="53835" xr:uid="{00000000-0005-0000-0000-00003EEE0000}"/>
    <cellStyle name="Percent 9 5 2 4 3 3" xfId="41238" xr:uid="{00000000-0005-0000-0000-00003FEE0000}"/>
    <cellStyle name="Percent 9 5 2 4 3 4" xfId="31224" xr:uid="{00000000-0005-0000-0000-000040EE0000}"/>
    <cellStyle name="Percent 9 5 2 4 4" xfId="7447" xr:uid="{00000000-0005-0000-0000-000041EE0000}"/>
    <cellStyle name="Percent 9 5 2 4 4 2" xfId="20073" xr:uid="{00000000-0005-0000-0000-000042EE0000}"/>
    <cellStyle name="Percent 9 5 2 4 4 2 2" xfId="55289" xr:uid="{00000000-0005-0000-0000-000043EE0000}"/>
    <cellStyle name="Percent 9 5 2 4 4 3" xfId="42692" xr:uid="{00000000-0005-0000-0000-000044EE0000}"/>
    <cellStyle name="Percent 9 5 2 4 4 4" xfId="32678" xr:uid="{00000000-0005-0000-0000-000045EE0000}"/>
    <cellStyle name="Percent 9 5 2 4 5" xfId="9228" xr:uid="{00000000-0005-0000-0000-000046EE0000}"/>
    <cellStyle name="Percent 9 5 2 4 5 2" xfId="21849" xr:uid="{00000000-0005-0000-0000-000047EE0000}"/>
    <cellStyle name="Percent 9 5 2 4 5 2 2" xfId="57065" xr:uid="{00000000-0005-0000-0000-000048EE0000}"/>
    <cellStyle name="Percent 9 5 2 4 5 3" xfId="44468" xr:uid="{00000000-0005-0000-0000-000049EE0000}"/>
    <cellStyle name="Percent 9 5 2 4 5 4" xfId="34454" xr:uid="{00000000-0005-0000-0000-00004AEE0000}"/>
    <cellStyle name="Percent 9 5 2 4 6" xfId="11022" xr:uid="{00000000-0005-0000-0000-00004BEE0000}"/>
    <cellStyle name="Percent 9 5 2 4 6 2" xfId="23625" xr:uid="{00000000-0005-0000-0000-00004CEE0000}"/>
    <cellStyle name="Percent 9 5 2 4 6 2 2" xfId="58841" xr:uid="{00000000-0005-0000-0000-00004DEE0000}"/>
    <cellStyle name="Percent 9 5 2 4 6 3" xfId="46244" xr:uid="{00000000-0005-0000-0000-00004EEE0000}"/>
    <cellStyle name="Percent 9 5 2 4 6 4" xfId="36230" xr:uid="{00000000-0005-0000-0000-00004FEE0000}"/>
    <cellStyle name="Percent 9 5 2 4 7" xfId="15389" xr:uid="{00000000-0005-0000-0000-000050EE0000}"/>
    <cellStyle name="Percent 9 5 2 4 7 2" xfId="50605" xr:uid="{00000000-0005-0000-0000-000051EE0000}"/>
    <cellStyle name="Percent 9 5 2 4 7 3" xfId="27994" xr:uid="{00000000-0005-0000-0000-000052EE0000}"/>
    <cellStyle name="Percent 9 5 2 4 8" xfId="13611" xr:uid="{00000000-0005-0000-0000-000053EE0000}"/>
    <cellStyle name="Percent 9 5 2 4 8 2" xfId="48829" xr:uid="{00000000-0005-0000-0000-000054EE0000}"/>
    <cellStyle name="Percent 9 5 2 4 9" xfId="38008" xr:uid="{00000000-0005-0000-0000-000055EE0000}"/>
    <cellStyle name="Percent 9 5 2 5" xfId="3856" xr:uid="{00000000-0005-0000-0000-000056EE0000}"/>
    <cellStyle name="Percent 9 5 2 5 2" xfId="8579" xr:uid="{00000000-0005-0000-0000-000057EE0000}"/>
    <cellStyle name="Percent 9 5 2 5 2 2" xfId="21205" xr:uid="{00000000-0005-0000-0000-000058EE0000}"/>
    <cellStyle name="Percent 9 5 2 5 2 2 2" xfId="56421" xr:uid="{00000000-0005-0000-0000-000059EE0000}"/>
    <cellStyle name="Percent 9 5 2 5 2 3" xfId="43824" xr:uid="{00000000-0005-0000-0000-00005AEE0000}"/>
    <cellStyle name="Percent 9 5 2 5 2 4" xfId="33810" xr:uid="{00000000-0005-0000-0000-00005BEE0000}"/>
    <cellStyle name="Percent 9 5 2 5 3" xfId="10360" xr:uid="{00000000-0005-0000-0000-00005CEE0000}"/>
    <cellStyle name="Percent 9 5 2 5 3 2" xfId="22981" xr:uid="{00000000-0005-0000-0000-00005DEE0000}"/>
    <cellStyle name="Percent 9 5 2 5 3 2 2" xfId="58197" xr:uid="{00000000-0005-0000-0000-00005EEE0000}"/>
    <cellStyle name="Percent 9 5 2 5 3 3" xfId="45600" xr:uid="{00000000-0005-0000-0000-00005FEE0000}"/>
    <cellStyle name="Percent 9 5 2 5 3 4" xfId="35586" xr:uid="{00000000-0005-0000-0000-000060EE0000}"/>
    <cellStyle name="Percent 9 5 2 5 4" xfId="12156" xr:uid="{00000000-0005-0000-0000-000061EE0000}"/>
    <cellStyle name="Percent 9 5 2 5 4 2" xfId="24757" xr:uid="{00000000-0005-0000-0000-000062EE0000}"/>
    <cellStyle name="Percent 9 5 2 5 4 2 2" xfId="59973" xr:uid="{00000000-0005-0000-0000-000063EE0000}"/>
    <cellStyle name="Percent 9 5 2 5 4 3" xfId="47376" xr:uid="{00000000-0005-0000-0000-000064EE0000}"/>
    <cellStyle name="Percent 9 5 2 5 4 4" xfId="37362" xr:uid="{00000000-0005-0000-0000-000065EE0000}"/>
    <cellStyle name="Percent 9 5 2 5 5" xfId="16521" xr:uid="{00000000-0005-0000-0000-000066EE0000}"/>
    <cellStyle name="Percent 9 5 2 5 5 2" xfId="51737" xr:uid="{00000000-0005-0000-0000-000067EE0000}"/>
    <cellStyle name="Percent 9 5 2 5 5 3" xfId="29126" xr:uid="{00000000-0005-0000-0000-000068EE0000}"/>
    <cellStyle name="Percent 9 5 2 5 6" xfId="14743" xr:uid="{00000000-0005-0000-0000-000069EE0000}"/>
    <cellStyle name="Percent 9 5 2 5 6 2" xfId="49961" xr:uid="{00000000-0005-0000-0000-00006AEE0000}"/>
    <cellStyle name="Percent 9 5 2 5 7" xfId="39140" xr:uid="{00000000-0005-0000-0000-00006BEE0000}"/>
    <cellStyle name="Percent 9 5 2 5 8" xfId="27350" xr:uid="{00000000-0005-0000-0000-00006CEE0000}"/>
    <cellStyle name="Percent 9 5 2 6" xfId="4196" xr:uid="{00000000-0005-0000-0000-00006DEE0000}"/>
    <cellStyle name="Percent 9 5 2 6 2" xfId="16843" xr:uid="{00000000-0005-0000-0000-00006EEE0000}"/>
    <cellStyle name="Percent 9 5 2 6 2 2" xfId="52059" xr:uid="{00000000-0005-0000-0000-00006FEE0000}"/>
    <cellStyle name="Percent 9 5 2 6 2 3" xfId="29448" xr:uid="{00000000-0005-0000-0000-000070EE0000}"/>
    <cellStyle name="Percent 9 5 2 6 3" xfId="13289" xr:uid="{00000000-0005-0000-0000-000071EE0000}"/>
    <cellStyle name="Percent 9 5 2 6 3 2" xfId="48507" xr:uid="{00000000-0005-0000-0000-000072EE0000}"/>
    <cellStyle name="Percent 9 5 2 6 4" xfId="39462" xr:uid="{00000000-0005-0000-0000-000073EE0000}"/>
    <cellStyle name="Percent 9 5 2 6 5" xfId="25896" xr:uid="{00000000-0005-0000-0000-000074EE0000}"/>
    <cellStyle name="Percent 9 5 2 7" xfId="5666" xr:uid="{00000000-0005-0000-0000-000075EE0000}"/>
    <cellStyle name="Percent 9 5 2 7 2" xfId="18297" xr:uid="{00000000-0005-0000-0000-000076EE0000}"/>
    <cellStyle name="Percent 9 5 2 7 2 2" xfId="53513" xr:uid="{00000000-0005-0000-0000-000077EE0000}"/>
    <cellStyle name="Percent 9 5 2 7 3" xfId="40916" xr:uid="{00000000-0005-0000-0000-000078EE0000}"/>
    <cellStyle name="Percent 9 5 2 7 4" xfId="30902" xr:uid="{00000000-0005-0000-0000-000079EE0000}"/>
    <cellStyle name="Percent 9 5 2 8" xfId="7125" xr:uid="{00000000-0005-0000-0000-00007AEE0000}"/>
    <cellStyle name="Percent 9 5 2 8 2" xfId="19751" xr:uid="{00000000-0005-0000-0000-00007BEE0000}"/>
    <cellStyle name="Percent 9 5 2 8 2 2" xfId="54967" xr:uid="{00000000-0005-0000-0000-00007CEE0000}"/>
    <cellStyle name="Percent 9 5 2 8 3" xfId="42370" xr:uid="{00000000-0005-0000-0000-00007DEE0000}"/>
    <cellStyle name="Percent 9 5 2 8 4" xfId="32356" xr:uid="{00000000-0005-0000-0000-00007EEE0000}"/>
    <cellStyle name="Percent 9 5 2 9" xfId="8906" xr:uid="{00000000-0005-0000-0000-00007FEE0000}"/>
    <cellStyle name="Percent 9 5 2 9 2" xfId="21527" xr:uid="{00000000-0005-0000-0000-000080EE0000}"/>
    <cellStyle name="Percent 9 5 2 9 2 2" xfId="56743" xr:uid="{00000000-0005-0000-0000-000081EE0000}"/>
    <cellStyle name="Percent 9 5 2 9 3" xfId="44146" xr:uid="{00000000-0005-0000-0000-000082EE0000}"/>
    <cellStyle name="Percent 9 5 2 9 4" xfId="34132" xr:uid="{00000000-0005-0000-0000-000083EE0000}"/>
    <cellStyle name="Percent 9 5 3" xfId="3041" xr:uid="{00000000-0005-0000-0000-000084EE0000}"/>
    <cellStyle name="Percent 9 5 3 10" xfId="25414" xr:uid="{00000000-0005-0000-0000-000085EE0000}"/>
    <cellStyle name="Percent 9 5 3 11" xfId="60949" xr:uid="{00000000-0005-0000-0000-000086EE0000}"/>
    <cellStyle name="Percent 9 5 3 2" xfId="4845" xr:uid="{00000000-0005-0000-0000-000087EE0000}"/>
    <cellStyle name="Percent 9 5 3 2 2" xfId="17492" xr:uid="{00000000-0005-0000-0000-000088EE0000}"/>
    <cellStyle name="Percent 9 5 3 2 2 2" xfId="52708" xr:uid="{00000000-0005-0000-0000-000089EE0000}"/>
    <cellStyle name="Percent 9 5 3 2 2 3" xfId="30097" xr:uid="{00000000-0005-0000-0000-00008AEE0000}"/>
    <cellStyle name="Percent 9 5 3 2 3" xfId="13938" xr:uid="{00000000-0005-0000-0000-00008BEE0000}"/>
    <cellStyle name="Percent 9 5 3 2 3 2" xfId="49156" xr:uid="{00000000-0005-0000-0000-00008CEE0000}"/>
    <cellStyle name="Percent 9 5 3 2 4" xfId="40111" xr:uid="{00000000-0005-0000-0000-00008DEE0000}"/>
    <cellStyle name="Percent 9 5 3 2 5" xfId="26545" xr:uid="{00000000-0005-0000-0000-00008EEE0000}"/>
    <cellStyle name="Percent 9 5 3 3" xfId="6315" xr:uid="{00000000-0005-0000-0000-00008FEE0000}"/>
    <cellStyle name="Percent 9 5 3 3 2" xfId="18946" xr:uid="{00000000-0005-0000-0000-000090EE0000}"/>
    <cellStyle name="Percent 9 5 3 3 2 2" xfId="54162" xr:uid="{00000000-0005-0000-0000-000091EE0000}"/>
    <cellStyle name="Percent 9 5 3 3 3" xfId="41565" xr:uid="{00000000-0005-0000-0000-000092EE0000}"/>
    <cellStyle name="Percent 9 5 3 3 4" xfId="31551" xr:uid="{00000000-0005-0000-0000-000093EE0000}"/>
    <cellStyle name="Percent 9 5 3 4" xfId="7774" xr:uid="{00000000-0005-0000-0000-000094EE0000}"/>
    <cellStyle name="Percent 9 5 3 4 2" xfId="20400" xr:uid="{00000000-0005-0000-0000-000095EE0000}"/>
    <cellStyle name="Percent 9 5 3 4 2 2" xfId="55616" xr:uid="{00000000-0005-0000-0000-000096EE0000}"/>
    <cellStyle name="Percent 9 5 3 4 3" xfId="43019" xr:uid="{00000000-0005-0000-0000-000097EE0000}"/>
    <cellStyle name="Percent 9 5 3 4 4" xfId="33005" xr:uid="{00000000-0005-0000-0000-000098EE0000}"/>
    <cellStyle name="Percent 9 5 3 5" xfId="9555" xr:uid="{00000000-0005-0000-0000-000099EE0000}"/>
    <cellStyle name="Percent 9 5 3 5 2" xfId="22176" xr:uid="{00000000-0005-0000-0000-00009AEE0000}"/>
    <cellStyle name="Percent 9 5 3 5 2 2" xfId="57392" xr:uid="{00000000-0005-0000-0000-00009BEE0000}"/>
    <cellStyle name="Percent 9 5 3 5 3" xfId="44795" xr:uid="{00000000-0005-0000-0000-00009CEE0000}"/>
    <cellStyle name="Percent 9 5 3 5 4" xfId="34781" xr:uid="{00000000-0005-0000-0000-00009DEE0000}"/>
    <cellStyle name="Percent 9 5 3 6" xfId="11349" xr:uid="{00000000-0005-0000-0000-00009EEE0000}"/>
    <cellStyle name="Percent 9 5 3 6 2" xfId="23952" xr:uid="{00000000-0005-0000-0000-00009FEE0000}"/>
    <cellStyle name="Percent 9 5 3 6 2 2" xfId="59168" xr:uid="{00000000-0005-0000-0000-0000A0EE0000}"/>
    <cellStyle name="Percent 9 5 3 6 3" xfId="46571" xr:uid="{00000000-0005-0000-0000-0000A1EE0000}"/>
    <cellStyle name="Percent 9 5 3 6 4" xfId="36557" xr:uid="{00000000-0005-0000-0000-0000A2EE0000}"/>
    <cellStyle name="Percent 9 5 3 7" xfId="15716" xr:uid="{00000000-0005-0000-0000-0000A3EE0000}"/>
    <cellStyle name="Percent 9 5 3 7 2" xfId="50932" xr:uid="{00000000-0005-0000-0000-0000A4EE0000}"/>
    <cellStyle name="Percent 9 5 3 7 3" xfId="28321" xr:uid="{00000000-0005-0000-0000-0000A5EE0000}"/>
    <cellStyle name="Percent 9 5 3 8" xfId="12807" xr:uid="{00000000-0005-0000-0000-0000A6EE0000}"/>
    <cellStyle name="Percent 9 5 3 8 2" xfId="48025" xr:uid="{00000000-0005-0000-0000-0000A7EE0000}"/>
    <cellStyle name="Percent 9 5 3 9" xfId="38335" xr:uid="{00000000-0005-0000-0000-0000A8EE0000}"/>
    <cellStyle name="Percent 9 5 4" xfId="2868" xr:uid="{00000000-0005-0000-0000-0000A9EE0000}"/>
    <cellStyle name="Percent 9 5 4 10" xfId="25255" xr:uid="{00000000-0005-0000-0000-0000AAEE0000}"/>
    <cellStyle name="Percent 9 5 4 11" xfId="60790" xr:uid="{00000000-0005-0000-0000-0000ABEE0000}"/>
    <cellStyle name="Percent 9 5 4 2" xfId="4686" xr:uid="{00000000-0005-0000-0000-0000ACEE0000}"/>
    <cellStyle name="Percent 9 5 4 2 2" xfId="17333" xr:uid="{00000000-0005-0000-0000-0000ADEE0000}"/>
    <cellStyle name="Percent 9 5 4 2 2 2" xfId="52549" xr:uid="{00000000-0005-0000-0000-0000AEEE0000}"/>
    <cellStyle name="Percent 9 5 4 2 2 3" xfId="29938" xr:uid="{00000000-0005-0000-0000-0000AFEE0000}"/>
    <cellStyle name="Percent 9 5 4 2 3" xfId="13779" xr:uid="{00000000-0005-0000-0000-0000B0EE0000}"/>
    <cellStyle name="Percent 9 5 4 2 3 2" xfId="48997" xr:uid="{00000000-0005-0000-0000-0000B1EE0000}"/>
    <cellStyle name="Percent 9 5 4 2 4" xfId="39952" xr:uid="{00000000-0005-0000-0000-0000B2EE0000}"/>
    <cellStyle name="Percent 9 5 4 2 5" xfId="26386" xr:uid="{00000000-0005-0000-0000-0000B3EE0000}"/>
    <cellStyle name="Percent 9 5 4 3" xfId="6156" xr:uid="{00000000-0005-0000-0000-0000B4EE0000}"/>
    <cellStyle name="Percent 9 5 4 3 2" xfId="18787" xr:uid="{00000000-0005-0000-0000-0000B5EE0000}"/>
    <cellStyle name="Percent 9 5 4 3 2 2" xfId="54003" xr:uid="{00000000-0005-0000-0000-0000B6EE0000}"/>
    <cellStyle name="Percent 9 5 4 3 3" xfId="41406" xr:uid="{00000000-0005-0000-0000-0000B7EE0000}"/>
    <cellStyle name="Percent 9 5 4 3 4" xfId="31392" xr:uid="{00000000-0005-0000-0000-0000B8EE0000}"/>
    <cellStyle name="Percent 9 5 4 4" xfId="7615" xr:uid="{00000000-0005-0000-0000-0000B9EE0000}"/>
    <cellStyle name="Percent 9 5 4 4 2" xfId="20241" xr:uid="{00000000-0005-0000-0000-0000BAEE0000}"/>
    <cellStyle name="Percent 9 5 4 4 2 2" xfId="55457" xr:uid="{00000000-0005-0000-0000-0000BBEE0000}"/>
    <cellStyle name="Percent 9 5 4 4 3" xfId="42860" xr:uid="{00000000-0005-0000-0000-0000BCEE0000}"/>
    <cellStyle name="Percent 9 5 4 4 4" xfId="32846" xr:uid="{00000000-0005-0000-0000-0000BDEE0000}"/>
    <cellStyle name="Percent 9 5 4 5" xfId="9396" xr:uid="{00000000-0005-0000-0000-0000BEEE0000}"/>
    <cellStyle name="Percent 9 5 4 5 2" xfId="22017" xr:uid="{00000000-0005-0000-0000-0000BFEE0000}"/>
    <cellStyle name="Percent 9 5 4 5 2 2" xfId="57233" xr:uid="{00000000-0005-0000-0000-0000C0EE0000}"/>
    <cellStyle name="Percent 9 5 4 5 3" xfId="44636" xr:uid="{00000000-0005-0000-0000-0000C1EE0000}"/>
    <cellStyle name="Percent 9 5 4 5 4" xfId="34622" xr:uid="{00000000-0005-0000-0000-0000C2EE0000}"/>
    <cellStyle name="Percent 9 5 4 6" xfId="11190" xr:uid="{00000000-0005-0000-0000-0000C3EE0000}"/>
    <cellStyle name="Percent 9 5 4 6 2" xfId="23793" xr:uid="{00000000-0005-0000-0000-0000C4EE0000}"/>
    <cellStyle name="Percent 9 5 4 6 2 2" xfId="59009" xr:uid="{00000000-0005-0000-0000-0000C5EE0000}"/>
    <cellStyle name="Percent 9 5 4 6 3" xfId="46412" xr:uid="{00000000-0005-0000-0000-0000C6EE0000}"/>
    <cellStyle name="Percent 9 5 4 6 4" xfId="36398" xr:uid="{00000000-0005-0000-0000-0000C7EE0000}"/>
    <cellStyle name="Percent 9 5 4 7" xfId="15557" xr:uid="{00000000-0005-0000-0000-0000C8EE0000}"/>
    <cellStyle name="Percent 9 5 4 7 2" xfId="50773" xr:uid="{00000000-0005-0000-0000-0000C9EE0000}"/>
    <cellStyle name="Percent 9 5 4 7 3" xfId="28162" xr:uid="{00000000-0005-0000-0000-0000CAEE0000}"/>
    <cellStyle name="Percent 9 5 4 8" xfId="12648" xr:uid="{00000000-0005-0000-0000-0000CBEE0000}"/>
    <cellStyle name="Percent 9 5 4 8 2" xfId="47866" xr:uid="{00000000-0005-0000-0000-0000CCEE0000}"/>
    <cellStyle name="Percent 9 5 4 9" xfId="38176" xr:uid="{00000000-0005-0000-0000-0000CDEE0000}"/>
    <cellStyle name="Percent 9 5 5" xfId="3377" xr:uid="{00000000-0005-0000-0000-0000CEEE0000}"/>
    <cellStyle name="Percent 9 5 5 10" xfId="26873" xr:uid="{00000000-0005-0000-0000-0000CFEE0000}"/>
    <cellStyle name="Percent 9 5 5 11" xfId="61277" xr:uid="{00000000-0005-0000-0000-0000D0EE0000}"/>
    <cellStyle name="Percent 9 5 5 2" xfId="5173" xr:uid="{00000000-0005-0000-0000-0000D1EE0000}"/>
    <cellStyle name="Percent 9 5 5 2 2" xfId="17820" xr:uid="{00000000-0005-0000-0000-0000D2EE0000}"/>
    <cellStyle name="Percent 9 5 5 2 2 2" xfId="53036" xr:uid="{00000000-0005-0000-0000-0000D3EE0000}"/>
    <cellStyle name="Percent 9 5 5 2 3" xfId="40439" xr:uid="{00000000-0005-0000-0000-0000D4EE0000}"/>
    <cellStyle name="Percent 9 5 5 2 4" xfId="30425" xr:uid="{00000000-0005-0000-0000-0000D5EE0000}"/>
    <cellStyle name="Percent 9 5 5 3" xfId="6643" xr:uid="{00000000-0005-0000-0000-0000D6EE0000}"/>
    <cellStyle name="Percent 9 5 5 3 2" xfId="19274" xr:uid="{00000000-0005-0000-0000-0000D7EE0000}"/>
    <cellStyle name="Percent 9 5 5 3 2 2" xfId="54490" xr:uid="{00000000-0005-0000-0000-0000D8EE0000}"/>
    <cellStyle name="Percent 9 5 5 3 3" xfId="41893" xr:uid="{00000000-0005-0000-0000-0000D9EE0000}"/>
    <cellStyle name="Percent 9 5 5 3 4" xfId="31879" xr:uid="{00000000-0005-0000-0000-0000DAEE0000}"/>
    <cellStyle name="Percent 9 5 5 4" xfId="8102" xr:uid="{00000000-0005-0000-0000-0000DBEE0000}"/>
    <cellStyle name="Percent 9 5 5 4 2" xfId="20728" xr:uid="{00000000-0005-0000-0000-0000DCEE0000}"/>
    <cellStyle name="Percent 9 5 5 4 2 2" xfId="55944" xr:uid="{00000000-0005-0000-0000-0000DDEE0000}"/>
    <cellStyle name="Percent 9 5 5 4 3" xfId="43347" xr:uid="{00000000-0005-0000-0000-0000DEEE0000}"/>
    <cellStyle name="Percent 9 5 5 4 4" xfId="33333" xr:uid="{00000000-0005-0000-0000-0000DFEE0000}"/>
    <cellStyle name="Percent 9 5 5 5" xfId="9883" xr:uid="{00000000-0005-0000-0000-0000E0EE0000}"/>
    <cellStyle name="Percent 9 5 5 5 2" xfId="22504" xr:uid="{00000000-0005-0000-0000-0000E1EE0000}"/>
    <cellStyle name="Percent 9 5 5 5 2 2" xfId="57720" xr:uid="{00000000-0005-0000-0000-0000E2EE0000}"/>
    <cellStyle name="Percent 9 5 5 5 3" xfId="45123" xr:uid="{00000000-0005-0000-0000-0000E3EE0000}"/>
    <cellStyle name="Percent 9 5 5 5 4" xfId="35109" xr:uid="{00000000-0005-0000-0000-0000E4EE0000}"/>
    <cellStyle name="Percent 9 5 5 6" xfId="11677" xr:uid="{00000000-0005-0000-0000-0000E5EE0000}"/>
    <cellStyle name="Percent 9 5 5 6 2" xfId="24280" xr:uid="{00000000-0005-0000-0000-0000E6EE0000}"/>
    <cellStyle name="Percent 9 5 5 6 2 2" xfId="59496" xr:uid="{00000000-0005-0000-0000-0000E7EE0000}"/>
    <cellStyle name="Percent 9 5 5 6 3" xfId="46899" xr:uid="{00000000-0005-0000-0000-0000E8EE0000}"/>
    <cellStyle name="Percent 9 5 5 6 4" xfId="36885" xr:uid="{00000000-0005-0000-0000-0000E9EE0000}"/>
    <cellStyle name="Percent 9 5 5 7" xfId="16044" xr:uid="{00000000-0005-0000-0000-0000EAEE0000}"/>
    <cellStyle name="Percent 9 5 5 7 2" xfId="51260" xr:uid="{00000000-0005-0000-0000-0000EBEE0000}"/>
    <cellStyle name="Percent 9 5 5 7 3" xfId="28649" xr:uid="{00000000-0005-0000-0000-0000ECEE0000}"/>
    <cellStyle name="Percent 9 5 5 8" xfId="14266" xr:uid="{00000000-0005-0000-0000-0000EDEE0000}"/>
    <cellStyle name="Percent 9 5 5 8 2" xfId="49484" xr:uid="{00000000-0005-0000-0000-0000EEEE0000}"/>
    <cellStyle name="Percent 9 5 5 9" xfId="38663" xr:uid="{00000000-0005-0000-0000-0000EFEE0000}"/>
    <cellStyle name="Percent 9 5 6" xfId="2537" xr:uid="{00000000-0005-0000-0000-0000F0EE0000}"/>
    <cellStyle name="Percent 9 5 6 10" xfId="26064" xr:uid="{00000000-0005-0000-0000-0000F1EE0000}"/>
    <cellStyle name="Percent 9 5 6 11" xfId="60468" xr:uid="{00000000-0005-0000-0000-0000F2EE0000}"/>
    <cellStyle name="Percent 9 5 6 2" xfId="4364" xr:uid="{00000000-0005-0000-0000-0000F3EE0000}"/>
    <cellStyle name="Percent 9 5 6 2 2" xfId="17011" xr:uid="{00000000-0005-0000-0000-0000F4EE0000}"/>
    <cellStyle name="Percent 9 5 6 2 2 2" xfId="52227" xr:uid="{00000000-0005-0000-0000-0000F5EE0000}"/>
    <cellStyle name="Percent 9 5 6 2 3" xfId="39630" xr:uid="{00000000-0005-0000-0000-0000F6EE0000}"/>
    <cellStyle name="Percent 9 5 6 2 4" xfId="29616" xr:uid="{00000000-0005-0000-0000-0000F7EE0000}"/>
    <cellStyle name="Percent 9 5 6 3" xfId="5834" xr:uid="{00000000-0005-0000-0000-0000F8EE0000}"/>
    <cellStyle name="Percent 9 5 6 3 2" xfId="18465" xr:uid="{00000000-0005-0000-0000-0000F9EE0000}"/>
    <cellStyle name="Percent 9 5 6 3 2 2" xfId="53681" xr:uid="{00000000-0005-0000-0000-0000FAEE0000}"/>
    <cellStyle name="Percent 9 5 6 3 3" xfId="41084" xr:uid="{00000000-0005-0000-0000-0000FBEE0000}"/>
    <cellStyle name="Percent 9 5 6 3 4" xfId="31070" xr:uid="{00000000-0005-0000-0000-0000FCEE0000}"/>
    <cellStyle name="Percent 9 5 6 4" xfId="7293" xr:uid="{00000000-0005-0000-0000-0000FDEE0000}"/>
    <cellStyle name="Percent 9 5 6 4 2" xfId="19919" xr:uid="{00000000-0005-0000-0000-0000FEEE0000}"/>
    <cellStyle name="Percent 9 5 6 4 2 2" xfId="55135" xr:uid="{00000000-0005-0000-0000-0000FFEE0000}"/>
    <cellStyle name="Percent 9 5 6 4 3" xfId="42538" xr:uid="{00000000-0005-0000-0000-000000EF0000}"/>
    <cellStyle name="Percent 9 5 6 4 4" xfId="32524" xr:uid="{00000000-0005-0000-0000-000001EF0000}"/>
    <cellStyle name="Percent 9 5 6 5" xfId="9074" xr:uid="{00000000-0005-0000-0000-000002EF0000}"/>
    <cellStyle name="Percent 9 5 6 5 2" xfId="21695" xr:uid="{00000000-0005-0000-0000-000003EF0000}"/>
    <cellStyle name="Percent 9 5 6 5 2 2" xfId="56911" xr:uid="{00000000-0005-0000-0000-000004EF0000}"/>
    <cellStyle name="Percent 9 5 6 5 3" xfId="44314" xr:uid="{00000000-0005-0000-0000-000005EF0000}"/>
    <cellStyle name="Percent 9 5 6 5 4" xfId="34300" xr:uid="{00000000-0005-0000-0000-000006EF0000}"/>
    <cellStyle name="Percent 9 5 6 6" xfId="10868" xr:uid="{00000000-0005-0000-0000-000007EF0000}"/>
    <cellStyle name="Percent 9 5 6 6 2" xfId="23471" xr:uid="{00000000-0005-0000-0000-000008EF0000}"/>
    <cellStyle name="Percent 9 5 6 6 2 2" xfId="58687" xr:uid="{00000000-0005-0000-0000-000009EF0000}"/>
    <cellStyle name="Percent 9 5 6 6 3" xfId="46090" xr:uid="{00000000-0005-0000-0000-00000AEF0000}"/>
    <cellStyle name="Percent 9 5 6 6 4" xfId="36076" xr:uid="{00000000-0005-0000-0000-00000BEF0000}"/>
    <cellStyle name="Percent 9 5 6 7" xfId="15235" xr:uid="{00000000-0005-0000-0000-00000CEF0000}"/>
    <cellStyle name="Percent 9 5 6 7 2" xfId="50451" xr:uid="{00000000-0005-0000-0000-00000DEF0000}"/>
    <cellStyle name="Percent 9 5 6 7 3" xfId="27840" xr:uid="{00000000-0005-0000-0000-00000EEF0000}"/>
    <cellStyle name="Percent 9 5 6 8" xfId="13457" xr:uid="{00000000-0005-0000-0000-00000FEF0000}"/>
    <cellStyle name="Percent 9 5 6 8 2" xfId="48675" xr:uid="{00000000-0005-0000-0000-000010EF0000}"/>
    <cellStyle name="Percent 9 5 6 9" xfId="37854" xr:uid="{00000000-0005-0000-0000-000011EF0000}"/>
    <cellStyle name="Percent 9 5 7" xfId="3701" xr:uid="{00000000-0005-0000-0000-000012EF0000}"/>
    <cellStyle name="Percent 9 5 7 2" xfId="8425" xr:uid="{00000000-0005-0000-0000-000013EF0000}"/>
    <cellStyle name="Percent 9 5 7 2 2" xfId="21051" xr:uid="{00000000-0005-0000-0000-000014EF0000}"/>
    <cellStyle name="Percent 9 5 7 2 2 2" xfId="56267" xr:uid="{00000000-0005-0000-0000-000015EF0000}"/>
    <cellStyle name="Percent 9 5 7 2 3" xfId="43670" xr:uid="{00000000-0005-0000-0000-000016EF0000}"/>
    <cellStyle name="Percent 9 5 7 2 4" xfId="33656" xr:uid="{00000000-0005-0000-0000-000017EF0000}"/>
    <cellStyle name="Percent 9 5 7 3" xfId="10206" xr:uid="{00000000-0005-0000-0000-000018EF0000}"/>
    <cellStyle name="Percent 9 5 7 3 2" xfId="22827" xr:uid="{00000000-0005-0000-0000-000019EF0000}"/>
    <cellStyle name="Percent 9 5 7 3 2 2" xfId="58043" xr:uid="{00000000-0005-0000-0000-00001AEF0000}"/>
    <cellStyle name="Percent 9 5 7 3 3" xfId="45446" xr:uid="{00000000-0005-0000-0000-00001BEF0000}"/>
    <cellStyle name="Percent 9 5 7 3 4" xfId="35432" xr:uid="{00000000-0005-0000-0000-00001CEF0000}"/>
    <cellStyle name="Percent 9 5 7 4" xfId="12002" xr:uid="{00000000-0005-0000-0000-00001DEF0000}"/>
    <cellStyle name="Percent 9 5 7 4 2" xfId="24603" xr:uid="{00000000-0005-0000-0000-00001EEF0000}"/>
    <cellStyle name="Percent 9 5 7 4 2 2" xfId="59819" xr:uid="{00000000-0005-0000-0000-00001FEF0000}"/>
    <cellStyle name="Percent 9 5 7 4 3" xfId="47222" xr:uid="{00000000-0005-0000-0000-000020EF0000}"/>
    <cellStyle name="Percent 9 5 7 4 4" xfId="37208" xr:uid="{00000000-0005-0000-0000-000021EF0000}"/>
    <cellStyle name="Percent 9 5 7 5" xfId="16367" xr:uid="{00000000-0005-0000-0000-000022EF0000}"/>
    <cellStyle name="Percent 9 5 7 5 2" xfId="51583" xr:uid="{00000000-0005-0000-0000-000023EF0000}"/>
    <cellStyle name="Percent 9 5 7 5 3" xfId="28972" xr:uid="{00000000-0005-0000-0000-000024EF0000}"/>
    <cellStyle name="Percent 9 5 7 6" xfId="14589" xr:uid="{00000000-0005-0000-0000-000025EF0000}"/>
    <cellStyle name="Percent 9 5 7 6 2" xfId="49807" xr:uid="{00000000-0005-0000-0000-000026EF0000}"/>
    <cellStyle name="Percent 9 5 7 7" xfId="38986" xr:uid="{00000000-0005-0000-0000-000027EF0000}"/>
    <cellStyle name="Percent 9 5 7 8" xfId="27196" xr:uid="{00000000-0005-0000-0000-000028EF0000}"/>
    <cellStyle name="Percent 9 5 8" xfId="4037" xr:uid="{00000000-0005-0000-0000-000029EF0000}"/>
    <cellStyle name="Percent 9 5 8 2" xfId="16689" xr:uid="{00000000-0005-0000-0000-00002AEF0000}"/>
    <cellStyle name="Percent 9 5 8 2 2" xfId="51905" xr:uid="{00000000-0005-0000-0000-00002BEF0000}"/>
    <cellStyle name="Percent 9 5 8 2 3" xfId="29294" xr:uid="{00000000-0005-0000-0000-00002CEF0000}"/>
    <cellStyle name="Percent 9 5 8 3" xfId="13135" xr:uid="{00000000-0005-0000-0000-00002DEF0000}"/>
    <cellStyle name="Percent 9 5 8 3 2" xfId="48353" xr:uid="{00000000-0005-0000-0000-00002EEF0000}"/>
    <cellStyle name="Percent 9 5 8 4" xfId="39308" xr:uid="{00000000-0005-0000-0000-00002FEF0000}"/>
    <cellStyle name="Percent 9 5 8 5" xfId="25742" xr:uid="{00000000-0005-0000-0000-000030EF0000}"/>
    <cellStyle name="Percent 9 5 9" xfId="5512" xr:uid="{00000000-0005-0000-0000-000031EF0000}"/>
    <cellStyle name="Percent 9 5 9 2" xfId="18143" xr:uid="{00000000-0005-0000-0000-000032EF0000}"/>
    <cellStyle name="Percent 9 5 9 2 2" xfId="53359" xr:uid="{00000000-0005-0000-0000-000033EF0000}"/>
    <cellStyle name="Percent 9 5 9 3" xfId="40762" xr:uid="{00000000-0005-0000-0000-000034EF0000}"/>
    <cellStyle name="Percent 9 5 9 4" xfId="30748" xr:uid="{00000000-0005-0000-0000-000035EF0000}"/>
    <cellStyle name="Percent 9 6" xfId="2277" xr:uid="{00000000-0005-0000-0000-000036EF0000}"/>
    <cellStyle name="Percent 9 6 10" xfId="10773" xr:uid="{00000000-0005-0000-0000-000037EF0000}"/>
    <cellStyle name="Percent 9 6 10 2" xfId="23382" xr:uid="{00000000-0005-0000-0000-000038EF0000}"/>
    <cellStyle name="Percent 9 6 10 2 2" xfId="58598" xr:uid="{00000000-0005-0000-0000-000039EF0000}"/>
    <cellStyle name="Percent 9 6 10 3" xfId="46001" xr:uid="{00000000-0005-0000-0000-00003AEF0000}"/>
    <cellStyle name="Percent 9 6 10 4" xfId="35987" xr:uid="{00000000-0005-0000-0000-00003BEF0000}"/>
    <cellStyle name="Percent 9 6 11" xfId="14993" xr:uid="{00000000-0005-0000-0000-00003CEF0000}"/>
    <cellStyle name="Percent 9 6 11 2" xfId="50209" xr:uid="{00000000-0005-0000-0000-00003DEF0000}"/>
    <cellStyle name="Percent 9 6 11 3" xfId="27598" xr:uid="{00000000-0005-0000-0000-00003EEF0000}"/>
    <cellStyle name="Percent 9 6 12" xfId="12406" xr:uid="{00000000-0005-0000-0000-00003FEF0000}"/>
    <cellStyle name="Percent 9 6 12 2" xfId="47624" xr:uid="{00000000-0005-0000-0000-000040EF0000}"/>
    <cellStyle name="Percent 9 6 13" xfId="37612" xr:uid="{00000000-0005-0000-0000-000041EF0000}"/>
    <cellStyle name="Percent 9 6 14" xfId="25013" xr:uid="{00000000-0005-0000-0000-000042EF0000}"/>
    <cellStyle name="Percent 9 6 15" xfId="60226" xr:uid="{00000000-0005-0000-0000-000043EF0000}"/>
    <cellStyle name="Percent 9 6 2" xfId="3128" xr:uid="{00000000-0005-0000-0000-000044EF0000}"/>
    <cellStyle name="Percent 9 6 2 10" xfId="25497" xr:uid="{00000000-0005-0000-0000-000045EF0000}"/>
    <cellStyle name="Percent 9 6 2 11" xfId="61032" xr:uid="{00000000-0005-0000-0000-000046EF0000}"/>
    <cellStyle name="Percent 9 6 2 2" xfId="4928" xr:uid="{00000000-0005-0000-0000-000047EF0000}"/>
    <cellStyle name="Percent 9 6 2 2 2" xfId="17575" xr:uid="{00000000-0005-0000-0000-000048EF0000}"/>
    <cellStyle name="Percent 9 6 2 2 2 2" xfId="52791" xr:uid="{00000000-0005-0000-0000-000049EF0000}"/>
    <cellStyle name="Percent 9 6 2 2 2 3" xfId="30180" xr:uid="{00000000-0005-0000-0000-00004AEF0000}"/>
    <cellStyle name="Percent 9 6 2 2 3" xfId="14021" xr:uid="{00000000-0005-0000-0000-00004BEF0000}"/>
    <cellStyle name="Percent 9 6 2 2 3 2" xfId="49239" xr:uid="{00000000-0005-0000-0000-00004CEF0000}"/>
    <cellStyle name="Percent 9 6 2 2 4" xfId="40194" xr:uid="{00000000-0005-0000-0000-00004DEF0000}"/>
    <cellStyle name="Percent 9 6 2 2 5" xfId="26628" xr:uid="{00000000-0005-0000-0000-00004EEF0000}"/>
    <cellStyle name="Percent 9 6 2 3" xfId="6398" xr:uid="{00000000-0005-0000-0000-00004FEF0000}"/>
    <cellStyle name="Percent 9 6 2 3 2" xfId="19029" xr:uid="{00000000-0005-0000-0000-000050EF0000}"/>
    <cellStyle name="Percent 9 6 2 3 2 2" xfId="54245" xr:uid="{00000000-0005-0000-0000-000051EF0000}"/>
    <cellStyle name="Percent 9 6 2 3 3" xfId="41648" xr:uid="{00000000-0005-0000-0000-000052EF0000}"/>
    <cellStyle name="Percent 9 6 2 3 4" xfId="31634" xr:uid="{00000000-0005-0000-0000-000053EF0000}"/>
    <cellStyle name="Percent 9 6 2 4" xfId="7857" xr:uid="{00000000-0005-0000-0000-000054EF0000}"/>
    <cellStyle name="Percent 9 6 2 4 2" xfId="20483" xr:uid="{00000000-0005-0000-0000-000055EF0000}"/>
    <cellStyle name="Percent 9 6 2 4 2 2" xfId="55699" xr:uid="{00000000-0005-0000-0000-000056EF0000}"/>
    <cellStyle name="Percent 9 6 2 4 3" xfId="43102" xr:uid="{00000000-0005-0000-0000-000057EF0000}"/>
    <cellStyle name="Percent 9 6 2 4 4" xfId="33088" xr:uid="{00000000-0005-0000-0000-000058EF0000}"/>
    <cellStyle name="Percent 9 6 2 5" xfId="9638" xr:uid="{00000000-0005-0000-0000-000059EF0000}"/>
    <cellStyle name="Percent 9 6 2 5 2" xfId="22259" xr:uid="{00000000-0005-0000-0000-00005AEF0000}"/>
    <cellStyle name="Percent 9 6 2 5 2 2" xfId="57475" xr:uid="{00000000-0005-0000-0000-00005BEF0000}"/>
    <cellStyle name="Percent 9 6 2 5 3" xfId="44878" xr:uid="{00000000-0005-0000-0000-00005CEF0000}"/>
    <cellStyle name="Percent 9 6 2 5 4" xfId="34864" xr:uid="{00000000-0005-0000-0000-00005DEF0000}"/>
    <cellStyle name="Percent 9 6 2 6" xfId="11432" xr:uid="{00000000-0005-0000-0000-00005EEF0000}"/>
    <cellStyle name="Percent 9 6 2 6 2" xfId="24035" xr:uid="{00000000-0005-0000-0000-00005FEF0000}"/>
    <cellStyle name="Percent 9 6 2 6 2 2" xfId="59251" xr:uid="{00000000-0005-0000-0000-000060EF0000}"/>
    <cellStyle name="Percent 9 6 2 6 3" xfId="46654" xr:uid="{00000000-0005-0000-0000-000061EF0000}"/>
    <cellStyle name="Percent 9 6 2 6 4" xfId="36640" xr:uid="{00000000-0005-0000-0000-000062EF0000}"/>
    <cellStyle name="Percent 9 6 2 7" xfId="15799" xr:uid="{00000000-0005-0000-0000-000063EF0000}"/>
    <cellStyle name="Percent 9 6 2 7 2" xfId="51015" xr:uid="{00000000-0005-0000-0000-000064EF0000}"/>
    <cellStyle name="Percent 9 6 2 7 3" xfId="28404" xr:uid="{00000000-0005-0000-0000-000065EF0000}"/>
    <cellStyle name="Percent 9 6 2 8" xfId="12890" xr:uid="{00000000-0005-0000-0000-000066EF0000}"/>
    <cellStyle name="Percent 9 6 2 8 2" xfId="48108" xr:uid="{00000000-0005-0000-0000-000067EF0000}"/>
    <cellStyle name="Percent 9 6 2 9" xfId="38418" xr:uid="{00000000-0005-0000-0000-000068EF0000}"/>
    <cellStyle name="Percent 9 6 3" xfId="3457" xr:uid="{00000000-0005-0000-0000-000069EF0000}"/>
    <cellStyle name="Percent 9 6 3 10" xfId="26953" xr:uid="{00000000-0005-0000-0000-00006AEF0000}"/>
    <cellStyle name="Percent 9 6 3 11" xfId="61357" xr:uid="{00000000-0005-0000-0000-00006BEF0000}"/>
    <cellStyle name="Percent 9 6 3 2" xfId="5253" xr:uid="{00000000-0005-0000-0000-00006CEF0000}"/>
    <cellStyle name="Percent 9 6 3 2 2" xfId="17900" xr:uid="{00000000-0005-0000-0000-00006DEF0000}"/>
    <cellStyle name="Percent 9 6 3 2 2 2" xfId="53116" xr:uid="{00000000-0005-0000-0000-00006EEF0000}"/>
    <cellStyle name="Percent 9 6 3 2 3" xfId="40519" xr:uid="{00000000-0005-0000-0000-00006FEF0000}"/>
    <cellStyle name="Percent 9 6 3 2 4" xfId="30505" xr:uid="{00000000-0005-0000-0000-000070EF0000}"/>
    <cellStyle name="Percent 9 6 3 3" xfId="6723" xr:uid="{00000000-0005-0000-0000-000071EF0000}"/>
    <cellStyle name="Percent 9 6 3 3 2" xfId="19354" xr:uid="{00000000-0005-0000-0000-000072EF0000}"/>
    <cellStyle name="Percent 9 6 3 3 2 2" xfId="54570" xr:uid="{00000000-0005-0000-0000-000073EF0000}"/>
    <cellStyle name="Percent 9 6 3 3 3" xfId="41973" xr:uid="{00000000-0005-0000-0000-000074EF0000}"/>
    <cellStyle name="Percent 9 6 3 3 4" xfId="31959" xr:uid="{00000000-0005-0000-0000-000075EF0000}"/>
    <cellStyle name="Percent 9 6 3 4" xfId="8182" xr:uid="{00000000-0005-0000-0000-000076EF0000}"/>
    <cellStyle name="Percent 9 6 3 4 2" xfId="20808" xr:uid="{00000000-0005-0000-0000-000077EF0000}"/>
    <cellStyle name="Percent 9 6 3 4 2 2" xfId="56024" xr:uid="{00000000-0005-0000-0000-000078EF0000}"/>
    <cellStyle name="Percent 9 6 3 4 3" xfId="43427" xr:uid="{00000000-0005-0000-0000-000079EF0000}"/>
    <cellStyle name="Percent 9 6 3 4 4" xfId="33413" xr:uid="{00000000-0005-0000-0000-00007AEF0000}"/>
    <cellStyle name="Percent 9 6 3 5" xfId="9963" xr:uid="{00000000-0005-0000-0000-00007BEF0000}"/>
    <cellStyle name="Percent 9 6 3 5 2" xfId="22584" xr:uid="{00000000-0005-0000-0000-00007CEF0000}"/>
    <cellStyle name="Percent 9 6 3 5 2 2" xfId="57800" xr:uid="{00000000-0005-0000-0000-00007DEF0000}"/>
    <cellStyle name="Percent 9 6 3 5 3" xfId="45203" xr:uid="{00000000-0005-0000-0000-00007EEF0000}"/>
    <cellStyle name="Percent 9 6 3 5 4" xfId="35189" xr:uid="{00000000-0005-0000-0000-00007FEF0000}"/>
    <cellStyle name="Percent 9 6 3 6" xfId="11757" xr:uid="{00000000-0005-0000-0000-000080EF0000}"/>
    <cellStyle name="Percent 9 6 3 6 2" xfId="24360" xr:uid="{00000000-0005-0000-0000-000081EF0000}"/>
    <cellStyle name="Percent 9 6 3 6 2 2" xfId="59576" xr:uid="{00000000-0005-0000-0000-000082EF0000}"/>
    <cellStyle name="Percent 9 6 3 6 3" xfId="46979" xr:uid="{00000000-0005-0000-0000-000083EF0000}"/>
    <cellStyle name="Percent 9 6 3 6 4" xfId="36965" xr:uid="{00000000-0005-0000-0000-000084EF0000}"/>
    <cellStyle name="Percent 9 6 3 7" xfId="16124" xr:uid="{00000000-0005-0000-0000-000085EF0000}"/>
    <cellStyle name="Percent 9 6 3 7 2" xfId="51340" xr:uid="{00000000-0005-0000-0000-000086EF0000}"/>
    <cellStyle name="Percent 9 6 3 7 3" xfId="28729" xr:uid="{00000000-0005-0000-0000-000087EF0000}"/>
    <cellStyle name="Percent 9 6 3 8" xfId="14346" xr:uid="{00000000-0005-0000-0000-000088EF0000}"/>
    <cellStyle name="Percent 9 6 3 8 2" xfId="49564" xr:uid="{00000000-0005-0000-0000-000089EF0000}"/>
    <cellStyle name="Percent 9 6 3 9" xfId="38743" xr:uid="{00000000-0005-0000-0000-00008AEF0000}"/>
    <cellStyle name="Percent 9 6 4" xfId="2618" xr:uid="{00000000-0005-0000-0000-00008BEF0000}"/>
    <cellStyle name="Percent 9 6 4 10" xfId="26144" xr:uid="{00000000-0005-0000-0000-00008CEF0000}"/>
    <cellStyle name="Percent 9 6 4 11" xfId="60548" xr:uid="{00000000-0005-0000-0000-00008DEF0000}"/>
    <cellStyle name="Percent 9 6 4 2" xfId="4444" xr:uid="{00000000-0005-0000-0000-00008EEF0000}"/>
    <cellStyle name="Percent 9 6 4 2 2" xfId="17091" xr:uid="{00000000-0005-0000-0000-00008FEF0000}"/>
    <cellStyle name="Percent 9 6 4 2 2 2" xfId="52307" xr:uid="{00000000-0005-0000-0000-000090EF0000}"/>
    <cellStyle name="Percent 9 6 4 2 3" xfId="39710" xr:uid="{00000000-0005-0000-0000-000091EF0000}"/>
    <cellStyle name="Percent 9 6 4 2 4" xfId="29696" xr:uid="{00000000-0005-0000-0000-000092EF0000}"/>
    <cellStyle name="Percent 9 6 4 3" xfId="5914" xr:uid="{00000000-0005-0000-0000-000093EF0000}"/>
    <cellStyle name="Percent 9 6 4 3 2" xfId="18545" xr:uid="{00000000-0005-0000-0000-000094EF0000}"/>
    <cellStyle name="Percent 9 6 4 3 2 2" xfId="53761" xr:uid="{00000000-0005-0000-0000-000095EF0000}"/>
    <cellStyle name="Percent 9 6 4 3 3" xfId="41164" xr:uid="{00000000-0005-0000-0000-000096EF0000}"/>
    <cellStyle name="Percent 9 6 4 3 4" xfId="31150" xr:uid="{00000000-0005-0000-0000-000097EF0000}"/>
    <cellStyle name="Percent 9 6 4 4" xfId="7373" xr:uid="{00000000-0005-0000-0000-000098EF0000}"/>
    <cellStyle name="Percent 9 6 4 4 2" xfId="19999" xr:uid="{00000000-0005-0000-0000-000099EF0000}"/>
    <cellStyle name="Percent 9 6 4 4 2 2" xfId="55215" xr:uid="{00000000-0005-0000-0000-00009AEF0000}"/>
    <cellStyle name="Percent 9 6 4 4 3" xfId="42618" xr:uid="{00000000-0005-0000-0000-00009BEF0000}"/>
    <cellStyle name="Percent 9 6 4 4 4" xfId="32604" xr:uid="{00000000-0005-0000-0000-00009CEF0000}"/>
    <cellStyle name="Percent 9 6 4 5" xfId="9154" xr:uid="{00000000-0005-0000-0000-00009DEF0000}"/>
    <cellStyle name="Percent 9 6 4 5 2" xfId="21775" xr:uid="{00000000-0005-0000-0000-00009EEF0000}"/>
    <cellStyle name="Percent 9 6 4 5 2 2" xfId="56991" xr:uid="{00000000-0005-0000-0000-00009FEF0000}"/>
    <cellStyle name="Percent 9 6 4 5 3" xfId="44394" xr:uid="{00000000-0005-0000-0000-0000A0EF0000}"/>
    <cellStyle name="Percent 9 6 4 5 4" xfId="34380" xr:uid="{00000000-0005-0000-0000-0000A1EF0000}"/>
    <cellStyle name="Percent 9 6 4 6" xfId="10948" xr:uid="{00000000-0005-0000-0000-0000A2EF0000}"/>
    <cellStyle name="Percent 9 6 4 6 2" xfId="23551" xr:uid="{00000000-0005-0000-0000-0000A3EF0000}"/>
    <cellStyle name="Percent 9 6 4 6 2 2" xfId="58767" xr:uid="{00000000-0005-0000-0000-0000A4EF0000}"/>
    <cellStyle name="Percent 9 6 4 6 3" xfId="46170" xr:uid="{00000000-0005-0000-0000-0000A5EF0000}"/>
    <cellStyle name="Percent 9 6 4 6 4" xfId="36156" xr:uid="{00000000-0005-0000-0000-0000A6EF0000}"/>
    <cellStyle name="Percent 9 6 4 7" xfId="15315" xr:uid="{00000000-0005-0000-0000-0000A7EF0000}"/>
    <cellStyle name="Percent 9 6 4 7 2" xfId="50531" xr:uid="{00000000-0005-0000-0000-0000A8EF0000}"/>
    <cellStyle name="Percent 9 6 4 7 3" xfId="27920" xr:uid="{00000000-0005-0000-0000-0000A9EF0000}"/>
    <cellStyle name="Percent 9 6 4 8" xfId="13537" xr:uid="{00000000-0005-0000-0000-0000AAEF0000}"/>
    <cellStyle name="Percent 9 6 4 8 2" xfId="48755" xr:uid="{00000000-0005-0000-0000-0000ABEF0000}"/>
    <cellStyle name="Percent 9 6 4 9" xfId="37934" xr:uid="{00000000-0005-0000-0000-0000ACEF0000}"/>
    <cellStyle name="Percent 9 6 5" xfId="3782" xr:uid="{00000000-0005-0000-0000-0000ADEF0000}"/>
    <cellStyle name="Percent 9 6 5 2" xfId="8505" xr:uid="{00000000-0005-0000-0000-0000AEEF0000}"/>
    <cellStyle name="Percent 9 6 5 2 2" xfId="21131" xr:uid="{00000000-0005-0000-0000-0000AFEF0000}"/>
    <cellStyle name="Percent 9 6 5 2 2 2" xfId="56347" xr:uid="{00000000-0005-0000-0000-0000B0EF0000}"/>
    <cellStyle name="Percent 9 6 5 2 3" xfId="43750" xr:uid="{00000000-0005-0000-0000-0000B1EF0000}"/>
    <cellStyle name="Percent 9 6 5 2 4" xfId="33736" xr:uid="{00000000-0005-0000-0000-0000B2EF0000}"/>
    <cellStyle name="Percent 9 6 5 3" xfId="10286" xr:uid="{00000000-0005-0000-0000-0000B3EF0000}"/>
    <cellStyle name="Percent 9 6 5 3 2" xfId="22907" xr:uid="{00000000-0005-0000-0000-0000B4EF0000}"/>
    <cellStyle name="Percent 9 6 5 3 2 2" xfId="58123" xr:uid="{00000000-0005-0000-0000-0000B5EF0000}"/>
    <cellStyle name="Percent 9 6 5 3 3" xfId="45526" xr:uid="{00000000-0005-0000-0000-0000B6EF0000}"/>
    <cellStyle name="Percent 9 6 5 3 4" xfId="35512" xr:uid="{00000000-0005-0000-0000-0000B7EF0000}"/>
    <cellStyle name="Percent 9 6 5 4" xfId="12082" xr:uid="{00000000-0005-0000-0000-0000B8EF0000}"/>
    <cellStyle name="Percent 9 6 5 4 2" xfId="24683" xr:uid="{00000000-0005-0000-0000-0000B9EF0000}"/>
    <cellStyle name="Percent 9 6 5 4 2 2" xfId="59899" xr:uid="{00000000-0005-0000-0000-0000BAEF0000}"/>
    <cellStyle name="Percent 9 6 5 4 3" xfId="47302" xr:uid="{00000000-0005-0000-0000-0000BBEF0000}"/>
    <cellStyle name="Percent 9 6 5 4 4" xfId="37288" xr:uid="{00000000-0005-0000-0000-0000BCEF0000}"/>
    <cellStyle name="Percent 9 6 5 5" xfId="16447" xr:uid="{00000000-0005-0000-0000-0000BDEF0000}"/>
    <cellStyle name="Percent 9 6 5 5 2" xfId="51663" xr:uid="{00000000-0005-0000-0000-0000BEEF0000}"/>
    <cellStyle name="Percent 9 6 5 5 3" xfId="29052" xr:uid="{00000000-0005-0000-0000-0000BFEF0000}"/>
    <cellStyle name="Percent 9 6 5 6" xfId="14669" xr:uid="{00000000-0005-0000-0000-0000C0EF0000}"/>
    <cellStyle name="Percent 9 6 5 6 2" xfId="49887" xr:uid="{00000000-0005-0000-0000-0000C1EF0000}"/>
    <cellStyle name="Percent 9 6 5 7" xfId="39066" xr:uid="{00000000-0005-0000-0000-0000C2EF0000}"/>
    <cellStyle name="Percent 9 6 5 8" xfId="27276" xr:uid="{00000000-0005-0000-0000-0000C3EF0000}"/>
    <cellStyle name="Percent 9 6 6" xfId="4122" xr:uid="{00000000-0005-0000-0000-0000C4EF0000}"/>
    <cellStyle name="Percent 9 6 6 2" xfId="16769" xr:uid="{00000000-0005-0000-0000-0000C5EF0000}"/>
    <cellStyle name="Percent 9 6 6 2 2" xfId="51985" xr:uid="{00000000-0005-0000-0000-0000C6EF0000}"/>
    <cellStyle name="Percent 9 6 6 2 3" xfId="29374" xr:uid="{00000000-0005-0000-0000-0000C7EF0000}"/>
    <cellStyle name="Percent 9 6 6 3" xfId="13215" xr:uid="{00000000-0005-0000-0000-0000C8EF0000}"/>
    <cellStyle name="Percent 9 6 6 3 2" xfId="48433" xr:uid="{00000000-0005-0000-0000-0000C9EF0000}"/>
    <cellStyle name="Percent 9 6 6 4" xfId="39388" xr:uid="{00000000-0005-0000-0000-0000CAEF0000}"/>
    <cellStyle name="Percent 9 6 6 5" xfId="25822" xr:uid="{00000000-0005-0000-0000-0000CBEF0000}"/>
    <cellStyle name="Percent 9 6 7" xfId="5592" xr:uid="{00000000-0005-0000-0000-0000CCEF0000}"/>
    <cellStyle name="Percent 9 6 7 2" xfId="18223" xr:uid="{00000000-0005-0000-0000-0000CDEF0000}"/>
    <cellStyle name="Percent 9 6 7 2 2" xfId="53439" xr:uid="{00000000-0005-0000-0000-0000CEEF0000}"/>
    <cellStyle name="Percent 9 6 7 3" xfId="40842" xr:uid="{00000000-0005-0000-0000-0000CFEF0000}"/>
    <cellStyle name="Percent 9 6 7 4" xfId="30828" xr:uid="{00000000-0005-0000-0000-0000D0EF0000}"/>
    <cellStyle name="Percent 9 6 8" xfId="7051" xr:uid="{00000000-0005-0000-0000-0000D1EF0000}"/>
    <cellStyle name="Percent 9 6 8 2" xfId="19677" xr:uid="{00000000-0005-0000-0000-0000D2EF0000}"/>
    <cellStyle name="Percent 9 6 8 2 2" xfId="54893" xr:uid="{00000000-0005-0000-0000-0000D3EF0000}"/>
    <cellStyle name="Percent 9 6 8 3" xfId="42296" xr:uid="{00000000-0005-0000-0000-0000D4EF0000}"/>
    <cellStyle name="Percent 9 6 8 4" xfId="32282" xr:uid="{00000000-0005-0000-0000-0000D5EF0000}"/>
    <cellStyle name="Percent 9 6 9" xfId="8832" xr:uid="{00000000-0005-0000-0000-0000D6EF0000}"/>
    <cellStyle name="Percent 9 6 9 2" xfId="21453" xr:uid="{00000000-0005-0000-0000-0000D7EF0000}"/>
    <cellStyle name="Percent 9 6 9 2 2" xfId="56669" xr:uid="{00000000-0005-0000-0000-0000D8EF0000}"/>
    <cellStyle name="Percent 9 6 9 3" xfId="44072" xr:uid="{00000000-0005-0000-0000-0000D9EF0000}"/>
    <cellStyle name="Percent 9 6 9 4" xfId="34058" xr:uid="{00000000-0005-0000-0000-0000DAEF0000}"/>
    <cellStyle name="Percent 9 7" xfId="2954" xr:uid="{00000000-0005-0000-0000-0000DBEF0000}"/>
    <cellStyle name="Percent 9 7 10" xfId="25335" xr:uid="{00000000-0005-0000-0000-0000DCEF0000}"/>
    <cellStyle name="Percent 9 7 11" xfId="60870" xr:uid="{00000000-0005-0000-0000-0000DDEF0000}"/>
    <cellStyle name="Percent 9 7 2" xfId="4766" xr:uid="{00000000-0005-0000-0000-0000DEEF0000}"/>
    <cellStyle name="Percent 9 7 2 2" xfId="17413" xr:uid="{00000000-0005-0000-0000-0000DFEF0000}"/>
    <cellStyle name="Percent 9 7 2 2 2" xfId="52629" xr:uid="{00000000-0005-0000-0000-0000E0EF0000}"/>
    <cellStyle name="Percent 9 7 2 2 3" xfId="30018" xr:uid="{00000000-0005-0000-0000-0000E1EF0000}"/>
    <cellStyle name="Percent 9 7 2 3" xfId="13859" xr:uid="{00000000-0005-0000-0000-0000E2EF0000}"/>
    <cellStyle name="Percent 9 7 2 3 2" xfId="49077" xr:uid="{00000000-0005-0000-0000-0000E3EF0000}"/>
    <cellStyle name="Percent 9 7 2 4" xfId="40032" xr:uid="{00000000-0005-0000-0000-0000E4EF0000}"/>
    <cellStyle name="Percent 9 7 2 5" xfId="26466" xr:uid="{00000000-0005-0000-0000-0000E5EF0000}"/>
    <cellStyle name="Percent 9 7 3" xfId="6236" xr:uid="{00000000-0005-0000-0000-0000E6EF0000}"/>
    <cellStyle name="Percent 9 7 3 2" xfId="18867" xr:uid="{00000000-0005-0000-0000-0000E7EF0000}"/>
    <cellStyle name="Percent 9 7 3 2 2" xfId="54083" xr:uid="{00000000-0005-0000-0000-0000E8EF0000}"/>
    <cellStyle name="Percent 9 7 3 3" xfId="41486" xr:uid="{00000000-0005-0000-0000-0000E9EF0000}"/>
    <cellStyle name="Percent 9 7 3 4" xfId="31472" xr:uid="{00000000-0005-0000-0000-0000EAEF0000}"/>
    <cellStyle name="Percent 9 7 4" xfId="7695" xr:uid="{00000000-0005-0000-0000-0000EBEF0000}"/>
    <cellStyle name="Percent 9 7 4 2" xfId="20321" xr:uid="{00000000-0005-0000-0000-0000ECEF0000}"/>
    <cellStyle name="Percent 9 7 4 2 2" xfId="55537" xr:uid="{00000000-0005-0000-0000-0000EDEF0000}"/>
    <cellStyle name="Percent 9 7 4 3" xfId="42940" xr:uid="{00000000-0005-0000-0000-0000EEEF0000}"/>
    <cellStyle name="Percent 9 7 4 4" xfId="32926" xr:uid="{00000000-0005-0000-0000-0000EFEF0000}"/>
    <cellStyle name="Percent 9 7 5" xfId="9476" xr:uid="{00000000-0005-0000-0000-0000F0EF0000}"/>
    <cellStyle name="Percent 9 7 5 2" xfId="22097" xr:uid="{00000000-0005-0000-0000-0000F1EF0000}"/>
    <cellStyle name="Percent 9 7 5 2 2" xfId="57313" xr:uid="{00000000-0005-0000-0000-0000F2EF0000}"/>
    <cellStyle name="Percent 9 7 5 3" xfId="44716" xr:uid="{00000000-0005-0000-0000-0000F3EF0000}"/>
    <cellStyle name="Percent 9 7 5 4" xfId="34702" xr:uid="{00000000-0005-0000-0000-0000F4EF0000}"/>
    <cellStyle name="Percent 9 7 6" xfId="11270" xr:uid="{00000000-0005-0000-0000-0000F5EF0000}"/>
    <cellStyle name="Percent 9 7 6 2" xfId="23873" xr:uid="{00000000-0005-0000-0000-0000F6EF0000}"/>
    <cellStyle name="Percent 9 7 6 2 2" xfId="59089" xr:uid="{00000000-0005-0000-0000-0000F7EF0000}"/>
    <cellStyle name="Percent 9 7 6 3" xfId="46492" xr:uid="{00000000-0005-0000-0000-0000F8EF0000}"/>
    <cellStyle name="Percent 9 7 6 4" xfId="36478" xr:uid="{00000000-0005-0000-0000-0000F9EF0000}"/>
    <cellStyle name="Percent 9 7 7" xfId="15637" xr:uid="{00000000-0005-0000-0000-0000FAEF0000}"/>
    <cellStyle name="Percent 9 7 7 2" xfId="50853" xr:uid="{00000000-0005-0000-0000-0000FBEF0000}"/>
    <cellStyle name="Percent 9 7 7 3" xfId="28242" xr:uid="{00000000-0005-0000-0000-0000FCEF0000}"/>
    <cellStyle name="Percent 9 7 8" xfId="12728" xr:uid="{00000000-0005-0000-0000-0000FDEF0000}"/>
    <cellStyle name="Percent 9 7 8 2" xfId="47946" xr:uid="{00000000-0005-0000-0000-0000FEEF0000}"/>
    <cellStyle name="Percent 9 7 9" xfId="38256" xr:uid="{00000000-0005-0000-0000-0000FFEF0000}"/>
    <cellStyle name="Percent 9 8" xfId="2791" xr:uid="{00000000-0005-0000-0000-000000F00000}"/>
    <cellStyle name="Percent 9 8 10" xfId="25183" xr:uid="{00000000-0005-0000-0000-000001F00000}"/>
    <cellStyle name="Percent 9 8 11" xfId="60718" xr:uid="{00000000-0005-0000-0000-000002F00000}"/>
    <cellStyle name="Percent 9 8 2" xfId="4614" xr:uid="{00000000-0005-0000-0000-000003F00000}"/>
    <cellStyle name="Percent 9 8 2 2" xfId="17261" xr:uid="{00000000-0005-0000-0000-000004F00000}"/>
    <cellStyle name="Percent 9 8 2 2 2" xfId="52477" xr:uid="{00000000-0005-0000-0000-000005F00000}"/>
    <cellStyle name="Percent 9 8 2 2 3" xfId="29866" xr:uid="{00000000-0005-0000-0000-000006F00000}"/>
    <cellStyle name="Percent 9 8 2 3" xfId="13707" xr:uid="{00000000-0005-0000-0000-000007F00000}"/>
    <cellStyle name="Percent 9 8 2 3 2" xfId="48925" xr:uid="{00000000-0005-0000-0000-000008F00000}"/>
    <cellStyle name="Percent 9 8 2 4" xfId="39880" xr:uid="{00000000-0005-0000-0000-000009F00000}"/>
    <cellStyle name="Percent 9 8 2 5" xfId="26314" xr:uid="{00000000-0005-0000-0000-00000AF00000}"/>
    <cellStyle name="Percent 9 8 3" xfId="6084" xr:uid="{00000000-0005-0000-0000-00000BF00000}"/>
    <cellStyle name="Percent 9 8 3 2" xfId="18715" xr:uid="{00000000-0005-0000-0000-00000CF00000}"/>
    <cellStyle name="Percent 9 8 3 2 2" xfId="53931" xr:uid="{00000000-0005-0000-0000-00000DF00000}"/>
    <cellStyle name="Percent 9 8 3 3" xfId="41334" xr:uid="{00000000-0005-0000-0000-00000EF00000}"/>
    <cellStyle name="Percent 9 8 3 4" xfId="31320" xr:uid="{00000000-0005-0000-0000-00000FF00000}"/>
    <cellStyle name="Percent 9 8 4" xfId="7543" xr:uid="{00000000-0005-0000-0000-000010F00000}"/>
    <cellStyle name="Percent 9 8 4 2" xfId="20169" xr:uid="{00000000-0005-0000-0000-000011F00000}"/>
    <cellStyle name="Percent 9 8 4 2 2" xfId="55385" xr:uid="{00000000-0005-0000-0000-000012F00000}"/>
    <cellStyle name="Percent 9 8 4 3" xfId="42788" xr:uid="{00000000-0005-0000-0000-000013F00000}"/>
    <cellStyle name="Percent 9 8 4 4" xfId="32774" xr:uid="{00000000-0005-0000-0000-000014F00000}"/>
    <cellStyle name="Percent 9 8 5" xfId="9324" xr:uid="{00000000-0005-0000-0000-000015F00000}"/>
    <cellStyle name="Percent 9 8 5 2" xfId="21945" xr:uid="{00000000-0005-0000-0000-000016F00000}"/>
    <cellStyle name="Percent 9 8 5 2 2" xfId="57161" xr:uid="{00000000-0005-0000-0000-000017F00000}"/>
    <cellStyle name="Percent 9 8 5 3" xfId="44564" xr:uid="{00000000-0005-0000-0000-000018F00000}"/>
    <cellStyle name="Percent 9 8 5 4" xfId="34550" xr:uid="{00000000-0005-0000-0000-000019F00000}"/>
    <cellStyle name="Percent 9 8 6" xfId="11118" xr:uid="{00000000-0005-0000-0000-00001AF00000}"/>
    <cellStyle name="Percent 9 8 6 2" xfId="23721" xr:uid="{00000000-0005-0000-0000-00001BF00000}"/>
    <cellStyle name="Percent 9 8 6 2 2" xfId="58937" xr:uid="{00000000-0005-0000-0000-00001CF00000}"/>
    <cellStyle name="Percent 9 8 6 3" xfId="46340" xr:uid="{00000000-0005-0000-0000-00001DF00000}"/>
    <cellStyle name="Percent 9 8 6 4" xfId="36326" xr:uid="{00000000-0005-0000-0000-00001EF00000}"/>
    <cellStyle name="Percent 9 8 7" xfId="15485" xr:uid="{00000000-0005-0000-0000-00001FF00000}"/>
    <cellStyle name="Percent 9 8 7 2" xfId="50701" xr:uid="{00000000-0005-0000-0000-000020F00000}"/>
    <cellStyle name="Percent 9 8 7 3" xfId="28090" xr:uid="{00000000-0005-0000-0000-000021F00000}"/>
    <cellStyle name="Percent 9 8 8" xfId="12576" xr:uid="{00000000-0005-0000-0000-000022F00000}"/>
    <cellStyle name="Percent 9 8 8 2" xfId="47794" xr:uid="{00000000-0005-0000-0000-000023F00000}"/>
    <cellStyle name="Percent 9 8 9" xfId="38104" xr:uid="{00000000-0005-0000-0000-000024F00000}"/>
    <cellStyle name="Percent 9 9" xfId="3305" xr:uid="{00000000-0005-0000-0000-000025F00000}"/>
    <cellStyle name="Percent 9 9 10" xfId="26801" xr:uid="{00000000-0005-0000-0000-000026F00000}"/>
    <cellStyle name="Percent 9 9 11" xfId="61205" xr:uid="{00000000-0005-0000-0000-000027F00000}"/>
    <cellStyle name="Percent 9 9 2" xfId="5101" xr:uid="{00000000-0005-0000-0000-000028F00000}"/>
    <cellStyle name="Percent 9 9 2 2" xfId="17748" xr:uid="{00000000-0005-0000-0000-000029F00000}"/>
    <cellStyle name="Percent 9 9 2 2 2" xfId="52964" xr:uid="{00000000-0005-0000-0000-00002AF00000}"/>
    <cellStyle name="Percent 9 9 2 3" xfId="40367" xr:uid="{00000000-0005-0000-0000-00002BF00000}"/>
    <cellStyle name="Percent 9 9 2 4" xfId="30353" xr:uid="{00000000-0005-0000-0000-00002CF00000}"/>
    <cellStyle name="Percent 9 9 3" xfId="6571" xr:uid="{00000000-0005-0000-0000-00002DF00000}"/>
    <cellStyle name="Percent 9 9 3 2" xfId="19202" xr:uid="{00000000-0005-0000-0000-00002EF00000}"/>
    <cellStyle name="Percent 9 9 3 2 2" xfId="54418" xr:uid="{00000000-0005-0000-0000-00002FF00000}"/>
    <cellStyle name="Percent 9 9 3 3" xfId="41821" xr:uid="{00000000-0005-0000-0000-000030F00000}"/>
    <cellStyle name="Percent 9 9 3 4" xfId="31807" xr:uid="{00000000-0005-0000-0000-000031F00000}"/>
    <cellStyle name="Percent 9 9 4" xfId="8030" xr:uid="{00000000-0005-0000-0000-000032F00000}"/>
    <cellStyle name="Percent 9 9 4 2" xfId="20656" xr:uid="{00000000-0005-0000-0000-000033F00000}"/>
    <cellStyle name="Percent 9 9 4 2 2" xfId="55872" xr:uid="{00000000-0005-0000-0000-000034F00000}"/>
    <cellStyle name="Percent 9 9 4 3" xfId="43275" xr:uid="{00000000-0005-0000-0000-000035F00000}"/>
    <cellStyle name="Percent 9 9 4 4" xfId="33261" xr:uid="{00000000-0005-0000-0000-000036F00000}"/>
    <cellStyle name="Percent 9 9 5" xfId="9811" xr:uid="{00000000-0005-0000-0000-000037F00000}"/>
    <cellStyle name="Percent 9 9 5 2" xfId="22432" xr:uid="{00000000-0005-0000-0000-000038F00000}"/>
    <cellStyle name="Percent 9 9 5 2 2" xfId="57648" xr:uid="{00000000-0005-0000-0000-000039F00000}"/>
    <cellStyle name="Percent 9 9 5 3" xfId="45051" xr:uid="{00000000-0005-0000-0000-00003AF00000}"/>
    <cellStyle name="Percent 9 9 5 4" xfId="35037" xr:uid="{00000000-0005-0000-0000-00003BF00000}"/>
    <cellStyle name="Percent 9 9 6" xfId="11605" xr:uid="{00000000-0005-0000-0000-00003CF00000}"/>
    <cellStyle name="Percent 9 9 6 2" xfId="24208" xr:uid="{00000000-0005-0000-0000-00003DF00000}"/>
    <cellStyle name="Percent 9 9 6 2 2" xfId="59424" xr:uid="{00000000-0005-0000-0000-00003EF00000}"/>
    <cellStyle name="Percent 9 9 6 3" xfId="46827" xr:uid="{00000000-0005-0000-0000-00003FF00000}"/>
    <cellStyle name="Percent 9 9 6 4" xfId="36813" xr:uid="{00000000-0005-0000-0000-000040F00000}"/>
    <cellStyle name="Percent 9 9 7" xfId="15972" xr:uid="{00000000-0005-0000-0000-000041F00000}"/>
    <cellStyle name="Percent 9 9 7 2" xfId="51188" xr:uid="{00000000-0005-0000-0000-000042F00000}"/>
    <cellStyle name="Percent 9 9 7 3" xfId="28577" xr:uid="{00000000-0005-0000-0000-000043F00000}"/>
    <cellStyle name="Percent 9 9 8" xfId="14194" xr:uid="{00000000-0005-0000-0000-000044F00000}"/>
    <cellStyle name="Percent 9 9 8 2" xfId="49412" xr:uid="{00000000-0005-0000-0000-000045F00000}"/>
    <cellStyle name="Percent 9 9 9" xfId="38591" xr:uid="{00000000-0005-0000-0000-000046F00000}"/>
    <cellStyle name="title 2" xfId="57" xr:uid="{00000000-0005-0000-0000-000047F00000}"/>
    <cellStyle name="title 3" xfId="58" xr:uid="{00000000-0005-0000-0000-000048F00000}"/>
    <cellStyle name="title 4" xfId="1097" xr:uid="{00000000-0005-0000-0000-000049F00000}"/>
  </cellStyles>
  <dxfs count="0"/>
  <tableStyles count="0" defaultTableStyle="TableStyleMedium9" defaultPivotStyle="PivotStyleLight16"/>
  <colors>
    <mruColors>
      <color rgb="FFF9B883"/>
      <color rgb="FFF8AB6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eetMetadata" Target="metadata.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xdr:from>
      <xdr:col>5</xdr:col>
      <xdr:colOff>371476</xdr:colOff>
      <xdr:row>0</xdr:row>
      <xdr:rowOff>21167</xdr:rowOff>
    </xdr:from>
    <xdr:to>
      <xdr:col>18</xdr:col>
      <xdr:colOff>466726</xdr:colOff>
      <xdr:row>4</xdr:row>
      <xdr:rowOff>104776</xdr:rowOff>
    </xdr:to>
    <xdr:sp macro="" textlink="">
      <xdr:nvSpPr>
        <xdr:cNvPr id="2" name="TextBox 1">
          <a:extLst>
            <a:ext uri="{FF2B5EF4-FFF2-40B4-BE49-F238E27FC236}">
              <a16:creationId xmlns:a16="http://schemas.microsoft.com/office/drawing/2014/main" id="{00000000-0008-0000-0600-000002000000}"/>
            </a:ext>
          </a:extLst>
        </xdr:cNvPr>
        <xdr:cNvSpPr txBox="1"/>
      </xdr:nvSpPr>
      <xdr:spPr>
        <a:xfrm>
          <a:off x="4361393" y="21167"/>
          <a:ext cx="7799916" cy="75035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b="1" i="0" baseline="0">
              <a:solidFill>
                <a:schemeClr val="tx2"/>
              </a:solidFill>
              <a:effectLst/>
              <a:latin typeface="Arial" panose="020B0604020202020204" pitchFamily="34" charset="0"/>
              <a:ea typeface="+mn-ea"/>
              <a:cs typeface="Arial" panose="020B0604020202020204" pitchFamily="34" charset="0"/>
            </a:rPr>
            <a:t>This report shows how excluded international student enrollment is calculated based on the new rule for counting state supported international student FTE towards base target attainment.  The limit set by the new rule is the lesser of 2% of total target (base plus earmark) or the number of FTE below total target.  Note that this means that colleges at or above total target cannot count any international FTE towards base target attainment.  Some colleges are adjusting the fund source under which international students enroll this year, so use the year end estimates for excluded international FTE with caution.</a:t>
          </a:r>
        </a:p>
        <a:p>
          <a:r>
            <a:rPr lang="en-US" sz="900" b="1" i="0" baseline="0">
              <a:solidFill>
                <a:schemeClr val="tx2"/>
              </a:solidFill>
              <a:effectLst/>
              <a:latin typeface="Arial" panose="020B0604020202020204" pitchFamily="34" charset="0"/>
              <a:ea typeface="+mn-ea"/>
              <a:cs typeface="Arial" panose="020B0604020202020204" pitchFamily="34" charset="0"/>
            </a:rPr>
            <a:t>  </a:t>
          </a:r>
          <a:endParaRPr lang="en-US" sz="900">
            <a:solidFill>
              <a:schemeClr val="tx2"/>
            </a:solidFill>
            <a:latin typeface="Arial" panose="020B0604020202020204" pitchFamily="34" charset="0"/>
            <a:cs typeface="Arial" panose="020B0604020202020204" pitchFamily="34"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30</xdr:col>
      <xdr:colOff>84667</xdr:colOff>
      <xdr:row>0</xdr:row>
      <xdr:rowOff>55035</xdr:rowOff>
    </xdr:from>
    <xdr:to>
      <xdr:col>49</xdr:col>
      <xdr:colOff>493182</xdr:colOff>
      <xdr:row>5</xdr:row>
      <xdr:rowOff>169333</xdr:rowOff>
    </xdr:to>
    <xdr:sp macro="" textlink="">
      <xdr:nvSpPr>
        <xdr:cNvPr id="2" name="TextBox 1">
          <a:extLst>
            <a:ext uri="{FF2B5EF4-FFF2-40B4-BE49-F238E27FC236}">
              <a16:creationId xmlns:a16="http://schemas.microsoft.com/office/drawing/2014/main" id="{00000000-0008-0000-0700-000002000000}"/>
            </a:ext>
          </a:extLst>
        </xdr:cNvPr>
        <xdr:cNvSpPr txBox="1"/>
      </xdr:nvSpPr>
      <xdr:spPr>
        <a:xfrm>
          <a:off x="2127250" y="55035"/>
          <a:ext cx="9404349" cy="96096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b="1" i="0" baseline="0">
              <a:solidFill>
                <a:schemeClr val="tx2"/>
              </a:solidFill>
              <a:effectLst/>
              <a:latin typeface="Arial" panose="020B0604020202020204" pitchFamily="34" charset="0"/>
              <a:ea typeface="+mn-ea"/>
              <a:cs typeface="Arial" panose="020B0604020202020204" pitchFamily="34" charset="0"/>
            </a:rPr>
            <a:t>This report shows how actual base enrollments are calculated.  Actual base enrollments are total state supported FTE (including university contracts) less the number of actual earmarked FTE and excluded international student FTE.  For each earmark category, actual earmarked FTE is the number of actual FTE within the earmark allocation.  For the 1000 Aerospace earmark, there is a baseline FTE number that is not part of the earmark, so the actual earmarked FTE is the number of actual FTE above the baseline and within the earmark allocation.  Starting Fall 2016, international student FTE that exceeds limits set by the new rule will be excluded from actual base enrollments.  See the "Excluded International Student FTE" report for more details and projected limits for the current year.</a:t>
          </a:r>
          <a:endParaRPr lang="en-US" sz="900" b="1">
            <a:solidFill>
              <a:schemeClr val="tx2"/>
            </a:solidFill>
            <a:latin typeface="Arial" panose="020B0604020202020204" pitchFamily="34" charset="0"/>
            <a:cs typeface="Arial" panose="020B0604020202020204" pitchFamily="34"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355601</xdr:colOff>
      <xdr:row>1</xdr:row>
      <xdr:rowOff>20108</xdr:rowOff>
    </xdr:from>
    <xdr:to>
      <xdr:col>11</xdr:col>
      <xdr:colOff>200025</xdr:colOff>
      <xdr:row>4</xdr:row>
      <xdr:rowOff>123825</xdr:rowOff>
    </xdr:to>
    <xdr:sp macro="" textlink="">
      <xdr:nvSpPr>
        <xdr:cNvPr id="2" name="TextBox 1">
          <a:extLst>
            <a:ext uri="{FF2B5EF4-FFF2-40B4-BE49-F238E27FC236}">
              <a16:creationId xmlns:a16="http://schemas.microsoft.com/office/drawing/2014/main" id="{967D4322-46DF-4219-A9F1-A5504A50ECF1}"/>
            </a:ext>
          </a:extLst>
        </xdr:cNvPr>
        <xdr:cNvSpPr txBox="1"/>
      </xdr:nvSpPr>
      <xdr:spPr>
        <a:xfrm>
          <a:off x="1841501" y="210608"/>
          <a:ext cx="6607174" cy="61806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b="1" i="0" baseline="0">
              <a:solidFill>
                <a:schemeClr val="tx2"/>
              </a:solidFill>
              <a:effectLst/>
              <a:latin typeface="Arial" panose="020B0604020202020204" pitchFamily="34" charset="0"/>
              <a:ea typeface="+mn-ea"/>
              <a:cs typeface="Arial" panose="020B0604020202020204" pitchFamily="34" charset="0"/>
            </a:rPr>
            <a:t>This report shows the calculations for base enrollment allocations for next school year.  B</a:t>
          </a:r>
          <a:r>
            <a:rPr lang="en-US" sz="900" b="1" i="0" u="none" strike="noStrike">
              <a:solidFill>
                <a:schemeClr val="tx2"/>
              </a:solidFill>
              <a:effectLst/>
              <a:latin typeface="Arial" panose="020B0604020202020204" pitchFamily="34" charset="0"/>
              <a:ea typeface="+mn-ea"/>
              <a:cs typeface="Arial" panose="020B0604020202020204" pitchFamily="34" charset="0"/>
            </a:rPr>
            <a:t>ase enrollment allocations</a:t>
          </a:r>
          <a:r>
            <a:rPr lang="en-US" sz="900" b="1" i="0" u="none" strike="noStrike" baseline="0">
              <a:solidFill>
                <a:schemeClr val="tx2"/>
              </a:solidFill>
              <a:effectLst/>
              <a:latin typeface="Arial" panose="020B0604020202020204" pitchFamily="34" charset="0"/>
              <a:ea typeface="+mn-ea"/>
              <a:cs typeface="Arial" panose="020B0604020202020204" pitchFamily="34" charset="0"/>
            </a:rPr>
            <a:t> are calculated by comparing 3-year average actual base enrollments to current target for base enrollments.  See the "Base Enrollments" report to see how  actual base enrollments are calculated.  Note that there is a one year gap in target calculation, so base enrollments from the current school year will first take effect in two school years.</a:t>
          </a:r>
          <a:endParaRPr lang="en-US" sz="900">
            <a:solidFill>
              <a:schemeClr val="tx2"/>
            </a:solidFill>
            <a:latin typeface="Arial" panose="020B0604020202020204" pitchFamily="34" charset="0"/>
            <a:cs typeface="Arial" panose="020B0604020202020204" pitchFamily="34" charset="0"/>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355601</xdr:colOff>
      <xdr:row>1</xdr:row>
      <xdr:rowOff>20108</xdr:rowOff>
    </xdr:from>
    <xdr:to>
      <xdr:col>11</xdr:col>
      <xdr:colOff>200025</xdr:colOff>
      <xdr:row>4</xdr:row>
      <xdr:rowOff>123825</xdr:rowOff>
    </xdr:to>
    <xdr:sp macro="" textlink="">
      <xdr:nvSpPr>
        <xdr:cNvPr id="2" name="TextBox 1">
          <a:extLst>
            <a:ext uri="{FF2B5EF4-FFF2-40B4-BE49-F238E27FC236}">
              <a16:creationId xmlns:a16="http://schemas.microsoft.com/office/drawing/2014/main" id="{A33D0476-A7CB-4FB2-968D-D5A9C9590662}"/>
            </a:ext>
          </a:extLst>
        </xdr:cNvPr>
        <xdr:cNvSpPr txBox="1"/>
      </xdr:nvSpPr>
      <xdr:spPr>
        <a:xfrm>
          <a:off x="1841501" y="210608"/>
          <a:ext cx="6607174" cy="61806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b="1" i="0" baseline="0">
              <a:solidFill>
                <a:schemeClr val="tx2"/>
              </a:solidFill>
              <a:effectLst/>
              <a:latin typeface="Arial" panose="020B0604020202020204" pitchFamily="34" charset="0"/>
              <a:ea typeface="+mn-ea"/>
              <a:cs typeface="Arial" panose="020B0604020202020204" pitchFamily="34" charset="0"/>
            </a:rPr>
            <a:t>This report shows the calculations for base enrollment allocations for next school year.  B</a:t>
          </a:r>
          <a:r>
            <a:rPr lang="en-US" sz="900" b="1" i="0" u="none" strike="noStrike">
              <a:solidFill>
                <a:schemeClr val="tx2"/>
              </a:solidFill>
              <a:effectLst/>
              <a:latin typeface="Arial" panose="020B0604020202020204" pitchFamily="34" charset="0"/>
              <a:ea typeface="+mn-ea"/>
              <a:cs typeface="Arial" panose="020B0604020202020204" pitchFamily="34" charset="0"/>
            </a:rPr>
            <a:t>ase enrollment allocations</a:t>
          </a:r>
          <a:r>
            <a:rPr lang="en-US" sz="900" b="1" i="0" u="none" strike="noStrike" baseline="0">
              <a:solidFill>
                <a:schemeClr val="tx2"/>
              </a:solidFill>
              <a:effectLst/>
              <a:latin typeface="Arial" panose="020B0604020202020204" pitchFamily="34" charset="0"/>
              <a:ea typeface="+mn-ea"/>
              <a:cs typeface="Arial" panose="020B0604020202020204" pitchFamily="34" charset="0"/>
            </a:rPr>
            <a:t> are calculated by comparing 3-year average actual base enrollments to current target for base enrollments.  See the "Base Enrollments" report to see how  actual base enrollments are calculated.  Note that there is a one year gap in target calculation, so base enrollments from the current school year will first take effect in two school years.</a:t>
          </a:r>
          <a:endParaRPr lang="en-US" sz="900">
            <a:solidFill>
              <a:schemeClr val="tx2"/>
            </a:solidFill>
            <a:latin typeface="Arial" panose="020B0604020202020204" pitchFamily="34" charset="0"/>
            <a:cs typeface="Arial" panose="020B0604020202020204" pitchFamily="34" charset="0"/>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3</xdr:col>
      <xdr:colOff>247651</xdr:colOff>
      <xdr:row>0</xdr:row>
      <xdr:rowOff>38100</xdr:rowOff>
    </xdr:from>
    <xdr:to>
      <xdr:col>14</xdr:col>
      <xdr:colOff>504825</xdr:colOff>
      <xdr:row>4</xdr:row>
      <xdr:rowOff>123825</xdr:rowOff>
    </xdr:to>
    <xdr:sp macro="" textlink="">
      <xdr:nvSpPr>
        <xdr:cNvPr id="2" name="TextBox 1">
          <a:extLst>
            <a:ext uri="{FF2B5EF4-FFF2-40B4-BE49-F238E27FC236}">
              <a16:creationId xmlns:a16="http://schemas.microsoft.com/office/drawing/2014/main" id="{00000000-0008-0000-0900-000002000000}"/>
            </a:ext>
          </a:extLst>
        </xdr:cNvPr>
        <xdr:cNvSpPr txBox="1"/>
      </xdr:nvSpPr>
      <xdr:spPr>
        <a:xfrm>
          <a:off x="3095626" y="38100"/>
          <a:ext cx="6857999" cy="762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b="1" i="0" baseline="0">
              <a:solidFill>
                <a:schemeClr val="tx2"/>
              </a:solidFill>
              <a:effectLst/>
              <a:latin typeface="Arial" panose="020B0604020202020204" pitchFamily="34" charset="0"/>
              <a:ea typeface="+mn-ea"/>
              <a:cs typeface="Arial" panose="020B0604020202020204" pitchFamily="34" charset="0"/>
            </a:rPr>
            <a:t>This report shows a quarterly tracking of the total number of enrollments in the four weighted FTE categories: Skills Gap course enrollments, STEM course enrollments, Applied Baccalaureate program course enrollments, and Basic Education for Adult enrollments.  See the FTE criteria at the bottom of the page and the "Weighted by Cat" tab for additional details and information.  The prior school year percent weighted FTE will impact the next school year allocation and the current school year percent weighted FTE will impact the allocation in two school years.</a:t>
          </a:r>
        </a:p>
        <a:p>
          <a:r>
            <a:rPr lang="en-US" sz="900" b="1" i="0" baseline="0">
              <a:solidFill>
                <a:schemeClr val="tx2"/>
              </a:solidFill>
              <a:effectLst/>
              <a:latin typeface="Arial" panose="020B0604020202020204" pitchFamily="34" charset="0"/>
              <a:ea typeface="+mn-ea"/>
              <a:cs typeface="Arial" panose="020B0604020202020204" pitchFamily="34" charset="0"/>
            </a:rPr>
            <a:t>  </a:t>
          </a:r>
          <a:endParaRPr lang="en-US" sz="900">
            <a:solidFill>
              <a:schemeClr val="tx2"/>
            </a:solidFill>
            <a:latin typeface="Arial" panose="020B0604020202020204" pitchFamily="34" charset="0"/>
            <a:cs typeface="Arial" panose="020B0604020202020204" pitchFamily="34" charset="0"/>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3</xdr:col>
      <xdr:colOff>169334</xdr:colOff>
      <xdr:row>0</xdr:row>
      <xdr:rowOff>69850</xdr:rowOff>
    </xdr:from>
    <xdr:to>
      <xdr:col>14</xdr:col>
      <xdr:colOff>655109</xdr:colOff>
      <xdr:row>4</xdr:row>
      <xdr:rowOff>84667</xdr:rowOff>
    </xdr:to>
    <xdr:sp macro="" textlink="">
      <xdr:nvSpPr>
        <xdr:cNvPr id="3" name="TextBox 2">
          <a:extLst>
            <a:ext uri="{FF2B5EF4-FFF2-40B4-BE49-F238E27FC236}">
              <a16:creationId xmlns:a16="http://schemas.microsoft.com/office/drawing/2014/main" id="{00000000-0008-0000-0A00-000003000000}"/>
            </a:ext>
          </a:extLst>
        </xdr:cNvPr>
        <xdr:cNvSpPr txBox="1"/>
      </xdr:nvSpPr>
      <xdr:spPr>
        <a:xfrm>
          <a:off x="2825751" y="69850"/>
          <a:ext cx="7999941" cy="68156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b="1" i="0" baseline="0">
              <a:solidFill>
                <a:schemeClr val="tx2"/>
              </a:solidFill>
              <a:effectLst/>
              <a:latin typeface="Arial" panose="020B0604020202020204" pitchFamily="34" charset="0"/>
              <a:ea typeface="+mn-ea"/>
              <a:cs typeface="Arial" panose="020B0604020202020204" pitchFamily="34" charset="0"/>
            </a:rPr>
            <a:t>This report shows an annual tracking of the number of enrollments in the four weighted FTE categories: Skills Gap course enrollments, STEM course enrollments, Applied Baccalaureate program course enrollments, and Basic Education for Adult enrollments.  See the FTE criteria at the bottom of the page.  The prior school year percent weighted FTE will impact the next school year allocation and the current school year percent weighted FTE will impact the allocation in two school years.</a:t>
          </a:r>
        </a:p>
        <a:p>
          <a:r>
            <a:rPr lang="en-US" sz="900" b="1" i="0" baseline="0">
              <a:solidFill>
                <a:schemeClr val="tx2"/>
              </a:solidFill>
              <a:effectLst/>
              <a:latin typeface="Arial" panose="020B0604020202020204" pitchFamily="34" charset="0"/>
              <a:ea typeface="+mn-ea"/>
              <a:cs typeface="Arial" panose="020B0604020202020204" pitchFamily="34" charset="0"/>
            </a:rPr>
            <a:t>  </a:t>
          </a:r>
          <a:endParaRPr lang="en-US" sz="900">
            <a:solidFill>
              <a:schemeClr val="tx2"/>
            </a:solidFill>
            <a:latin typeface="Arial" panose="020B0604020202020204" pitchFamily="34" charset="0"/>
            <a:cs typeface="Arial" panose="020B0604020202020204" pitchFamily="34" charset="0"/>
          </a:endParaRPr>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sbctc.edu/resources/documents/colleges-staff/data-services/data-warehouse/cip.pdf" TargetMode="Externa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hyperlink" Target="https://tableau.sbctc.edu/t/SBCTC/views/CareerLaunchPrograms/CareerLaunchProgramList?:showAppBanner=false&amp;:display_count=n&amp;:showVizHome=n&amp;:origin=viz_share_link" TargetMode="Externa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tableau.sbctc.edu/t/SBCTC/views/Aero1000ProgramsList/Aero1000Programs?:showAppBanner=false&amp;:display_count=n&amp;:showVizHome=n&amp;:origin=viz_share_link"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s://tableau.sbctc.edu/t/SBCTC/views/Aero1000ProgramsList/Aero1000Programs?:showAppBanner=false&amp;:display_count=n&amp;:showVizHome=n&amp;:origin=viz_share_link" TargetMode="Externa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s://tableau.sbctc.edu/t/SBCTC/views/Aero1000ProgramsList/Aero1000Programs?:showAppBanner=false&amp;:display_count=n&amp;:showVizHome=n&amp;:origin=viz_share_link"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AC60"/>
  <sheetViews>
    <sheetView showGridLines="0" tabSelected="1" zoomScale="110" zoomScaleNormal="110" workbookViewId="0"/>
  </sheetViews>
  <sheetFormatPr defaultColWidth="9.140625" defaultRowHeight="12"/>
  <cols>
    <col min="1" max="1" width="22.7109375" style="21" customWidth="1"/>
    <col min="2" max="2" width="8.5703125" style="21" bestFit="1" customWidth="1"/>
    <col min="3" max="3" width="10.42578125" style="21" hidden="1" customWidth="1"/>
    <col min="4" max="4" width="8.5703125" style="21" hidden="1" customWidth="1"/>
    <col min="5" max="5" width="8.85546875" style="21" hidden="1" customWidth="1"/>
    <col min="6" max="6" width="8.7109375" style="21" hidden="1" customWidth="1"/>
    <col min="7" max="7" width="8.5703125" style="21" hidden="1" customWidth="1"/>
    <col min="8" max="8" width="11.140625" style="21" bestFit="1" customWidth="1"/>
    <col min="9" max="9" width="8.5703125" style="21" bestFit="1" customWidth="1"/>
    <col min="10" max="10" width="8.85546875" style="21" bestFit="1" customWidth="1"/>
    <col min="11" max="11" width="8.7109375" style="21" bestFit="1" customWidth="1"/>
    <col min="12" max="12" width="8.5703125" style="21" bestFit="1" customWidth="1"/>
    <col min="13" max="13" width="9" style="21" bestFit="1" customWidth="1"/>
    <col min="14" max="14" width="12" style="21" customWidth="1"/>
    <col min="15" max="15" width="10.42578125" style="21" hidden="1" customWidth="1"/>
    <col min="16" max="16" width="9.85546875" style="21" hidden="1" customWidth="1"/>
    <col min="17" max="17" width="8.85546875" style="21" hidden="1" customWidth="1"/>
    <col min="18" max="18" width="9" style="21" hidden="1" customWidth="1"/>
    <col min="19" max="19" width="8.5703125" style="21" hidden="1" customWidth="1"/>
    <col min="20" max="20" width="10.42578125" style="21" bestFit="1" customWidth="1"/>
    <col min="21" max="21" width="9.42578125" style="21" customWidth="1"/>
    <col min="22" max="22" width="10.28515625" style="21" customWidth="1"/>
    <col min="23" max="24" width="9.140625" style="21" bestFit="1" customWidth="1"/>
    <col min="25" max="25" width="9" style="21" bestFit="1" customWidth="1"/>
    <col min="26" max="16384" width="9.140625" style="21"/>
  </cols>
  <sheetData>
    <row r="1" spans="1:27" s="274" customFormat="1" ht="15">
      <c r="A1" s="270" t="s">
        <v>130</v>
      </c>
      <c r="B1" s="270"/>
      <c r="C1" s="270"/>
      <c r="D1" s="270"/>
      <c r="E1" s="270"/>
      <c r="F1" s="270"/>
      <c r="G1" s="270"/>
      <c r="H1" s="270"/>
      <c r="I1" s="416"/>
      <c r="J1" s="270"/>
      <c r="M1" s="270"/>
      <c r="N1" s="270"/>
      <c r="O1" s="270"/>
      <c r="P1" s="270"/>
      <c r="Q1" s="270"/>
      <c r="R1" s="270"/>
      <c r="S1" s="270"/>
      <c r="T1" s="270"/>
      <c r="U1" s="270"/>
      <c r="V1" s="270"/>
      <c r="W1" s="270"/>
      <c r="X1" s="270"/>
      <c r="Y1" s="270"/>
    </row>
    <row r="2" spans="1:27" s="2" customFormat="1" ht="15">
      <c r="A2" s="15" t="s">
        <v>47</v>
      </c>
      <c r="B2" s="15"/>
      <c r="C2" s="15"/>
      <c r="D2" s="15"/>
      <c r="E2" s="15"/>
      <c r="F2" s="15"/>
      <c r="G2" s="15"/>
      <c r="H2" s="15"/>
      <c r="I2" s="416"/>
      <c r="J2" s="271"/>
      <c r="K2" s="15"/>
      <c r="L2" s="15"/>
      <c r="M2" s="15"/>
      <c r="N2" s="15"/>
      <c r="O2" s="15"/>
      <c r="P2" s="15"/>
      <c r="Q2" s="15"/>
      <c r="R2" s="15"/>
      <c r="S2" s="15"/>
      <c r="T2" s="15"/>
      <c r="U2" s="15"/>
      <c r="V2" s="15"/>
      <c r="W2" s="15"/>
      <c r="X2" s="15"/>
      <c r="Y2" s="15"/>
    </row>
    <row r="3" spans="1:27" s="2" customFormat="1" ht="12.75" thickBot="1">
      <c r="A3" s="15" t="str">
        <f>CONCATENATE("For Academic Year ",Data!$X$3)</f>
        <v>For Academic Year 2023-24</v>
      </c>
      <c r="B3" s="15"/>
      <c r="C3" s="15"/>
      <c r="D3" s="15"/>
      <c r="E3" s="15"/>
      <c r="F3" s="15"/>
      <c r="G3" s="15"/>
      <c r="H3" s="15"/>
      <c r="I3" s="15"/>
      <c r="J3" s="15"/>
      <c r="K3" s="15"/>
      <c r="L3" s="15"/>
      <c r="M3" s="15"/>
      <c r="N3" s="15"/>
      <c r="O3" s="15"/>
      <c r="P3" s="15"/>
      <c r="Q3" s="15"/>
      <c r="R3" s="15"/>
      <c r="S3" s="15"/>
      <c r="T3" s="15"/>
      <c r="U3" s="15"/>
      <c r="V3" s="15"/>
      <c r="W3" s="15"/>
      <c r="X3" s="15"/>
      <c r="Y3" s="15"/>
    </row>
    <row r="4" spans="1:27" s="2" customFormat="1">
      <c r="A4" s="159"/>
      <c r="B4" s="457" t="s">
        <v>615</v>
      </c>
      <c r="C4" s="33" t="s">
        <v>733</v>
      </c>
      <c r="D4" s="33" t="s">
        <v>734</v>
      </c>
      <c r="E4" s="33" t="s">
        <v>735</v>
      </c>
      <c r="F4" s="33" t="s">
        <v>736</v>
      </c>
      <c r="G4" s="33" t="s">
        <v>615</v>
      </c>
      <c r="H4" s="33" t="s">
        <v>733</v>
      </c>
      <c r="I4" s="33" t="s">
        <v>734</v>
      </c>
      <c r="J4" s="33" t="s">
        <v>735</v>
      </c>
      <c r="K4" s="33" t="s">
        <v>736</v>
      </c>
      <c r="L4" s="33" t="s">
        <v>615</v>
      </c>
      <c r="M4" s="33" t="s">
        <v>69</v>
      </c>
      <c r="N4" s="100" t="str">
        <f>Data!$X$3</f>
        <v>2023-24</v>
      </c>
      <c r="O4" s="33" t="str">
        <f>CONCATENATE("Summer ",MID(Data!$X$3,3,2))</f>
        <v>Summer 23</v>
      </c>
      <c r="P4" s="33" t="str">
        <f>CONCATENATE("Fall ",MID(Data!$X$3,3,2))</f>
        <v>Fall 23</v>
      </c>
      <c r="Q4" s="33" t="str">
        <f>CONCATENATE("Winter ",MID(Data!$X$3,6,2))</f>
        <v>Winter 24</v>
      </c>
      <c r="R4" s="33" t="str">
        <f>CONCATENATE("Spring ",MID(Data!$X$3,6,2))</f>
        <v>Spring 24</v>
      </c>
      <c r="S4" s="33" t="str">
        <f>Data!$X$3</f>
        <v>2023-24</v>
      </c>
      <c r="T4" s="33" t="str">
        <f>CONCATENATE("Summer ",MID(Data!$X$3,3,2))</f>
        <v>Summer 23</v>
      </c>
      <c r="U4" s="33" t="str">
        <f>CONCATENATE("Fall ",MID(Data!$X$3,3,2))</f>
        <v>Fall 23</v>
      </c>
      <c r="V4" s="33" t="str">
        <f>CONCATENATE("Winter ",MID(Data!$X$3,6,2))</f>
        <v>Winter 24</v>
      </c>
      <c r="W4" s="33" t="str">
        <f>CONCATENATE("Spring ",MID(Data!$X$3,6,2))</f>
        <v>Spring 24</v>
      </c>
      <c r="X4" s="33" t="str">
        <f>Data!$X$3</f>
        <v>2023-24</v>
      </c>
      <c r="Y4" s="34" t="s">
        <v>69</v>
      </c>
    </row>
    <row r="5" spans="1:27" s="2" customFormat="1" ht="12.75" thickBot="1">
      <c r="A5" s="160" t="s">
        <v>0</v>
      </c>
      <c r="B5" s="458" t="s">
        <v>698</v>
      </c>
      <c r="C5" s="103" t="s">
        <v>74</v>
      </c>
      <c r="D5" s="103" t="s">
        <v>74</v>
      </c>
      <c r="E5" s="103" t="s">
        <v>74</v>
      </c>
      <c r="F5" s="103" t="s">
        <v>74</v>
      </c>
      <c r="G5" s="103" t="s">
        <v>74</v>
      </c>
      <c r="H5" s="103" t="s">
        <v>33</v>
      </c>
      <c r="I5" s="103" t="s">
        <v>33</v>
      </c>
      <c r="J5" s="103" t="s">
        <v>33</v>
      </c>
      <c r="K5" s="103" t="s">
        <v>33</v>
      </c>
      <c r="L5" s="103" t="s">
        <v>33</v>
      </c>
      <c r="M5" s="103" t="s">
        <v>162</v>
      </c>
      <c r="N5" s="101" t="s">
        <v>774</v>
      </c>
      <c r="O5" s="103" t="s">
        <v>74</v>
      </c>
      <c r="P5" s="103" t="s">
        <v>74</v>
      </c>
      <c r="Q5" s="103" t="s">
        <v>74</v>
      </c>
      <c r="R5" s="103" t="s">
        <v>74</v>
      </c>
      <c r="S5" s="103" t="s">
        <v>74</v>
      </c>
      <c r="T5" s="103" t="s">
        <v>33</v>
      </c>
      <c r="U5" s="103" t="s">
        <v>33</v>
      </c>
      <c r="V5" s="103" t="s">
        <v>33</v>
      </c>
      <c r="W5" s="103" t="s">
        <v>33</v>
      </c>
      <c r="X5" s="103" t="s">
        <v>33</v>
      </c>
      <c r="Y5" s="382" t="s">
        <v>162</v>
      </c>
    </row>
    <row r="6" spans="1:27" s="2" customFormat="1">
      <c r="A6" s="96" t="s">
        <v>1</v>
      </c>
      <c r="B6" s="459">
        <v>4002</v>
      </c>
      <c r="C6" s="136">
        <v>1408.7930000000401</v>
      </c>
      <c r="D6" s="136">
        <v>2644.2220000000502</v>
      </c>
      <c r="E6" s="136">
        <v>2012.3810000000997</v>
      </c>
      <c r="F6" s="136">
        <v>2173.9340000001494</v>
      </c>
      <c r="G6" s="136">
        <v>2746.4433333334468</v>
      </c>
      <c r="H6" s="136">
        <v>1408.7930000000401</v>
      </c>
      <c r="I6" s="136">
        <v>2644.2220000000502</v>
      </c>
      <c r="J6" s="136">
        <v>2012.3810000000997</v>
      </c>
      <c r="K6" s="136">
        <v>2173.9340000001494</v>
      </c>
      <c r="L6" s="136">
        <v>2746.4433333334468</v>
      </c>
      <c r="M6" s="93">
        <v>0.7140567000421727</v>
      </c>
      <c r="N6" s="128">
        <v>3982</v>
      </c>
      <c r="O6" s="136">
        <f>SUMIFS(Data!$G:$G,Data!$D:$D,'Total Allocation'!$A6,Data!$C:$C,1)</f>
        <v>1674.0530000000599</v>
      </c>
      <c r="P6" s="136">
        <f>SUMIFS(Data!$G:$G,Data!$D:$D,'Total Allocation'!$A6,Data!$C:$C,2)</f>
        <v>2676.1010000002002</v>
      </c>
      <c r="Q6" s="136">
        <f>SUMIFS(Data!$G:$G,Data!$D:$D,'Total Allocation'!$A6,Data!$C:$C,3)</f>
        <v>2333.69600000018</v>
      </c>
      <c r="R6" s="136">
        <f>SUMIFS(Data!$G:$G,Data!$D:$D,'Total Allocation'!$A6,Data!$C:$C,4)</f>
        <v>2404.17800000023</v>
      </c>
      <c r="S6" s="136">
        <f>(O6+P6+Q6+R6)/3</f>
        <v>3029.3426666668906</v>
      </c>
      <c r="T6" s="136">
        <f>O6+'U Contr'!J6</f>
        <v>1674.0530000000599</v>
      </c>
      <c r="U6" s="136">
        <f>P6+'U Contr'!K6</f>
        <v>2676.1010000002002</v>
      </c>
      <c r="V6" s="136">
        <f>Q6+'U Contr'!L6</f>
        <v>2333.69600000018</v>
      </c>
      <c r="W6" s="136">
        <f>R6+'U Contr'!M6</f>
        <v>2404.17800000023</v>
      </c>
      <c r="X6" s="136">
        <f>S6+'U Contr'!N6</f>
        <v>3029.3426666668906</v>
      </c>
      <c r="Y6" s="78">
        <f t="shared" ref="Y6:Y36" si="0">X6/N6</f>
        <v>0.76075908253814428</v>
      </c>
      <c r="Z6" s="431"/>
      <c r="AA6" s="370"/>
    </row>
    <row r="7" spans="1:27" s="2" customFormat="1">
      <c r="A7" s="95" t="s">
        <v>2</v>
      </c>
      <c r="B7" s="459">
        <v>8079</v>
      </c>
      <c r="C7" s="137">
        <v>2019.28300000021</v>
      </c>
      <c r="D7" s="137">
        <v>5463.4189999990003</v>
      </c>
      <c r="E7" s="137">
        <v>5243.7919999997403</v>
      </c>
      <c r="F7" s="137">
        <v>5181.3619999995799</v>
      </c>
      <c r="G7" s="137">
        <v>5969.285333332843</v>
      </c>
      <c r="H7" s="137">
        <v>2019.28300000021</v>
      </c>
      <c r="I7" s="137">
        <v>5463.4189999990003</v>
      </c>
      <c r="J7" s="137">
        <v>5243.7919999997403</v>
      </c>
      <c r="K7" s="137">
        <v>5181.3619999995799</v>
      </c>
      <c r="L7" s="137">
        <v>5969.285333332843</v>
      </c>
      <c r="M7" s="94">
        <v>0.78777778575888546</v>
      </c>
      <c r="N7" s="128">
        <v>8123</v>
      </c>
      <c r="O7" s="137">
        <f>SUMIFS(Data!$G:$G,Data!$D:$D,'Total Allocation'!$A7,Data!$C:$C,1)</f>
        <v>2072.8830000002199</v>
      </c>
      <c r="P7" s="137">
        <f>SUMIFS(Data!$G:$G,Data!$D:$D,'Total Allocation'!$A7,Data!$C:$C,2)</f>
        <v>5601.8749999986703</v>
      </c>
      <c r="Q7" s="137">
        <f>SUMIFS(Data!$G:$G,Data!$D:$D,'Total Allocation'!$A7,Data!$C:$C,3)</f>
        <v>5455.4509999988804</v>
      </c>
      <c r="R7" s="137">
        <f>SUMIFS(Data!$G:$G,Data!$D:$D,'Total Allocation'!$A7,Data!$C:$C,4)</f>
        <v>5232.3569999991996</v>
      </c>
      <c r="S7" s="137">
        <f t="shared" ref="S7:S35" si="1">(O7+P7+Q7+R7)/3</f>
        <v>6120.8553333323243</v>
      </c>
      <c r="T7" s="137">
        <f>O7+'U Contr'!J7</f>
        <v>2072.8830000002199</v>
      </c>
      <c r="U7" s="137">
        <f>P7+'U Contr'!K7</f>
        <v>5601.8749999986703</v>
      </c>
      <c r="V7" s="137">
        <f>Q7+'U Contr'!L7</f>
        <v>5455.4509999988804</v>
      </c>
      <c r="W7" s="137">
        <f>R7+'U Contr'!M7</f>
        <v>5232.3569999991996</v>
      </c>
      <c r="X7" s="137">
        <f>S7+'U Contr'!N7</f>
        <v>6120.8553333323243</v>
      </c>
      <c r="Y7" s="79">
        <f t="shared" si="0"/>
        <v>0.75352152324662369</v>
      </c>
      <c r="Z7" s="431"/>
      <c r="AA7" s="370"/>
    </row>
    <row r="8" spans="1:27" s="2" customFormat="1">
      <c r="A8" s="96" t="s">
        <v>3</v>
      </c>
      <c r="B8" s="459">
        <v>2102</v>
      </c>
      <c r="C8" s="136">
        <v>266.65800000000002</v>
      </c>
      <c r="D8" s="136">
        <v>1394.00200000006</v>
      </c>
      <c r="E8" s="136">
        <v>1310.0480000000002</v>
      </c>
      <c r="F8" s="136">
        <v>1243.2920000000199</v>
      </c>
      <c r="G8" s="136">
        <v>1404.6666666666933</v>
      </c>
      <c r="H8" s="136">
        <v>266.65800000000002</v>
      </c>
      <c r="I8" s="136">
        <v>1394.00200000006</v>
      </c>
      <c r="J8" s="136">
        <v>1310.0480000000002</v>
      </c>
      <c r="K8" s="136">
        <v>1243.2920000000199</v>
      </c>
      <c r="L8" s="136">
        <v>1404.6666666666933</v>
      </c>
      <c r="M8" s="93">
        <v>0.72407631170913966</v>
      </c>
      <c r="N8" s="128">
        <v>2106</v>
      </c>
      <c r="O8" s="136">
        <f>SUMIFS(Data!$G:$G,Data!$D:$D,'Total Allocation'!$A8,Data!$C:$C,1)</f>
        <v>254.601</v>
      </c>
      <c r="P8" s="136">
        <f>SUMIFS(Data!$G:$G,Data!$D:$D,'Total Allocation'!$A8,Data!$C:$C,2)</f>
        <v>1471.63600000008</v>
      </c>
      <c r="Q8" s="136">
        <f>SUMIFS(Data!$G:$G,Data!$D:$D,'Total Allocation'!$A8,Data!$C:$C,3)</f>
        <v>1384.58700000004</v>
      </c>
      <c r="R8" s="136">
        <f>SUMIFS(Data!$G:$G,Data!$D:$D,'Total Allocation'!$A8,Data!$C:$C,4)</f>
        <v>1325.4400000000301</v>
      </c>
      <c r="S8" s="136">
        <f t="shared" si="1"/>
        <v>1478.7546666667167</v>
      </c>
      <c r="T8" s="136">
        <f>O8+'U Contr'!J8</f>
        <v>254.601</v>
      </c>
      <c r="U8" s="136">
        <f>P8+'U Contr'!K8</f>
        <v>1471.63600000008</v>
      </c>
      <c r="V8" s="136">
        <f>Q8+'U Contr'!L8</f>
        <v>1384.58700000004</v>
      </c>
      <c r="W8" s="136">
        <f>R8+'U Contr'!M8</f>
        <v>1325.4400000000301</v>
      </c>
      <c r="X8" s="136">
        <f>S8+'U Contr'!N8</f>
        <v>1478.7546666667167</v>
      </c>
      <c r="Y8" s="78">
        <f t="shared" si="0"/>
        <v>0.70216270971828909</v>
      </c>
      <c r="Z8" s="431"/>
      <c r="AA8" s="370"/>
    </row>
    <row r="9" spans="1:27" s="2" customFormat="1">
      <c r="A9" s="95" t="s">
        <v>4</v>
      </c>
      <c r="B9" s="459">
        <v>1703</v>
      </c>
      <c r="C9" s="137">
        <v>303.57400000000098</v>
      </c>
      <c r="D9" s="137">
        <v>1145.1950000000202</v>
      </c>
      <c r="E9" s="137">
        <v>1104.56600000002</v>
      </c>
      <c r="F9" s="137">
        <v>1188.79699999999</v>
      </c>
      <c r="G9" s="137">
        <v>1247.3773333333436</v>
      </c>
      <c r="H9" s="137">
        <v>303.57400000000098</v>
      </c>
      <c r="I9" s="137">
        <v>1145.1950000000202</v>
      </c>
      <c r="J9" s="137">
        <v>1104.56600000002</v>
      </c>
      <c r="K9" s="137">
        <v>1188.79699999999</v>
      </c>
      <c r="L9" s="137">
        <v>1247.3773333333436</v>
      </c>
      <c r="M9" s="94">
        <v>0.64609736520039829</v>
      </c>
      <c r="N9" s="128">
        <v>1703</v>
      </c>
      <c r="O9" s="137">
        <f>SUMIFS(Data!$G:$G,Data!$D:$D,'Total Allocation'!$A9,Data!$C:$C,1)</f>
        <v>316.02600000000001</v>
      </c>
      <c r="P9" s="137">
        <f>SUMIFS(Data!$G:$G,Data!$D:$D,'Total Allocation'!$A9,Data!$C:$C,2)</f>
        <v>1353.35600000003</v>
      </c>
      <c r="Q9" s="137">
        <f>SUMIFS(Data!$G:$G,Data!$D:$D,'Total Allocation'!$A9,Data!$C:$C,3)</f>
        <v>1326.2260000000399</v>
      </c>
      <c r="R9" s="137">
        <f>SUMIFS(Data!$G:$G,Data!$D:$D,'Total Allocation'!$A9,Data!$C:$C,4)</f>
        <v>1273.2670000000298</v>
      </c>
      <c r="S9" s="137">
        <f t="shared" si="1"/>
        <v>1422.9583333333667</v>
      </c>
      <c r="T9" s="137">
        <f>O9+'U Contr'!J9</f>
        <v>316.02600000000001</v>
      </c>
      <c r="U9" s="137">
        <f>P9+'U Contr'!K9</f>
        <v>1353.35600000003</v>
      </c>
      <c r="V9" s="137">
        <f>Q9+'U Contr'!L9</f>
        <v>1326.2260000000399</v>
      </c>
      <c r="W9" s="137">
        <f>R9+'U Contr'!M9</f>
        <v>1273.2670000000298</v>
      </c>
      <c r="X9" s="137">
        <f>S9+'U Contr'!N9</f>
        <v>1422.9583333333667</v>
      </c>
      <c r="Y9" s="79">
        <f t="shared" si="0"/>
        <v>0.83555979643767864</v>
      </c>
      <c r="Z9" s="431"/>
      <c r="AA9" s="370"/>
    </row>
    <row r="10" spans="1:27" s="2" customFormat="1">
      <c r="A10" s="96" t="s">
        <v>5</v>
      </c>
      <c r="B10" s="459">
        <v>1874</v>
      </c>
      <c r="C10" s="136">
        <v>314.21800000000098</v>
      </c>
      <c r="D10" s="136">
        <v>978.136999999983</v>
      </c>
      <c r="E10" s="136">
        <v>871.30899999999201</v>
      </c>
      <c r="F10" s="136">
        <v>821.15299999999604</v>
      </c>
      <c r="G10" s="136">
        <v>994.93899999999076</v>
      </c>
      <c r="H10" s="136">
        <v>314.21800000000098</v>
      </c>
      <c r="I10" s="136">
        <v>978.136999999983</v>
      </c>
      <c r="J10" s="136">
        <v>871.30899999999201</v>
      </c>
      <c r="K10" s="136">
        <v>821.15299999999604</v>
      </c>
      <c r="L10" s="136">
        <v>994.93899999999076</v>
      </c>
      <c r="M10" s="93">
        <v>0.54716125022198092</v>
      </c>
      <c r="N10" s="128">
        <v>1874</v>
      </c>
      <c r="O10" s="136">
        <f>SUMIFS(Data!$G:$G,Data!$D:$D,'Total Allocation'!$A10,Data!$C:$C,1)</f>
        <v>356.95000000000601</v>
      </c>
      <c r="P10" s="136">
        <f>SUMIFS(Data!$G:$G,Data!$D:$D,'Total Allocation'!$A10,Data!$C:$C,2)</f>
        <v>1007.15699999997</v>
      </c>
      <c r="Q10" s="136">
        <f>SUMIFS(Data!$G:$G,Data!$D:$D,'Total Allocation'!$A10,Data!$C:$C,3)</f>
        <v>903.99299999999903</v>
      </c>
      <c r="R10" s="136">
        <f>SUMIFS(Data!$G:$G,Data!$D:$D,'Total Allocation'!$A10,Data!$C:$C,4)</f>
        <v>873.19899999998802</v>
      </c>
      <c r="S10" s="136">
        <f t="shared" si="1"/>
        <v>1047.0996666666542</v>
      </c>
      <c r="T10" s="136">
        <f>O10+'U Contr'!J10</f>
        <v>356.95000000000601</v>
      </c>
      <c r="U10" s="136">
        <f>P10+'U Contr'!K10</f>
        <v>1007.15699999997</v>
      </c>
      <c r="V10" s="136">
        <f>Q10+'U Contr'!L10</f>
        <v>903.99299999999903</v>
      </c>
      <c r="W10" s="136">
        <f>R10+'U Contr'!M10</f>
        <v>873.19899999998802</v>
      </c>
      <c r="X10" s="136">
        <f>S10+'U Contr'!N10</f>
        <v>1047.0996666666542</v>
      </c>
      <c r="Y10" s="78">
        <f t="shared" si="0"/>
        <v>0.55875115617217408</v>
      </c>
      <c r="Z10" s="431"/>
      <c r="AA10" s="370"/>
    </row>
    <row r="11" spans="1:27" s="2" customFormat="1">
      <c r="A11" s="95" t="s">
        <v>6</v>
      </c>
      <c r="B11" s="459">
        <v>2153</v>
      </c>
      <c r="C11" s="137">
        <v>490.97300000000797</v>
      </c>
      <c r="D11" s="137">
        <v>1237.9590000000198</v>
      </c>
      <c r="E11" s="137">
        <v>1144.8350000000098</v>
      </c>
      <c r="F11" s="137">
        <v>1077.4569999999999</v>
      </c>
      <c r="G11" s="137">
        <v>1317.0746666666791</v>
      </c>
      <c r="H11" s="137">
        <v>490.97300000000797</v>
      </c>
      <c r="I11" s="137">
        <v>1237.9590000000198</v>
      </c>
      <c r="J11" s="137">
        <v>1144.8350000000098</v>
      </c>
      <c r="K11" s="137">
        <v>1077.4569999999999</v>
      </c>
      <c r="L11" s="137">
        <v>1317.0746666666791</v>
      </c>
      <c r="M11" s="94">
        <v>0.58801054754149673</v>
      </c>
      <c r="N11" s="128">
        <v>2163</v>
      </c>
      <c r="O11" s="137">
        <f>SUMIFS(Data!$G:$G,Data!$D:$D,'Total Allocation'!$A11,Data!$C:$C,1)</f>
        <v>413.32300000000703</v>
      </c>
      <c r="P11" s="137">
        <f>SUMIFS(Data!$G:$G,Data!$D:$D,'Total Allocation'!$A11,Data!$C:$C,2)</f>
        <v>1365.7690000000498</v>
      </c>
      <c r="Q11" s="137">
        <f>SUMIFS(Data!$G:$G,Data!$D:$D,'Total Allocation'!$A11,Data!$C:$C,3)</f>
        <v>1319.70300000003</v>
      </c>
      <c r="R11" s="137">
        <f>SUMIFS(Data!$G:$G,Data!$D:$D,'Total Allocation'!$A11,Data!$C:$C,4)</f>
        <v>1275.2930000000399</v>
      </c>
      <c r="S11" s="137">
        <f t="shared" si="1"/>
        <v>1458.0293333333757</v>
      </c>
      <c r="T11" s="137">
        <f>O11+'U Contr'!J11</f>
        <v>413.32300000000703</v>
      </c>
      <c r="U11" s="137">
        <f>P11+'U Contr'!K11</f>
        <v>1365.7690000000498</v>
      </c>
      <c r="V11" s="137">
        <f>Q11+'U Contr'!L11</f>
        <v>1319.70300000003</v>
      </c>
      <c r="W11" s="137">
        <f>R11+'U Contr'!M11</f>
        <v>1275.2930000000399</v>
      </c>
      <c r="X11" s="137">
        <f>S11+'U Contr'!N11</f>
        <v>1458.0293333333757</v>
      </c>
      <c r="Y11" s="79">
        <f t="shared" si="0"/>
        <v>0.67407736168903176</v>
      </c>
      <c r="Z11" s="431"/>
      <c r="AA11" s="370"/>
    </row>
    <row r="12" spans="1:27" s="2" customFormat="1">
      <c r="A12" s="96" t="s">
        <v>7</v>
      </c>
      <c r="B12" s="459">
        <v>7280</v>
      </c>
      <c r="C12" s="136">
        <v>1615.0810000000999</v>
      </c>
      <c r="D12" s="136">
        <v>3874.6350000003099</v>
      </c>
      <c r="E12" s="136">
        <v>3699.4940000001902</v>
      </c>
      <c r="F12" s="136">
        <v>3714.5190000001903</v>
      </c>
      <c r="G12" s="136">
        <v>4301.2430000002632</v>
      </c>
      <c r="H12" s="136">
        <v>1621.3810000000999</v>
      </c>
      <c r="I12" s="136">
        <v>3882.9350000003101</v>
      </c>
      <c r="J12" s="136">
        <v>3709.3940000001903</v>
      </c>
      <c r="K12" s="136">
        <v>3724.6190000001902</v>
      </c>
      <c r="L12" s="136">
        <v>4312.776333333597</v>
      </c>
      <c r="M12" s="93">
        <v>0.55725873037670248</v>
      </c>
      <c r="N12" s="128">
        <v>7265</v>
      </c>
      <c r="O12" s="136">
        <f>SUMIFS(Data!$G:$G,Data!$D:$D,'Total Allocation'!$A12,Data!$C:$C,1)</f>
        <v>1769.8270000001398</v>
      </c>
      <c r="P12" s="136">
        <f>SUMIFS(Data!$G:$G,Data!$D:$D,'Total Allocation'!$A12,Data!$C:$C,2)</f>
        <v>4284.2030000002087</v>
      </c>
      <c r="Q12" s="136">
        <f>SUMIFS(Data!$G:$G,Data!$D:$D,'Total Allocation'!$A12,Data!$C:$C,3)</f>
        <v>4081.1700000002602</v>
      </c>
      <c r="R12" s="136">
        <f>SUMIFS(Data!$G:$G,Data!$D:$D,'Total Allocation'!$A12,Data!$C:$C,4)</f>
        <v>3996.2440000002689</v>
      </c>
      <c r="S12" s="136">
        <f t="shared" si="1"/>
        <v>4710.4813333336251</v>
      </c>
      <c r="T12" s="136">
        <f>O12+'U Contr'!J12</f>
        <v>1769.8270000001398</v>
      </c>
      <c r="U12" s="136">
        <f>P12+'U Contr'!K12</f>
        <v>4284.2030000002087</v>
      </c>
      <c r="V12" s="136">
        <f>Q12+'U Contr'!L12</f>
        <v>4081.1700000002602</v>
      </c>
      <c r="W12" s="136">
        <f>R12+'U Contr'!M12</f>
        <v>3996.2440000002689</v>
      </c>
      <c r="X12" s="136">
        <f>S12+'U Contr'!N12</f>
        <v>4710.4813333336251</v>
      </c>
      <c r="Y12" s="78">
        <f t="shared" si="0"/>
        <v>0.64838008717599793</v>
      </c>
      <c r="Z12" s="431"/>
      <c r="AA12" s="370"/>
    </row>
    <row r="13" spans="1:27" s="2" customFormat="1">
      <c r="A13" s="95" t="s">
        <v>8</v>
      </c>
      <c r="B13" s="459">
        <v>4260</v>
      </c>
      <c r="C13" s="137">
        <v>1783.94400000016</v>
      </c>
      <c r="D13" s="137">
        <v>2129.9490000001902</v>
      </c>
      <c r="E13" s="137">
        <v>2024.7680000002101</v>
      </c>
      <c r="F13" s="137">
        <v>2121.0780000002401</v>
      </c>
      <c r="G13" s="137">
        <v>2686.5796666669335</v>
      </c>
      <c r="H13" s="137">
        <v>1783.94400000016</v>
      </c>
      <c r="I13" s="137">
        <v>2129.9490000001902</v>
      </c>
      <c r="J13" s="137">
        <v>2024.7680000002101</v>
      </c>
      <c r="K13" s="137">
        <v>2121.0780000002401</v>
      </c>
      <c r="L13" s="137">
        <v>2686.5796666669335</v>
      </c>
      <c r="M13" s="94">
        <v>0.65174918679175142</v>
      </c>
      <c r="N13" s="128">
        <v>4291</v>
      </c>
      <c r="O13" s="137">
        <f>SUMIFS(Data!$G:$G,Data!$D:$D,'Total Allocation'!$A13,Data!$C:$C,1)</f>
        <v>1809.90600000021</v>
      </c>
      <c r="P13" s="137">
        <f>SUMIFS(Data!$G:$G,Data!$D:$D,'Total Allocation'!$A13,Data!$C:$C,2)</f>
        <v>2536.6240000002103</v>
      </c>
      <c r="Q13" s="137">
        <f>SUMIFS(Data!$G:$G,Data!$D:$D,'Total Allocation'!$A13,Data!$C:$C,3)</f>
        <v>2244.9770000001199</v>
      </c>
      <c r="R13" s="137">
        <f>SUMIFS(Data!$G:$G,Data!$D:$D,'Total Allocation'!$A13,Data!$C:$C,4)</f>
        <v>2405.2760000000994</v>
      </c>
      <c r="S13" s="137">
        <f t="shared" si="1"/>
        <v>2998.9276666668798</v>
      </c>
      <c r="T13" s="137">
        <f>O13+'U Contr'!J13</f>
        <v>1809.90600000021</v>
      </c>
      <c r="U13" s="137">
        <f>P13+'U Contr'!K13</f>
        <v>2536.6240000002103</v>
      </c>
      <c r="V13" s="137">
        <f>Q13+'U Contr'!L13</f>
        <v>2244.9770000001199</v>
      </c>
      <c r="W13" s="137">
        <f>R13+'U Contr'!M13</f>
        <v>2405.2760000000994</v>
      </c>
      <c r="X13" s="137">
        <f>S13+'U Contr'!N13</f>
        <v>2998.9276666668798</v>
      </c>
      <c r="Y13" s="79">
        <f t="shared" si="0"/>
        <v>0.69888782723534837</v>
      </c>
      <c r="Z13" s="431"/>
      <c r="AA13" s="370"/>
    </row>
    <row r="14" spans="1:27" s="2" customFormat="1">
      <c r="A14" s="96" t="s">
        <v>9</v>
      </c>
      <c r="B14" s="459">
        <v>5011</v>
      </c>
      <c r="C14" s="136">
        <v>1488.78200000009</v>
      </c>
      <c r="D14" s="136">
        <v>3788.0490000002101</v>
      </c>
      <c r="E14" s="136">
        <v>3725.4600000001501</v>
      </c>
      <c r="F14" s="136">
        <v>3700.1460000000902</v>
      </c>
      <c r="G14" s="136">
        <v>4234.1456666668464</v>
      </c>
      <c r="H14" s="136">
        <v>1488.78200000009</v>
      </c>
      <c r="I14" s="136">
        <v>3788.0490000002101</v>
      </c>
      <c r="J14" s="136">
        <v>3725.4600000001501</v>
      </c>
      <c r="K14" s="136">
        <v>3700.1460000000902</v>
      </c>
      <c r="L14" s="136">
        <v>4234.1456666668464</v>
      </c>
      <c r="M14" s="93">
        <v>0.81986730770776106</v>
      </c>
      <c r="N14" s="128">
        <v>5007</v>
      </c>
      <c r="O14" s="136">
        <f>SUMIFS(Data!$G:$G,Data!$D:$D,'Total Allocation'!$A14,Data!$C:$C,1)</f>
        <v>1438.0910000000899</v>
      </c>
      <c r="P14" s="136">
        <f>SUMIFS(Data!$G:$G,Data!$D:$D,'Total Allocation'!$A14,Data!$C:$C,2)</f>
        <v>4019.93500000021</v>
      </c>
      <c r="Q14" s="136">
        <f>SUMIFS(Data!$G:$G,Data!$D:$D,'Total Allocation'!$A14,Data!$C:$C,3)</f>
        <v>4164.72700000022</v>
      </c>
      <c r="R14" s="136">
        <f>SUMIFS(Data!$G:$G,Data!$D:$D,'Total Allocation'!$A14,Data!$C:$C,4)</f>
        <v>3974.6660000003399</v>
      </c>
      <c r="S14" s="136">
        <f t="shared" si="1"/>
        <v>4532.4730000002864</v>
      </c>
      <c r="T14" s="136">
        <f>O14+'U Contr'!J14</f>
        <v>1438.0910000000899</v>
      </c>
      <c r="U14" s="136">
        <f>P14+'U Contr'!K14</f>
        <v>4019.93500000021</v>
      </c>
      <c r="V14" s="136">
        <f>Q14+'U Contr'!L14</f>
        <v>4164.72700000022</v>
      </c>
      <c r="W14" s="136">
        <f>R14+'U Contr'!M14</f>
        <v>3974.6660000003399</v>
      </c>
      <c r="X14" s="136">
        <f>S14+'U Contr'!N14</f>
        <v>4532.4730000002864</v>
      </c>
      <c r="Y14" s="78">
        <f t="shared" si="0"/>
        <v>0.90522728180552958</v>
      </c>
      <c r="Z14" s="431"/>
      <c r="AA14" s="370"/>
    </row>
    <row r="15" spans="1:27" s="2" customFormat="1">
      <c r="A15" s="95" t="s">
        <v>10</v>
      </c>
      <c r="B15" s="459">
        <v>5122</v>
      </c>
      <c r="C15" s="137">
        <v>1228.7290000000301</v>
      </c>
      <c r="D15" s="137">
        <v>3010.6810000002401</v>
      </c>
      <c r="E15" s="137">
        <v>2860.9290000001602</v>
      </c>
      <c r="F15" s="137">
        <v>2814.7350000002202</v>
      </c>
      <c r="G15" s="137">
        <v>3305.0246666668831</v>
      </c>
      <c r="H15" s="137">
        <v>1250.52900000003</v>
      </c>
      <c r="I15" s="137">
        <v>3084.5810000002402</v>
      </c>
      <c r="J15" s="137">
        <v>2933.9290000001602</v>
      </c>
      <c r="K15" s="137">
        <v>2890.8350000002201</v>
      </c>
      <c r="L15" s="137">
        <v>3386.6246666668831</v>
      </c>
      <c r="M15" s="94">
        <v>0.65348160735709782</v>
      </c>
      <c r="N15" s="128">
        <v>5132</v>
      </c>
      <c r="O15" s="137">
        <f>SUMIFS(Data!$G:$G,Data!$D:$D,'Total Allocation'!$A15,Data!$C:$C,1)</f>
        <v>1379.8410000000902</v>
      </c>
      <c r="P15" s="137">
        <f>SUMIFS(Data!$G:$G,Data!$D:$D,'Total Allocation'!$A15,Data!$C:$C,2)</f>
        <v>3139.6740000001</v>
      </c>
      <c r="Q15" s="137">
        <f>SUMIFS(Data!$G:$G,Data!$D:$D,'Total Allocation'!$A15,Data!$C:$C,3)</f>
        <v>3151.0040000002696</v>
      </c>
      <c r="R15" s="137">
        <f>SUMIFS(Data!$G:$G,Data!$D:$D,'Total Allocation'!$A15,Data!$C:$C,4)</f>
        <v>3119.8740000000098</v>
      </c>
      <c r="S15" s="137">
        <f t="shared" si="1"/>
        <v>3596.7976666668233</v>
      </c>
      <c r="T15" s="137">
        <f>O15+'U Contr'!J15</f>
        <v>1401.6410000000901</v>
      </c>
      <c r="U15" s="137">
        <f>P15+'U Contr'!K15</f>
        <v>3213.5740000001001</v>
      </c>
      <c r="V15" s="137">
        <f>Q15+'U Contr'!L15</f>
        <v>3224.0040000002696</v>
      </c>
      <c r="W15" s="137">
        <f>R15+'U Contr'!M15</f>
        <v>3195.9740000000097</v>
      </c>
      <c r="X15" s="137">
        <f>S15+'U Contr'!N15</f>
        <v>3678.3976666668232</v>
      </c>
      <c r="Y15" s="79">
        <f t="shared" si="0"/>
        <v>0.71675714471294294</v>
      </c>
      <c r="Z15" s="431"/>
      <c r="AA15" s="370"/>
    </row>
    <row r="16" spans="1:27" s="2" customFormat="1">
      <c r="A16" s="96" t="s">
        <v>11</v>
      </c>
      <c r="B16" s="459">
        <v>5448</v>
      </c>
      <c r="C16" s="136">
        <v>1424.0510000000197</v>
      </c>
      <c r="D16" s="136">
        <v>3618.3710000002889</v>
      </c>
      <c r="E16" s="136">
        <v>3470.1130000003186</v>
      </c>
      <c r="F16" s="136">
        <v>3443.477000000169</v>
      </c>
      <c r="G16" s="136">
        <v>3985.3373333335985</v>
      </c>
      <c r="H16" s="136">
        <v>1424.0510000000197</v>
      </c>
      <c r="I16" s="136">
        <v>3618.3710000002889</v>
      </c>
      <c r="J16" s="136">
        <v>3470.1130000003186</v>
      </c>
      <c r="K16" s="136">
        <v>3443.477000000169</v>
      </c>
      <c r="L16" s="136">
        <v>3985.3373333335985</v>
      </c>
      <c r="M16" s="93">
        <v>0.78227555237926216</v>
      </c>
      <c r="N16" s="128">
        <v>5420</v>
      </c>
      <c r="O16" s="136">
        <f>SUMIFS(Data!$G:$G,Data!$D:$D,'Total Allocation'!$A16,Data!$C:$C,1)</f>
        <v>1435.2180000000901</v>
      </c>
      <c r="P16" s="136">
        <f>SUMIFS(Data!$G:$G,Data!$D:$D,'Total Allocation'!$A16,Data!$C:$C,2)</f>
        <v>3668.0940000002697</v>
      </c>
      <c r="Q16" s="136">
        <f>SUMIFS(Data!$G:$G,Data!$D:$D,'Total Allocation'!$A16,Data!$C:$C,3)</f>
        <v>3344.1280000004285</v>
      </c>
      <c r="R16" s="136">
        <f>SUMIFS(Data!$G:$G,Data!$D:$D,'Total Allocation'!$A16,Data!$C:$C,4)</f>
        <v>3380.5630000002088</v>
      </c>
      <c r="S16" s="136">
        <f t="shared" si="1"/>
        <v>3942.6676666669991</v>
      </c>
      <c r="T16" s="136">
        <f>O16+'U Contr'!J16</f>
        <v>1435.2180000000901</v>
      </c>
      <c r="U16" s="136">
        <f>P16+'U Contr'!K16</f>
        <v>3668.0940000002697</v>
      </c>
      <c r="V16" s="136">
        <f>Q16+'U Contr'!L16</f>
        <v>3344.1280000004285</v>
      </c>
      <c r="W16" s="136">
        <f>R16+'U Contr'!M16</f>
        <v>3380.5630000002088</v>
      </c>
      <c r="X16" s="136">
        <f>S16+'U Contr'!N16</f>
        <v>3942.6676666669991</v>
      </c>
      <c r="Y16" s="78">
        <f t="shared" si="0"/>
        <v>0.72742945879464926</v>
      </c>
      <c r="Z16" s="431"/>
      <c r="AA16" s="370"/>
    </row>
    <row r="17" spans="1:27">
      <c r="A17" s="95" t="s">
        <v>35</v>
      </c>
      <c r="B17" s="459">
        <v>1666</v>
      </c>
      <c r="C17" s="137">
        <v>230.766999999999</v>
      </c>
      <c r="D17" s="137">
        <v>964.53199999999401</v>
      </c>
      <c r="E17" s="137">
        <v>964.80199999999297</v>
      </c>
      <c r="F17" s="137">
        <v>911.41999999999905</v>
      </c>
      <c r="G17" s="137">
        <v>1023.8403333333284</v>
      </c>
      <c r="H17" s="137">
        <v>230.766999999999</v>
      </c>
      <c r="I17" s="137">
        <v>964.53199999999401</v>
      </c>
      <c r="J17" s="137">
        <v>964.80199999999297</v>
      </c>
      <c r="K17" s="137">
        <v>911.41999999999905</v>
      </c>
      <c r="L17" s="137">
        <v>1023.8403333333284</v>
      </c>
      <c r="M17" s="94">
        <v>0.58113412759170413</v>
      </c>
      <c r="N17" s="128">
        <v>1681</v>
      </c>
      <c r="O17" s="137">
        <f>SUMIFS(Data!$G:$G,Data!$D:$D,'Total Allocation'!$A17,Data!$C:$C,1)</f>
        <v>268.69099999999997</v>
      </c>
      <c r="P17" s="137">
        <f>SUMIFS(Data!$G:$G,Data!$D:$D,'Total Allocation'!$A17,Data!$C:$C,2)</f>
        <v>1011.49599999999</v>
      </c>
      <c r="Q17" s="137">
        <f>SUMIFS(Data!$G:$G,Data!$D:$D,'Total Allocation'!$A17,Data!$C:$C,3)</f>
        <v>934.55699999999194</v>
      </c>
      <c r="R17" s="137">
        <f>SUMIFS(Data!$G:$G,Data!$D:$D,'Total Allocation'!$A17,Data!$C:$C,4)</f>
        <v>871.56299999999806</v>
      </c>
      <c r="S17" s="137">
        <f t="shared" si="1"/>
        <v>1028.7689999999932</v>
      </c>
      <c r="T17" s="137">
        <f>O17+'U Contr'!J17</f>
        <v>268.69099999999997</v>
      </c>
      <c r="U17" s="137">
        <f>P17+'U Contr'!K17</f>
        <v>1011.49599999999</v>
      </c>
      <c r="V17" s="137">
        <f>Q17+'U Contr'!L17</f>
        <v>934.55699999999194</v>
      </c>
      <c r="W17" s="137">
        <f>R17+'U Contr'!M17</f>
        <v>871.56299999999806</v>
      </c>
      <c r="X17" s="137">
        <f>S17+'U Contr'!N17</f>
        <v>1028.7689999999932</v>
      </c>
      <c r="Y17" s="79">
        <f t="shared" si="0"/>
        <v>0.61199821534800314</v>
      </c>
      <c r="Z17" s="431"/>
      <c r="AA17" s="370"/>
    </row>
    <row r="18" spans="1:27">
      <c r="A18" s="96" t="s">
        <v>13</v>
      </c>
      <c r="B18" s="459">
        <v>5482</v>
      </c>
      <c r="C18" s="136">
        <v>1670.8320000001099</v>
      </c>
      <c r="D18" s="136">
        <v>3613.1090000003701</v>
      </c>
      <c r="E18" s="136">
        <v>3531.84100000032</v>
      </c>
      <c r="F18" s="136">
        <v>3565.12000000017</v>
      </c>
      <c r="G18" s="136">
        <v>4126.9673333336568</v>
      </c>
      <c r="H18" s="136">
        <v>1670.8320000001099</v>
      </c>
      <c r="I18" s="136">
        <v>3613.1090000003701</v>
      </c>
      <c r="J18" s="136">
        <v>3531.84100000032</v>
      </c>
      <c r="K18" s="136">
        <v>3565.12000000017</v>
      </c>
      <c r="L18" s="136">
        <v>4126.9673333336568</v>
      </c>
      <c r="M18" s="93">
        <v>0.77302229229236419</v>
      </c>
      <c r="N18" s="128">
        <v>5459</v>
      </c>
      <c r="O18" s="136">
        <f>SUMIFS(Data!$G:$G,Data!$D:$D,'Total Allocation'!$A18,Data!$C:$C,1)</f>
        <v>1789.9160000001698</v>
      </c>
      <c r="P18" s="136">
        <f>SUMIFS(Data!$G:$G,Data!$D:$D,'Total Allocation'!$A18,Data!$C:$C,2)</f>
        <v>4124.4330000005102</v>
      </c>
      <c r="Q18" s="136">
        <f>SUMIFS(Data!$G:$G,Data!$D:$D,'Total Allocation'!$A18,Data!$C:$C,3)</f>
        <v>3954.4690000002788</v>
      </c>
      <c r="R18" s="136">
        <f>SUMIFS(Data!$G:$G,Data!$D:$D,'Total Allocation'!$A18,Data!$C:$C,4)</f>
        <v>3945.8170000003188</v>
      </c>
      <c r="S18" s="136">
        <f t="shared" si="1"/>
        <v>4604.8783333337597</v>
      </c>
      <c r="T18" s="136">
        <f>O18+'U Contr'!J18</f>
        <v>1789.9160000001698</v>
      </c>
      <c r="U18" s="136">
        <f>P18+'U Contr'!K18</f>
        <v>4124.4330000005102</v>
      </c>
      <c r="V18" s="136">
        <f>Q18+'U Contr'!L18</f>
        <v>3954.4690000002788</v>
      </c>
      <c r="W18" s="136">
        <f>R18+'U Contr'!M18</f>
        <v>3945.8170000003188</v>
      </c>
      <c r="X18" s="136">
        <f>S18+'U Contr'!N18</f>
        <v>4604.8783333337597</v>
      </c>
      <c r="Y18" s="78">
        <f t="shared" si="0"/>
        <v>0.84353880442091222</v>
      </c>
      <c r="Z18" s="431"/>
      <c r="AA18" s="370"/>
    </row>
    <row r="19" spans="1:27">
      <c r="A19" s="95" t="s">
        <v>14</v>
      </c>
      <c r="B19" s="459">
        <v>6112</v>
      </c>
      <c r="C19" s="137">
        <v>2089.0969999999602</v>
      </c>
      <c r="D19" s="137">
        <v>3888.1340000001201</v>
      </c>
      <c r="E19" s="137">
        <v>3908.27000000001</v>
      </c>
      <c r="F19" s="137">
        <v>3834.5079999999798</v>
      </c>
      <c r="G19" s="137">
        <v>4573.3363333333564</v>
      </c>
      <c r="H19" s="137">
        <v>2089.0969999999602</v>
      </c>
      <c r="I19" s="137">
        <v>3888.1340000001201</v>
      </c>
      <c r="J19" s="137">
        <v>3908.27000000001</v>
      </c>
      <c r="K19" s="137">
        <v>3834.5079999999798</v>
      </c>
      <c r="L19" s="137">
        <v>4573.3363333333564</v>
      </c>
      <c r="M19" s="94">
        <v>0.74015678567532872</v>
      </c>
      <c r="N19" s="128">
        <v>6131</v>
      </c>
      <c r="O19" s="137">
        <f>SUMIFS(Data!$G:$G,Data!$D:$D,'Total Allocation'!$A19,Data!$C:$C,1)</f>
        <v>2036.1359999998199</v>
      </c>
      <c r="P19" s="137">
        <f>SUMIFS(Data!$G:$G,Data!$D:$D,'Total Allocation'!$A19,Data!$C:$C,2)</f>
        <v>4034.9030000000698</v>
      </c>
      <c r="Q19" s="137">
        <f>SUMIFS(Data!$G:$G,Data!$D:$D,'Total Allocation'!$A19,Data!$C:$C,3)</f>
        <v>4183.0219999999899</v>
      </c>
      <c r="R19" s="137">
        <f>SUMIFS(Data!$G:$G,Data!$D:$D,'Total Allocation'!$A19,Data!$C:$C,4)</f>
        <v>3929.5850000000801</v>
      </c>
      <c r="S19" s="137">
        <f t="shared" si="1"/>
        <v>4727.8819999999869</v>
      </c>
      <c r="T19" s="137">
        <f>O19+'U Contr'!J19</f>
        <v>2036.1359999998199</v>
      </c>
      <c r="U19" s="137">
        <f>P19+'U Contr'!K19</f>
        <v>4034.9030000000698</v>
      </c>
      <c r="V19" s="137">
        <f>Q19+'U Contr'!L19</f>
        <v>4183.0219999999899</v>
      </c>
      <c r="W19" s="137">
        <f>R19+'U Contr'!M19</f>
        <v>3929.5850000000801</v>
      </c>
      <c r="X19" s="137">
        <f>S19+'U Contr'!N19</f>
        <v>4727.8819999999869</v>
      </c>
      <c r="Y19" s="79">
        <f t="shared" si="0"/>
        <v>0.77114369597129129</v>
      </c>
      <c r="Z19" s="431"/>
      <c r="AA19" s="370"/>
    </row>
    <row r="20" spans="1:27">
      <c r="A20" s="96" t="s">
        <v>15</v>
      </c>
      <c r="B20" s="459">
        <v>3128</v>
      </c>
      <c r="C20" s="136">
        <v>901.23299999999199</v>
      </c>
      <c r="D20" s="136">
        <v>2175.8890000001602</v>
      </c>
      <c r="E20" s="136">
        <v>2092.0470000001701</v>
      </c>
      <c r="F20" s="136">
        <v>2035.8930000001399</v>
      </c>
      <c r="G20" s="136">
        <v>2401.6873333334875</v>
      </c>
      <c r="H20" s="136">
        <v>901.23299999999199</v>
      </c>
      <c r="I20" s="136">
        <v>2175.8890000001602</v>
      </c>
      <c r="J20" s="136">
        <v>2092.0470000001701</v>
      </c>
      <c r="K20" s="136">
        <v>2035.8930000001399</v>
      </c>
      <c r="L20" s="136">
        <v>2401.6873333334875</v>
      </c>
      <c r="M20" s="93">
        <v>0.75029940373936588</v>
      </c>
      <c r="N20" s="128">
        <v>3087</v>
      </c>
      <c r="O20" s="136">
        <f>SUMIFS(Data!$G:$G,Data!$D:$D,'Total Allocation'!$A20,Data!$C:$C,1)</f>
        <v>1019.183</v>
      </c>
      <c r="P20" s="136">
        <f>SUMIFS(Data!$G:$G,Data!$D:$D,'Total Allocation'!$A20,Data!$C:$C,2)</f>
        <v>2450.69199999998</v>
      </c>
      <c r="Q20" s="136">
        <f>SUMIFS(Data!$G:$G,Data!$D:$D,'Total Allocation'!$A20,Data!$C:$C,3)</f>
        <v>2373.4220000001396</v>
      </c>
      <c r="R20" s="136">
        <f>SUMIFS(Data!$G:$G,Data!$D:$D,'Total Allocation'!$A20,Data!$C:$C,4)</f>
        <v>2205.0730000000999</v>
      </c>
      <c r="S20" s="136">
        <f t="shared" si="1"/>
        <v>2682.7900000000732</v>
      </c>
      <c r="T20" s="136">
        <f>O20+'U Contr'!J20</f>
        <v>1019.183</v>
      </c>
      <c r="U20" s="136">
        <f>P20+'U Contr'!K20</f>
        <v>2450.69199999998</v>
      </c>
      <c r="V20" s="136">
        <f>Q20+'U Contr'!L20</f>
        <v>2373.4220000001396</v>
      </c>
      <c r="W20" s="136">
        <f>R20+'U Contr'!M20</f>
        <v>2205.0730000000999</v>
      </c>
      <c r="X20" s="136">
        <f>S20+'U Contr'!N20</f>
        <v>2682.7900000000732</v>
      </c>
      <c r="Y20" s="78">
        <f t="shared" si="0"/>
        <v>0.86906057661162073</v>
      </c>
      <c r="Z20" s="431"/>
      <c r="AA20" s="370"/>
    </row>
    <row r="21" spans="1:27">
      <c r="A21" s="95" t="s">
        <v>16</v>
      </c>
      <c r="B21" s="459">
        <v>2814</v>
      </c>
      <c r="C21" s="137">
        <v>700.69800000000498</v>
      </c>
      <c r="D21" s="137">
        <v>1673.08900000014</v>
      </c>
      <c r="E21" s="137">
        <v>1551.1620000001101</v>
      </c>
      <c r="F21" s="137">
        <v>1513.23100000011</v>
      </c>
      <c r="G21" s="137">
        <v>1812.7266666667883</v>
      </c>
      <c r="H21" s="137">
        <v>700.69800000000498</v>
      </c>
      <c r="I21" s="137">
        <v>1673.08900000014</v>
      </c>
      <c r="J21" s="137">
        <v>1551.1620000001101</v>
      </c>
      <c r="K21" s="137">
        <v>1513.23100000011</v>
      </c>
      <c r="L21" s="137">
        <v>1812.7266666667883</v>
      </c>
      <c r="M21" s="94">
        <v>0.64630549556039008</v>
      </c>
      <c r="N21" s="128">
        <v>2845</v>
      </c>
      <c r="O21" s="137">
        <f>SUMIFS(Data!$G:$G,Data!$D:$D,'Total Allocation'!$A21,Data!$C:$C,1)</f>
        <v>648.67800000001205</v>
      </c>
      <c r="P21" s="137">
        <f>SUMIFS(Data!$G:$G,Data!$D:$D,'Total Allocation'!$A21,Data!$C:$C,2)</f>
        <v>1699.4610000001501</v>
      </c>
      <c r="Q21" s="137">
        <f>SUMIFS(Data!$G:$G,Data!$D:$D,'Total Allocation'!$A21,Data!$C:$C,3)</f>
        <v>1687.4870000001399</v>
      </c>
      <c r="R21" s="137">
        <f>SUMIFS(Data!$G:$G,Data!$D:$D,'Total Allocation'!$A21,Data!$C:$C,4)</f>
        <v>1697.1230000001401</v>
      </c>
      <c r="S21" s="137">
        <f t="shared" si="1"/>
        <v>1910.9163333334807</v>
      </c>
      <c r="T21" s="137">
        <f>O21+'U Contr'!J21</f>
        <v>648.67800000001205</v>
      </c>
      <c r="U21" s="137">
        <f>P21+'U Contr'!K21</f>
        <v>1699.4610000001501</v>
      </c>
      <c r="V21" s="137">
        <f>Q21+'U Contr'!L21</f>
        <v>1687.4870000001399</v>
      </c>
      <c r="W21" s="137">
        <f>R21+'U Contr'!M21</f>
        <v>1697.1230000001401</v>
      </c>
      <c r="X21" s="137">
        <f>S21+'U Contr'!N21</f>
        <v>1910.9163333334807</v>
      </c>
      <c r="Y21" s="79">
        <f t="shared" si="0"/>
        <v>0.67167533684832359</v>
      </c>
      <c r="Z21" s="431"/>
      <c r="AA21" s="370"/>
    </row>
    <row r="22" spans="1:27">
      <c r="A22" s="96" t="s">
        <v>17</v>
      </c>
      <c r="B22" s="459">
        <v>5447</v>
      </c>
      <c r="C22" s="136">
        <v>1443.8420000000701</v>
      </c>
      <c r="D22" s="136">
        <v>3049.5439999999398</v>
      </c>
      <c r="E22" s="136">
        <v>2971.75400000024</v>
      </c>
      <c r="F22" s="136">
        <v>2881.68900000028</v>
      </c>
      <c r="G22" s="136">
        <v>3448.9430000001762</v>
      </c>
      <c r="H22" s="136">
        <v>1443.8420000000701</v>
      </c>
      <c r="I22" s="136">
        <v>3086.4439999999399</v>
      </c>
      <c r="J22" s="136">
        <v>2971.75400000024</v>
      </c>
      <c r="K22" s="136">
        <v>2918.2890000002799</v>
      </c>
      <c r="L22" s="136">
        <v>3485.6930000001762</v>
      </c>
      <c r="M22" s="93">
        <v>0.6695945328891002</v>
      </c>
      <c r="N22" s="128">
        <v>5467</v>
      </c>
      <c r="O22" s="136">
        <f>SUMIFS(Data!$G:$G,Data!$D:$D,'Total Allocation'!$A22,Data!$C:$C,1)</f>
        <v>1457.9810000001301</v>
      </c>
      <c r="P22" s="136">
        <f>SUMIFS(Data!$G:$G,Data!$D:$D,'Total Allocation'!$A22,Data!$C:$C,2)</f>
        <v>3315.9249999999802</v>
      </c>
      <c r="Q22" s="136">
        <f>SUMIFS(Data!$G:$G,Data!$D:$D,'Total Allocation'!$A22,Data!$C:$C,3)</f>
        <v>3163.8410000000003</v>
      </c>
      <c r="R22" s="136">
        <f>SUMIFS(Data!$G:$G,Data!$D:$D,'Total Allocation'!$A22,Data!$C:$C,4)</f>
        <v>3040.5460000001699</v>
      </c>
      <c r="S22" s="136">
        <f t="shared" si="1"/>
        <v>3659.4310000000933</v>
      </c>
      <c r="T22" s="136">
        <f>O22+'U Contr'!J22</f>
        <v>1457.9810000001301</v>
      </c>
      <c r="U22" s="136">
        <f>P22+'U Contr'!K22</f>
        <v>3352.8249999999803</v>
      </c>
      <c r="V22" s="136">
        <f>Q22+'U Contr'!L22</f>
        <v>3163.8410000000003</v>
      </c>
      <c r="W22" s="136">
        <f>R22+'U Contr'!M22</f>
        <v>3077.1460000001698</v>
      </c>
      <c r="X22" s="136">
        <f>S22+'U Contr'!N22</f>
        <v>3696.1810000000933</v>
      </c>
      <c r="Y22" s="78">
        <f t="shared" si="0"/>
        <v>0.67608944576551921</v>
      </c>
      <c r="Z22" s="431"/>
      <c r="AA22" s="370"/>
    </row>
    <row r="23" spans="1:27">
      <c r="A23" s="95" t="s">
        <v>18</v>
      </c>
      <c r="B23" s="459">
        <v>1724</v>
      </c>
      <c r="C23" s="137">
        <v>385.53399999999903</v>
      </c>
      <c r="D23" s="137">
        <v>1055.0409999999929</v>
      </c>
      <c r="E23" s="137">
        <v>1040.9819999999879</v>
      </c>
      <c r="F23" s="137">
        <v>945.5349999999911</v>
      </c>
      <c r="G23" s="137">
        <v>1142.3639999999903</v>
      </c>
      <c r="H23" s="137">
        <v>385.53399999999903</v>
      </c>
      <c r="I23" s="137">
        <v>1055.0409999999929</v>
      </c>
      <c r="J23" s="137">
        <v>1040.9819999999879</v>
      </c>
      <c r="K23" s="137">
        <v>945.5349999999911</v>
      </c>
      <c r="L23" s="137">
        <v>1142.3639999999903</v>
      </c>
      <c r="M23" s="94">
        <v>0.64654325327084061</v>
      </c>
      <c r="N23" s="128">
        <v>1724</v>
      </c>
      <c r="O23" s="137">
        <f>SUMIFS(Data!$G:$G,Data!$D:$D,'Total Allocation'!$A23,Data!$C:$C,1)</f>
        <v>295.90300000000002</v>
      </c>
      <c r="P23" s="137">
        <f>SUMIFS(Data!$G:$G,Data!$D:$D,'Total Allocation'!$A23,Data!$C:$C,2)</f>
        <v>1175.35400000001</v>
      </c>
      <c r="Q23" s="137">
        <f>SUMIFS(Data!$G:$G,Data!$D:$D,'Total Allocation'!$A23,Data!$C:$C,3)</f>
        <v>1246.4180000000401</v>
      </c>
      <c r="R23" s="137">
        <f>SUMIFS(Data!$G:$G,Data!$D:$D,'Total Allocation'!$A23,Data!$C:$C,4)</f>
        <v>1264.3620000000299</v>
      </c>
      <c r="S23" s="137">
        <f t="shared" si="1"/>
        <v>1327.3456666666934</v>
      </c>
      <c r="T23" s="137">
        <f>O23+'U Contr'!J23</f>
        <v>295.90300000000002</v>
      </c>
      <c r="U23" s="137">
        <f>P23+'U Contr'!K23</f>
        <v>1175.35400000001</v>
      </c>
      <c r="V23" s="137">
        <f>Q23+'U Contr'!L23</f>
        <v>1246.4180000000401</v>
      </c>
      <c r="W23" s="137">
        <f>R23+'U Contr'!M23</f>
        <v>1264.3620000000299</v>
      </c>
      <c r="X23" s="137">
        <f>S23+'U Contr'!N23</f>
        <v>1327.3456666666934</v>
      </c>
      <c r="Y23" s="79">
        <f t="shared" si="0"/>
        <v>0.76992208043311683</v>
      </c>
      <c r="Z23" s="431"/>
      <c r="AA23" s="370"/>
    </row>
    <row r="24" spans="1:27">
      <c r="A24" s="96" t="s">
        <v>40</v>
      </c>
      <c r="B24" s="459">
        <v>5612</v>
      </c>
      <c r="C24" s="136">
        <v>1399.5270000000601</v>
      </c>
      <c r="D24" s="136">
        <v>3209.7800000002399</v>
      </c>
      <c r="E24" s="136">
        <v>2924.1700000002702</v>
      </c>
      <c r="F24" s="136">
        <v>2839.62900000029</v>
      </c>
      <c r="G24" s="136">
        <v>3457.7020000002867</v>
      </c>
      <c r="H24" s="136">
        <v>1428.4270000000602</v>
      </c>
      <c r="I24" s="136">
        <v>3289.4800000002397</v>
      </c>
      <c r="J24" s="136">
        <v>3012.2700000002701</v>
      </c>
      <c r="K24" s="136">
        <v>2934.3290000002899</v>
      </c>
      <c r="L24" s="136">
        <v>3554.8353333336199</v>
      </c>
      <c r="M24" s="93">
        <v>0.63324298899544018</v>
      </c>
      <c r="N24" s="128">
        <v>5622</v>
      </c>
      <c r="O24" s="136">
        <f>SUMIFS(Data!$G:$G,Data!$D:$D,'Total Allocation'!$A24,Data!$C:$C,1)</f>
        <v>1437.03000000009</v>
      </c>
      <c r="P24" s="136">
        <f>SUMIFS(Data!$G:$G,Data!$D:$D,'Total Allocation'!$A24,Data!$C:$C,2)</f>
        <v>3351.8950000001701</v>
      </c>
      <c r="Q24" s="136">
        <f>SUMIFS(Data!$G:$G,Data!$D:$D,'Total Allocation'!$A24,Data!$C:$C,3)</f>
        <v>3001.9510000001701</v>
      </c>
      <c r="R24" s="136">
        <f>SUMIFS(Data!$G:$G,Data!$D:$D,'Total Allocation'!$A24,Data!$C:$C,4)</f>
        <v>2959.8070000001599</v>
      </c>
      <c r="S24" s="136">
        <f>(O24+P24+Q24+R24)/3</f>
        <v>3583.5610000001966</v>
      </c>
      <c r="T24" s="136">
        <f>O24+'U Contr'!J24</f>
        <v>1465.9300000000901</v>
      </c>
      <c r="U24" s="136">
        <f>P24+'U Contr'!K24</f>
        <v>3431.5950000001699</v>
      </c>
      <c r="V24" s="136">
        <f>Q24+'U Contr'!L24</f>
        <v>3090.05100000017</v>
      </c>
      <c r="W24" s="136">
        <f>R24+'U Contr'!M24</f>
        <v>3054.5070000001597</v>
      </c>
      <c r="X24" s="136">
        <f>S24+'U Contr'!N24</f>
        <v>3680.6943333335298</v>
      </c>
      <c r="Y24" s="78">
        <f t="shared" si="0"/>
        <v>0.65469482983520633</v>
      </c>
      <c r="Z24" s="431"/>
      <c r="AA24" s="370"/>
    </row>
    <row r="25" spans="1:27">
      <c r="A25" s="95" t="s">
        <v>19</v>
      </c>
      <c r="B25" s="459">
        <v>4017</v>
      </c>
      <c r="C25" s="137">
        <v>931.87700000002485</v>
      </c>
      <c r="D25" s="137">
        <v>2472.360000000082</v>
      </c>
      <c r="E25" s="137">
        <v>2211.6330000000958</v>
      </c>
      <c r="F25" s="137">
        <v>2241.1640000001971</v>
      </c>
      <c r="G25" s="137">
        <v>2619.0113333334666</v>
      </c>
      <c r="H25" s="137">
        <v>931.87700000002485</v>
      </c>
      <c r="I25" s="137">
        <v>2472.360000000082</v>
      </c>
      <c r="J25" s="137">
        <v>2211.6330000000958</v>
      </c>
      <c r="K25" s="137">
        <v>2241.1640000001971</v>
      </c>
      <c r="L25" s="137">
        <v>2619.0113333334666</v>
      </c>
      <c r="M25" s="94">
        <v>0.69724157451280078</v>
      </c>
      <c r="N25" s="128">
        <v>4038</v>
      </c>
      <c r="O25" s="137">
        <f>SUMIFS(Data!$G:$G,Data!$D:$D,'Total Allocation'!$A25,Data!$C:$C,1)</f>
        <v>933.23000000001161</v>
      </c>
      <c r="P25" s="137">
        <f>SUMIFS(Data!$G:$G,Data!$D:$D,'Total Allocation'!$A25,Data!$C:$C,2)</f>
        <v>2456.3380000000557</v>
      </c>
      <c r="Q25" s="137">
        <f>SUMIFS(Data!$G:$G,Data!$D:$D,'Total Allocation'!$A25,Data!$C:$C,3)</f>
        <v>2496.8110000001698</v>
      </c>
      <c r="R25" s="137">
        <f>SUMIFS(Data!$G:$G,Data!$D:$D,'Total Allocation'!$A25,Data!$C:$C,4)</f>
        <v>2511.3629999999903</v>
      </c>
      <c r="S25" s="137">
        <f t="shared" si="1"/>
        <v>2799.2473333334092</v>
      </c>
      <c r="T25" s="137">
        <f>O25+'U Contr'!J25</f>
        <v>933.23000000001161</v>
      </c>
      <c r="U25" s="137">
        <f>P25+'U Contr'!K25</f>
        <v>2456.3380000000557</v>
      </c>
      <c r="V25" s="137">
        <f>Q25+'U Contr'!L25</f>
        <v>2496.8110000001698</v>
      </c>
      <c r="W25" s="137">
        <f>R25+'U Contr'!M25</f>
        <v>2511.3629999999903</v>
      </c>
      <c r="X25" s="137">
        <f>S25+'U Contr'!N25</f>
        <v>2799.2473333334092</v>
      </c>
      <c r="Y25" s="79">
        <f t="shared" si="0"/>
        <v>0.69322618457984375</v>
      </c>
      <c r="Z25" s="431"/>
      <c r="AA25" s="370"/>
    </row>
    <row r="26" spans="1:27">
      <c r="A26" s="96" t="s">
        <v>39</v>
      </c>
      <c r="B26" s="459">
        <v>14087</v>
      </c>
      <c r="C26" s="136">
        <v>3548.140000000039</v>
      </c>
      <c r="D26" s="136">
        <v>9216.602000000159</v>
      </c>
      <c r="E26" s="136">
        <v>8597.9590000003318</v>
      </c>
      <c r="F26" s="136">
        <v>8344.8820000004016</v>
      </c>
      <c r="G26" s="136">
        <v>9902.5276666669779</v>
      </c>
      <c r="H26" s="136">
        <v>3548.140000000039</v>
      </c>
      <c r="I26" s="136">
        <v>9216.602000000159</v>
      </c>
      <c r="J26" s="136">
        <v>8597.9590000003318</v>
      </c>
      <c r="K26" s="136">
        <v>8344.8820000004016</v>
      </c>
      <c r="L26" s="136">
        <v>9902.5276666669779</v>
      </c>
      <c r="M26" s="93">
        <v>0.69001684623385262</v>
      </c>
      <c r="N26" s="128">
        <v>14037</v>
      </c>
      <c r="O26" s="136">
        <f>SUMIFS(Data!$G:$G,Data!$D:$D,'Total Allocation'!$A26,Data!$C:$C,1)</f>
        <v>3765.1990000000606</v>
      </c>
      <c r="P26" s="136">
        <f>SUMIFS(Data!$G:$G,Data!$D:$D,'Total Allocation'!$A26,Data!$C:$C,2)</f>
        <v>9843.7169999999714</v>
      </c>
      <c r="Q26" s="136">
        <f>SUMIFS(Data!$G:$G,Data!$D:$D,'Total Allocation'!$A26,Data!$C:$C,3)</f>
        <v>8965.7380000004414</v>
      </c>
      <c r="R26" s="136">
        <f>SUMIFS(Data!$G:$G,Data!$D:$D,'Total Allocation'!$A26,Data!$C:$C,4)</f>
        <v>9231.8530000002011</v>
      </c>
      <c r="S26" s="136">
        <f t="shared" si="1"/>
        <v>10602.169000000225</v>
      </c>
      <c r="T26" s="136">
        <f>O26+'U Contr'!J26</f>
        <v>3765.1990000000606</v>
      </c>
      <c r="U26" s="136">
        <f>P26+'U Contr'!K26</f>
        <v>9843.7169999999714</v>
      </c>
      <c r="V26" s="136">
        <f>Q26+'U Contr'!L26</f>
        <v>8965.7380000004414</v>
      </c>
      <c r="W26" s="136">
        <f>R26+'U Contr'!M26</f>
        <v>9231.8530000002011</v>
      </c>
      <c r="X26" s="136">
        <f>S26+'U Contr'!N26</f>
        <v>10602.169000000225</v>
      </c>
      <c r="Y26" s="78">
        <f t="shared" si="0"/>
        <v>0.75530163140273743</v>
      </c>
      <c r="Z26" s="431"/>
      <c r="AA26" s="370"/>
    </row>
    <row r="27" spans="1:27">
      <c r="A27" s="95" t="s">
        <v>21</v>
      </c>
      <c r="B27" s="459">
        <v>5003</v>
      </c>
      <c r="C27" s="137">
        <v>1204.1409999999998</v>
      </c>
      <c r="D27" s="137">
        <v>2552.8410000001395</v>
      </c>
      <c r="E27" s="137">
        <v>2423.6410000001497</v>
      </c>
      <c r="F27" s="137">
        <v>2647.43700000014</v>
      </c>
      <c r="G27" s="137">
        <v>2942.6866666668097</v>
      </c>
      <c r="H27" s="137">
        <v>1204.1409999999998</v>
      </c>
      <c r="I27" s="137">
        <v>2552.8410000001395</v>
      </c>
      <c r="J27" s="137">
        <v>2423.6410000001497</v>
      </c>
      <c r="K27" s="137">
        <v>2647.43700000014</v>
      </c>
      <c r="L27" s="137">
        <v>2942.6866666668097</v>
      </c>
      <c r="M27" s="94">
        <v>0.61584538946671197</v>
      </c>
      <c r="N27" s="128">
        <v>5031</v>
      </c>
      <c r="O27" s="137">
        <f>SUMIFS(Data!$G:$G,Data!$D:$D,'Total Allocation'!$A27,Data!$C:$C,1)</f>
        <v>1224.5360000000403</v>
      </c>
      <c r="P27" s="137">
        <f>SUMIFS(Data!$G:$G,Data!$D:$D,'Total Allocation'!$A27,Data!$C:$C,2)</f>
        <v>2622.8820000001397</v>
      </c>
      <c r="Q27" s="137">
        <f>SUMIFS(Data!$G:$G,Data!$D:$D,'Total Allocation'!$A27,Data!$C:$C,3)</f>
        <v>2515.7939999999894</v>
      </c>
      <c r="R27" s="137">
        <f>SUMIFS(Data!$G:$G,Data!$D:$D,'Total Allocation'!$A27,Data!$C:$C,4)</f>
        <v>2640.1020000000999</v>
      </c>
      <c r="S27" s="137">
        <f t="shared" si="1"/>
        <v>3001.1046666667557</v>
      </c>
      <c r="T27" s="137">
        <f>O27+'U Contr'!J27</f>
        <v>1224.5360000000403</v>
      </c>
      <c r="U27" s="137">
        <f>P27+'U Contr'!K27</f>
        <v>2622.8820000001397</v>
      </c>
      <c r="V27" s="137">
        <f>Q27+'U Contr'!L27</f>
        <v>2515.7939999999894</v>
      </c>
      <c r="W27" s="137">
        <f>R27+'U Contr'!M27</f>
        <v>2640.1020000000999</v>
      </c>
      <c r="X27" s="137">
        <f>S27+'U Contr'!N27</f>
        <v>3001.1046666667557</v>
      </c>
      <c r="Y27" s="79">
        <f t="shared" si="0"/>
        <v>0.59652249387134881</v>
      </c>
      <c r="Z27" s="431"/>
      <c r="AA27" s="370"/>
    </row>
    <row r="28" spans="1:27">
      <c r="A28" s="96" t="s">
        <v>22</v>
      </c>
      <c r="B28" s="459">
        <v>3867</v>
      </c>
      <c r="C28" s="136">
        <v>704.17300000000205</v>
      </c>
      <c r="D28" s="136">
        <v>2557.9400000002197</v>
      </c>
      <c r="E28" s="136">
        <v>2214.1800000001399</v>
      </c>
      <c r="F28" s="136">
        <v>2423.7460000002197</v>
      </c>
      <c r="G28" s="136">
        <v>2633.3463333335271</v>
      </c>
      <c r="H28" s="136">
        <v>704.17300000000205</v>
      </c>
      <c r="I28" s="136">
        <v>2557.9400000002197</v>
      </c>
      <c r="J28" s="136">
        <v>2214.1800000001399</v>
      </c>
      <c r="K28" s="136">
        <v>2423.7460000002197</v>
      </c>
      <c r="L28" s="136">
        <v>2633.3463333335271</v>
      </c>
      <c r="M28" s="93">
        <v>0.62273266545961381</v>
      </c>
      <c r="N28" s="128">
        <v>3886</v>
      </c>
      <c r="O28" s="136">
        <f>SUMIFS(Data!$G:$G,Data!$D:$D,'Total Allocation'!$A28,Data!$C:$C,1)</f>
        <v>747.81499999999301</v>
      </c>
      <c r="P28" s="136">
        <f>SUMIFS(Data!$G:$G,Data!$D:$D,'Total Allocation'!$A28,Data!$C:$C,2)</f>
        <v>2767.9870000002402</v>
      </c>
      <c r="Q28" s="136">
        <f>SUMIFS(Data!$G:$G,Data!$D:$D,'Total Allocation'!$A28,Data!$C:$C,3)</f>
        <v>2610.0700000002798</v>
      </c>
      <c r="R28" s="136">
        <f>SUMIFS(Data!$G:$G,Data!$D:$D,'Total Allocation'!$A28,Data!$C:$C,4)</f>
        <v>2515.2180000000694</v>
      </c>
      <c r="S28" s="136">
        <f t="shared" si="1"/>
        <v>2880.3633333335274</v>
      </c>
      <c r="T28" s="136">
        <f>O28+'U Contr'!J28</f>
        <v>747.81499999999301</v>
      </c>
      <c r="U28" s="136">
        <f>P28+'U Contr'!K28</f>
        <v>2767.9870000002402</v>
      </c>
      <c r="V28" s="136">
        <f>Q28+'U Contr'!L28</f>
        <v>2610.0700000002798</v>
      </c>
      <c r="W28" s="136">
        <f>R28+'U Contr'!M28</f>
        <v>2515.2180000000694</v>
      </c>
      <c r="X28" s="136">
        <f>S28+'U Contr'!N28</f>
        <v>2880.3633333335274</v>
      </c>
      <c r="Y28" s="78">
        <f t="shared" si="0"/>
        <v>0.74121547435242596</v>
      </c>
      <c r="Z28" s="431"/>
      <c r="AA28" s="370"/>
    </row>
    <row r="29" spans="1:27">
      <c r="A29" s="95" t="s">
        <v>23</v>
      </c>
      <c r="B29" s="459">
        <v>3610</v>
      </c>
      <c r="C29" s="137">
        <v>872.07600000000002</v>
      </c>
      <c r="D29" s="137">
        <v>2230.1420000002199</v>
      </c>
      <c r="E29" s="137">
        <v>2298.9490000002102</v>
      </c>
      <c r="F29" s="137">
        <v>2236.3690000002098</v>
      </c>
      <c r="G29" s="137">
        <v>2545.8453333335469</v>
      </c>
      <c r="H29" s="137">
        <v>872.07600000000002</v>
      </c>
      <c r="I29" s="137">
        <v>2230.1420000002199</v>
      </c>
      <c r="J29" s="137">
        <v>2298.9490000002102</v>
      </c>
      <c r="K29" s="137">
        <v>2236.3690000002098</v>
      </c>
      <c r="L29" s="137">
        <v>2545.8453333335469</v>
      </c>
      <c r="M29" s="94">
        <v>0.72213456058494785</v>
      </c>
      <c r="N29" s="128">
        <v>3610</v>
      </c>
      <c r="O29" s="137">
        <f>SUMIFS(Data!$G:$G,Data!$D:$D,'Total Allocation'!$A29,Data!$C:$C,1)</f>
        <v>883.49500000000103</v>
      </c>
      <c r="P29" s="137">
        <f>SUMIFS(Data!$G:$G,Data!$D:$D,'Total Allocation'!$A29,Data!$C:$C,2)</f>
        <v>2504.3480000003101</v>
      </c>
      <c r="Q29" s="137">
        <f>SUMIFS(Data!$G:$G,Data!$D:$D,'Total Allocation'!$A29,Data!$C:$C,3)</f>
        <v>2501.6930000002003</v>
      </c>
      <c r="R29" s="137">
        <f>SUMIFS(Data!$G:$G,Data!$D:$D,'Total Allocation'!$A29,Data!$C:$C,4)</f>
        <v>2486.9920000002703</v>
      </c>
      <c r="S29" s="137">
        <f t="shared" si="1"/>
        <v>2792.17600000026</v>
      </c>
      <c r="T29" s="137">
        <f>O29+'U Contr'!J29</f>
        <v>883.49500000000103</v>
      </c>
      <c r="U29" s="137">
        <f>P29+'U Contr'!K29</f>
        <v>2504.3480000003101</v>
      </c>
      <c r="V29" s="137">
        <f>Q29+'U Contr'!L29</f>
        <v>2501.6930000002003</v>
      </c>
      <c r="W29" s="137">
        <f>R29+'U Contr'!M29</f>
        <v>2486.9920000002703</v>
      </c>
      <c r="X29" s="137">
        <f>S29+'U Contr'!N29</f>
        <v>2792.17600000026</v>
      </c>
      <c r="Y29" s="79">
        <f t="shared" si="0"/>
        <v>0.77345595567874237</v>
      </c>
      <c r="Z29" s="431"/>
      <c r="AA29" s="370"/>
    </row>
    <row r="30" spans="1:27">
      <c r="A30" s="96" t="s">
        <v>38</v>
      </c>
      <c r="B30" s="459">
        <v>12909</v>
      </c>
      <c r="C30" s="136">
        <v>2062.639999999994</v>
      </c>
      <c r="D30" s="136">
        <v>7803.5890000003001</v>
      </c>
      <c r="E30" s="136">
        <v>7477.6659999990698</v>
      </c>
      <c r="F30" s="136">
        <v>7074.5650000000996</v>
      </c>
      <c r="G30" s="136">
        <v>8139.4866666664884</v>
      </c>
      <c r="H30" s="136">
        <v>2062.639999999994</v>
      </c>
      <c r="I30" s="136">
        <v>7803.5890000003001</v>
      </c>
      <c r="J30" s="136">
        <v>7477.6659999990698</v>
      </c>
      <c r="K30" s="136">
        <v>7074.5650000000996</v>
      </c>
      <c r="L30" s="136">
        <v>8139.4866666664884</v>
      </c>
      <c r="M30" s="93">
        <v>0.60680979460412732</v>
      </c>
      <c r="N30" s="128">
        <v>12931</v>
      </c>
      <c r="O30" s="136">
        <f>SUMIFS(Data!$G:$G,Data!$D:$D,'Total Allocation'!$A30,Data!$C:$C,1)</f>
        <v>2126.8640000001587</v>
      </c>
      <c r="P30" s="136">
        <f>SUMIFS(Data!$G:$G,Data!$D:$D,'Total Allocation'!$A30,Data!$C:$C,2)</f>
        <v>8181.5779999999004</v>
      </c>
      <c r="Q30" s="136">
        <f>SUMIFS(Data!$G:$G,Data!$D:$D,'Total Allocation'!$A30,Data!$C:$C,3)</f>
        <v>7947.7169999993712</v>
      </c>
      <c r="R30" s="136">
        <f>SUMIFS(Data!$G:$G,Data!$D:$D,'Total Allocation'!$A30,Data!$C:$C,4)</f>
        <v>7358.112999999249</v>
      </c>
      <c r="S30" s="136">
        <f t="shared" si="1"/>
        <v>8538.0906666662268</v>
      </c>
      <c r="T30" s="136">
        <f>O30+'U Contr'!J30</f>
        <v>2126.8640000001587</v>
      </c>
      <c r="U30" s="136">
        <f>P30+'U Contr'!K30</f>
        <v>8181.5779999999004</v>
      </c>
      <c r="V30" s="136">
        <f>Q30+'U Contr'!L30</f>
        <v>7947.7169999993712</v>
      </c>
      <c r="W30" s="136">
        <f>R30+'U Contr'!M30</f>
        <v>7358.112999999249</v>
      </c>
      <c r="X30" s="136">
        <f>S30+'U Contr'!N30</f>
        <v>8538.0906666662268</v>
      </c>
      <c r="Y30" s="78">
        <f t="shared" si="0"/>
        <v>0.66028077230424764</v>
      </c>
      <c r="Z30" s="431"/>
      <c r="AA30" s="370"/>
    </row>
    <row r="31" spans="1:27">
      <c r="A31" s="95" t="s">
        <v>25</v>
      </c>
      <c r="B31" s="459">
        <v>5630</v>
      </c>
      <c r="C31" s="137">
        <v>1430.8220000000899</v>
      </c>
      <c r="D31" s="137">
        <v>3582.2960000000699</v>
      </c>
      <c r="E31" s="137">
        <v>3352.771000000319</v>
      </c>
      <c r="F31" s="137">
        <v>3222.8550000001101</v>
      </c>
      <c r="G31" s="137">
        <v>3862.9146666668635</v>
      </c>
      <c r="H31" s="137">
        <v>1430.8220000000899</v>
      </c>
      <c r="I31" s="137">
        <v>3582.2960000000699</v>
      </c>
      <c r="J31" s="137">
        <v>3352.771000000319</v>
      </c>
      <c r="K31" s="137">
        <v>3222.8550000001101</v>
      </c>
      <c r="L31" s="137">
        <v>3862.9146666668635</v>
      </c>
      <c r="M31" s="94">
        <v>0.64166154487528071</v>
      </c>
      <c r="N31" s="128">
        <v>5650</v>
      </c>
      <c r="O31" s="137">
        <f>SUMIFS(Data!$G:$G,Data!$D:$D,'Total Allocation'!$A31,Data!$C:$C,1)</f>
        <v>1550.8920000000601</v>
      </c>
      <c r="P31" s="137">
        <f>SUMIFS(Data!$G:$G,Data!$D:$D,'Total Allocation'!$A31,Data!$C:$C,2)</f>
        <v>3657.9910000001801</v>
      </c>
      <c r="Q31" s="137">
        <f>SUMIFS(Data!$G:$G,Data!$D:$D,'Total Allocation'!$A31,Data!$C:$C,3)</f>
        <v>3568.3510000003589</v>
      </c>
      <c r="R31" s="137">
        <f>SUMIFS(Data!$G:$G,Data!$D:$D,'Total Allocation'!$A31,Data!$C:$C,4)</f>
        <v>3638.1690000000599</v>
      </c>
      <c r="S31" s="137">
        <f t="shared" si="1"/>
        <v>4138.4676666668865</v>
      </c>
      <c r="T31" s="137">
        <f>O31+'U Contr'!J31</f>
        <v>1550.8920000000601</v>
      </c>
      <c r="U31" s="137">
        <f>P31+'U Contr'!K31</f>
        <v>3657.9910000001801</v>
      </c>
      <c r="V31" s="137">
        <f>Q31+'U Contr'!L31</f>
        <v>3568.3510000003589</v>
      </c>
      <c r="W31" s="137">
        <f>R31+'U Contr'!M31</f>
        <v>3638.1690000000599</v>
      </c>
      <c r="X31" s="137">
        <f>S31+'U Contr'!N31</f>
        <v>4138.4676666668865</v>
      </c>
      <c r="Y31" s="79">
        <f t="shared" si="0"/>
        <v>0.73247215339236926</v>
      </c>
      <c r="Z31" s="431"/>
      <c r="AA31" s="370"/>
    </row>
    <row r="32" spans="1:27">
      <c r="A32" s="96" t="s">
        <v>26</v>
      </c>
      <c r="B32" s="459">
        <v>3139</v>
      </c>
      <c r="C32" s="136">
        <v>365.87900000000201</v>
      </c>
      <c r="D32" s="136">
        <v>1563.9380000001499</v>
      </c>
      <c r="E32" s="136">
        <v>1495.83000000009</v>
      </c>
      <c r="F32" s="136">
        <v>1425.5830000000699</v>
      </c>
      <c r="G32" s="136">
        <v>1617.0766666667705</v>
      </c>
      <c r="H32" s="136">
        <v>365.87900000000201</v>
      </c>
      <c r="I32" s="136">
        <v>1563.9380000001499</v>
      </c>
      <c r="J32" s="136">
        <v>1495.83000000009</v>
      </c>
      <c r="K32" s="136">
        <v>1425.5830000000699</v>
      </c>
      <c r="L32" s="136">
        <v>1617.0766666667705</v>
      </c>
      <c r="M32" s="93">
        <v>0.53982252759244642</v>
      </c>
      <c r="N32" s="128">
        <v>3157</v>
      </c>
      <c r="O32" s="136">
        <f>SUMIFS(Data!$G:$G,Data!$D:$D,'Total Allocation'!$A32,Data!$C:$C,1)</f>
        <v>321.87099999999901</v>
      </c>
      <c r="P32" s="136">
        <f>SUMIFS(Data!$G:$G,Data!$D:$D,'Total Allocation'!$A32,Data!$C:$C,2)</f>
        <v>1710.4330000001401</v>
      </c>
      <c r="Q32" s="136">
        <f>SUMIFS(Data!$G:$G,Data!$D:$D,'Total Allocation'!$A32,Data!$C:$C,3)</f>
        <v>1688.7550000001499</v>
      </c>
      <c r="R32" s="136">
        <f>SUMIFS(Data!$G:$G,Data!$D:$D,'Total Allocation'!$A32,Data!$C:$C,4)</f>
        <v>1659.6500000001399</v>
      </c>
      <c r="S32" s="136">
        <f t="shared" si="1"/>
        <v>1793.5696666668098</v>
      </c>
      <c r="T32" s="136">
        <f>O32+'U Contr'!J32</f>
        <v>321.87099999999901</v>
      </c>
      <c r="U32" s="136">
        <f>P32+'U Contr'!K32</f>
        <v>1710.4330000001401</v>
      </c>
      <c r="V32" s="136">
        <f>Q32+'U Contr'!L32</f>
        <v>1688.7550000001499</v>
      </c>
      <c r="W32" s="136">
        <f>R32+'U Contr'!M32</f>
        <v>1659.6500000001399</v>
      </c>
      <c r="X32" s="136">
        <f>S32+'U Contr'!N32</f>
        <v>1793.5696666668098</v>
      </c>
      <c r="Y32" s="78">
        <f t="shared" si="0"/>
        <v>0.56812469644181496</v>
      </c>
      <c r="Z32" s="431"/>
      <c r="AA32" s="370"/>
    </row>
    <row r="33" spans="1:29">
      <c r="A33" s="95" t="s">
        <v>27</v>
      </c>
      <c r="B33" s="459">
        <v>2613</v>
      </c>
      <c r="C33" s="137">
        <v>474.871000000008</v>
      </c>
      <c r="D33" s="137">
        <v>1715.6740000001</v>
      </c>
      <c r="E33" s="137">
        <v>1536.9320000001001</v>
      </c>
      <c r="F33" s="137">
        <v>1499.5360000000799</v>
      </c>
      <c r="G33" s="137">
        <v>1742.3376666667627</v>
      </c>
      <c r="H33" s="137">
        <v>474.871000000008</v>
      </c>
      <c r="I33" s="137">
        <v>1715.6740000001</v>
      </c>
      <c r="J33" s="137">
        <v>1536.9320000001001</v>
      </c>
      <c r="K33" s="137">
        <v>1499.5360000000799</v>
      </c>
      <c r="L33" s="137">
        <v>1742.3376666667627</v>
      </c>
      <c r="M33" s="94">
        <v>0.66314868655959036</v>
      </c>
      <c r="N33" s="128">
        <v>2632</v>
      </c>
      <c r="O33" s="137">
        <f>SUMIFS(Data!$G:$G,Data!$D:$D,'Total Allocation'!$A33,Data!$C:$C,1)</f>
        <v>483.72500000001003</v>
      </c>
      <c r="P33" s="137">
        <f>SUMIFS(Data!$G:$G,Data!$D:$D,'Total Allocation'!$A33,Data!$C:$C,2)</f>
        <v>1861.81100000018</v>
      </c>
      <c r="Q33" s="137">
        <f>SUMIFS(Data!$G:$G,Data!$D:$D,'Total Allocation'!$A33,Data!$C:$C,3)</f>
        <v>1665.7720000001598</v>
      </c>
      <c r="R33" s="137">
        <f>SUMIFS(Data!$G:$G,Data!$D:$D,'Total Allocation'!$A33,Data!$C:$C,4)</f>
        <v>1570.51100000011</v>
      </c>
      <c r="S33" s="137">
        <f t="shared" si="1"/>
        <v>1860.6063333334866</v>
      </c>
      <c r="T33" s="137">
        <f>O33+'U Contr'!J33</f>
        <v>483.72500000001003</v>
      </c>
      <c r="U33" s="137">
        <f>P33+'U Contr'!K33</f>
        <v>1861.81100000018</v>
      </c>
      <c r="V33" s="137">
        <f>Q33+'U Contr'!L33</f>
        <v>1665.7720000001598</v>
      </c>
      <c r="W33" s="137">
        <f>R33+'U Contr'!M33</f>
        <v>1570.51100000011</v>
      </c>
      <c r="X33" s="137">
        <f>S33+'U Contr'!N33</f>
        <v>1860.6063333334866</v>
      </c>
      <c r="Y33" s="79">
        <f t="shared" si="0"/>
        <v>0.70691729989874108</v>
      </c>
      <c r="Z33" s="431"/>
      <c r="AA33" s="370"/>
    </row>
    <row r="34" spans="1:29">
      <c r="A34" s="96" t="s">
        <v>28</v>
      </c>
      <c r="B34" s="459">
        <v>2510</v>
      </c>
      <c r="C34" s="136">
        <v>565.42300000001205</v>
      </c>
      <c r="D34" s="136">
        <v>1699.5910000001197</v>
      </c>
      <c r="E34" s="136">
        <v>1660.9170000001097</v>
      </c>
      <c r="F34" s="136">
        <v>1619.7300000000896</v>
      </c>
      <c r="G34" s="136">
        <v>1848.553666666777</v>
      </c>
      <c r="H34" s="136">
        <v>565.42300000001205</v>
      </c>
      <c r="I34" s="136">
        <v>1699.5910000001197</v>
      </c>
      <c r="J34" s="136">
        <v>1660.9170000001097</v>
      </c>
      <c r="K34" s="136">
        <v>1619.7300000000896</v>
      </c>
      <c r="L34" s="136">
        <v>1848.553666666777</v>
      </c>
      <c r="M34" s="93">
        <v>0.80566688906608952</v>
      </c>
      <c r="N34" s="128">
        <v>2516</v>
      </c>
      <c r="O34" s="136">
        <f>SUMIFS(Data!$G:$G,Data!$D:$D,'Total Allocation'!$A34,Data!$C:$C,1)</f>
        <v>535.81000000001302</v>
      </c>
      <c r="P34" s="136">
        <f>SUMIFS(Data!$G:$G,Data!$D:$D,'Total Allocation'!$A34,Data!$C:$C,2)</f>
        <v>1812.35000000016</v>
      </c>
      <c r="Q34" s="136">
        <f>SUMIFS(Data!$G:$G,Data!$D:$D,'Total Allocation'!$A34,Data!$C:$C,3)</f>
        <v>1781.5860000001499</v>
      </c>
      <c r="R34" s="136">
        <f>SUMIFS(Data!$G:$G,Data!$D:$D,'Total Allocation'!$A34,Data!$C:$C,4)</f>
        <v>1721.7420000001296</v>
      </c>
      <c r="S34" s="136">
        <f t="shared" si="1"/>
        <v>1950.4960000001508</v>
      </c>
      <c r="T34" s="136">
        <f>O34+'U Contr'!J34</f>
        <v>535.81000000001302</v>
      </c>
      <c r="U34" s="136">
        <f>P34+'U Contr'!K34</f>
        <v>1812.35000000016</v>
      </c>
      <c r="V34" s="136">
        <f>Q34+'U Contr'!L34</f>
        <v>1781.5860000001499</v>
      </c>
      <c r="W34" s="136">
        <f>R34+'U Contr'!M34</f>
        <v>1721.7420000001296</v>
      </c>
      <c r="X34" s="136">
        <f>S34+'U Contr'!N34</f>
        <v>1950.4960000001508</v>
      </c>
      <c r="Y34" s="78">
        <f t="shared" si="0"/>
        <v>0.7752368839428263</v>
      </c>
      <c r="Z34" s="431"/>
      <c r="AA34" s="370"/>
    </row>
    <row r="35" spans="1:29" ht="12.75" thickBot="1">
      <c r="A35" s="97" t="s">
        <v>29</v>
      </c>
      <c r="B35" s="460">
        <v>3922</v>
      </c>
      <c r="C35" s="137">
        <v>630.79400000000703</v>
      </c>
      <c r="D35" s="137">
        <v>2329.7530000002898</v>
      </c>
      <c r="E35" s="137">
        <v>2397.1340000001601</v>
      </c>
      <c r="F35" s="137">
        <v>2324.0050000001402</v>
      </c>
      <c r="G35" s="137">
        <v>2560.5620000001991</v>
      </c>
      <c r="H35" s="137">
        <v>630.79400000000703</v>
      </c>
      <c r="I35" s="137">
        <v>2329.7530000002898</v>
      </c>
      <c r="J35" s="137">
        <v>2397.1340000001601</v>
      </c>
      <c r="K35" s="137">
        <v>2324.0050000001402</v>
      </c>
      <c r="L35" s="137">
        <v>2560.5620000001991</v>
      </c>
      <c r="M35" s="94">
        <v>0.72719011923572452</v>
      </c>
      <c r="N35" s="138">
        <v>3920</v>
      </c>
      <c r="O35" s="137">
        <f>SUMIFS(Data!$G:$G,Data!$D:$D,'Total Allocation'!$A35,Data!$C:$C,1)</f>
        <v>712.49600000001101</v>
      </c>
      <c r="P35" s="137">
        <f>SUMIFS(Data!$G:$G,Data!$D:$D,'Total Allocation'!$A35,Data!$C:$C,2)</f>
        <v>2498.0640000000799</v>
      </c>
      <c r="Q35" s="137">
        <f>SUMIFS(Data!$G:$G,Data!$D:$D,'Total Allocation'!$A35,Data!$C:$C,3)</f>
        <v>2552.9850000001702</v>
      </c>
      <c r="R35" s="137">
        <f>SUMIFS(Data!$G:$G,Data!$D:$D,'Total Allocation'!$A35,Data!$C:$C,4)</f>
        <v>2497.9490000002002</v>
      </c>
      <c r="S35" s="137">
        <f t="shared" si="1"/>
        <v>2753.8313333334868</v>
      </c>
      <c r="T35" s="137">
        <f>O35+'U Contr'!J35</f>
        <v>712.49600000001101</v>
      </c>
      <c r="U35" s="137">
        <f>P35+'U Contr'!K35</f>
        <v>2498.0640000000799</v>
      </c>
      <c r="V35" s="137">
        <f>Q35+'U Contr'!L35</f>
        <v>2552.9850000001702</v>
      </c>
      <c r="W35" s="137">
        <f>R35+'U Contr'!M35</f>
        <v>2497.9490000002002</v>
      </c>
      <c r="X35" s="137">
        <f>S35+'U Contr'!N35</f>
        <v>2753.8313333334868</v>
      </c>
      <c r="Y35" s="79">
        <f t="shared" si="0"/>
        <v>0.70250799319731805</v>
      </c>
      <c r="Z35" s="431"/>
      <c r="AA35" s="370"/>
    </row>
    <row r="36" spans="1:29">
      <c r="A36" s="98" t="s">
        <v>32</v>
      </c>
      <c r="B36" s="139">
        <v>140326</v>
      </c>
      <c r="C36" s="140">
        <v>33956.452000001038</v>
      </c>
      <c r="D36" s="140">
        <v>86638.46300000319</v>
      </c>
      <c r="E36" s="140">
        <v>82120.335000002771</v>
      </c>
      <c r="F36" s="140">
        <v>81066.847000003356</v>
      </c>
      <c r="G36" s="140">
        <v>94594.032333336771</v>
      </c>
      <c r="H36" s="140">
        <v>34013.452000001038</v>
      </c>
      <c r="I36" s="140">
        <v>86837.263000003193</v>
      </c>
      <c r="J36" s="140">
        <v>82291.335000002771</v>
      </c>
      <c r="K36" s="140">
        <v>81284.347000003356</v>
      </c>
      <c r="L36" s="140">
        <v>94821.049000003433</v>
      </c>
      <c r="M36" s="414">
        <v>0.67867604373955415</v>
      </c>
      <c r="N36" s="139">
        <f>SUM(N6:N35)</f>
        <v>140490</v>
      </c>
      <c r="O36" s="140">
        <f t="shared" ref="O36:S36" si="2">SUM(O6:O35)</f>
        <v>35160.170000001497</v>
      </c>
      <c r="P36" s="140">
        <f t="shared" si="2"/>
        <v>92206.082000002221</v>
      </c>
      <c r="Q36" s="140">
        <f t="shared" si="2"/>
        <v>88550.101000002658</v>
      </c>
      <c r="R36" s="140">
        <f t="shared" si="2"/>
        <v>87005.895000001954</v>
      </c>
      <c r="S36" s="140">
        <f t="shared" si="2"/>
        <v>100974.08266666942</v>
      </c>
      <c r="T36" s="140">
        <f>SUM(T6:T35)</f>
        <v>35210.870000001501</v>
      </c>
      <c r="U36" s="140">
        <f>SUM(U6:U35)</f>
        <v>92396.582000002221</v>
      </c>
      <c r="V36" s="140">
        <f>SUM(V6:V35)</f>
        <v>88711.201000002664</v>
      </c>
      <c r="W36" s="140">
        <f>SUM(W6:W35)</f>
        <v>87213.295000001948</v>
      </c>
      <c r="X36" s="140">
        <f>SUM(X6:X35)</f>
        <v>101189.56600000276</v>
      </c>
      <c r="Y36" s="415">
        <f t="shared" si="0"/>
        <v>0.72026169834153864</v>
      </c>
      <c r="Z36" s="431"/>
    </row>
    <row r="37" spans="1:29" ht="12.75" thickBot="1">
      <c r="A37" s="99" t="s">
        <v>66</v>
      </c>
      <c r="B37" s="141">
        <v>430</v>
      </c>
      <c r="C37" s="142"/>
      <c r="D37" s="142"/>
      <c r="E37" s="142"/>
      <c r="F37" s="142"/>
      <c r="G37" s="142"/>
      <c r="H37" s="142">
        <v>50.16</v>
      </c>
      <c r="I37" s="142">
        <v>225.23</v>
      </c>
      <c r="J37" s="142">
        <v>236.07</v>
      </c>
      <c r="K37" s="142">
        <v>622.37</v>
      </c>
      <c r="L37" s="142">
        <v>377.94333333333333</v>
      </c>
      <c r="M37" s="102">
        <v>1.0507286821705426</v>
      </c>
      <c r="N37" s="141">
        <v>430</v>
      </c>
      <c r="O37" s="142"/>
      <c r="P37" s="142"/>
      <c r="Q37" s="142"/>
      <c r="R37" s="142"/>
      <c r="S37" s="142"/>
      <c r="T37" s="142">
        <v>0</v>
      </c>
      <c r="U37" s="142">
        <v>195.89</v>
      </c>
      <c r="V37" s="142">
        <v>272.52</v>
      </c>
      <c r="W37" s="142">
        <v>528.63</v>
      </c>
      <c r="X37" s="142">
        <f>SUM(T37:W37)/3</f>
        <v>332.34666666666664</v>
      </c>
      <c r="Y37" s="80">
        <f>X37/N37</f>
        <v>0.77289922480620143</v>
      </c>
    </row>
    <row r="38" spans="1:29" ht="12.75" thickBot="1">
      <c r="A38" s="104" t="s">
        <v>65</v>
      </c>
      <c r="B38" s="143">
        <v>140756</v>
      </c>
      <c r="C38" s="144"/>
      <c r="D38" s="144"/>
      <c r="E38" s="144"/>
      <c r="F38" s="144"/>
      <c r="G38" s="144"/>
      <c r="H38" s="144">
        <v>34063.612000001041</v>
      </c>
      <c r="I38" s="144">
        <v>87062.493000003189</v>
      </c>
      <c r="J38" s="144">
        <v>82527.405000002778</v>
      </c>
      <c r="K38" s="144">
        <v>81906.717000003351</v>
      </c>
      <c r="L38" s="144">
        <v>95198.992333336762</v>
      </c>
      <c r="M38" s="105">
        <v>0.67981835255717427</v>
      </c>
      <c r="N38" s="143">
        <f>N36+N37</f>
        <v>140920</v>
      </c>
      <c r="O38" s="144"/>
      <c r="P38" s="144"/>
      <c r="Q38" s="144"/>
      <c r="R38" s="144"/>
      <c r="S38" s="144"/>
      <c r="T38" s="144">
        <f>T36+T37</f>
        <v>35210.870000001501</v>
      </c>
      <c r="U38" s="144">
        <f>U36+U37</f>
        <v>92592.472000002221</v>
      </c>
      <c r="V38" s="144">
        <f>V36+V37</f>
        <v>88983.721000002668</v>
      </c>
      <c r="W38" s="144">
        <f>W36+W37</f>
        <v>87741.925000001953</v>
      </c>
      <c r="X38" s="144">
        <f>X36+X37</f>
        <v>101521.91266666942</v>
      </c>
      <c r="Y38" s="106">
        <f>X38/N38</f>
        <v>0.72042231526163369</v>
      </c>
      <c r="AC38" s="519"/>
    </row>
    <row r="39" spans="1:29" s="27" customFormat="1" ht="11.25">
      <c r="A39" s="54" t="s">
        <v>154</v>
      </c>
      <c r="B39" s="23"/>
      <c r="C39" s="23"/>
      <c r="D39" s="23"/>
      <c r="E39" s="23"/>
      <c r="F39" s="23"/>
      <c r="G39" s="23"/>
      <c r="H39" s="364"/>
      <c r="I39" s="364"/>
      <c r="J39" s="364"/>
      <c r="K39" s="364"/>
      <c r="L39" s="364"/>
      <c r="M39" s="23"/>
      <c r="N39" s="23"/>
      <c r="O39" s="23"/>
      <c r="P39" s="23"/>
      <c r="Q39" s="23"/>
      <c r="R39" s="23"/>
      <c r="S39" s="23"/>
      <c r="T39" s="23"/>
      <c r="U39" s="23"/>
      <c r="V39" s="23"/>
      <c r="W39" s="23"/>
      <c r="X39" s="23"/>
      <c r="Y39" s="69" t="str">
        <f>Data!$X$1</f>
        <v>tdulany</v>
      </c>
    </row>
    <row r="40" spans="1:29" s="27" customFormat="1" ht="11.25">
      <c r="A40" s="430" t="s">
        <v>531</v>
      </c>
      <c r="B40" s="23"/>
      <c r="C40" s="23"/>
      <c r="D40" s="23"/>
      <c r="E40" s="23"/>
      <c r="F40" s="23"/>
      <c r="G40" s="23"/>
      <c r="H40" s="23"/>
      <c r="I40" s="23"/>
      <c r="J40" s="23"/>
      <c r="K40" s="23"/>
      <c r="L40" s="23"/>
      <c r="M40" s="23"/>
      <c r="N40" s="23"/>
      <c r="O40" s="23"/>
      <c r="P40" s="23"/>
      <c r="Q40" s="23"/>
      <c r="R40" s="23"/>
      <c r="S40" s="23"/>
      <c r="T40" s="23"/>
      <c r="U40" s="23"/>
      <c r="V40" s="23"/>
      <c r="W40" s="23"/>
      <c r="X40" s="23"/>
      <c r="Y40" s="76">
        <f>Data!$X$2</f>
        <v>45480</v>
      </c>
    </row>
    <row r="41" spans="1:29" s="27" customFormat="1">
      <c r="A41" s="43"/>
      <c r="Y41" s="69"/>
    </row>
    <row r="42" spans="1:29">
      <c r="A42" s="272"/>
      <c r="X42" s="497"/>
    </row>
    <row r="43" spans="1:29" s="13" customFormat="1">
      <c r="A43" s="15" t="s">
        <v>73</v>
      </c>
      <c r="H43" s="167"/>
      <c r="J43" s="18"/>
    </row>
    <row r="44" spans="1:29" s="13" customFormat="1" ht="12.75" thickBot="1">
      <c r="A44" s="15" t="s">
        <v>77</v>
      </c>
      <c r="H44" s="167"/>
      <c r="J44" s="18"/>
    </row>
    <row r="45" spans="1:29" s="13" customFormat="1">
      <c r="A45" s="86"/>
      <c r="B45" s="91"/>
      <c r="C45" s="33" t="s">
        <v>690</v>
      </c>
      <c r="D45" s="33" t="s">
        <v>691</v>
      </c>
      <c r="E45" s="33" t="s">
        <v>692</v>
      </c>
      <c r="F45" s="33" t="s">
        <v>693</v>
      </c>
      <c r="G45" s="33" t="s">
        <v>595</v>
      </c>
      <c r="H45" s="109" t="s">
        <v>733</v>
      </c>
      <c r="I45" s="109" t="s">
        <v>734</v>
      </c>
      <c r="J45" s="109" t="s">
        <v>735</v>
      </c>
      <c r="K45" s="109" t="s">
        <v>736</v>
      </c>
      <c r="L45" s="109" t="s">
        <v>615</v>
      </c>
      <c r="M45" s="91"/>
      <c r="N45" s="91"/>
      <c r="O45" s="33" t="str">
        <f>CONCATENATE("Summer ",MID(Data!$X$3,3,2))</f>
        <v>Summer 23</v>
      </c>
      <c r="P45" s="33" t="str">
        <f>CONCATENATE("Fall ",MID(Data!$X$3,3,2))</f>
        <v>Fall 23</v>
      </c>
      <c r="Q45" s="33" t="str">
        <f>CONCATENATE("Winter ",MID(Data!$X$3,6,2))</f>
        <v>Winter 24</v>
      </c>
      <c r="R45" s="33" t="str">
        <f>CONCATENATE("Spring ",MID(Data!$X$3,6,2))</f>
        <v>Spring 24</v>
      </c>
      <c r="S45" s="33" t="str">
        <f>Data!$X$3</f>
        <v>2023-24</v>
      </c>
      <c r="T45" s="109" t="str">
        <f>CONCATENATE("Summer ",MID(Data!$X$3,3,2))</f>
        <v>Summer 23</v>
      </c>
      <c r="U45" s="109" t="str">
        <f>CONCATENATE("Fall ",MID(Data!$X$3,3,2))</f>
        <v>Fall 23</v>
      </c>
      <c r="V45" s="109" t="str">
        <f>CONCATENATE("Winter ",MID(Data!$X$3,6,2))</f>
        <v>Winter 24</v>
      </c>
      <c r="W45" s="109" t="str">
        <f>CONCATENATE("Spring ",MID(Data!$X$3,6,2))</f>
        <v>Spring 24</v>
      </c>
      <c r="X45" s="110" t="str">
        <f>Data!$X$3</f>
        <v>2023-24</v>
      </c>
      <c r="Y45" s="87"/>
    </row>
    <row r="46" spans="1:29" s="13" customFormat="1" ht="12.75" thickBot="1">
      <c r="A46" s="127" t="s">
        <v>37</v>
      </c>
      <c r="B46" s="92"/>
      <c r="C46" s="103" t="s">
        <v>74</v>
      </c>
      <c r="D46" s="103" t="s">
        <v>74</v>
      </c>
      <c r="E46" s="103" t="s">
        <v>74</v>
      </c>
      <c r="F46" s="103" t="s">
        <v>74</v>
      </c>
      <c r="G46" s="103" t="s">
        <v>74</v>
      </c>
      <c r="H46" s="432" t="s">
        <v>33</v>
      </c>
      <c r="I46" s="432" t="s">
        <v>33</v>
      </c>
      <c r="J46" s="432" t="s">
        <v>33</v>
      </c>
      <c r="K46" s="432" t="s">
        <v>33</v>
      </c>
      <c r="L46" s="432" t="s">
        <v>33</v>
      </c>
      <c r="M46" s="92"/>
      <c r="N46" s="92"/>
      <c r="O46" s="103" t="s">
        <v>74</v>
      </c>
      <c r="P46" s="103" t="s">
        <v>74</v>
      </c>
      <c r="Q46" s="103" t="s">
        <v>74</v>
      </c>
      <c r="R46" s="103" t="s">
        <v>74</v>
      </c>
      <c r="S46" s="103" t="s">
        <v>74</v>
      </c>
      <c r="T46" s="432" t="str">
        <f>T5</f>
        <v>Actual</v>
      </c>
      <c r="U46" s="432" t="str">
        <f t="shared" ref="U46:X46" si="3">U5</f>
        <v>Actual</v>
      </c>
      <c r="V46" s="432" t="str">
        <f t="shared" si="3"/>
        <v>Actual</v>
      </c>
      <c r="W46" s="432" t="str">
        <f>W5</f>
        <v>Actual</v>
      </c>
      <c r="X46" s="432" t="str">
        <f t="shared" si="3"/>
        <v>Actual</v>
      </c>
      <c r="Y46" s="88"/>
    </row>
    <row r="47" spans="1:29" s="13" customFormat="1">
      <c r="A47" s="70" t="s">
        <v>80</v>
      </c>
      <c r="B47" s="146"/>
      <c r="C47" s="145">
        <v>0</v>
      </c>
      <c r="D47" s="133"/>
      <c r="E47" s="133"/>
      <c r="F47" s="133"/>
      <c r="G47" s="133"/>
      <c r="H47" s="145"/>
      <c r="I47" s="145"/>
      <c r="J47" s="145"/>
      <c r="K47" s="145"/>
      <c r="L47" s="145"/>
      <c r="M47" s="146"/>
      <c r="N47" s="146"/>
      <c r="O47" s="145">
        <f>SUMIFS(Data!$G:$G,Data!$E:$E,'Total Allocation'!$A47,Data!$C:$C,1)</f>
        <v>0</v>
      </c>
      <c r="P47" s="40"/>
      <c r="Q47" s="40"/>
      <c r="R47" s="40"/>
      <c r="S47" s="133"/>
      <c r="T47" s="145"/>
      <c r="U47" s="133"/>
      <c r="V47" s="133"/>
      <c r="W47" s="133"/>
      <c r="X47" s="133"/>
      <c r="Y47" s="123"/>
    </row>
    <row r="48" spans="1:29" s="13" customFormat="1">
      <c r="A48" s="71" t="s">
        <v>78</v>
      </c>
      <c r="B48" s="146"/>
      <c r="C48" s="145">
        <v>0</v>
      </c>
      <c r="D48" s="147"/>
      <c r="E48" s="147"/>
      <c r="F48" s="147"/>
      <c r="G48" s="147"/>
      <c r="H48" s="145"/>
      <c r="I48" s="147"/>
      <c r="J48" s="147"/>
      <c r="K48" s="147"/>
      <c r="L48" s="147"/>
      <c r="M48" s="146"/>
      <c r="N48" s="146"/>
      <c r="O48" s="145">
        <f>SUMIFS(Data!$G:$G,Data!$E:$E,'Total Allocation'!$A48,Data!$C:$C,1)</f>
        <v>0</v>
      </c>
      <c r="P48" s="40"/>
      <c r="Q48" s="40"/>
      <c r="R48" s="40"/>
      <c r="S48" s="147"/>
      <c r="T48" s="145"/>
      <c r="U48" s="147"/>
      <c r="V48" s="147"/>
      <c r="W48" s="147"/>
      <c r="X48" s="147"/>
      <c r="Y48" s="123"/>
    </row>
    <row r="49" spans="1:25" s="13" customFormat="1">
      <c r="A49" s="124" t="s">
        <v>596</v>
      </c>
      <c r="B49" s="146"/>
      <c r="C49" s="148">
        <v>0</v>
      </c>
      <c r="D49" s="130">
        <v>0</v>
      </c>
      <c r="E49" s="130">
        <v>0</v>
      </c>
      <c r="F49" s="130">
        <v>0</v>
      </c>
      <c r="G49" s="130">
        <v>0</v>
      </c>
      <c r="H49" s="148"/>
      <c r="I49" s="130"/>
      <c r="J49" s="130"/>
      <c r="K49" s="130"/>
      <c r="L49" s="130"/>
      <c r="M49" s="146"/>
      <c r="N49" s="146"/>
      <c r="O49" s="148">
        <f t="shared" ref="O49:S49" si="4">O47+O48</f>
        <v>0</v>
      </c>
      <c r="P49" s="148">
        <f>P47+P48</f>
        <v>0</v>
      </c>
      <c r="Q49" s="148">
        <f>Q47+Q48</f>
        <v>0</v>
      </c>
      <c r="R49" s="148">
        <f t="shared" si="4"/>
        <v>0</v>
      </c>
      <c r="S49" s="130">
        <f t="shared" si="4"/>
        <v>0</v>
      </c>
      <c r="T49" s="148"/>
      <c r="U49" s="148"/>
      <c r="V49" s="148"/>
      <c r="W49" s="130"/>
      <c r="X49" s="130"/>
      <c r="Y49" s="123"/>
    </row>
    <row r="50" spans="1:25" s="13" customFormat="1">
      <c r="A50" s="71" t="s">
        <v>81</v>
      </c>
      <c r="B50" s="146"/>
      <c r="C50" s="145">
        <v>1419.4370000000599</v>
      </c>
      <c r="D50" s="147">
        <v>3447.89900000022</v>
      </c>
      <c r="E50" s="147">
        <v>3095.9347572376405</v>
      </c>
      <c r="F50" s="147">
        <v>3043.0049345984353</v>
      </c>
      <c r="G50" s="147">
        <v>3668.7585639454519</v>
      </c>
      <c r="H50" s="145">
        <v>1291.61800000004</v>
      </c>
      <c r="I50" s="147">
        <v>3440.7094493303475</v>
      </c>
      <c r="J50" s="147">
        <v>3244.9068067696121</v>
      </c>
      <c r="K50" s="147">
        <v>3149.3944555317694</v>
      </c>
      <c r="L50" s="147">
        <v>3708.8762372105898</v>
      </c>
      <c r="M50" s="146"/>
      <c r="N50" s="146"/>
      <c r="O50" s="145">
        <f>SUMIFS(Data!$G:$G,Data!$E:$E,'Total Allocation'!$A50,Data!$C:$C,1)</f>
        <v>1327.0180000000601</v>
      </c>
      <c r="P50" s="145">
        <f>(C50/C$54)*P$26</f>
        <v>3674.8218159396592</v>
      </c>
      <c r="Q50" s="145">
        <f t="shared" ref="Q50:R50" si="5">(D50/D$54)*Q$26</f>
        <v>3383.7081874795263</v>
      </c>
      <c r="R50" s="145">
        <f t="shared" si="5"/>
        <v>3484.1411361459118</v>
      </c>
      <c r="S50" s="147">
        <f t="shared" ref="S50:S57" si="6">(O50+P50+Q50+R50)/3</f>
        <v>3956.5630465217196</v>
      </c>
      <c r="T50" s="145">
        <f>O50+'U Contr'!J51</f>
        <v>1327.0180000000601</v>
      </c>
      <c r="U50" s="147">
        <f>P50+'U Contr'!K51</f>
        <v>3674.8218159396592</v>
      </c>
      <c r="V50" s="147">
        <f>Q50+'U Contr'!L51</f>
        <v>3383.7081874795263</v>
      </c>
      <c r="W50" s="147">
        <f>R50+'U Contr'!M51</f>
        <v>3484.1411361459118</v>
      </c>
      <c r="X50" s="147">
        <f>S50+'U Contr'!N51</f>
        <v>3956.5630465217196</v>
      </c>
      <c r="Y50" s="123"/>
    </row>
    <row r="51" spans="1:25" s="13" customFormat="1">
      <c r="A51" s="71" t="s">
        <v>54</v>
      </c>
      <c r="B51" s="146"/>
      <c r="C51" s="145">
        <v>1105.4820000000002</v>
      </c>
      <c r="D51" s="133">
        <v>2745.2890000001803</v>
      </c>
      <c r="E51" s="133">
        <v>2465.0477388584122</v>
      </c>
      <c r="F51" s="133">
        <v>2422.9039115991563</v>
      </c>
      <c r="G51" s="133">
        <v>2912.9075501525826</v>
      </c>
      <c r="H51" s="145">
        <v>984.80299999998897</v>
      </c>
      <c r="I51" s="133">
        <v>2679.6838207433307</v>
      </c>
      <c r="J51" s="133">
        <v>2583.6623876307744</v>
      </c>
      <c r="K51" s="133">
        <v>2507.6134641508847</v>
      </c>
      <c r="L51" s="133">
        <v>2918.5875575083264</v>
      </c>
      <c r="M51" s="146"/>
      <c r="N51" s="146"/>
      <c r="O51" s="145">
        <f>SUMIFS(Data!$G:$G,Data!$E:$E,'Total Allocation'!$A51,Data!$C:$C,1)</f>
        <v>1080.19299999999</v>
      </c>
      <c r="P51" s="145">
        <f t="shared" ref="P51:P53" si="7">(C51/C$54)*P$26</f>
        <v>2862.0145668518121</v>
      </c>
      <c r="Q51" s="145">
        <f t="shared" ref="Q51:Q53" si="8">(D51/D$54)*Q$26</f>
        <v>2694.1789380424134</v>
      </c>
      <c r="R51" s="145">
        <f t="shared" ref="R51:R53" si="9">(E51/E$54)*R$26</f>
        <v>2774.1457436859059</v>
      </c>
      <c r="S51" s="133">
        <f t="shared" si="6"/>
        <v>3136.8440828600401</v>
      </c>
      <c r="T51" s="145">
        <f>O51+'U Contr'!J52</f>
        <v>1080.19299999999</v>
      </c>
      <c r="U51" s="133">
        <f>P51+'U Contr'!K52</f>
        <v>2862.0145668518121</v>
      </c>
      <c r="V51" s="133">
        <f>Q51+'U Contr'!L52</f>
        <v>2694.1789380424134</v>
      </c>
      <c r="W51" s="133">
        <f>R51+'U Contr'!M52</f>
        <v>2774.1457436859059</v>
      </c>
      <c r="X51" s="133">
        <f>S51+'U Contr'!N52</f>
        <v>3136.8440828600401</v>
      </c>
      <c r="Y51" s="123"/>
    </row>
    <row r="52" spans="1:25" s="13" customFormat="1">
      <c r="A52" s="71" t="s">
        <v>44</v>
      </c>
      <c r="B52" s="146"/>
      <c r="C52" s="145">
        <v>1277.316</v>
      </c>
      <c r="D52" s="147">
        <v>2942.6350000001089</v>
      </c>
      <c r="E52" s="147">
        <v>2642.2485039044764</v>
      </c>
      <c r="F52" s="147">
        <v>2597.075153802889</v>
      </c>
      <c r="G52" s="147">
        <v>3153.091552569158</v>
      </c>
      <c r="H52" s="145">
        <v>1271.7190000000103</v>
      </c>
      <c r="I52" s="147">
        <v>3096.2087299264822</v>
      </c>
      <c r="J52" s="147">
        <v>2769.3898055999443</v>
      </c>
      <c r="K52" s="147">
        <v>2687.874080317747</v>
      </c>
      <c r="L52" s="147">
        <v>3275.0638719480612</v>
      </c>
      <c r="M52" s="146"/>
      <c r="N52" s="146"/>
      <c r="O52" s="145">
        <f>SUMIFS(Data!$G:$G,Data!$E:$E,'Total Allocation'!$A52,Data!$C:$C,1)</f>
        <v>1357.9880000000101</v>
      </c>
      <c r="P52" s="145">
        <f t="shared" si="7"/>
        <v>3306.8806172085015</v>
      </c>
      <c r="Q52" s="145">
        <f t="shared" si="8"/>
        <v>2887.8508744785013</v>
      </c>
      <c r="R52" s="145">
        <f t="shared" si="9"/>
        <v>2973.5661201683838</v>
      </c>
      <c r="S52" s="147">
        <f t="shared" si="6"/>
        <v>3508.7618706184658</v>
      </c>
      <c r="T52" s="145">
        <f>O52+'U Contr'!J53</f>
        <v>1357.9880000000101</v>
      </c>
      <c r="U52" s="147">
        <f>P52+'U Contr'!K53</f>
        <v>3306.8806172085015</v>
      </c>
      <c r="V52" s="147">
        <f>Q52+'U Contr'!L53</f>
        <v>2887.8508744785013</v>
      </c>
      <c r="W52" s="147">
        <f>R52+'U Contr'!M53</f>
        <v>2973.5661201683838</v>
      </c>
      <c r="X52" s="147">
        <f>S52+'U Contr'!N53</f>
        <v>3508.7618706184658</v>
      </c>
      <c r="Y52" s="123"/>
    </row>
    <row r="53" spans="1:25" s="13" customFormat="1">
      <c r="A53" s="71" t="s">
        <v>82</v>
      </c>
      <c r="B53" s="146"/>
      <c r="C53" s="145">
        <v>0</v>
      </c>
      <c r="D53" s="133">
        <v>0</v>
      </c>
      <c r="E53" s="133">
        <v>0</v>
      </c>
      <c r="F53" s="133">
        <v>0</v>
      </c>
      <c r="G53" s="133">
        <v>0</v>
      </c>
      <c r="H53" s="145">
        <v>0</v>
      </c>
      <c r="I53" s="133">
        <v>0</v>
      </c>
      <c r="J53" s="133">
        <v>0</v>
      </c>
      <c r="K53" s="133">
        <v>0</v>
      </c>
      <c r="L53" s="133">
        <v>0</v>
      </c>
      <c r="M53" s="146"/>
      <c r="N53" s="146"/>
      <c r="O53" s="145">
        <f>SUMIFS(Data!$G:$G,Data!$E:$E,'Total Allocation'!$A53,Data!$C:$C,1)</f>
        <v>0</v>
      </c>
      <c r="P53" s="145">
        <f t="shared" si="7"/>
        <v>0</v>
      </c>
      <c r="Q53" s="145">
        <f t="shared" si="8"/>
        <v>0</v>
      </c>
      <c r="R53" s="145">
        <f t="shared" si="9"/>
        <v>0</v>
      </c>
      <c r="S53" s="133">
        <f t="shared" si="6"/>
        <v>0</v>
      </c>
      <c r="T53" s="145">
        <f>O53+'U Contr'!J54</f>
        <v>0</v>
      </c>
      <c r="U53" s="133">
        <f>P53+'U Contr'!K54</f>
        <v>0</v>
      </c>
      <c r="V53" s="133">
        <f>Q53+'U Contr'!L54</f>
        <v>0</v>
      </c>
      <c r="W53" s="133">
        <f>R53+'U Contr'!M54</f>
        <v>0</v>
      </c>
      <c r="X53" s="133">
        <f>S53+'U Contr'!N54</f>
        <v>0</v>
      </c>
      <c r="Y53" s="123"/>
    </row>
    <row r="54" spans="1:25" s="13" customFormat="1">
      <c r="A54" s="124" t="s">
        <v>83</v>
      </c>
      <c r="B54" s="146"/>
      <c r="C54" s="148">
        <v>3802.2350000000597</v>
      </c>
      <c r="D54" s="149">
        <v>9135.8230000005096</v>
      </c>
      <c r="E54" s="149">
        <v>8203.2310000005291</v>
      </c>
      <c r="F54" s="149">
        <v>8062.9840000004806</v>
      </c>
      <c r="G54" s="149">
        <v>9734.7576666671921</v>
      </c>
      <c r="H54" s="148">
        <v>3548.1400000000394</v>
      </c>
      <c r="I54" s="149">
        <v>9216.6020000001608</v>
      </c>
      <c r="J54" s="149">
        <v>8597.95900000033</v>
      </c>
      <c r="K54" s="149">
        <v>8344.8820000004016</v>
      </c>
      <c r="L54" s="149">
        <v>9902.5276666669779</v>
      </c>
      <c r="M54" s="146"/>
      <c r="N54" s="146"/>
      <c r="O54" s="148">
        <f t="shared" ref="O54:S54" si="10">O50+O51+O52+O53</f>
        <v>3765.1990000000606</v>
      </c>
      <c r="P54" s="149">
        <f>P50+P51+P52+P53</f>
        <v>9843.7169999999714</v>
      </c>
      <c r="Q54" s="149">
        <f t="shared" si="10"/>
        <v>8965.7380000004414</v>
      </c>
      <c r="R54" s="149">
        <f t="shared" si="10"/>
        <v>9231.8530000002011</v>
      </c>
      <c r="S54" s="149">
        <f t="shared" si="10"/>
        <v>10602.169000000225</v>
      </c>
      <c r="T54" s="148">
        <f>O54+'U Contr'!J55</f>
        <v>3765.1990000000606</v>
      </c>
      <c r="U54" s="149">
        <f>P54+'U Contr'!K55</f>
        <v>9843.7169999999714</v>
      </c>
      <c r="V54" s="149">
        <f>Q54+'U Contr'!L55</f>
        <v>8965.7380000004414</v>
      </c>
      <c r="W54" s="149">
        <f>R54+'U Contr'!M55</f>
        <v>9231.8530000002011</v>
      </c>
      <c r="X54" s="149">
        <f>S54+'U Contr'!N55</f>
        <v>10602.169000000225</v>
      </c>
      <c r="Y54" s="123"/>
    </row>
    <row r="55" spans="1:25" s="13" customFormat="1">
      <c r="A55" s="71" t="s">
        <v>38</v>
      </c>
      <c r="B55" s="146"/>
      <c r="C55" s="145">
        <v>1530.8230000000899</v>
      </c>
      <c r="D55" s="133">
        <v>5126.1369999993194</v>
      </c>
      <c r="E55" s="133">
        <v>4790.5317407993207</v>
      </c>
      <c r="F55" s="133">
        <v>4419.6608127909576</v>
      </c>
      <c r="G55" s="133">
        <v>5289.0508511965627</v>
      </c>
      <c r="H55" s="145">
        <v>1603.47199999998</v>
      </c>
      <c r="I55" s="133">
        <v>5928.5636770599485</v>
      </c>
      <c r="J55" s="133">
        <v>5020.2728566777105</v>
      </c>
      <c r="K55" s="133">
        <v>4749.64335693879</v>
      </c>
      <c r="L55" s="133">
        <v>5767.3172968921426</v>
      </c>
      <c r="M55" s="146"/>
      <c r="N55" s="146"/>
      <c r="O55" s="145">
        <f>SUMIFS(Data!$G:$G,Data!$E:$E,'Total Allocation'!$A55,Data!$C:$C,1)</f>
        <v>1689.82200000015</v>
      </c>
      <c r="P55" s="145">
        <f>(C55/C$57)*P$30</f>
        <v>6215.7304993677035</v>
      </c>
      <c r="Q55" s="145">
        <f t="shared" ref="Q55:R55" si="11">(D55/D$57)*Q$30</f>
        <v>5335.8505083882865</v>
      </c>
      <c r="R55" s="145">
        <f t="shared" si="11"/>
        <v>4940.0086832265861</v>
      </c>
      <c r="S55" s="133">
        <f t="shared" si="6"/>
        <v>6060.4705636609096</v>
      </c>
      <c r="T55" s="145">
        <f>O55+'U Contr'!J56</f>
        <v>1689.82200000015</v>
      </c>
      <c r="U55" s="133">
        <f>P55+'U Contr'!K56</f>
        <v>6215.7304993677035</v>
      </c>
      <c r="V55" s="133">
        <f>Q55+'U Contr'!L56</f>
        <v>5335.8505083882865</v>
      </c>
      <c r="W55" s="133">
        <f>R55+'U Contr'!M56</f>
        <v>4940.0086832265861</v>
      </c>
      <c r="X55" s="133">
        <f>S55+'U Contr'!N56</f>
        <v>6060.4705636609096</v>
      </c>
      <c r="Y55" s="123"/>
    </row>
    <row r="56" spans="1:25" s="13" customFormat="1">
      <c r="A56" s="71" t="s">
        <v>84</v>
      </c>
      <c r="B56" s="146"/>
      <c r="C56" s="145">
        <v>484.153000000014</v>
      </c>
      <c r="D56" s="147">
        <v>2509.2130000002799</v>
      </c>
      <c r="E56" s="147">
        <v>2344.9362592004904</v>
      </c>
      <c r="F56" s="147">
        <v>2163.3971872090719</v>
      </c>
      <c r="G56" s="147">
        <v>2500.5664821366186</v>
      </c>
      <c r="H56" s="145">
        <v>459.16800000001399</v>
      </c>
      <c r="I56" s="147">
        <v>1875.0253229403525</v>
      </c>
      <c r="J56" s="147">
        <v>2457.3931433213597</v>
      </c>
      <c r="K56" s="147">
        <v>2324.9216430613083</v>
      </c>
      <c r="L56" s="147">
        <v>2372.1693697743449</v>
      </c>
      <c r="M56" s="146"/>
      <c r="N56" s="146"/>
      <c r="O56" s="145">
        <f>SUMIFS(Data!$G:$G,Data!$E:$E,'Total Allocation'!$A56,Data!$C:$C,1)</f>
        <v>437.04200000000901</v>
      </c>
      <c r="P56" s="145">
        <f>(C56/C$57)*P$30</f>
        <v>1965.8475006321971</v>
      </c>
      <c r="Q56" s="145">
        <f t="shared" ref="Q56" si="12">(D56/D$57)*Q$30</f>
        <v>2611.8664916110843</v>
      </c>
      <c r="R56" s="145">
        <f t="shared" ref="R56" si="13">(E56/E$57)*R$30</f>
        <v>2418.1043167726621</v>
      </c>
      <c r="S56" s="147">
        <f t="shared" si="6"/>
        <v>2477.6201030053176</v>
      </c>
      <c r="T56" s="145">
        <f>O56+'U Contr'!J57</f>
        <v>437.04200000000901</v>
      </c>
      <c r="U56" s="147">
        <f>P56+'U Contr'!K57</f>
        <v>1965.8475006321971</v>
      </c>
      <c r="V56" s="147">
        <f>Q56+'U Contr'!L57</f>
        <v>2611.8664916110843</v>
      </c>
      <c r="W56" s="147">
        <f>R56+'U Contr'!M57</f>
        <v>2418.1043167726621</v>
      </c>
      <c r="X56" s="147">
        <f>S56+'U Contr'!N57</f>
        <v>2477.6201030053176</v>
      </c>
      <c r="Y56" s="123"/>
    </row>
    <row r="57" spans="1:25" s="13" customFormat="1" ht="12.75" thickBot="1">
      <c r="A57" s="125" t="s">
        <v>85</v>
      </c>
      <c r="B57" s="152"/>
      <c r="C57" s="150">
        <v>2014.9760000001038</v>
      </c>
      <c r="D57" s="151">
        <v>7635.3499999995993</v>
      </c>
      <c r="E57" s="151">
        <v>7135.4679999998116</v>
      </c>
      <c r="F57" s="151">
        <v>6583.05800000003</v>
      </c>
      <c r="G57" s="151">
        <v>7789.6173333331817</v>
      </c>
      <c r="H57" s="150">
        <v>2062.639999999994</v>
      </c>
      <c r="I57" s="151">
        <v>7803.589000000301</v>
      </c>
      <c r="J57" s="151">
        <v>7477.6659999990698</v>
      </c>
      <c r="K57" s="151">
        <v>7074.5650000000987</v>
      </c>
      <c r="L57" s="151">
        <v>8139.4866666664866</v>
      </c>
      <c r="M57" s="152"/>
      <c r="N57" s="152"/>
      <c r="O57" s="151">
        <f t="shared" ref="O57:R57" si="14">O55+O56</f>
        <v>2126.8640000001587</v>
      </c>
      <c r="P57" s="151">
        <f t="shared" si="14"/>
        <v>8181.5779999999004</v>
      </c>
      <c r="Q57" s="151">
        <f>Q55+Q56</f>
        <v>7947.7169999993712</v>
      </c>
      <c r="R57" s="151">
        <f t="shared" si="14"/>
        <v>7358.1129999992481</v>
      </c>
      <c r="S57" s="151">
        <f t="shared" si="6"/>
        <v>8538.0906666662268</v>
      </c>
      <c r="T57" s="151">
        <f>O57+'U Contr'!J58</f>
        <v>2126.8640000001587</v>
      </c>
      <c r="U57" s="151">
        <f>P57+'U Contr'!K58</f>
        <v>8181.5779999999004</v>
      </c>
      <c r="V57" s="151">
        <f>Q57+'U Contr'!L58</f>
        <v>7947.7169999993712</v>
      </c>
      <c r="W57" s="151">
        <f>R57+'U Contr'!M58</f>
        <v>7358.1129999992481</v>
      </c>
      <c r="X57" s="151">
        <f>S57+'U Contr'!N58</f>
        <v>8538.0906666662268</v>
      </c>
      <c r="Y57" s="126"/>
    </row>
    <row r="58" spans="1:25">
      <c r="A58" s="273"/>
    </row>
    <row r="60" spans="1:25">
      <c r="A60" s="21" t="s">
        <v>597</v>
      </c>
    </row>
  </sheetData>
  <pageMargins left="0.7" right="0.7" top="0.75" bottom="0.75" header="0.3" footer="0.3"/>
  <pageSetup scale="84" orientation="landscape" r:id="rId1"/>
  <headerFooter>
    <oddFooter>Page &amp;P</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AY77"/>
  <sheetViews>
    <sheetView showGridLines="0" zoomScale="90" zoomScaleNormal="90" workbookViewId="0"/>
  </sheetViews>
  <sheetFormatPr defaultColWidth="9.140625" defaultRowHeight="12.75"/>
  <cols>
    <col min="1" max="1" width="22.28515625" style="26" customWidth="1"/>
    <col min="2" max="2" width="8.5703125" style="26" hidden="1" customWidth="1"/>
    <col min="3" max="3" width="9.7109375" style="26" hidden="1" customWidth="1"/>
    <col min="4" max="4" width="9.28515625" style="26" hidden="1" customWidth="1"/>
    <col min="5" max="6" width="8.5703125" style="26" hidden="1" customWidth="1"/>
    <col min="7" max="7" width="9.140625" style="26" hidden="1" customWidth="1"/>
    <col min="8" max="21" width="8.5703125" style="26" hidden="1" customWidth="1"/>
    <col min="22" max="22" width="9.28515625" style="26" hidden="1" customWidth="1"/>
    <col min="23" max="23" width="9.7109375" style="26" hidden="1" customWidth="1"/>
    <col min="24" max="24" width="9.28515625" style="26" hidden="1" customWidth="1"/>
    <col min="25" max="26" width="8.5703125" style="26" hidden="1" customWidth="1"/>
    <col min="27" max="27" width="9.7109375" style="26" hidden="1" customWidth="1"/>
    <col min="28" max="28" width="9.28515625" style="26" hidden="1" customWidth="1"/>
    <col min="29" max="29" width="8.5703125" style="26" hidden="1" customWidth="1"/>
    <col min="30" max="30" width="8.42578125" style="26" customWidth="1"/>
    <col min="31" max="31" width="9.7109375" style="26" bestFit="1" customWidth="1"/>
    <col min="32" max="32" width="9.28515625" style="26" bestFit="1" customWidth="1"/>
    <col min="33" max="33" width="8.5703125" style="26" bestFit="1" customWidth="1"/>
    <col min="34" max="34" width="8.5703125" style="26" customWidth="1"/>
    <col min="35" max="35" width="10" style="26" bestFit="1" customWidth="1"/>
    <col min="36" max="36" width="9.7109375" style="26" bestFit="1" customWidth="1"/>
    <col min="37" max="46" width="8.5703125" style="26" customWidth="1"/>
    <col min="47" max="47" width="9.7109375" style="26" bestFit="1" customWidth="1"/>
    <col min="48" max="48" width="9.28515625" style="26" bestFit="1" customWidth="1"/>
    <col min="49" max="49" width="8.5703125" style="26" bestFit="1" customWidth="1"/>
    <col min="50" max="16384" width="9.140625" style="26"/>
  </cols>
  <sheetData>
    <row r="1" spans="1:51" s="9" customFormat="1" ht="13.5" customHeight="1">
      <c r="A1" s="270" t="s">
        <v>580</v>
      </c>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row>
    <row r="2" spans="1:51" s="9" customFormat="1" ht="13.5" customHeight="1">
      <c r="A2" s="15" t="s">
        <v>47</v>
      </c>
      <c r="B2" s="15"/>
      <c r="C2" s="15"/>
      <c r="D2" s="15"/>
      <c r="E2" s="15"/>
      <c r="F2" s="15"/>
      <c r="G2" s="15"/>
      <c r="H2" s="15"/>
      <c r="I2" s="15"/>
      <c r="J2" s="15"/>
      <c r="K2" s="15"/>
      <c r="L2" s="15"/>
      <c r="M2" s="15"/>
      <c r="N2" s="15"/>
      <c r="O2" s="15"/>
      <c r="P2" s="15"/>
      <c r="Q2" s="15"/>
      <c r="R2" s="15"/>
      <c r="S2" s="15"/>
      <c r="T2" s="15"/>
      <c r="U2" s="15"/>
      <c r="V2" s="15"/>
      <c r="W2" s="15"/>
      <c r="X2" s="15"/>
      <c r="Y2" s="15"/>
      <c r="Z2" s="15"/>
      <c r="AA2" s="15"/>
      <c r="AB2" s="15"/>
      <c r="AC2" s="15"/>
      <c r="AD2" s="15"/>
      <c r="AE2" s="15"/>
      <c r="AF2" s="15"/>
      <c r="AG2" s="15"/>
      <c r="AH2" s="15"/>
      <c r="AI2" s="15"/>
      <c r="AJ2" s="15"/>
      <c r="AK2" s="15"/>
      <c r="AL2" s="15"/>
      <c r="AM2" s="15"/>
      <c r="AN2" s="15"/>
      <c r="AO2" s="15"/>
      <c r="AP2" s="15"/>
      <c r="AQ2" s="15"/>
      <c r="AR2" s="15"/>
      <c r="AS2" s="15"/>
      <c r="AT2" s="15"/>
      <c r="AU2" s="15"/>
      <c r="AV2" s="15"/>
      <c r="AW2" s="15"/>
    </row>
    <row r="3" spans="1:51" s="9" customFormat="1" ht="13.5" customHeight="1">
      <c r="A3" s="15" t="str">
        <f>CONCATENATE("For Academic Year ",Data!$X$3)</f>
        <v>For Academic Year 2023-24</v>
      </c>
      <c r="B3" s="15"/>
      <c r="C3" s="15"/>
      <c r="D3" s="15"/>
      <c r="E3" s="15"/>
      <c r="F3" s="15"/>
      <c r="G3" s="15"/>
      <c r="H3" s="15"/>
      <c r="I3" s="15"/>
      <c r="J3" s="15"/>
      <c r="K3" s="15"/>
      <c r="L3" s="15"/>
      <c r="M3" s="15"/>
      <c r="N3" s="15"/>
      <c r="O3" s="15"/>
      <c r="P3" s="15"/>
      <c r="Q3" s="15"/>
      <c r="R3" s="15"/>
      <c r="S3" s="15"/>
      <c r="T3" s="15"/>
      <c r="U3" s="15"/>
      <c r="V3" s="15"/>
      <c r="W3" s="15"/>
      <c r="X3" s="15"/>
      <c r="Y3" s="15"/>
      <c r="Z3" s="15"/>
      <c r="AA3" s="15"/>
      <c r="AB3" s="15"/>
      <c r="AC3" s="15"/>
      <c r="AD3" s="15"/>
      <c r="AE3" s="15"/>
      <c r="AF3" s="15"/>
      <c r="AG3" s="15"/>
      <c r="AH3" s="15"/>
      <c r="AI3" s="15"/>
      <c r="AJ3" s="15"/>
      <c r="AK3" s="15"/>
      <c r="AL3" s="15"/>
      <c r="AM3" s="15"/>
      <c r="AN3" s="15"/>
      <c r="AO3" s="15"/>
      <c r="AP3" s="15"/>
      <c r="AQ3" s="15"/>
      <c r="AR3" s="15"/>
      <c r="AS3" s="15"/>
      <c r="AT3" s="15"/>
      <c r="AU3" s="15"/>
      <c r="AV3" s="15"/>
      <c r="AW3" s="15"/>
    </row>
    <row r="4" spans="1:51" s="9" customFormat="1" ht="13.5" customHeight="1">
      <c r="A4" s="15"/>
      <c r="B4" s="15"/>
      <c r="C4" s="15"/>
      <c r="D4" s="15"/>
      <c r="E4" s="15"/>
      <c r="F4" s="15"/>
      <c r="G4" s="15"/>
      <c r="H4" s="15"/>
      <c r="I4" s="15"/>
      <c r="J4" s="15"/>
      <c r="K4" s="15"/>
      <c r="L4" s="15"/>
      <c r="M4" s="15"/>
      <c r="N4" s="15"/>
      <c r="O4" s="15"/>
      <c r="P4" s="15"/>
      <c r="Q4" s="15"/>
      <c r="R4" s="15"/>
      <c r="S4" s="15"/>
      <c r="T4" s="15"/>
      <c r="U4" s="15"/>
      <c r="V4" s="15"/>
      <c r="W4" s="15"/>
      <c r="X4" s="15"/>
      <c r="Y4" s="15"/>
      <c r="Z4" s="15"/>
      <c r="AA4" s="15"/>
      <c r="AB4" s="15"/>
      <c r="AC4" s="15"/>
      <c r="AD4" s="15"/>
      <c r="AE4" s="15"/>
      <c r="AF4" s="15"/>
      <c r="AG4" s="15"/>
      <c r="AH4" s="15"/>
      <c r="AI4" s="15"/>
      <c r="AJ4" s="15"/>
      <c r="AK4" s="15"/>
      <c r="AL4" s="15"/>
      <c r="AM4" s="15"/>
      <c r="AN4" s="15"/>
      <c r="AO4" s="15"/>
      <c r="AP4" s="15"/>
      <c r="AQ4" s="15"/>
      <c r="AR4" s="15"/>
      <c r="AS4" s="15"/>
      <c r="AT4" s="15"/>
      <c r="AU4" s="15"/>
      <c r="AV4" s="15"/>
      <c r="AW4" s="15"/>
    </row>
    <row r="5" spans="1:51" s="9" customFormat="1" ht="13.5" customHeight="1">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row>
    <row r="6" spans="1:51" s="274" customFormat="1" ht="15">
      <c r="B6" s="270"/>
      <c r="C6" s="270"/>
      <c r="D6" s="276"/>
      <c r="E6" s="270"/>
      <c r="F6" s="270"/>
      <c r="G6" s="270"/>
      <c r="H6" s="270"/>
      <c r="I6" s="270"/>
      <c r="J6" s="270"/>
      <c r="K6" s="270"/>
      <c r="L6" s="270"/>
      <c r="M6" s="270"/>
      <c r="N6" s="270"/>
      <c r="O6" s="270"/>
      <c r="P6" s="270"/>
      <c r="Q6" s="270"/>
      <c r="R6" s="270"/>
      <c r="S6" s="270"/>
      <c r="T6" s="270"/>
      <c r="U6" s="270"/>
      <c r="V6" s="270"/>
      <c r="W6" s="270"/>
      <c r="X6" s="276"/>
      <c r="Y6" s="270"/>
      <c r="Z6" s="270"/>
      <c r="AA6" s="270"/>
      <c r="AB6" s="276"/>
      <c r="AC6" s="270"/>
      <c r="AD6" s="270"/>
      <c r="AE6" s="270"/>
      <c r="AF6" s="276"/>
      <c r="AG6" s="270"/>
      <c r="AH6" s="270"/>
      <c r="AI6" s="270"/>
      <c r="AJ6" s="270"/>
      <c r="AK6" s="270"/>
      <c r="AL6" s="270"/>
      <c r="AM6" s="270"/>
      <c r="AN6" s="270"/>
      <c r="AO6" s="270"/>
      <c r="AP6" s="270"/>
      <c r="AQ6" s="270"/>
      <c r="AR6" s="270"/>
      <c r="AS6" s="270"/>
      <c r="AT6" s="270"/>
      <c r="AU6" s="270"/>
      <c r="AV6" s="276"/>
      <c r="AW6" s="270"/>
    </row>
    <row r="7" spans="1:51" s="9" customFormat="1" ht="13.5" customHeight="1" thickBot="1">
      <c r="C7" s="15"/>
      <c r="E7" s="15"/>
      <c r="G7" s="15"/>
      <c r="H7" s="15"/>
      <c r="I7" s="15"/>
      <c r="J7" s="15"/>
      <c r="K7" s="15"/>
      <c r="L7" s="15"/>
      <c r="W7" s="15"/>
      <c r="X7" s="15"/>
      <c r="Y7" s="15" t="s">
        <v>126</v>
      </c>
      <c r="Z7" s="15"/>
      <c r="AA7" s="15"/>
      <c r="AB7" s="15"/>
      <c r="AC7" s="15"/>
      <c r="AD7" s="15"/>
      <c r="AE7" s="15"/>
      <c r="AF7" s="15"/>
      <c r="AG7" s="15"/>
      <c r="AH7" s="15"/>
      <c r="AI7" s="15"/>
      <c r="AJ7" s="15"/>
      <c r="AK7" s="15"/>
      <c r="AL7" s="15"/>
      <c r="AM7" s="15"/>
      <c r="AN7" s="15"/>
      <c r="AO7" s="15"/>
      <c r="AP7" s="15"/>
      <c r="AQ7" s="15"/>
      <c r="AR7" s="15"/>
      <c r="AS7" s="15"/>
      <c r="AT7" s="15" t="s">
        <v>528</v>
      </c>
      <c r="AU7" s="15"/>
      <c r="AV7" s="15"/>
      <c r="AW7" s="15"/>
    </row>
    <row r="8" spans="1:51" s="2" customFormat="1" ht="12" customHeight="1">
      <c r="A8" s="159"/>
      <c r="B8" s="33" t="s">
        <v>56</v>
      </c>
      <c r="C8" s="33" t="s">
        <v>56</v>
      </c>
      <c r="D8" s="33" t="s">
        <v>56</v>
      </c>
      <c r="E8" s="243" t="s">
        <v>56</v>
      </c>
      <c r="F8" s="406" t="s">
        <v>49</v>
      </c>
      <c r="G8" s="406" t="s">
        <v>49</v>
      </c>
      <c r="H8" s="406" t="s">
        <v>49</v>
      </c>
      <c r="I8" s="407" t="s">
        <v>49</v>
      </c>
      <c r="J8" s="406" t="s">
        <v>52</v>
      </c>
      <c r="K8" s="406" t="s">
        <v>52</v>
      </c>
      <c r="L8" s="406" t="s">
        <v>52</v>
      </c>
      <c r="M8" s="407" t="s">
        <v>52</v>
      </c>
      <c r="N8" s="406" t="s">
        <v>586</v>
      </c>
      <c r="O8" s="406" t="s">
        <v>586</v>
      </c>
      <c r="P8" s="406" t="s">
        <v>586</v>
      </c>
      <c r="Q8" s="407" t="s">
        <v>586</v>
      </c>
      <c r="R8" s="406" t="s">
        <v>614</v>
      </c>
      <c r="S8" s="406" t="s">
        <v>614</v>
      </c>
      <c r="T8" s="406" t="s">
        <v>614</v>
      </c>
      <c r="U8" s="407" t="s">
        <v>614</v>
      </c>
      <c r="V8" s="33" t="s">
        <v>148</v>
      </c>
      <c r="W8" s="33" t="s">
        <v>148</v>
      </c>
      <c r="X8" s="33" t="s">
        <v>148</v>
      </c>
      <c r="Y8" s="243" t="s">
        <v>148</v>
      </c>
      <c r="Z8" s="33" t="s">
        <v>158</v>
      </c>
      <c r="AA8" s="33" t="s">
        <v>158</v>
      </c>
      <c r="AB8" s="33" t="s">
        <v>158</v>
      </c>
      <c r="AC8" s="243" t="s">
        <v>158</v>
      </c>
      <c r="AD8" s="33" t="s">
        <v>177</v>
      </c>
      <c r="AE8" s="33" t="s">
        <v>177</v>
      </c>
      <c r="AF8" s="33" t="s">
        <v>177</v>
      </c>
      <c r="AG8" s="243" t="s">
        <v>177</v>
      </c>
      <c r="AH8" s="33" t="s">
        <v>581</v>
      </c>
      <c r="AI8" s="33" t="s">
        <v>581</v>
      </c>
      <c r="AJ8" s="33" t="s">
        <v>581</v>
      </c>
      <c r="AK8" s="73" t="s">
        <v>581</v>
      </c>
      <c r="AL8" s="33" t="s">
        <v>595</v>
      </c>
      <c r="AM8" s="33" t="s">
        <v>595</v>
      </c>
      <c r="AN8" s="33" t="s">
        <v>595</v>
      </c>
      <c r="AO8" s="73" t="s">
        <v>595</v>
      </c>
      <c r="AP8" s="33" t="s">
        <v>615</v>
      </c>
      <c r="AQ8" s="33" t="s">
        <v>615</v>
      </c>
      <c r="AR8" s="33" t="s">
        <v>615</v>
      </c>
      <c r="AS8" s="73" t="s">
        <v>615</v>
      </c>
      <c r="AT8" s="33" t="str">
        <f>Data!$X$3</f>
        <v>2023-24</v>
      </c>
      <c r="AU8" s="33" t="str">
        <f>Data!$X$3</f>
        <v>2023-24</v>
      </c>
      <c r="AV8" s="33" t="str">
        <f>Data!$X$3</f>
        <v>2023-24</v>
      </c>
      <c r="AW8" s="73" t="str">
        <f>Data!$X$3</f>
        <v>2023-24</v>
      </c>
    </row>
    <row r="9" spans="1:51" s="2" customFormat="1" ht="15" customHeight="1" thickBot="1">
      <c r="A9" s="160" t="s">
        <v>0</v>
      </c>
      <c r="B9" s="103" t="s">
        <v>88</v>
      </c>
      <c r="C9" s="103" t="s">
        <v>87</v>
      </c>
      <c r="D9" s="103" t="s">
        <v>125</v>
      </c>
      <c r="E9" s="244" t="s">
        <v>86</v>
      </c>
      <c r="F9" s="103" t="s">
        <v>88</v>
      </c>
      <c r="G9" s="103" t="s">
        <v>87</v>
      </c>
      <c r="H9" s="103" t="s">
        <v>125</v>
      </c>
      <c r="I9" s="405" t="s">
        <v>86</v>
      </c>
      <c r="J9" s="404" t="s">
        <v>88</v>
      </c>
      <c r="K9" s="404" t="s">
        <v>87</v>
      </c>
      <c r="L9" s="404" t="s">
        <v>125</v>
      </c>
      <c r="M9" s="244" t="s">
        <v>86</v>
      </c>
      <c r="N9" s="404" t="s">
        <v>582</v>
      </c>
      <c r="O9" s="404" t="s">
        <v>583</v>
      </c>
      <c r="P9" s="404" t="s">
        <v>584</v>
      </c>
      <c r="Q9" s="244" t="s">
        <v>585</v>
      </c>
      <c r="R9" s="404" t="s">
        <v>582</v>
      </c>
      <c r="S9" s="404" t="s">
        <v>583</v>
      </c>
      <c r="T9" s="404" t="s">
        <v>584</v>
      </c>
      <c r="U9" s="244" t="s">
        <v>585</v>
      </c>
      <c r="V9" s="103" t="s">
        <v>582</v>
      </c>
      <c r="W9" s="103" t="s">
        <v>583</v>
      </c>
      <c r="X9" s="103" t="s">
        <v>584</v>
      </c>
      <c r="Y9" s="244" t="s">
        <v>585</v>
      </c>
      <c r="Z9" s="103" t="s">
        <v>582</v>
      </c>
      <c r="AA9" s="103" t="s">
        <v>583</v>
      </c>
      <c r="AB9" s="103" t="s">
        <v>584</v>
      </c>
      <c r="AC9" s="244" t="s">
        <v>585</v>
      </c>
      <c r="AD9" s="103" t="s">
        <v>582</v>
      </c>
      <c r="AE9" s="103" t="s">
        <v>583</v>
      </c>
      <c r="AF9" s="103" t="s">
        <v>584</v>
      </c>
      <c r="AG9" s="244" t="s">
        <v>585</v>
      </c>
      <c r="AH9" s="103" t="s">
        <v>582</v>
      </c>
      <c r="AI9" s="103" t="s">
        <v>583</v>
      </c>
      <c r="AJ9" s="103" t="s">
        <v>584</v>
      </c>
      <c r="AK9" s="74" t="s">
        <v>585</v>
      </c>
      <c r="AL9" s="103" t="s">
        <v>582</v>
      </c>
      <c r="AM9" s="103" t="s">
        <v>583</v>
      </c>
      <c r="AN9" s="103" t="s">
        <v>584</v>
      </c>
      <c r="AO9" s="74" t="s">
        <v>585</v>
      </c>
      <c r="AP9" s="103" t="s">
        <v>582</v>
      </c>
      <c r="AQ9" s="103" t="s">
        <v>583</v>
      </c>
      <c r="AR9" s="103" t="s">
        <v>584</v>
      </c>
      <c r="AS9" s="74" t="s">
        <v>585</v>
      </c>
      <c r="AT9" s="103" t="s">
        <v>88</v>
      </c>
      <c r="AU9" s="103" t="s">
        <v>87</v>
      </c>
      <c r="AV9" s="103" t="s">
        <v>125</v>
      </c>
      <c r="AW9" s="74" t="s">
        <v>86</v>
      </c>
    </row>
    <row r="10" spans="1:51" s="2" customFormat="1" ht="12">
      <c r="A10" s="227" t="s">
        <v>1</v>
      </c>
      <c r="B10" s="246">
        <v>5143.97</v>
      </c>
      <c r="C10" s="247">
        <v>-437</v>
      </c>
      <c r="D10" s="336" t="s">
        <v>71</v>
      </c>
      <c r="E10" s="248">
        <v>4707</v>
      </c>
      <c r="F10" s="246">
        <v>3819.1509999999998</v>
      </c>
      <c r="G10" s="247">
        <v>-401</v>
      </c>
      <c r="H10" s="336" t="s">
        <v>71</v>
      </c>
      <c r="I10" s="248">
        <v>3418</v>
      </c>
      <c r="J10" s="246">
        <v>3087.6093333333001</v>
      </c>
      <c r="K10" s="247">
        <v>-334.71190733330002</v>
      </c>
      <c r="L10" s="336" t="s">
        <v>71</v>
      </c>
      <c r="M10" s="248">
        <v>2753</v>
      </c>
      <c r="N10" s="246">
        <v>3149.2930000000001</v>
      </c>
      <c r="O10" s="247">
        <v>-393.29650699999593</v>
      </c>
      <c r="P10" s="336" t="s">
        <v>71</v>
      </c>
      <c r="Q10" s="248">
        <v>2756</v>
      </c>
      <c r="R10" s="246">
        <v>3188.7899173333567</v>
      </c>
      <c r="S10" s="247">
        <v>-382</v>
      </c>
      <c r="T10" s="336">
        <v>0</v>
      </c>
      <c r="U10" s="248">
        <v>2807</v>
      </c>
      <c r="V10" s="246">
        <v>3048.6120360000373</v>
      </c>
      <c r="W10" s="247">
        <v>-316.03730800000039</v>
      </c>
      <c r="X10" s="336">
        <v>0</v>
      </c>
      <c r="Y10" s="248">
        <v>2733</v>
      </c>
      <c r="Z10" s="246">
        <v>3290.18964500007</v>
      </c>
      <c r="AA10" s="247">
        <v>-263.1551703333335</v>
      </c>
      <c r="AB10" s="336">
        <v>0</v>
      </c>
      <c r="AC10" s="248">
        <v>3027</v>
      </c>
      <c r="AD10" s="246">
        <v>3017.5788613334303</v>
      </c>
      <c r="AE10" s="247">
        <v>-287.03079666666667</v>
      </c>
      <c r="AF10" s="336">
        <v>0</v>
      </c>
      <c r="AG10" s="251">
        <v>2731</v>
      </c>
      <c r="AH10" s="246">
        <v>2512.5393800000734</v>
      </c>
      <c r="AI10" s="423">
        <v>-294.02858366666601</v>
      </c>
      <c r="AJ10" s="247">
        <v>0</v>
      </c>
      <c r="AK10" s="249">
        <v>2219</v>
      </c>
      <c r="AL10" s="246">
        <v>2824.0942486667932</v>
      </c>
      <c r="AM10" s="423">
        <v>-308.06062299999968</v>
      </c>
      <c r="AN10" s="247">
        <v>0</v>
      </c>
      <c r="AO10" s="249">
        <v>2516</v>
      </c>
      <c r="AP10" s="246">
        <v>2746.4433333334468</v>
      </c>
      <c r="AQ10" s="423">
        <v>-223.38400000000001</v>
      </c>
      <c r="AR10" s="247">
        <v>0</v>
      </c>
      <c r="AS10" s="249">
        <v>2523</v>
      </c>
      <c r="AT10" s="246">
        <f>'Total Allocation'!X6</f>
        <v>3029.3426666668906</v>
      </c>
      <c r="AU10" s="423">
        <f>-'Aero 1000'!U6-'Aero Appr'!O6-HEET!O6-'U Contr'!O6-WRT!O6</f>
        <v>-254.47499999999965</v>
      </c>
      <c r="AV10" s="247">
        <f>-1*'Excl Int''l'!S9</f>
        <v>0</v>
      </c>
      <c r="AW10" s="249">
        <f>ROUND(AT10+AU10+AV10,0)</f>
        <v>2775</v>
      </c>
      <c r="AY10" s="370"/>
    </row>
    <row r="11" spans="1:51" s="2" customFormat="1" ht="12">
      <c r="A11" s="95" t="s">
        <v>34</v>
      </c>
      <c r="B11" s="250">
        <v>8921.48</v>
      </c>
      <c r="C11" s="137">
        <v>-414.78999999999905</v>
      </c>
      <c r="D11" s="337" t="s">
        <v>71</v>
      </c>
      <c r="E11" s="251">
        <v>8507</v>
      </c>
      <c r="F11" s="250">
        <v>8752.4953332999994</v>
      </c>
      <c r="G11" s="137">
        <v>-367</v>
      </c>
      <c r="H11" s="337" t="s">
        <v>71</v>
      </c>
      <c r="I11" s="251">
        <v>8385</v>
      </c>
      <c r="J11" s="250">
        <v>8243.5429999999997</v>
      </c>
      <c r="K11" s="137">
        <v>-281.5075556667</v>
      </c>
      <c r="L11" s="337" t="s">
        <v>71</v>
      </c>
      <c r="M11" s="251">
        <v>7962</v>
      </c>
      <c r="N11" s="250">
        <v>7953.6959999999999</v>
      </c>
      <c r="O11" s="137">
        <v>-261.92992200000072</v>
      </c>
      <c r="P11" s="337" t="s">
        <v>71</v>
      </c>
      <c r="Q11" s="251">
        <v>7692</v>
      </c>
      <c r="R11" s="250">
        <v>7754.6596656664697</v>
      </c>
      <c r="S11" s="137">
        <v>-212.19976966666695</v>
      </c>
      <c r="T11" s="337">
        <v>-11.659665666469238</v>
      </c>
      <c r="U11" s="251">
        <v>7531</v>
      </c>
      <c r="V11" s="250">
        <v>7760.9329166666939</v>
      </c>
      <c r="W11" s="137">
        <v>-173.93093466666687</v>
      </c>
      <c r="X11" s="337">
        <v>0</v>
      </c>
      <c r="Y11" s="251">
        <v>7587</v>
      </c>
      <c r="Z11" s="250">
        <v>7619.9309123310768</v>
      </c>
      <c r="AA11" s="137">
        <v>-159.27983366666675</v>
      </c>
      <c r="AB11" s="337">
        <v>0</v>
      </c>
      <c r="AC11" s="251">
        <v>7461</v>
      </c>
      <c r="AD11" s="250">
        <v>7123.0180403315462</v>
      </c>
      <c r="AE11" s="137">
        <v>-144.45540966666672</v>
      </c>
      <c r="AF11" s="337">
        <v>0</v>
      </c>
      <c r="AG11" s="251">
        <v>6979</v>
      </c>
      <c r="AH11" s="250">
        <v>7139.2202403316733</v>
      </c>
      <c r="AI11" s="137">
        <v>-171.65539500000008</v>
      </c>
      <c r="AJ11" s="137">
        <v>0</v>
      </c>
      <c r="AK11" s="252">
        <v>6968</v>
      </c>
      <c r="AL11" s="250">
        <v>6295.1322859992533</v>
      </c>
      <c r="AM11" s="137">
        <v>-155.07619733333337</v>
      </c>
      <c r="AN11" s="137">
        <v>0</v>
      </c>
      <c r="AO11" s="252">
        <v>6140</v>
      </c>
      <c r="AP11" s="250">
        <v>5969.285333332843</v>
      </c>
      <c r="AQ11" s="137">
        <v>-94.039333333333062</v>
      </c>
      <c r="AR11" s="137">
        <v>0</v>
      </c>
      <c r="AS11" s="252">
        <v>5875</v>
      </c>
      <c r="AT11" s="250">
        <f>'Total Allocation'!X7</f>
        <v>6120.8553333323243</v>
      </c>
      <c r="AU11" s="137">
        <f>-'Aero 1000'!U7-'Aero Appr'!O7-HEET!O7-'U Contr'!O7-WRT!O7</f>
        <v>-90.009666666666476</v>
      </c>
      <c r="AV11" s="137">
        <f>-1*'Excl Int''l'!S10</f>
        <v>0</v>
      </c>
      <c r="AW11" s="252">
        <f t="shared" ref="AW11:AW40" si="0">ROUND(AT11+AU11+AV11,0)</f>
        <v>6031</v>
      </c>
      <c r="AY11" s="370"/>
    </row>
    <row r="12" spans="1:51" s="2" customFormat="1" ht="12">
      <c r="A12" s="96" t="s">
        <v>3</v>
      </c>
      <c r="B12" s="206">
        <v>2056.7199999999998</v>
      </c>
      <c r="C12" s="136">
        <v>-131.95999999999981</v>
      </c>
      <c r="D12" s="338" t="s">
        <v>71</v>
      </c>
      <c r="E12" s="251">
        <v>1925</v>
      </c>
      <c r="F12" s="206">
        <v>1916.9829999999999</v>
      </c>
      <c r="G12" s="136">
        <v>-89.062209999999993</v>
      </c>
      <c r="H12" s="338" t="s">
        <v>71</v>
      </c>
      <c r="I12" s="251">
        <v>1828</v>
      </c>
      <c r="J12" s="206">
        <v>2021.2170000000001</v>
      </c>
      <c r="K12" s="136">
        <v>-202</v>
      </c>
      <c r="L12" s="338" t="s">
        <v>71</v>
      </c>
      <c r="M12" s="251">
        <v>1819</v>
      </c>
      <c r="N12" s="206">
        <v>2100.9453333333331</v>
      </c>
      <c r="O12" s="136">
        <v>-231</v>
      </c>
      <c r="P12" s="338" t="s">
        <v>71</v>
      </c>
      <c r="Q12" s="251">
        <v>1870</v>
      </c>
      <c r="R12" s="206">
        <v>2051.2509480000158</v>
      </c>
      <c r="S12" s="136">
        <v>-197</v>
      </c>
      <c r="T12" s="338">
        <v>-4.0444400000000007</v>
      </c>
      <c r="U12" s="251">
        <v>1850</v>
      </c>
      <c r="V12" s="206">
        <v>1963.1110713333412</v>
      </c>
      <c r="W12" s="136">
        <v>-184</v>
      </c>
      <c r="X12" s="338">
        <v>0</v>
      </c>
      <c r="Y12" s="251">
        <v>1779</v>
      </c>
      <c r="Z12" s="206">
        <v>1870.6600866667566</v>
      </c>
      <c r="AA12" s="136">
        <v>-181</v>
      </c>
      <c r="AB12" s="338">
        <v>0</v>
      </c>
      <c r="AC12" s="251">
        <v>1690</v>
      </c>
      <c r="AD12" s="206">
        <v>1710.7425316667461</v>
      </c>
      <c r="AE12" s="136">
        <v>-160</v>
      </c>
      <c r="AF12" s="338">
        <v>0</v>
      </c>
      <c r="AG12" s="251">
        <v>1551</v>
      </c>
      <c r="AH12" s="206">
        <v>1581.1982726667186</v>
      </c>
      <c r="AI12" s="136">
        <v>-232</v>
      </c>
      <c r="AJ12" s="136">
        <v>0</v>
      </c>
      <c r="AK12" s="252">
        <v>1349</v>
      </c>
      <c r="AL12" s="206">
        <v>1506.8028046667196</v>
      </c>
      <c r="AM12" s="136">
        <v>-223.38533000000004</v>
      </c>
      <c r="AN12" s="136">
        <v>0</v>
      </c>
      <c r="AO12" s="252">
        <v>1283</v>
      </c>
      <c r="AP12" s="206">
        <v>1404.6666666666933</v>
      </c>
      <c r="AQ12" s="136">
        <v>-202.38733333333343</v>
      </c>
      <c r="AR12" s="136">
        <v>0</v>
      </c>
      <c r="AS12" s="252">
        <v>1202</v>
      </c>
      <c r="AT12" s="206">
        <f>'Total Allocation'!X8</f>
        <v>1478.7546666667167</v>
      </c>
      <c r="AU12" s="136">
        <f>-'Aero 1000'!U8-'Aero Appr'!O8-HEET!O8-'U Contr'!O8-WRT!O8</f>
        <v>-194.97233333333321</v>
      </c>
      <c r="AV12" s="136">
        <f>-1*'Excl Int''l'!S11</f>
        <v>0</v>
      </c>
      <c r="AW12" s="252">
        <f t="shared" si="0"/>
        <v>1284</v>
      </c>
      <c r="AY12" s="370"/>
    </row>
    <row r="13" spans="1:51" s="2" customFormat="1" ht="12">
      <c r="A13" s="95" t="s">
        <v>4</v>
      </c>
      <c r="B13" s="250">
        <v>1729.7</v>
      </c>
      <c r="C13" s="137">
        <v>-71</v>
      </c>
      <c r="D13" s="337" t="s">
        <v>71</v>
      </c>
      <c r="E13" s="251">
        <v>1659</v>
      </c>
      <c r="F13" s="250">
        <v>1732.2213333</v>
      </c>
      <c r="G13" s="137">
        <v>-61.215490000000003</v>
      </c>
      <c r="H13" s="337" t="s">
        <v>71</v>
      </c>
      <c r="I13" s="251">
        <v>1671</v>
      </c>
      <c r="J13" s="250">
        <v>1673.7363333333001</v>
      </c>
      <c r="K13" s="137">
        <v>-81.4110306667</v>
      </c>
      <c r="L13" s="337" t="s">
        <v>71</v>
      </c>
      <c r="M13" s="251">
        <v>1592</v>
      </c>
      <c r="N13" s="250">
        <v>1725.1496666666665</v>
      </c>
      <c r="O13" s="137">
        <v>-81.338860333333344</v>
      </c>
      <c r="P13" s="337" t="s">
        <v>71</v>
      </c>
      <c r="Q13" s="251">
        <v>1644</v>
      </c>
      <c r="R13" s="250">
        <v>1647.969247333381</v>
      </c>
      <c r="S13" s="137">
        <v>-79.804416666666668</v>
      </c>
      <c r="T13" s="337">
        <v>0</v>
      </c>
      <c r="U13" s="251">
        <v>1568</v>
      </c>
      <c r="V13" s="250">
        <v>1556.3915166667084</v>
      </c>
      <c r="W13" s="137">
        <v>-79</v>
      </c>
      <c r="X13" s="337">
        <v>0</v>
      </c>
      <c r="Y13" s="251">
        <v>1477</v>
      </c>
      <c r="Z13" s="250">
        <v>1529.891557333397</v>
      </c>
      <c r="AA13" s="137">
        <v>-79</v>
      </c>
      <c r="AB13" s="337">
        <v>0</v>
      </c>
      <c r="AC13" s="251">
        <v>1451</v>
      </c>
      <c r="AD13" s="250">
        <v>1447.8761060000561</v>
      </c>
      <c r="AE13" s="137">
        <v>-81.584415666666672</v>
      </c>
      <c r="AF13" s="337">
        <v>0</v>
      </c>
      <c r="AG13" s="251">
        <v>1366</v>
      </c>
      <c r="AH13" s="250">
        <v>1214.5941326667137</v>
      </c>
      <c r="AI13" s="137">
        <v>-50.755493666666759</v>
      </c>
      <c r="AJ13" s="137">
        <v>0</v>
      </c>
      <c r="AK13" s="252">
        <v>1164</v>
      </c>
      <c r="AL13" s="250">
        <v>1101.596007666679</v>
      </c>
      <c r="AM13" s="137">
        <v>-63.030770666666633</v>
      </c>
      <c r="AN13" s="137">
        <v>0</v>
      </c>
      <c r="AO13" s="252">
        <v>1039</v>
      </c>
      <c r="AP13" s="250">
        <v>1247.3773333333436</v>
      </c>
      <c r="AQ13" s="137">
        <v>-53.745333333333299</v>
      </c>
      <c r="AR13" s="137">
        <v>0</v>
      </c>
      <c r="AS13" s="252">
        <v>1194</v>
      </c>
      <c r="AT13" s="250">
        <f>'Total Allocation'!X9</f>
        <v>1422.9583333333667</v>
      </c>
      <c r="AU13" s="137">
        <f>-'Aero 1000'!U9-'Aero Appr'!O9-HEET!O9-'U Contr'!O9-WRT!O9</f>
        <v>-43.052999999999969</v>
      </c>
      <c r="AV13" s="137">
        <f>-1*'Excl Int''l'!S12</f>
        <v>0</v>
      </c>
      <c r="AW13" s="252">
        <f t="shared" si="0"/>
        <v>1380</v>
      </c>
      <c r="AY13" s="370"/>
    </row>
    <row r="14" spans="1:51" s="2" customFormat="1" ht="12">
      <c r="A14" s="96" t="s">
        <v>5</v>
      </c>
      <c r="B14" s="206">
        <v>1937.05</v>
      </c>
      <c r="C14" s="136">
        <v>-36.3599999999999</v>
      </c>
      <c r="D14" s="338" t="s">
        <v>71</v>
      </c>
      <c r="E14" s="251">
        <v>1901</v>
      </c>
      <c r="F14" s="206">
        <v>1950.3126666999999</v>
      </c>
      <c r="G14" s="136">
        <v>-43.43994</v>
      </c>
      <c r="H14" s="338" t="s">
        <v>71</v>
      </c>
      <c r="I14" s="251">
        <v>1907</v>
      </c>
      <c r="J14" s="206">
        <v>1865.2149999999999</v>
      </c>
      <c r="K14" s="136">
        <v>-31.85886</v>
      </c>
      <c r="L14" s="338" t="s">
        <v>71</v>
      </c>
      <c r="M14" s="251">
        <v>1833</v>
      </c>
      <c r="N14" s="206">
        <v>1889.3786666666667</v>
      </c>
      <c r="O14" s="136">
        <v>-31.056654333333327</v>
      </c>
      <c r="P14" s="338" t="s">
        <v>71</v>
      </c>
      <c r="Q14" s="251">
        <v>1858</v>
      </c>
      <c r="R14" s="206">
        <v>1877.2159203333974</v>
      </c>
      <c r="S14" s="136">
        <v>-34.991066999999994</v>
      </c>
      <c r="T14" s="338">
        <v>-0.79999900000000002</v>
      </c>
      <c r="U14" s="251">
        <v>1841</v>
      </c>
      <c r="V14" s="206">
        <v>1853.0204263333901</v>
      </c>
      <c r="W14" s="136">
        <v>-42</v>
      </c>
      <c r="X14" s="338">
        <v>-0.13333333333333333</v>
      </c>
      <c r="Y14" s="251">
        <v>1811</v>
      </c>
      <c r="Z14" s="206">
        <v>1682.889546000097</v>
      </c>
      <c r="AA14" s="136">
        <v>-29.288849666666664</v>
      </c>
      <c r="AB14" s="338">
        <v>0</v>
      </c>
      <c r="AC14" s="251">
        <v>1654</v>
      </c>
      <c r="AD14" s="206">
        <v>1574.4734643334039</v>
      </c>
      <c r="AE14" s="136">
        <v>-16.973534666666666</v>
      </c>
      <c r="AF14" s="338">
        <v>0</v>
      </c>
      <c r="AG14" s="251">
        <v>1557</v>
      </c>
      <c r="AH14" s="206">
        <v>1290.5066666666808</v>
      </c>
      <c r="AI14" s="136">
        <v>-15.187333333333333</v>
      </c>
      <c r="AJ14" s="136">
        <v>0</v>
      </c>
      <c r="AK14" s="252">
        <v>1275</v>
      </c>
      <c r="AL14" s="206">
        <v>1027.0216666666581</v>
      </c>
      <c r="AM14" s="136">
        <v>-18.317333333333334</v>
      </c>
      <c r="AN14" s="136">
        <v>0</v>
      </c>
      <c r="AO14" s="252">
        <v>1009</v>
      </c>
      <c r="AP14" s="206">
        <v>994.93899999999076</v>
      </c>
      <c r="AQ14" s="136">
        <v>-6.5273333333333339</v>
      </c>
      <c r="AR14" s="136">
        <v>0</v>
      </c>
      <c r="AS14" s="252">
        <v>988</v>
      </c>
      <c r="AT14" s="206">
        <f>'Total Allocation'!X10</f>
        <v>1047.0996666666542</v>
      </c>
      <c r="AU14" s="136">
        <f>-'Aero 1000'!U10-'Aero Appr'!O10-HEET!O10-'U Contr'!O10-WRT!O10</f>
        <v>-5.95</v>
      </c>
      <c r="AV14" s="136">
        <f>-1*'Excl Int''l'!S13</f>
        <v>0</v>
      </c>
      <c r="AW14" s="252">
        <f t="shared" si="0"/>
        <v>1041</v>
      </c>
      <c r="AY14" s="370"/>
    </row>
    <row r="15" spans="1:51" s="2" customFormat="1" ht="12">
      <c r="A15" s="95" t="s">
        <v>6</v>
      </c>
      <c r="B15" s="250">
        <v>2295.69</v>
      </c>
      <c r="C15" s="137">
        <v>-179</v>
      </c>
      <c r="D15" s="337" t="s">
        <v>71</v>
      </c>
      <c r="E15" s="251">
        <v>2117</v>
      </c>
      <c r="F15" s="250">
        <v>2257.5569999999998</v>
      </c>
      <c r="G15" s="137">
        <v>-161</v>
      </c>
      <c r="H15" s="337" t="s">
        <v>71</v>
      </c>
      <c r="I15" s="251">
        <v>2097</v>
      </c>
      <c r="J15" s="250">
        <v>2183.4070000000002</v>
      </c>
      <c r="K15" s="137">
        <v>-160</v>
      </c>
      <c r="L15" s="337" t="s">
        <v>71</v>
      </c>
      <c r="M15" s="251">
        <v>2023</v>
      </c>
      <c r="N15" s="250">
        <v>2016.914</v>
      </c>
      <c r="O15" s="137">
        <v>-158</v>
      </c>
      <c r="P15" s="337" t="s">
        <v>71</v>
      </c>
      <c r="Q15" s="251">
        <v>1859</v>
      </c>
      <c r="R15" s="250">
        <v>1949.6376303333839</v>
      </c>
      <c r="S15" s="137">
        <v>-155</v>
      </c>
      <c r="T15" s="337">
        <v>0</v>
      </c>
      <c r="U15" s="251">
        <v>1795</v>
      </c>
      <c r="V15" s="250">
        <v>1906.5022206667088</v>
      </c>
      <c r="W15" s="137">
        <v>-165</v>
      </c>
      <c r="X15" s="337">
        <v>0</v>
      </c>
      <c r="Y15" s="251">
        <v>1742</v>
      </c>
      <c r="Z15" s="250">
        <v>1899.8555723334193</v>
      </c>
      <c r="AA15" s="137">
        <v>-167</v>
      </c>
      <c r="AB15" s="337">
        <v>0</v>
      </c>
      <c r="AC15" s="251">
        <v>1733</v>
      </c>
      <c r="AD15" s="250">
        <v>1787.1001790000885</v>
      </c>
      <c r="AE15" s="137">
        <v>-165</v>
      </c>
      <c r="AF15" s="337">
        <v>0</v>
      </c>
      <c r="AG15" s="251">
        <v>1622</v>
      </c>
      <c r="AH15" s="250">
        <v>1519.9466540000576</v>
      </c>
      <c r="AI15" s="137">
        <v>-156</v>
      </c>
      <c r="AJ15" s="137">
        <v>0</v>
      </c>
      <c r="AK15" s="252">
        <v>1364</v>
      </c>
      <c r="AL15" s="250">
        <v>1263.6346666666764</v>
      </c>
      <c r="AM15" s="137">
        <v>-132.25133333333329</v>
      </c>
      <c r="AN15" s="137">
        <v>0</v>
      </c>
      <c r="AO15" s="252">
        <v>1131</v>
      </c>
      <c r="AP15" s="250">
        <v>1317.0746666666791</v>
      </c>
      <c r="AQ15" s="137">
        <v>-150</v>
      </c>
      <c r="AR15" s="137">
        <v>0</v>
      </c>
      <c r="AS15" s="252">
        <v>1167</v>
      </c>
      <c r="AT15" s="250">
        <f>'Total Allocation'!X11</f>
        <v>1458.0293333333757</v>
      </c>
      <c r="AU15" s="137">
        <f>-'Aero 1000'!U11-'Aero Appr'!O11-HEET!O11-'U Contr'!O11-WRT!O11</f>
        <v>-150</v>
      </c>
      <c r="AV15" s="137">
        <f>-1*'Excl Int''l'!S14</f>
        <v>0</v>
      </c>
      <c r="AW15" s="252">
        <f t="shared" si="0"/>
        <v>1308</v>
      </c>
      <c r="AY15" s="370"/>
    </row>
    <row r="16" spans="1:51" s="2" customFormat="1" ht="12">
      <c r="A16" s="96" t="s">
        <v>7</v>
      </c>
      <c r="B16" s="206">
        <v>8829.4500000000007</v>
      </c>
      <c r="C16" s="136">
        <v>-246</v>
      </c>
      <c r="D16" s="338" t="s">
        <v>71</v>
      </c>
      <c r="E16" s="251">
        <v>8583</v>
      </c>
      <c r="F16" s="206">
        <v>7956.2983333000002</v>
      </c>
      <c r="G16" s="136">
        <v>-214</v>
      </c>
      <c r="H16" s="338" t="s">
        <v>71</v>
      </c>
      <c r="I16" s="251">
        <v>7742</v>
      </c>
      <c r="J16" s="206">
        <v>7349.4656666666997</v>
      </c>
      <c r="K16" s="136">
        <v>-231.3666783333</v>
      </c>
      <c r="L16" s="338" t="s">
        <v>71</v>
      </c>
      <c r="M16" s="251">
        <v>7118</v>
      </c>
      <c r="N16" s="206">
        <v>6636.9623333333329</v>
      </c>
      <c r="O16" s="136">
        <v>-232.73001166666683</v>
      </c>
      <c r="P16" s="338" t="s">
        <v>71</v>
      </c>
      <c r="Q16" s="251">
        <v>6404</v>
      </c>
      <c r="R16" s="206">
        <v>6376.9368860003087</v>
      </c>
      <c r="S16" s="136">
        <v>-228.08887000000004</v>
      </c>
      <c r="T16" s="338">
        <v>0</v>
      </c>
      <c r="U16" s="251">
        <v>6149</v>
      </c>
      <c r="V16" s="206">
        <v>6042.6973693336295</v>
      </c>
      <c r="W16" s="136">
        <v>-208.28221566666667</v>
      </c>
      <c r="X16" s="338">
        <v>0</v>
      </c>
      <c r="Y16" s="251">
        <v>5834</v>
      </c>
      <c r="Z16" s="206">
        <v>5778.8576433329008</v>
      </c>
      <c r="AA16" s="136">
        <v>-205.67994733333339</v>
      </c>
      <c r="AB16" s="338">
        <v>0</v>
      </c>
      <c r="AC16" s="251">
        <v>5573</v>
      </c>
      <c r="AD16" s="206">
        <v>5321.3584203330074</v>
      </c>
      <c r="AE16" s="136">
        <v>-194.59629033333331</v>
      </c>
      <c r="AF16" s="338">
        <v>0</v>
      </c>
      <c r="AG16" s="251">
        <v>5127</v>
      </c>
      <c r="AH16" s="206">
        <v>4351.930000000234</v>
      </c>
      <c r="AI16" s="136">
        <v>-171.92099999999999</v>
      </c>
      <c r="AJ16" s="136">
        <v>0</v>
      </c>
      <c r="AK16" s="252">
        <v>4180</v>
      </c>
      <c r="AL16" s="206">
        <v>4058.5153333335238</v>
      </c>
      <c r="AM16" s="136">
        <v>-155.70099999999982</v>
      </c>
      <c r="AN16" s="136">
        <v>0</v>
      </c>
      <c r="AO16" s="252">
        <v>3903</v>
      </c>
      <c r="AP16" s="206">
        <v>4312.776333333597</v>
      </c>
      <c r="AQ16" s="136">
        <v>-131.28899999999993</v>
      </c>
      <c r="AR16" s="136">
        <v>0</v>
      </c>
      <c r="AS16" s="252">
        <v>4181</v>
      </c>
      <c r="AT16" s="206">
        <f>'Total Allocation'!X12</f>
        <v>4710.4813333336251</v>
      </c>
      <c r="AU16" s="136">
        <f>-'Aero 1000'!U12-'Aero Appr'!O12-HEET!O12-'U Contr'!O12-WRT!O12</f>
        <v>-117.41933333333323</v>
      </c>
      <c r="AV16" s="136">
        <f>-1*'Excl Int''l'!S15</f>
        <v>0</v>
      </c>
      <c r="AW16" s="252">
        <f t="shared" si="0"/>
        <v>4593</v>
      </c>
      <c r="AY16" s="370"/>
    </row>
    <row r="17" spans="1:51" s="2" customFormat="1" ht="12">
      <c r="A17" s="95" t="s">
        <v>8</v>
      </c>
      <c r="B17" s="250">
        <v>4360.29</v>
      </c>
      <c r="C17" s="137">
        <v>-301</v>
      </c>
      <c r="D17" s="337" t="s">
        <v>71</v>
      </c>
      <c r="E17" s="251">
        <v>4059</v>
      </c>
      <c r="F17" s="250">
        <v>4246.0373332999998</v>
      </c>
      <c r="G17" s="137">
        <v>-274</v>
      </c>
      <c r="H17" s="337" t="s">
        <v>71</v>
      </c>
      <c r="I17" s="251">
        <v>3972</v>
      </c>
      <c r="J17" s="250">
        <v>4189.0803333332997</v>
      </c>
      <c r="K17" s="137">
        <v>-355</v>
      </c>
      <c r="L17" s="337" t="s">
        <v>71</v>
      </c>
      <c r="M17" s="251">
        <v>3834</v>
      </c>
      <c r="N17" s="250">
        <v>4160.2126666666663</v>
      </c>
      <c r="O17" s="137">
        <v>-377</v>
      </c>
      <c r="P17" s="337" t="s">
        <v>71</v>
      </c>
      <c r="Q17" s="251">
        <v>3783</v>
      </c>
      <c r="R17" s="250">
        <v>3961.5312180001142</v>
      </c>
      <c r="S17" s="137">
        <v>-366.17284800000039</v>
      </c>
      <c r="T17" s="337">
        <v>0</v>
      </c>
      <c r="U17" s="251">
        <v>3595</v>
      </c>
      <c r="V17" s="250">
        <v>3914.617889666772</v>
      </c>
      <c r="W17" s="137">
        <v>-356.50654433333364</v>
      </c>
      <c r="X17" s="337">
        <v>0</v>
      </c>
      <c r="Y17" s="251">
        <v>3558</v>
      </c>
      <c r="Z17" s="250">
        <v>3940.5265236667801</v>
      </c>
      <c r="AA17" s="137">
        <v>-365.31110999999999</v>
      </c>
      <c r="AB17" s="337">
        <v>0</v>
      </c>
      <c r="AC17" s="251">
        <v>3575</v>
      </c>
      <c r="AD17" s="250">
        <v>3697.6380363335029</v>
      </c>
      <c r="AE17" s="137">
        <v>-382.577765</v>
      </c>
      <c r="AF17" s="337">
        <v>0</v>
      </c>
      <c r="AG17" s="251">
        <v>3315</v>
      </c>
      <c r="AH17" s="250">
        <v>3052.6652860001436</v>
      </c>
      <c r="AI17" s="137">
        <v>-409</v>
      </c>
      <c r="AJ17" s="137">
        <v>0</v>
      </c>
      <c r="AK17" s="252">
        <v>2644</v>
      </c>
      <c r="AL17" s="250">
        <v>2779.7102816668198</v>
      </c>
      <c r="AM17" s="137">
        <v>-341.88215333333306</v>
      </c>
      <c r="AN17" s="137">
        <v>0</v>
      </c>
      <c r="AO17" s="252">
        <v>2438</v>
      </c>
      <c r="AP17" s="250">
        <v>2686.5796666669335</v>
      </c>
      <c r="AQ17" s="137">
        <v>-253.19599999999997</v>
      </c>
      <c r="AR17" s="137">
        <v>0</v>
      </c>
      <c r="AS17" s="252">
        <v>2433</v>
      </c>
      <c r="AT17" s="250">
        <f>'Total Allocation'!X13</f>
        <v>2998.9276666668798</v>
      </c>
      <c r="AU17" s="137">
        <f>-'Aero 1000'!U13-'Aero Appr'!O13-HEET!O13-'U Contr'!O13-WRT!O13</f>
        <v>-282.98799999999972</v>
      </c>
      <c r="AV17" s="137">
        <f>-1*'Excl Int''l'!S16</f>
        <v>0</v>
      </c>
      <c r="AW17" s="252">
        <f t="shared" si="0"/>
        <v>2716</v>
      </c>
      <c r="AY17" s="370"/>
    </row>
    <row r="18" spans="1:51" s="2" customFormat="1" ht="12">
      <c r="A18" s="96" t="s">
        <v>9</v>
      </c>
      <c r="B18" s="206">
        <v>4992.04</v>
      </c>
      <c r="C18" s="136">
        <v>-303</v>
      </c>
      <c r="D18" s="338" t="s">
        <v>71</v>
      </c>
      <c r="E18" s="251">
        <v>4689</v>
      </c>
      <c r="F18" s="206">
        <v>5037.9830000000002</v>
      </c>
      <c r="G18" s="136">
        <v>-280.66665999999998</v>
      </c>
      <c r="H18" s="338" t="s">
        <v>71</v>
      </c>
      <c r="I18" s="251">
        <v>4757</v>
      </c>
      <c r="J18" s="206">
        <v>4959.2879999999996</v>
      </c>
      <c r="K18" s="136">
        <v>-255.1464543333</v>
      </c>
      <c r="L18" s="338" t="s">
        <v>71</v>
      </c>
      <c r="M18" s="251">
        <v>4704</v>
      </c>
      <c r="N18" s="206">
        <v>4848.0356666666667</v>
      </c>
      <c r="O18" s="136">
        <v>-294.55666666666667</v>
      </c>
      <c r="P18" s="338" t="s">
        <v>71</v>
      </c>
      <c r="Q18" s="251">
        <v>4553</v>
      </c>
      <c r="R18" s="206">
        <v>4843.1814233335399</v>
      </c>
      <c r="S18" s="136">
        <v>-295.77777500000002</v>
      </c>
      <c r="T18" s="338">
        <v>0</v>
      </c>
      <c r="U18" s="251">
        <v>4547</v>
      </c>
      <c r="V18" s="206">
        <v>4745.3636740002094</v>
      </c>
      <c r="W18" s="136">
        <v>-328</v>
      </c>
      <c r="X18" s="338">
        <v>0</v>
      </c>
      <c r="Y18" s="251">
        <v>4417</v>
      </c>
      <c r="Z18" s="206">
        <v>4650.6527166668739</v>
      </c>
      <c r="AA18" s="136">
        <v>-334</v>
      </c>
      <c r="AB18" s="338">
        <v>0</v>
      </c>
      <c r="AC18" s="251">
        <v>4317</v>
      </c>
      <c r="AD18" s="206">
        <v>4585.0395026668002</v>
      </c>
      <c r="AE18" s="136">
        <v>-345.111107</v>
      </c>
      <c r="AF18" s="338">
        <v>0</v>
      </c>
      <c r="AG18" s="251">
        <v>4240</v>
      </c>
      <c r="AH18" s="206">
        <v>4337.9732160002704</v>
      </c>
      <c r="AI18" s="136">
        <v>-332.44444199999998</v>
      </c>
      <c r="AJ18" s="136">
        <v>0</v>
      </c>
      <c r="AK18" s="252">
        <v>4006</v>
      </c>
      <c r="AL18" s="206">
        <v>4095.2372020002663</v>
      </c>
      <c r="AM18" s="136">
        <v>-325.44366500000001</v>
      </c>
      <c r="AN18" s="136">
        <v>0</v>
      </c>
      <c r="AO18" s="252">
        <v>3770</v>
      </c>
      <c r="AP18" s="206">
        <v>4234.1456666668464</v>
      </c>
      <c r="AQ18" s="136">
        <v>-334.995</v>
      </c>
      <c r="AR18" s="136">
        <v>0</v>
      </c>
      <c r="AS18" s="252">
        <v>3899</v>
      </c>
      <c r="AT18" s="206">
        <f>'Total Allocation'!X14</f>
        <v>4532.4730000002864</v>
      </c>
      <c r="AU18" s="136">
        <f>-'Aero 1000'!U14-'Aero Appr'!O14-HEET!O14-'U Contr'!O14-WRT!O14</f>
        <v>-342.65899999999999</v>
      </c>
      <c r="AV18" s="136">
        <f>-1*'Excl Int''l'!S17</f>
        <v>0</v>
      </c>
      <c r="AW18" s="252">
        <f t="shared" si="0"/>
        <v>4190</v>
      </c>
      <c r="AY18" s="370"/>
    </row>
    <row r="19" spans="1:51" s="2" customFormat="1" ht="12">
      <c r="A19" s="95" t="s">
        <v>10</v>
      </c>
      <c r="B19" s="250">
        <v>5345.67</v>
      </c>
      <c r="C19" s="137">
        <v>-342</v>
      </c>
      <c r="D19" s="337" t="s">
        <v>71</v>
      </c>
      <c r="E19" s="251">
        <v>5004</v>
      </c>
      <c r="F19" s="250">
        <v>5190.6186667000002</v>
      </c>
      <c r="G19" s="137">
        <v>-308.33332999999999</v>
      </c>
      <c r="H19" s="337" t="s">
        <v>71</v>
      </c>
      <c r="I19" s="251">
        <v>4882</v>
      </c>
      <c r="J19" s="250">
        <v>4947.3156666667001</v>
      </c>
      <c r="K19" s="137">
        <v>-370</v>
      </c>
      <c r="L19" s="337" t="s">
        <v>71</v>
      </c>
      <c r="M19" s="251">
        <v>4577</v>
      </c>
      <c r="N19" s="250">
        <v>4822.6329999999998</v>
      </c>
      <c r="O19" s="137">
        <v>-345.13992200000075</v>
      </c>
      <c r="P19" s="337" t="s">
        <v>71</v>
      </c>
      <c r="Q19" s="251">
        <v>4477</v>
      </c>
      <c r="R19" s="250">
        <v>4578.7082293334925</v>
      </c>
      <c r="S19" s="137">
        <v>-334.52194766666696</v>
      </c>
      <c r="T19" s="337">
        <v>0</v>
      </c>
      <c r="U19" s="251">
        <v>4244</v>
      </c>
      <c r="V19" s="250">
        <v>4427.0284630001606</v>
      </c>
      <c r="W19" s="137">
        <v>-273.20429233333357</v>
      </c>
      <c r="X19" s="337">
        <v>-3.8976770000006553</v>
      </c>
      <c r="Y19" s="251">
        <v>4150</v>
      </c>
      <c r="Z19" s="250">
        <v>4384.4906453336835</v>
      </c>
      <c r="AA19" s="137">
        <v>-297.43310766666667</v>
      </c>
      <c r="AB19" s="337">
        <v>0</v>
      </c>
      <c r="AC19" s="251">
        <v>4087</v>
      </c>
      <c r="AD19" s="250">
        <v>4320.506495000307</v>
      </c>
      <c r="AE19" s="137">
        <v>-307.11754600000006</v>
      </c>
      <c r="AF19" s="337">
        <v>-1.3754576666673302</v>
      </c>
      <c r="AG19" s="251">
        <v>4012</v>
      </c>
      <c r="AH19" s="250">
        <v>3994.2235646669469</v>
      </c>
      <c r="AI19" s="137">
        <v>-343</v>
      </c>
      <c r="AJ19" s="137">
        <v>0</v>
      </c>
      <c r="AK19" s="252">
        <v>3651</v>
      </c>
      <c r="AL19" s="250">
        <v>3268.7150000002034</v>
      </c>
      <c r="AM19" s="137">
        <v>-312.65433333333237</v>
      </c>
      <c r="AN19" s="137">
        <v>0</v>
      </c>
      <c r="AO19" s="252">
        <v>2956</v>
      </c>
      <c r="AP19" s="250">
        <v>3386.6246666668831</v>
      </c>
      <c r="AQ19" s="137">
        <v>-223.27833333333302</v>
      </c>
      <c r="AR19" s="137">
        <v>0</v>
      </c>
      <c r="AS19" s="252">
        <v>3163</v>
      </c>
      <c r="AT19" s="250">
        <f>'Total Allocation'!X15</f>
        <v>3678.3976666668232</v>
      </c>
      <c r="AU19" s="137">
        <f>-'Aero 1000'!U15-'Aero Appr'!O15-HEET!O15-'U Contr'!O15-WRT!O15</f>
        <v>-200.77066666666656</v>
      </c>
      <c r="AV19" s="137">
        <f>-1*'Excl Int''l'!S18</f>
        <v>0</v>
      </c>
      <c r="AW19" s="252">
        <f t="shared" si="0"/>
        <v>3478</v>
      </c>
      <c r="AY19" s="370"/>
    </row>
    <row r="20" spans="1:51" s="2" customFormat="1" ht="12">
      <c r="A20" s="96" t="s">
        <v>11</v>
      </c>
      <c r="B20" s="206">
        <v>5262.98</v>
      </c>
      <c r="C20" s="136">
        <v>-516.6899999999996</v>
      </c>
      <c r="D20" s="338" t="s">
        <v>71</v>
      </c>
      <c r="E20" s="251">
        <v>4746</v>
      </c>
      <c r="F20" s="206">
        <v>5432.7550000000001</v>
      </c>
      <c r="G20" s="136">
        <v>-455.31315999999998</v>
      </c>
      <c r="H20" s="338" t="s">
        <v>71</v>
      </c>
      <c r="I20" s="251">
        <v>4977</v>
      </c>
      <c r="J20" s="206">
        <v>5491.2213333333002</v>
      </c>
      <c r="K20" s="136">
        <v>-325.50998366670001</v>
      </c>
      <c r="L20" s="338" t="s">
        <v>71</v>
      </c>
      <c r="M20" s="251">
        <v>5166</v>
      </c>
      <c r="N20" s="206">
        <v>5356.7853333333333</v>
      </c>
      <c r="O20" s="136">
        <v>-334.98</v>
      </c>
      <c r="P20" s="338" t="s">
        <v>71</v>
      </c>
      <c r="Q20" s="251">
        <v>5022</v>
      </c>
      <c r="R20" s="206">
        <v>5145.4679490002272</v>
      </c>
      <c r="S20" s="136">
        <v>-354.86663366666664</v>
      </c>
      <c r="T20" s="338">
        <v>0</v>
      </c>
      <c r="U20" s="251">
        <v>4791</v>
      </c>
      <c r="V20" s="206">
        <v>5183.6322403335616</v>
      </c>
      <c r="W20" s="136">
        <v>-363.44442000000004</v>
      </c>
      <c r="X20" s="338">
        <v>0</v>
      </c>
      <c r="Y20" s="251">
        <v>4820</v>
      </c>
      <c r="Z20" s="206">
        <v>4969.8835463337136</v>
      </c>
      <c r="AA20" s="136">
        <v>-346.12644166666666</v>
      </c>
      <c r="AB20" s="338">
        <v>0</v>
      </c>
      <c r="AC20" s="251">
        <v>4624</v>
      </c>
      <c r="AD20" s="206">
        <v>4955.3169293336787</v>
      </c>
      <c r="AE20" s="136">
        <v>-336.08201033333341</v>
      </c>
      <c r="AF20" s="338">
        <v>0</v>
      </c>
      <c r="AG20" s="251">
        <v>4619</v>
      </c>
      <c r="AH20" s="206">
        <v>4787.5881860004074</v>
      </c>
      <c r="AI20" s="136">
        <v>-342.53331866666667</v>
      </c>
      <c r="AJ20" s="136">
        <v>0</v>
      </c>
      <c r="AK20" s="252">
        <v>4445</v>
      </c>
      <c r="AL20" s="206">
        <v>4241.4980450003595</v>
      </c>
      <c r="AM20" s="136">
        <v>-339.65700000000004</v>
      </c>
      <c r="AN20" s="136">
        <v>0</v>
      </c>
      <c r="AO20" s="252">
        <v>3902</v>
      </c>
      <c r="AP20" s="206">
        <v>3985.3373333335985</v>
      </c>
      <c r="AQ20" s="136">
        <v>-279.63399999999979</v>
      </c>
      <c r="AR20" s="136">
        <v>0</v>
      </c>
      <c r="AS20" s="252">
        <v>3706</v>
      </c>
      <c r="AT20" s="206">
        <f>'Total Allocation'!X16</f>
        <v>3942.6676666669991</v>
      </c>
      <c r="AU20" s="136">
        <f>-'Aero 1000'!U16-'Aero Appr'!O16-HEET!O16-'U Contr'!O16-WRT!O16</f>
        <v>-330.74199999999979</v>
      </c>
      <c r="AV20" s="136">
        <f>-1*'Excl Int''l'!S19</f>
        <v>0</v>
      </c>
      <c r="AW20" s="252">
        <f t="shared" si="0"/>
        <v>3612</v>
      </c>
      <c r="AY20" s="370"/>
    </row>
    <row r="21" spans="1:51" s="21" customFormat="1" ht="12">
      <c r="A21" s="95" t="s">
        <v>35</v>
      </c>
      <c r="B21" s="250">
        <v>1627.7</v>
      </c>
      <c r="C21" s="137">
        <v>-216</v>
      </c>
      <c r="D21" s="337" t="s">
        <v>71</v>
      </c>
      <c r="E21" s="251">
        <v>1412</v>
      </c>
      <c r="F21" s="250">
        <v>1666.7829999999999</v>
      </c>
      <c r="G21" s="137">
        <v>-192</v>
      </c>
      <c r="H21" s="337" t="s">
        <v>71</v>
      </c>
      <c r="I21" s="251">
        <v>1475</v>
      </c>
      <c r="J21" s="250">
        <v>1658.7263333333001</v>
      </c>
      <c r="K21" s="137">
        <v>-189.22987833330001</v>
      </c>
      <c r="L21" s="337" t="s">
        <v>71</v>
      </c>
      <c r="M21" s="251">
        <v>1469</v>
      </c>
      <c r="N21" s="250">
        <v>1680.5843333333332</v>
      </c>
      <c r="O21" s="137">
        <v>-181.91884299999995</v>
      </c>
      <c r="P21" s="337" t="s">
        <v>71</v>
      </c>
      <c r="Q21" s="251">
        <v>1499</v>
      </c>
      <c r="R21" s="250">
        <v>1565.3827506666978</v>
      </c>
      <c r="S21" s="137">
        <v>-189.78648233333334</v>
      </c>
      <c r="T21" s="337">
        <v>0</v>
      </c>
      <c r="U21" s="251">
        <v>1376</v>
      </c>
      <c r="V21" s="250">
        <v>1510.040588000028</v>
      </c>
      <c r="W21" s="137">
        <v>-183.78649866666669</v>
      </c>
      <c r="X21" s="337">
        <v>0</v>
      </c>
      <c r="Y21" s="251">
        <v>1326</v>
      </c>
      <c r="Z21" s="250">
        <v>1468.4850230000663</v>
      </c>
      <c r="AA21" s="137">
        <v>-195</v>
      </c>
      <c r="AB21" s="337">
        <v>0</v>
      </c>
      <c r="AC21" s="251">
        <v>1273</v>
      </c>
      <c r="AD21" s="250">
        <v>1295.5363416667271</v>
      </c>
      <c r="AE21" s="137">
        <v>-193.22868066666669</v>
      </c>
      <c r="AF21" s="337">
        <v>0</v>
      </c>
      <c r="AG21" s="251">
        <v>1102</v>
      </c>
      <c r="AH21" s="250">
        <v>1078.9143826667071</v>
      </c>
      <c r="AI21" s="137">
        <v>-160.34426633333334</v>
      </c>
      <c r="AJ21" s="137">
        <v>0</v>
      </c>
      <c r="AK21" s="252">
        <v>919</v>
      </c>
      <c r="AL21" s="250">
        <v>971.65626133332933</v>
      </c>
      <c r="AM21" s="137">
        <v>-125.08043299999999</v>
      </c>
      <c r="AN21" s="137">
        <v>0</v>
      </c>
      <c r="AO21" s="252">
        <v>847</v>
      </c>
      <c r="AP21" s="250">
        <v>1023.8403333333284</v>
      </c>
      <c r="AQ21" s="137">
        <v>-122.99566666666634</v>
      </c>
      <c r="AR21" s="137">
        <v>0</v>
      </c>
      <c r="AS21" s="252">
        <v>901</v>
      </c>
      <c r="AT21" s="250">
        <f>'Total Allocation'!X17</f>
        <v>1028.7689999999932</v>
      </c>
      <c r="AU21" s="137">
        <f>-'Aero 1000'!U17-'Aero Appr'!O17-HEET!O17-'U Contr'!O17-WRT!O17</f>
        <v>-127.27833333333301</v>
      </c>
      <c r="AV21" s="137">
        <f>-1*'Excl Int''l'!S20</f>
        <v>0</v>
      </c>
      <c r="AW21" s="252">
        <f t="shared" si="0"/>
        <v>901</v>
      </c>
      <c r="AX21" s="2"/>
      <c r="AY21" s="370"/>
    </row>
    <row r="22" spans="1:51" s="21" customFormat="1" ht="12">
      <c r="A22" s="96" t="s">
        <v>13</v>
      </c>
      <c r="B22" s="206">
        <v>5782.3</v>
      </c>
      <c r="C22" s="136">
        <v>-523</v>
      </c>
      <c r="D22" s="338" t="s">
        <v>71</v>
      </c>
      <c r="E22" s="251">
        <v>5259</v>
      </c>
      <c r="F22" s="206">
        <v>5528.5323332999997</v>
      </c>
      <c r="G22" s="136">
        <v>-457.17284999999998</v>
      </c>
      <c r="H22" s="338" t="s">
        <v>71</v>
      </c>
      <c r="I22" s="251">
        <v>5071</v>
      </c>
      <c r="J22" s="206">
        <v>5234.8246666667001</v>
      </c>
      <c r="K22" s="136">
        <v>-415.3252063333</v>
      </c>
      <c r="L22" s="338" t="s">
        <v>71</v>
      </c>
      <c r="M22" s="251">
        <v>4819</v>
      </c>
      <c r="N22" s="206">
        <v>5052.2936666666665</v>
      </c>
      <c r="O22" s="136">
        <v>-428.77093966666564</v>
      </c>
      <c r="P22" s="338" t="s">
        <v>71</v>
      </c>
      <c r="Q22" s="251">
        <v>4624</v>
      </c>
      <c r="R22" s="206">
        <v>5095.4308283335458</v>
      </c>
      <c r="S22" s="136">
        <v>-435.32391566666797</v>
      </c>
      <c r="T22" s="338">
        <v>0</v>
      </c>
      <c r="U22" s="251">
        <v>4660</v>
      </c>
      <c r="V22" s="206">
        <v>5205.0395483335369</v>
      </c>
      <c r="W22" s="136">
        <v>-429.81064666666771</v>
      </c>
      <c r="X22" s="338">
        <v>-5.7132283333333191</v>
      </c>
      <c r="Y22" s="251">
        <v>4770</v>
      </c>
      <c r="Z22" s="206">
        <v>5261.4040303334168</v>
      </c>
      <c r="AA22" s="136">
        <v>-417.01732466666499</v>
      </c>
      <c r="AB22" s="338">
        <v>0</v>
      </c>
      <c r="AC22" s="251">
        <v>4844</v>
      </c>
      <c r="AD22" s="206">
        <v>5117.6087096667925</v>
      </c>
      <c r="AE22" s="136">
        <v>-404.86623066666465</v>
      </c>
      <c r="AF22" s="338">
        <v>0</v>
      </c>
      <c r="AG22" s="251">
        <v>4713</v>
      </c>
      <c r="AH22" s="206">
        <v>4582.5668646670429</v>
      </c>
      <c r="AI22" s="136">
        <v>-408.0040113333327</v>
      </c>
      <c r="AJ22" s="136">
        <v>0</v>
      </c>
      <c r="AK22" s="252">
        <v>4175</v>
      </c>
      <c r="AL22" s="206">
        <v>4118.6627733337164</v>
      </c>
      <c r="AM22" s="136">
        <v>-340.88081266666671</v>
      </c>
      <c r="AN22" s="136">
        <v>0</v>
      </c>
      <c r="AO22" s="252">
        <v>3778</v>
      </c>
      <c r="AP22" s="206">
        <v>4126.9673333336568</v>
      </c>
      <c r="AQ22" s="136">
        <v>-389.72733333333599</v>
      </c>
      <c r="AR22" s="136">
        <v>0</v>
      </c>
      <c r="AS22" s="252">
        <v>3737</v>
      </c>
      <c r="AT22" s="206">
        <f>'Total Allocation'!X18</f>
        <v>4604.8783333337597</v>
      </c>
      <c r="AU22" s="136">
        <f>-'Aero 1000'!U18-'Aero Appr'!O18-HEET!O18-'U Contr'!O18-WRT!O18</f>
        <v>-445.64166666666733</v>
      </c>
      <c r="AV22" s="136">
        <f>-1*'Excl Int''l'!S21</f>
        <v>0</v>
      </c>
      <c r="AW22" s="252">
        <f t="shared" si="0"/>
        <v>4159</v>
      </c>
      <c r="AX22" s="2"/>
      <c r="AY22" s="370"/>
    </row>
    <row r="23" spans="1:51" s="21" customFormat="1" ht="12">
      <c r="A23" s="95" t="s">
        <v>14</v>
      </c>
      <c r="B23" s="250">
        <v>6371.02</v>
      </c>
      <c r="C23" s="137">
        <v>-306.04000000000087</v>
      </c>
      <c r="D23" s="337" t="s">
        <v>71</v>
      </c>
      <c r="E23" s="251">
        <v>6065</v>
      </c>
      <c r="F23" s="250">
        <v>6115.7236666999997</v>
      </c>
      <c r="G23" s="137">
        <v>-265.45749000000001</v>
      </c>
      <c r="H23" s="337" t="s">
        <v>71</v>
      </c>
      <c r="I23" s="251">
        <v>5850</v>
      </c>
      <c r="J23" s="250">
        <v>6004.7816666667004</v>
      </c>
      <c r="K23" s="137">
        <v>-262.47645433330001</v>
      </c>
      <c r="L23" s="337" t="s">
        <v>71</v>
      </c>
      <c r="M23" s="251">
        <v>5742</v>
      </c>
      <c r="N23" s="250">
        <v>5979.7979999999998</v>
      </c>
      <c r="O23" s="137">
        <v>-208.44773500000079</v>
      </c>
      <c r="P23" s="337" t="s">
        <v>71</v>
      </c>
      <c r="Q23" s="251">
        <v>5771</v>
      </c>
      <c r="R23" s="250">
        <v>6055.3081813335884</v>
      </c>
      <c r="S23" s="137">
        <v>-226.83976900000002</v>
      </c>
      <c r="T23" s="337">
        <v>-1.4465193333336828</v>
      </c>
      <c r="U23" s="251">
        <v>5827</v>
      </c>
      <c r="V23" s="250">
        <v>6068.016381666891</v>
      </c>
      <c r="W23" s="137">
        <v>-277.20888366666668</v>
      </c>
      <c r="X23" s="337">
        <v>-19.488723666665663</v>
      </c>
      <c r="Y23" s="251">
        <v>5771</v>
      </c>
      <c r="Z23" s="250">
        <v>5574.6458289997572</v>
      </c>
      <c r="AA23" s="137">
        <v>-250.05084400000067</v>
      </c>
      <c r="AB23" s="337">
        <v>0</v>
      </c>
      <c r="AC23" s="251">
        <v>5325</v>
      </c>
      <c r="AD23" s="250">
        <v>5179.7217363333666</v>
      </c>
      <c r="AE23" s="137">
        <v>-220.39754299999996</v>
      </c>
      <c r="AF23" s="337">
        <v>0</v>
      </c>
      <c r="AG23" s="251">
        <v>4959</v>
      </c>
      <c r="AH23" s="250">
        <v>5009.9963006669232</v>
      </c>
      <c r="AI23" s="137">
        <v>-205.17089033333332</v>
      </c>
      <c r="AJ23" s="137">
        <v>0</v>
      </c>
      <c r="AK23" s="252">
        <v>4805</v>
      </c>
      <c r="AL23" s="250">
        <v>4519.3973333335571</v>
      </c>
      <c r="AM23" s="137">
        <v>-175.04799999999963</v>
      </c>
      <c r="AN23" s="137">
        <v>0</v>
      </c>
      <c r="AO23" s="252">
        <v>4344</v>
      </c>
      <c r="AP23" s="250">
        <v>4573.3363333333564</v>
      </c>
      <c r="AQ23" s="137">
        <v>-103.41199999999991</v>
      </c>
      <c r="AR23" s="137">
        <v>0</v>
      </c>
      <c r="AS23" s="252">
        <v>4470</v>
      </c>
      <c r="AT23" s="250">
        <f>'Total Allocation'!X19</f>
        <v>4727.8819999999869</v>
      </c>
      <c r="AU23" s="137">
        <f>-'Aero 1000'!U19-'Aero Appr'!O19-HEET!O19-'U Contr'!O19-WRT!O19</f>
        <v>-130.87933333333334</v>
      </c>
      <c r="AV23" s="137">
        <f>-1*'Excl Int''l'!S22</f>
        <v>0</v>
      </c>
      <c r="AW23" s="252">
        <f t="shared" si="0"/>
        <v>4597</v>
      </c>
      <c r="AX23" s="2"/>
      <c r="AY23" s="370"/>
    </row>
    <row r="24" spans="1:51" s="21" customFormat="1" ht="12">
      <c r="A24" s="96" t="s">
        <v>15</v>
      </c>
      <c r="B24" s="206">
        <v>3096.38</v>
      </c>
      <c r="C24" s="136">
        <v>-276</v>
      </c>
      <c r="D24" s="338" t="s">
        <v>71</v>
      </c>
      <c r="E24" s="251">
        <v>2820</v>
      </c>
      <c r="F24" s="206">
        <v>3116.0033333000001</v>
      </c>
      <c r="G24" s="136">
        <v>-237</v>
      </c>
      <c r="H24" s="338" t="s">
        <v>71</v>
      </c>
      <c r="I24" s="251">
        <v>2879</v>
      </c>
      <c r="J24" s="206">
        <v>2995.011</v>
      </c>
      <c r="K24" s="136">
        <v>-219.8909746667</v>
      </c>
      <c r="L24" s="338" t="s">
        <v>71</v>
      </c>
      <c r="M24" s="251">
        <v>2775</v>
      </c>
      <c r="N24" s="206">
        <v>2921.884</v>
      </c>
      <c r="O24" s="136">
        <v>-230.59003866666669</v>
      </c>
      <c r="P24" s="338" t="s">
        <v>71</v>
      </c>
      <c r="Q24" s="251">
        <v>2691</v>
      </c>
      <c r="R24" s="206">
        <v>2972.9638226666762</v>
      </c>
      <c r="S24" s="136">
        <v>-223.94219266666676</v>
      </c>
      <c r="T24" s="338">
        <v>-10.259921000000197</v>
      </c>
      <c r="U24" s="251">
        <v>2739</v>
      </c>
      <c r="V24" s="206">
        <v>2994.3193966666768</v>
      </c>
      <c r="W24" s="136">
        <v>-222.33529700000022</v>
      </c>
      <c r="X24" s="338">
        <v>-22.988794333333452</v>
      </c>
      <c r="Y24" s="251">
        <v>2749</v>
      </c>
      <c r="Z24" s="206">
        <v>2925.6282893334769</v>
      </c>
      <c r="AA24" s="136">
        <v>-225</v>
      </c>
      <c r="AB24" s="338">
        <v>-7.5265853333334078</v>
      </c>
      <c r="AC24" s="251">
        <v>2693</v>
      </c>
      <c r="AD24" s="206">
        <v>2653.7528703334569</v>
      </c>
      <c r="AE24" s="136">
        <v>-226.24420066666636</v>
      </c>
      <c r="AF24" s="338">
        <v>-4.8465883333333721</v>
      </c>
      <c r="AG24" s="251">
        <v>2423</v>
      </c>
      <c r="AH24" s="206">
        <v>2500.9506706667835</v>
      </c>
      <c r="AI24" s="136">
        <v>-220</v>
      </c>
      <c r="AJ24" s="136">
        <v>-14.939914000000101</v>
      </c>
      <c r="AK24" s="252">
        <v>2266</v>
      </c>
      <c r="AL24" s="206">
        <v>2340.9341396668215</v>
      </c>
      <c r="AM24" s="136">
        <v>-208.27867266666601</v>
      </c>
      <c r="AN24" s="136">
        <v>0</v>
      </c>
      <c r="AO24" s="252">
        <v>2133</v>
      </c>
      <c r="AP24" s="206">
        <v>2401.6873333334875</v>
      </c>
      <c r="AQ24" s="136">
        <v>-131.68266666666662</v>
      </c>
      <c r="AR24" s="136">
        <v>-1.1489999999999654</v>
      </c>
      <c r="AS24" s="252">
        <v>2269</v>
      </c>
      <c r="AT24" s="206">
        <f>'Total Allocation'!X20</f>
        <v>2682.7900000000732</v>
      </c>
      <c r="AU24" s="136">
        <f>-'Aero 1000'!U20-'Aero Appr'!O20-HEET!O20-'U Contr'!O20-WRT!O20</f>
        <v>-188.8036666666666</v>
      </c>
      <c r="AV24" s="136">
        <f>-1*'Excl Int''l'!S23</f>
        <v>-1.7809999999996649</v>
      </c>
      <c r="AW24" s="252">
        <f t="shared" si="0"/>
        <v>2492</v>
      </c>
      <c r="AX24" s="2"/>
      <c r="AY24" s="370"/>
    </row>
    <row r="25" spans="1:51" s="21" customFormat="1" ht="12">
      <c r="A25" s="95" t="s">
        <v>16</v>
      </c>
      <c r="B25" s="250">
        <v>2932.08</v>
      </c>
      <c r="C25" s="137">
        <v>-91</v>
      </c>
      <c r="D25" s="337" t="s">
        <v>71</v>
      </c>
      <c r="E25" s="251">
        <v>2841</v>
      </c>
      <c r="F25" s="250">
        <v>2937.0903333000001</v>
      </c>
      <c r="G25" s="137">
        <v>-77</v>
      </c>
      <c r="H25" s="337" t="s">
        <v>71</v>
      </c>
      <c r="I25" s="251">
        <v>2860</v>
      </c>
      <c r="J25" s="250">
        <v>2904.732</v>
      </c>
      <c r="K25" s="137">
        <v>-72</v>
      </c>
      <c r="L25" s="337" t="s">
        <v>71</v>
      </c>
      <c r="M25" s="251">
        <v>2833</v>
      </c>
      <c r="N25" s="250">
        <v>2712.1823333333332</v>
      </c>
      <c r="O25" s="137">
        <v>-92</v>
      </c>
      <c r="P25" s="337" t="s">
        <v>71</v>
      </c>
      <c r="Q25" s="251">
        <v>2620</v>
      </c>
      <c r="R25" s="250">
        <v>2459.6079926667167</v>
      </c>
      <c r="S25" s="137">
        <v>-89</v>
      </c>
      <c r="T25" s="337">
        <v>0</v>
      </c>
      <c r="U25" s="251">
        <v>2371</v>
      </c>
      <c r="V25" s="250">
        <v>2456.9101656667162</v>
      </c>
      <c r="W25" s="137">
        <v>-80</v>
      </c>
      <c r="X25" s="337">
        <v>0</v>
      </c>
      <c r="Y25" s="251">
        <v>2377</v>
      </c>
      <c r="Z25" s="250">
        <v>2383.7836206667666</v>
      </c>
      <c r="AA25" s="137">
        <v>-100</v>
      </c>
      <c r="AB25" s="337">
        <v>0</v>
      </c>
      <c r="AC25" s="251">
        <v>2284</v>
      </c>
      <c r="AD25" s="250">
        <v>2307.25236566682</v>
      </c>
      <c r="AE25" s="137">
        <v>-101</v>
      </c>
      <c r="AF25" s="337">
        <v>0</v>
      </c>
      <c r="AG25" s="251">
        <v>2206</v>
      </c>
      <c r="AH25" s="250">
        <v>1956.4926666668052</v>
      </c>
      <c r="AI25" s="137">
        <v>-99</v>
      </c>
      <c r="AJ25" s="137">
        <v>0</v>
      </c>
      <c r="AK25" s="252">
        <v>1857</v>
      </c>
      <c r="AL25" s="250">
        <v>1795.4366666667636</v>
      </c>
      <c r="AM25" s="137">
        <v>-86</v>
      </c>
      <c r="AN25" s="137">
        <v>0</v>
      </c>
      <c r="AO25" s="252">
        <v>1709</v>
      </c>
      <c r="AP25" s="250">
        <v>1812.7266666667883</v>
      </c>
      <c r="AQ25" s="137">
        <v>-107</v>
      </c>
      <c r="AR25" s="137">
        <v>0</v>
      </c>
      <c r="AS25" s="252">
        <v>1706</v>
      </c>
      <c r="AT25" s="250">
        <f>'Total Allocation'!X21</f>
        <v>1910.9163333334807</v>
      </c>
      <c r="AU25" s="137">
        <f>-'Aero 1000'!U21-'Aero Appr'!O21-HEET!O21-'U Contr'!O21-WRT!O21</f>
        <v>-126.64466666666657</v>
      </c>
      <c r="AV25" s="137">
        <f>-1*'Excl Int''l'!S24</f>
        <v>0</v>
      </c>
      <c r="AW25" s="252">
        <f t="shared" si="0"/>
        <v>1784</v>
      </c>
      <c r="AX25" s="2"/>
      <c r="AY25" s="370"/>
    </row>
    <row r="26" spans="1:51" s="21" customFormat="1" ht="12">
      <c r="A26" s="96" t="s">
        <v>17</v>
      </c>
      <c r="B26" s="206">
        <v>5786.19</v>
      </c>
      <c r="C26" s="136">
        <v>-280</v>
      </c>
      <c r="D26" s="338" t="s">
        <v>71</v>
      </c>
      <c r="E26" s="251">
        <v>5506</v>
      </c>
      <c r="F26" s="206">
        <v>5520.1986667000001</v>
      </c>
      <c r="G26" s="136">
        <v>-262</v>
      </c>
      <c r="H26" s="338" t="s">
        <v>71</v>
      </c>
      <c r="I26" s="251">
        <v>5258</v>
      </c>
      <c r="J26" s="206">
        <v>5547.9396666666998</v>
      </c>
      <c r="K26" s="136">
        <v>-323.89443033330002</v>
      </c>
      <c r="L26" s="338" t="s">
        <v>71</v>
      </c>
      <c r="M26" s="251">
        <v>5224</v>
      </c>
      <c r="N26" s="206">
        <v>5253.3656666666675</v>
      </c>
      <c r="O26" s="136">
        <v>-322.36890166666677</v>
      </c>
      <c r="P26" s="338" t="s">
        <v>71</v>
      </c>
      <c r="Q26" s="251">
        <v>4931</v>
      </c>
      <c r="R26" s="206">
        <v>4966.9027130002287</v>
      </c>
      <c r="S26" s="136">
        <v>-346.0510946666667</v>
      </c>
      <c r="T26" s="338">
        <v>0</v>
      </c>
      <c r="U26" s="251">
        <v>4621</v>
      </c>
      <c r="V26" s="206">
        <v>4863.9284323335696</v>
      </c>
      <c r="W26" s="136">
        <v>-320.13777266666665</v>
      </c>
      <c r="X26" s="338">
        <v>-10.888806333333363</v>
      </c>
      <c r="Y26" s="251">
        <v>4533</v>
      </c>
      <c r="Z26" s="206">
        <v>4793.9439440003371</v>
      </c>
      <c r="AA26" s="136">
        <v>-362</v>
      </c>
      <c r="AB26" s="338">
        <v>-1.4487883333333968</v>
      </c>
      <c r="AC26" s="251">
        <v>4430</v>
      </c>
      <c r="AD26" s="206">
        <v>4473.8801780003205</v>
      </c>
      <c r="AE26" s="136">
        <v>-363.18319866666667</v>
      </c>
      <c r="AF26" s="338">
        <v>-8.2339506666666011</v>
      </c>
      <c r="AG26" s="251">
        <v>4102</v>
      </c>
      <c r="AH26" s="206">
        <v>3856.2793333336303</v>
      </c>
      <c r="AI26" s="136">
        <v>-441.91966666666667</v>
      </c>
      <c r="AJ26" s="136">
        <v>0</v>
      </c>
      <c r="AK26" s="252">
        <v>3414</v>
      </c>
      <c r="AL26" s="206">
        <v>3617.1496666669195</v>
      </c>
      <c r="AM26" s="136">
        <v>-345.548</v>
      </c>
      <c r="AN26" s="136">
        <v>0</v>
      </c>
      <c r="AO26" s="252">
        <v>3272</v>
      </c>
      <c r="AP26" s="206">
        <v>3485.6930000001762</v>
      </c>
      <c r="AQ26" s="136">
        <v>-361.67500000000001</v>
      </c>
      <c r="AR26" s="136">
        <v>0</v>
      </c>
      <c r="AS26" s="252">
        <v>3124</v>
      </c>
      <c r="AT26" s="206">
        <f>'Total Allocation'!X22</f>
        <v>3696.1810000000933</v>
      </c>
      <c r="AU26" s="136">
        <f>-'Aero 1000'!U22-'Aero Appr'!O22-HEET!O22-'U Contr'!O22-WRT!O22</f>
        <v>-419</v>
      </c>
      <c r="AV26" s="136">
        <f>-1*'Excl Int''l'!S25</f>
        <v>0</v>
      </c>
      <c r="AW26" s="252">
        <f t="shared" si="0"/>
        <v>3277</v>
      </c>
      <c r="AX26" s="2"/>
      <c r="AY26" s="370"/>
    </row>
    <row r="27" spans="1:51" s="21" customFormat="1" ht="12">
      <c r="A27" s="95" t="s">
        <v>18</v>
      </c>
      <c r="B27" s="250">
        <v>1839.8</v>
      </c>
      <c r="C27" s="137">
        <v>-180.72000000000003</v>
      </c>
      <c r="D27" s="337" t="s">
        <v>71</v>
      </c>
      <c r="E27" s="251">
        <v>1659</v>
      </c>
      <c r="F27" s="250">
        <v>1756.6949999999999</v>
      </c>
      <c r="G27" s="137">
        <v>-183</v>
      </c>
      <c r="H27" s="337" t="s">
        <v>71</v>
      </c>
      <c r="I27" s="251">
        <v>1574</v>
      </c>
      <c r="J27" s="250">
        <v>1676.6746666667</v>
      </c>
      <c r="K27" s="137">
        <v>-105.0677216667</v>
      </c>
      <c r="L27" s="337" t="s">
        <v>71</v>
      </c>
      <c r="M27" s="251">
        <v>1572</v>
      </c>
      <c r="N27" s="250">
        <v>1590.5983333333334</v>
      </c>
      <c r="O27" s="137">
        <v>-193.69543099999993</v>
      </c>
      <c r="P27" s="337" t="s">
        <v>71</v>
      </c>
      <c r="Q27" s="251">
        <v>1397</v>
      </c>
      <c r="R27" s="250">
        <v>1409.176171333341</v>
      </c>
      <c r="S27" s="137">
        <v>-187.89999699999998</v>
      </c>
      <c r="T27" s="337">
        <v>0</v>
      </c>
      <c r="U27" s="251">
        <v>1221</v>
      </c>
      <c r="V27" s="250">
        <v>1394.6140266666755</v>
      </c>
      <c r="W27" s="137">
        <v>-192.400001</v>
      </c>
      <c r="X27" s="337">
        <v>0</v>
      </c>
      <c r="Y27" s="251">
        <v>1202</v>
      </c>
      <c r="Z27" s="250">
        <v>1326.4141396667198</v>
      </c>
      <c r="AA27" s="137">
        <v>-203.32868333333403</v>
      </c>
      <c r="AB27" s="337">
        <v>0</v>
      </c>
      <c r="AC27" s="251">
        <v>1123</v>
      </c>
      <c r="AD27" s="250">
        <v>1238.2195143333672</v>
      </c>
      <c r="AE27" s="137">
        <v>-166.83186333333299</v>
      </c>
      <c r="AF27" s="337">
        <v>0</v>
      </c>
      <c r="AG27" s="251">
        <v>1071</v>
      </c>
      <c r="AH27" s="250">
        <v>995.89699999999391</v>
      </c>
      <c r="AI27" s="137">
        <v>-115.43866666666663</v>
      </c>
      <c r="AJ27" s="137">
        <v>0</v>
      </c>
      <c r="AK27" s="252">
        <v>880</v>
      </c>
      <c r="AL27" s="250">
        <v>1103.6493333333249</v>
      </c>
      <c r="AM27" s="137">
        <v>-130.137</v>
      </c>
      <c r="AN27" s="137">
        <v>0</v>
      </c>
      <c r="AO27" s="252">
        <v>974</v>
      </c>
      <c r="AP27" s="250">
        <v>1142.3639999999903</v>
      </c>
      <c r="AQ27" s="137">
        <v>-168.10999999999999</v>
      </c>
      <c r="AR27" s="137">
        <v>0</v>
      </c>
      <c r="AS27" s="252">
        <v>974</v>
      </c>
      <c r="AT27" s="250">
        <f>'Total Allocation'!X23</f>
        <v>1327.3456666666934</v>
      </c>
      <c r="AU27" s="137">
        <f>-'Aero 1000'!U23-'Aero Appr'!O23-HEET!O23-'U Contr'!O23-WRT!O23</f>
        <v>-184</v>
      </c>
      <c r="AV27" s="137">
        <f>-1*'Excl Int''l'!S26</f>
        <v>0</v>
      </c>
      <c r="AW27" s="252">
        <f t="shared" si="0"/>
        <v>1143</v>
      </c>
      <c r="AX27" s="2"/>
      <c r="AY27" s="370"/>
    </row>
    <row r="28" spans="1:51" s="21" customFormat="1" ht="12">
      <c r="A28" s="96" t="s">
        <v>40</v>
      </c>
      <c r="B28" s="206">
        <v>5676.54</v>
      </c>
      <c r="C28" s="136">
        <v>-341</v>
      </c>
      <c r="D28" s="338" t="s">
        <v>71</v>
      </c>
      <c r="E28" s="251">
        <v>5336</v>
      </c>
      <c r="F28" s="206">
        <v>5523.47</v>
      </c>
      <c r="G28" s="136">
        <v>-332.33332999999999</v>
      </c>
      <c r="H28" s="338" t="s">
        <v>71</v>
      </c>
      <c r="I28" s="251">
        <v>5191</v>
      </c>
      <c r="J28" s="206">
        <v>5731.0913333333001</v>
      </c>
      <c r="K28" s="136">
        <v>-326.55555399999997</v>
      </c>
      <c r="L28" s="338" t="s">
        <v>71</v>
      </c>
      <c r="M28" s="251">
        <v>5405</v>
      </c>
      <c r="N28" s="206">
        <v>5649.7550000000001</v>
      </c>
      <c r="O28" s="136">
        <v>-320.48777666666666</v>
      </c>
      <c r="P28" s="338" t="s">
        <v>71</v>
      </c>
      <c r="Q28" s="251">
        <v>5329</v>
      </c>
      <c r="R28" s="206">
        <v>5648.2446660002606</v>
      </c>
      <c r="S28" s="136">
        <v>-294.86632900000018</v>
      </c>
      <c r="T28" s="338">
        <v>-1.2446660002610224</v>
      </c>
      <c r="U28" s="251">
        <v>5352</v>
      </c>
      <c r="V28" s="206">
        <v>5634.371377333593</v>
      </c>
      <c r="W28" s="136">
        <v>-276.6974763333335</v>
      </c>
      <c r="X28" s="338">
        <v>0</v>
      </c>
      <c r="Y28" s="251">
        <v>5358</v>
      </c>
      <c r="Z28" s="206">
        <v>5269.8829166670394</v>
      </c>
      <c r="AA28" s="136">
        <v>-229.24870566666689</v>
      </c>
      <c r="AB28" s="338">
        <v>0</v>
      </c>
      <c r="AC28" s="251">
        <v>5041</v>
      </c>
      <c r="AD28" s="206">
        <v>5162.6642080003994</v>
      </c>
      <c r="AE28" s="136">
        <v>-201.46533166666671</v>
      </c>
      <c r="AF28" s="338">
        <v>0</v>
      </c>
      <c r="AG28" s="251">
        <v>4961</v>
      </c>
      <c r="AH28" s="206">
        <v>4079.032333333706</v>
      </c>
      <c r="AI28" s="136">
        <v>-181.06799999999976</v>
      </c>
      <c r="AJ28" s="136">
        <v>0</v>
      </c>
      <c r="AK28" s="252">
        <v>3898</v>
      </c>
      <c r="AL28" s="206">
        <v>3567.6910000003099</v>
      </c>
      <c r="AM28" s="136">
        <v>-176.9289999999998</v>
      </c>
      <c r="AN28" s="136">
        <v>0</v>
      </c>
      <c r="AO28" s="252">
        <v>3391</v>
      </c>
      <c r="AP28" s="206">
        <v>3554.8353333336199</v>
      </c>
      <c r="AQ28" s="136">
        <v>-144.53733333333321</v>
      </c>
      <c r="AR28" s="136">
        <v>0</v>
      </c>
      <c r="AS28" s="252">
        <v>3410</v>
      </c>
      <c r="AT28" s="206">
        <f>'Total Allocation'!X24</f>
        <v>3680.6943333335298</v>
      </c>
      <c r="AU28" s="136">
        <f>-'Aero 1000'!U24-'Aero Appr'!O24-HEET!O24-'U Contr'!O24-WRT!O24</f>
        <v>-135.07533333333319</v>
      </c>
      <c r="AV28" s="136">
        <f>-1*'Excl Int''l'!S27</f>
        <v>0</v>
      </c>
      <c r="AW28" s="252">
        <f t="shared" si="0"/>
        <v>3546</v>
      </c>
      <c r="AX28" s="2"/>
      <c r="AY28" s="370"/>
    </row>
    <row r="29" spans="1:51" s="21" customFormat="1" ht="12">
      <c r="A29" s="95" t="s">
        <v>19</v>
      </c>
      <c r="B29" s="250">
        <v>3683.54</v>
      </c>
      <c r="C29" s="137">
        <v>-268.36999999999989</v>
      </c>
      <c r="D29" s="337" t="s">
        <v>71</v>
      </c>
      <c r="E29" s="251">
        <v>3415</v>
      </c>
      <c r="F29" s="250">
        <v>3769.9380000000001</v>
      </c>
      <c r="G29" s="137">
        <v>-221.32637</v>
      </c>
      <c r="H29" s="337" t="s">
        <v>71</v>
      </c>
      <c r="I29" s="251">
        <v>3549</v>
      </c>
      <c r="J29" s="250">
        <v>3806.1983333333001</v>
      </c>
      <c r="K29" s="137">
        <v>-196.81981200000001</v>
      </c>
      <c r="L29" s="337" t="s">
        <v>71</v>
      </c>
      <c r="M29" s="251">
        <v>3609</v>
      </c>
      <c r="N29" s="250">
        <v>3847.164666666667</v>
      </c>
      <c r="O29" s="137">
        <v>-221.77774366666668</v>
      </c>
      <c r="P29" s="337" t="s">
        <v>71</v>
      </c>
      <c r="Q29" s="251">
        <v>3625</v>
      </c>
      <c r="R29" s="250">
        <v>3758.6798693334144</v>
      </c>
      <c r="S29" s="137">
        <v>-264.87083966666682</v>
      </c>
      <c r="T29" s="337">
        <v>0</v>
      </c>
      <c r="U29" s="251">
        <v>3494</v>
      </c>
      <c r="V29" s="250">
        <v>3839.9222676667646</v>
      </c>
      <c r="W29" s="137">
        <v>-298</v>
      </c>
      <c r="X29" s="337">
        <v>0</v>
      </c>
      <c r="Y29" s="251">
        <v>3542</v>
      </c>
      <c r="Z29" s="250">
        <v>3464.3140120000603</v>
      </c>
      <c r="AA29" s="137">
        <v>-315</v>
      </c>
      <c r="AB29" s="337">
        <v>0</v>
      </c>
      <c r="AC29" s="251">
        <v>3149</v>
      </c>
      <c r="AD29" s="250">
        <v>3149.2277566667435</v>
      </c>
      <c r="AE29" s="137">
        <v>-349.86188333333268</v>
      </c>
      <c r="AF29" s="337">
        <v>0</v>
      </c>
      <c r="AG29" s="251">
        <v>2799</v>
      </c>
      <c r="AH29" s="250">
        <v>2874.4770930000764</v>
      </c>
      <c r="AI29" s="137">
        <v>-364.66666600000002</v>
      </c>
      <c r="AJ29" s="137">
        <v>0</v>
      </c>
      <c r="AK29" s="252">
        <v>2510</v>
      </c>
      <c r="AL29" s="250">
        <v>2766.6545676667934</v>
      </c>
      <c r="AM29" s="137">
        <v>-311.76818666666634</v>
      </c>
      <c r="AN29" s="137">
        <v>0</v>
      </c>
      <c r="AO29" s="252">
        <v>2455</v>
      </c>
      <c r="AP29" s="250">
        <v>2619.0113333334666</v>
      </c>
      <c r="AQ29" s="137">
        <v>-227.37866666666599</v>
      </c>
      <c r="AR29" s="137">
        <v>0</v>
      </c>
      <c r="AS29" s="252">
        <v>2392</v>
      </c>
      <c r="AT29" s="250">
        <f>'Total Allocation'!X25</f>
        <v>2799.2473333334092</v>
      </c>
      <c r="AU29" s="137">
        <f>-'Aero 1000'!U25-'Aero Appr'!O25-HEET!O25-'U Contr'!O25-WRT!O25</f>
        <v>-346.01199999999835</v>
      </c>
      <c r="AV29" s="137">
        <f>-1*'Excl Int''l'!S28</f>
        <v>0</v>
      </c>
      <c r="AW29" s="252">
        <f t="shared" si="0"/>
        <v>2453</v>
      </c>
      <c r="AX29" s="2"/>
      <c r="AY29" s="370"/>
    </row>
    <row r="30" spans="1:51" s="21" customFormat="1" ht="12">
      <c r="A30" s="96" t="s">
        <v>20</v>
      </c>
      <c r="B30" s="206">
        <v>14071.4</v>
      </c>
      <c r="C30" s="136">
        <v>-1068.7999999999993</v>
      </c>
      <c r="D30" s="338" t="s">
        <v>71</v>
      </c>
      <c r="E30" s="251">
        <v>13003</v>
      </c>
      <c r="F30" s="206">
        <v>14725.843000000001</v>
      </c>
      <c r="G30" s="136">
        <v>-966.44443999999999</v>
      </c>
      <c r="H30" s="338" t="s">
        <v>71</v>
      </c>
      <c r="I30" s="251">
        <v>13759</v>
      </c>
      <c r="J30" s="206">
        <v>13632.7</v>
      </c>
      <c r="K30" s="136">
        <v>-896.42034333330002</v>
      </c>
      <c r="L30" s="338" t="s">
        <v>71</v>
      </c>
      <c r="M30" s="251">
        <v>12736</v>
      </c>
      <c r="N30" s="206">
        <v>13436.207</v>
      </c>
      <c r="O30" s="136">
        <v>-933.75853033333249</v>
      </c>
      <c r="P30" s="338" t="s">
        <v>71</v>
      </c>
      <c r="Q30" s="251">
        <v>12502</v>
      </c>
      <c r="R30" s="206">
        <v>13412.277515667134</v>
      </c>
      <c r="S30" s="136">
        <v>-936.45453333333364</v>
      </c>
      <c r="T30" s="338">
        <v>-14.119721666667374</v>
      </c>
      <c r="U30" s="251">
        <v>12462</v>
      </c>
      <c r="V30" s="206">
        <v>13061.677724667126</v>
      </c>
      <c r="W30" s="136">
        <v>-908.49894866666682</v>
      </c>
      <c r="X30" s="338">
        <v>-20.79304133333477</v>
      </c>
      <c r="Y30" s="251">
        <v>12132</v>
      </c>
      <c r="Z30" s="206">
        <v>12349.11163633405</v>
      </c>
      <c r="AA30" s="136">
        <v>-912.06122366666671</v>
      </c>
      <c r="AB30" s="338">
        <v>-21.766394000000389</v>
      </c>
      <c r="AC30" s="251">
        <v>11415</v>
      </c>
      <c r="AD30" s="206">
        <v>11752.092102667368</v>
      </c>
      <c r="AE30" s="136">
        <v>-760.27481233333435</v>
      </c>
      <c r="AF30" s="338">
        <v>-38.995240000000308</v>
      </c>
      <c r="AG30" s="251">
        <v>10953</v>
      </c>
      <c r="AH30" s="206">
        <v>10549.715075334016</v>
      </c>
      <c r="AI30" s="136">
        <v>-805.87992333333352</v>
      </c>
      <c r="AJ30" s="136">
        <v>0</v>
      </c>
      <c r="AK30" s="252">
        <v>9744</v>
      </c>
      <c r="AL30" s="206">
        <v>9734.7576666671921</v>
      </c>
      <c r="AM30" s="136">
        <v>-513.13833333333309</v>
      </c>
      <c r="AN30" s="136">
        <v>0</v>
      </c>
      <c r="AO30" s="252">
        <v>9222</v>
      </c>
      <c r="AP30" s="206">
        <v>9902.5276666669779</v>
      </c>
      <c r="AQ30" s="136">
        <v>-468.17866666666589</v>
      </c>
      <c r="AR30" s="136">
        <v>0</v>
      </c>
      <c r="AS30" s="252">
        <v>9434</v>
      </c>
      <c r="AT30" s="206">
        <f>'Total Allocation'!X26</f>
        <v>10602.169000000225</v>
      </c>
      <c r="AU30" s="136">
        <f>-'Aero 1000'!U26-'Aero Appr'!O26-HEET!O26-'U Contr'!O26-WRT!O26</f>
        <v>-710.62599999999713</v>
      </c>
      <c r="AV30" s="136">
        <f>-1*'Excl Int''l'!S29</f>
        <v>0</v>
      </c>
      <c r="AW30" s="252">
        <f t="shared" si="0"/>
        <v>9892</v>
      </c>
      <c r="AX30" s="2"/>
      <c r="AY30" s="370"/>
    </row>
    <row r="31" spans="1:51" s="21" customFormat="1" ht="12">
      <c r="A31" s="95" t="s">
        <v>21</v>
      </c>
      <c r="B31" s="250">
        <v>5110.25</v>
      </c>
      <c r="C31" s="137">
        <v>-269</v>
      </c>
      <c r="D31" s="337" t="s">
        <v>71</v>
      </c>
      <c r="E31" s="251">
        <v>4841</v>
      </c>
      <c r="F31" s="250">
        <v>5018.6793332999996</v>
      </c>
      <c r="G31" s="137">
        <v>-249</v>
      </c>
      <c r="H31" s="337" t="s">
        <v>71</v>
      </c>
      <c r="I31" s="251">
        <v>4770</v>
      </c>
      <c r="J31" s="250">
        <v>4971.2003333332996</v>
      </c>
      <c r="K31" s="137">
        <v>-251.7942546667</v>
      </c>
      <c r="L31" s="337" t="s">
        <v>71</v>
      </c>
      <c r="M31" s="251">
        <v>4719</v>
      </c>
      <c r="N31" s="250">
        <v>4908.6279999999997</v>
      </c>
      <c r="O31" s="137">
        <v>-260.20438666666689</v>
      </c>
      <c r="P31" s="337" t="s">
        <v>71</v>
      </c>
      <c r="Q31" s="251">
        <v>4648</v>
      </c>
      <c r="R31" s="250">
        <v>3973.0979336668147</v>
      </c>
      <c r="S31" s="137">
        <v>-218.81315700000013</v>
      </c>
      <c r="T31" s="337">
        <v>0</v>
      </c>
      <c r="U31" s="251">
        <v>3754</v>
      </c>
      <c r="V31" s="250">
        <v>4061.5245453334915</v>
      </c>
      <c r="W31" s="137">
        <v>-220.77311133333333</v>
      </c>
      <c r="X31" s="337">
        <v>-1.0221070000006591</v>
      </c>
      <c r="Y31" s="251">
        <v>3840</v>
      </c>
      <c r="Z31" s="250">
        <v>3688.6938066669736</v>
      </c>
      <c r="AA31" s="137">
        <v>-241.05536833333335</v>
      </c>
      <c r="AB31" s="337">
        <v>0</v>
      </c>
      <c r="AC31" s="251">
        <v>3448</v>
      </c>
      <c r="AD31" s="250">
        <v>3637.9138096669631</v>
      </c>
      <c r="AE31" s="137">
        <v>-251</v>
      </c>
      <c r="AF31" s="337">
        <v>-0.14878166666765935</v>
      </c>
      <c r="AG31" s="251">
        <v>3387</v>
      </c>
      <c r="AH31" s="250">
        <v>3425.7094646669302</v>
      </c>
      <c r="AI31" s="137">
        <v>-253</v>
      </c>
      <c r="AJ31" s="137">
        <v>-2.1998860000001343</v>
      </c>
      <c r="AK31" s="252">
        <v>3171</v>
      </c>
      <c r="AL31" s="250">
        <v>3079.22694733356</v>
      </c>
      <c r="AM31" s="137">
        <v>-233.98945966666633</v>
      </c>
      <c r="AN31" s="137">
        <v>0</v>
      </c>
      <c r="AO31" s="252">
        <v>2845</v>
      </c>
      <c r="AP31" s="250">
        <v>2942.6866666668097</v>
      </c>
      <c r="AQ31" s="137">
        <v>-169.13666666666668</v>
      </c>
      <c r="AR31" s="137">
        <v>0</v>
      </c>
      <c r="AS31" s="252">
        <v>2774</v>
      </c>
      <c r="AT31" s="250">
        <f>'Total Allocation'!X27</f>
        <v>3001.1046666667557</v>
      </c>
      <c r="AU31" s="137">
        <f>-'Aero 1000'!U27-'Aero Appr'!O27-HEET!O27-'U Contr'!O27-WRT!O27</f>
        <v>-277</v>
      </c>
      <c r="AV31" s="137">
        <f>-1*'Excl Int''l'!S30</f>
        <v>0</v>
      </c>
      <c r="AW31" s="252">
        <f t="shared" si="0"/>
        <v>2724</v>
      </c>
      <c r="AX31" s="2"/>
      <c r="AY31" s="370"/>
    </row>
    <row r="32" spans="1:51" s="21" customFormat="1" ht="12">
      <c r="A32" s="96" t="s">
        <v>36</v>
      </c>
      <c r="B32" s="206">
        <v>3836.65</v>
      </c>
      <c r="C32" s="136">
        <v>-166</v>
      </c>
      <c r="D32" s="338" t="s">
        <v>71</v>
      </c>
      <c r="E32" s="251">
        <v>3671</v>
      </c>
      <c r="F32" s="206">
        <v>3824.0896667000002</v>
      </c>
      <c r="G32" s="136">
        <v>-150</v>
      </c>
      <c r="H32" s="338" t="s">
        <v>71</v>
      </c>
      <c r="I32" s="251">
        <v>3674</v>
      </c>
      <c r="J32" s="206">
        <v>3857.6326666667001</v>
      </c>
      <c r="K32" s="136">
        <v>-163.17219733330001</v>
      </c>
      <c r="L32" s="338" t="s">
        <v>71</v>
      </c>
      <c r="M32" s="251">
        <v>3694</v>
      </c>
      <c r="N32" s="206">
        <v>3920.0366666666669</v>
      </c>
      <c r="O32" s="136">
        <v>-193</v>
      </c>
      <c r="P32" s="338" t="s">
        <v>71</v>
      </c>
      <c r="Q32" s="251">
        <v>3727</v>
      </c>
      <c r="R32" s="206">
        <v>3697.0755673334656</v>
      </c>
      <c r="S32" s="136">
        <v>-164.88645666666667</v>
      </c>
      <c r="T32" s="338">
        <v>0</v>
      </c>
      <c r="U32" s="251">
        <v>3532</v>
      </c>
      <c r="V32" s="206">
        <v>3565.6736580001239</v>
      </c>
      <c r="W32" s="136">
        <v>-152.47537633333343</v>
      </c>
      <c r="X32" s="338">
        <v>0</v>
      </c>
      <c r="Y32" s="251">
        <v>3413</v>
      </c>
      <c r="Z32" s="206">
        <v>3564.5158646669265</v>
      </c>
      <c r="AA32" s="136">
        <v>-168</v>
      </c>
      <c r="AB32" s="338">
        <v>-0.26435866666673746</v>
      </c>
      <c r="AC32" s="251">
        <v>3396</v>
      </c>
      <c r="AD32" s="206">
        <v>3313.8628556669141</v>
      </c>
      <c r="AE32" s="136">
        <v>-174.75983800000003</v>
      </c>
      <c r="AF32" s="338">
        <v>0</v>
      </c>
      <c r="AG32" s="251">
        <v>3139</v>
      </c>
      <c r="AH32" s="206">
        <v>2838.2545770001848</v>
      </c>
      <c r="AI32" s="136">
        <v>-171.62873233333332</v>
      </c>
      <c r="AJ32" s="136">
        <v>0</v>
      </c>
      <c r="AK32" s="252">
        <v>2667</v>
      </c>
      <c r="AL32" s="206">
        <v>2407.484484666867</v>
      </c>
      <c r="AM32" s="136">
        <v>-149.32164833333326</v>
      </c>
      <c r="AN32" s="136">
        <v>0</v>
      </c>
      <c r="AO32" s="252">
        <v>2258</v>
      </c>
      <c r="AP32" s="206">
        <v>2633.3463333335271</v>
      </c>
      <c r="AQ32" s="136">
        <v>-117.98466666666654</v>
      </c>
      <c r="AR32" s="136">
        <v>0</v>
      </c>
      <c r="AS32" s="252">
        <v>2515</v>
      </c>
      <c r="AT32" s="206">
        <f>'Total Allocation'!X28</f>
        <v>2880.3633333335274</v>
      </c>
      <c r="AU32" s="136">
        <f>-'Aero 1000'!U28-'Aero Appr'!O28-HEET!O28-'U Contr'!O28-WRT!O28</f>
        <v>-122.46166666666657</v>
      </c>
      <c r="AV32" s="136">
        <f>-1*'Excl Int''l'!S31</f>
        <v>0</v>
      </c>
      <c r="AW32" s="252">
        <f t="shared" si="0"/>
        <v>2758</v>
      </c>
      <c r="AX32" s="2"/>
      <c r="AY32" s="370"/>
    </row>
    <row r="33" spans="1:51" s="21" customFormat="1" ht="12">
      <c r="A33" s="95" t="s">
        <v>23</v>
      </c>
      <c r="B33" s="250">
        <v>3744.59</v>
      </c>
      <c r="C33" s="137">
        <v>-119</v>
      </c>
      <c r="D33" s="337" t="s">
        <v>71</v>
      </c>
      <c r="E33" s="251">
        <v>3626</v>
      </c>
      <c r="F33" s="250">
        <v>3673.2116667</v>
      </c>
      <c r="G33" s="137">
        <v>-98.846559999999997</v>
      </c>
      <c r="H33" s="337" t="s">
        <v>71</v>
      </c>
      <c r="I33" s="251">
        <v>3574</v>
      </c>
      <c r="J33" s="250">
        <v>3530.538</v>
      </c>
      <c r="K33" s="137">
        <v>-79.839944333299997</v>
      </c>
      <c r="L33" s="337" t="s">
        <v>71</v>
      </c>
      <c r="M33" s="251">
        <v>3451</v>
      </c>
      <c r="N33" s="250">
        <v>3416.9696666666664</v>
      </c>
      <c r="O33" s="137">
        <v>-91</v>
      </c>
      <c r="P33" s="337" t="s">
        <v>71</v>
      </c>
      <c r="Q33" s="251">
        <v>3326</v>
      </c>
      <c r="R33" s="250">
        <v>3356.536513666817</v>
      </c>
      <c r="S33" s="137">
        <v>-114</v>
      </c>
      <c r="T33" s="337">
        <v>-13.384361333333402</v>
      </c>
      <c r="U33" s="251">
        <v>3229</v>
      </c>
      <c r="V33" s="250">
        <v>3292.4987730001499</v>
      </c>
      <c r="W33" s="137">
        <v>-123.68655566666685</v>
      </c>
      <c r="X33" s="337">
        <v>-2.6732576666666716</v>
      </c>
      <c r="Y33" s="251">
        <v>3166</v>
      </c>
      <c r="Z33" s="250">
        <v>3207.6231793335996</v>
      </c>
      <c r="AA33" s="137">
        <v>-120</v>
      </c>
      <c r="AB33" s="337">
        <v>-7.3665846666666681</v>
      </c>
      <c r="AC33" s="251">
        <v>3080</v>
      </c>
      <c r="AD33" s="250">
        <v>3223.8565663335867</v>
      </c>
      <c r="AE33" s="137">
        <v>-133</v>
      </c>
      <c r="AF33" s="337">
        <v>-12.711027333333334</v>
      </c>
      <c r="AG33" s="251">
        <v>3078</v>
      </c>
      <c r="AH33" s="250">
        <v>2919.5368266668797</v>
      </c>
      <c r="AI33" s="137">
        <v>-123</v>
      </c>
      <c r="AJ33" s="137">
        <v>-11.486582000000183</v>
      </c>
      <c r="AK33" s="252">
        <v>2785</v>
      </c>
      <c r="AL33" s="250">
        <v>2584.5195923335282</v>
      </c>
      <c r="AM33" s="137">
        <v>-71.754074000000031</v>
      </c>
      <c r="AN33" s="137">
        <v>0</v>
      </c>
      <c r="AO33" s="252">
        <v>2513</v>
      </c>
      <c r="AP33" s="250">
        <v>2545.8453333335469</v>
      </c>
      <c r="AQ33" s="137">
        <v>-85.582333333333224</v>
      </c>
      <c r="AR33" s="137">
        <v>-8.2179999999998756</v>
      </c>
      <c r="AS33" s="252">
        <v>2452</v>
      </c>
      <c r="AT33" s="250">
        <f>'Total Allocation'!X29</f>
        <v>2792.17600000026</v>
      </c>
      <c r="AU33" s="137">
        <f>-'Aero 1000'!U29-'Aero Appr'!O29-HEET!O29-'U Contr'!O29-WRT!O29</f>
        <v>-50.031333333333301</v>
      </c>
      <c r="AV33" s="137">
        <f>-1*'Excl Int''l'!S32</f>
        <v>-7.1349999999998346</v>
      </c>
      <c r="AW33" s="252">
        <f t="shared" si="0"/>
        <v>2735</v>
      </c>
      <c r="AX33" s="2"/>
      <c r="AY33" s="370"/>
    </row>
    <row r="34" spans="1:51" s="21" customFormat="1" ht="12">
      <c r="A34" s="96" t="s">
        <v>24</v>
      </c>
      <c r="B34" s="206">
        <v>13575.79</v>
      </c>
      <c r="C34" s="136">
        <v>-379</v>
      </c>
      <c r="D34" s="338" t="s">
        <v>71</v>
      </c>
      <c r="E34" s="251">
        <v>13197</v>
      </c>
      <c r="F34" s="206">
        <v>12760.6873333</v>
      </c>
      <c r="G34" s="136">
        <v>-350</v>
      </c>
      <c r="H34" s="338" t="s">
        <v>71</v>
      </c>
      <c r="I34" s="251">
        <v>12411</v>
      </c>
      <c r="J34" s="206">
        <v>12890.3253333333</v>
      </c>
      <c r="K34" s="136">
        <v>-381.16195033330001</v>
      </c>
      <c r="L34" s="338" t="s">
        <v>71</v>
      </c>
      <c r="M34" s="251">
        <v>12509</v>
      </c>
      <c r="N34" s="206">
        <v>12814.304666666669</v>
      </c>
      <c r="O34" s="136">
        <v>-386.72966666666667</v>
      </c>
      <c r="P34" s="338" t="s">
        <v>71</v>
      </c>
      <c r="Q34" s="251">
        <v>12428</v>
      </c>
      <c r="R34" s="206">
        <v>12311.602333333913</v>
      </c>
      <c r="S34" s="136">
        <v>-375.60833333333318</v>
      </c>
      <c r="T34" s="338">
        <v>0</v>
      </c>
      <c r="U34" s="251">
        <v>11936</v>
      </c>
      <c r="V34" s="206">
        <v>12049.486333333878</v>
      </c>
      <c r="W34" s="136">
        <v>-376</v>
      </c>
      <c r="X34" s="338">
        <v>-19.363333333332207</v>
      </c>
      <c r="Y34" s="251">
        <v>11654</v>
      </c>
      <c r="Z34" s="206">
        <v>11321.928333332302</v>
      </c>
      <c r="AA34" s="136">
        <v>-415.99400000000003</v>
      </c>
      <c r="AB34" s="338">
        <v>-44.111666666665485</v>
      </c>
      <c r="AC34" s="251">
        <v>10862</v>
      </c>
      <c r="AD34" s="206">
        <v>10442.317333332587</v>
      </c>
      <c r="AE34" s="136">
        <v>-439.65999999999997</v>
      </c>
      <c r="AF34" s="338">
        <v>-0.87866666666553783</v>
      </c>
      <c r="AG34" s="251">
        <v>10002</v>
      </c>
      <c r="AH34" s="206">
        <v>8370.9046666664526</v>
      </c>
      <c r="AI34" s="136">
        <v>-404.995</v>
      </c>
      <c r="AJ34" s="136">
        <v>0</v>
      </c>
      <c r="AK34" s="252">
        <v>7966</v>
      </c>
      <c r="AL34" s="206">
        <v>7789.6173333331817</v>
      </c>
      <c r="AM34" s="136">
        <v>-380.31433333333285</v>
      </c>
      <c r="AN34" s="136">
        <v>0</v>
      </c>
      <c r="AO34" s="252">
        <v>7409</v>
      </c>
      <c r="AP34" s="206">
        <v>8139.4866666664884</v>
      </c>
      <c r="AQ34" s="136">
        <v>-239.28933333333296</v>
      </c>
      <c r="AR34" s="136">
        <v>0</v>
      </c>
      <c r="AS34" s="252">
        <v>7900</v>
      </c>
      <c r="AT34" s="206">
        <f>'Total Allocation'!X30</f>
        <v>8538.0906666662268</v>
      </c>
      <c r="AU34" s="136">
        <f>-'Aero 1000'!U30-'Aero Appr'!O30-HEET!O30-'U Contr'!O30-WRT!O30</f>
        <v>-295.32333333333304</v>
      </c>
      <c r="AV34" s="136">
        <f>-1*'Excl Int''l'!S33</f>
        <v>0</v>
      </c>
      <c r="AW34" s="252">
        <f t="shared" si="0"/>
        <v>8243</v>
      </c>
      <c r="AX34" s="2"/>
      <c r="AY34" s="370"/>
    </row>
    <row r="35" spans="1:51" s="21" customFormat="1" ht="12">
      <c r="A35" s="95" t="s">
        <v>25</v>
      </c>
      <c r="B35" s="250">
        <v>6120</v>
      </c>
      <c r="C35" s="137">
        <v>-255.81999999999971</v>
      </c>
      <c r="D35" s="337" t="s">
        <v>71</v>
      </c>
      <c r="E35" s="251">
        <v>5864</v>
      </c>
      <c r="F35" s="250">
        <v>6118.0536666999997</v>
      </c>
      <c r="G35" s="137">
        <v>-243.31307000000001</v>
      </c>
      <c r="H35" s="337" t="s">
        <v>71</v>
      </c>
      <c r="I35" s="251">
        <v>5875</v>
      </c>
      <c r="J35" s="250">
        <v>5970.7456666667003</v>
      </c>
      <c r="K35" s="137">
        <v>-242.31767199999999</v>
      </c>
      <c r="L35" s="337" t="s">
        <v>71</v>
      </c>
      <c r="M35" s="251">
        <v>5728</v>
      </c>
      <c r="N35" s="250">
        <v>5648.6956666666665</v>
      </c>
      <c r="O35" s="137">
        <v>-226</v>
      </c>
      <c r="P35" s="337" t="s">
        <v>71</v>
      </c>
      <c r="Q35" s="251">
        <v>5423</v>
      </c>
      <c r="R35" s="250">
        <v>5169.9683333336579</v>
      </c>
      <c r="S35" s="137">
        <v>-233.43613933333302</v>
      </c>
      <c r="T35" s="337">
        <v>-304.44733333333659</v>
      </c>
      <c r="U35" s="251">
        <v>4632</v>
      </c>
      <c r="V35" s="250">
        <v>4756.7540000002909</v>
      </c>
      <c r="W35" s="137">
        <v>-218.51566666666653</v>
      </c>
      <c r="X35" s="337">
        <v>-244.73400000000021</v>
      </c>
      <c r="Y35" s="251">
        <v>4294</v>
      </c>
      <c r="Z35" s="250">
        <v>4499.4106666669986</v>
      </c>
      <c r="AA35" s="137">
        <v>-213</v>
      </c>
      <c r="AB35" s="337">
        <v>-3.257333333333122</v>
      </c>
      <c r="AC35" s="251">
        <v>4283</v>
      </c>
      <c r="AD35" s="250">
        <v>4303.0603333336694</v>
      </c>
      <c r="AE35" s="137">
        <v>-235.13633333333235</v>
      </c>
      <c r="AF35" s="337">
        <v>0</v>
      </c>
      <c r="AG35" s="251">
        <v>4068</v>
      </c>
      <c r="AH35" s="250">
        <v>4009.3186666670299</v>
      </c>
      <c r="AI35" s="137">
        <v>-259.44733333333232</v>
      </c>
      <c r="AJ35" s="137">
        <v>-40.294999999999945</v>
      </c>
      <c r="AK35" s="252">
        <v>3710</v>
      </c>
      <c r="AL35" s="250">
        <v>3591.3796666669464</v>
      </c>
      <c r="AM35" s="137">
        <v>-260.96133333333199</v>
      </c>
      <c r="AN35" s="137">
        <v>-35.745999999999952</v>
      </c>
      <c r="AO35" s="252">
        <v>3295</v>
      </c>
      <c r="AP35" s="250">
        <v>3862.9146666668635</v>
      </c>
      <c r="AQ35" s="137">
        <v>-281</v>
      </c>
      <c r="AR35" s="137">
        <v>-47.323333333333281</v>
      </c>
      <c r="AS35" s="252">
        <v>3535</v>
      </c>
      <c r="AT35" s="250">
        <f>'Total Allocation'!X31</f>
        <v>4138.4676666668865</v>
      </c>
      <c r="AU35" s="137">
        <f>-'Aero 1000'!U31-'Aero Appr'!O31-HEET!O31-'U Contr'!O31-WRT!O31</f>
        <v>-301.53433333333231</v>
      </c>
      <c r="AV35" s="137">
        <f>-1*'Excl Int''l'!S34</f>
        <v>-64.538333333332957</v>
      </c>
      <c r="AW35" s="252">
        <f t="shared" si="0"/>
        <v>3772</v>
      </c>
      <c r="AX35" s="2"/>
      <c r="AY35" s="370"/>
    </row>
    <row r="36" spans="1:51" s="21" customFormat="1" ht="12">
      <c r="A36" s="96" t="s">
        <v>26</v>
      </c>
      <c r="B36" s="206">
        <v>3244.81</v>
      </c>
      <c r="C36" s="136">
        <v>-339</v>
      </c>
      <c r="D36" s="338" t="s">
        <v>71</v>
      </c>
      <c r="E36" s="251">
        <v>2906</v>
      </c>
      <c r="F36" s="206">
        <v>3342.1586667000001</v>
      </c>
      <c r="G36" s="136">
        <v>-306</v>
      </c>
      <c r="H36" s="338" t="s">
        <v>71</v>
      </c>
      <c r="I36" s="251">
        <v>3036</v>
      </c>
      <c r="J36" s="206">
        <v>3125.8803333332999</v>
      </c>
      <c r="K36" s="136">
        <v>-375</v>
      </c>
      <c r="L36" s="338" t="s">
        <v>71</v>
      </c>
      <c r="M36" s="251">
        <v>2751</v>
      </c>
      <c r="N36" s="206">
        <v>3077.3493333333331</v>
      </c>
      <c r="O36" s="136">
        <v>-400</v>
      </c>
      <c r="P36" s="338" t="s">
        <v>71</v>
      </c>
      <c r="Q36" s="251">
        <v>2677</v>
      </c>
      <c r="R36" s="206">
        <v>2833.5070773334173</v>
      </c>
      <c r="S36" s="136">
        <v>-420</v>
      </c>
      <c r="T36" s="338">
        <v>0</v>
      </c>
      <c r="U36" s="251">
        <v>2414</v>
      </c>
      <c r="V36" s="206">
        <v>2781.5253196667413</v>
      </c>
      <c r="W36" s="136">
        <v>-387</v>
      </c>
      <c r="X36" s="338">
        <v>0</v>
      </c>
      <c r="Y36" s="251">
        <v>2395</v>
      </c>
      <c r="Z36" s="206">
        <v>2541.8589800001569</v>
      </c>
      <c r="AA36" s="136">
        <v>-397</v>
      </c>
      <c r="AB36" s="338">
        <v>0</v>
      </c>
      <c r="AC36" s="251">
        <v>2145</v>
      </c>
      <c r="AD36" s="206">
        <v>2274.7105943334477</v>
      </c>
      <c r="AE36" s="136">
        <v>-383</v>
      </c>
      <c r="AF36" s="338">
        <v>0</v>
      </c>
      <c r="AG36" s="251">
        <v>1892</v>
      </c>
      <c r="AH36" s="206">
        <v>1695.7556580000803</v>
      </c>
      <c r="AI36" s="136">
        <v>-317.75964566666727</v>
      </c>
      <c r="AJ36" s="136">
        <v>0</v>
      </c>
      <c r="AK36" s="252">
        <v>1378</v>
      </c>
      <c r="AL36" s="206">
        <v>1698.821494333429</v>
      </c>
      <c r="AM36" s="136">
        <v>-295.67477366666736</v>
      </c>
      <c r="AN36" s="136">
        <v>0</v>
      </c>
      <c r="AO36" s="252">
        <v>1403</v>
      </c>
      <c r="AP36" s="206">
        <v>1617.0766666667705</v>
      </c>
      <c r="AQ36" s="136">
        <v>-224.01633333333234</v>
      </c>
      <c r="AR36" s="136">
        <v>0</v>
      </c>
      <c r="AS36" s="252">
        <v>1393</v>
      </c>
      <c r="AT36" s="206">
        <f>'Total Allocation'!X32</f>
        <v>1793.5696666668098</v>
      </c>
      <c r="AU36" s="136">
        <f>-'Aero 1000'!U32-'Aero Appr'!O32-HEET!O32-'U Contr'!O32-WRT!O32</f>
        <v>-206.07066666666631</v>
      </c>
      <c r="AV36" s="136">
        <f>-1*'Excl Int''l'!S35</f>
        <v>0</v>
      </c>
      <c r="AW36" s="252">
        <f t="shared" si="0"/>
        <v>1587</v>
      </c>
      <c r="AX36" s="2"/>
      <c r="AY36" s="370"/>
    </row>
    <row r="37" spans="1:51" s="21" customFormat="1" ht="12">
      <c r="A37" s="95" t="s">
        <v>27</v>
      </c>
      <c r="B37" s="250">
        <v>2779.19</v>
      </c>
      <c r="C37" s="137">
        <v>-152</v>
      </c>
      <c r="D37" s="337" t="s">
        <v>71</v>
      </c>
      <c r="E37" s="251">
        <v>2627</v>
      </c>
      <c r="F37" s="250">
        <v>2736.7366667000001</v>
      </c>
      <c r="G37" s="137">
        <v>-113.0421</v>
      </c>
      <c r="H37" s="337" t="s">
        <v>71</v>
      </c>
      <c r="I37" s="251">
        <v>2624</v>
      </c>
      <c r="J37" s="250">
        <v>2558.1573333332999</v>
      </c>
      <c r="K37" s="137">
        <v>-122.8087996667</v>
      </c>
      <c r="L37" s="337" t="s">
        <v>71</v>
      </c>
      <c r="M37" s="251">
        <v>2435</v>
      </c>
      <c r="N37" s="250">
        <v>2531.0026666666668</v>
      </c>
      <c r="O37" s="137">
        <v>-135</v>
      </c>
      <c r="P37" s="337" t="s">
        <v>71</v>
      </c>
      <c r="Q37" s="251">
        <v>2396</v>
      </c>
      <c r="R37" s="250">
        <v>2547.5083813334345</v>
      </c>
      <c r="S37" s="137">
        <v>-158</v>
      </c>
      <c r="T37" s="337">
        <v>0</v>
      </c>
      <c r="U37" s="251">
        <v>2390</v>
      </c>
      <c r="V37" s="250">
        <v>2385.3708253334285</v>
      </c>
      <c r="W37" s="137">
        <v>-165.00428800000032</v>
      </c>
      <c r="X37" s="337">
        <v>0</v>
      </c>
      <c r="Y37" s="251">
        <v>2220</v>
      </c>
      <c r="Z37" s="250">
        <v>2356.6929346668244</v>
      </c>
      <c r="AA37" s="137">
        <v>-109.00656233333348</v>
      </c>
      <c r="AB37" s="337">
        <v>0</v>
      </c>
      <c r="AC37" s="251">
        <v>2248</v>
      </c>
      <c r="AD37" s="250">
        <v>2287.0330846667925</v>
      </c>
      <c r="AE37" s="137">
        <v>-93.63102100000016</v>
      </c>
      <c r="AF37" s="337">
        <v>0</v>
      </c>
      <c r="AG37" s="251">
        <v>2193</v>
      </c>
      <c r="AH37" s="250">
        <v>2001.3029736667884</v>
      </c>
      <c r="AI37" s="137">
        <v>-90.949513666666661</v>
      </c>
      <c r="AJ37" s="137">
        <v>0</v>
      </c>
      <c r="AK37" s="252">
        <v>1910</v>
      </c>
      <c r="AL37" s="250">
        <v>1733.4706666667691</v>
      </c>
      <c r="AM37" s="137">
        <v>-56.899666666666633</v>
      </c>
      <c r="AN37" s="137">
        <v>0</v>
      </c>
      <c r="AO37" s="252">
        <v>1677</v>
      </c>
      <c r="AP37" s="250">
        <v>1742.3376666667627</v>
      </c>
      <c r="AQ37" s="137">
        <v>-72.345999999999975</v>
      </c>
      <c r="AR37" s="137">
        <v>0</v>
      </c>
      <c r="AS37" s="252">
        <v>1670</v>
      </c>
      <c r="AT37" s="250">
        <f>'Total Allocation'!X33</f>
        <v>1860.6063333334866</v>
      </c>
      <c r="AU37" s="137">
        <f>-'Aero 1000'!U33-'Aero Appr'!O33-HEET!O33-'U Contr'!O33-WRT!O33</f>
        <v>-63.290999999999933</v>
      </c>
      <c r="AV37" s="137">
        <f>-1*'Excl Int''l'!S36</f>
        <v>0</v>
      </c>
      <c r="AW37" s="252">
        <f t="shared" si="0"/>
        <v>1797</v>
      </c>
      <c r="AX37" s="2"/>
      <c r="AY37" s="370"/>
    </row>
    <row r="38" spans="1:51" s="21" customFormat="1" ht="12">
      <c r="A38" s="96" t="s">
        <v>28</v>
      </c>
      <c r="B38" s="206">
        <v>2686.36</v>
      </c>
      <c r="C38" s="136">
        <v>-61</v>
      </c>
      <c r="D38" s="338" t="s">
        <v>71</v>
      </c>
      <c r="E38" s="251">
        <v>2625</v>
      </c>
      <c r="F38" s="206">
        <v>2503.3879999999999</v>
      </c>
      <c r="G38" s="136">
        <v>-63.911110000000001</v>
      </c>
      <c r="H38" s="338" t="s">
        <v>71</v>
      </c>
      <c r="I38" s="251">
        <v>2439</v>
      </c>
      <c r="J38" s="206">
        <v>2432.8629999999998</v>
      </c>
      <c r="K38" s="136">
        <v>-56</v>
      </c>
      <c r="L38" s="338" t="s">
        <v>71</v>
      </c>
      <c r="M38" s="251">
        <v>2377</v>
      </c>
      <c r="N38" s="206">
        <v>2439.6713333333332</v>
      </c>
      <c r="O38" s="136">
        <v>-56.039984666666676</v>
      </c>
      <c r="P38" s="338" t="s">
        <v>71</v>
      </c>
      <c r="Q38" s="251">
        <v>2384</v>
      </c>
      <c r="R38" s="206">
        <v>2371.4909443334368</v>
      </c>
      <c r="S38" s="136">
        <v>-53.466603666666664</v>
      </c>
      <c r="T38" s="338">
        <v>0</v>
      </c>
      <c r="U38" s="251">
        <v>2318</v>
      </c>
      <c r="V38" s="206">
        <v>2284.0154103334285</v>
      </c>
      <c r="W38" s="136">
        <v>-45.555510333333331</v>
      </c>
      <c r="X38" s="338">
        <v>0</v>
      </c>
      <c r="Y38" s="251">
        <v>2238</v>
      </c>
      <c r="Z38" s="206">
        <v>2106.462236666795</v>
      </c>
      <c r="AA38" s="136">
        <v>-79.479966333333323</v>
      </c>
      <c r="AB38" s="338">
        <v>0</v>
      </c>
      <c r="AC38" s="251">
        <v>2027</v>
      </c>
      <c r="AD38" s="206">
        <v>2203.7421223334718</v>
      </c>
      <c r="AE38" s="136">
        <v>-83.939954000000057</v>
      </c>
      <c r="AF38" s="338">
        <v>0</v>
      </c>
      <c r="AG38" s="251">
        <v>2120</v>
      </c>
      <c r="AH38" s="206">
        <v>1586.8005493334149</v>
      </c>
      <c r="AI38" s="136">
        <v>-66.933247000000094</v>
      </c>
      <c r="AJ38" s="136">
        <v>0</v>
      </c>
      <c r="AK38" s="252">
        <v>1520</v>
      </c>
      <c r="AL38" s="206">
        <v>2021.4182246668186</v>
      </c>
      <c r="AM38" s="136">
        <v>-54.002994999999785</v>
      </c>
      <c r="AN38" s="136">
        <v>0</v>
      </c>
      <c r="AO38" s="252">
        <v>1967</v>
      </c>
      <c r="AP38" s="206">
        <v>1848.553666666777</v>
      </c>
      <c r="AQ38" s="136">
        <v>-45.593666666666337</v>
      </c>
      <c r="AR38" s="136">
        <v>0</v>
      </c>
      <c r="AS38" s="252">
        <v>1803</v>
      </c>
      <c r="AT38" s="206">
        <f>'Total Allocation'!X34</f>
        <v>1950.4960000001508</v>
      </c>
      <c r="AU38" s="136">
        <f>-'Aero 1000'!U34-'Aero Appr'!O34-HEET!O34-'U Contr'!O34-WRT!O34</f>
        <v>-76.864999999999995</v>
      </c>
      <c r="AV38" s="136">
        <f>-1*'Excl Int''l'!S37</f>
        <v>0</v>
      </c>
      <c r="AW38" s="252">
        <f t="shared" si="0"/>
        <v>1874</v>
      </c>
      <c r="AX38" s="2"/>
      <c r="AY38" s="370"/>
    </row>
    <row r="39" spans="1:51" s="21" customFormat="1" thickBot="1">
      <c r="A39" s="97" t="s">
        <v>29</v>
      </c>
      <c r="B39" s="253">
        <v>4146.84</v>
      </c>
      <c r="C39" s="254">
        <v>-127</v>
      </c>
      <c r="D39" s="339" t="s">
        <v>71</v>
      </c>
      <c r="E39" s="255">
        <v>4020</v>
      </c>
      <c r="F39" s="253">
        <v>3983.5066667000001</v>
      </c>
      <c r="G39" s="254">
        <v>-109.35543</v>
      </c>
      <c r="H39" s="339" t="s">
        <v>71</v>
      </c>
      <c r="I39" s="255">
        <v>3874</v>
      </c>
      <c r="J39" s="253">
        <v>3916.3296666667002</v>
      </c>
      <c r="K39" s="254">
        <v>-103.28436333330001</v>
      </c>
      <c r="L39" s="339" t="s">
        <v>71</v>
      </c>
      <c r="M39" s="255">
        <v>3813</v>
      </c>
      <c r="N39" s="253">
        <v>3783.8430000000003</v>
      </c>
      <c r="O39" s="254">
        <v>-105.89</v>
      </c>
      <c r="P39" s="339" t="s">
        <v>71</v>
      </c>
      <c r="Q39" s="255">
        <v>3678</v>
      </c>
      <c r="R39" s="253">
        <v>3810.3112486668347</v>
      </c>
      <c r="S39" s="254">
        <v>-114.66666600000001</v>
      </c>
      <c r="T39" s="339">
        <v>0</v>
      </c>
      <c r="U39" s="255">
        <v>3696</v>
      </c>
      <c r="V39" s="253">
        <v>3613.3557573335124</v>
      </c>
      <c r="W39" s="254">
        <v>-119.555555</v>
      </c>
      <c r="X39" s="339">
        <v>0</v>
      </c>
      <c r="Y39" s="255">
        <v>3494</v>
      </c>
      <c r="Z39" s="253">
        <v>3796.8310573336585</v>
      </c>
      <c r="AA39" s="254">
        <v>-125</v>
      </c>
      <c r="AB39" s="339">
        <v>0</v>
      </c>
      <c r="AC39" s="255">
        <v>3672</v>
      </c>
      <c r="AD39" s="253">
        <v>3787.8846096669768</v>
      </c>
      <c r="AE39" s="254">
        <v>-129</v>
      </c>
      <c r="AF39" s="339">
        <v>0</v>
      </c>
      <c r="AG39" s="255">
        <v>3659</v>
      </c>
      <c r="AH39" s="253">
        <v>3225.2697466669201</v>
      </c>
      <c r="AI39" s="254">
        <v>-152</v>
      </c>
      <c r="AJ39" s="254">
        <v>0</v>
      </c>
      <c r="AK39" s="256">
        <v>3073</v>
      </c>
      <c r="AL39" s="253">
        <v>2854.2212180002189</v>
      </c>
      <c r="AM39" s="254">
        <v>-119.6524343333334</v>
      </c>
      <c r="AN39" s="254">
        <v>0</v>
      </c>
      <c r="AO39" s="256">
        <v>2735</v>
      </c>
      <c r="AP39" s="253">
        <v>2560.5620000001991</v>
      </c>
      <c r="AQ39" s="254">
        <v>-18.951999999999998</v>
      </c>
      <c r="AR39" s="254">
        <v>0</v>
      </c>
      <c r="AS39" s="256">
        <v>2542</v>
      </c>
      <c r="AT39" s="253">
        <f>'Total Allocation'!X35</f>
        <v>2753.8313333334868</v>
      </c>
      <c r="AU39" s="254">
        <f>-'Aero 1000'!U35-'Aero Appr'!O35-HEET!O35-'U Contr'!O35-WRT!O35</f>
        <v>-59.487666666666598</v>
      </c>
      <c r="AV39" s="254">
        <f>-1*'Excl Int''l'!S38</f>
        <v>0</v>
      </c>
      <c r="AW39" s="256">
        <f t="shared" si="0"/>
        <v>2694</v>
      </c>
      <c r="AX39" s="2"/>
      <c r="AY39" s="370"/>
    </row>
    <row r="40" spans="1:51" s="21" customFormat="1" ht="14.25" customHeight="1" thickBot="1">
      <c r="A40" s="245" t="s">
        <v>32</v>
      </c>
      <c r="B40" s="257">
        <v>146986.46999999997</v>
      </c>
      <c r="C40" s="257">
        <v>-8397.5299999999697</v>
      </c>
      <c r="D40" s="340" t="s">
        <v>71</v>
      </c>
      <c r="E40" s="258">
        <v>138589</v>
      </c>
      <c r="F40" s="257">
        <v>142913.20166670001</v>
      </c>
      <c r="G40" s="257">
        <v>-7532.2335400000002</v>
      </c>
      <c r="H40" s="340" t="s">
        <v>71</v>
      </c>
      <c r="I40" s="258">
        <v>135381</v>
      </c>
      <c r="J40" s="257">
        <v>138457.45066666699</v>
      </c>
      <c r="K40" s="257">
        <v>-7411.5720266667004</v>
      </c>
      <c r="L40" s="340" t="s">
        <v>71</v>
      </c>
      <c r="M40" s="258">
        <v>131046</v>
      </c>
      <c r="N40" s="257">
        <v>135324.33966666664</v>
      </c>
      <c r="O40" s="257">
        <v>-7728.7085216666646</v>
      </c>
      <c r="P40" s="340" t="s">
        <v>71</v>
      </c>
      <c r="Q40" s="258">
        <v>127596</v>
      </c>
      <c r="R40" s="257">
        <v>130790.42187867107</v>
      </c>
      <c r="S40" s="257">
        <v>-7688.3358370000051</v>
      </c>
      <c r="T40" s="340">
        <v>-361.4066273334015</v>
      </c>
      <c r="U40" s="258">
        <v>122741</v>
      </c>
      <c r="V40" s="257">
        <v>128220.95435533785</v>
      </c>
      <c r="W40" s="257">
        <v>-7486.8473030000023</v>
      </c>
      <c r="X40" s="340">
        <v>-351.6963023333343</v>
      </c>
      <c r="Y40" s="258">
        <v>120382</v>
      </c>
      <c r="Z40" s="257">
        <f>SUM(Z10:Z39)</f>
        <v>123519.45889533468</v>
      </c>
      <c r="AA40" s="257">
        <f>SUM(AA10:AA39)</f>
        <v>-7504.5171386666671</v>
      </c>
      <c r="AB40" s="340">
        <f>SUM(AB10:AB39)</f>
        <v>-85.741710999999214</v>
      </c>
      <c r="AC40" s="258">
        <f>ROUND(SUM(Z40,AA40,AB40),0)</f>
        <v>115929</v>
      </c>
      <c r="AD40" s="257">
        <v>117344.98565900233</v>
      </c>
      <c r="AE40" s="257">
        <v>-7331.0097659999965</v>
      </c>
      <c r="AF40" s="340">
        <v>-67.189712333334143</v>
      </c>
      <c r="AG40" s="258">
        <f>ROUND(SUM(AD40,AE40,AF40),0)</f>
        <v>109947</v>
      </c>
      <c r="AH40" s="257">
        <v>103339.56044867028</v>
      </c>
      <c r="AI40" s="257">
        <v>-7359.7311289999989</v>
      </c>
      <c r="AJ40" s="257">
        <v>-68.921382000000364</v>
      </c>
      <c r="AK40" s="258">
        <f>ROUND(SUM(AH40,AI40,AJ40),0)</f>
        <v>95911</v>
      </c>
      <c r="AL40" s="257">
        <v>94758.10657900403</v>
      </c>
      <c r="AM40" s="257">
        <v>-6410.8388959999947</v>
      </c>
      <c r="AN40" s="257">
        <v>-35.745999999999952</v>
      </c>
      <c r="AO40" s="259">
        <v>88312</v>
      </c>
      <c r="AP40" s="257">
        <v>94821.049000003433</v>
      </c>
      <c r="AQ40" s="257">
        <v>-5431.0739999999969</v>
      </c>
      <c r="AR40" s="257">
        <v>-56.690333333333122</v>
      </c>
      <c r="AS40" s="259">
        <v>89333</v>
      </c>
      <c r="AT40" s="257">
        <f t="shared" ref="AT40:AV40" si="1">SUM(AT10:AT39)</f>
        <v>101189.56600000276</v>
      </c>
      <c r="AU40" s="257">
        <f t="shared" si="1"/>
        <v>-6279.0649999999923</v>
      </c>
      <c r="AV40" s="257">
        <f t="shared" si="1"/>
        <v>-73.454333333332457</v>
      </c>
      <c r="AW40" s="259">
        <f t="shared" si="0"/>
        <v>94837</v>
      </c>
      <c r="AY40" s="370"/>
    </row>
    <row r="41" spans="1:51" ht="14.25" customHeight="1" thickTop="1">
      <c r="A41" s="54" t="s">
        <v>155</v>
      </c>
      <c r="B41" s="23"/>
      <c r="C41" s="23"/>
      <c r="D41" s="23"/>
      <c r="E41" s="69"/>
      <c r="F41" s="408"/>
      <c r="G41" s="408"/>
      <c r="H41" s="408"/>
      <c r="I41" s="69"/>
      <c r="J41" s="408"/>
      <c r="K41" s="408"/>
      <c r="L41" s="408"/>
      <c r="M41" s="69"/>
      <c r="N41" s="69"/>
      <c r="O41" s="69"/>
      <c r="P41" s="69"/>
      <c r="Q41" s="69"/>
      <c r="R41" s="69"/>
      <c r="S41" s="69"/>
      <c r="T41" s="69"/>
      <c r="U41" s="69"/>
      <c r="V41" s="23"/>
      <c r="W41" s="23"/>
      <c r="X41" s="23"/>
      <c r="Y41" s="69"/>
      <c r="Z41" s="23"/>
      <c r="AA41" s="23"/>
      <c r="AB41" s="23"/>
      <c r="AC41" s="69"/>
      <c r="AD41" s="23"/>
      <c r="AE41" s="23"/>
      <c r="AF41" s="23"/>
      <c r="AG41" s="69"/>
      <c r="AH41" s="69"/>
      <c r="AI41" s="69"/>
      <c r="AJ41" s="69"/>
      <c r="AK41" s="69"/>
      <c r="AL41" s="69"/>
      <c r="AM41" s="69"/>
      <c r="AN41" s="69"/>
      <c r="AO41" s="69"/>
      <c r="AP41" s="69"/>
      <c r="AQ41" s="69"/>
      <c r="AR41" s="69"/>
      <c r="AS41" s="69"/>
      <c r="AT41" s="23"/>
      <c r="AU41" s="23"/>
      <c r="AV41" s="23"/>
      <c r="AW41" s="69" t="str">
        <f>Data!$X$1</f>
        <v>tdulany</v>
      </c>
    </row>
    <row r="42" spans="1:51" s="27" customFormat="1" ht="12" customHeight="1">
      <c r="A42" s="24" t="s">
        <v>89</v>
      </c>
      <c r="B42" s="23"/>
      <c r="C42" s="23"/>
      <c r="D42" s="23"/>
      <c r="E42" s="76"/>
      <c r="F42" s="408"/>
      <c r="G42" s="408"/>
      <c r="H42" s="408"/>
      <c r="I42" s="76"/>
      <c r="J42" s="408"/>
      <c r="K42" s="408"/>
      <c r="L42" s="408"/>
      <c r="M42" s="76"/>
      <c r="N42" s="76"/>
      <c r="O42" s="76"/>
      <c r="P42" s="76"/>
      <c r="Q42" s="76"/>
      <c r="R42" s="76"/>
      <c r="S42" s="76"/>
      <c r="T42" s="76"/>
      <c r="U42" s="76"/>
      <c r="V42" s="23"/>
      <c r="W42" s="23"/>
      <c r="X42" s="23"/>
      <c r="Y42" s="76"/>
      <c r="Z42" s="23"/>
      <c r="AA42" s="23"/>
      <c r="AB42" s="23"/>
      <c r="AC42" s="76"/>
      <c r="AD42" s="23"/>
      <c r="AE42" s="23"/>
      <c r="AF42" s="23"/>
      <c r="AG42" s="76"/>
      <c r="AH42" s="76"/>
      <c r="AI42" s="76"/>
      <c r="AJ42" s="76"/>
      <c r="AK42" s="76"/>
      <c r="AL42" s="76"/>
      <c r="AM42" s="76"/>
      <c r="AN42" s="76"/>
      <c r="AO42" s="76"/>
      <c r="AP42" s="76"/>
      <c r="AQ42" s="76"/>
      <c r="AR42" s="76"/>
      <c r="AS42" s="76"/>
      <c r="AT42" s="23"/>
      <c r="AU42" s="23"/>
      <c r="AV42" s="23"/>
      <c r="AW42" s="76">
        <f>Data!$X$2</f>
        <v>45480</v>
      </c>
    </row>
    <row r="43" spans="1:51" s="27" customFormat="1" ht="12" customHeight="1">
      <c r="A43" s="24" t="s">
        <v>90</v>
      </c>
      <c r="F43" s="409"/>
      <c r="G43" s="409"/>
      <c r="H43" s="409"/>
      <c r="I43" s="409"/>
      <c r="J43" s="409"/>
      <c r="K43" s="409"/>
      <c r="L43" s="409"/>
      <c r="M43" s="409"/>
      <c r="N43" s="409"/>
      <c r="O43" s="409"/>
      <c r="P43" s="409"/>
      <c r="Q43" s="409"/>
      <c r="R43" s="409"/>
      <c r="S43" s="409"/>
      <c r="T43" s="409"/>
      <c r="U43" s="409"/>
    </row>
    <row r="44" spans="1:51" s="27" customFormat="1" ht="12" customHeight="1">
      <c r="A44" s="24" t="s">
        <v>91</v>
      </c>
      <c r="F44" s="409"/>
      <c r="G44" s="409"/>
      <c r="H44" s="409"/>
      <c r="I44" s="409"/>
      <c r="J44" s="409"/>
      <c r="K44" s="409"/>
      <c r="L44" s="409"/>
      <c r="M44" s="409"/>
      <c r="N44" s="409"/>
      <c r="O44" s="409"/>
      <c r="P44" s="409"/>
      <c r="Q44" s="409"/>
      <c r="R44" s="409"/>
      <c r="S44" s="409"/>
      <c r="T44" s="409"/>
      <c r="U44" s="409"/>
    </row>
    <row r="45" spans="1:51" ht="12" customHeight="1">
      <c r="A45" s="24" t="s">
        <v>92</v>
      </c>
      <c r="F45" s="410"/>
      <c r="G45" s="410"/>
      <c r="H45" s="410"/>
      <c r="I45" s="410"/>
      <c r="J45" s="410"/>
      <c r="K45" s="410"/>
      <c r="L45" s="410"/>
      <c r="M45" s="410"/>
      <c r="N45" s="410"/>
      <c r="O45" s="410"/>
      <c r="P45" s="410"/>
      <c r="Q45" s="410"/>
      <c r="R45" s="410"/>
      <c r="S45" s="410"/>
      <c r="T45" s="410"/>
      <c r="U45" s="410"/>
    </row>
    <row r="46" spans="1:51">
      <c r="F46" s="410"/>
      <c r="G46" s="410"/>
      <c r="H46" s="410"/>
      <c r="I46" s="410"/>
      <c r="J46" s="410"/>
      <c r="K46" s="410"/>
      <c r="L46" s="410"/>
      <c r="M46" s="410"/>
      <c r="N46" s="410"/>
      <c r="O46" s="410"/>
      <c r="P46" s="410"/>
      <c r="Q46" s="410"/>
      <c r="R46" s="410"/>
      <c r="S46" s="410"/>
      <c r="T46" s="410"/>
      <c r="U46" s="410"/>
    </row>
    <row r="47" spans="1:51">
      <c r="A47" s="15" t="s">
        <v>163</v>
      </c>
      <c r="B47" s="13"/>
      <c r="C47" s="13"/>
      <c r="D47" s="13"/>
      <c r="E47" s="13"/>
      <c r="F47" s="13"/>
      <c r="G47" s="13"/>
      <c r="H47" s="167"/>
      <c r="I47" s="13"/>
      <c r="J47" s="13"/>
      <c r="K47" s="13"/>
      <c r="L47" s="167"/>
      <c r="M47" s="13"/>
      <c r="N47" s="13"/>
      <c r="O47" s="13"/>
      <c r="P47" s="13"/>
      <c r="Q47" s="13"/>
      <c r="R47" s="13"/>
      <c r="S47" s="13"/>
      <c r="T47" s="13"/>
      <c r="U47" s="13"/>
      <c r="V47" s="13"/>
      <c r="W47" s="13"/>
      <c r="X47" s="167"/>
      <c r="Y47" s="13"/>
      <c r="Z47" s="18"/>
      <c r="AA47" s="13"/>
      <c r="AB47" s="13"/>
      <c r="AC47" s="13"/>
      <c r="AD47" s="13"/>
      <c r="AE47" s="167"/>
      <c r="AF47" s="13"/>
      <c r="AG47" s="13"/>
      <c r="AH47" s="13"/>
      <c r="AI47" s="13"/>
      <c r="AJ47" s="13"/>
      <c r="AK47" s="13"/>
      <c r="AL47" s="13"/>
      <c r="AM47" s="13"/>
      <c r="AN47" s="13"/>
      <c r="AO47" s="13"/>
      <c r="AP47" s="13"/>
      <c r="AQ47" s="13"/>
      <c r="AR47" s="13"/>
      <c r="AS47" s="13"/>
      <c r="AT47" s="13"/>
      <c r="AU47" s="13"/>
    </row>
    <row r="48" spans="1:51" s="1" customFormat="1" ht="12.75" customHeight="1" thickBot="1">
      <c r="A48" s="15" t="s">
        <v>164</v>
      </c>
      <c r="B48" s="15"/>
      <c r="C48" s="15"/>
      <c r="D48" s="9"/>
      <c r="E48" s="15"/>
      <c r="F48" s="15"/>
      <c r="G48" s="15"/>
      <c r="H48" s="15"/>
      <c r="I48" s="15"/>
      <c r="J48" s="15"/>
      <c r="K48" s="15"/>
      <c r="L48" s="15"/>
      <c r="M48" s="15"/>
      <c r="N48" s="15"/>
      <c r="O48" s="15"/>
      <c r="P48" s="15"/>
      <c r="Q48" s="15"/>
      <c r="R48" s="15"/>
      <c r="S48" s="15"/>
      <c r="T48" s="15"/>
      <c r="U48" s="15"/>
      <c r="V48" s="15"/>
      <c r="W48" s="15"/>
      <c r="X48" s="15"/>
      <c r="Y48" s="15"/>
      <c r="Z48" s="15"/>
      <c r="AA48" s="15"/>
      <c r="AB48" s="15"/>
      <c r="AC48" s="15"/>
      <c r="AD48" s="15"/>
      <c r="AE48" s="15"/>
      <c r="AF48" s="15"/>
      <c r="AG48" s="15"/>
      <c r="AH48" s="15"/>
      <c r="AI48" s="15"/>
      <c r="AJ48" s="15"/>
      <c r="AK48" s="15"/>
      <c r="AL48" s="15"/>
      <c r="AM48" s="15"/>
      <c r="AN48" s="15"/>
      <c r="AO48" s="15"/>
      <c r="AP48" s="15"/>
      <c r="AQ48" s="15"/>
      <c r="AR48" s="15"/>
      <c r="AS48" s="15"/>
      <c r="AT48" s="15" t="str">
        <f>AT7</f>
        <v>Current Year Estimates</v>
      </c>
      <c r="AU48" s="15"/>
      <c r="AV48" s="15"/>
      <c r="AW48" s="15"/>
    </row>
    <row r="49" spans="1:49" s="1" customFormat="1">
      <c r="A49" s="86"/>
      <c r="B49" s="33" t="s">
        <v>56</v>
      </c>
      <c r="C49" s="33" t="s">
        <v>56</v>
      </c>
      <c r="D49" s="33" t="s">
        <v>56</v>
      </c>
      <c r="E49" s="383" t="s">
        <v>56</v>
      </c>
      <c r="F49" s="406" t="s">
        <v>49</v>
      </c>
      <c r="G49" s="406" t="s">
        <v>49</v>
      </c>
      <c r="H49" s="406" t="s">
        <v>49</v>
      </c>
      <c r="I49" s="411" t="s">
        <v>49</v>
      </c>
      <c r="J49" s="406" t="s">
        <v>52</v>
      </c>
      <c r="K49" s="406" t="s">
        <v>52</v>
      </c>
      <c r="L49" s="406" t="s">
        <v>52</v>
      </c>
      <c r="M49" s="411" t="s">
        <v>52</v>
      </c>
      <c r="N49" s="406" t="s">
        <v>586</v>
      </c>
      <c r="O49" s="406" t="s">
        <v>586</v>
      </c>
      <c r="P49" s="406" t="s">
        <v>586</v>
      </c>
      <c r="Q49" s="411" t="s">
        <v>586</v>
      </c>
      <c r="R49" s="33" t="s">
        <v>614</v>
      </c>
      <c r="S49" s="33" t="s">
        <v>614</v>
      </c>
      <c r="T49" s="33" t="s">
        <v>614</v>
      </c>
      <c r="U49" s="383" t="s">
        <v>614</v>
      </c>
      <c r="V49" s="33" t="s">
        <v>148</v>
      </c>
      <c r="W49" s="33" t="s">
        <v>148</v>
      </c>
      <c r="X49" s="33" t="s">
        <v>148</v>
      </c>
      <c r="Y49" s="383" t="s">
        <v>148</v>
      </c>
      <c r="Z49" s="33" t="s">
        <v>158</v>
      </c>
      <c r="AA49" s="33" t="s">
        <v>158</v>
      </c>
      <c r="AB49" s="33" t="s">
        <v>158</v>
      </c>
      <c r="AC49" s="383" t="s">
        <v>158</v>
      </c>
      <c r="AD49" s="33" t="s">
        <v>177</v>
      </c>
      <c r="AE49" s="33" t="s">
        <v>177</v>
      </c>
      <c r="AF49" s="33" t="s">
        <v>177</v>
      </c>
      <c r="AG49" s="383" t="s">
        <v>177</v>
      </c>
      <c r="AH49" s="33" t="s">
        <v>581</v>
      </c>
      <c r="AI49" s="33" t="s">
        <v>581</v>
      </c>
      <c r="AJ49" s="33" t="s">
        <v>581</v>
      </c>
      <c r="AK49" s="385" t="s">
        <v>581</v>
      </c>
      <c r="AL49" s="33" t="s">
        <v>595</v>
      </c>
      <c r="AM49" s="33" t="s">
        <v>595</v>
      </c>
      <c r="AN49" s="33" t="s">
        <v>595</v>
      </c>
      <c r="AO49" s="385" t="s">
        <v>595</v>
      </c>
      <c r="AP49" s="33" t="s">
        <v>615</v>
      </c>
      <c r="AQ49" s="33" t="s">
        <v>615</v>
      </c>
      <c r="AR49" s="33" t="s">
        <v>615</v>
      </c>
      <c r="AS49" s="385" t="s">
        <v>615</v>
      </c>
      <c r="AT49" s="33" t="str">
        <f>Data!$X$3</f>
        <v>2023-24</v>
      </c>
      <c r="AU49" s="33" t="str">
        <f>Data!$X$3</f>
        <v>2023-24</v>
      </c>
      <c r="AV49" s="33" t="str">
        <f>Data!$X$3</f>
        <v>2023-24</v>
      </c>
      <c r="AW49" s="385" t="str">
        <f>Data!$X$3</f>
        <v>2023-24</v>
      </c>
    </row>
    <row r="50" spans="1:49" s="1" customFormat="1" ht="15" thickBot="1">
      <c r="A50" s="127" t="s">
        <v>37</v>
      </c>
      <c r="B50" s="103" t="s">
        <v>88</v>
      </c>
      <c r="C50" s="103" t="s">
        <v>87</v>
      </c>
      <c r="D50" s="103" t="s">
        <v>125</v>
      </c>
      <c r="E50" s="384" t="s">
        <v>86</v>
      </c>
      <c r="F50" s="103" t="s">
        <v>88</v>
      </c>
      <c r="G50" s="103" t="s">
        <v>87</v>
      </c>
      <c r="H50" s="103" t="s">
        <v>125</v>
      </c>
      <c r="I50" s="384" t="s">
        <v>86</v>
      </c>
      <c r="J50" s="103" t="s">
        <v>88</v>
      </c>
      <c r="K50" s="103" t="s">
        <v>87</v>
      </c>
      <c r="L50" s="103" t="s">
        <v>125</v>
      </c>
      <c r="M50" s="384" t="s">
        <v>86</v>
      </c>
      <c r="N50" s="103" t="s">
        <v>582</v>
      </c>
      <c r="O50" s="103" t="s">
        <v>583</v>
      </c>
      <c r="P50" s="103" t="s">
        <v>584</v>
      </c>
      <c r="Q50" s="384" t="s">
        <v>585</v>
      </c>
      <c r="R50" s="103" t="s">
        <v>582</v>
      </c>
      <c r="S50" s="103" t="s">
        <v>583</v>
      </c>
      <c r="T50" s="103" t="s">
        <v>584</v>
      </c>
      <c r="U50" s="384" t="s">
        <v>585</v>
      </c>
      <c r="V50" s="103" t="s">
        <v>582</v>
      </c>
      <c r="W50" s="103" t="s">
        <v>583</v>
      </c>
      <c r="X50" s="103" t="s">
        <v>584</v>
      </c>
      <c r="Y50" s="384" t="s">
        <v>585</v>
      </c>
      <c r="Z50" s="103" t="s">
        <v>582</v>
      </c>
      <c r="AA50" s="103" t="s">
        <v>583</v>
      </c>
      <c r="AB50" s="103" t="s">
        <v>584</v>
      </c>
      <c r="AC50" s="384" t="s">
        <v>585</v>
      </c>
      <c r="AD50" s="103" t="s">
        <v>582</v>
      </c>
      <c r="AE50" s="103" t="s">
        <v>583</v>
      </c>
      <c r="AF50" s="103" t="s">
        <v>584</v>
      </c>
      <c r="AG50" s="384" t="s">
        <v>585</v>
      </c>
      <c r="AH50" s="103" t="s">
        <v>582</v>
      </c>
      <c r="AI50" s="103" t="s">
        <v>583</v>
      </c>
      <c r="AJ50" s="103" t="s">
        <v>584</v>
      </c>
      <c r="AK50" s="386" t="s">
        <v>585</v>
      </c>
      <c r="AL50" s="103" t="s">
        <v>582</v>
      </c>
      <c r="AM50" s="103" t="s">
        <v>583</v>
      </c>
      <c r="AN50" s="103" t="s">
        <v>584</v>
      </c>
      <c r="AO50" s="386" t="s">
        <v>585</v>
      </c>
      <c r="AP50" s="103" t="s">
        <v>582</v>
      </c>
      <c r="AQ50" s="103" t="s">
        <v>583</v>
      </c>
      <c r="AR50" s="103" t="s">
        <v>584</v>
      </c>
      <c r="AS50" s="386" t="s">
        <v>585</v>
      </c>
      <c r="AT50" s="103" t="s">
        <v>88</v>
      </c>
      <c r="AU50" s="103" t="s">
        <v>87</v>
      </c>
      <c r="AV50" s="103" t="s">
        <v>125</v>
      </c>
      <c r="AW50" s="386" t="s">
        <v>86</v>
      </c>
    </row>
    <row r="51" spans="1:49" s="1" customFormat="1">
      <c r="A51" s="70" t="s">
        <v>80</v>
      </c>
      <c r="B51" s="145"/>
      <c r="C51" s="145"/>
      <c r="D51" s="391" t="s">
        <v>71</v>
      </c>
      <c r="E51" s="148">
        <f>B51+C51</f>
        <v>0</v>
      </c>
      <c r="F51" s="145">
        <v>3327.0038006665877</v>
      </c>
      <c r="G51" s="145">
        <v>-211.11291829886909</v>
      </c>
      <c r="H51" s="391" t="s">
        <v>71</v>
      </c>
      <c r="I51" s="148">
        <f>F51+G51</f>
        <v>3115.8908823677184</v>
      </c>
      <c r="J51" s="145">
        <v>3344.096504999879</v>
      </c>
      <c r="K51" s="145">
        <v>-203.53154039062056</v>
      </c>
      <c r="L51" s="391" t="s">
        <v>71</v>
      </c>
      <c r="M51" s="148">
        <v>3140.5649646092584</v>
      </c>
      <c r="N51" s="145">
        <v>3340</v>
      </c>
      <c r="O51" s="145">
        <v>-205.32291719589952</v>
      </c>
      <c r="P51" s="391" t="s">
        <v>71</v>
      </c>
      <c r="Q51" s="148">
        <v>3134.6770828041003</v>
      </c>
      <c r="R51" s="145">
        <v>3335.5875266668395</v>
      </c>
      <c r="S51" s="145">
        <v>-185.19363023416633</v>
      </c>
      <c r="T51" s="391">
        <v>-0.98803378763622962</v>
      </c>
      <c r="U51" s="148">
        <v>3149.4058626450369</v>
      </c>
      <c r="V51" s="145">
        <v>3381.0496886668388</v>
      </c>
      <c r="W51" s="145">
        <v>-167.40041415472001</v>
      </c>
      <c r="X51" s="391">
        <v>0</v>
      </c>
      <c r="Y51" s="148">
        <v>3213.6492745121186</v>
      </c>
      <c r="Z51" s="145">
        <v>3237.0365153335797</v>
      </c>
      <c r="AA51" s="145">
        <v>-138.69417524720077</v>
      </c>
      <c r="AB51" s="391">
        <v>0</v>
      </c>
      <c r="AC51" s="148">
        <v>3098.342340086379</v>
      </c>
      <c r="AD51" s="145">
        <v>3126.575311520613</v>
      </c>
      <c r="AE51" s="40">
        <v>-121.88539052011285</v>
      </c>
      <c r="AF51" s="391">
        <v>0</v>
      </c>
      <c r="AG51" s="148">
        <v>3004.6899210005004</v>
      </c>
      <c r="AH51" s="145"/>
      <c r="AI51" s="40"/>
      <c r="AJ51" s="137"/>
      <c r="AK51" s="387"/>
      <c r="AL51" s="145"/>
      <c r="AM51" s="40"/>
      <c r="AN51" s="137"/>
      <c r="AO51" s="387"/>
      <c r="AP51" s="145"/>
      <c r="AQ51" s="40"/>
      <c r="AR51" s="137"/>
      <c r="AS51" s="387"/>
      <c r="AT51" s="145"/>
      <c r="AU51" s="40"/>
      <c r="AV51" s="137"/>
      <c r="AW51" s="387"/>
    </row>
    <row r="52" spans="1:49" s="1" customFormat="1">
      <c r="A52" s="71" t="s">
        <v>78</v>
      </c>
      <c r="B52" s="145"/>
      <c r="C52" s="145"/>
      <c r="D52" s="391" t="s">
        <v>71</v>
      </c>
      <c r="E52" s="148">
        <f>B52+C52</f>
        <v>0</v>
      </c>
      <c r="F52" s="145">
        <v>2196.4661993334125</v>
      </c>
      <c r="G52" s="145">
        <v>-121.22041170113091</v>
      </c>
      <c r="H52" s="391" t="s">
        <v>71</v>
      </c>
      <c r="I52" s="148">
        <f>F52+G52</f>
        <v>2075.2457876322815</v>
      </c>
      <c r="J52" s="145">
        <v>2386.9948283334211</v>
      </c>
      <c r="K52" s="145">
        <v>-123.02401360937941</v>
      </c>
      <c r="L52" s="391" t="s">
        <v>71</v>
      </c>
      <c r="M52" s="148">
        <v>2263.9708147240417</v>
      </c>
      <c r="N52" s="145">
        <v>2310</v>
      </c>
      <c r="O52" s="145">
        <v>-115.16485947076715</v>
      </c>
      <c r="P52" s="391" t="s">
        <v>71</v>
      </c>
      <c r="Q52" s="148">
        <v>2194.8351405292328</v>
      </c>
      <c r="R52" s="145">
        <v>2312.6571393334216</v>
      </c>
      <c r="S52" s="145">
        <v>-109.67269876583383</v>
      </c>
      <c r="T52" s="391">
        <v>-0.25663221262479274</v>
      </c>
      <c r="U52" s="148">
        <v>2202.7278083549627</v>
      </c>
      <c r="V52" s="145">
        <v>2253.4216886667532</v>
      </c>
      <c r="W52" s="145">
        <v>-109.29706217861343</v>
      </c>
      <c r="X52" s="391">
        <v>0</v>
      </c>
      <c r="Y52" s="148">
        <v>2144.1246264881397</v>
      </c>
      <c r="Z52" s="145">
        <v>2032.94640133346</v>
      </c>
      <c r="AA52" s="145">
        <v>-90.554530419466076</v>
      </c>
      <c r="AB52" s="391">
        <v>0</v>
      </c>
      <c r="AC52" s="148">
        <v>1942.3918709139939</v>
      </c>
      <c r="AD52" s="145">
        <v>2036.1888964797854</v>
      </c>
      <c r="AE52" s="40">
        <v>-79.579941146553836</v>
      </c>
      <c r="AF52" s="391">
        <v>0</v>
      </c>
      <c r="AG52" s="148">
        <v>1956.6089553332315</v>
      </c>
      <c r="AH52" s="145"/>
      <c r="AI52" s="40"/>
      <c r="AJ52" s="137"/>
      <c r="AK52" s="387"/>
      <c r="AL52" s="145"/>
      <c r="AM52" s="40"/>
      <c r="AN52" s="137"/>
      <c r="AO52" s="387"/>
      <c r="AP52" s="145"/>
      <c r="AQ52" s="40"/>
      <c r="AR52" s="137"/>
      <c r="AS52" s="387"/>
      <c r="AT52" s="145"/>
      <c r="AU52" s="40"/>
      <c r="AV52" s="137"/>
      <c r="AW52" s="387"/>
    </row>
    <row r="53" spans="1:49" s="1" customFormat="1">
      <c r="A53" s="124" t="s">
        <v>79</v>
      </c>
      <c r="B53" s="148">
        <f>B28</f>
        <v>5676.54</v>
      </c>
      <c r="C53" s="148">
        <f>C28</f>
        <v>-341</v>
      </c>
      <c r="D53" s="392" t="str">
        <f t="shared" ref="D53" si="2">D28</f>
        <v>NA</v>
      </c>
      <c r="E53" s="148">
        <f>E28</f>
        <v>5336</v>
      </c>
      <c r="F53" s="148">
        <f>F28</f>
        <v>5523.47</v>
      </c>
      <c r="G53" s="148">
        <f>G28</f>
        <v>-332.33332999999999</v>
      </c>
      <c r="H53" s="392" t="str">
        <f t="shared" ref="H53" si="3">H28</f>
        <v>NA</v>
      </c>
      <c r="I53" s="148">
        <f>I28</f>
        <v>5191</v>
      </c>
      <c r="J53" s="148">
        <v>5731.0913333333001</v>
      </c>
      <c r="K53" s="148">
        <v>-326.55555399999997</v>
      </c>
      <c r="L53" s="392" t="s">
        <v>71</v>
      </c>
      <c r="M53" s="148">
        <v>5405</v>
      </c>
      <c r="N53" s="148">
        <v>5649.7550000000001</v>
      </c>
      <c r="O53" s="148">
        <v>-320.48777666666666</v>
      </c>
      <c r="P53" s="392" t="s">
        <v>71</v>
      </c>
      <c r="Q53" s="148">
        <v>5329</v>
      </c>
      <c r="R53" s="148">
        <v>5648.2446660002606</v>
      </c>
      <c r="S53" s="148">
        <v>-294.86632900000018</v>
      </c>
      <c r="T53" s="392">
        <v>-1.2446660002610224</v>
      </c>
      <c r="U53" s="148">
        <v>5352.1336709999996</v>
      </c>
      <c r="V53" s="148">
        <v>5634.371377333593</v>
      </c>
      <c r="W53" s="148">
        <v>-276.6974763333335</v>
      </c>
      <c r="X53" s="392">
        <v>0</v>
      </c>
      <c r="Y53" s="148">
        <v>5357.6739010002593</v>
      </c>
      <c r="Z53" s="148">
        <v>5269.9829166670397</v>
      </c>
      <c r="AA53" s="148">
        <v>-229.24870566666686</v>
      </c>
      <c r="AB53" s="392">
        <v>0</v>
      </c>
      <c r="AC53" s="148">
        <v>5040.7342110003729</v>
      </c>
      <c r="AD53" s="148">
        <v>5162.7642080003989</v>
      </c>
      <c r="AE53" s="148">
        <v>-201.46533166666669</v>
      </c>
      <c r="AF53" s="392">
        <v>0</v>
      </c>
      <c r="AG53" s="148">
        <v>4961.2988763337326</v>
      </c>
      <c r="AH53" s="148"/>
      <c r="AI53" s="148"/>
      <c r="AJ53" s="148"/>
      <c r="AK53" s="387"/>
      <c r="AL53" s="148"/>
      <c r="AM53" s="148"/>
      <c r="AN53" s="148"/>
      <c r="AO53" s="387"/>
      <c r="AP53" s="148"/>
      <c r="AQ53" s="148"/>
      <c r="AR53" s="148"/>
      <c r="AS53" s="387"/>
      <c r="AT53" s="148"/>
      <c r="AU53" s="148"/>
      <c r="AV53" s="148"/>
      <c r="AW53" s="387"/>
    </row>
    <row r="54" spans="1:49" s="1" customFormat="1">
      <c r="A54" s="71" t="s">
        <v>81</v>
      </c>
      <c r="B54" s="145"/>
      <c r="C54" s="145"/>
      <c r="D54" s="391" t="s">
        <v>71</v>
      </c>
      <c r="E54" s="148">
        <f>B54+C54</f>
        <v>0</v>
      </c>
      <c r="F54" s="145">
        <v>5633.9689940002645</v>
      </c>
      <c r="G54" s="145">
        <v>-223.45946360894652</v>
      </c>
      <c r="H54" s="391" t="s">
        <v>71</v>
      </c>
      <c r="I54" s="148">
        <f>F54+G54</f>
        <v>5410.5095303913176</v>
      </c>
      <c r="J54" s="145">
        <v>4855.4409666668917</v>
      </c>
      <c r="K54" s="145">
        <v>-228.71419220931574</v>
      </c>
      <c r="L54" s="391" t="s">
        <v>71</v>
      </c>
      <c r="M54" s="148">
        <v>4626.7267744575756</v>
      </c>
      <c r="N54" s="145">
        <v>4686</v>
      </c>
      <c r="O54" s="145">
        <v>-226.67391602253858</v>
      </c>
      <c r="P54" s="391" t="s">
        <v>71</v>
      </c>
      <c r="Q54" s="148">
        <v>4459.3260839774612</v>
      </c>
      <c r="R54" s="145">
        <v>4661.3368143335165</v>
      </c>
      <c r="S54" s="145">
        <v>-217.20421633333339</v>
      </c>
      <c r="T54" s="391">
        <v>-5.615535881757741</v>
      </c>
      <c r="U54" s="148">
        <v>4438.5170621184252</v>
      </c>
      <c r="V54" s="145">
        <v>4820.1788276668676</v>
      </c>
      <c r="W54" s="145">
        <v>-270.95746900000006</v>
      </c>
      <c r="X54" s="391">
        <v>-8.2695730450452025</v>
      </c>
      <c r="Y54" s="148">
        <v>4540.9517856218226</v>
      </c>
      <c r="Z54" s="145">
        <v>4794.7098693336457</v>
      </c>
      <c r="AA54" s="145">
        <v>-289.15347193064412</v>
      </c>
      <c r="AB54" s="391">
        <v>-8.1687741214230503</v>
      </c>
      <c r="AC54" s="148">
        <v>4497.3876232815792</v>
      </c>
      <c r="AD54" s="145">
        <v>4399.805060227689</v>
      </c>
      <c r="AE54" s="145">
        <v>-241.03217624340823</v>
      </c>
      <c r="AF54" s="391">
        <v>-14.799380598359916</v>
      </c>
      <c r="AG54" s="148">
        <v>4143.9735033859206</v>
      </c>
      <c r="AH54" s="145">
        <v>3998.4374379934438</v>
      </c>
      <c r="AI54" s="40">
        <v>-255.49049969939099</v>
      </c>
      <c r="AJ54" s="394">
        <v>0</v>
      </c>
      <c r="AK54" s="387">
        <v>3742.9469382940529</v>
      </c>
      <c r="AL54" s="145">
        <v>3668.7585639454519</v>
      </c>
      <c r="AM54" s="40">
        <v>-162.68176610725499</v>
      </c>
      <c r="AN54" s="394">
        <v>0</v>
      </c>
      <c r="AO54" s="387">
        <v>3506.0767978381969</v>
      </c>
      <c r="AP54" s="145">
        <v>3708.8762372105898</v>
      </c>
      <c r="AQ54" s="40">
        <v>-148.428069780546</v>
      </c>
      <c r="AR54" s="394">
        <v>0</v>
      </c>
      <c r="AS54" s="387">
        <v>3560.4481674300437</v>
      </c>
      <c r="AT54" s="145">
        <f>'Total Allocation'!X50</f>
        <v>3956.5630465217196</v>
      </c>
      <c r="AU54" s="40">
        <f>((AE54+AE57)/AE$58)*AU$30</f>
        <v>-225.29186617331993</v>
      </c>
      <c r="AV54" s="394">
        <f>-'Excl Int''l'!$S53</f>
        <v>0</v>
      </c>
      <c r="AW54" s="387">
        <f t="shared" ref="AW54:AW61" si="4">AT54+AU54+AV54</f>
        <v>3731.2711803483999</v>
      </c>
    </row>
    <row r="55" spans="1:49" s="1" customFormat="1">
      <c r="A55" s="71" t="s">
        <v>54</v>
      </c>
      <c r="B55" s="145"/>
      <c r="C55" s="145"/>
      <c r="D55" s="391" t="s">
        <v>71</v>
      </c>
      <c r="E55" s="148">
        <f>B55+C55</f>
        <v>0</v>
      </c>
      <c r="F55" s="145">
        <v>4022.9377100001534</v>
      </c>
      <c r="G55" s="145">
        <v>-252.01421586361482</v>
      </c>
      <c r="H55" s="391" t="s">
        <v>71</v>
      </c>
      <c r="I55" s="148">
        <f>F55+G55</f>
        <v>3770.9234941365385</v>
      </c>
      <c r="J55" s="145">
        <v>3940.9756326668175</v>
      </c>
      <c r="K55" s="145">
        <v>-247.33342946381785</v>
      </c>
      <c r="L55" s="391" t="s">
        <v>71</v>
      </c>
      <c r="M55" s="148">
        <v>3693.6422032029996</v>
      </c>
      <c r="N55" s="145">
        <v>3807</v>
      </c>
      <c r="O55" s="145">
        <v>-256.20532555035635</v>
      </c>
      <c r="P55" s="391" t="s">
        <v>71</v>
      </c>
      <c r="Q55" s="148">
        <v>3550.7946744496435</v>
      </c>
      <c r="R55" s="145">
        <v>3888.1470640001503</v>
      </c>
      <c r="S55" s="145">
        <v>-263.19407622762469</v>
      </c>
      <c r="T55" s="391">
        <v>-3.9641789781998966</v>
      </c>
      <c r="U55" s="148">
        <v>3620.9888087943255</v>
      </c>
      <c r="V55" s="145">
        <v>3711.6250406668028</v>
      </c>
      <c r="W55" s="145">
        <v>-258.43946412282418</v>
      </c>
      <c r="X55" s="391">
        <v>-5.8377451972750016</v>
      </c>
      <c r="Y55" s="148">
        <v>3447.3478313467035</v>
      </c>
      <c r="Z55" s="145">
        <v>3524.3519476669203</v>
      </c>
      <c r="AA55" s="145">
        <v>-259.45281966210052</v>
      </c>
      <c r="AB55" s="391">
        <v>-5.770605460517638</v>
      </c>
      <c r="AC55" s="148">
        <v>3259.1285225443021</v>
      </c>
      <c r="AD55" s="145">
        <v>3369.5010811570478</v>
      </c>
      <c r="AE55" s="145">
        <v>-216.27434503240039</v>
      </c>
      <c r="AF55" s="391">
        <v>-12.162222210038903</v>
      </c>
      <c r="AG55" s="148">
        <v>3141.0645139146081</v>
      </c>
      <c r="AH55" s="145">
        <v>3269.7259489598491</v>
      </c>
      <c r="AI55" s="40">
        <v>-229.24756912407301</v>
      </c>
      <c r="AJ55" s="137">
        <v>0</v>
      </c>
      <c r="AK55" s="387">
        <v>3040.4783798357762</v>
      </c>
      <c r="AL55" s="145">
        <v>2912.9075501525826</v>
      </c>
      <c r="AM55" s="40">
        <v>-145.97176593564004</v>
      </c>
      <c r="AN55" s="137">
        <v>0</v>
      </c>
      <c r="AO55" s="387">
        <v>2766.9357842169425</v>
      </c>
      <c r="AP55" s="145">
        <v>2918.5875575083264</v>
      </c>
      <c r="AQ55" s="40">
        <v>-133.18215051833317</v>
      </c>
      <c r="AR55" s="137">
        <v>0</v>
      </c>
      <c r="AS55" s="387">
        <v>2785.405406989993</v>
      </c>
      <c r="AT55" s="145">
        <f>'Total Allocation'!X51</f>
        <v>3136.8440828600401</v>
      </c>
      <c r="AU55" s="40">
        <f>(AE55/AE$58)*AU$30</f>
        <v>-202.15081470515702</v>
      </c>
      <c r="AV55" s="137">
        <f>-'Excl Int''l'!$S54</f>
        <v>0</v>
      </c>
      <c r="AW55" s="387">
        <f t="shared" si="4"/>
        <v>2934.6932681548833</v>
      </c>
    </row>
    <row r="56" spans="1:49" s="1" customFormat="1">
      <c r="A56" s="71" t="s">
        <v>44</v>
      </c>
      <c r="B56" s="145"/>
      <c r="C56" s="145"/>
      <c r="D56" s="391" t="s">
        <v>71</v>
      </c>
      <c r="E56" s="148">
        <f>B56+C56</f>
        <v>0</v>
      </c>
      <c r="F56" s="145">
        <v>4602.2743470001178</v>
      </c>
      <c r="G56" s="145">
        <v>-359.54402243471912</v>
      </c>
      <c r="H56" s="391" t="s">
        <v>71</v>
      </c>
      <c r="I56" s="148">
        <f>F56+G56</f>
        <v>4242.7303245653984</v>
      </c>
      <c r="J56" s="145">
        <v>4450.1054596667918</v>
      </c>
      <c r="K56" s="145">
        <v>-331.41976712307081</v>
      </c>
      <c r="L56" s="391" t="s">
        <v>71</v>
      </c>
      <c r="M56" s="148">
        <v>4118.6856925437214</v>
      </c>
      <c r="N56" s="145">
        <v>4580</v>
      </c>
      <c r="O56" s="145">
        <v>-366.462651093771</v>
      </c>
      <c r="P56" s="391" t="s">
        <v>71</v>
      </c>
      <c r="Q56" s="148">
        <v>4213.5373489062295</v>
      </c>
      <c r="R56" s="145">
        <v>4534.9340690001327</v>
      </c>
      <c r="S56" s="145">
        <v>-358.60970243904211</v>
      </c>
      <c r="T56" s="391">
        <v>-4.5400068067097372</v>
      </c>
      <c r="U56" s="148">
        <v>4171.7843597543806</v>
      </c>
      <c r="V56" s="145">
        <v>4489.9850310001266</v>
      </c>
      <c r="W56" s="145">
        <v>-362.03537121050914</v>
      </c>
      <c r="X56" s="391">
        <v>-6.6857230910145686</v>
      </c>
      <c r="Y56" s="148">
        <v>4121.2639366986032</v>
      </c>
      <c r="Z56" s="145">
        <v>4030.0498193334838</v>
      </c>
      <c r="AA56" s="145">
        <v>-363.4549320739219</v>
      </c>
      <c r="AB56" s="391">
        <v>-6.3470144180597377</v>
      </c>
      <c r="AC56" s="148">
        <v>3660.2478728415022</v>
      </c>
      <c r="AD56" s="145">
        <v>3982.7859612826305</v>
      </c>
      <c r="AE56" s="145">
        <v>-302.96829105752579</v>
      </c>
      <c r="AF56" s="391">
        <v>-12.033637191601489</v>
      </c>
      <c r="AG56" s="148">
        <v>3667.7840330335034</v>
      </c>
      <c r="AH56" s="145">
        <v>3281.5516883807213</v>
      </c>
      <c r="AI56" s="40">
        <v>-321.1418545098694</v>
      </c>
      <c r="AJ56" s="145">
        <v>0</v>
      </c>
      <c r="AK56" s="387">
        <v>2960.4098338708518</v>
      </c>
      <c r="AL56" s="145">
        <v>3153.091552569158</v>
      </c>
      <c r="AM56" s="40">
        <v>-204.48480129043801</v>
      </c>
      <c r="AN56" s="145">
        <v>0</v>
      </c>
      <c r="AO56" s="387">
        <v>2948.6067512787199</v>
      </c>
      <c r="AP56" s="145">
        <v>3275.0638719480612</v>
      </c>
      <c r="AQ56" s="40">
        <v>-186.56844636778666</v>
      </c>
      <c r="AR56" s="145">
        <v>0</v>
      </c>
      <c r="AS56" s="387">
        <v>3088.4954255802745</v>
      </c>
      <c r="AT56" s="145">
        <f>'Total Allocation'!X52</f>
        <v>3508.7618706184658</v>
      </c>
      <c r="AU56" s="40">
        <f>(AE56/AE$58)*AU$30</f>
        <v>-283.18331912152007</v>
      </c>
      <c r="AV56" s="145">
        <f>-'Excl Int''l'!$S55</f>
        <v>0</v>
      </c>
      <c r="AW56" s="387">
        <f t="shared" si="4"/>
        <v>3225.5785514969457</v>
      </c>
    </row>
    <row r="57" spans="1:49" s="1" customFormat="1">
      <c r="A57" s="71" t="s">
        <v>82</v>
      </c>
      <c r="B57" s="145"/>
      <c r="C57" s="145"/>
      <c r="D57" s="391" t="s">
        <v>71</v>
      </c>
      <c r="E57" s="148">
        <f>B57+C57</f>
        <v>0</v>
      </c>
      <c r="F57" s="145">
        <v>466.66577166666588</v>
      </c>
      <c r="G57" s="145">
        <v>-131.4267380927196</v>
      </c>
      <c r="H57" s="391" t="s">
        <v>71</v>
      </c>
      <c r="I57" s="148">
        <f>F57+G57</f>
        <v>335.23903357394624</v>
      </c>
      <c r="J57" s="145">
        <v>386.18594499999858</v>
      </c>
      <c r="K57" s="145">
        <v>-88.952954537095636</v>
      </c>
      <c r="L57" s="391" t="s">
        <v>71</v>
      </c>
      <c r="M57" s="148">
        <v>297.23299046290293</v>
      </c>
      <c r="N57" s="145">
        <v>363</v>
      </c>
      <c r="O57" s="145">
        <v>-84.416637666666617</v>
      </c>
      <c r="P57" s="391" t="s">
        <v>71</v>
      </c>
      <c r="Q57" s="148">
        <v>278.58336233333341</v>
      </c>
      <c r="R57" s="145">
        <v>327.8595683333333</v>
      </c>
      <c r="S57" s="145">
        <v>-97.446538333333379</v>
      </c>
      <c r="T57" s="391">
        <v>0</v>
      </c>
      <c r="U57" s="148">
        <v>230.41302999999994</v>
      </c>
      <c r="V57" s="145">
        <v>39.888825333333337</v>
      </c>
      <c r="W57" s="145">
        <v>-17.066644333333329</v>
      </c>
      <c r="X57" s="391">
        <v>0</v>
      </c>
      <c r="Y57" s="148">
        <v>22.822181000000008</v>
      </c>
      <c r="Z57" s="145">
        <v>0</v>
      </c>
      <c r="AA57" s="145">
        <v>0</v>
      </c>
      <c r="AB57" s="391">
        <v>0</v>
      </c>
      <c r="AC57" s="148">
        <v>0</v>
      </c>
      <c r="AD57" s="145">
        <v>0</v>
      </c>
      <c r="AE57" s="145">
        <v>0</v>
      </c>
      <c r="AF57" s="391">
        <v>0</v>
      </c>
      <c r="AG57" s="148">
        <v>0</v>
      </c>
      <c r="AH57" s="145">
        <v>0</v>
      </c>
      <c r="AI57" s="40">
        <v>0</v>
      </c>
      <c r="AJ57" s="145">
        <v>0</v>
      </c>
      <c r="AK57" s="387">
        <v>0</v>
      </c>
      <c r="AL57" s="145">
        <v>0</v>
      </c>
      <c r="AM57" s="40">
        <v>0</v>
      </c>
      <c r="AN57" s="145">
        <v>0</v>
      </c>
      <c r="AO57" s="387">
        <v>0</v>
      </c>
      <c r="AP57" s="145">
        <v>0</v>
      </c>
      <c r="AQ57" s="40">
        <v>0</v>
      </c>
      <c r="AR57" s="145">
        <v>0</v>
      </c>
      <c r="AS57" s="387">
        <v>0</v>
      </c>
      <c r="AT57" s="145">
        <f>'Total Allocation'!X53</f>
        <v>0</v>
      </c>
      <c r="AU57" s="40">
        <v>0</v>
      </c>
      <c r="AV57" s="145">
        <f>-'Excl Int''l'!$S56</f>
        <v>0</v>
      </c>
      <c r="AW57" s="387">
        <f t="shared" si="4"/>
        <v>0</v>
      </c>
    </row>
    <row r="58" spans="1:49" s="1" customFormat="1">
      <c r="A58" s="124" t="s">
        <v>83</v>
      </c>
      <c r="B58" s="148">
        <f>B30</f>
        <v>14071.4</v>
      </c>
      <c r="C58" s="148">
        <f>C30</f>
        <v>-1068.7999999999993</v>
      </c>
      <c r="D58" s="392" t="str">
        <f t="shared" ref="D58" si="5">D30</f>
        <v>NA</v>
      </c>
      <c r="E58" s="148">
        <f>E30</f>
        <v>13003</v>
      </c>
      <c r="F58" s="148">
        <f>F30</f>
        <v>14725.843000000001</v>
      </c>
      <c r="G58" s="148">
        <f>G30</f>
        <v>-966.44443999999999</v>
      </c>
      <c r="H58" s="392" t="str">
        <f t="shared" ref="H58" si="6">H30</f>
        <v>NA</v>
      </c>
      <c r="I58" s="148">
        <f>I30</f>
        <v>13759</v>
      </c>
      <c r="J58" s="148">
        <v>13632.7</v>
      </c>
      <c r="K58" s="148">
        <v>-896.42034333330002</v>
      </c>
      <c r="L58" s="392" t="s">
        <v>71</v>
      </c>
      <c r="M58" s="148">
        <v>12736</v>
      </c>
      <c r="N58" s="148">
        <v>13436.207</v>
      </c>
      <c r="O58" s="148">
        <v>-933.75853033333249</v>
      </c>
      <c r="P58" s="392" t="s">
        <v>71</v>
      </c>
      <c r="Q58" s="148">
        <v>12502</v>
      </c>
      <c r="R58" s="148">
        <v>13412.277515667134</v>
      </c>
      <c r="S58" s="148">
        <v>-936.45453333333364</v>
      </c>
      <c r="T58" s="392">
        <v>-14.119721666667374</v>
      </c>
      <c r="U58" s="148">
        <v>12461.703260667133</v>
      </c>
      <c r="V58" s="148">
        <v>13061.677724667126</v>
      </c>
      <c r="W58" s="148">
        <v>-908.49894866666682</v>
      </c>
      <c r="X58" s="392">
        <v>-20.79304133333477</v>
      </c>
      <c r="Y58" s="148">
        <v>12132.385734667125</v>
      </c>
      <c r="Z58" s="148">
        <v>12349.11163633405</v>
      </c>
      <c r="AA58" s="148">
        <v>-912.06122366666648</v>
      </c>
      <c r="AB58" s="392">
        <v>-20.286394000000428</v>
      </c>
      <c r="AC58" s="148">
        <v>11416.764018667383</v>
      </c>
      <c r="AD58" s="148">
        <v>11752.092102667368</v>
      </c>
      <c r="AE58" s="148">
        <v>-760.27481233333447</v>
      </c>
      <c r="AF58" s="392">
        <v>-38.995240000000308</v>
      </c>
      <c r="AG58" s="148">
        <v>10952.822050334033</v>
      </c>
      <c r="AH58" s="148">
        <v>10549.715075334014</v>
      </c>
      <c r="AI58" s="148">
        <v>-805.87992333333341</v>
      </c>
      <c r="AJ58" s="148">
        <v>0</v>
      </c>
      <c r="AK58" s="387">
        <v>9743.83515200068</v>
      </c>
      <c r="AL58" s="148">
        <v>9734.7576666671921</v>
      </c>
      <c r="AM58" s="148">
        <v>-513.13833333333298</v>
      </c>
      <c r="AN58" s="148">
        <v>0</v>
      </c>
      <c r="AO58" s="387">
        <v>9221.6193333338597</v>
      </c>
      <c r="AP58" s="148">
        <v>9902.5276666669779</v>
      </c>
      <c r="AQ58" s="148">
        <v>-468.17866666666589</v>
      </c>
      <c r="AR58" s="148">
        <v>0</v>
      </c>
      <c r="AS58" s="387">
        <v>9434.3490000003112</v>
      </c>
      <c r="AT58" s="148">
        <f>AT54+AT55+AT56+AT57</f>
        <v>10602.169000000225</v>
      </c>
      <c r="AU58" s="148">
        <f>AU54+AU55+AU56+AU57</f>
        <v>-710.62599999999702</v>
      </c>
      <c r="AV58" s="148">
        <f>AV54+AV55+AV56+AV57</f>
        <v>0</v>
      </c>
      <c r="AW58" s="387">
        <f t="shared" si="4"/>
        <v>9891.5430000002289</v>
      </c>
    </row>
    <row r="59" spans="1:49" s="1" customFormat="1">
      <c r="A59" s="71" t="s">
        <v>38</v>
      </c>
      <c r="B59" s="145"/>
      <c r="C59" s="145"/>
      <c r="D59" s="391" t="s">
        <v>71</v>
      </c>
      <c r="E59" s="148">
        <f>B59+C59</f>
        <v>0</v>
      </c>
      <c r="F59" s="145">
        <v>5962.0414060003459</v>
      </c>
      <c r="G59" s="145">
        <v>-260.81313877870946</v>
      </c>
      <c r="H59" s="391" t="s">
        <v>71</v>
      </c>
      <c r="I59" s="148">
        <f>F59+G59</f>
        <v>5701.2282672216361</v>
      </c>
      <c r="J59" s="145">
        <v>8456.5083383334495</v>
      </c>
      <c r="K59" s="145">
        <v>-332.63003856084322</v>
      </c>
      <c r="L59" s="391" t="s">
        <v>71</v>
      </c>
      <c r="M59" s="148">
        <v>8123.8782997726066</v>
      </c>
      <c r="N59" s="145">
        <v>8627</v>
      </c>
      <c r="O59" s="145">
        <v>-348.97033213369122</v>
      </c>
      <c r="P59" s="391" t="s">
        <v>71</v>
      </c>
      <c r="Q59" s="148">
        <v>8278.029667866309</v>
      </c>
      <c r="R59" s="145">
        <v>8268.8766666669235</v>
      </c>
      <c r="S59" s="145">
        <v>-322.4520396592539</v>
      </c>
      <c r="T59" s="391">
        <v>0</v>
      </c>
      <c r="U59" s="148">
        <v>7946.4246270076692</v>
      </c>
      <c r="V59" s="145">
        <v>8091.043000000217</v>
      </c>
      <c r="W59" s="145">
        <v>-325.11122040307754</v>
      </c>
      <c r="X59" s="391">
        <v>-6.5586052925852165</v>
      </c>
      <c r="Y59" s="148">
        <v>7759.3731743045537</v>
      </c>
      <c r="Z59" s="145">
        <v>7592.0246666653102</v>
      </c>
      <c r="AA59" s="145">
        <v>-359.69233250095175</v>
      </c>
      <c r="AB59" s="391">
        <v>-9.043365877390146</v>
      </c>
      <c r="AC59" s="148">
        <v>7223.2889682869682</v>
      </c>
      <c r="AD59" s="145">
        <v>6991.4207906451602</v>
      </c>
      <c r="AE59" s="145">
        <v>-380.15531692132197</v>
      </c>
      <c r="AF59" s="391">
        <v>-0.16539872902300157</v>
      </c>
      <c r="AG59" s="148">
        <v>6611.1000749948153</v>
      </c>
      <c r="AH59" s="145">
        <v>5601.7622735580908</v>
      </c>
      <c r="AI59" s="40">
        <v>-350.18196464666062</v>
      </c>
      <c r="AJ59" s="145">
        <v>0</v>
      </c>
      <c r="AK59" s="387">
        <v>5251.5803089114306</v>
      </c>
      <c r="AL59" s="145">
        <v>5289.0508511965627</v>
      </c>
      <c r="AM59" s="40">
        <v>-328.84164108186883</v>
      </c>
      <c r="AN59" s="145">
        <v>0</v>
      </c>
      <c r="AO59" s="387">
        <v>4960.2092101146936</v>
      </c>
      <c r="AP59" s="145">
        <v>5767.3172968921426</v>
      </c>
      <c r="AQ59" s="40">
        <v>-206.90331699318804</v>
      </c>
      <c r="AR59" s="145">
        <v>0</v>
      </c>
      <c r="AS59" s="387">
        <v>5560.4139798989545</v>
      </c>
      <c r="AT59" s="145">
        <f>'Total Allocation'!X55</f>
        <v>6060.4705636609096</v>
      </c>
      <c r="AU59" s="40">
        <f>(AE59/AE$61)*AU$34</f>
        <v>-255.35353540825739</v>
      </c>
      <c r="AV59" s="145">
        <f>-'Excl Int''l'!$S58</f>
        <v>0</v>
      </c>
      <c r="AW59" s="387">
        <f t="shared" si="4"/>
        <v>5805.1170282526518</v>
      </c>
    </row>
    <row r="60" spans="1:49" s="1" customFormat="1">
      <c r="A60" s="71" t="s">
        <v>84</v>
      </c>
      <c r="B60" s="145"/>
      <c r="C60" s="145"/>
      <c r="D60" s="391" t="s">
        <v>71</v>
      </c>
      <c r="E60" s="148">
        <f>B60+C60</f>
        <v>0</v>
      </c>
      <c r="F60" s="145">
        <v>6798.6439763335875</v>
      </c>
      <c r="G60" s="145">
        <v>-89.186861221290584</v>
      </c>
      <c r="H60" s="391" t="s">
        <v>71</v>
      </c>
      <c r="I60" s="148">
        <f>F60+G60</f>
        <v>6709.4571151122973</v>
      </c>
      <c r="J60" s="145">
        <v>4433.8014326670154</v>
      </c>
      <c r="K60" s="145">
        <v>-48.531911772456816</v>
      </c>
      <c r="L60" s="391" t="s">
        <v>71</v>
      </c>
      <c r="M60" s="148">
        <v>4385.2695208945588</v>
      </c>
      <c r="N60" s="145">
        <v>4187</v>
      </c>
      <c r="O60" s="145">
        <v>-35.129667866308822</v>
      </c>
      <c r="P60" s="391" t="s">
        <v>71</v>
      </c>
      <c r="Q60" s="148">
        <v>4151.8703321336916</v>
      </c>
      <c r="R60" s="145">
        <v>4042.7256666669869</v>
      </c>
      <c r="S60" s="145">
        <v>-53.156293674079251</v>
      </c>
      <c r="T60" s="391">
        <v>0</v>
      </c>
      <c r="U60" s="148">
        <v>3989.5693729929076</v>
      </c>
      <c r="V60" s="145">
        <v>3958.4433333336615</v>
      </c>
      <c r="W60" s="145">
        <v>-50.888779596922483</v>
      </c>
      <c r="X60" s="391">
        <v>-12.804728040746992</v>
      </c>
      <c r="Y60" s="148">
        <v>3894.7498256959921</v>
      </c>
      <c r="Z60" s="145">
        <v>3729.9036666669926</v>
      </c>
      <c r="AA60" s="145">
        <v>-56.301667499048335</v>
      </c>
      <c r="AB60" s="391">
        <v>-35.908300789275373</v>
      </c>
      <c r="AC60" s="148">
        <v>3637.6936983786686</v>
      </c>
      <c r="AD60" s="145">
        <v>3450.8965426874261</v>
      </c>
      <c r="AE60" s="145">
        <v>-59.504683078678013</v>
      </c>
      <c r="AF60" s="391">
        <v>-0.71326793764253638</v>
      </c>
      <c r="AG60" s="148">
        <v>3390.6785916711051</v>
      </c>
      <c r="AH60" s="145">
        <v>2769.1423931083627</v>
      </c>
      <c r="AI60" s="40">
        <v>-54.813035353339409</v>
      </c>
      <c r="AJ60" s="145">
        <v>0</v>
      </c>
      <c r="AK60" s="387">
        <v>2714.3293577550235</v>
      </c>
      <c r="AL60" s="145">
        <v>2500.5664821366186</v>
      </c>
      <c r="AM60" s="40">
        <v>-51.472692251464046</v>
      </c>
      <c r="AN60" s="145">
        <v>0</v>
      </c>
      <c r="AO60" s="387">
        <v>2449.0937898851544</v>
      </c>
      <c r="AP60" s="145">
        <v>2372.1693697743449</v>
      </c>
      <c r="AQ60" s="40">
        <v>-32.386016340144934</v>
      </c>
      <c r="AR60" s="145">
        <v>0</v>
      </c>
      <c r="AS60" s="387">
        <v>2339.7833534341999</v>
      </c>
      <c r="AT60" s="145">
        <f>'Total Allocation'!X56</f>
        <v>2477.6201030053176</v>
      </c>
      <c r="AU60" s="40">
        <f>(AE60/AE$61)*AU$34</f>
        <v>-39.969797925075675</v>
      </c>
      <c r="AV60" s="145">
        <f>-'Excl Int''l'!$S59</f>
        <v>0</v>
      </c>
      <c r="AW60" s="387">
        <f t="shared" si="4"/>
        <v>2437.6503050802421</v>
      </c>
    </row>
    <row r="61" spans="1:49" s="1" customFormat="1" ht="13.5" thickBot="1">
      <c r="A61" s="125" t="s">
        <v>85</v>
      </c>
      <c r="B61" s="150">
        <f>B34</f>
        <v>13575.79</v>
      </c>
      <c r="C61" s="150">
        <f>C34</f>
        <v>-379</v>
      </c>
      <c r="D61" s="393" t="str">
        <f t="shared" ref="D61" si="7">D34</f>
        <v>NA</v>
      </c>
      <c r="E61" s="150">
        <f>E34</f>
        <v>13197</v>
      </c>
      <c r="F61" s="150">
        <f>F34</f>
        <v>12760.6873333</v>
      </c>
      <c r="G61" s="150">
        <f>G34</f>
        <v>-350</v>
      </c>
      <c r="H61" s="393" t="str">
        <f t="shared" ref="H61" si="8">H34</f>
        <v>NA</v>
      </c>
      <c r="I61" s="150">
        <f>I34</f>
        <v>12411</v>
      </c>
      <c r="J61" s="150">
        <v>12890.3253333333</v>
      </c>
      <c r="K61" s="150">
        <v>-381.16195033330001</v>
      </c>
      <c r="L61" s="393" t="s">
        <v>71</v>
      </c>
      <c r="M61" s="150">
        <v>12509</v>
      </c>
      <c r="N61" s="150">
        <v>12814.304666666669</v>
      </c>
      <c r="O61" s="150">
        <v>-386.72966666666667</v>
      </c>
      <c r="P61" s="393" t="s">
        <v>71</v>
      </c>
      <c r="Q61" s="150">
        <v>12428</v>
      </c>
      <c r="R61" s="150">
        <v>12311.602333333913</v>
      </c>
      <c r="S61" s="150">
        <v>-375.60833333333318</v>
      </c>
      <c r="T61" s="393">
        <v>0</v>
      </c>
      <c r="U61" s="150">
        <v>11935.994000000579</v>
      </c>
      <c r="V61" s="150">
        <v>12049.486333333878</v>
      </c>
      <c r="W61" s="150">
        <v>-376</v>
      </c>
      <c r="X61" s="393">
        <v>-19.363333333332207</v>
      </c>
      <c r="Y61" s="150">
        <v>11654.123000000545</v>
      </c>
      <c r="Z61" s="150">
        <v>11321.928333332304</v>
      </c>
      <c r="AA61" s="150">
        <v>-415.99400000000009</v>
      </c>
      <c r="AB61" s="393">
        <v>-44.951666666665517</v>
      </c>
      <c r="AC61" s="150">
        <v>10860.982666665637</v>
      </c>
      <c r="AD61" s="150">
        <v>10442.317333332587</v>
      </c>
      <c r="AE61" s="150">
        <v>-439.65999999999997</v>
      </c>
      <c r="AF61" s="393">
        <v>-0.87866666666553794</v>
      </c>
      <c r="AG61" s="150">
        <v>10001.778666665921</v>
      </c>
      <c r="AH61" s="150">
        <v>8370.9046666664544</v>
      </c>
      <c r="AI61" s="150">
        <v>-404.995</v>
      </c>
      <c r="AJ61" s="150">
        <v>0</v>
      </c>
      <c r="AK61" s="388">
        <v>7965.9096666664545</v>
      </c>
      <c r="AL61" s="150">
        <v>7789.6173333331808</v>
      </c>
      <c r="AM61" s="150">
        <v>-380.31433333333285</v>
      </c>
      <c r="AN61" s="150">
        <v>0</v>
      </c>
      <c r="AO61" s="388">
        <v>7409.302999999848</v>
      </c>
      <c r="AP61" s="150">
        <v>8139.4866666664875</v>
      </c>
      <c r="AQ61" s="150">
        <v>-239.28933333333299</v>
      </c>
      <c r="AR61" s="150">
        <v>0</v>
      </c>
      <c r="AS61" s="388">
        <v>7900.1973333331543</v>
      </c>
      <c r="AT61" s="150">
        <f>AT59+AT60</f>
        <v>8538.0906666662268</v>
      </c>
      <c r="AU61" s="150">
        <f>AU59+AU60</f>
        <v>-295.32333333333304</v>
      </c>
      <c r="AV61" s="150">
        <f>AV59+AV60</f>
        <v>0</v>
      </c>
      <c r="AW61" s="388">
        <f t="shared" si="4"/>
        <v>8242.767333332893</v>
      </c>
    </row>
    <row r="62" spans="1:49" s="1" customFormat="1">
      <c r="A62" s="54" t="s">
        <v>543</v>
      </c>
    </row>
    <row r="63" spans="1:49" s="1" customFormat="1">
      <c r="A63" s="26"/>
    </row>
    <row r="64" spans="1:49" s="1" customFormat="1">
      <c r="A64" s="26"/>
      <c r="V64" s="399"/>
      <c r="W64" s="399"/>
    </row>
    <row r="65" spans="1:27" s="1" customFormat="1">
      <c r="A65" s="26"/>
      <c r="V65" s="399"/>
      <c r="W65" s="399"/>
    </row>
    <row r="66" spans="1:27" s="1" customFormat="1">
      <c r="A66" s="26"/>
    </row>
    <row r="67" spans="1:27" s="1" customFormat="1">
      <c r="A67" s="26"/>
      <c r="W67" s="399"/>
      <c r="AA67" s="399"/>
    </row>
    <row r="68" spans="1:27" s="1" customFormat="1">
      <c r="A68" s="26"/>
      <c r="W68" s="399"/>
      <c r="AA68" s="399"/>
    </row>
    <row r="69" spans="1:27" s="1" customFormat="1">
      <c r="A69" s="26"/>
      <c r="W69" s="399"/>
      <c r="AA69" s="399"/>
    </row>
    <row r="70" spans="1:27" s="1" customFormat="1">
      <c r="A70" s="26"/>
      <c r="W70" s="399"/>
      <c r="AA70" s="399"/>
    </row>
    <row r="71" spans="1:27" s="1" customFormat="1">
      <c r="A71" s="26"/>
      <c r="W71" s="399"/>
    </row>
    <row r="72" spans="1:27" s="1" customFormat="1">
      <c r="A72" s="26"/>
      <c r="W72" s="399"/>
      <c r="AA72" s="399"/>
    </row>
    <row r="73" spans="1:27" s="1" customFormat="1">
      <c r="A73" s="26"/>
      <c r="W73" s="399"/>
      <c r="AA73" s="399"/>
    </row>
    <row r="74" spans="1:27" s="1" customFormat="1">
      <c r="A74" s="26"/>
    </row>
    <row r="75" spans="1:27" s="1" customFormat="1">
      <c r="A75" s="26"/>
    </row>
    <row r="76" spans="1:27" s="1" customFormat="1">
      <c r="A76" s="26"/>
    </row>
    <row r="77" spans="1:27" s="1" customFormat="1">
      <c r="A77" s="26"/>
    </row>
  </sheetData>
  <pageMargins left="0.7" right="0.7" top="0.75" bottom="0.75" header="0.3" footer="0.3"/>
  <pageSetup scale="74" orientation="landscape" r:id="rId1"/>
  <headerFooter>
    <oddFooter>Page &amp;P</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439EF2-4BF3-41BB-8EF3-BD65516955F6}">
  <sheetPr>
    <pageSetUpPr fitToPage="1"/>
  </sheetPr>
  <dimension ref="A1:P81"/>
  <sheetViews>
    <sheetView showGridLines="0" zoomScaleNormal="100" workbookViewId="0">
      <selection activeCell="C48" sqref="C48"/>
    </sheetView>
  </sheetViews>
  <sheetFormatPr defaultColWidth="9.140625" defaultRowHeight="12.75"/>
  <cols>
    <col min="1" max="1" width="22.28515625" style="26" customWidth="1"/>
    <col min="2" max="2" width="8.5703125" style="26" bestFit="1" customWidth="1"/>
    <col min="3" max="5" width="9.7109375" style="26" customWidth="1"/>
    <col min="6" max="6" width="10.5703125" style="26" customWidth="1"/>
    <col min="7" max="7" width="10.7109375" style="26" customWidth="1"/>
    <col min="8" max="8" width="10.5703125" style="26" bestFit="1" customWidth="1"/>
    <col min="9" max="9" width="9.5703125" style="26" customWidth="1"/>
    <col min="10" max="10" width="13.42578125" style="26" customWidth="1"/>
    <col min="11" max="11" width="8.85546875" style="29" bestFit="1" customWidth="1"/>
    <col min="12" max="12" width="11.28515625" style="26" bestFit="1" customWidth="1"/>
    <col min="13" max="16384" width="9.140625" style="26"/>
  </cols>
  <sheetData>
    <row r="1" spans="1:16" s="21" customFormat="1" ht="15">
      <c r="A1" s="270" t="s">
        <v>142</v>
      </c>
      <c r="B1" s="15"/>
      <c r="C1" s="15"/>
      <c r="D1" s="15"/>
      <c r="E1" s="15"/>
      <c r="F1" s="15"/>
      <c r="G1" s="15"/>
      <c r="H1" s="15"/>
      <c r="I1" s="15"/>
      <c r="J1" s="15"/>
      <c r="K1" s="15"/>
    </row>
    <row r="2" spans="1:16" s="21" customFormat="1" ht="13.5" customHeight="1">
      <c r="A2" s="15" t="s">
        <v>47</v>
      </c>
      <c r="B2" s="15"/>
      <c r="C2" s="15"/>
      <c r="D2" s="15"/>
      <c r="E2" s="15"/>
      <c r="F2" s="15"/>
      <c r="G2" s="15"/>
      <c r="H2" s="15"/>
      <c r="I2" s="15"/>
      <c r="J2" s="53"/>
      <c r="K2" s="67"/>
    </row>
    <row r="3" spans="1:16" s="21" customFormat="1" ht="13.5" customHeight="1">
      <c r="A3" s="15" t="str">
        <f>CONCATENATE("For Academic Year ",$K$7)</f>
        <v>For Academic Year 2024-25</v>
      </c>
      <c r="B3" s="15"/>
      <c r="C3" s="15"/>
      <c r="D3" s="15"/>
      <c r="E3" s="15"/>
      <c r="F3" s="15"/>
      <c r="G3" s="15"/>
      <c r="H3" s="15"/>
      <c r="I3" s="270"/>
      <c r="J3" s="274"/>
      <c r="K3" s="274"/>
      <c r="L3" s="274"/>
    </row>
    <row r="4" spans="1:16" s="274" customFormat="1" ht="13.5" customHeight="1">
      <c r="B4" s="270"/>
      <c r="C4" s="270"/>
      <c r="D4" s="270"/>
      <c r="E4" s="270"/>
      <c r="F4" s="270"/>
      <c r="G4" s="270"/>
      <c r="H4" s="270"/>
      <c r="I4" s="15"/>
      <c r="J4" s="15"/>
      <c r="K4" s="15"/>
      <c r="L4" s="25"/>
    </row>
    <row r="5" spans="1:16" s="25" customFormat="1" ht="13.5" customHeight="1">
      <c r="B5" s="15"/>
      <c r="C5" s="15"/>
      <c r="D5" s="15"/>
      <c r="E5" s="15"/>
      <c r="F5" s="15"/>
      <c r="G5" s="15"/>
      <c r="H5" s="15"/>
      <c r="I5" s="15"/>
      <c r="J5" s="15"/>
      <c r="K5" s="15"/>
    </row>
    <row r="6" spans="1:16" s="25" customFormat="1" ht="13.5" customHeight="1" thickBot="1">
      <c r="B6" s="15"/>
      <c r="C6" s="15"/>
      <c r="D6" s="15"/>
      <c r="E6" s="15"/>
      <c r="F6" s="15"/>
      <c r="G6" s="15"/>
      <c r="H6" s="15"/>
      <c r="I6" s="15"/>
      <c r="J6" s="53" t="s">
        <v>67</v>
      </c>
      <c r="K6" s="67">
        <v>130977</v>
      </c>
    </row>
    <row r="7" spans="1:16" s="21" customFormat="1" ht="12" customHeight="1">
      <c r="A7" s="224"/>
      <c r="B7" s="100" t="s">
        <v>627</v>
      </c>
      <c r="C7" s="33" t="str">
        <f>'Base FTE'!AK8</f>
        <v>2020-21</v>
      </c>
      <c r="D7" s="33" t="str">
        <f>'Base FTE'!AO8</f>
        <v>2021-22</v>
      </c>
      <c r="E7" s="33" t="str">
        <f>'Base FTE'!AS8</f>
        <v>2022-23</v>
      </c>
      <c r="F7" s="225" t="s">
        <v>57</v>
      </c>
      <c r="G7" s="31" t="s">
        <v>149</v>
      </c>
      <c r="H7" s="31" t="s">
        <v>149</v>
      </c>
      <c r="I7" s="31" t="s">
        <v>58</v>
      </c>
      <c r="J7" s="31" t="s">
        <v>152</v>
      </c>
      <c r="K7" s="100" t="s">
        <v>694</v>
      </c>
      <c r="L7" s="375" t="s">
        <v>156</v>
      </c>
    </row>
    <row r="8" spans="1:16" s="21" customFormat="1" ht="15" customHeight="1" thickBot="1">
      <c r="A8" s="226" t="s">
        <v>0</v>
      </c>
      <c r="B8" s="101" t="s">
        <v>143</v>
      </c>
      <c r="C8" s="32" t="s">
        <v>33</v>
      </c>
      <c r="D8" s="32" t="s">
        <v>33</v>
      </c>
      <c r="E8" s="32" t="s">
        <v>33</v>
      </c>
      <c r="F8" s="223" t="s">
        <v>33</v>
      </c>
      <c r="G8" s="222" t="s">
        <v>150</v>
      </c>
      <c r="H8" s="222" t="s">
        <v>151</v>
      </c>
      <c r="I8" s="222" t="s">
        <v>150</v>
      </c>
      <c r="J8" s="222" t="s">
        <v>150</v>
      </c>
      <c r="K8" s="101" t="s">
        <v>143</v>
      </c>
      <c r="L8" s="376" t="s">
        <v>157</v>
      </c>
    </row>
    <row r="9" spans="1:16" s="21" customFormat="1" ht="12">
      <c r="A9" s="227" t="s">
        <v>1</v>
      </c>
      <c r="B9" s="128">
        <v>3558</v>
      </c>
      <c r="C9" s="231">
        <f>ROUND('Base FTE'!AK10,0)</f>
        <v>2219</v>
      </c>
      <c r="D9" s="231">
        <f>ROUND('Base FTE'!AO10,0)</f>
        <v>2516</v>
      </c>
      <c r="E9" s="231">
        <f>ROUND('Base FTE'!AS10,0)</f>
        <v>2523</v>
      </c>
      <c r="F9" s="277">
        <f t="shared" ref="F9:F38" si="0">ROUND(AVERAGE(C9:E9),0)</f>
        <v>2419</v>
      </c>
      <c r="G9" s="230">
        <f>IF(F9&lt;B9,F9-B9,0)</f>
        <v>-1139</v>
      </c>
      <c r="H9" s="230">
        <f>IF(F9&gt;B9,F9-B9,0)</f>
        <v>0</v>
      </c>
      <c r="I9" s="434">
        <f>G9/($G$39)</f>
        <v>2.8621686141475061E-2</v>
      </c>
      <c r="J9" s="230">
        <f>-I9*($H$39)</f>
        <v>0</v>
      </c>
      <c r="K9" s="374">
        <f t="shared" ref="K9:K38" si="1">ROUND(B9+H9+J9,0)</f>
        <v>3558</v>
      </c>
      <c r="L9" s="377">
        <f>K9-B9</f>
        <v>0</v>
      </c>
      <c r="N9" s="355"/>
      <c r="O9" s="355"/>
      <c r="P9" s="355"/>
    </row>
    <row r="10" spans="1:16" s="21" customFormat="1" ht="12">
      <c r="A10" s="95" t="s">
        <v>34</v>
      </c>
      <c r="B10" s="128">
        <v>7784</v>
      </c>
      <c r="C10" s="234">
        <f>ROUND('Base FTE'!AK11,0)</f>
        <v>6968</v>
      </c>
      <c r="D10" s="234">
        <f>ROUND('Base FTE'!AO11,0)</f>
        <v>6140</v>
      </c>
      <c r="E10" s="234">
        <f>ROUND('Base FTE'!AS11,0)</f>
        <v>5875</v>
      </c>
      <c r="F10" s="233">
        <f t="shared" si="0"/>
        <v>6328</v>
      </c>
      <c r="G10" s="232">
        <f>IF(F10&lt;B10,F10-B10,0)</f>
        <v>-1456</v>
      </c>
      <c r="H10" s="232">
        <f>IF(F10&gt;B10,F10-B10,0)</f>
        <v>0</v>
      </c>
      <c r="I10" s="435">
        <f>G10/($G$39)</f>
        <v>3.6587510993843449E-2</v>
      </c>
      <c r="J10" s="232">
        <f t="shared" ref="J10:J38" si="2">-I10*($H$39)</f>
        <v>0</v>
      </c>
      <c r="K10" s="128">
        <f t="shared" si="1"/>
        <v>7784</v>
      </c>
      <c r="L10" s="379">
        <f t="shared" ref="L10:L39" si="3">K10-B10</f>
        <v>0</v>
      </c>
      <c r="N10" s="355"/>
      <c r="O10" s="355"/>
      <c r="P10" s="355"/>
    </row>
    <row r="11" spans="1:16" s="21" customFormat="1" ht="12">
      <c r="A11" s="96" t="s">
        <v>3</v>
      </c>
      <c r="B11" s="128">
        <v>1846</v>
      </c>
      <c r="C11" s="236">
        <f>ROUND('Base FTE'!AK12,0)</f>
        <v>1349</v>
      </c>
      <c r="D11" s="236">
        <f>ROUND('Base FTE'!AO12,0)</f>
        <v>1283</v>
      </c>
      <c r="E11" s="236">
        <f>ROUND('Base FTE'!AS12,0)</f>
        <v>1202</v>
      </c>
      <c r="F11" s="233">
        <f t="shared" si="0"/>
        <v>1278</v>
      </c>
      <c r="G11" s="235">
        <f t="shared" ref="G11:G38" si="4">IF(F11&lt;B11,F11-B11,0)</f>
        <v>-568</v>
      </c>
      <c r="H11" s="235">
        <f t="shared" ref="H11:H38" si="5">IF(F11&gt;B11,F11-B11,0)</f>
        <v>0</v>
      </c>
      <c r="I11" s="436">
        <f t="shared" ref="I11:I38" si="6">G11/($G$39)</f>
        <v>1.4273149893202663E-2</v>
      </c>
      <c r="J11" s="235">
        <f t="shared" si="2"/>
        <v>0</v>
      </c>
      <c r="K11" s="128">
        <f t="shared" si="1"/>
        <v>1846</v>
      </c>
      <c r="L11" s="378">
        <f t="shared" si="3"/>
        <v>0</v>
      </c>
      <c r="N11" s="355"/>
      <c r="O11" s="355"/>
      <c r="P11" s="355"/>
    </row>
    <row r="12" spans="1:16" s="21" customFormat="1" ht="12">
      <c r="A12" s="95" t="s">
        <v>4</v>
      </c>
      <c r="B12" s="128">
        <v>1633</v>
      </c>
      <c r="C12" s="234">
        <f>ROUND('Base FTE'!AK13,0)</f>
        <v>1164</v>
      </c>
      <c r="D12" s="234">
        <f>ROUND('Base FTE'!AO13,0)</f>
        <v>1039</v>
      </c>
      <c r="E12" s="234">
        <f>ROUND('Base FTE'!AS13,0)</f>
        <v>1194</v>
      </c>
      <c r="F12" s="233">
        <f t="shared" si="0"/>
        <v>1132</v>
      </c>
      <c r="G12" s="232">
        <f t="shared" si="4"/>
        <v>-501</v>
      </c>
      <c r="H12" s="232">
        <f t="shared" si="5"/>
        <v>0</v>
      </c>
      <c r="I12" s="435">
        <f t="shared" si="6"/>
        <v>1.2589521296645307E-2</v>
      </c>
      <c r="J12" s="232">
        <f t="shared" si="2"/>
        <v>0</v>
      </c>
      <c r="K12" s="128">
        <f t="shared" si="1"/>
        <v>1633</v>
      </c>
      <c r="L12" s="379">
        <f t="shared" si="3"/>
        <v>0</v>
      </c>
      <c r="N12" s="355"/>
      <c r="O12" s="355"/>
      <c r="P12" s="355"/>
    </row>
    <row r="13" spans="1:16" s="21" customFormat="1" ht="12">
      <c r="A13" s="96" t="s">
        <v>5</v>
      </c>
      <c r="B13" s="128">
        <v>1844</v>
      </c>
      <c r="C13" s="236">
        <f>ROUND('Base FTE'!AK14,0)</f>
        <v>1275</v>
      </c>
      <c r="D13" s="236">
        <f>ROUND('Base FTE'!AO14,0)</f>
        <v>1009</v>
      </c>
      <c r="E13" s="236">
        <f>ROUND('Base FTE'!AS14,0)</f>
        <v>988</v>
      </c>
      <c r="F13" s="233">
        <f t="shared" si="0"/>
        <v>1091</v>
      </c>
      <c r="G13" s="235">
        <f t="shared" si="4"/>
        <v>-753</v>
      </c>
      <c r="H13" s="235">
        <f t="shared" si="5"/>
        <v>0</v>
      </c>
      <c r="I13" s="436">
        <f t="shared" si="6"/>
        <v>1.8921975122502828E-2</v>
      </c>
      <c r="J13" s="235">
        <f t="shared" si="2"/>
        <v>0</v>
      </c>
      <c r="K13" s="128">
        <f t="shared" si="1"/>
        <v>1844</v>
      </c>
      <c r="L13" s="378">
        <f t="shared" si="3"/>
        <v>0</v>
      </c>
      <c r="N13" s="355"/>
      <c r="O13" s="355"/>
      <c r="P13" s="355"/>
    </row>
    <row r="14" spans="1:16" s="21" customFormat="1" ht="12">
      <c r="A14" s="95" t="s">
        <v>6</v>
      </c>
      <c r="B14" s="128">
        <v>1993</v>
      </c>
      <c r="C14" s="234">
        <f>ROUND('Base FTE'!AK15,0)</f>
        <v>1364</v>
      </c>
      <c r="D14" s="234">
        <f>ROUND('Base FTE'!AO15,0)</f>
        <v>1131</v>
      </c>
      <c r="E14" s="234">
        <f>ROUND('Base FTE'!AS15,0)</f>
        <v>1167</v>
      </c>
      <c r="F14" s="233">
        <f t="shared" si="0"/>
        <v>1221</v>
      </c>
      <c r="G14" s="232">
        <f>IF(F14&lt;B14,F14-B14,0)</f>
        <v>-772</v>
      </c>
      <c r="H14" s="232">
        <f t="shared" si="5"/>
        <v>0</v>
      </c>
      <c r="I14" s="435">
        <f t="shared" si="6"/>
        <v>1.9399422037944467E-2</v>
      </c>
      <c r="J14" s="232">
        <f t="shared" si="2"/>
        <v>0</v>
      </c>
      <c r="K14" s="128">
        <f t="shared" si="1"/>
        <v>1993</v>
      </c>
      <c r="L14" s="379">
        <f t="shared" si="3"/>
        <v>0</v>
      </c>
      <c r="N14" s="355"/>
      <c r="O14" s="355"/>
      <c r="P14" s="355"/>
    </row>
    <row r="15" spans="1:16" s="21" customFormat="1" ht="12">
      <c r="A15" s="96" t="s">
        <v>7</v>
      </c>
      <c r="B15" s="128">
        <v>7086</v>
      </c>
      <c r="C15" s="236">
        <f>ROUND('Base FTE'!AK16,0)</f>
        <v>4180</v>
      </c>
      <c r="D15" s="236">
        <f>ROUND('Base FTE'!AO16,0)</f>
        <v>3903</v>
      </c>
      <c r="E15" s="236">
        <f>ROUND('Base FTE'!AS16,0)</f>
        <v>4181</v>
      </c>
      <c r="F15" s="233">
        <f t="shared" si="0"/>
        <v>4088</v>
      </c>
      <c r="G15" s="235">
        <f t="shared" si="4"/>
        <v>-2998</v>
      </c>
      <c r="H15" s="235">
        <f t="shared" si="5"/>
        <v>0</v>
      </c>
      <c r="I15" s="436">
        <f t="shared" si="6"/>
        <v>7.5336097499685895E-2</v>
      </c>
      <c r="J15" s="235">
        <f>-I15*($H$39)</f>
        <v>0</v>
      </c>
      <c r="K15" s="128">
        <f t="shared" si="1"/>
        <v>7086</v>
      </c>
      <c r="L15" s="378">
        <f t="shared" si="3"/>
        <v>0</v>
      </c>
      <c r="N15" s="355"/>
      <c r="O15" s="355"/>
      <c r="P15" s="355"/>
    </row>
    <row r="16" spans="1:16" s="21" customFormat="1" ht="12">
      <c r="A16" s="95" t="s">
        <v>8</v>
      </c>
      <c r="B16" s="128">
        <v>3863</v>
      </c>
      <c r="C16" s="234">
        <f>ROUND('Base FTE'!AK17,0)</f>
        <v>2644</v>
      </c>
      <c r="D16" s="234">
        <f>ROUND('Base FTE'!AO17,0)</f>
        <v>2438</v>
      </c>
      <c r="E16" s="234">
        <f>ROUND('Base FTE'!AS17,0)</f>
        <v>2433</v>
      </c>
      <c r="F16" s="233">
        <f t="shared" si="0"/>
        <v>2505</v>
      </c>
      <c r="G16" s="232">
        <f t="shared" si="4"/>
        <v>-1358</v>
      </c>
      <c r="H16" s="232">
        <f t="shared" si="5"/>
        <v>0</v>
      </c>
      <c r="I16" s="435">
        <f t="shared" si="6"/>
        <v>3.4124890061565522E-2</v>
      </c>
      <c r="J16" s="232">
        <f t="shared" si="2"/>
        <v>0</v>
      </c>
      <c r="K16" s="128">
        <f t="shared" si="1"/>
        <v>3863</v>
      </c>
      <c r="L16" s="379">
        <f t="shared" si="3"/>
        <v>0</v>
      </c>
      <c r="N16" s="355"/>
      <c r="O16" s="355"/>
      <c r="P16" s="355"/>
    </row>
    <row r="17" spans="1:16" s="21" customFormat="1" ht="12">
      <c r="A17" s="96" t="s">
        <v>9</v>
      </c>
      <c r="B17" s="128">
        <v>4658</v>
      </c>
      <c r="C17" s="236">
        <f>ROUND('Base FTE'!AK18,0)</f>
        <v>4006</v>
      </c>
      <c r="D17" s="236">
        <f>ROUND('Base FTE'!AO18,0)</f>
        <v>3770</v>
      </c>
      <c r="E17" s="236">
        <f>ROUND('Base FTE'!AS18,0)</f>
        <v>3899</v>
      </c>
      <c r="F17" s="233">
        <f>ROUND(AVERAGE(C17:E17),0)</f>
        <v>3892</v>
      </c>
      <c r="G17" s="235">
        <f t="shared" si="4"/>
        <v>-766</v>
      </c>
      <c r="H17" s="235">
        <f t="shared" si="5"/>
        <v>0</v>
      </c>
      <c r="I17" s="436">
        <f t="shared" si="6"/>
        <v>1.9248649327805002E-2</v>
      </c>
      <c r="J17" s="235">
        <f t="shared" si="2"/>
        <v>0</v>
      </c>
      <c r="K17" s="128">
        <f t="shared" si="1"/>
        <v>4658</v>
      </c>
      <c r="L17" s="378">
        <f t="shared" si="3"/>
        <v>0</v>
      </c>
      <c r="N17" s="355"/>
      <c r="O17" s="355"/>
      <c r="P17" s="355"/>
    </row>
    <row r="18" spans="1:16" s="21" customFormat="1" ht="12">
      <c r="A18" s="95" t="s">
        <v>10</v>
      </c>
      <c r="B18" s="128">
        <v>4644</v>
      </c>
      <c r="C18" s="234">
        <f>ROUND('Base FTE'!AK19,0)</f>
        <v>3651</v>
      </c>
      <c r="D18" s="234">
        <f>ROUND('Base FTE'!AO19,0)</f>
        <v>2956</v>
      </c>
      <c r="E18" s="234">
        <f>ROUND('Base FTE'!AS19,0)</f>
        <v>3163</v>
      </c>
      <c r="F18" s="233">
        <f t="shared" si="0"/>
        <v>3257</v>
      </c>
      <c r="G18" s="232">
        <f t="shared" si="4"/>
        <v>-1387</v>
      </c>
      <c r="H18" s="232">
        <f t="shared" si="5"/>
        <v>0</v>
      </c>
      <c r="I18" s="435">
        <f t="shared" si="6"/>
        <v>3.4853624827239603E-2</v>
      </c>
      <c r="J18" s="232">
        <f t="shared" si="2"/>
        <v>0</v>
      </c>
      <c r="K18" s="128">
        <f t="shared" si="1"/>
        <v>4644</v>
      </c>
      <c r="L18" s="379">
        <f t="shared" si="3"/>
        <v>0</v>
      </c>
      <c r="N18" s="355"/>
      <c r="O18" s="355"/>
      <c r="P18" s="355"/>
    </row>
    <row r="19" spans="1:16" s="21" customFormat="1" ht="12">
      <c r="A19" s="96" t="s">
        <v>11</v>
      </c>
      <c r="B19" s="128">
        <v>4993</v>
      </c>
      <c r="C19" s="236">
        <f>ROUND('Base FTE'!AK20,0)</f>
        <v>4445</v>
      </c>
      <c r="D19" s="236">
        <f>ROUND('Base FTE'!AO20,0)</f>
        <v>3902</v>
      </c>
      <c r="E19" s="236">
        <f>ROUND('Base FTE'!AS20,0)</f>
        <v>3706</v>
      </c>
      <c r="F19" s="233">
        <f t="shared" si="0"/>
        <v>4018</v>
      </c>
      <c r="G19" s="235">
        <f t="shared" si="4"/>
        <v>-975</v>
      </c>
      <c r="H19" s="235">
        <f t="shared" si="5"/>
        <v>0</v>
      </c>
      <c r="I19" s="436">
        <f t="shared" si="6"/>
        <v>2.4500565397663022E-2</v>
      </c>
      <c r="J19" s="235">
        <f t="shared" si="2"/>
        <v>0</v>
      </c>
      <c r="K19" s="128">
        <f t="shared" si="1"/>
        <v>4993</v>
      </c>
      <c r="L19" s="378">
        <f t="shared" si="3"/>
        <v>0</v>
      </c>
      <c r="N19" s="355"/>
      <c r="O19" s="355"/>
      <c r="P19" s="355"/>
    </row>
    <row r="20" spans="1:16" s="21" customFormat="1" ht="12">
      <c r="A20" s="95" t="s">
        <v>35</v>
      </c>
      <c r="B20" s="128">
        <v>1470</v>
      </c>
      <c r="C20" s="234">
        <f>ROUND('Base FTE'!AK21,0)</f>
        <v>919</v>
      </c>
      <c r="D20" s="234">
        <f>ROUND('Base FTE'!AO21,0)</f>
        <v>847</v>
      </c>
      <c r="E20" s="234">
        <f>ROUND('Base FTE'!AS21,0)</f>
        <v>901</v>
      </c>
      <c r="F20" s="233">
        <f t="shared" si="0"/>
        <v>889</v>
      </c>
      <c r="G20" s="232">
        <f t="shared" si="4"/>
        <v>-581</v>
      </c>
      <c r="H20" s="232">
        <f t="shared" si="5"/>
        <v>0</v>
      </c>
      <c r="I20" s="435">
        <f t="shared" si="6"/>
        <v>1.4599824098504837E-2</v>
      </c>
      <c r="J20" s="232">
        <f t="shared" si="2"/>
        <v>0</v>
      </c>
      <c r="K20" s="128">
        <f t="shared" si="1"/>
        <v>1470</v>
      </c>
      <c r="L20" s="379">
        <f t="shared" si="3"/>
        <v>0</v>
      </c>
      <c r="N20" s="355"/>
      <c r="O20" s="355"/>
      <c r="P20" s="355"/>
    </row>
    <row r="21" spans="1:16" s="21" customFormat="1" ht="12">
      <c r="A21" s="96" t="s">
        <v>13</v>
      </c>
      <c r="B21" s="128">
        <v>4838</v>
      </c>
      <c r="C21" s="236">
        <f>ROUND('Base FTE'!AK22,0)</f>
        <v>4175</v>
      </c>
      <c r="D21" s="236">
        <f>ROUND('Base FTE'!AO22,0)</f>
        <v>3778</v>
      </c>
      <c r="E21" s="236">
        <f>ROUND('Base FTE'!AS22,0)</f>
        <v>3737</v>
      </c>
      <c r="F21" s="233">
        <f t="shared" si="0"/>
        <v>3897</v>
      </c>
      <c r="G21" s="235">
        <f t="shared" si="4"/>
        <v>-941</v>
      </c>
      <c r="H21" s="235">
        <f t="shared" si="5"/>
        <v>0</v>
      </c>
      <c r="I21" s="436">
        <f t="shared" si="6"/>
        <v>2.3646186706872723E-2</v>
      </c>
      <c r="J21" s="235">
        <f t="shared" si="2"/>
        <v>0</v>
      </c>
      <c r="K21" s="128">
        <f t="shared" si="1"/>
        <v>4838</v>
      </c>
      <c r="L21" s="378">
        <f t="shared" si="3"/>
        <v>0</v>
      </c>
      <c r="N21" s="355"/>
      <c r="O21" s="355"/>
      <c r="P21" s="355"/>
    </row>
    <row r="22" spans="1:16" s="21" customFormat="1" ht="12">
      <c r="A22" s="95" t="s">
        <v>14</v>
      </c>
      <c r="B22" s="128">
        <v>5790</v>
      </c>
      <c r="C22" s="234">
        <f>ROUND('Base FTE'!AK23,0)</f>
        <v>4805</v>
      </c>
      <c r="D22" s="234">
        <f>ROUND('Base FTE'!AO23,0)</f>
        <v>4344</v>
      </c>
      <c r="E22" s="234">
        <f>ROUND('Base FTE'!AS23,0)</f>
        <v>4470</v>
      </c>
      <c r="F22" s="233">
        <f t="shared" si="0"/>
        <v>4540</v>
      </c>
      <c r="G22" s="232">
        <f t="shared" si="4"/>
        <v>-1250</v>
      </c>
      <c r="H22" s="232">
        <f t="shared" si="5"/>
        <v>0</v>
      </c>
      <c r="I22" s="435">
        <f t="shared" si="6"/>
        <v>3.1410981279055158E-2</v>
      </c>
      <c r="J22" s="232">
        <f t="shared" si="2"/>
        <v>0</v>
      </c>
      <c r="K22" s="128">
        <f t="shared" si="1"/>
        <v>5790</v>
      </c>
      <c r="L22" s="379">
        <f t="shared" si="3"/>
        <v>0</v>
      </c>
      <c r="N22" s="355"/>
      <c r="O22" s="355"/>
      <c r="P22" s="355"/>
    </row>
    <row r="23" spans="1:16" s="21" customFormat="1" ht="12">
      <c r="A23" s="96" t="s">
        <v>15</v>
      </c>
      <c r="B23" s="128">
        <v>2782</v>
      </c>
      <c r="C23" s="236">
        <f>ROUND('Base FTE'!AK24,0)</f>
        <v>2266</v>
      </c>
      <c r="D23" s="236">
        <f>ROUND('Base FTE'!AO24,0)</f>
        <v>2133</v>
      </c>
      <c r="E23" s="236">
        <f>ROUND('Base FTE'!AS24,0)</f>
        <v>2269</v>
      </c>
      <c r="F23" s="233">
        <f t="shared" si="0"/>
        <v>2223</v>
      </c>
      <c r="G23" s="235">
        <f t="shared" si="4"/>
        <v>-559</v>
      </c>
      <c r="H23" s="235">
        <f t="shared" si="5"/>
        <v>0</v>
      </c>
      <c r="I23" s="436">
        <f t="shared" si="6"/>
        <v>1.4046990827993466E-2</v>
      </c>
      <c r="J23" s="235">
        <f t="shared" si="2"/>
        <v>0</v>
      </c>
      <c r="K23" s="128">
        <f t="shared" si="1"/>
        <v>2782</v>
      </c>
      <c r="L23" s="378">
        <f t="shared" si="3"/>
        <v>0</v>
      </c>
      <c r="N23" s="355"/>
      <c r="O23" s="355"/>
      <c r="P23" s="355"/>
    </row>
    <row r="24" spans="1:16" s="21" customFormat="1" ht="12">
      <c r="A24" s="95" t="s">
        <v>16</v>
      </c>
      <c r="B24" s="128">
        <v>2692</v>
      </c>
      <c r="C24" s="234">
        <f>ROUND('Base FTE'!AK25,0)</f>
        <v>1857</v>
      </c>
      <c r="D24" s="234">
        <f>ROUND('Base FTE'!AO25,0)</f>
        <v>1709</v>
      </c>
      <c r="E24" s="234">
        <f>ROUND('Base FTE'!AS25,0)</f>
        <v>1706</v>
      </c>
      <c r="F24" s="233">
        <f t="shared" si="0"/>
        <v>1757</v>
      </c>
      <c r="G24" s="232">
        <f t="shared" si="4"/>
        <v>-935</v>
      </c>
      <c r="H24" s="232">
        <f t="shared" si="5"/>
        <v>0</v>
      </c>
      <c r="I24" s="435">
        <f t="shared" si="6"/>
        <v>2.3495413996733258E-2</v>
      </c>
      <c r="J24" s="232">
        <f t="shared" si="2"/>
        <v>0</v>
      </c>
      <c r="K24" s="128">
        <f t="shared" si="1"/>
        <v>2692</v>
      </c>
      <c r="L24" s="379">
        <f t="shared" si="3"/>
        <v>0</v>
      </c>
      <c r="N24" s="355"/>
      <c r="O24" s="355"/>
      <c r="P24" s="355"/>
    </row>
    <row r="25" spans="1:16" s="21" customFormat="1" ht="12">
      <c r="A25" s="96" t="s">
        <v>17</v>
      </c>
      <c r="B25" s="128">
        <v>5003</v>
      </c>
      <c r="C25" s="236">
        <f>ROUND('Base FTE'!AK26,0)</f>
        <v>3414</v>
      </c>
      <c r="D25" s="236">
        <f>ROUND('Base FTE'!AO26,0)</f>
        <v>3272</v>
      </c>
      <c r="E25" s="236">
        <f>ROUND('Base FTE'!AS26,0)</f>
        <v>3124</v>
      </c>
      <c r="F25" s="233">
        <f t="shared" si="0"/>
        <v>3270</v>
      </c>
      <c r="G25" s="235">
        <f t="shared" si="4"/>
        <v>-1733</v>
      </c>
      <c r="H25" s="235">
        <f t="shared" si="5"/>
        <v>0</v>
      </c>
      <c r="I25" s="436">
        <f t="shared" si="6"/>
        <v>4.3548184445282072E-2</v>
      </c>
      <c r="J25" s="235">
        <f t="shared" si="2"/>
        <v>0</v>
      </c>
      <c r="K25" s="128">
        <f t="shared" si="1"/>
        <v>5003</v>
      </c>
      <c r="L25" s="378">
        <f t="shared" si="3"/>
        <v>0</v>
      </c>
      <c r="N25" s="355"/>
      <c r="O25" s="355"/>
      <c r="P25" s="355"/>
    </row>
    <row r="26" spans="1:16" s="21" customFormat="1" ht="12">
      <c r="A26" s="95" t="s">
        <v>18</v>
      </c>
      <c r="B26" s="128">
        <v>1514</v>
      </c>
      <c r="C26" s="234">
        <f>ROUND('Base FTE'!AK27,0)</f>
        <v>880</v>
      </c>
      <c r="D26" s="234">
        <f>ROUND('Base FTE'!AO27,0)</f>
        <v>974</v>
      </c>
      <c r="E26" s="234">
        <f>ROUND('Base FTE'!AS27,0)</f>
        <v>974</v>
      </c>
      <c r="F26" s="233">
        <f t="shared" si="0"/>
        <v>943</v>
      </c>
      <c r="G26" s="232">
        <f t="shared" si="4"/>
        <v>-571</v>
      </c>
      <c r="H26" s="232">
        <f t="shared" si="5"/>
        <v>0</v>
      </c>
      <c r="I26" s="435">
        <f t="shared" si="6"/>
        <v>1.4348536248272396E-2</v>
      </c>
      <c r="J26" s="232">
        <f t="shared" si="2"/>
        <v>0</v>
      </c>
      <c r="K26" s="128">
        <f t="shared" si="1"/>
        <v>1514</v>
      </c>
      <c r="L26" s="379">
        <f t="shared" si="3"/>
        <v>0</v>
      </c>
      <c r="N26" s="355"/>
      <c r="O26" s="355"/>
      <c r="P26" s="355"/>
    </row>
    <row r="27" spans="1:16" s="21" customFormat="1" ht="12">
      <c r="A27" s="96" t="s">
        <v>40</v>
      </c>
      <c r="B27" s="128">
        <v>5362</v>
      </c>
      <c r="C27" s="236">
        <f>ROUND('Base FTE'!AK28,0)</f>
        <v>3898</v>
      </c>
      <c r="D27" s="236">
        <f>ROUND('Base FTE'!AO28,0)</f>
        <v>3391</v>
      </c>
      <c r="E27" s="236">
        <f>ROUND('Base FTE'!AS28,0)</f>
        <v>3410</v>
      </c>
      <c r="F27" s="233">
        <f t="shared" si="0"/>
        <v>3566</v>
      </c>
      <c r="G27" s="235">
        <f t="shared" si="4"/>
        <v>-1796</v>
      </c>
      <c r="H27" s="235">
        <f t="shared" si="5"/>
        <v>0</v>
      </c>
      <c r="I27" s="436">
        <f t="shared" si="6"/>
        <v>4.5131297901746449E-2</v>
      </c>
      <c r="J27" s="235">
        <f t="shared" si="2"/>
        <v>0</v>
      </c>
      <c r="K27" s="128">
        <f t="shared" si="1"/>
        <v>5362</v>
      </c>
      <c r="L27" s="378">
        <f t="shared" si="3"/>
        <v>0</v>
      </c>
      <c r="N27" s="355"/>
      <c r="O27" s="355"/>
      <c r="P27" s="355"/>
    </row>
    <row r="28" spans="1:16" s="21" customFormat="1" ht="12">
      <c r="A28" s="95" t="s">
        <v>19</v>
      </c>
      <c r="B28" s="128">
        <v>3576</v>
      </c>
      <c r="C28" s="234">
        <f>ROUND('Base FTE'!AK29,0)</f>
        <v>2510</v>
      </c>
      <c r="D28" s="234">
        <f>ROUND('Base FTE'!AO29,0)</f>
        <v>2455</v>
      </c>
      <c r="E28" s="234">
        <f>ROUND('Base FTE'!AS29,0)</f>
        <v>2392</v>
      </c>
      <c r="F28" s="233">
        <f t="shared" si="0"/>
        <v>2452</v>
      </c>
      <c r="G28" s="232">
        <f t="shared" si="4"/>
        <v>-1124</v>
      </c>
      <c r="H28" s="232">
        <f t="shared" si="5"/>
        <v>0</v>
      </c>
      <c r="I28" s="435">
        <f t="shared" si="6"/>
        <v>2.8244754366126397E-2</v>
      </c>
      <c r="J28" s="232">
        <f t="shared" si="2"/>
        <v>0</v>
      </c>
      <c r="K28" s="128">
        <f t="shared" si="1"/>
        <v>3576</v>
      </c>
      <c r="L28" s="379">
        <f t="shared" si="3"/>
        <v>0</v>
      </c>
      <c r="N28" s="355"/>
      <c r="O28" s="355"/>
      <c r="P28" s="355"/>
    </row>
    <row r="29" spans="1:16" s="21" customFormat="1" ht="12">
      <c r="A29" s="96" t="s">
        <v>20</v>
      </c>
      <c r="B29" s="128">
        <v>12997</v>
      </c>
      <c r="C29" s="236">
        <f>ROUND('Base FTE'!AK30,0)</f>
        <v>9744</v>
      </c>
      <c r="D29" s="236">
        <f>ROUND('Base FTE'!AO30,0)</f>
        <v>9222</v>
      </c>
      <c r="E29" s="236">
        <f>ROUND('Base FTE'!AS30,0)</f>
        <v>9434</v>
      </c>
      <c r="F29" s="233">
        <f t="shared" si="0"/>
        <v>9467</v>
      </c>
      <c r="G29" s="235">
        <f t="shared" si="4"/>
        <v>-3530</v>
      </c>
      <c r="H29" s="235">
        <f t="shared" si="5"/>
        <v>0</v>
      </c>
      <c r="I29" s="436">
        <f t="shared" si="6"/>
        <v>8.8704611132051761E-2</v>
      </c>
      <c r="J29" s="235">
        <f t="shared" si="2"/>
        <v>0</v>
      </c>
      <c r="K29" s="128">
        <f t="shared" si="1"/>
        <v>12997</v>
      </c>
      <c r="L29" s="378">
        <f t="shared" si="3"/>
        <v>0</v>
      </c>
      <c r="N29" s="355"/>
      <c r="O29" s="355"/>
      <c r="P29" s="355"/>
    </row>
    <row r="30" spans="1:16" s="21" customFormat="1" ht="12">
      <c r="A30" s="95" t="s">
        <v>21</v>
      </c>
      <c r="B30" s="128">
        <v>4711</v>
      </c>
      <c r="C30" s="234">
        <f>ROUND('Base FTE'!AK31,0)</f>
        <v>3171</v>
      </c>
      <c r="D30" s="234">
        <f>ROUND('Base FTE'!AO31,0)</f>
        <v>2845</v>
      </c>
      <c r="E30" s="234">
        <f>ROUND('Base FTE'!AS31,0)</f>
        <v>2774</v>
      </c>
      <c r="F30" s="233">
        <f t="shared" si="0"/>
        <v>2930</v>
      </c>
      <c r="G30" s="232">
        <f t="shared" si="4"/>
        <v>-1781</v>
      </c>
      <c r="H30" s="232">
        <f t="shared" si="5"/>
        <v>0</v>
      </c>
      <c r="I30" s="435">
        <f t="shared" si="6"/>
        <v>4.4754366126397792E-2</v>
      </c>
      <c r="J30" s="232">
        <f t="shared" si="2"/>
        <v>0</v>
      </c>
      <c r="K30" s="128">
        <f t="shared" si="1"/>
        <v>4711</v>
      </c>
      <c r="L30" s="379">
        <f t="shared" si="3"/>
        <v>0</v>
      </c>
      <c r="N30" s="355"/>
      <c r="O30" s="355"/>
      <c r="P30" s="355"/>
    </row>
    <row r="31" spans="1:16" s="21" customFormat="1" ht="12">
      <c r="A31" s="96" t="s">
        <v>36</v>
      </c>
      <c r="B31" s="128">
        <v>3692</v>
      </c>
      <c r="C31" s="236">
        <f>ROUND('Base FTE'!AK32,0)</f>
        <v>2667</v>
      </c>
      <c r="D31" s="236">
        <f>ROUND('Base FTE'!AO32,0)</f>
        <v>2258</v>
      </c>
      <c r="E31" s="236">
        <f>ROUND('Base FTE'!AS32,0)</f>
        <v>2515</v>
      </c>
      <c r="F31" s="233">
        <f t="shared" si="0"/>
        <v>2480</v>
      </c>
      <c r="G31" s="235">
        <f t="shared" si="4"/>
        <v>-1212</v>
      </c>
      <c r="H31" s="235">
        <f t="shared" si="5"/>
        <v>0</v>
      </c>
      <c r="I31" s="436">
        <f t="shared" si="6"/>
        <v>3.0456087448171881E-2</v>
      </c>
      <c r="J31" s="235">
        <f t="shared" si="2"/>
        <v>0</v>
      </c>
      <c r="K31" s="128">
        <f t="shared" si="1"/>
        <v>3692</v>
      </c>
      <c r="L31" s="378">
        <f t="shared" si="3"/>
        <v>0</v>
      </c>
      <c r="N31" s="355"/>
      <c r="O31" s="355"/>
      <c r="P31" s="355"/>
    </row>
    <row r="32" spans="1:16" s="21" customFormat="1" ht="12">
      <c r="A32" s="95" t="s">
        <v>23</v>
      </c>
      <c r="B32" s="128">
        <v>3441</v>
      </c>
      <c r="C32" s="234">
        <f>ROUND('Base FTE'!AK33,0)</f>
        <v>2785</v>
      </c>
      <c r="D32" s="234">
        <f>ROUND('Base FTE'!AO33,0)</f>
        <v>2513</v>
      </c>
      <c r="E32" s="234">
        <f>ROUND('Base FTE'!AS33,0)</f>
        <v>2452</v>
      </c>
      <c r="F32" s="233">
        <f t="shared" si="0"/>
        <v>2583</v>
      </c>
      <c r="G32" s="232">
        <f t="shared" si="4"/>
        <v>-858</v>
      </c>
      <c r="H32" s="232">
        <f t="shared" si="5"/>
        <v>0</v>
      </c>
      <c r="I32" s="435">
        <f t="shared" si="6"/>
        <v>2.156049754994346E-2</v>
      </c>
      <c r="J32" s="232">
        <f t="shared" si="2"/>
        <v>0</v>
      </c>
      <c r="K32" s="128">
        <f t="shared" si="1"/>
        <v>3441</v>
      </c>
      <c r="L32" s="379">
        <f t="shared" si="3"/>
        <v>0</v>
      </c>
      <c r="N32" s="355"/>
      <c r="O32" s="355"/>
      <c r="P32" s="355"/>
    </row>
    <row r="33" spans="1:16" s="21" customFormat="1" ht="12">
      <c r="A33" s="96" t="s">
        <v>24</v>
      </c>
      <c r="B33" s="128">
        <v>12449</v>
      </c>
      <c r="C33" s="236">
        <f>ROUND('Base FTE'!AK34,0)</f>
        <v>7966</v>
      </c>
      <c r="D33" s="236">
        <f>ROUND('Base FTE'!AO34,0)</f>
        <v>7409</v>
      </c>
      <c r="E33" s="236">
        <f>ROUND('Base FTE'!AS34,0)</f>
        <v>7900</v>
      </c>
      <c r="F33" s="233">
        <f t="shared" si="0"/>
        <v>7758</v>
      </c>
      <c r="G33" s="235">
        <f t="shared" si="4"/>
        <v>-4691</v>
      </c>
      <c r="H33" s="235">
        <f t="shared" si="5"/>
        <v>0</v>
      </c>
      <c r="I33" s="436">
        <f t="shared" si="6"/>
        <v>0.1178791305440382</v>
      </c>
      <c r="J33" s="235">
        <f t="shared" si="2"/>
        <v>0</v>
      </c>
      <c r="K33" s="128">
        <f t="shared" si="1"/>
        <v>12449</v>
      </c>
      <c r="L33" s="378">
        <f t="shared" si="3"/>
        <v>0</v>
      </c>
      <c r="N33" s="355"/>
      <c r="O33" s="355"/>
      <c r="P33" s="355"/>
    </row>
    <row r="34" spans="1:16" s="21" customFormat="1" ht="12">
      <c r="A34" s="95" t="s">
        <v>25</v>
      </c>
      <c r="B34" s="128">
        <v>5302</v>
      </c>
      <c r="C34" s="234">
        <f>ROUND('Base FTE'!AK35,0)</f>
        <v>3710</v>
      </c>
      <c r="D34" s="234">
        <f>ROUND('Base FTE'!AO35,0)</f>
        <v>3295</v>
      </c>
      <c r="E34" s="234">
        <f>ROUND('Base FTE'!AS35,0)</f>
        <v>3535</v>
      </c>
      <c r="F34" s="233">
        <f t="shared" si="0"/>
        <v>3513</v>
      </c>
      <c r="G34" s="232">
        <f t="shared" si="4"/>
        <v>-1789</v>
      </c>
      <c r="H34" s="232">
        <f t="shared" si="5"/>
        <v>0</v>
      </c>
      <c r="I34" s="435">
        <f t="shared" si="6"/>
        <v>4.4955396406583741E-2</v>
      </c>
      <c r="J34" s="232">
        <f t="shared" si="2"/>
        <v>0</v>
      </c>
      <c r="K34" s="128">
        <f t="shared" si="1"/>
        <v>5302</v>
      </c>
      <c r="L34" s="379">
        <f t="shared" si="3"/>
        <v>0</v>
      </c>
      <c r="N34" s="355"/>
      <c r="O34" s="355"/>
      <c r="P34" s="355"/>
    </row>
    <row r="35" spans="1:16" s="21" customFormat="1" ht="12">
      <c r="A35" s="96" t="s">
        <v>26</v>
      </c>
      <c r="B35" s="128">
        <v>2807</v>
      </c>
      <c r="C35" s="236">
        <f>ROUND('Base FTE'!AK36,0)</f>
        <v>1378</v>
      </c>
      <c r="D35" s="236">
        <f>ROUND('Base FTE'!AO36,0)</f>
        <v>1403</v>
      </c>
      <c r="E35" s="236">
        <f>ROUND('Base FTE'!AS36,0)</f>
        <v>1393</v>
      </c>
      <c r="F35" s="233">
        <f t="shared" si="0"/>
        <v>1391</v>
      </c>
      <c r="G35" s="235">
        <f t="shared" si="4"/>
        <v>-1416</v>
      </c>
      <c r="H35" s="235">
        <f t="shared" si="5"/>
        <v>0</v>
      </c>
      <c r="I35" s="436">
        <f t="shared" si="6"/>
        <v>3.5582359592913684E-2</v>
      </c>
      <c r="J35" s="235">
        <f t="shared" si="2"/>
        <v>0</v>
      </c>
      <c r="K35" s="128">
        <f t="shared" si="1"/>
        <v>2807</v>
      </c>
      <c r="L35" s="378">
        <f t="shared" si="3"/>
        <v>0</v>
      </c>
      <c r="N35" s="355"/>
      <c r="O35" s="355"/>
      <c r="P35" s="355"/>
    </row>
    <row r="36" spans="1:16" s="21" customFormat="1" ht="12">
      <c r="A36" s="95" t="s">
        <v>27</v>
      </c>
      <c r="B36" s="128">
        <v>2465</v>
      </c>
      <c r="C36" s="234">
        <f>ROUND('Base FTE'!AK37,0)</f>
        <v>1910</v>
      </c>
      <c r="D36" s="234">
        <f>ROUND('Base FTE'!AO37,0)</f>
        <v>1677</v>
      </c>
      <c r="E36" s="234">
        <f>ROUND('Base FTE'!AS37,0)</f>
        <v>1670</v>
      </c>
      <c r="F36" s="233">
        <f t="shared" si="0"/>
        <v>1752</v>
      </c>
      <c r="G36" s="232">
        <f t="shared" si="4"/>
        <v>-713</v>
      </c>
      <c r="H36" s="232">
        <f t="shared" si="5"/>
        <v>0</v>
      </c>
      <c r="I36" s="435">
        <f t="shared" si="6"/>
        <v>1.7916823721573064E-2</v>
      </c>
      <c r="J36" s="232">
        <f t="shared" si="2"/>
        <v>0</v>
      </c>
      <c r="K36" s="128">
        <f t="shared" si="1"/>
        <v>2465</v>
      </c>
      <c r="L36" s="379">
        <f t="shared" si="3"/>
        <v>0</v>
      </c>
      <c r="N36" s="355"/>
      <c r="O36" s="355"/>
      <c r="P36" s="355"/>
    </row>
    <row r="37" spans="1:16" s="21" customFormat="1" ht="12">
      <c r="A37" s="96" t="s">
        <v>28</v>
      </c>
      <c r="B37" s="128">
        <v>2400</v>
      </c>
      <c r="C37" s="236">
        <f>ROUND('Base FTE'!AK38,0)</f>
        <v>1520</v>
      </c>
      <c r="D37" s="236">
        <f>ROUND('Base FTE'!AO38,0)</f>
        <v>1967</v>
      </c>
      <c r="E37" s="236">
        <f>ROUND('Base FTE'!AS38,0)</f>
        <v>1803</v>
      </c>
      <c r="F37" s="233">
        <f t="shared" si="0"/>
        <v>1763</v>
      </c>
      <c r="G37" s="235">
        <f t="shared" si="4"/>
        <v>-637</v>
      </c>
      <c r="H37" s="235">
        <f t="shared" si="5"/>
        <v>0</v>
      </c>
      <c r="I37" s="436">
        <f t="shared" si="6"/>
        <v>1.6007036059806509E-2</v>
      </c>
      <c r="J37" s="235">
        <f t="shared" si="2"/>
        <v>0</v>
      </c>
      <c r="K37" s="128">
        <f t="shared" si="1"/>
        <v>2400</v>
      </c>
      <c r="L37" s="378">
        <f t="shared" si="3"/>
        <v>0</v>
      </c>
      <c r="N37" s="355"/>
      <c r="O37" s="355"/>
      <c r="P37" s="355"/>
    </row>
    <row r="38" spans="1:16" s="21" customFormat="1" thickBot="1">
      <c r="A38" s="97" t="s">
        <v>29</v>
      </c>
      <c r="B38" s="128">
        <v>3788</v>
      </c>
      <c r="C38" s="239">
        <f>ROUND('Base FTE'!AK39,0)</f>
        <v>3073</v>
      </c>
      <c r="D38" s="239">
        <f>ROUND('Base FTE'!AO39,0)</f>
        <v>2735</v>
      </c>
      <c r="E38" s="239">
        <f>ROUND('Base FTE'!AS39,0)</f>
        <v>2542</v>
      </c>
      <c r="F38" s="238">
        <f t="shared" si="0"/>
        <v>2783</v>
      </c>
      <c r="G38" s="237">
        <f t="shared" si="4"/>
        <v>-1005</v>
      </c>
      <c r="H38" s="237">
        <f t="shared" si="5"/>
        <v>0</v>
      </c>
      <c r="I38" s="437">
        <f t="shared" si="6"/>
        <v>2.5254428948360347E-2</v>
      </c>
      <c r="J38" s="237">
        <f t="shared" si="2"/>
        <v>0</v>
      </c>
      <c r="K38" s="128">
        <f t="shared" si="1"/>
        <v>3788</v>
      </c>
      <c r="L38" s="380">
        <f t="shared" si="3"/>
        <v>0</v>
      </c>
      <c r="N38" s="355"/>
      <c r="O38" s="355"/>
      <c r="P38" s="355"/>
    </row>
    <row r="39" spans="1:16" s="21" customFormat="1" ht="14.25" customHeight="1" thickBot="1">
      <c r="A39" s="228" t="s">
        <v>32</v>
      </c>
      <c r="B39" s="357">
        <v>130981</v>
      </c>
      <c r="C39" s="242">
        <f t="shared" ref="C39:H39" si="7">SUM(C9:C38)</f>
        <v>95913</v>
      </c>
      <c r="D39" s="242">
        <f t="shared" si="7"/>
        <v>88314</v>
      </c>
      <c r="E39" s="242">
        <f t="shared" si="7"/>
        <v>89332</v>
      </c>
      <c r="F39" s="241">
        <f t="shared" si="7"/>
        <v>91186</v>
      </c>
      <c r="G39" s="240">
        <f t="shared" si="7"/>
        <v>-39795</v>
      </c>
      <c r="H39" s="240">
        <f t="shared" si="7"/>
        <v>0</v>
      </c>
      <c r="I39" s="229"/>
      <c r="J39" s="240">
        <f>SUM(J9:J38)</f>
        <v>0</v>
      </c>
      <c r="K39" s="357">
        <f>SUM(K9:K38)</f>
        <v>130981</v>
      </c>
      <c r="L39" s="381">
        <f t="shared" si="3"/>
        <v>0</v>
      </c>
    </row>
    <row r="40" spans="1:16" ht="14.25" customHeight="1" thickTop="1">
      <c r="A40" s="54" t="s">
        <v>72</v>
      </c>
      <c r="B40" s="54"/>
      <c r="C40" s="55"/>
      <c r="D40" s="55"/>
      <c r="E40" s="55"/>
      <c r="F40" s="55"/>
      <c r="G40" s="57"/>
      <c r="H40" s="58"/>
      <c r="I40" s="56"/>
      <c r="J40" s="56"/>
      <c r="K40" s="26"/>
      <c r="L40" s="69" t="str">
        <f>Data!$X$1</f>
        <v>tdulany</v>
      </c>
    </row>
    <row r="41" spans="1:16" s="27" customFormat="1" ht="12" customHeight="1">
      <c r="A41" s="24"/>
      <c r="B41" s="24"/>
      <c r="C41" s="24"/>
      <c r="D41" s="24"/>
      <c r="E41" s="24"/>
      <c r="F41" s="24"/>
      <c r="G41" s="24"/>
      <c r="H41" s="24"/>
      <c r="I41" s="24"/>
      <c r="J41" s="24"/>
      <c r="L41" s="76">
        <f>Data!$X$2</f>
        <v>45480</v>
      </c>
    </row>
    <row r="42" spans="1:16" s="27" customFormat="1" ht="12" customHeight="1">
      <c r="A42" s="24"/>
      <c r="B42" s="24"/>
      <c r="C42" s="24"/>
      <c r="D42" s="24"/>
      <c r="E42" s="24"/>
      <c r="F42" s="24"/>
      <c r="G42" s="24"/>
      <c r="H42" s="24"/>
      <c r="I42" s="24"/>
      <c r="J42" s="24"/>
    </row>
    <row r="43" spans="1:16" ht="12" customHeight="1">
      <c r="A43" s="24"/>
      <c r="B43" s="24"/>
      <c r="C43" s="24"/>
      <c r="D43" s="24"/>
      <c r="E43" s="24"/>
      <c r="F43" s="24"/>
      <c r="G43" s="24"/>
      <c r="H43" s="24"/>
      <c r="I43" s="7"/>
      <c r="J43" s="10"/>
    </row>
    <row r="44" spans="1:16">
      <c r="G44" s="28"/>
      <c r="L44" s="1"/>
    </row>
    <row r="45" spans="1:16">
      <c r="A45" s="30"/>
      <c r="B45" s="30"/>
      <c r="C45" s="30"/>
      <c r="D45" s="30"/>
      <c r="E45" s="30"/>
      <c r="F45" s="30"/>
      <c r="G45" s="10"/>
      <c r="H45" s="8"/>
      <c r="L45" s="1"/>
    </row>
    <row r="46" spans="1:16">
      <c r="A46" s="15" t="s">
        <v>169</v>
      </c>
      <c r="B46" s="13"/>
      <c r="C46" s="13"/>
      <c r="D46" s="13"/>
      <c r="E46" s="13"/>
      <c r="F46" s="13"/>
      <c r="G46" s="13"/>
      <c r="H46" s="167"/>
      <c r="I46" s="13"/>
      <c r="J46" s="18"/>
      <c r="K46" s="13"/>
      <c r="L46" s="13"/>
      <c r="M46" s="13"/>
    </row>
    <row r="47" spans="1:16" ht="12.75" customHeight="1" thickBot="1">
      <c r="A47" s="15" t="s">
        <v>164</v>
      </c>
      <c r="B47" s="15"/>
      <c r="C47" s="15"/>
      <c r="D47" s="9"/>
      <c r="E47" s="15"/>
      <c r="F47" s="15"/>
      <c r="G47" s="15"/>
      <c r="H47" s="15"/>
      <c r="I47" s="15"/>
      <c r="J47" s="15"/>
      <c r="K47" s="15"/>
      <c r="L47" s="15"/>
      <c r="M47" s="15"/>
    </row>
    <row r="48" spans="1:16">
      <c r="A48" s="86"/>
      <c r="B48" s="383"/>
      <c r="C48" s="33" t="str">
        <f>'Base FTE'!AK49</f>
        <v>2020-21</v>
      </c>
      <c r="D48" s="33" t="str">
        <f>'Base FTE'!AO49</f>
        <v>2021-22</v>
      </c>
      <c r="E48" s="33" t="str">
        <f>'Base FTE'!AS8</f>
        <v>2022-23</v>
      </c>
      <c r="F48" s="33" t="s">
        <v>57</v>
      </c>
      <c r="G48" s="383"/>
      <c r="H48" s="383"/>
      <c r="I48" s="383"/>
      <c r="J48" s="383"/>
      <c r="K48" s="33" t="str">
        <f>K7</f>
        <v>2024-25</v>
      </c>
      <c r="L48" s="385"/>
      <c r="M48" s="32"/>
    </row>
    <row r="49" spans="1:13" ht="13.5" thickBot="1">
      <c r="A49" s="127" t="s">
        <v>37</v>
      </c>
      <c r="B49" s="384"/>
      <c r="C49" s="103" t="s">
        <v>167</v>
      </c>
      <c r="D49" s="103" t="s">
        <v>167</v>
      </c>
      <c r="E49" s="103" t="s">
        <v>167</v>
      </c>
      <c r="F49" s="103" t="s">
        <v>167</v>
      </c>
      <c r="G49" s="384"/>
      <c r="H49" s="384"/>
      <c r="I49" s="384"/>
      <c r="J49" s="384"/>
      <c r="K49" s="103" t="s">
        <v>168</v>
      </c>
      <c r="L49" s="386"/>
      <c r="M49" s="32"/>
    </row>
    <row r="50" spans="1:13">
      <c r="A50" s="70" t="s">
        <v>80</v>
      </c>
      <c r="B50" s="148"/>
      <c r="C50" s="145"/>
      <c r="D50" s="391"/>
      <c r="E50" s="145"/>
      <c r="F50" s="145"/>
      <c r="G50" s="148"/>
      <c r="H50" s="392"/>
      <c r="I50" s="148"/>
      <c r="J50" s="148"/>
      <c r="K50" s="145"/>
      <c r="L50" s="397"/>
      <c r="M50" s="145"/>
    </row>
    <row r="51" spans="1:13">
      <c r="A51" s="71" t="s">
        <v>78</v>
      </c>
      <c r="B51" s="148"/>
      <c r="C51" s="145"/>
      <c r="D51" s="391"/>
      <c r="E51" s="145"/>
      <c r="F51" s="145"/>
      <c r="G51" s="148"/>
      <c r="H51" s="392"/>
      <c r="I51" s="148"/>
      <c r="J51" s="148"/>
      <c r="K51" s="145"/>
      <c r="L51" s="397"/>
      <c r="M51" s="145"/>
    </row>
    <row r="52" spans="1:13" s="1" customFormat="1">
      <c r="A52" s="124" t="s">
        <v>79</v>
      </c>
      <c r="B52" s="148"/>
      <c r="C52" s="148"/>
      <c r="D52" s="392"/>
      <c r="E52" s="148"/>
      <c r="F52" s="148"/>
      <c r="G52" s="148"/>
      <c r="H52" s="392"/>
      <c r="I52" s="148"/>
      <c r="J52" s="148"/>
      <c r="K52" s="148"/>
      <c r="L52" s="397"/>
      <c r="M52" s="145"/>
    </row>
    <row r="53" spans="1:13" s="1" customFormat="1">
      <c r="A53" s="71" t="s">
        <v>81</v>
      </c>
      <c r="B53" s="148"/>
      <c r="C53" s="145">
        <f>ROUND('Base FTE'!AK54,0)</f>
        <v>3743</v>
      </c>
      <c r="D53" s="391">
        <f>ROUND('Base FTE'!AO54,0)</f>
        <v>3506</v>
      </c>
      <c r="E53" s="145">
        <f>ROUND('Base FTE'!AS54,0)</f>
        <v>3560</v>
      </c>
      <c r="F53" s="145">
        <f t="shared" ref="F53:F60" si="8">ROUND(AVERAGE(C53:E53),0)</f>
        <v>3603</v>
      </c>
      <c r="G53" s="148"/>
      <c r="H53" s="392"/>
      <c r="I53" s="148"/>
      <c r="J53" s="148"/>
      <c r="K53" s="145">
        <f>($F53/$F$57)*$K$29</f>
        <v>4946.4657230379207</v>
      </c>
      <c r="L53" s="397"/>
      <c r="M53" s="145"/>
    </row>
    <row r="54" spans="1:13" s="1" customFormat="1">
      <c r="A54" s="71" t="s">
        <v>54</v>
      </c>
      <c r="B54" s="148"/>
      <c r="C54" s="145">
        <f>ROUND('Base FTE'!AK55,0)</f>
        <v>3040</v>
      </c>
      <c r="D54" s="391">
        <f>ROUND('Base FTE'!AO55,0)</f>
        <v>2767</v>
      </c>
      <c r="E54" s="145">
        <f>ROUND('Base FTE'!AS55,0)</f>
        <v>2785</v>
      </c>
      <c r="F54" s="145">
        <f t="shared" si="8"/>
        <v>2864</v>
      </c>
      <c r="G54" s="148"/>
      <c r="H54" s="392"/>
      <c r="I54" s="148"/>
      <c r="J54" s="148"/>
      <c r="K54" s="145">
        <f>($F54/$F$57)*$K$29</f>
        <v>3931.9116932502379</v>
      </c>
      <c r="L54" s="397"/>
      <c r="M54" s="145"/>
    </row>
    <row r="55" spans="1:13" s="1" customFormat="1">
      <c r="A55" s="71" t="s">
        <v>44</v>
      </c>
      <c r="B55" s="148"/>
      <c r="C55" s="145">
        <f>ROUND('Base FTE'!AK56,0)</f>
        <v>2960</v>
      </c>
      <c r="D55" s="391">
        <f>ROUND('Base FTE'!AO56,0)</f>
        <v>2949</v>
      </c>
      <c r="E55" s="145">
        <f>ROUND('Base FTE'!AS56,0)</f>
        <v>3088</v>
      </c>
      <c r="F55" s="145">
        <f t="shared" si="8"/>
        <v>2999</v>
      </c>
      <c r="G55" s="148"/>
      <c r="H55" s="392"/>
      <c r="I55" s="148"/>
      <c r="J55" s="148"/>
      <c r="K55" s="145">
        <f>($F55/$F$57)*$K$29</f>
        <v>4117.2497095172703</v>
      </c>
      <c r="L55" s="397"/>
      <c r="M55" s="145"/>
    </row>
    <row r="56" spans="1:13" s="1" customFormat="1">
      <c r="A56" s="71" t="s">
        <v>82</v>
      </c>
      <c r="B56" s="148"/>
      <c r="C56" s="145">
        <f>ROUND('Base FTE'!AG57,0)</f>
        <v>0</v>
      </c>
      <c r="D56" s="391">
        <f>ROUND('Base FTE'!AO57,0)</f>
        <v>0</v>
      </c>
      <c r="E56" s="145">
        <f>ROUND('Base FTE'!AS57,0)</f>
        <v>0</v>
      </c>
      <c r="F56" s="145">
        <f t="shared" si="8"/>
        <v>0</v>
      </c>
      <c r="G56" s="148"/>
      <c r="H56" s="392"/>
      <c r="I56" s="148"/>
      <c r="J56" s="148"/>
      <c r="K56" s="145">
        <f>($F56/$F$57)*$K$29</f>
        <v>0</v>
      </c>
      <c r="L56" s="397"/>
      <c r="M56" s="145"/>
    </row>
    <row r="57" spans="1:13" s="1" customFormat="1">
      <c r="A57" s="124" t="s">
        <v>83</v>
      </c>
      <c r="B57" s="148"/>
      <c r="C57" s="148">
        <f>ROUND('Base FTE'!AK58,0)</f>
        <v>9744</v>
      </c>
      <c r="D57" s="392">
        <f>ROUND('Base FTE'!AO58,0)</f>
        <v>9222</v>
      </c>
      <c r="E57" s="148">
        <f>ROUND('Base FTE'!AS58,0)</f>
        <v>9434</v>
      </c>
      <c r="F57" s="148">
        <f t="shared" si="8"/>
        <v>9467</v>
      </c>
      <c r="G57" s="148"/>
      <c r="H57" s="392"/>
      <c r="I57" s="148"/>
      <c r="J57" s="148"/>
      <c r="K57" s="148">
        <f>($F57/$F$57)*$K$29</f>
        <v>12997</v>
      </c>
      <c r="L57" s="397"/>
      <c r="M57" s="145"/>
    </row>
    <row r="58" spans="1:13" s="1" customFormat="1">
      <c r="A58" s="71" t="s">
        <v>38</v>
      </c>
      <c r="B58" s="148"/>
      <c r="C58" s="145">
        <f>ROUND('Base FTE'!AK59,0)</f>
        <v>5252</v>
      </c>
      <c r="D58" s="391">
        <f>ROUND('Base FTE'!AO59,0)</f>
        <v>4960</v>
      </c>
      <c r="E58" s="145">
        <f>ROUND('Base FTE'!AS59,0)</f>
        <v>5560</v>
      </c>
      <c r="F58" s="145">
        <f t="shared" si="8"/>
        <v>5257</v>
      </c>
      <c r="G58" s="148"/>
      <c r="H58" s="392"/>
      <c r="I58" s="148"/>
      <c r="J58" s="148"/>
      <c r="K58" s="145">
        <f>($F58/$F$60)*$K$33</f>
        <v>8435.7299561742711</v>
      </c>
      <c r="L58" s="397"/>
      <c r="M58" s="145"/>
    </row>
    <row r="59" spans="1:13" s="1" customFormat="1">
      <c r="A59" s="71" t="s">
        <v>84</v>
      </c>
      <c r="B59" s="148"/>
      <c r="C59" s="145">
        <f>ROUND('Base FTE'!AK60,0)</f>
        <v>2714</v>
      </c>
      <c r="D59" s="391">
        <f>ROUND('Base FTE'!AO60,0)</f>
        <v>2449</v>
      </c>
      <c r="E59" s="145">
        <f>ROUND('Base FTE'!AS60,0)</f>
        <v>2340</v>
      </c>
      <c r="F59" s="145">
        <f t="shared" si="8"/>
        <v>2501</v>
      </c>
      <c r="G59" s="148"/>
      <c r="H59" s="392"/>
      <c r="I59" s="148"/>
      <c r="J59" s="148"/>
      <c r="K59" s="145">
        <f>($F59/$F$60)*$K$33</f>
        <v>4013.2700438257284</v>
      </c>
      <c r="L59" s="397"/>
      <c r="M59" s="145"/>
    </row>
    <row r="60" spans="1:13" s="1" customFormat="1" ht="13.5" thickBot="1">
      <c r="A60" s="125" t="s">
        <v>85</v>
      </c>
      <c r="B60" s="150"/>
      <c r="C60" s="150">
        <f>ROUND('Base FTE'!AK61,0)</f>
        <v>7966</v>
      </c>
      <c r="D60" s="393">
        <f>ROUND('Base FTE'!AO61,0)</f>
        <v>7409</v>
      </c>
      <c r="E60" s="150">
        <f>ROUND('Base FTE'!AS61,0)</f>
        <v>7900</v>
      </c>
      <c r="F60" s="150">
        <f t="shared" si="8"/>
        <v>7758</v>
      </c>
      <c r="G60" s="150"/>
      <c r="H60" s="393"/>
      <c r="I60" s="150"/>
      <c r="J60" s="150"/>
      <c r="K60" s="150">
        <f>($F60/$F$60)*$K$33</f>
        <v>12449</v>
      </c>
      <c r="L60" s="398"/>
      <c r="M60" s="145"/>
    </row>
    <row r="61" spans="1:13" s="1" customFormat="1">
      <c r="A61" s="54" t="s">
        <v>170</v>
      </c>
    </row>
    <row r="62" spans="1:13" s="1" customFormat="1">
      <c r="A62" s="26"/>
      <c r="B62" s="26"/>
      <c r="C62" s="26"/>
      <c r="D62" s="26"/>
      <c r="E62" s="26"/>
      <c r="F62" s="26"/>
      <c r="G62" s="26"/>
      <c r="H62" s="26"/>
      <c r="I62" s="26"/>
      <c r="J62" s="26"/>
      <c r="K62" s="29"/>
    </row>
    <row r="63" spans="1:13" s="1" customFormat="1">
      <c r="A63" s="26"/>
      <c r="B63" s="26"/>
      <c r="C63" s="26"/>
      <c r="D63" s="26"/>
      <c r="E63" s="26"/>
      <c r="F63" s="26"/>
      <c r="G63" s="26"/>
      <c r="H63" s="26"/>
      <c r="I63" s="26"/>
      <c r="J63" s="26"/>
      <c r="K63" s="29"/>
    </row>
    <row r="64" spans="1:13" s="1" customFormat="1">
      <c r="A64" s="26"/>
      <c r="B64" s="26"/>
      <c r="C64" s="26"/>
      <c r="D64" s="26"/>
      <c r="E64" s="26"/>
      <c r="F64" s="26"/>
      <c r="G64" s="26"/>
      <c r="H64" s="26"/>
      <c r="I64" s="26"/>
      <c r="J64" s="26"/>
      <c r="K64" s="29"/>
    </row>
    <row r="65" spans="1:12" s="1" customFormat="1">
      <c r="A65" s="26"/>
      <c r="B65" s="26"/>
      <c r="C65" s="26"/>
      <c r="D65" s="26"/>
      <c r="E65" s="26"/>
      <c r="F65" s="26"/>
      <c r="G65" s="26"/>
      <c r="H65" s="26"/>
      <c r="I65" s="26"/>
      <c r="J65" s="26"/>
      <c r="K65" s="29"/>
      <c r="L65" s="26"/>
    </row>
    <row r="66" spans="1:12" s="1" customFormat="1">
      <c r="A66" s="26"/>
      <c r="B66" s="26"/>
      <c r="C66" s="26"/>
      <c r="D66" s="26"/>
      <c r="E66" s="26"/>
      <c r="F66" s="26"/>
      <c r="G66" s="26"/>
      <c r="H66" s="26"/>
      <c r="I66" s="26"/>
      <c r="J66" s="26"/>
      <c r="K66" s="29"/>
      <c r="L66" s="26"/>
    </row>
    <row r="67" spans="1:12" s="1" customFormat="1">
      <c r="A67" s="26"/>
      <c r="B67" s="26"/>
      <c r="C67" s="26"/>
      <c r="D67" s="26"/>
      <c r="E67" s="26"/>
      <c r="F67" s="26"/>
      <c r="G67" s="26"/>
      <c r="H67" s="26"/>
      <c r="I67" s="26"/>
      <c r="J67" s="26"/>
      <c r="K67" s="29"/>
      <c r="L67" s="26"/>
    </row>
    <row r="68" spans="1:12" s="1" customFormat="1">
      <c r="A68" s="26"/>
      <c r="B68" s="26"/>
      <c r="C68" s="26"/>
      <c r="D68" s="26"/>
      <c r="E68" s="26"/>
      <c r="F68" s="26"/>
      <c r="G68" s="26"/>
      <c r="H68" s="26"/>
      <c r="I68" s="26"/>
      <c r="J68" s="26"/>
      <c r="K68" s="29"/>
      <c r="L68" s="26"/>
    </row>
    <row r="69" spans="1:12" s="1" customFormat="1">
      <c r="A69" s="26"/>
      <c r="B69" s="26"/>
      <c r="C69" s="26"/>
      <c r="D69" s="26"/>
      <c r="E69" s="26"/>
      <c r="F69" s="26"/>
      <c r="G69" s="26"/>
      <c r="H69" s="26"/>
      <c r="I69" s="26"/>
      <c r="J69" s="26"/>
      <c r="K69" s="29"/>
      <c r="L69" s="26"/>
    </row>
    <row r="70" spans="1:12" s="1" customFormat="1">
      <c r="A70" s="26"/>
      <c r="B70" s="26"/>
      <c r="C70" s="26"/>
      <c r="D70" s="26"/>
      <c r="E70" s="26"/>
      <c r="F70" s="26"/>
      <c r="G70" s="26"/>
      <c r="H70" s="26"/>
      <c r="I70" s="26"/>
      <c r="J70" s="26"/>
      <c r="K70" s="29"/>
      <c r="L70" s="26"/>
    </row>
    <row r="71" spans="1:12" s="1" customFormat="1">
      <c r="A71" s="26"/>
      <c r="B71" s="26"/>
      <c r="C71" s="26"/>
      <c r="D71" s="26"/>
      <c r="E71" s="26"/>
      <c r="F71" s="26"/>
      <c r="G71" s="26"/>
      <c r="H71" s="26"/>
      <c r="I71" s="26"/>
      <c r="J71" s="26"/>
      <c r="K71" s="29"/>
      <c r="L71" s="26"/>
    </row>
    <row r="72" spans="1:12" s="1" customFormat="1">
      <c r="A72" s="26"/>
      <c r="B72" s="26"/>
      <c r="C72" s="26"/>
      <c r="D72" s="26"/>
      <c r="E72" s="26"/>
      <c r="F72" s="26"/>
      <c r="G72" s="26"/>
      <c r="H72" s="26"/>
      <c r="I72" s="26"/>
      <c r="J72" s="26"/>
      <c r="K72" s="29"/>
      <c r="L72" s="26"/>
    </row>
    <row r="73" spans="1:12" s="1" customFormat="1">
      <c r="A73" s="26"/>
      <c r="B73" s="26"/>
      <c r="C73" s="26"/>
      <c r="D73" s="26"/>
      <c r="E73" s="26"/>
      <c r="F73" s="26"/>
      <c r="G73" s="26"/>
      <c r="H73" s="26"/>
      <c r="I73" s="26"/>
      <c r="J73" s="26"/>
      <c r="K73" s="29"/>
      <c r="L73" s="26"/>
    </row>
    <row r="74" spans="1:12" s="1" customFormat="1">
      <c r="A74" s="26"/>
      <c r="B74" s="26"/>
      <c r="C74" s="26"/>
      <c r="D74" s="26"/>
      <c r="E74" s="26"/>
      <c r="F74" s="26"/>
      <c r="G74" s="26"/>
      <c r="H74" s="26"/>
      <c r="I74" s="26"/>
      <c r="J74" s="26"/>
      <c r="K74" s="29"/>
      <c r="L74" s="26"/>
    </row>
    <row r="75" spans="1:12" s="1" customFormat="1">
      <c r="A75" s="26"/>
      <c r="B75" s="26"/>
      <c r="C75" s="26"/>
      <c r="D75" s="26"/>
      <c r="E75" s="26"/>
      <c r="F75" s="26"/>
      <c r="G75" s="26"/>
      <c r="H75" s="26"/>
      <c r="I75" s="26"/>
      <c r="J75" s="26"/>
      <c r="K75" s="29"/>
      <c r="L75" s="26"/>
    </row>
    <row r="76" spans="1:12" s="1" customFormat="1">
      <c r="A76" s="26"/>
      <c r="B76" s="26"/>
      <c r="C76" s="26"/>
      <c r="D76" s="26"/>
      <c r="E76" s="26"/>
      <c r="F76" s="26"/>
      <c r="G76" s="26"/>
      <c r="H76" s="26"/>
      <c r="I76" s="26"/>
      <c r="J76" s="26"/>
      <c r="K76" s="29"/>
      <c r="L76" s="26"/>
    </row>
    <row r="77" spans="1:12" s="1" customFormat="1">
      <c r="A77" s="26"/>
      <c r="B77" s="26"/>
      <c r="C77" s="26"/>
      <c r="D77" s="26"/>
      <c r="E77" s="26"/>
      <c r="F77" s="26"/>
      <c r="G77" s="26"/>
      <c r="H77" s="26"/>
      <c r="I77" s="26"/>
      <c r="J77" s="26"/>
      <c r="K77" s="29"/>
      <c r="L77" s="26"/>
    </row>
    <row r="78" spans="1:12" s="1" customFormat="1">
      <c r="A78" s="26"/>
      <c r="B78" s="26"/>
      <c r="C78" s="26"/>
      <c r="D78" s="26"/>
      <c r="E78" s="26"/>
      <c r="F78" s="26"/>
      <c r="G78" s="26"/>
      <c r="H78" s="26"/>
      <c r="I78" s="26"/>
      <c r="J78" s="26"/>
      <c r="K78" s="29"/>
      <c r="L78" s="26"/>
    </row>
    <row r="79" spans="1:12" s="1" customFormat="1">
      <c r="A79" s="26"/>
      <c r="B79" s="26"/>
      <c r="C79" s="26"/>
      <c r="D79" s="26"/>
      <c r="E79" s="26"/>
      <c r="F79" s="26"/>
      <c r="G79" s="26"/>
      <c r="H79" s="26"/>
      <c r="I79" s="26"/>
      <c r="J79" s="26"/>
      <c r="K79" s="29"/>
      <c r="L79" s="26"/>
    </row>
    <row r="80" spans="1:12" s="1" customFormat="1">
      <c r="A80" s="26"/>
      <c r="B80" s="26"/>
      <c r="C80" s="26"/>
      <c r="D80" s="26"/>
      <c r="E80" s="26"/>
      <c r="F80" s="26"/>
      <c r="G80" s="26"/>
      <c r="H80" s="26"/>
      <c r="I80" s="26"/>
      <c r="J80" s="26"/>
      <c r="K80" s="29"/>
      <c r="L80" s="26"/>
    </row>
    <row r="81" spans="1:12" s="1" customFormat="1">
      <c r="A81" s="26"/>
      <c r="B81" s="26"/>
      <c r="C81" s="26"/>
      <c r="D81" s="26"/>
      <c r="E81" s="26"/>
      <c r="F81" s="26"/>
      <c r="G81" s="26"/>
      <c r="H81" s="26"/>
      <c r="I81" s="26"/>
      <c r="J81" s="26"/>
      <c r="K81" s="29"/>
      <c r="L81" s="26"/>
    </row>
  </sheetData>
  <pageMargins left="0.7" right="0.7" top="0.75" bottom="0.75" header="0.3" footer="0.3"/>
  <pageSetup scale="92" orientation="landscape" r:id="rId1"/>
  <headerFooter>
    <oddFooter>Page &amp;P</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C744A5-F812-4AF1-B667-366B390ED08C}">
  <sheetPr>
    <pageSetUpPr fitToPage="1"/>
  </sheetPr>
  <dimension ref="A1:P81"/>
  <sheetViews>
    <sheetView showGridLines="0" zoomScaleNormal="100" workbookViewId="0"/>
  </sheetViews>
  <sheetFormatPr defaultColWidth="9.140625" defaultRowHeight="12.75"/>
  <cols>
    <col min="1" max="1" width="22.28515625" style="26" customWidth="1"/>
    <col min="2" max="2" width="8.5703125" style="26" bestFit="1" customWidth="1"/>
    <col min="3" max="5" width="9.7109375" style="26" customWidth="1"/>
    <col min="6" max="6" width="10.5703125" style="26" customWidth="1"/>
    <col min="7" max="7" width="10.7109375" style="26" customWidth="1"/>
    <col min="8" max="8" width="10.5703125" style="26" bestFit="1" customWidth="1"/>
    <col min="9" max="9" width="9.5703125" style="26" customWidth="1"/>
    <col min="10" max="10" width="13.42578125" style="26" customWidth="1"/>
    <col min="11" max="11" width="8.85546875" style="29" bestFit="1" customWidth="1"/>
    <col min="12" max="12" width="11.28515625" style="26" bestFit="1" customWidth="1"/>
    <col min="13" max="16384" width="9.140625" style="26"/>
  </cols>
  <sheetData>
    <row r="1" spans="1:16" s="21" customFormat="1" ht="15">
      <c r="A1" s="270" t="s">
        <v>142</v>
      </c>
      <c r="B1" s="15"/>
      <c r="C1" s="15"/>
      <c r="D1" s="15"/>
      <c r="E1" s="15"/>
      <c r="F1" s="15"/>
      <c r="G1" s="15"/>
      <c r="H1" s="15"/>
      <c r="I1" s="15"/>
      <c r="J1" s="15"/>
      <c r="K1" s="15"/>
    </row>
    <row r="2" spans="1:16" s="21" customFormat="1" ht="13.5" customHeight="1">
      <c r="A2" s="15" t="s">
        <v>47</v>
      </c>
      <c r="B2" s="15"/>
      <c r="C2" s="15"/>
      <c r="D2" s="15"/>
      <c r="E2" s="15"/>
      <c r="F2" s="15"/>
      <c r="G2" s="15"/>
      <c r="H2" s="15"/>
      <c r="I2" s="15"/>
      <c r="J2" s="53"/>
      <c r="K2" s="67"/>
    </row>
    <row r="3" spans="1:16" s="21" customFormat="1" ht="13.5" customHeight="1">
      <c r="A3" s="15" t="str">
        <f>CONCATENATE("For Academic Year ",$K$7)</f>
        <v>For Academic Year 2025-26</v>
      </c>
      <c r="B3" s="15"/>
      <c r="C3" s="15"/>
      <c r="D3" s="15"/>
      <c r="E3" s="15"/>
      <c r="F3" s="15"/>
      <c r="G3" s="15"/>
      <c r="H3" s="15"/>
      <c r="I3" s="270"/>
      <c r="J3" s="274"/>
      <c r="K3" s="274"/>
      <c r="L3" s="274"/>
    </row>
    <row r="4" spans="1:16" s="274" customFormat="1" ht="13.5" customHeight="1">
      <c r="B4" s="270"/>
      <c r="C4" s="270"/>
      <c r="D4" s="270"/>
      <c r="E4" s="270"/>
      <c r="F4" s="270"/>
      <c r="G4" s="270"/>
      <c r="H4" s="270"/>
      <c r="I4" s="15"/>
      <c r="J4" s="15"/>
      <c r="K4" s="15"/>
      <c r="L4" s="25"/>
    </row>
    <row r="5" spans="1:16" s="25" customFormat="1" ht="13.5" customHeight="1">
      <c r="B5" s="15"/>
      <c r="C5" s="15"/>
      <c r="D5" s="15"/>
      <c r="E5" s="15"/>
      <c r="F5" s="15"/>
      <c r="G5" s="15"/>
      <c r="H5" s="15"/>
      <c r="I5" s="15"/>
      <c r="J5" s="15"/>
      <c r="K5" s="15"/>
    </row>
    <row r="6" spans="1:16" s="25" customFormat="1" ht="13.5" customHeight="1" thickBot="1">
      <c r="B6" s="15"/>
      <c r="C6" s="15"/>
      <c r="D6" s="15"/>
      <c r="E6" s="15"/>
      <c r="F6" s="15"/>
      <c r="G6" s="15"/>
      <c r="H6" s="15"/>
      <c r="I6" s="15"/>
      <c r="J6" s="53" t="s">
        <v>67</v>
      </c>
      <c r="K6" s="67">
        <v>130977</v>
      </c>
    </row>
    <row r="7" spans="1:16" s="21" customFormat="1" ht="12" customHeight="1">
      <c r="A7" s="224"/>
      <c r="B7" s="100" t="s">
        <v>694</v>
      </c>
      <c r="C7" s="33" t="str">
        <f>'Base FTE'!AO8</f>
        <v>2021-22</v>
      </c>
      <c r="D7" s="33" t="str">
        <f>'Base FTE'!AS8</f>
        <v>2022-23</v>
      </c>
      <c r="E7" s="33" t="str">
        <f>'Base FTE'!AW8</f>
        <v>2023-24</v>
      </c>
      <c r="F7" s="225" t="s">
        <v>57</v>
      </c>
      <c r="G7" s="31" t="s">
        <v>149</v>
      </c>
      <c r="H7" s="31" t="s">
        <v>149</v>
      </c>
      <c r="I7" s="31" t="s">
        <v>58</v>
      </c>
      <c r="J7" s="31" t="s">
        <v>152</v>
      </c>
      <c r="K7" s="100" t="s">
        <v>737</v>
      </c>
      <c r="L7" s="375" t="s">
        <v>156</v>
      </c>
    </row>
    <row r="8" spans="1:16" s="21" customFormat="1" ht="15" customHeight="1" thickBot="1">
      <c r="A8" s="226" t="s">
        <v>0</v>
      </c>
      <c r="B8" s="101" t="s">
        <v>143</v>
      </c>
      <c r="C8" s="32" t="s">
        <v>33</v>
      </c>
      <c r="D8" s="32" t="s">
        <v>33</v>
      </c>
      <c r="E8" s="32" t="s">
        <v>33</v>
      </c>
      <c r="F8" s="223" t="s">
        <v>33</v>
      </c>
      <c r="G8" s="222" t="s">
        <v>150</v>
      </c>
      <c r="H8" s="222" t="s">
        <v>151</v>
      </c>
      <c r="I8" s="222" t="s">
        <v>150</v>
      </c>
      <c r="J8" s="222" t="s">
        <v>150</v>
      </c>
      <c r="K8" s="101" t="s">
        <v>143</v>
      </c>
      <c r="L8" s="376" t="s">
        <v>157</v>
      </c>
    </row>
    <row r="9" spans="1:16" s="21" customFormat="1" ht="12">
      <c r="A9" s="227" t="s">
        <v>1</v>
      </c>
      <c r="B9" s="128">
        <v>3558</v>
      </c>
      <c r="C9" s="231">
        <f>ROUND('Base FTE'!AO10,0)</f>
        <v>2516</v>
      </c>
      <c r="D9" s="231">
        <f>ROUND('Base FTE'!AS10,0)</f>
        <v>2523</v>
      </c>
      <c r="E9" s="231">
        <f>ROUND('Base FTE'!AW10,0)</f>
        <v>2775</v>
      </c>
      <c r="F9" s="277">
        <f t="shared" ref="F9:F38" si="0">ROUND(AVERAGE(C9:E9),0)</f>
        <v>2605</v>
      </c>
      <c r="G9" s="230">
        <f>IF(F9&lt;B9,F9-B9,0)</f>
        <v>-953</v>
      </c>
      <c r="H9" s="230">
        <f>IF(F9&gt;B9,F9-B9,0)</f>
        <v>0</v>
      </c>
      <c r="I9" s="434">
        <f>G9/($G$39)</f>
        <v>2.3733034491346033E-2</v>
      </c>
      <c r="J9" s="230">
        <f>-I9*($H$39)</f>
        <v>0</v>
      </c>
      <c r="K9" s="374">
        <f t="shared" ref="K9:K38" si="1">ROUND(B9+H9+J9,0)</f>
        <v>3558</v>
      </c>
      <c r="L9" s="377">
        <f>K9-B9</f>
        <v>0</v>
      </c>
      <c r="N9" s="355"/>
      <c r="O9" s="355"/>
      <c r="P9" s="355"/>
    </row>
    <row r="10" spans="1:16" s="21" customFormat="1" ht="12">
      <c r="A10" s="95" t="s">
        <v>34</v>
      </c>
      <c r="B10" s="128">
        <v>7784</v>
      </c>
      <c r="C10" s="234">
        <f>ROUND('Base FTE'!AO11,0)</f>
        <v>6140</v>
      </c>
      <c r="D10" s="234">
        <f>ROUND('Base FTE'!AS11,0)</f>
        <v>5875</v>
      </c>
      <c r="E10" s="234">
        <f>ROUND('Base FTE'!AW11,0)</f>
        <v>6031</v>
      </c>
      <c r="F10" s="233">
        <f t="shared" si="0"/>
        <v>6015</v>
      </c>
      <c r="G10" s="232">
        <f>IF(F10&lt;B10,F10-B10,0)</f>
        <v>-1769</v>
      </c>
      <c r="H10" s="232">
        <f>IF(F10&gt;B10,F10-B10,0)</f>
        <v>0</v>
      </c>
      <c r="I10" s="435">
        <f>G10/($G$39)</f>
        <v>4.4054289627692693E-2</v>
      </c>
      <c r="J10" s="232">
        <f t="shared" ref="J10:J38" si="2">-I10*($H$39)</f>
        <v>0</v>
      </c>
      <c r="K10" s="128">
        <f t="shared" si="1"/>
        <v>7784</v>
      </c>
      <c r="L10" s="379">
        <f t="shared" ref="L10:L39" si="3">K10-B10</f>
        <v>0</v>
      </c>
      <c r="N10" s="355"/>
      <c r="O10" s="355"/>
      <c r="P10" s="355"/>
    </row>
    <row r="11" spans="1:16" s="21" customFormat="1" ht="12">
      <c r="A11" s="96" t="s">
        <v>3</v>
      </c>
      <c r="B11" s="128">
        <v>1846</v>
      </c>
      <c r="C11" s="236">
        <f>ROUND('Base FTE'!AO12,0)</f>
        <v>1283</v>
      </c>
      <c r="D11" s="236">
        <f>ROUND('Base FTE'!AS12,0)</f>
        <v>1202</v>
      </c>
      <c r="E11" s="236">
        <f>ROUND('Base FTE'!AW12,0)</f>
        <v>1284</v>
      </c>
      <c r="F11" s="233">
        <f t="shared" si="0"/>
        <v>1256</v>
      </c>
      <c r="G11" s="235">
        <f t="shared" ref="G11:G38" si="4">IF(F11&lt;B11,F11-B11,0)</f>
        <v>-590</v>
      </c>
      <c r="H11" s="235">
        <f t="shared" ref="H11:H38" si="5">IF(F11&gt;B11,F11-B11,0)</f>
        <v>0</v>
      </c>
      <c r="I11" s="436">
        <f t="shared" ref="I11:I38" si="6">G11/($G$39)</f>
        <v>1.4693064375544764E-2</v>
      </c>
      <c r="J11" s="235">
        <f t="shared" si="2"/>
        <v>0</v>
      </c>
      <c r="K11" s="128">
        <f t="shared" si="1"/>
        <v>1846</v>
      </c>
      <c r="L11" s="378">
        <f t="shared" si="3"/>
        <v>0</v>
      </c>
      <c r="N11" s="355"/>
      <c r="O11" s="355"/>
      <c r="P11" s="355"/>
    </row>
    <row r="12" spans="1:16" s="21" customFormat="1" ht="12">
      <c r="A12" s="95" t="s">
        <v>4</v>
      </c>
      <c r="B12" s="128">
        <v>1633</v>
      </c>
      <c r="C12" s="234">
        <f>ROUND('Base FTE'!AO13,0)</f>
        <v>1039</v>
      </c>
      <c r="D12" s="234">
        <f>ROUND('Base FTE'!AS13,0)</f>
        <v>1194</v>
      </c>
      <c r="E12" s="234">
        <f>ROUND('Base FTE'!AW13,0)</f>
        <v>1380</v>
      </c>
      <c r="F12" s="233">
        <f t="shared" si="0"/>
        <v>1204</v>
      </c>
      <c r="G12" s="232">
        <f t="shared" si="4"/>
        <v>-429</v>
      </c>
      <c r="H12" s="232">
        <f t="shared" si="5"/>
        <v>0</v>
      </c>
      <c r="I12" s="435">
        <f t="shared" si="6"/>
        <v>1.0683601045946955E-2</v>
      </c>
      <c r="J12" s="232">
        <f t="shared" si="2"/>
        <v>0</v>
      </c>
      <c r="K12" s="128">
        <f t="shared" si="1"/>
        <v>1633</v>
      </c>
      <c r="L12" s="379">
        <f t="shared" si="3"/>
        <v>0</v>
      </c>
      <c r="N12" s="355"/>
      <c r="O12" s="355"/>
      <c r="P12" s="355"/>
    </row>
    <row r="13" spans="1:16" s="21" customFormat="1" ht="12">
      <c r="A13" s="96" t="s">
        <v>5</v>
      </c>
      <c r="B13" s="128">
        <v>1844</v>
      </c>
      <c r="C13" s="236">
        <f>ROUND('Base FTE'!AO14,0)</f>
        <v>1009</v>
      </c>
      <c r="D13" s="236">
        <f>ROUND('Base FTE'!AS14,0)</f>
        <v>988</v>
      </c>
      <c r="E13" s="236">
        <f>ROUND('Base FTE'!AW14,0)</f>
        <v>1041</v>
      </c>
      <c r="F13" s="233">
        <f t="shared" si="0"/>
        <v>1013</v>
      </c>
      <c r="G13" s="235">
        <f t="shared" si="4"/>
        <v>-831</v>
      </c>
      <c r="H13" s="235">
        <f t="shared" si="5"/>
        <v>0</v>
      </c>
      <c r="I13" s="436">
        <f t="shared" si="6"/>
        <v>2.0694807620470677E-2</v>
      </c>
      <c r="J13" s="235">
        <f t="shared" si="2"/>
        <v>0</v>
      </c>
      <c r="K13" s="128">
        <f t="shared" si="1"/>
        <v>1844</v>
      </c>
      <c r="L13" s="378">
        <f t="shared" si="3"/>
        <v>0</v>
      </c>
      <c r="N13" s="355"/>
      <c r="O13" s="355"/>
      <c r="P13" s="355"/>
    </row>
    <row r="14" spans="1:16" s="21" customFormat="1" ht="12">
      <c r="A14" s="95" t="s">
        <v>6</v>
      </c>
      <c r="B14" s="128">
        <v>1993</v>
      </c>
      <c r="C14" s="234">
        <f>ROUND('Base FTE'!AO15,0)</f>
        <v>1131</v>
      </c>
      <c r="D14" s="234">
        <f>ROUND('Base FTE'!AS15,0)</f>
        <v>1167</v>
      </c>
      <c r="E14" s="234">
        <f>ROUND('Base FTE'!AW15,0)</f>
        <v>1308</v>
      </c>
      <c r="F14" s="233">
        <f t="shared" si="0"/>
        <v>1202</v>
      </c>
      <c r="G14" s="232">
        <f>IF(F14&lt;B14,F14-B14,0)</f>
        <v>-791</v>
      </c>
      <c r="H14" s="232">
        <f t="shared" si="5"/>
        <v>0</v>
      </c>
      <c r="I14" s="435">
        <f t="shared" si="6"/>
        <v>1.9698667662806625E-2</v>
      </c>
      <c r="J14" s="232">
        <f t="shared" si="2"/>
        <v>0</v>
      </c>
      <c r="K14" s="128">
        <f t="shared" si="1"/>
        <v>1993</v>
      </c>
      <c r="L14" s="379">
        <f t="shared" si="3"/>
        <v>0</v>
      </c>
      <c r="N14" s="355"/>
      <c r="O14" s="355"/>
      <c r="P14" s="355"/>
    </row>
    <row r="15" spans="1:16" s="21" customFormat="1" ht="12">
      <c r="A15" s="96" t="s">
        <v>7</v>
      </c>
      <c r="B15" s="128">
        <v>7086</v>
      </c>
      <c r="C15" s="236">
        <f>ROUND('Base FTE'!AO16,0)</f>
        <v>3903</v>
      </c>
      <c r="D15" s="236">
        <f>ROUND('Base FTE'!AS16,0)</f>
        <v>4181</v>
      </c>
      <c r="E15" s="236">
        <f>ROUND('Base FTE'!AW16,0)</f>
        <v>4593</v>
      </c>
      <c r="F15" s="233">
        <f t="shared" si="0"/>
        <v>4226</v>
      </c>
      <c r="G15" s="235">
        <f t="shared" si="4"/>
        <v>-2860</v>
      </c>
      <c r="H15" s="235">
        <f t="shared" si="5"/>
        <v>0</v>
      </c>
      <c r="I15" s="436">
        <f t="shared" si="6"/>
        <v>7.1224006972979703E-2</v>
      </c>
      <c r="J15" s="235">
        <f>-I15*($H$39)</f>
        <v>0</v>
      </c>
      <c r="K15" s="128">
        <f t="shared" si="1"/>
        <v>7086</v>
      </c>
      <c r="L15" s="378">
        <f t="shared" si="3"/>
        <v>0</v>
      </c>
      <c r="N15" s="355"/>
      <c r="O15" s="355"/>
      <c r="P15" s="355"/>
    </row>
    <row r="16" spans="1:16" s="21" customFormat="1" ht="12">
      <c r="A16" s="95" t="s">
        <v>8</v>
      </c>
      <c r="B16" s="128">
        <v>3863</v>
      </c>
      <c r="C16" s="234">
        <f>ROUND('Base FTE'!AO17,0)</f>
        <v>2438</v>
      </c>
      <c r="D16" s="234">
        <f>ROUND('Base FTE'!AS17,0)</f>
        <v>2433</v>
      </c>
      <c r="E16" s="234">
        <f>ROUND('Base FTE'!AW17,0)</f>
        <v>2716</v>
      </c>
      <c r="F16" s="233">
        <f t="shared" si="0"/>
        <v>2529</v>
      </c>
      <c r="G16" s="232">
        <f t="shared" si="4"/>
        <v>-1334</v>
      </c>
      <c r="H16" s="232">
        <f t="shared" si="5"/>
        <v>0</v>
      </c>
      <c r="I16" s="435">
        <f t="shared" si="6"/>
        <v>3.3221267588096126E-2</v>
      </c>
      <c r="J16" s="232">
        <f t="shared" si="2"/>
        <v>0</v>
      </c>
      <c r="K16" s="128">
        <f t="shared" si="1"/>
        <v>3863</v>
      </c>
      <c r="L16" s="379">
        <f t="shared" si="3"/>
        <v>0</v>
      </c>
      <c r="N16" s="355"/>
      <c r="O16" s="355"/>
      <c r="P16" s="355"/>
    </row>
    <row r="17" spans="1:16" s="21" customFormat="1" ht="12">
      <c r="A17" s="96" t="s">
        <v>9</v>
      </c>
      <c r="B17" s="128">
        <v>4658</v>
      </c>
      <c r="C17" s="236">
        <f>ROUND('Base FTE'!AO18,0)</f>
        <v>3770</v>
      </c>
      <c r="D17" s="236">
        <f>ROUND('Base FTE'!AS18,0)</f>
        <v>3899</v>
      </c>
      <c r="E17" s="236">
        <f>ROUND('Base FTE'!AW18,0)</f>
        <v>4190</v>
      </c>
      <c r="F17" s="233">
        <f>ROUND(AVERAGE(C17:E17),0)</f>
        <v>3953</v>
      </c>
      <c r="G17" s="235">
        <f t="shared" si="4"/>
        <v>-705</v>
      </c>
      <c r="H17" s="235">
        <f t="shared" si="5"/>
        <v>0</v>
      </c>
      <c r="I17" s="436">
        <f t="shared" si="6"/>
        <v>1.7556966753828913E-2</v>
      </c>
      <c r="J17" s="235">
        <f t="shared" si="2"/>
        <v>0</v>
      </c>
      <c r="K17" s="128">
        <f t="shared" si="1"/>
        <v>4658</v>
      </c>
      <c r="L17" s="378">
        <f t="shared" si="3"/>
        <v>0</v>
      </c>
      <c r="N17" s="355"/>
      <c r="O17" s="355"/>
      <c r="P17" s="355"/>
    </row>
    <row r="18" spans="1:16" s="21" customFormat="1" ht="12">
      <c r="A18" s="95" t="s">
        <v>10</v>
      </c>
      <c r="B18" s="128">
        <v>4644</v>
      </c>
      <c r="C18" s="234">
        <f>ROUND('Base FTE'!AO19,0)</f>
        <v>2956</v>
      </c>
      <c r="D18" s="234">
        <f>ROUND('Base FTE'!AS19,0)</f>
        <v>3163</v>
      </c>
      <c r="E18" s="234">
        <f>ROUND('Base FTE'!AW19,0)</f>
        <v>3478</v>
      </c>
      <c r="F18" s="233">
        <f t="shared" si="0"/>
        <v>3199</v>
      </c>
      <c r="G18" s="232">
        <f t="shared" si="4"/>
        <v>-1445</v>
      </c>
      <c r="H18" s="232">
        <f t="shared" si="5"/>
        <v>0</v>
      </c>
      <c r="I18" s="435">
        <f t="shared" si="6"/>
        <v>3.5985555970613869E-2</v>
      </c>
      <c r="J18" s="232">
        <f t="shared" si="2"/>
        <v>0</v>
      </c>
      <c r="K18" s="128">
        <f t="shared" si="1"/>
        <v>4644</v>
      </c>
      <c r="L18" s="379">
        <f t="shared" si="3"/>
        <v>0</v>
      </c>
      <c r="N18" s="355"/>
      <c r="O18" s="355"/>
      <c r="P18" s="355"/>
    </row>
    <row r="19" spans="1:16" s="21" customFormat="1" ht="12">
      <c r="A19" s="96" t="s">
        <v>11</v>
      </c>
      <c r="B19" s="128">
        <v>4993</v>
      </c>
      <c r="C19" s="236">
        <f>ROUND('Base FTE'!AO20,0)</f>
        <v>3902</v>
      </c>
      <c r="D19" s="236">
        <f>ROUND('Base FTE'!AS20,0)</f>
        <v>3706</v>
      </c>
      <c r="E19" s="236">
        <f>ROUND('Base FTE'!AW20,0)</f>
        <v>3612</v>
      </c>
      <c r="F19" s="233">
        <f t="shared" si="0"/>
        <v>3740</v>
      </c>
      <c r="G19" s="235">
        <f t="shared" si="4"/>
        <v>-1253</v>
      </c>
      <c r="H19" s="235">
        <f t="shared" si="5"/>
        <v>0</v>
      </c>
      <c r="I19" s="436">
        <f t="shared" si="6"/>
        <v>3.1204084173826422E-2</v>
      </c>
      <c r="J19" s="235">
        <f t="shared" si="2"/>
        <v>0</v>
      </c>
      <c r="K19" s="128">
        <f t="shared" si="1"/>
        <v>4993</v>
      </c>
      <c r="L19" s="378">
        <f t="shared" si="3"/>
        <v>0</v>
      </c>
      <c r="N19" s="355"/>
      <c r="O19" s="355"/>
      <c r="P19" s="355"/>
    </row>
    <row r="20" spans="1:16" s="21" customFormat="1" ht="12">
      <c r="A20" s="95" t="s">
        <v>35</v>
      </c>
      <c r="B20" s="128">
        <v>1470</v>
      </c>
      <c r="C20" s="234">
        <f>ROUND('Base FTE'!AO21,0)</f>
        <v>847</v>
      </c>
      <c r="D20" s="234">
        <f>ROUND('Base FTE'!AS21,0)</f>
        <v>901</v>
      </c>
      <c r="E20" s="234">
        <f>ROUND('Base FTE'!AW21,0)</f>
        <v>901</v>
      </c>
      <c r="F20" s="233">
        <f t="shared" si="0"/>
        <v>883</v>
      </c>
      <c r="G20" s="232">
        <f t="shared" si="4"/>
        <v>-587</v>
      </c>
      <c r="H20" s="232">
        <f t="shared" si="5"/>
        <v>0</v>
      </c>
      <c r="I20" s="435">
        <f t="shared" si="6"/>
        <v>1.461835387871996E-2</v>
      </c>
      <c r="J20" s="232">
        <f t="shared" si="2"/>
        <v>0</v>
      </c>
      <c r="K20" s="128">
        <f t="shared" si="1"/>
        <v>1470</v>
      </c>
      <c r="L20" s="379">
        <f t="shared" si="3"/>
        <v>0</v>
      </c>
      <c r="N20" s="355"/>
      <c r="O20" s="355"/>
      <c r="P20" s="355"/>
    </row>
    <row r="21" spans="1:16" s="21" customFormat="1" ht="12">
      <c r="A21" s="96" t="s">
        <v>13</v>
      </c>
      <c r="B21" s="128">
        <v>4838</v>
      </c>
      <c r="C21" s="236">
        <f>ROUND('Base FTE'!AO22,0)</f>
        <v>3778</v>
      </c>
      <c r="D21" s="236">
        <f>ROUND('Base FTE'!AS22,0)</f>
        <v>3737</v>
      </c>
      <c r="E21" s="236">
        <f>ROUND('Base FTE'!AW22,0)</f>
        <v>4159</v>
      </c>
      <c r="F21" s="233">
        <f t="shared" si="0"/>
        <v>3891</v>
      </c>
      <c r="G21" s="235">
        <f t="shared" si="4"/>
        <v>-947</v>
      </c>
      <c r="H21" s="235">
        <f t="shared" si="5"/>
        <v>0</v>
      </c>
      <c r="I21" s="436">
        <f t="shared" si="6"/>
        <v>2.3583613497696426E-2</v>
      </c>
      <c r="J21" s="235">
        <f t="shared" si="2"/>
        <v>0</v>
      </c>
      <c r="K21" s="128">
        <f t="shared" si="1"/>
        <v>4838</v>
      </c>
      <c r="L21" s="378">
        <f t="shared" si="3"/>
        <v>0</v>
      </c>
      <c r="N21" s="355"/>
      <c r="O21" s="355"/>
      <c r="P21" s="355"/>
    </row>
    <row r="22" spans="1:16" s="21" customFormat="1" ht="12">
      <c r="A22" s="95" t="s">
        <v>14</v>
      </c>
      <c r="B22" s="128">
        <v>5790</v>
      </c>
      <c r="C22" s="234">
        <f>ROUND('Base FTE'!AO23,0)</f>
        <v>4344</v>
      </c>
      <c r="D22" s="234">
        <f>ROUND('Base FTE'!AS23,0)</f>
        <v>4470</v>
      </c>
      <c r="E22" s="234">
        <f>ROUND('Base FTE'!AW23,0)</f>
        <v>4597</v>
      </c>
      <c r="F22" s="233">
        <f t="shared" si="0"/>
        <v>4470</v>
      </c>
      <c r="G22" s="232">
        <f t="shared" si="4"/>
        <v>-1320</v>
      </c>
      <c r="H22" s="232">
        <f t="shared" si="5"/>
        <v>0</v>
      </c>
      <c r="I22" s="435">
        <f t="shared" si="6"/>
        <v>3.2872618602913711E-2</v>
      </c>
      <c r="J22" s="232">
        <f t="shared" si="2"/>
        <v>0</v>
      </c>
      <c r="K22" s="128">
        <f t="shared" si="1"/>
        <v>5790</v>
      </c>
      <c r="L22" s="379">
        <f t="shared" si="3"/>
        <v>0</v>
      </c>
      <c r="N22" s="355"/>
      <c r="O22" s="355"/>
      <c r="P22" s="355"/>
    </row>
    <row r="23" spans="1:16" s="21" customFormat="1" ht="12">
      <c r="A23" s="96" t="s">
        <v>15</v>
      </c>
      <c r="B23" s="128">
        <v>2782</v>
      </c>
      <c r="C23" s="236">
        <f>ROUND('Base FTE'!AO24,0)</f>
        <v>2133</v>
      </c>
      <c r="D23" s="236">
        <f>ROUND('Base FTE'!AS24,0)</f>
        <v>2269</v>
      </c>
      <c r="E23" s="236">
        <f>ROUND('Base FTE'!AW24,0)</f>
        <v>2492</v>
      </c>
      <c r="F23" s="233">
        <f t="shared" si="0"/>
        <v>2298</v>
      </c>
      <c r="G23" s="235">
        <f t="shared" si="4"/>
        <v>-484</v>
      </c>
      <c r="H23" s="235">
        <f t="shared" si="5"/>
        <v>0</v>
      </c>
      <c r="I23" s="436">
        <f t="shared" si="6"/>
        <v>1.2053293487735027E-2</v>
      </c>
      <c r="J23" s="235">
        <f t="shared" si="2"/>
        <v>0</v>
      </c>
      <c r="K23" s="128">
        <f t="shared" si="1"/>
        <v>2782</v>
      </c>
      <c r="L23" s="378">
        <f t="shared" si="3"/>
        <v>0</v>
      </c>
      <c r="N23" s="355"/>
      <c r="O23" s="355"/>
      <c r="P23" s="355"/>
    </row>
    <row r="24" spans="1:16" s="21" customFormat="1" ht="12">
      <c r="A24" s="95" t="s">
        <v>16</v>
      </c>
      <c r="B24" s="128">
        <v>2692</v>
      </c>
      <c r="C24" s="234">
        <f>ROUND('Base FTE'!AO25,0)</f>
        <v>1709</v>
      </c>
      <c r="D24" s="234">
        <f>ROUND('Base FTE'!AS25,0)</f>
        <v>1706</v>
      </c>
      <c r="E24" s="234">
        <f>ROUND('Base FTE'!AW25,0)</f>
        <v>1784</v>
      </c>
      <c r="F24" s="233">
        <f t="shared" si="0"/>
        <v>1733</v>
      </c>
      <c r="G24" s="232">
        <f t="shared" si="4"/>
        <v>-959</v>
      </c>
      <c r="H24" s="232">
        <f t="shared" si="5"/>
        <v>0</v>
      </c>
      <c r="I24" s="435">
        <f t="shared" si="6"/>
        <v>2.3882455484995641E-2</v>
      </c>
      <c r="J24" s="232">
        <f t="shared" si="2"/>
        <v>0</v>
      </c>
      <c r="K24" s="128">
        <f t="shared" si="1"/>
        <v>2692</v>
      </c>
      <c r="L24" s="379">
        <f t="shared" si="3"/>
        <v>0</v>
      </c>
      <c r="N24" s="355"/>
      <c r="O24" s="355"/>
      <c r="P24" s="355"/>
    </row>
    <row r="25" spans="1:16" s="21" customFormat="1" ht="12">
      <c r="A25" s="96" t="s">
        <v>17</v>
      </c>
      <c r="B25" s="128">
        <v>5003</v>
      </c>
      <c r="C25" s="236">
        <f>ROUND('Base FTE'!AO26,0)</f>
        <v>3272</v>
      </c>
      <c r="D25" s="236">
        <f>ROUND('Base FTE'!AS26,0)</f>
        <v>3124</v>
      </c>
      <c r="E25" s="236">
        <f>ROUND('Base FTE'!AW26,0)</f>
        <v>3277</v>
      </c>
      <c r="F25" s="233">
        <f t="shared" si="0"/>
        <v>3224</v>
      </c>
      <c r="G25" s="235">
        <f t="shared" si="4"/>
        <v>-1779</v>
      </c>
      <c r="H25" s="235">
        <f t="shared" si="5"/>
        <v>0</v>
      </c>
      <c r="I25" s="436">
        <f t="shared" si="6"/>
        <v>4.4303324617108703E-2</v>
      </c>
      <c r="J25" s="235">
        <f t="shared" si="2"/>
        <v>0</v>
      </c>
      <c r="K25" s="128">
        <f t="shared" si="1"/>
        <v>5003</v>
      </c>
      <c r="L25" s="378">
        <f t="shared" si="3"/>
        <v>0</v>
      </c>
      <c r="N25" s="355"/>
      <c r="O25" s="355"/>
      <c r="P25" s="355"/>
    </row>
    <row r="26" spans="1:16" s="21" customFormat="1" ht="12">
      <c r="A26" s="95" t="s">
        <v>18</v>
      </c>
      <c r="B26" s="128">
        <v>1514</v>
      </c>
      <c r="C26" s="234">
        <f>ROUND('Base FTE'!AO27,0)</f>
        <v>974</v>
      </c>
      <c r="D26" s="234">
        <f>ROUND('Base FTE'!AS27,0)</f>
        <v>974</v>
      </c>
      <c r="E26" s="234">
        <f>ROUND('Base FTE'!AW27,0)</f>
        <v>1143</v>
      </c>
      <c r="F26" s="233">
        <f t="shared" si="0"/>
        <v>1030</v>
      </c>
      <c r="G26" s="232">
        <f t="shared" si="4"/>
        <v>-484</v>
      </c>
      <c r="H26" s="232">
        <f t="shared" si="5"/>
        <v>0</v>
      </c>
      <c r="I26" s="435">
        <f t="shared" si="6"/>
        <v>1.2053293487735027E-2</v>
      </c>
      <c r="J26" s="232">
        <f t="shared" si="2"/>
        <v>0</v>
      </c>
      <c r="K26" s="128">
        <f t="shared" si="1"/>
        <v>1514</v>
      </c>
      <c r="L26" s="379">
        <f t="shared" si="3"/>
        <v>0</v>
      </c>
      <c r="N26" s="355"/>
      <c r="O26" s="355"/>
      <c r="P26" s="355"/>
    </row>
    <row r="27" spans="1:16" s="21" customFormat="1" ht="12">
      <c r="A27" s="96" t="s">
        <v>40</v>
      </c>
      <c r="B27" s="128">
        <v>5362</v>
      </c>
      <c r="C27" s="236">
        <f>ROUND('Base FTE'!AO28,0)</f>
        <v>3391</v>
      </c>
      <c r="D27" s="236">
        <f>ROUND('Base FTE'!AS28,0)</f>
        <v>3410</v>
      </c>
      <c r="E27" s="236">
        <f>ROUND('Base FTE'!AW28,0)</f>
        <v>3546</v>
      </c>
      <c r="F27" s="233">
        <f t="shared" si="0"/>
        <v>3449</v>
      </c>
      <c r="G27" s="235">
        <f t="shared" si="4"/>
        <v>-1913</v>
      </c>
      <c r="H27" s="235">
        <f t="shared" si="5"/>
        <v>0</v>
      </c>
      <c r="I27" s="436">
        <f t="shared" si="6"/>
        <v>4.7640393475283274E-2</v>
      </c>
      <c r="J27" s="235">
        <f t="shared" si="2"/>
        <v>0</v>
      </c>
      <c r="K27" s="128">
        <f t="shared" si="1"/>
        <v>5362</v>
      </c>
      <c r="L27" s="378">
        <f t="shared" si="3"/>
        <v>0</v>
      </c>
      <c r="N27" s="355"/>
      <c r="O27" s="355"/>
      <c r="P27" s="355"/>
    </row>
    <row r="28" spans="1:16" s="21" customFormat="1" ht="12">
      <c r="A28" s="95" t="s">
        <v>19</v>
      </c>
      <c r="B28" s="128">
        <v>3576</v>
      </c>
      <c r="C28" s="234">
        <f>ROUND('Base FTE'!AO29,0)</f>
        <v>2455</v>
      </c>
      <c r="D28" s="234">
        <f>ROUND('Base FTE'!AS29,0)</f>
        <v>2392</v>
      </c>
      <c r="E28" s="234">
        <f>ROUND('Base FTE'!AW29,0)</f>
        <v>2453</v>
      </c>
      <c r="F28" s="233">
        <f t="shared" si="0"/>
        <v>2433</v>
      </c>
      <c r="G28" s="232">
        <f t="shared" si="4"/>
        <v>-1143</v>
      </c>
      <c r="H28" s="232">
        <f t="shared" si="5"/>
        <v>0</v>
      </c>
      <c r="I28" s="435">
        <f t="shared" si="6"/>
        <v>2.8464699290250282E-2</v>
      </c>
      <c r="J28" s="232">
        <f t="shared" si="2"/>
        <v>0</v>
      </c>
      <c r="K28" s="128">
        <f t="shared" si="1"/>
        <v>3576</v>
      </c>
      <c r="L28" s="379">
        <f t="shared" si="3"/>
        <v>0</v>
      </c>
      <c r="N28" s="355"/>
      <c r="O28" s="355"/>
      <c r="P28" s="355"/>
    </row>
    <row r="29" spans="1:16" s="21" customFormat="1" ht="12">
      <c r="A29" s="96" t="s">
        <v>20</v>
      </c>
      <c r="B29" s="128">
        <v>12997</v>
      </c>
      <c r="C29" s="236">
        <f>ROUND('Base FTE'!AO30,0)</f>
        <v>9222</v>
      </c>
      <c r="D29" s="236">
        <f>ROUND('Base FTE'!AS30,0)</f>
        <v>9434</v>
      </c>
      <c r="E29" s="236">
        <f>ROUND('Base FTE'!AW30,0)</f>
        <v>9892</v>
      </c>
      <c r="F29" s="233">
        <f t="shared" si="0"/>
        <v>9516</v>
      </c>
      <c r="G29" s="235">
        <f t="shared" si="4"/>
        <v>-3481</v>
      </c>
      <c r="H29" s="235">
        <f t="shared" si="5"/>
        <v>0</v>
      </c>
      <c r="I29" s="436">
        <f t="shared" si="6"/>
        <v>8.668907981571411E-2</v>
      </c>
      <c r="J29" s="235">
        <f t="shared" si="2"/>
        <v>0</v>
      </c>
      <c r="K29" s="128">
        <f t="shared" si="1"/>
        <v>12997</v>
      </c>
      <c r="L29" s="378">
        <f t="shared" si="3"/>
        <v>0</v>
      </c>
      <c r="N29" s="355"/>
      <c r="O29" s="355"/>
      <c r="P29" s="355"/>
    </row>
    <row r="30" spans="1:16" s="21" customFormat="1" ht="12">
      <c r="A30" s="95" t="s">
        <v>21</v>
      </c>
      <c r="B30" s="128">
        <v>4711</v>
      </c>
      <c r="C30" s="234">
        <f>ROUND('Base FTE'!AO31,0)</f>
        <v>2845</v>
      </c>
      <c r="D30" s="234">
        <f>ROUND('Base FTE'!AS31,0)</f>
        <v>2774</v>
      </c>
      <c r="E30" s="234">
        <f>ROUND('Base FTE'!AW31,0)</f>
        <v>2724</v>
      </c>
      <c r="F30" s="233">
        <f t="shared" si="0"/>
        <v>2781</v>
      </c>
      <c r="G30" s="232">
        <f t="shared" si="4"/>
        <v>-1930</v>
      </c>
      <c r="H30" s="232">
        <f t="shared" si="5"/>
        <v>0</v>
      </c>
      <c r="I30" s="435">
        <f t="shared" si="6"/>
        <v>4.8063752957290498E-2</v>
      </c>
      <c r="J30" s="232">
        <f t="shared" si="2"/>
        <v>0</v>
      </c>
      <c r="K30" s="128">
        <f t="shared" si="1"/>
        <v>4711</v>
      </c>
      <c r="L30" s="379">
        <f t="shared" si="3"/>
        <v>0</v>
      </c>
      <c r="N30" s="355"/>
      <c r="O30" s="355"/>
      <c r="P30" s="355"/>
    </row>
    <row r="31" spans="1:16" s="21" customFormat="1" ht="12">
      <c r="A31" s="96" t="s">
        <v>36</v>
      </c>
      <c r="B31" s="128">
        <v>3692</v>
      </c>
      <c r="C31" s="236">
        <f>ROUND('Base FTE'!AO32,0)</f>
        <v>2258</v>
      </c>
      <c r="D31" s="236">
        <f>ROUND('Base FTE'!AS32,0)</f>
        <v>2515</v>
      </c>
      <c r="E31" s="236">
        <f>ROUND('Base FTE'!AW32,0)</f>
        <v>2758</v>
      </c>
      <c r="F31" s="233">
        <f t="shared" si="0"/>
        <v>2510</v>
      </c>
      <c r="G31" s="235">
        <f t="shared" si="4"/>
        <v>-1182</v>
      </c>
      <c r="H31" s="235">
        <f t="shared" si="5"/>
        <v>0</v>
      </c>
      <c r="I31" s="436">
        <f t="shared" si="6"/>
        <v>2.9435935748972731E-2</v>
      </c>
      <c r="J31" s="235">
        <f t="shared" si="2"/>
        <v>0</v>
      </c>
      <c r="K31" s="128">
        <f t="shared" si="1"/>
        <v>3692</v>
      </c>
      <c r="L31" s="378">
        <f t="shared" si="3"/>
        <v>0</v>
      </c>
      <c r="N31" s="355"/>
      <c r="O31" s="355"/>
      <c r="P31" s="355"/>
    </row>
    <row r="32" spans="1:16" s="21" customFormat="1" ht="12">
      <c r="A32" s="95" t="s">
        <v>23</v>
      </c>
      <c r="B32" s="128">
        <v>3441</v>
      </c>
      <c r="C32" s="234">
        <f>ROUND('Base FTE'!AO33,0)</f>
        <v>2513</v>
      </c>
      <c r="D32" s="234">
        <f>ROUND('Base FTE'!AS33,0)</f>
        <v>2452</v>
      </c>
      <c r="E32" s="234">
        <f>ROUND('Base FTE'!AW33,0)</f>
        <v>2735</v>
      </c>
      <c r="F32" s="233">
        <f t="shared" si="0"/>
        <v>2567</v>
      </c>
      <c r="G32" s="232">
        <f t="shared" si="4"/>
        <v>-874</v>
      </c>
      <c r="H32" s="232">
        <f t="shared" si="5"/>
        <v>0</v>
      </c>
      <c r="I32" s="435">
        <f t="shared" si="6"/>
        <v>2.1765658074959532E-2</v>
      </c>
      <c r="J32" s="232">
        <f t="shared" si="2"/>
        <v>0</v>
      </c>
      <c r="K32" s="128">
        <f t="shared" si="1"/>
        <v>3441</v>
      </c>
      <c r="L32" s="379">
        <f t="shared" si="3"/>
        <v>0</v>
      </c>
      <c r="N32" s="355"/>
      <c r="O32" s="355"/>
      <c r="P32" s="355"/>
    </row>
    <row r="33" spans="1:16" s="21" customFormat="1" ht="12">
      <c r="A33" s="96" t="s">
        <v>24</v>
      </c>
      <c r="B33" s="128">
        <v>12449</v>
      </c>
      <c r="C33" s="236">
        <f>ROUND('Base FTE'!AO34,0)</f>
        <v>7409</v>
      </c>
      <c r="D33" s="236">
        <f>ROUND('Base FTE'!AS34,0)</f>
        <v>7900</v>
      </c>
      <c r="E33" s="236">
        <f>ROUND('Base FTE'!AW34,0)</f>
        <v>8243</v>
      </c>
      <c r="F33" s="233">
        <f t="shared" si="0"/>
        <v>7851</v>
      </c>
      <c r="G33" s="235">
        <f t="shared" si="4"/>
        <v>-4598</v>
      </c>
      <c r="H33" s="235">
        <f t="shared" si="5"/>
        <v>0</v>
      </c>
      <c r="I33" s="436">
        <f t="shared" si="6"/>
        <v>0.11450628813348275</v>
      </c>
      <c r="J33" s="235">
        <f t="shared" si="2"/>
        <v>0</v>
      </c>
      <c r="K33" s="128">
        <f t="shared" si="1"/>
        <v>12449</v>
      </c>
      <c r="L33" s="378">
        <f t="shared" si="3"/>
        <v>0</v>
      </c>
      <c r="N33" s="355"/>
      <c r="O33" s="355"/>
      <c r="P33" s="355"/>
    </row>
    <row r="34" spans="1:16" s="21" customFormat="1" ht="12">
      <c r="A34" s="95" t="s">
        <v>25</v>
      </c>
      <c r="B34" s="128">
        <v>5302</v>
      </c>
      <c r="C34" s="234">
        <f>ROUND('Base FTE'!AO35,0)</f>
        <v>3295</v>
      </c>
      <c r="D34" s="234">
        <f>ROUND('Base FTE'!AS35,0)</f>
        <v>3535</v>
      </c>
      <c r="E34" s="234">
        <f>ROUND('Base FTE'!AW35,0)</f>
        <v>3772</v>
      </c>
      <c r="F34" s="233">
        <f t="shared" si="0"/>
        <v>3534</v>
      </c>
      <c r="G34" s="232">
        <f t="shared" si="4"/>
        <v>-1768</v>
      </c>
      <c r="H34" s="232">
        <f t="shared" si="5"/>
        <v>0</v>
      </c>
      <c r="I34" s="435">
        <f t="shared" si="6"/>
        <v>4.402938612875109E-2</v>
      </c>
      <c r="J34" s="232">
        <f t="shared" si="2"/>
        <v>0</v>
      </c>
      <c r="K34" s="128">
        <f t="shared" si="1"/>
        <v>5302</v>
      </c>
      <c r="L34" s="379">
        <f t="shared" si="3"/>
        <v>0</v>
      </c>
      <c r="N34" s="355"/>
      <c r="O34" s="355"/>
      <c r="P34" s="355"/>
    </row>
    <row r="35" spans="1:16" s="21" customFormat="1" ht="12">
      <c r="A35" s="96" t="s">
        <v>26</v>
      </c>
      <c r="B35" s="128">
        <v>2807</v>
      </c>
      <c r="C35" s="236">
        <f>ROUND('Base FTE'!AO36,0)</f>
        <v>1403</v>
      </c>
      <c r="D35" s="236">
        <f>ROUND('Base FTE'!AS36,0)</f>
        <v>1393</v>
      </c>
      <c r="E35" s="236">
        <f>ROUND('Base FTE'!AW36,0)</f>
        <v>1587</v>
      </c>
      <c r="F35" s="233">
        <f t="shared" si="0"/>
        <v>1461</v>
      </c>
      <c r="G35" s="235">
        <f t="shared" si="4"/>
        <v>-1346</v>
      </c>
      <c r="H35" s="235">
        <f t="shared" si="5"/>
        <v>0</v>
      </c>
      <c r="I35" s="436">
        <f t="shared" si="6"/>
        <v>3.3520109575395342E-2</v>
      </c>
      <c r="J35" s="235">
        <f t="shared" si="2"/>
        <v>0</v>
      </c>
      <c r="K35" s="128">
        <f t="shared" si="1"/>
        <v>2807</v>
      </c>
      <c r="L35" s="378">
        <f t="shared" si="3"/>
        <v>0</v>
      </c>
      <c r="N35" s="355"/>
      <c r="O35" s="355"/>
      <c r="P35" s="355"/>
    </row>
    <row r="36" spans="1:16" s="21" customFormat="1" ht="12">
      <c r="A36" s="95" t="s">
        <v>27</v>
      </c>
      <c r="B36" s="128">
        <v>2465</v>
      </c>
      <c r="C36" s="234">
        <f>ROUND('Base FTE'!AO37,0)</f>
        <v>1677</v>
      </c>
      <c r="D36" s="234">
        <f>ROUND('Base FTE'!AS37,0)</f>
        <v>1670</v>
      </c>
      <c r="E36" s="234">
        <f>ROUND('Base FTE'!AW37,0)</f>
        <v>1797</v>
      </c>
      <c r="F36" s="233">
        <f t="shared" si="0"/>
        <v>1715</v>
      </c>
      <c r="G36" s="232">
        <f t="shared" si="4"/>
        <v>-750</v>
      </c>
      <c r="H36" s="232">
        <f t="shared" si="5"/>
        <v>0</v>
      </c>
      <c r="I36" s="435">
        <f t="shared" si="6"/>
        <v>1.867762420620097E-2</v>
      </c>
      <c r="J36" s="232">
        <f t="shared" si="2"/>
        <v>0</v>
      </c>
      <c r="K36" s="128">
        <f t="shared" si="1"/>
        <v>2465</v>
      </c>
      <c r="L36" s="379">
        <f t="shared" si="3"/>
        <v>0</v>
      </c>
      <c r="N36" s="355"/>
      <c r="O36" s="355"/>
      <c r="P36" s="355"/>
    </row>
    <row r="37" spans="1:16" s="21" customFormat="1" ht="12">
      <c r="A37" s="96" t="s">
        <v>28</v>
      </c>
      <c r="B37" s="128">
        <v>2400</v>
      </c>
      <c r="C37" s="236">
        <f>ROUND('Base FTE'!AO38,0)</f>
        <v>1967</v>
      </c>
      <c r="D37" s="236">
        <f>ROUND('Base FTE'!AS38,0)</f>
        <v>1803</v>
      </c>
      <c r="E37" s="236">
        <f>ROUND('Base FTE'!AW38,0)</f>
        <v>1874</v>
      </c>
      <c r="F37" s="233">
        <f t="shared" si="0"/>
        <v>1881</v>
      </c>
      <c r="G37" s="235">
        <f t="shared" si="4"/>
        <v>-519</v>
      </c>
      <c r="H37" s="235">
        <f t="shared" si="5"/>
        <v>0</v>
      </c>
      <c r="I37" s="436">
        <f t="shared" si="6"/>
        <v>1.2924915950691071E-2</v>
      </c>
      <c r="J37" s="235">
        <f t="shared" si="2"/>
        <v>0</v>
      </c>
      <c r="K37" s="128">
        <f t="shared" si="1"/>
        <v>2400</v>
      </c>
      <c r="L37" s="378">
        <f t="shared" si="3"/>
        <v>0</v>
      </c>
      <c r="N37" s="355"/>
      <c r="O37" s="355"/>
      <c r="P37" s="355"/>
    </row>
    <row r="38" spans="1:16" s="21" customFormat="1" thickBot="1">
      <c r="A38" s="97" t="s">
        <v>29</v>
      </c>
      <c r="B38" s="128">
        <v>3788</v>
      </c>
      <c r="C38" s="239">
        <f>ROUND('Base FTE'!AO39,0)</f>
        <v>2735</v>
      </c>
      <c r="D38" s="239">
        <f>ROUND('Base FTE'!AS39,0)</f>
        <v>2542</v>
      </c>
      <c r="E38" s="239">
        <f>ROUND('Base FTE'!AW39,0)</f>
        <v>2694</v>
      </c>
      <c r="F38" s="238">
        <f t="shared" si="0"/>
        <v>2657</v>
      </c>
      <c r="G38" s="237">
        <f t="shared" si="4"/>
        <v>-1131</v>
      </c>
      <c r="H38" s="237">
        <f t="shared" si="5"/>
        <v>0</v>
      </c>
      <c r="I38" s="437">
        <f t="shared" si="6"/>
        <v>2.8165857302951066E-2</v>
      </c>
      <c r="J38" s="237">
        <f t="shared" si="2"/>
        <v>0</v>
      </c>
      <c r="K38" s="128">
        <f t="shared" si="1"/>
        <v>3788</v>
      </c>
      <c r="L38" s="380">
        <f t="shared" si="3"/>
        <v>0</v>
      </c>
      <c r="N38" s="355"/>
      <c r="O38" s="355"/>
      <c r="P38" s="355"/>
    </row>
    <row r="39" spans="1:16" s="21" customFormat="1" ht="14.25" customHeight="1" thickBot="1">
      <c r="A39" s="228" t="s">
        <v>32</v>
      </c>
      <c r="B39" s="357">
        <v>130981</v>
      </c>
      <c r="C39" s="242">
        <f t="shared" ref="C39:H39" si="7">SUM(C9:C38)</f>
        <v>88314</v>
      </c>
      <c r="D39" s="242">
        <f t="shared" si="7"/>
        <v>89332</v>
      </c>
      <c r="E39" s="242">
        <f t="shared" si="7"/>
        <v>94836</v>
      </c>
      <c r="F39" s="241">
        <f t="shared" si="7"/>
        <v>90826</v>
      </c>
      <c r="G39" s="240">
        <f t="shared" si="7"/>
        <v>-40155</v>
      </c>
      <c r="H39" s="240">
        <f t="shared" si="7"/>
        <v>0</v>
      </c>
      <c r="I39" s="229"/>
      <c r="J39" s="240">
        <f>SUM(J9:J38)</f>
        <v>0</v>
      </c>
      <c r="K39" s="357">
        <f>SUM(K9:K38)</f>
        <v>130981</v>
      </c>
      <c r="L39" s="381">
        <f t="shared" si="3"/>
        <v>0</v>
      </c>
    </row>
    <row r="40" spans="1:16" ht="14.25" customHeight="1" thickTop="1">
      <c r="A40" s="54" t="s">
        <v>72</v>
      </c>
      <c r="B40" s="54"/>
      <c r="C40" s="55"/>
      <c r="D40" s="55"/>
      <c r="E40" s="55"/>
      <c r="F40" s="55"/>
      <c r="G40" s="57"/>
      <c r="H40" s="58"/>
      <c r="I40" s="56"/>
      <c r="J40" s="56"/>
      <c r="K40" s="26"/>
      <c r="L40" s="69" t="str">
        <f>Data!$X$1</f>
        <v>tdulany</v>
      </c>
    </row>
    <row r="41" spans="1:16" s="27" customFormat="1" ht="12" customHeight="1">
      <c r="A41" s="24"/>
      <c r="B41" s="24"/>
      <c r="C41" s="24"/>
      <c r="D41" s="24"/>
      <c r="E41" s="24"/>
      <c r="F41" s="24"/>
      <c r="G41" s="24"/>
      <c r="H41" s="24"/>
      <c r="I41" s="24"/>
      <c r="J41" s="24"/>
      <c r="L41" s="76">
        <f>Data!$X$2</f>
        <v>45480</v>
      </c>
    </row>
    <row r="42" spans="1:16" s="27" customFormat="1" ht="12" customHeight="1">
      <c r="A42" s="24"/>
      <c r="B42" s="24"/>
      <c r="C42" s="24"/>
      <c r="D42" s="24"/>
      <c r="E42" s="24"/>
      <c r="F42" s="24"/>
      <c r="G42" s="24"/>
      <c r="H42" s="24"/>
      <c r="I42" s="24"/>
      <c r="J42" s="24"/>
    </row>
    <row r="43" spans="1:16" ht="12" customHeight="1">
      <c r="A43" s="24"/>
      <c r="B43" s="24"/>
      <c r="C43" s="24"/>
      <c r="D43" s="24"/>
      <c r="E43" s="24"/>
      <c r="F43" s="24"/>
      <c r="G43" s="24"/>
      <c r="H43" s="24"/>
      <c r="I43" s="7"/>
      <c r="J43" s="10"/>
    </row>
    <row r="44" spans="1:16">
      <c r="G44" s="28"/>
      <c r="L44" s="1"/>
    </row>
    <row r="45" spans="1:16">
      <c r="A45" s="30"/>
      <c r="B45" s="30"/>
      <c r="C45" s="30"/>
      <c r="D45" s="30"/>
      <c r="E45" s="30"/>
      <c r="F45" s="30"/>
      <c r="G45" s="10"/>
      <c r="H45" s="8"/>
      <c r="L45" s="1"/>
    </row>
    <row r="46" spans="1:16">
      <c r="A46" s="15" t="s">
        <v>169</v>
      </c>
      <c r="B46" s="13"/>
      <c r="C46" s="13"/>
      <c r="D46" s="13"/>
      <c r="E46" s="13"/>
      <c r="F46" s="13"/>
      <c r="G46" s="13"/>
      <c r="H46" s="167"/>
      <c r="I46" s="13"/>
      <c r="J46" s="18"/>
      <c r="K46" s="13"/>
      <c r="L46" s="13"/>
      <c r="M46" s="13"/>
    </row>
    <row r="47" spans="1:16" ht="12.75" customHeight="1" thickBot="1">
      <c r="A47" s="15" t="s">
        <v>164</v>
      </c>
      <c r="B47" s="15"/>
      <c r="C47" s="15"/>
      <c r="D47" s="9"/>
      <c r="E47" s="15"/>
      <c r="F47" s="15"/>
      <c r="G47" s="15"/>
      <c r="H47" s="15"/>
      <c r="I47" s="15"/>
      <c r="J47" s="15"/>
      <c r="K47" s="15"/>
      <c r="L47" s="15"/>
      <c r="M47" s="15"/>
    </row>
    <row r="48" spans="1:16">
      <c r="A48" s="86"/>
      <c r="B48" s="383"/>
      <c r="C48" s="33" t="str">
        <f>'Base FTE'!AO49</f>
        <v>2021-22</v>
      </c>
      <c r="D48" s="33" t="str">
        <f>'Base FTE'!AS8</f>
        <v>2022-23</v>
      </c>
      <c r="E48" s="33" t="str">
        <f>'Base FTE'!AW8</f>
        <v>2023-24</v>
      </c>
      <c r="F48" s="33" t="s">
        <v>57</v>
      </c>
      <c r="G48" s="383"/>
      <c r="H48" s="383"/>
      <c r="I48" s="383"/>
      <c r="J48" s="383"/>
      <c r="K48" s="33" t="str">
        <f>K7</f>
        <v>2025-26</v>
      </c>
      <c r="L48" s="385"/>
      <c r="M48" s="32"/>
    </row>
    <row r="49" spans="1:13" ht="13.5" thickBot="1">
      <c r="A49" s="127" t="s">
        <v>37</v>
      </c>
      <c r="B49" s="384"/>
      <c r="C49" s="103" t="s">
        <v>167</v>
      </c>
      <c r="D49" s="103" t="s">
        <v>167</v>
      </c>
      <c r="E49" s="103" t="s">
        <v>167</v>
      </c>
      <c r="F49" s="103" t="s">
        <v>167</v>
      </c>
      <c r="G49" s="384"/>
      <c r="H49" s="384"/>
      <c r="I49" s="384"/>
      <c r="J49" s="384"/>
      <c r="K49" s="103" t="s">
        <v>168</v>
      </c>
      <c r="L49" s="386"/>
      <c r="M49" s="32"/>
    </row>
    <row r="50" spans="1:13">
      <c r="A50" s="70" t="s">
        <v>80</v>
      </c>
      <c r="B50" s="148"/>
      <c r="C50" s="145"/>
      <c r="D50" s="391"/>
      <c r="E50" s="145"/>
      <c r="F50" s="145"/>
      <c r="G50" s="148"/>
      <c r="H50" s="392"/>
      <c r="I50" s="148"/>
      <c r="J50" s="148"/>
      <c r="K50" s="145"/>
      <c r="L50" s="397"/>
      <c r="M50" s="145"/>
    </row>
    <row r="51" spans="1:13">
      <c r="A51" s="71" t="s">
        <v>78</v>
      </c>
      <c r="B51" s="148"/>
      <c r="C51" s="145"/>
      <c r="D51" s="391"/>
      <c r="E51" s="145"/>
      <c r="F51" s="145"/>
      <c r="G51" s="148"/>
      <c r="H51" s="392"/>
      <c r="I51" s="148"/>
      <c r="J51" s="148"/>
      <c r="K51" s="145"/>
      <c r="L51" s="397"/>
      <c r="M51" s="145"/>
    </row>
    <row r="52" spans="1:13" s="1" customFormat="1">
      <c r="A52" s="124" t="s">
        <v>79</v>
      </c>
      <c r="B52" s="148"/>
      <c r="C52" s="148"/>
      <c r="D52" s="392"/>
      <c r="E52" s="148"/>
      <c r="F52" s="148"/>
      <c r="G52" s="148"/>
      <c r="H52" s="392"/>
      <c r="I52" s="148"/>
      <c r="J52" s="148"/>
      <c r="K52" s="148"/>
      <c r="L52" s="397"/>
      <c r="M52" s="145"/>
    </row>
    <row r="53" spans="1:13" s="1" customFormat="1">
      <c r="A53" s="71" t="s">
        <v>81</v>
      </c>
      <c r="B53" s="148"/>
      <c r="C53" s="145">
        <f>ROUND('Base FTE'!AO54,0)</f>
        <v>3506</v>
      </c>
      <c r="D53" s="391">
        <f>ROUND('Base FTE'!AS54,0)</f>
        <v>3560</v>
      </c>
      <c r="E53" s="145">
        <f>ROUND('Base FTE'!AW54,0)</f>
        <v>3731</v>
      </c>
      <c r="F53" s="145">
        <f t="shared" ref="F53:F60" si="8">ROUND(AVERAGE(C53:E53),0)</f>
        <v>3599</v>
      </c>
      <c r="G53" s="148"/>
      <c r="H53" s="392"/>
      <c r="I53" s="148"/>
      <c r="J53" s="148"/>
      <c r="K53" s="145">
        <f>($F53/$F$57)*$K$29</f>
        <v>4915.5320512820508</v>
      </c>
      <c r="L53" s="397"/>
      <c r="M53" s="145"/>
    </row>
    <row r="54" spans="1:13" s="1" customFormat="1">
      <c r="A54" s="71" t="s">
        <v>54</v>
      </c>
      <c r="B54" s="148"/>
      <c r="C54" s="145">
        <f>ROUND('Base FTE'!AO55,0)</f>
        <v>2767</v>
      </c>
      <c r="D54" s="391">
        <f>ROUND('Base FTE'!AS55,0)</f>
        <v>2785</v>
      </c>
      <c r="E54" s="145">
        <f>ROUND('Base FTE'!AW55,0)</f>
        <v>2935</v>
      </c>
      <c r="F54" s="145">
        <f t="shared" si="8"/>
        <v>2829</v>
      </c>
      <c r="G54" s="148"/>
      <c r="H54" s="392"/>
      <c r="I54" s="148"/>
      <c r="J54" s="148"/>
      <c r="K54" s="145">
        <f>($F54/$F$57)*$K$29</f>
        <v>3863.8622320302647</v>
      </c>
      <c r="L54" s="397"/>
      <c r="M54" s="145"/>
    </row>
    <row r="55" spans="1:13" s="1" customFormat="1">
      <c r="A55" s="71" t="s">
        <v>44</v>
      </c>
      <c r="B55" s="148"/>
      <c r="C55" s="145">
        <f>ROUND('Base FTE'!AO56,0)</f>
        <v>2949</v>
      </c>
      <c r="D55" s="391">
        <f>ROUND('Base FTE'!AS56,0)</f>
        <v>3088</v>
      </c>
      <c r="E55" s="145">
        <f>ROUND('Base FTE'!AW56,0)</f>
        <v>3226</v>
      </c>
      <c r="F55" s="145">
        <f t="shared" si="8"/>
        <v>3088</v>
      </c>
      <c r="G55" s="148"/>
      <c r="H55" s="392"/>
      <c r="I55" s="148"/>
      <c r="J55" s="148"/>
      <c r="K55" s="145">
        <f>($F55/$F$57)*$K$29</f>
        <v>4217.6057166876844</v>
      </c>
      <c r="L55" s="397"/>
      <c r="M55" s="145"/>
    </row>
    <row r="56" spans="1:13" s="1" customFormat="1">
      <c r="A56" s="71" t="s">
        <v>82</v>
      </c>
      <c r="B56" s="148"/>
      <c r="C56" s="145">
        <f>ROUND('Base FTE'!AO57,0)</f>
        <v>0</v>
      </c>
      <c r="D56" s="391">
        <f>ROUND('Base FTE'!AS57,0)</f>
        <v>0</v>
      </c>
      <c r="E56" s="145">
        <f>ROUND('Base FTE'!AW57,0)</f>
        <v>0</v>
      </c>
      <c r="F56" s="145">
        <f t="shared" si="8"/>
        <v>0</v>
      </c>
      <c r="G56" s="148"/>
      <c r="H56" s="392"/>
      <c r="I56" s="148"/>
      <c r="J56" s="148"/>
      <c r="K56" s="145">
        <f>($F56/$F$57)*$K$29</f>
        <v>0</v>
      </c>
      <c r="L56" s="397"/>
      <c r="M56" s="145"/>
    </row>
    <row r="57" spans="1:13" s="1" customFormat="1">
      <c r="A57" s="124" t="s">
        <v>83</v>
      </c>
      <c r="B57" s="148"/>
      <c r="C57" s="148">
        <f>ROUND('Base FTE'!AO58,0)</f>
        <v>9222</v>
      </c>
      <c r="D57" s="392">
        <f>ROUND('Base FTE'!AS58,0)</f>
        <v>9434</v>
      </c>
      <c r="E57" s="148">
        <f>'Base FTE'!AW58</f>
        <v>9891.5430000002289</v>
      </c>
      <c r="F57" s="148">
        <f t="shared" si="8"/>
        <v>9516</v>
      </c>
      <c r="G57" s="148"/>
      <c r="H57" s="392"/>
      <c r="I57" s="148"/>
      <c r="J57" s="148"/>
      <c r="K57" s="148">
        <f>($F57/$F$57)*$K$29</f>
        <v>12997</v>
      </c>
      <c r="L57" s="397"/>
      <c r="M57" s="145"/>
    </row>
    <row r="58" spans="1:13" s="1" customFormat="1">
      <c r="A58" s="71" t="s">
        <v>38</v>
      </c>
      <c r="B58" s="148"/>
      <c r="C58" s="145">
        <f>ROUND('Base FTE'!AO59,0)</f>
        <v>4960</v>
      </c>
      <c r="D58" s="391">
        <f>ROUND('Base FTE'!AS59,0)</f>
        <v>5560</v>
      </c>
      <c r="E58" s="145">
        <f>ROUND('Base FTE'!AW59,0)</f>
        <v>5805</v>
      </c>
      <c r="F58" s="145">
        <f t="shared" si="8"/>
        <v>5442</v>
      </c>
      <c r="G58" s="148"/>
      <c r="H58" s="392"/>
      <c r="I58" s="148"/>
      <c r="J58" s="148"/>
      <c r="K58" s="145">
        <f>($F58/$F$60)*$K$33</f>
        <v>8629.1501719526168</v>
      </c>
      <c r="L58" s="397"/>
      <c r="M58" s="145"/>
    </row>
    <row r="59" spans="1:13" s="1" customFormat="1">
      <c r="A59" s="71" t="s">
        <v>84</v>
      </c>
      <c r="B59" s="148"/>
      <c r="C59" s="145">
        <f>ROUND('Base FTE'!AO60,0)</f>
        <v>2449</v>
      </c>
      <c r="D59" s="391">
        <f>ROUND('Base FTE'!AS60,0)</f>
        <v>2340</v>
      </c>
      <c r="E59" s="145">
        <f>ROUND('Base FTE'!AW60,0)</f>
        <v>2438</v>
      </c>
      <c r="F59" s="145">
        <f t="shared" si="8"/>
        <v>2409</v>
      </c>
      <c r="G59" s="148"/>
      <c r="H59" s="392"/>
      <c r="I59" s="148"/>
      <c r="J59" s="148"/>
      <c r="K59" s="145">
        <f>($F59/$F$60)*$K$33</f>
        <v>3819.8498280473823</v>
      </c>
      <c r="L59" s="397"/>
      <c r="M59" s="145"/>
    </row>
    <row r="60" spans="1:13" s="1" customFormat="1" ht="13.5" thickBot="1">
      <c r="A60" s="125" t="s">
        <v>85</v>
      </c>
      <c r="B60" s="150"/>
      <c r="C60" s="150">
        <f>ROUND('Base FTE'!AO61,0)</f>
        <v>7409</v>
      </c>
      <c r="D60" s="393">
        <f>ROUND('Base FTE'!AS61,0)</f>
        <v>7900</v>
      </c>
      <c r="E60" s="150">
        <f>'Base FTE'!AW61</f>
        <v>8242.767333332893</v>
      </c>
      <c r="F60" s="150">
        <f t="shared" si="8"/>
        <v>7851</v>
      </c>
      <c r="G60" s="150"/>
      <c r="H60" s="393"/>
      <c r="I60" s="150"/>
      <c r="J60" s="150"/>
      <c r="K60" s="150">
        <f>($F60/$F$60)*$K$33</f>
        <v>12449</v>
      </c>
      <c r="L60" s="398"/>
      <c r="M60" s="145"/>
    </row>
    <row r="61" spans="1:13" s="1" customFormat="1">
      <c r="A61" s="54" t="s">
        <v>170</v>
      </c>
    </row>
    <row r="62" spans="1:13" s="1" customFormat="1">
      <c r="A62" s="26"/>
      <c r="B62" s="26"/>
      <c r="C62" s="26"/>
      <c r="D62" s="26"/>
      <c r="E62" s="26"/>
      <c r="F62" s="26"/>
      <c r="G62" s="26"/>
      <c r="H62" s="26"/>
      <c r="I62" s="26"/>
      <c r="J62" s="26"/>
      <c r="K62" s="29"/>
    </row>
    <row r="63" spans="1:13" s="1" customFormat="1">
      <c r="A63" s="26"/>
      <c r="B63" s="26"/>
      <c r="C63" s="26"/>
      <c r="D63" s="26"/>
      <c r="E63" s="26"/>
      <c r="F63" s="26"/>
      <c r="G63" s="26"/>
      <c r="H63" s="26"/>
      <c r="I63" s="26"/>
      <c r="J63" s="26"/>
      <c r="K63" s="29"/>
    </row>
    <row r="64" spans="1:13" s="1" customFormat="1">
      <c r="A64" s="26"/>
      <c r="B64" s="26"/>
      <c r="C64" s="26"/>
      <c r="D64" s="26"/>
      <c r="E64" s="26"/>
      <c r="F64" s="26"/>
      <c r="G64" s="26"/>
      <c r="H64" s="26"/>
      <c r="I64" s="26"/>
      <c r="J64" s="26"/>
      <c r="K64" s="29"/>
    </row>
    <row r="65" spans="1:12" s="1" customFormat="1">
      <c r="A65" s="26"/>
      <c r="B65" s="26"/>
      <c r="C65" s="26"/>
      <c r="D65" s="26"/>
      <c r="E65" s="26"/>
      <c r="F65" s="26"/>
      <c r="G65" s="26"/>
      <c r="H65" s="26"/>
      <c r="I65" s="26"/>
      <c r="J65" s="26"/>
      <c r="K65" s="29"/>
      <c r="L65" s="26"/>
    </row>
    <row r="66" spans="1:12" s="1" customFormat="1">
      <c r="A66" s="26"/>
      <c r="B66" s="26"/>
      <c r="C66" s="26"/>
      <c r="D66" s="26"/>
      <c r="E66" s="26"/>
      <c r="F66" s="26"/>
      <c r="G66" s="26"/>
      <c r="H66" s="26"/>
      <c r="I66" s="26"/>
      <c r="J66" s="26"/>
      <c r="K66" s="29"/>
      <c r="L66" s="26"/>
    </row>
    <row r="67" spans="1:12" s="1" customFormat="1">
      <c r="A67" s="26"/>
      <c r="B67" s="26"/>
      <c r="C67" s="26"/>
      <c r="D67" s="26"/>
      <c r="E67" s="26"/>
      <c r="F67" s="26"/>
      <c r="G67" s="26"/>
      <c r="H67" s="26"/>
      <c r="I67" s="26"/>
      <c r="J67" s="26"/>
      <c r="K67" s="29"/>
      <c r="L67" s="26"/>
    </row>
    <row r="68" spans="1:12" s="1" customFormat="1">
      <c r="A68" s="26"/>
      <c r="B68" s="26"/>
      <c r="C68" s="26"/>
      <c r="D68" s="26"/>
      <c r="E68" s="26"/>
      <c r="F68" s="26"/>
      <c r="G68" s="26"/>
      <c r="H68" s="26"/>
      <c r="I68" s="26"/>
      <c r="J68" s="26"/>
      <c r="K68" s="29"/>
      <c r="L68" s="26"/>
    </row>
    <row r="69" spans="1:12" s="1" customFormat="1">
      <c r="A69" s="26"/>
      <c r="B69" s="26"/>
      <c r="C69" s="26"/>
      <c r="D69" s="26"/>
      <c r="E69" s="26"/>
      <c r="F69" s="26"/>
      <c r="G69" s="26"/>
      <c r="H69" s="26"/>
      <c r="I69" s="26"/>
      <c r="J69" s="26"/>
      <c r="K69" s="29"/>
      <c r="L69" s="26"/>
    </row>
    <row r="70" spans="1:12" s="1" customFormat="1">
      <c r="A70" s="26"/>
      <c r="B70" s="26"/>
      <c r="C70" s="26"/>
      <c r="D70" s="26"/>
      <c r="E70" s="26"/>
      <c r="F70" s="26"/>
      <c r="G70" s="26"/>
      <c r="H70" s="26"/>
      <c r="I70" s="26"/>
      <c r="J70" s="26"/>
      <c r="K70" s="29"/>
      <c r="L70" s="26"/>
    </row>
    <row r="71" spans="1:12" s="1" customFormat="1">
      <c r="A71" s="26"/>
      <c r="B71" s="26"/>
      <c r="C71" s="26"/>
      <c r="D71" s="26"/>
      <c r="E71" s="26"/>
      <c r="F71" s="26"/>
      <c r="G71" s="26"/>
      <c r="H71" s="26"/>
      <c r="I71" s="26"/>
      <c r="J71" s="26"/>
      <c r="K71" s="29"/>
      <c r="L71" s="26"/>
    </row>
    <row r="72" spans="1:12" s="1" customFormat="1">
      <c r="A72" s="26"/>
      <c r="B72" s="26"/>
      <c r="C72" s="26"/>
      <c r="D72" s="26"/>
      <c r="E72" s="26"/>
      <c r="F72" s="26"/>
      <c r="G72" s="26"/>
      <c r="H72" s="26"/>
      <c r="I72" s="26"/>
      <c r="J72" s="26"/>
      <c r="K72" s="29"/>
      <c r="L72" s="26"/>
    </row>
    <row r="73" spans="1:12" s="1" customFormat="1">
      <c r="A73" s="26"/>
      <c r="B73" s="26"/>
      <c r="C73" s="26"/>
      <c r="D73" s="26"/>
      <c r="E73" s="26"/>
      <c r="F73" s="26"/>
      <c r="G73" s="26"/>
      <c r="H73" s="26"/>
      <c r="I73" s="26"/>
      <c r="J73" s="26"/>
      <c r="K73" s="29"/>
      <c r="L73" s="26"/>
    </row>
    <row r="74" spans="1:12" s="1" customFormat="1">
      <c r="A74" s="26"/>
      <c r="B74" s="26"/>
      <c r="C74" s="26"/>
      <c r="D74" s="26"/>
      <c r="E74" s="26"/>
      <c r="F74" s="26"/>
      <c r="G74" s="26"/>
      <c r="H74" s="26"/>
      <c r="I74" s="26"/>
      <c r="J74" s="26"/>
      <c r="K74" s="29"/>
      <c r="L74" s="26"/>
    </row>
    <row r="75" spans="1:12" s="1" customFormat="1">
      <c r="A75" s="26"/>
      <c r="B75" s="26"/>
      <c r="C75" s="26"/>
      <c r="D75" s="26"/>
      <c r="E75" s="26"/>
      <c r="F75" s="26"/>
      <c r="G75" s="26"/>
      <c r="H75" s="26"/>
      <c r="I75" s="26"/>
      <c r="J75" s="26"/>
      <c r="K75" s="29"/>
      <c r="L75" s="26"/>
    </row>
    <row r="76" spans="1:12" s="1" customFormat="1">
      <c r="A76" s="26"/>
      <c r="B76" s="26"/>
      <c r="C76" s="26"/>
      <c r="D76" s="26"/>
      <c r="E76" s="26"/>
      <c r="F76" s="26"/>
      <c r="G76" s="26"/>
      <c r="H76" s="26"/>
      <c r="I76" s="26"/>
      <c r="J76" s="26"/>
      <c r="K76" s="29"/>
      <c r="L76" s="26"/>
    </row>
    <row r="77" spans="1:12" s="1" customFormat="1">
      <c r="A77" s="26"/>
      <c r="B77" s="26"/>
      <c r="C77" s="26"/>
      <c r="D77" s="26"/>
      <c r="E77" s="26"/>
      <c r="F77" s="26"/>
      <c r="G77" s="26"/>
      <c r="H77" s="26"/>
      <c r="I77" s="26"/>
      <c r="J77" s="26"/>
      <c r="K77" s="29"/>
      <c r="L77" s="26"/>
    </row>
    <row r="78" spans="1:12" s="1" customFormat="1">
      <c r="A78" s="26"/>
      <c r="B78" s="26"/>
      <c r="C78" s="26"/>
      <c r="D78" s="26"/>
      <c r="E78" s="26"/>
      <c r="F78" s="26"/>
      <c r="G78" s="26"/>
      <c r="H78" s="26"/>
      <c r="I78" s="26"/>
      <c r="J78" s="26"/>
      <c r="K78" s="29"/>
      <c r="L78" s="26"/>
    </row>
    <row r="79" spans="1:12" s="1" customFormat="1">
      <c r="A79" s="26"/>
      <c r="B79" s="26"/>
      <c r="C79" s="26"/>
      <c r="D79" s="26"/>
      <c r="E79" s="26"/>
      <c r="F79" s="26"/>
      <c r="G79" s="26"/>
      <c r="H79" s="26"/>
      <c r="I79" s="26"/>
      <c r="J79" s="26"/>
      <c r="K79" s="29"/>
      <c r="L79" s="26"/>
    </row>
    <row r="80" spans="1:12" s="1" customFormat="1">
      <c r="A80" s="26"/>
      <c r="B80" s="26"/>
      <c r="C80" s="26"/>
      <c r="D80" s="26"/>
      <c r="E80" s="26"/>
      <c r="F80" s="26"/>
      <c r="G80" s="26"/>
      <c r="H80" s="26"/>
      <c r="I80" s="26"/>
      <c r="J80" s="26"/>
      <c r="K80" s="29"/>
      <c r="L80" s="26"/>
    </row>
    <row r="81" spans="1:12" s="1" customFormat="1">
      <c r="A81" s="26"/>
      <c r="B81" s="26"/>
      <c r="C81" s="26"/>
      <c r="D81" s="26"/>
      <c r="E81" s="26"/>
      <c r="F81" s="26"/>
      <c r="G81" s="26"/>
      <c r="H81" s="26"/>
      <c r="I81" s="26"/>
      <c r="J81" s="26"/>
      <c r="K81" s="29"/>
      <c r="L81" s="26"/>
    </row>
  </sheetData>
  <pageMargins left="0.7" right="0.7" top="0.75" bottom="0.75" header="0.3" footer="0.3"/>
  <pageSetup scale="92" orientation="landscape" r:id="rId1"/>
  <headerFooter>
    <oddFooter>Page &amp;P</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P65"/>
  <sheetViews>
    <sheetView showGridLines="0" zoomScaleNormal="100" workbookViewId="0"/>
  </sheetViews>
  <sheetFormatPr defaultColWidth="9.140625" defaultRowHeight="12.75"/>
  <cols>
    <col min="1" max="1" width="24.28515625" style="3" customWidth="1"/>
    <col min="2" max="2" width="11.140625" style="3" bestFit="1" customWidth="1"/>
    <col min="3" max="3" width="8.7109375" style="3" customWidth="1"/>
    <col min="4" max="4" width="8.85546875" style="3" bestFit="1" customWidth="1"/>
    <col min="5" max="5" width="8.7109375" style="3" bestFit="1" customWidth="1"/>
    <col min="6" max="6" width="7.5703125" style="3" bestFit="1" customWidth="1"/>
    <col min="7" max="7" width="10.28515625" style="3" bestFit="1" customWidth="1"/>
    <col min="8" max="8" width="11.28515625" style="3" bestFit="1" customWidth="1"/>
    <col min="9" max="9" width="11.140625" style="3" bestFit="1" customWidth="1"/>
    <col min="10" max="10" width="8.7109375" style="3" customWidth="1"/>
    <col min="11" max="11" width="8.85546875" style="3" bestFit="1" customWidth="1"/>
    <col min="12" max="12" width="8.7109375" style="3" bestFit="1" customWidth="1"/>
    <col min="13" max="13" width="7.5703125" style="3" bestFit="1" customWidth="1"/>
    <col min="14" max="14" width="10.28515625" style="3" customWidth="1"/>
    <col min="15" max="15" width="11.28515625" style="3" bestFit="1" customWidth="1"/>
    <col min="16" max="16" width="9.140625" style="3" customWidth="1"/>
    <col min="17" max="16384" width="9.140625" style="3"/>
  </cols>
  <sheetData>
    <row r="1" spans="1:15" ht="15">
      <c r="A1" s="270" t="s">
        <v>129</v>
      </c>
      <c r="G1" s="356"/>
      <c r="N1" s="356"/>
    </row>
    <row r="2" spans="1:15">
      <c r="A2" s="15" t="s">
        <v>47</v>
      </c>
    </row>
    <row r="3" spans="1:15">
      <c r="A3" s="15" t="str">
        <f>CONCATENATE("For Academic Year ",Data!$X$3)</f>
        <v>For Academic Year 2023-24</v>
      </c>
    </row>
    <row r="6" spans="1:15" s="13" customFormat="1" ht="12" customHeight="1" thickBot="1">
      <c r="A6" s="15"/>
      <c r="B6" s="15"/>
      <c r="C6" s="15"/>
      <c r="D6" s="15"/>
      <c r="E6" s="15"/>
      <c r="F6" s="15"/>
      <c r="G6" s="15"/>
      <c r="H6" s="15"/>
      <c r="I6" s="15"/>
      <c r="J6" s="15"/>
      <c r="K6" s="15"/>
      <c r="L6" s="15"/>
      <c r="M6" s="15"/>
      <c r="O6" s="15"/>
    </row>
    <row r="7" spans="1:15" s="13" customFormat="1" ht="12" customHeight="1">
      <c r="A7" s="86"/>
      <c r="B7" s="109" t="s">
        <v>733</v>
      </c>
      <c r="C7" s="109" t="s">
        <v>734</v>
      </c>
      <c r="D7" s="109" t="s">
        <v>735</v>
      </c>
      <c r="E7" s="109" t="s">
        <v>736</v>
      </c>
      <c r="F7" s="109" t="s">
        <v>615</v>
      </c>
      <c r="G7" s="109" t="s">
        <v>615</v>
      </c>
      <c r="H7" s="225" t="s">
        <v>615</v>
      </c>
      <c r="I7" s="109" t="str">
        <f>CONCATENATE("Summer ",MID(Data!$X$3,3,2))</f>
        <v>Summer 23</v>
      </c>
      <c r="J7" s="109" t="str">
        <f>CONCATENATE("Fall ",MID(Data!$X$3,3,2))</f>
        <v>Fall 23</v>
      </c>
      <c r="K7" s="109" t="str">
        <f>CONCATENATE("Winter ",MID(Data!$X$3,6,2))</f>
        <v>Winter 24</v>
      </c>
      <c r="L7" s="109" t="str">
        <f>CONCATENATE("Spring ",MID(Data!$X$3,6,2))</f>
        <v>Spring 24</v>
      </c>
      <c r="M7" s="109" t="str">
        <f>Data!$X$3</f>
        <v>2023-24</v>
      </c>
      <c r="N7" s="109" t="str">
        <f>Data!$X$3</f>
        <v>2023-24</v>
      </c>
      <c r="O7" s="75" t="str">
        <f>Data!$X$3</f>
        <v>2023-24</v>
      </c>
    </row>
    <row r="8" spans="1:15" s="13" customFormat="1" ht="12" customHeight="1" thickBot="1">
      <c r="A8" s="127" t="s">
        <v>0</v>
      </c>
      <c r="B8" s="49" t="s">
        <v>33</v>
      </c>
      <c r="C8" s="49" t="s">
        <v>33</v>
      </c>
      <c r="D8" s="49" t="s">
        <v>33</v>
      </c>
      <c r="E8" s="49" t="s">
        <v>33</v>
      </c>
      <c r="F8" s="49" t="s">
        <v>31</v>
      </c>
      <c r="G8" s="49" t="s">
        <v>127</v>
      </c>
      <c r="H8" s="223" t="s">
        <v>128</v>
      </c>
      <c r="I8" s="49" t="s">
        <v>33</v>
      </c>
      <c r="J8" s="49" t="s">
        <v>33</v>
      </c>
      <c r="K8" s="49" t="s">
        <v>33</v>
      </c>
      <c r="L8" s="49" t="s">
        <v>33</v>
      </c>
      <c r="M8" s="49" t="s">
        <v>31</v>
      </c>
      <c r="N8" s="49" t="s">
        <v>127</v>
      </c>
      <c r="O8" s="262" t="s">
        <v>128</v>
      </c>
    </row>
    <row r="9" spans="1:15" s="13" customFormat="1" ht="12" customHeight="1">
      <c r="A9" s="265" t="s">
        <v>1</v>
      </c>
      <c r="B9" s="268">
        <v>493.53300000000587</v>
      </c>
      <c r="C9" s="268">
        <v>1363.0270000000401</v>
      </c>
      <c r="D9" s="268">
        <v>802.76600000000383</v>
      </c>
      <c r="E9" s="268">
        <v>968.60999999998489</v>
      </c>
      <c r="F9" s="269">
        <v>1209.3120000000115</v>
      </c>
      <c r="G9" s="269">
        <v>2740.9493333334467</v>
      </c>
      <c r="H9" s="359">
        <v>0.44120188041903297</v>
      </c>
      <c r="I9" s="268">
        <f>SUMIFS(Data!$M:$M,Data!$D:$D,$A9,Data!$C:$C,1)</f>
        <v>696.75900000002105</v>
      </c>
      <c r="J9" s="268">
        <f>SUMIFS(Data!$M:$M,Data!$D:$D,$A9,Data!$C:$C,2)</f>
        <v>1392.2909999999999</v>
      </c>
      <c r="K9" s="268">
        <f>SUMIFS(Data!$M:$M,Data!$D:$D,$A9,Data!$C:$C,3)</f>
        <v>1026.9029999999889</v>
      </c>
      <c r="L9" s="268">
        <f>SUMIFS(Data!$M:$M,Data!$D:$D,$A9,Data!$C:$C,4)</f>
        <v>1063.64399999999</v>
      </c>
      <c r="M9" s="269">
        <f t="shared" ref="M9" si="0">(I9+J9+K9+L9)/3</f>
        <v>1393.1989999999998</v>
      </c>
      <c r="N9" s="269">
        <f>SUMIFS(Data!$R:$R,Data!$D:$D,$A9)/3</f>
        <v>3025.3596666668905</v>
      </c>
      <c r="O9" s="359">
        <f>M9/N9</f>
        <v>0.46050689951020596</v>
      </c>
    </row>
    <row r="10" spans="1:15" s="13" customFormat="1" ht="12" customHeight="1">
      <c r="A10" s="263" t="s">
        <v>2</v>
      </c>
      <c r="B10" s="145">
        <v>665.91600000000699</v>
      </c>
      <c r="C10" s="207">
        <v>1960.06200000012</v>
      </c>
      <c r="D10" s="161">
        <v>1986.0430000001099</v>
      </c>
      <c r="E10" s="161">
        <v>1973.04000000019</v>
      </c>
      <c r="F10" s="161">
        <v>2195.0203333334757</v>
      </c>
      <c r="G10" s="161">
        <v>5939.061999999537</v>
      </c>
      <c r="H10" s="360">
        <v>0.36959040557812778</v>
      </c>
      <c r="I10" s="145">
        <f>SUMIFS(Data!$M:$M,Data!$D:$D,$A10,Data!$C:$C,1)</f>
        <v>652.08600000000695</v>
      </c>
      <c r="J10" s="207">
        <f>SUMIFS(Data!$M:$M,Data!$D:$D,$A10,Data!$C:$C,2)</f>
        <v>1942.52200000015</v>
      </c>
      <c r="K10" s="161">
        <f>SUMIFS(Data!$M:$M,Data!$D:$D,$A10,Data!$C:$C,3)</f>
        <v>2040.48200000016</v>
      </c>
      <c r="L10" s="161">
        <f>SUMIFS(Data!$M:$M,Data!$D:$D,$A10,Data!$C:$C,4)</f>
        <v>2028.66800000019</v>
      </c>
      <c r="M10" s="161">
        <f t="shared" ref="M10:M38" si="1">(I10+J10+K10+L10)/3</f>
        <v>2221.2526666668355</v>
      </c>
      <c r="N10" s="161">
        <f>SUMIFS(Data!$R:$R,Data!$D:$D,$A10)/3</f>
        <v>6086.8253333323473</v>
      </c>
      <c r="O10" s="360">
        <f t="shared" ref="O10:O38" si="2">M10/N10</f>
        <v>0.36492794601858058</v>
      </c>
    </row>
    <row r="11" spans="1:15" s="13" customFormat="1" ht="12" customHeight="1">
      <c r="A11" s="264" t="s">
        <v>3</v>
      </c>
      <c r="B11" s="148">
        <v>133.71</v>
      </c>
      <c r="C11" s="206">
        <v>755.61699999999587</v>
      </c>
      <c r="D11" s="130">
        <v>729.63600000000224</v>
      </c>
      <c r="E11" s="130">
        <v>694.73999999999512</v>
      </c>
      <c r="F11" s="130">
        <v>771.23433333333105</v>
      </c>
      <c r="G11" s="130">
        <v>1403.7343333333599</v>
      </c>
      <c r="H11" s="360">
        <v>0.54941616445465802</v>
      </c>
      <c r="I11" s="148">
        <f>SUMIFS(Data!$M:$M,Data!$D:$D,$A11,Data!$C:$C,1)</f>
        <v>122.572</v>
      </c>
      <c r="J11" s="206">
        <f>SUMIFS(Data!$M:$M,Data!$D:$D,$A11,Data!$C:$C,2)</f>
        <v>801.86200000002702</v>
      </c>
      <c r="K11" s="130">
        <f>SUMIFS(Data!$M:$M,Data!$D:$D,$A11,Data!$C:$C,3)</f>
        <v>739.91999999999905</v>
      </c>
      <c r="L11" s="130">
        <f>SUMIFS(Data!$M:$M,Data!$D:$D,$A11,Data!$C:$C,4)</f>
        <v>701.99800000001505</v>
      </c>
      <c r="M11" s="130">
        <f t="shared" si="1"/>
        <v>788.78400000001375</v>
      </c>
      <c r="N11" s="130">
        <f>SUMIFS(Data!$R:$R,Data!$D:$D,$A11)/3</f>
        <v>1477.8660000000498</v>
      </c>
      <c r="O11" s="360">
        <f t="shared" si="2"/>
        <v>0.53373174563863512</v>
      </c>
    </row>
    <row r="12" spans="1:15" s="13" customFormat="1" ht="12" customHeight="1">
      <c r="A12" s="263" t="s">
        <v>4</v>
      </c>
      <c r="B12" s="145">
        <v>67.900999999999996</v>
      </c>
      <c r="C12" s="207">
        <v>373.93700000000598</v>
      </c>
      <c r="D12" s="161">
        <v>362.21800000000201</v>
      </c>
      <c r="E12" s="161">
        <v>485.02999999999599</v>
      </c>
      <c r="F12" s="161">
        <v>429.69533333333464</v>
      </c>
      <c r="G12" s="161">
        <v>1238.9486666666769</v>
      </c>
      <c r="H12" s="360">
        <v>0.3468225479344566</v>
      </c>
      <c r="I12" s="145">
        <f>SUMIFS(Data!$M:$M,Data!$D:$D,$A12,Data!$C:$C,1)</f>
        <v>106.698999999999</v>
      </c>
      <c r="J12" s="207">
        <f>SUMIFS(Data!$M:$M,Data!$D:$D,$A12,Data!$C:$C,2)</f>
        <v>524.06699999999501</v>
      </c>
      <c r="K12" s="161">
        <f>SUMIFS(Data!$M:$M,Data!$D:$D,$A12,Data!$C:$C,3)</f>
        <v>553.41299999999706</v>
      </c>
      <c r="L12" s="161">
        <f>SUMIFS(Data!$M:$M,Data!$D:$D,$A12,Data!$C:$C,4)</f>
        <v>557.77499999999407</v>
      </c>
      <c r="M12" s="161">
        <f t="shared" si="1"/>
        <v>580.65133333332835</v>
      </c>
      <c r="N12" s="161">
        <f>SUMIFS(Data!$R:$R,Data!$D:$D,$A12)/3</f>
        <v>1415.0090000000303</v>
      </c>
      <c r="O12" s="360">
        <f t="shared" si="2"/>
        <v>0.41035168916474452</v>
      </c>
    </row>
    <row r="13" spans="1:15" s="13" customFormat="1" ht="12" customHeight="1">
      <c r="A13" s="264" t="s">
        <v>5</v>
      </c>
      <c r="B13" s="148">
        <v>118.012</v>
      </c>
      <c r="C13" s="206">
        <v>327.62800000000101</v>
      </c>
      <c r="D13" s="130">
        <v>321.02400000000199</v>
      </c>
      <c r="E13" s="130">
        <v>316.83600000000399</v>
      </c>
      <c r="F13" s="130">
        <v>361.16666666666896</v>
      </c>
      <c r="G13" s="130">
        <v>990.62966666665727</v>
      </c>
      <c r="H13" s="360">
        <v>0.36458293025076549</v>
      </c>
      <c r="I13" s="148">
        <f>SUMIFS(Data!$M:$M,Data!$D:$D,$A13,Data!$C:$C,1)</f>
        <v>157.47999999999999</v>
      </c>
      <c r="J13" s="206">
        <f>SUMIFS(Data!$M:$M,Data!$D:$D,$A13,Data!$C:$C,2)</f>
        <v>338.53200000000402</v>
      </c>
      <c r="K13" s="130">
        <f>SUMIFS(Data!$M:$M,Data!$D:$D,$A13,Data!$C:$C,3)</f>
        <v>331.98700000000298</v>
      </c>
      <c r="L13" s="130">
        <f>SUMIFS(Data!$M:$M,Data!$D:$D,$A13,Data!$C:$C,4)</f>
        <v>342.98300000000398</v>
      </c>
      <c r="M13" s="130">
        <f t="shared" si="1"/>
        <v>390.32733333333704</v>
      </c>
      <c r="N13" s="130">
        <f>SUMIFS(Data!$R:$R,Data!$D:$D,$A13)/3</f>
        <v>1042.3456666666543</v>
      </c>
      <c r="O13" s="360">
        <f t="shared" si="2"/>
        <v>0.37447014538044321</v>
      </c>
    </row>
    <row r="14" spans="1:15" s="13" customFormat="1" ht="12" customHeight="1">
      <c r="A14" s="263" t="s">
        <v>6</v>
      </c>
      <c r="B14" s="145">
        <v>155.05599999999902</v>
      </c>
      <c r="C14" s="207">
        <v>476.98000000000502</v>
      </c>
      <c r="D14" s="161">
        <v>457.543000000007</v>
      </c>
      <c r="E14" s="161">
        <v>466.102000000006</v>
      </c>
      <c r="F14" s="161">
        <v>518.56033333333903</v>
      </c>
      <c r="G14" s="161">
        <v>1309.8366666666759</v>
      </c>
      <c r="H14" s="360">
        <v>0.3958969438937695</v>
      </c>
      <c r="I14" s="145">
        <f>SUMIFS(Data!$M:$M,Data!$D:$D,$A14,Data!$C:$C,1)</f>
        <v>126.764</v>
      </c>
      <c r="J14" s="207">
        <f>SUMIFS(Data!$M:$M,Data!$D:$D,$A14,Data!$C:$C,2)</f>
        <v>554.93800000000988</v>
      </c>
      <c r="K14" s="161">
        <f>SUMIFS(Data!$M:$M,Data!$D:$D,$A14,Data!$C:$C,3)</f>
        <v>545.8120000000099</v>
      </c>
      <c r="L14" s="161">
        <f>SUMIFS(Data!$M:$M,Data!$D:$D,$A14,Data!$C:$C,4)</f>
        <v>546.77900000000807</v>
      </c>
      <c r="M14" s="161">
        <f t="shared" si="1"/>
        <v>591.43100000000925</v>
      </c>
      <c r="N14" s="161">
        <f>SUMIFS(Data!$R:$R,Data!$D:$D,$A14)/3</f>
        <v>1454.898666666709</v>
      </c>
      <c r="O14" s="360">
        <f t="shared" si="2"/>
        <v>0.40651009829779122</v>
      </c>
    </row>
    <row r="15" spans="1:15" s="13" customFormat="1" ht="12" customHeight="1">
      <c r="A15" s="264" t="s">
        <v>7</v>
      </c>
      <c r="B15" s="148">
        <v>615.60000000000491</v>
      </c>
      <c r="C15" s="206">
        <v>1385.4970000000396</v>
      </c>
      <c r="D15" s="130">
        <v>1431.7110000000198</v>
      </c>
      <c r="E15" s="130">
        <v>1501.0650000000396</v>
      </c>
      <c r="F15" s="130">
        <v>1644.624333333368</v>
      </c>
      <c r="G15" s="130">
        <v>4243.1803333336075</v>
      </c>
      <c r="H15" s="360">
        <v>0.38759237273361113</v>
      </c>
      <c r="I15" s="148">
        <f>SUMIFS(Data!$M:$M,Data!$D:$D,$A15,Data!$C:$C,1)</f>
        <v>678.74799999999072</v>
      </c>
      <c r="J15" s="206">
        <f>SUMIFS(Data!$M:$M,Data!$D:$D,$A15,Data!$C:$C,2)</f>
        <v>1527.5700000000697</v>
      </c>
      <c r="K15" s="130">
        <f>SUMIFS(Data!$M:$M,Data!$D:$D,$A15,Data!$C:$C,3)</f>
        <v>1541.4790000000698</v>
      </c>
      <c r="L15" s="130">
        <f>SUMIFS(Data!$M:$M,Data!$D:$D,$A15,Data!$C:$C,4)</f>
        <v>1573.9160000000797</v>
      </c>
      <c r="M15" s="130">
        <f t="shared" si="1"/>
        <v>1773.9043333334032</v>
      </c>
      <c r="N15" s="130">
        <f>SUMIFS(Data!$R:$R,Data!$D:$D,$A15)/3</f>
        <v>4651.3773333336221</v>
      </c>
      <c r="O15" s="360">
        <f t="shared" si="2"/>
        <v>0.3813718402549065</v>
      </c>
    </row>
    <row r="16" spans="1:15" s="13" customFormat="1" ht="12" customHeight="1">
      <c r="A16" s="263" t="s">
        <v>8</v>
      </c>
      <c r="B16" s="145">
        <v>639.62200000000894</v>
      </c>
      <c r="C16" s="207">
        <v>853.86400000002118</v>
      </c>
      <c r="D16" s="161">
        <v>862.13300000000197</v>
      </c>
      <c r="E16" s="161">
        <v>906.69600000000924</v>
      </c>
      <c r="F16" s="161">
        <v>1087.4383333333471</v>
      </c>
      <c r="G16" s="161">
        <v>2665.8793333336002</v>
      </c>
      <c r="H16" s="360">
        <v>0.40790981037147656</v>
      </c>
      <c r="I16" s="145">
        <f>SUMIFS(Data!$M:$M,Data!$D:$D,$A16,Data!$C:$C,1)</f>
        <v>809.09399999999812</v>
      </c>
      <c r="J16" s="207">
        <f>SUMIFS(Data!$M:$M,Data!$D:$D,$A16,Data!$C:$C,2)</f>
        <v>1090.3820000000301</v>
      </c>
      <c r="K16" s="161">
        <f>SUMIFS(Data!$M:$M,Data!$D:$D,$A16,Data!$C:$C,3)</f>
        <v>1099.73900000002</v>
      </c>
      <c r="L16" s="161">
        <f>SUMIFS(Data!$M:$M,Data!$D:$D,$A16,Data!$C:$C,4)</f>
        <v>1206.2550000000199</v>
      </c>
      <c r="M16" s="161">
        <f t="shared" si="1"/>
        <v>1401.8233333333562</v>
      </c>
      <c r="N16" s="161">
        <f>SUMIFS(Data!$R:$R,Data!$D:$D,$A16)/3</f>
        <v>2986.2050000002141</v>
      </c>
      <c r="O16" s="360">
        <f t="shared" si="2"/>
        <v>0.46943305410487751</v>
      </c>
    </row>
    <row r="17" spans="1:15" s="13" customFormat="1" ht="12" customHeight="1">
      <c r="A17" s="264" t="s">
        <v>9</v>
      </c>
      <c r="B17" s="148">
        <v>475.55500000000399</v>
      </c>
      <c r="C17" s="206">
        <v>1374.93400000011</v>
      </c>
      <c r="D17" s="130">
        <v>1340.4500000000401</v>
      </c>
      <c r="E17" s="130">
        <v>1363.8060000000501</v>
      </c>
      <c r="F17" s="130">
        <v>1518.2483333334014</v>
      </c>
      <c r="G17" s="130">
        <v>4227.0173333335106</v>
      </c>
      <c r="H17" s="360">
        <v>0.35917721968177507</v>
      </c>
      <c r="I17" s="148">
        <f>SUMIFS(Data!$M:$M,Data!$D:$D,$A17,Data!$C:$C,1)</f>
        <v>546.582000000005</v>
      </c>
      <c r="J17" s="206">
        <f>SUMIFS(Data!$M:$M,Data!$D:$D,$A17,Data!$C:$C,2)</f>
        <v>1458.50200000008</v>
      </c>
      <c r="K17" s="130">
        <f>SUMIFS(Data!$M:$M,Data!$D:$D,$A17,Data!$C:$C,3)</f>
        <v>1542.91500000008</v>
      </c>
      <c r="L17" s="130">
        <f>SUMIFS(Data!$M:$M,Data!$D:$D,$A17,Data!$C:$C,4)</f>
        <v>1480.03900000012</v>
      </c>
      <c r="M17" s="130">
        <f t="shared" si="1"/>
        <v>1676.0126666667618</v>
      </c>
      <c r="N17" s="130">
        <f>SUMIFS(Data!$R:$R,Data!$D:$D,$A17)/3</f>
        <v>4526.9433333336201</v>
      </c>
      <c r="O17" s="360">
        <f t="shared" si="2"/>
        <v>0.37023053819243501</v>
      </c>
    </row>
    <row r="18" spans="1:15" s="13" customFormat="1" ht="12" customHeight="1">
      <c r="A18" s="263" t="s">
        <v>10</v>
      </c>
      <c r="B18" s="145">
        <v>551.14700000000801</v>
      </c>
      <c r="C18" s="207">
        <v>1105.8980000000199</v>
      </c>
      <c r="D18" s="161">
        <v>1173.8790000000199</v>
      </c>
      <c r="E18" s="161">
        <v>1198.8930000000501</v>
      </c>
      <c r="F18" s="161">
        <v>1343.2723333333659</v>
      </c>
      <c r="G18" s="161">
        <v>3298.9183333335427</v>
      </c>
      <c r="H18" s="360">
        <v>0.40718568864237237</v>
      </c>
      <c r="I18" s="145">
        <f>SUMIFS(Data!$M:$M,Data!$D:$D,$A18,Data!$C:$C,1)</f>
        <v>678.953000000001</v>
      </c>
      <c r="J18" s="207">
        <f>SUMIFS(Data!$M:$M,Data!$D:$D,$A18,Data!$C:$C,2)</f>
        <v>1279.1120000000601</v>
      </c>
      <c r="K18" s="161">
        <f>SUMIFS(Data!$M:$M,Data!$D:$D,$A18,Data!$C:$C,3)</f>
        <v>1302.3330000000599</v>
      </c>
      <c r="L18" s="161">
        <f>SUMIFS(Data!$M:$M,Data!$D:$D,$A18,Data!$C:$C,4)</f>
        <v>1323.8470000000898</v>
      </c>
      <c r="M18" s="161">
        <f t="shared" si="1"/>
        <v>1528.081666666737</v>
      </c>
      <c r="N18" s="161">
        <f>SUMIFS(Data!$R:$R,Data!$D:$D,$A18)/3</f>
        <v>3588.5976666668271</v>
      </c>
      <c r="O18" s="360">
        <f t="shared" si="2"/>
        <v>0.42581582239227578</v>
      </c>
    </row>
    <row r="19" spans="1:15" s="13" customFormat="1" ht="12" customHeight="1">
      <c r="A19" s="264" t="s">
        <v>11</v>
      </c>
      <c r="B19" s="148">
        <v>687.70300000001771</v>
      </c>
      <c r="C19" s="206">
        <v>1539.724000000049</v>
      </c>
      <c r="D19" s="130">
        <v>1608.0820000000199</v>
      </c>
      <c r="E19" s="130">
        <v>1607.7649999999892</v>
      </c>
      <c r="F19" s="130">
        <v>1814.424666666692</v>
      </c>
      <c r="G19" s="130">
        <v>3972.259333333599</v>
      </c>
      <c r="H19" s="360">
        <v>0.45677397027952621</v>
      </c>
      <c r="I19" s="148">
        <f>SUMIFS(Data!$M:$M,Data!$D:$D,$A19,Data!$C:$C,1)</f>
        <v>714.67299999999796</v>
      </c>
      <c r="J19" s="206">
        <f>SUMIFS(Data!$M:$M,Data!$D:$D,$A19,Data!$C:$C,2)</f>
        <v>1605.9020000000498</v>
      </c>
      <c r="K19" s="130">
        <f>SUMIFS(Data!$M:$M,Data!$D:$D,$A19,Data!$C:$C,3)</f>
        <v>1460.0159999999787</v>
      </c>
      <c r="L19" s="130">
        <f>SUMIFS(Data!$M:$M,Data!$D:$D,$A19,Data!$C:$C,4)</f>
        <v>1516.6139999999996</v>
      </c>
      <c r="M19" s="130">
        <f t="shared" si="1"/>
        <v>1765.7350000000088</v>
      </c>
      <c r="N19" s="130">
        <f>SUMIFS(Data!$R:$R,Data!$D:$D,$A19)/3</f>
        <v>3927.2360000003296</v>
      </c>
      <c r="O19" s="360">
        <f t="shared" si="2"/>
        <v>0.44961265378496751</v>
      </c>
    </row>
    <row r="20" spans="1:15" s="13" customFormat="1" ht="12" customHeight="1">
      <c r="A20" s="263" t="s">
        <v>12</v>
      </c>
      <c r="B20" s="145">
        <v>65.294999999999902</v>
      </c>
      <c r="C20" s="207">
        <v>341.24300000000397</v>
      </c>
      <c r="D20" s="161">
        <v>345.48400000000402</v>
      </c>
      <c r="E20" s="161">
        <v>350.83900000000602</v>
      </c>
      <c r="F20" s="161">
        <v>367.62033333333801</v>
      </c>
      <c r="G20" s="161">
        <v>1023.8403333333284</v>
      </c>
      <c r="H20" s="360">
        <v>0.35906021804832827</v>
      </c>
      <c r="I20" s="145">
        <f>SUMIFS(Data!$M:$M,Data!$D:$D,$A20,Data!$C:$C,1)</f>
        <v>81.861999999999796</v>
      </c>
      <c r="J20" s="207">
        <f>SUMIFS(Data!$M:$M,Data!$D:$D,$A20,Data!$C:$C,2)</f>
        <v>342.55800000000102</v>
      </c>
      <c r="K20" s="161">
        <f>SUMIFS(Data!$M:$M,Data!$D:$D,$A20,Data!$C:$C,3)</f>
        <v>368.93900000000599</v>
      </c>
      <c r="L20" s="161">
        <f>SUMIFS(Data!$M:$M,Data!$D:$D,$A20,Data!$C:$C,4)</f>
        <v>330.42900000000299</v>
      </c>
      <c r="M20" s="161">
        <f t="shared" si="1"/>
        <v>374.59600000000324</v>
      </c>
      <c r="N20" s="161">
        <f>SUMIFS(Data!$R:$R,Data!$D:$D,$A20)/3</f>
        <v>1028.7689999999932</v>
      </c>
      <c r="O20" s="360">
        <f t="shared" si="2"/>
        <v>0.3641206140542782</v>
      </c>
    </row>
    <row r="21" spans="1:15" s="13" customFormat="1" ht="12" customHeight="1">
      <c r="A21" s="264" t="s">
        <v>13</v>
      </c>
      <c r="B21" s="148">
        <v>703.980000000004</v>
      </c>
      <c r="C21" s="206">
        <v>1596.3720000000897</v>
      </c>
      <c r="D21" s="130">
        <v>1610.3240000000396</v>
      </c>
      <c r="E21" s="130">
        <v>1720.31800000011</v>
      </c>
      <c r="F21" s="130">
        <v>1876.9980000000812</v>
      </c>
      <c r="G21" s="130">
        <v>4115.0200000003224</v>
      </c>
      <c r="H21" s="360">
        <v>0.45613338452788421</v>
      </c>
      <c r="I21" s="148">
        <f>SUMIFS(Data!$M:$M,Data!$D:$D,$A21,Data!$C:$C,1)</f>
        <v>820.35399999998401</v>
      </c>
      <c r="J21" s="206">
        <f>SUMIFS(Data!$M:$M,Data!$D:$D,$A21,Data!$C:$C,2)</f>
        <v>1876.39800000016</v>
      </c>
      <c r="K21" s="130">
        <f>SUMIFS(Data!$M:$M,Data!$D:$D,$A21,Data!$C:$C,3)</f>
        <v>1844.3190000000898</v>
      </c>
      <c r="L21" s="130">
        <f>SUMIFS(Data!$M:$M,Data!$D:$D,$A21,Data!$C:$C,4)</f>
        <v>1920.6849999999997</v>
      </c>
      <c r="M21" s="130">
        <f t="shared" si="1"/>
        <v>2153.9186666667442</v>
      </c>
      <c r="N21" s="130">
        <f>SUMIFS(Data!$R:$R,Data!$D:$D,$A21)/3</f>
        <v>4581.5133333337599</v>
      </c>
      <c r="O21" s="360">
        <f t="shared" si="2"/>
        <v>0.47013257628117283</v>
      </c>
    </row>
    <row r="22" spans="1:15" s="13" customFormat="1" ht="12" customHeight="1">
      <c r="A22" s="263" t="s">
        <v>14</v>
      </c>
      <c r="B22" s="145">
        <v>1305.6209999999801</v>
      </c>
      <c r="C22" s="207">
        <v>2179.62499999992</v>
      </c>
      <c r="D22" s="161">
        <v>2295.42399999998</v>
      </c>
      <c r="E22" s="161">
        <v>2274.6709999999898</v>
      </c>
      <c r="F22" s="161">
        <v>2685.113666666623</v>
      </c>
      <c r="G22" s="161">
        <v>4568.2353333333567</v>
      </c>
      <c r="H22" s="360">
        <v>0.58777919059335004</v>
      </c>
      <c r="I22" s="145">
        <f>SUMIFS(Data!$M:$M,Data!$D:$D,$A22,Data!$C:$C,1)</f>
        <v>1311.9079999999699</v>
      </c>
      <c r="J22" s="207">
        <f>SUMIFS(Data!$M:$M,Data!$D:$D,$A22,Data!$C:$C,2)</f>
        <v>2180.5880000000102</v>
      </c>
      <c r="K22" s="161">
        <f>SUMIFS(Data!$M:$M,Data!$D:$D,$A22,Data!$C:$C,3)</f>
        <v>2322.3099999999099</v>
      </c>
      <c r="L22" s="161">
        <f>SUMIFS(Data!$M:$M,Data!$D:$D,$A22,Data!$C:$C,4)</f>
        <v>2237.5830000000401</v>
      </c>
      <c r="M22" s="161">
        <f t="shared" si="1"/>
        <v>2684.1296666666435</v>
      </c>
      <c r="N22" s="161">
        <f>SUMIFS(Data!$R:$R,Data!$D:$D,$A22)/3</f>
        <v>4726.3089999999866</v>
      </c>
      <c r="O22" s="360">
        <f t="shared" si="2"/>
        <v>0.56791243794399626</v>
      </c>
    </row>
    <row r="23" spans="1:15" s="13" customFormat="1" ht="12" customHeight="1">
      <c r="A23" s="264" t="s">
        <v>15</v>
      </c>
      <c r="B23" s="148">
        <v>496.40399999999903</v>
      </c>
      <c r="C23" s="206">
        <v>1223.3460000000298</v>
      </c>
      <c r="D23" s="130">
        <v>1236.0330000000199</v>
      </c>
      <c r="E23" s="130">
        <v>1245.9460000000399</v>
      </c>
      <c r="F23" s="130">
        <v>1400.5763333333628</v>
      </c>
      <c r="G23" s="130">
        <v>2337.9783333334749</v>
      </c>
      <c r="H23" s="360">
        <v>0.59905445374099331</v>
      </c>
      <c r="I23" s="148">
        <f>SUMIFS(Data!$M:$M,Data!$D:$D,$A23,Data!$C:$C,1)</f>
        <v>605.24000000000103</v>
      </c>
      <c r="J23" s="206">
        <f>SUMIFS(Data!$M:$M,Data!$D:$D,$A23,Data!$C:$C,2)</f>
        <v>1409.7060000000199</v>
      </c>
      <c r="K23" s="130">
        <f>SUMIFS(Data!$M:$M,Data!$D:$D,$A23,Data!$C:$C,3)</f>
        <v>1470.2110000000298</v>
      </c>
      <c r="L23" s="130">
        <f>SUMIFS(Data!$M:$M,Data!$D:$D,$A23,Data!$C:$C,4)</f>
        <v>1341.7139999999999</v>
      </c>
      <c r="M23" s="130">
        <f t="shared" si="1"/>
        <v>1608.9570000000167</v>
      </c>
      <c r="N23" s="130">
        <f>SUMIFS(Data!$R:$R,Data!$D:$D,$A23)/3</f>
        <v>2619.2690000000694</v>
      </c>
      <c r="O23" s="360">
        <f t="shared" si="2"/>
        <v>0.61427711319454936</v>
      </c>
    </row>
    <row r="24" spans="1:15" s="13" customFormat="1" ht="12" customHeight="1">
      <c r="A24" s="263" t="s">
        <v>16</v>
      </c>
      <c r="B24" s="145">
        <v>360.85000000000298</v>
      </c>
      <c r="C24" s="207">
        <v>703.22799999999597</v>
      </c>
      <c r="D24" s="161">
        <v>653.91199999999299</v>
      </c>
      <c r="E24" s="161">
        <v>621.26800000000105</v>
      </c>
      <c r="F24" s="161">
        <v>779.75266666666437</v>
      </c>
      <c r="G24" s="161">
        <v>1786.5500000001186</v>
      </c>
      <c r="H24" s="360">
        <v>0.43645723134903169</v>
      </c>
      <c r="I24" s="145">
        <f>SUMIFS(Data!$M:$M,Data!$D:$D,$A24,Data!$C:$C,1)</f>
        <v>300.280000000001</v>
      </c>
      <c r="J24" s="207">
        <f>SUMIFS(Data!$M:$M,Data!$D:$D,$A24,Data!$C:$C,2)</f>
        <v>702.94200000001001</v>
      </c>
      <c r="K24" s="161">
        <f>SUMIFS(Data!$M:$M,Data!$D:$D,$A24,Data!$C:$C,3)</f>
        <v>710.31800000000896</v>
      </c>
      <c r="L24" s="161">
        <f>SUMIFS(Data!$M:$M,Data!$D:$D,$A24,Data!$C:$C,4)</f>
        <v>731.64700000000096</v>
      </c>
      <c r="M24" s="161">
        <f t="shared" si="1"/>
        <v>815.06233333334023</v>
      </c>
      <c r="N24" s="161">
        <f>SUMIFS(Data!$R:$R,Data!$D:$D,$A24)/3</f>
        <v>1880.5220000001443</v>
      </c>
      <c r="O24" s="360">
        <f t="shared" si="2"/>
        <v>0.4334234501554769</v>
      </c>
    </row>
    <row r="25" spans="1:15" s="13" customFormat="1" ht="12" customHeight="1">
      <c r="A25" s="264" t="s">
        <v>17</v>
      </c>
      <c r="B25" s="148">
        <v>525.08899999999892</v>
      </c>
      <c r="C25" s="206">
        <v>1075.57900000009</v>
      </c>
      <c r="D25" s="130">
        <v>1097.9960000000801</v>
      </c>
      <c r="E25" s="130">
        <v>1026.96199999999</v>
      </c>
      <c r="F25" s="130">
        <v>1241.8753333333864</v>
      </c>
      <c r="G25" s="130">
        <v>3395.3816666668395</v>
      </c>
      <c r="H25" s="360">
        <v>0.36575426719332677</v>
      </c>
      <c r="I25" s="148">
        <f>SUMIFS(Data!$M:$M,Data!$D:$D,$A25,Data!$C:$C,1)</f>
        <v>515.575999999994</v>
      </c>
      <c r="J25" s="206">
        <f>SUMIFS(Data!$M:$M,Data!$D:$D,$A25,Data!$C:$C,2)</f>
        <v>1171.19500000007</v>
      </c>
      <c r="K25" s="130">
        <f>SUMIFS(Data!$M:$M,Data!$D:$D,$A25,Data!$C:$C,3)</f>
        <v>1149.03100000011</v>
      </c>
      <c r="L25" s="130">
        <f>SUMIFS(Data!$M:$M,Data!$D:$D,$A25,Data!$C:$C,4)</f>
        <v>1072.15600000004</v>
      </c>
      <c r="M25" s="130">
        <f t="shared" si="1"/>
        <v>1302.652666666738</v>
      </c>
      <c r="N25" s="130">
        <f>SUMIFS(Data!$R:$R,Data!$D:$D,$A25)/3</f>
        <v>3583.2373333334267</v>
      </c>
      <c r="O25" s="360">
        <f t="shared" si="2"/>
        <v>0.363540716253618</v>
      </c>
    </row>
    <row r="26" spans="1:15" s="13" customFormat="1" ht="12" customHeight="1">
      <c r="A26" s="263" t="s">
        <v>18</v>
      </c>
      <c r="B26" s="145">
        <v>106.20399999999999</v>
      </c>
      <c r="C26" s="207">
        <v>399.62100000000299</v>
      </c>
      <c r="D26" s="161">
        <v>455.128000000008</v>
      </c>
      <c r="E26" s="161">
        <v>432.98000000000701</v>
      </c>
      <c r="F26" s="161">
        <v>464.64433333333932</v>
      </c>
      <c r="G26" s="161">
        <v>1141.1203333333235</v>
      </c>
      <c r="H26" s="360">
        <v>0.40718259044255922</v>
      </c>
      <c r="I26" s="145">
        <f>SUMIFS(Data!$M:$M,Data!$D:$D,$A26,Data!$C:$C,1)</f>
        <v>113.747999999999</v>
      </c>
      <c r="J26" s="207">
        <f>SUMIFS(Data!$M:$M,Data!$D:$D,$A26,Data!$C:$C,2)</f>
        <v>484.14800000000798</v>
      </c>
      <c r="K26" s="161">
        <f>SUMIFS(Data!$M:$M,Data!$D:$D,$A26,Data!$C:$C,3)</f>
        <v>524.77000000000601</v>
      </c>
      <c r="L26" s="161">
        <f>SUMIFS(Data!$M:$M,Data!$D:$D,$A26,Data!$C:$C,4)</f>
        <v>536.82300000000203</v>
      </c>
      <c r="M26" s="161">
        <f t="shared" si="1"/>
        <v>553.16300000000501</v>
      </c>
      <c r="N26" s="161">
        <f>SUMIFS(Data!$R:$R,Data!$D:$D,$A26)/3</f>
        <v>1327.3456666666934</v>
      </c>
      <c r="O26" s="360">
        <f t="shared" si="2"/>
        <v>0.41674374195919867</v>
      </c>
    </row>
    <row r="27" spans="1:15" s="13" customFormat="1" ht="12" customHeight="1">
      <c r="A27" s="264" t="s">
        <v>40</v>
      </c>
      <c r="B27" s="148">
        <v>508.411000000012</v>
      </c>
      <c r="C27" s="206">
        <v>1052.3320000000101</v>
      </c>
      <c r="D27" s="130">
        <v>1073.7180000000001</v>
      </c>
      <c r="E27" s="130">
        <v>1094.9949999999999</v>
      </c>
      <c r="F27" s="130">
        <v>1243.1520000000073</v>
      </c>
      <c r="G27" s="130">
        <v>3456.7690000002863</v>
      </c>
      <c r="H27" s="360">
        <v>0.35962831187154953</v>
      </c>
      <c r="I27" s="148">
        <f>SUMIFS(Data!$M:$M,Data!$D:$D,$A27,Data!$C:$C,1)</f>
        <v>574.43900000001099</v>
      </c>
      <c r="J27" s="206">
        <f>SUMIFS(Data!$M:$M,Data!$D:$D,$A27,Data!$C:$C,2)</f>
        <v>1110.99300000004</v>
      </c>
      <c r="K27" s="130">
        <f>SUMIFS(Data!$M:$M,Data!$D:$D,$A27,Data!$C:$C,3)</f>
        <v>1089.0130000000199</v>
      </c>
      <c r="L27" s="130">
        <f>SUMIFS(Data!$M:$M,Data!$D:$D,$A27,Data!$C:$C,4)</f>
        <v>1089.74900000004</v>
      </c>
      <c r="M27" s="130">
        <f t="shared" si="1"/>
        <v>1288.0646666667035</v>
      </c>
      <c r="N27" s="130">
        <f>SUMIFS(Data!$R:$R,Data!$D:$D,$A27)/3</f>
        <v>3582.20633333353</v>
      </c>
      <c r="O27" s="360">
        <f t="shared" si="2"/>
        <v>0.35957299686533023</v>
      </c>
    </row>
    <row r="28" spans="1:15" s="13" customFormat="1" ht="12" customHeight="1">
      <c r="A28" s="263" t="s">
        <v>19</v>
      </c>
      <c r="B28" s="145">
        <v>406.22999999998899</v>
      </c>
      <c r="C28" s="207">
        <v>1255.203</v>
      </c>
      <c r="D28" s="161">
        <v>1106.6420000000101</v>
      </c>
      <c r="E28" s="161">
        <v>1129.7980000000298</v>
      </c>
      <c r="F28" s="161">
        <v>1299.2910000000095</v>
      </c>
      <c r="G28" s="161">
        <v>2612.7243333334632</v>
      </c>
      <c r="H28" s="360">
        <v>0.49729356573270772</v>
      </c>
      <c r="I28" s="145">
        <f>SUMIFS(Data!$M:$M,Data!$D:$D,$A28,Data!$C:$C,1)</f>
        <v>429.55699999999598</v>
      </c>
      <c r="J28" s="207">
        <f>SUMIFS(Data!$M:$M,Data!$D:$D,$A28,Data!$C:$C,2)</f>
        <v>1132.7830000000201</v>
      </c>
      <c r="K28" s="161">
        <f>SUMIFS(Data!$M:$M,Data!$D:$D,$A28,Data!$C:$C,3)</f>
        <v>1242.40400000004</v>
      </c>
      <c r="L28" s="161">
        <f>SUMIFS(Data!$M:$M,Data!$D:$D,$A28,Data!$C:$C,4)</f>
        <v>1265.0540000000099</v>
      </c>
      <c r="M28" s="161">
        <f t="shared" si="1"/>
        <v>1356.5993333333554</v>
      </c>
      <c r="N28" s="161">
        <f>SUMIFS(Data!$R:$R,Data!$D:$D,$A28)/3</f>
        <v>2795.0963333334093</v>
      </c>
      <c r="O28" s="360">
        <f t="shared" si="2"/>
        <v>0.48534975956105453</v>
      </c>
    </row>
    <row r="29" spans="1:15" s="13" customFormat="1" ht="12" customHeight="1">
      <c r="A29" s="264" t="s">
        <v>39</v>
      </c>
      <c r="B29" s="148">
        <v>1423.9140000000161</v>
      </c>
      <c r="C29" s="206">
        <v>3305.7250000000331</v>
      </c>
      <c r="D29" s="130">
        <v>3338.006000000034</v>
      </c>
      <c r="E29" s="130">
        <v>3204.4740000000238</v>
      </c>
      <c r="F29" s="130">
        <v>3757.373000000036</v>
      </c>
      <c r="G29" s="130">
        <v>9855.8496666669726</v>
      </c>
      <c r="H29" s="360">
        <v>0.38123278327871402</v>
      </c>
      <c r="I29" s="148">
        <f>SUMIFS(Data!$M:$M,Data!$D:$D,$A29,Data!$C:$C,1)</f>
        <v>1678.876000000032</v>
      </c>
      <c r="J29" s="206">
        <f>SUMIFS(Data!$M:$M,Data!$D:$D,$A29,Data!$C:$C,2)</f>
        <v>3641.2710000000902</v>
      </c>
      <c r="K29" s="130">
        <f>SUMIFS(Data!$M:$M,Data!$D:$D,$A29,Data!$C:$C,3)</f>
        <v>3592.0230000000001</v>
      </c>
      <c r="L29" s="130">
        <f>SUMIFS(Data!$M:$M,Data!$D:$D,$A29,Data!$C:$C,4)</f>
        <v>3691.1660000000302</v>
      </c>
      <c r="M29" s="130">
        <f t="shared" si="1"/>
        <v>4201.112000000051</v>
      </c>
      <c r="N29" s="130">
        <f>SUMIFS(Data!$R:$R,Data!$D:$D,$A29)/3</f>
        <v>10579.900666666881</v>
      </c>
      <c r="O29" s="360">
        <f>M29/N29</f>
        <v>0.39708425743883474</v>
      </c>
    </row>
    <row r="30" spans="1:15" s="13" customFormat="1" ht="12" customHeight="1">
      <c r="A30" s="263" t="s">
        <v>21</v>
      </c>
      <c r="B30" s="145">
        <v>592.61900000000412</v>
      </c>
      <c r="C30" s="207">
        <v>1114.8270000000296</v>
      </c>
      <c r="D30" s="161">
        <v>1120.6580000000299</v>
      </c>
      <c r="E30" s="161">
        <v>1178.26900000002</v>
      </c>
      <c r="F30" s="161">
        <v>1335.4576666666944</v>
      </c>
      <c r="G30" s="161">
        <v>2850.3870000001466</v>
      </c>
      <c r="H30" s="360">
        <v>0.46851801761186312</v>
      </c>
      <c r="I30" s="145">
        <f>SUMIFS(Data!$M:$M,Data!$D:$D,$A30,Data!$C:$C,1)</f>
        <v>683.04900000000407</v>
      </c>
      <c r="J30" s="207">
        <f>SUMIFS(Data!$M:$M,Data!$D:$D,$A30,Data!$C:$C,2)</f>
        <v>1250.4080000000099</v>
      </c>
      <c r="K30" s="161">
        <f>SUMIFS(Data!$M:$M,Data!$D:$D,$A30,Data!$C:$C,3)</f>
        <v>1239.1130000000201</v>
      </c>
      <c r="L30" s="161">
        <f>SUMIFS(Data!$M:$M,Data!$D:$D,$A30,Data!$C:$C,4)</f>
        <v>1181.7150000000202</v>
      </c>
      <c r="M30" s="161">
        <f t="shared" si="1"/>
        <v>1451.4283333333515</v>
      </c>
      <c r="N30" s="161">
        <f>SUMIFS(Data!$R:$R,Data!$D:$D,$A30)/3</f>
        <v>2902.3616666667599</v>
      </c>
      <c r="O30" s="360">
        <f t="shared" si="2"/>
        <v>0.50008527538204972</v>
      </c>
    </row>
    <row r="31" spans="1:15" s="13" customFormat="1" ht="12" customHeight="1">
      <c r="A31" s="264" t="s">
        <v>22</v>
      </c>
      <c r="B31" s="148">
        <v>200.652999999999</v>
      </c>
      <c r="C31" s="206">
        <v>1038.5989999999799</v>
      </c>
      <c r="D31" s="130">
        <v>936.29100000000392</v>
      </c>
      <c r="E31" s="130">
        <v>1061.6490000000101</v>
      </c>
      <c r="F31" s="130">
        <v>1079.0639999999976</v>
      </c>
      <c r="G31" s="130">
        <v>2584.0823333335334</v>
      </c>
      <c r="H31" s="360">
        <v>0.4175811219637019</v>
      </c>
      <c r="I31" s="148">
        <f>SUMIFS(Data!$M:$M,Data!$D:$D,$A31,Data!$C:$C,1)</f>
        <v>230.59800000000101</v>
      </c>
      <c r="J31" s="206">
        <f>SUMIFS(Data!$M:$M,Data!$D:$D,$A31,Data!$C:$C,2)</f>
        <v>1177.3810000000399</v>
      </c>
      <c r="K31" s="130">
        <f>SUMIFS(Data!$M:$M,Data!$D:$D,$A31,Data!$C:$C,3)</f>
        <v>1120.3839999999798</v>
      </c>
      <c r="L31" s="130">
        <f>SUMIFS(Data!$M:$M,Data!$D:$D,$A31,Data!$C:$C,4)</f>
        <v>1080.0060000000099</v>
      </c>
      <c r="M31" s="130">
        <f t="shared" si="1"/>
        <v>1202.7896666666768</v>
      </c>
      <c r="N31" s="130">
        <f>SUMIFS(Data!$R:$R,Data!$D:$D,$A31)/3</f>
        <v>2854.7896666668548</v>
      </c>
      <c r="O31" s="360">
        <f t="shared" si="2"/>
        <v>0.42132339230126498</v>
      </c>
    </row>
    <row r="32" spans="1:15" s="13" customFormat="1" ht="12" customHeight="1">
      <c r="A32" s="197" t="s">
        <v>23</v>
      </c>
      <c r="B32" s="145">
        <v>231.27699999999899</v>
      </c>
      <c r="C32" s="207">
        <v>637.92999999999097</v>
      </c>
      <c r="D32" s="161">
        <v>707.31599999998502</v>
      </c>
      <c r="E32" s="161">
        <v>678.12999999998897</v>
      </c>
      <c r="F32" s="161">
        <v>751.55099999998799</v>
      </c>
      <c r="G32" s="161">
        <v>2465.42733333354</v>
      </c>
      <c r="H32" s="360">
        <v>0.30483599732943861</v>
      </c>
      <c r="I32" s="145">
        <f>SUMIFS(Data!$M:$M,Data!$D:$D,$A32,Data!$C:$C,1)</f>
        <v>230.71700000000001</v>
      </c>
      <c r="J32" s="207">
        <f>SUMIFS(Data!$M:$M,Data!$D:$D,$A32,Data!$C:$C,2)</f>
        <v>730.25499999998794</v>
      </c>
      <c r="K32" s="161">
        <f>SUMIFS(Data!$M:$M,Data!$D:$D,$A32,Data!$C:$C,3)</f>
        <v>768.34900000001596</v>
      </c>
      <c r="L32" s="161">
        <f>SUMIFS(Data!$M:$M,Data!$D:$D,$A32,Data!$C:$C,4)</f>
        <v>770.27700000000596</v>
      </c>
      <c r="M32" s="161">
        <f t="shared" si="1"/>
        <v>833.19933333333665</v>
      </c>
      <c r="N32" s="161">
        <f>SUMIFS(Data!$R:$R,Data!$D:$D,$A32)/3</f>
        <v>2712.8410000002509</v>
      </c>
      <c r="O32" s="360">
        <f t="shared" si="2"/>
        <v>0.30713165030064776</v>
      </c>
    </row>
    <row r="33" spans="1:16" s="13" customFormat="1" ht="12" customHeight="1">
      <c r="A33" s="264" t="s">
        <v>38</v>
      </c>
      <c r="B33" s="148">
        <v>907.57800000001691</v>
      </c>
      <c r="C33" s="206">
        <v>2889.2939999999498</v>
      </c>
      <c r="D33" s="130">
        <v>2962.9899999999361</v>
      </c>
      <c r="E33" s="130">
        <v>2847.1899999999041</v>
      </c>
      <c r="F33" s="130">
        <v>3202.3506666666021</v>
      </c>
      <c r="G33" s="130">
        <v>8053.7573333331757</v>
      </c>
      <c r="H33" s="360">
        <v>0.39762194639421278</v>
      </c>
      <c r="I33" s="148">
        <f>SUMIFS(Data!$M:$M,Data!$D:$D,$A33,Data!$C:$C,1)</f>
        <v>923.28800000003503</v>
      </c>
      <c r="J33" s="206">
        <f>SUMIFS(Data!$M:$M,Data!$D:$D,$A33,Data!$C:$C,2)</f>
        <v>3145.7429999998667</v>
      </c>
      <c r="K33" s="130">
        <f>SUMIFS(Data!$M:$M,Data!$D:$D,$A33,Data!$C:$C,3)</f>
        <v>3196.6079999999433</v>
      </c>
      <c r="L33" s="130">
        <f>SUMIFS(Data!$M:$M,Data!$D:$D,$A33,Data!$C:$C,4)</f>
        <v>2913.2709999998651</v>
      </c>
      <c r="M33" s="130">
        <f t="shared" si="1"/>
        <v>3392.9699999999029</v>
      </c>
      <c r="N33" s="130">
        <f>SUMIFS(Data!$R:$R,Data!$D:$D,$A33)/3</f>
        <v>8448.450333332903</v>
      </c>
      <c r="O33" s="360">
        <f t="shared" si="2"/>
        <v>0.40160856324302741</v>
      </c>
    </row>
    <row r="34" spans="1:16" s="13" customFormat="1" ht="12" customHeight="1">
      <c r="A34" s="263" t="s">
        <v>25</v>
      </c>
      <c r="B34" s="145">
        <v>481.66300000000086</v>
      </c>
      <c r="C34" s="207">
        <v>1351.2180000000601</v>
      </c>
      <c r="D34" s="161">
        <v>1271.16300000004</v>
      </c>
      <c r="E34" s="161">
        <v>1208.79000000005</v>
      </c>
      <c r="F34" s="161">
        <v>1437.6113333333835</v>
      </c>
      <c r="G34" s="161">
        <v>3702.9913333335226</v>
      </c>
      <c r="H34" s="360">
        <v>0.38822973210666711</v>
      </c>
      <c r="I34" s="145">
        <f>SUMIFS(Data!$M:$M,Data!$D:$D,$A34,Data!$C:$C,1)</f>
        <v>570.81800000001397</v>
      </c>
      <c r="J34" s="207">
        <f>SUMIFS(Data!$M:$M,Data!$D:$D,$A34,Data!$C:$C,2)</f>
        <v>1294.7570000000801</v>
      </c>
      <c r="K34" s="161">
        <f>SUMIFS(Data!$M:$M,Data!$D:$D,$A34,Data!$C:$C,3)</f>
        <v>1271.3430000000296</v>
      </c>
      <c r="L34" s="161">
        <f>SUMIFS(Data!$M:$M,Data!$D:$D,$A34,Data!$C:$C,4)</f>
        <v>1341.6500000000501</v>
      </c>
      <c r="M34" s="161">
        <f t="shared" si="1"/>
        <v>1492.856000000058</v>
      </c>
      <c r="N34" s="161">
        <f>SUMIFS(Data!$R:$R,Data!$D:$D,$A34)/3</f>
        <v>3960.9293333335463</v>
      </c>
      <c r="O34" s="360">
        <f t="shared" si="2"/>
        <v>0.3768953885232938</v>
      </c>
    </row>
    <row r="35" spans="1:16" s="13" customFormat="1" ht="12" customHeight="1">
      <c r="A35" s="264" t="s">
        <v>26</v>
      </c>
      <c r="B35" s="148">
        <v>57.923999999999999</v>
      </c>
      <c r="C35" s="206">
        <v>594.06400000000599</v>
      </c>
      <c r="D35" s="130">
        <v>527.76900000000899</v>
      </c>
      <c r="E35" s="130">
        <v>508.91500000000701</v>
      </c>
      <c r="F35" s="130">
        <v>562.89066666667406</v>
      </c>
      <c r="G35" s="130">
        <v>1610.515333333434</v>
      </c>
      <c r="H35" s="360">
        <v>0.34950966005496309</v>
      </c>
      <c r="I35" s="148">
        <f>SUMIFS(Data!$M:$M,Data!$D:$D,$A35,Data!$C:$C,1)</f>
        <v>64.918000000000006</v>
      </c>
      <c r="J35" s="206">
        <f>SUMIFS(Data!$M:$M,Data!$D:$D,$A35,Data!$C:$C,2)</f>
        <v>584.77400000000205</v>
      </c>
      <c r="K35" s="130">
        <f>SUMIFS(Data!$M:$M,Data!$D:$D,$A35,Data!$C:$C,3)</f>
        <v>608.78000000000895</v>
      </c>
      <c r="L35" s="130">
        <f>SUMIFS(Data!$M:$M,Data!$D:$D,$A35,Data!$C:$C,4)</f>
        <v>601.93900000000201</v>
      </c>
      <c r="M35" s="130">
        <f t="shared" si="1"/>
        <v>620.13700000000438</v>
      </c>
      <c r="N35" s="130">
        <f>SUMIFS(Data!$R:$R,Data!$D:$D,$A35)/3</f>
        <v>1789.3833333334762</v>
      </c>
      <c r="O35" s="360">
        <f t="shared" si="2"/>
        <v>0.34656464517568708</v>
      </c>
    </row>
    <row r="36" spans="1:16" s="13" customFormat="1" ht="12" customHeight="1">
      <c r="A36" s="263" t="s">
        <v>27</v>
      </c>
      <c r="B36" s="145">
        <v>183.31</v>
      </c>
      <c r="C36" s="207">
        <v>559.24600000000794</v>
      </c>
      <c r="D36" s="161">
        <v>565.06100000000902</v>
      </c>
      <c r="E36" s="161">
        <v>545.46300000000303</v>
      </c>
      <c r="F36" s="161">
        <v>617.69333333333998</v>
      </c>
      <c r="G36" s="161">
        <v>1740.4493333334292</v>
      </c>
      <c r="H36" s="360">
        <v>0.35490451890966046</v>
      </c>
      <c r="I36" s="145">
        <f>SUMIFS(Data!$M:$M,Data!$D:$D,$A36,Data!$C:$C,1)</f>
        <v>203.719999999999</v>
      </c>
      <c r="J36" s="207">
        <f>SUMIFS(Data!$M:$M,Data!$D:$D,$A36,Data!$C:$C,2)</f>
        <v>640.47700000001009</v>
      </c>
      <c r="K36" s="161">
        <f>SUMIFS(Data!$M:$M,Data!$D:$D,$A36,Data!$C:$C,3)</f>
        <v>606.85700000001088</v>
      </c>
      <c r="L36" s="161">
        <f>SUMIFS(Data!$M:$M,Data!$D:$D,$A36,Data!$C:$C,4)</f>
        <v>559.65200000000698</v>
      </c>
      <c r="M36" s="161">
        <f t="shared" si="1"/>
        <v>670.23533333334228</v>
      </c>
      <c r="N36" s="161">
        <f>SUMIFS(Data!$R:$R,Data!$D:$D,$A36)/3</f>
        <v>1859.4960000001536</v>
      </c>
      <c r="O36" s="360">
        <f t="shared" si="2"/>
        <v>0.36043924446908565</v>
      </c>
    </row>
    <row r="37" spans="1:16" s="13" customFormat="1" ht="12" customHeight="1">
      <c r="A37" s="264" t="s">
        <v>28</v>
      </c>
      <c r="B37" s="148">
        <v>137.91199999999901</v>
      </c>
      <c r="C37" s="206">
        <v>554.21100000000683</v>
      </c>
      <c r="D37" s="130">
        <v>574.22800000001098</v>
      </c>
      <c r="E37" s="130">
        <v>599.97800000000382</v>
      </c>
      <c r="F37" s="130">
        <v>622.10966666667355</v>
      </c>
      <c r="G37" s="130">
        <v>1835.9883333334408</v>
      </c>
      <c r="H37" s="360">
        <v>0.33884184086135466</v>
      </c>
      <c r="I37" s="148">
        <f>SUMIFS(Data!$M:$M,Data!$D:$D,$A37,Data!$C:$C,1)</f>
        <v>159.19999999999999</v>
      </c>
      <c r="J37" s="206">
        <f>SUMIFS(Data!$M:$M,Data!$D:$D,$A37,Data!$C:$C,2)</f>
        <v>609.98600000001397</v>
      </c>
      <c r="K37" s="130">
        <f>SUMIFS(Data!$M:$M,Data!$D:$D,$A37,Data!$C:$C,3)</f>
        <v>606.60300000000575</v>
      </c>
      <c r="L37" s="130">
        <f>SUMIFS(Data!$M:$M,Data!$D:$D,$A37,Data!$C:$C,4)</f>
        <v>607.84100000001183</v>
      </c>
      <c r="M37" s="130">
        <f t="shared" si="1"/>
        <v>661.2100000000105</v>
      </c>
      <c r="N37" s="130">
        <f>SUMIFS(Data!$R:$R,Data!$D:$D,$A37)/3</f>
        <v>1950.385000000151</v>
      </c>
      <c r="O37" s="360">
        <f t="shared" si="2"/>
        <v>0.33901511752805691</v>
      </c>
    </row>
    <row r="38" spans="1:16" s="13" customFormat="1" ht="12" customHeight="1" thickBot="1">
      <c r="A38" s="266" t="s">
        <v>29</v>
      </c>
      <c r="B38" s="190">
        <v>151.25399999999999</v>
      </c>
      <c r="C38" s="209">
        <v>783.26500000001101</v>
      </c>
      <c r="D38" s="210">
        <v>887.41900000002295</v>
      </c>
      <c r="E38" s="210">
        <v>921.35600000000602</v>
      </c>
      <c r="F38" s="210">
        <v>914.43133333334663</v>
      </c>
      <c r="G38" s="210">
        <v>2552.4123333335356</v>
      </c>
      <c r="H38" s="361">
        <v>0.35826160271646579</v>
      </c>
      <c r="I38" s="190">
        <f>SUMIFS(Data!$M:$M,Data!$D:$D,$A38,Data!$C:$C,1)</f>
        <v>200.054000000001</v>
      </c>
      <c r="J38" s="209">
        <f>SUMIFS(Data!$M:$M,Data!$D:$D,$A38,Data!$C:$C,2)</f>
        <v>884.23100000001898</v>
      </c>
      <c r="K38" s="210">
        <f>SUMIFS(Data!$M:$M,Data!$D:$D,$A38,Data!$C:$C,3)</f>
        <v>876.91800000003104</v>
      </c>
      <c r="L38" s="210">
        <f>SUMIFS(Data!$M:$M,Data!$D:$D,$A38,Data!$C:$C,4)</f>
        <v>965.33800000000997</v>
      </c>
      <c r="M38" s="210">
        <f t="shared" si="1"/>
        <v>975.51366666668707</v>
      </c>
      <c r="N38" s="210">
        <f>SUMIFS(Data!$R:$R,Data!$D:$D,$A38)/3</f>
        <v>2748.9900000001539</v>
      </c>
      <c r="O38" s="361">
        <f t="shared" si="2"/>
        <v>0.35486257376950531</v>
      </c>
    </row>
    <row r="39" spans="1:16" s="13" customFormat="1" ht="12" customHeight="1" thickBot="1">
      <c r="A39" s="267" t="s">
        <v>32</v>
      </c>
      <c r="B39" s="183">
        <v>13449.943000000078</v>
      </c>
      <c r="C39" s="183">
        <v>34172.096000000631</v>
      </c>
      <c r="D39" s="183">
        <v>33841.04700000045</v>
      </c>
      <c r="E39" s="183">
        <v>34134.574000000503</v>
      </c>
      <c r="F39" s="183">
        <v>38532.55333333389</v>
      </c>
      <c r="G39" s="183">
        <v>93719.895000003467</v>
      </c>
      <c r="H39" s="362">
        <v>0.41114592940306288</v>
      </c>
      <c r="I39" s="183">
        <f>SUM(I9:I38)</f>
        <v>14988.612000000063</v>
      </c>
      <c r="J39" s="183">
        <f t="shared" ref="J39:N39" si="3">SUM(J9:J38)</f>
        <v>36886.274000000936</v>
      </c>
      <c r="K39" s="183">
        <f t="shared" si="3"/>
        <v>36793.292000000634</v>
      </c>
      <c r="L39" s="183">
        <f t="shared" si="3"/>
        <v>36581.213000000658</v>
      </c>
      <c r="M39" s="183">
        <f t="shared" si="3"/>
        <v>41749.797000000763</v>
      </c>
      <c r="N39" s="183">
        <f t="shared" si="3"/>
        <v>100114.45866666944</v>
      </c>
      <c r="O39" s="362">
        <f>M39/N39</f>
        <v>0.4170206537200235</v>
      </c>
    </row>
    <row r="40" spans="1:16" s="13" customFormat="1" ht="12" customHeight="1" thickTop="1">
      <c r="A40" s="22" t="s">
        <v>155</v>
      </c>
      <c r="B40" s="22"/>
      <c r="C40" s="22"/>
      <c r="D40" s="22"/>
      <c r="E40" s="22"/>
      <c r="F40" s="22"/>
      <c r="G40" s="22"/>
      <c r="H40" s="22"/>
      <c r="I40" s="22"/>
      <c r="J40" s="22"/>
      <c r="K40" s="22"/>
      <c r="L40" s="22"/>
      <c r="N40" s="22"/>
      <c r="O40" s="69" t="str">
        <f>Data!$X$1</f>
        <v>tdulany</v>
      </c>
    </row>
    <row r="41" spans="1:16" s="13" customFormat="1" ht="12" customHeight="1">
      <c r="A41" s="77" t="s">
        <v>542</v>
      </c>
      <c r="B41" s="22"/>
      <c r="C41" s="22"/>
      <c r="D41" s="22"/>
      <c r="E41" s="22"/>
      <c r="F41" s="22"/>
      <c r="G41" s="77"/>
      <c r="H41" s="22"/>
      <c r="I41" s="22"/>
      <c r="J41" s="22"/>
      <c r="K41" s="22"/>
      <c r="L41" s="22"/>
      <c r="N41" s="77"/>
      <c r="O41" s="76">
        <f>Data!$X$2</f>
        <v>45480</v>
      </c>
    </row>
    <row r="42" spans="1:16" s="22" customFormat="1" ht="12" customHeight="1">
      <c r="A42" s="22" t="s">
        <v>541</v>
      </c>
      <c r="G42" s="68"/>
      <c r="N42" s="68"/>
    </row>
    <row r="43" spans="1:16" s="22" customFormat="1" ht="12" customHeight="1">
      <c r="A43" s="22" t="s">
        <v>171</v>
      </c>
    </row>
    <row r="44" spans="1:16" s="22" customFormat="1" ht="12" customHeight="1">
      <c r="A44" s="22" t="s">
        <v>137</v>
      </c>
    </row>
    <row r="45" spans="1:16" s="22" customFormat="1" ht="12" customHeight="1">
      <c r="A45" s="22" t="s">
        <v>138</v>
      </c>
    </row>
    <row r="46" spans="1:16" s="22" customFormat="1" ht="11.25">
      <c r="A46" s="22" t="s">
        <v>136</v>
      </c>
    </row>
    <row r="47" spans="1:16" s="13" customFormat="1" ht="12" customHeight="1">
      <c r="A47" s="65"/>
      <c r="B47" s="65"/>
      <c r="C47" s="66"/>
      <c r="D47" s="66"/>
      <c r="E47" s="66"/>
      <c r="F47" s="66"/>
      <c r="G47" s="66"/>
      <c r="H47" s="69"/>
      <c r="I47" s="65"/>
      <c r="J47" s="66"/>
      <c r="K47" s="66"/>
      <c r="L47" s="66"/>
      <c r="M47" s="66"/>
      <c r="N47" s="66"/>
      <c r="O47" s="69"/>
      <c r="P47" s="69"/>
    </row>
    <row r="48" spans="1:16" s="13" customFormat="1" ht="12" customHeight="1">
      <c r="A48" s="6"/>
      <c r="B48" s="65"/>
      <c r="C48" s="66"/>
      <c r="D48" s="66"/>
      <c r="E48" s="66"/>
      <c r="F48" s="66"/>
      <c r="G48" s="66"/>
      <c r="H48" s="69"/>
      <c r="I48" s="65"/>
      <c r="J48" s="66"/>
      <c r="K48" s="66"/>
      <c r="L48" s="66"/>
      <c r="M48" s="66"/>
      <c r="N48" s="66"/>
      <c r="O48" s="69"/>
      <c r="P48" s="69"/>
    </row>
    <row r="49" spans="1:16" s="13" customFormat="1" ht="12" customHeight="1">
      <c r="A49" s="15" t="s">
        <v>129</v>
      </c>
      <c r="H49" s="167"/>
      <c r="J49" s="18"/>
      <c r="O49" s="167"/>
    </row>
    <row r="50" spans="1:16" s="13" customFormat="1" ht="12" customHeight="1" thickBot="1">
      <c r="A50" s="15" t="s">
        <v>77</v>
      </c>
      <c r="H50" s="167"/>
      <c r="J50" s="18"/>
      <c r="O50" s="167"/>
    </row>
    <row r="51" spans="1:16" s="13" customFormat="1" ht="12" customHeight="1">
      <c r="A51" s="86"/>
      <c r="B51" s="109" t="s">
        <v>733</v>
      </c>
      <c r="C51" s="109" t="s">
        <v>734</v>
      </c>
      <c r="D51" s="109" t="s">
        <v>735</v>
      </c>
      <c r="E51" s="109" t="s">
        <v>736</v>
      </c>
      <c r="F51" s="109" t="s">
        <v>615</v>
      </c>
      <c r="G51" s="109" t="s">
        <v>615</v>
      </c>
      <c r="H51" s="91" t="s">
        <v>615</v>
      </c>
      <c r="I51" s="109" t="str">
        <f>CONCATENATE("Summer ",MID(Data!$X$3,3,2))</f>
        <v>Summer 23</v>
      </c>
      <c r="J51" s="109" t="str">
        <f>CONCATENATE("Fall ",MID(Data!$X$3,3,2))</f>
        <v>Fall 23</v>
      </c>
      <c r="K51" s="109" t="str">
        <f>CONCATENATE("Winter ",MID(Data!$X$3,6,2))</f>
        <v>Winter 24</v>
      </c>
      <c r="L51" s="109" t="str">
        <f>CONCATENATE("Spring ",MID(Data!$X$3,6,2))</f>
        <v>Spring 24</v>
      </c>
      <c r="M51" s="110" t="str">
        <f>Data!$X$3</f>
        <v>2023-24</v>
      </c>
      <c r="N51" s="110" t="str">
        <f>Data!$X$3</f>
        <v>2023-24</v>
      </c>
      <c r="O51" s="87" t="str">
        <f>Data!$X$3</f>
        <v>2023-24</v>
      </c>
    </row>
    <row r="52" spans="1:16" s="13" customFormat="1" ht="12" customHeight="1" thickBot="1">
      <c r="A52" s="127" t="s">
        <v>618</v>
      </c>
      <c r="B52" s="118" t="s">
        <v>33</v>
      </c>
      <c r="C52" s="118" t="s">
        <v>33</v>
      </c>
      <c r="D52" s="118" t="s">
        <v>33</v>
      </c>
      <c r="E52" s="118" t="s">
        <v>33</v>
      </c>
      <c r="F52" s="118" t="s">
        <v>31</v>
      </c>
      <c r="G52" s="118" t="s">
        <v>127</v>
      </c>
      <c r="H52" s="92" t="s">
        <v>128</v>
      </c>
      <c r="I52" s="118" t="s">
        <v>33</v>
      </c>
      <c r="J52" s="118" t="s">
        <v>33</v>
      </c>
      <c r="K52" s="118" t="s">
        <v>33</v>
      </c>
      <c r="L52" s="118" t="s">
        <v>33</v>
      </c>
      <c r="M52" s="118" t="s">
        <v>31</v>
      </c>
      <c r="N52" s="118" t="s">
        <v>127</v>
      </c>
      <c r="O52" s="88" t="s">
        <v>128</v>
      </c>
    </row>
    <row r="53" spans="1:16">
      <c r="A53" s="70" t="s">
        <v>80</v>
      </c>
      <c r="B53" s="145"/>
      <c r="C53" s="133"/>
      <c r="D53" s="133"/>
      <c r="E53" s="133"/>
      <c r="F53" s="133"/>
      <c r="G53" s="133"/>
      <c r="H53" s="368"/>
      <c r="I53" s="145"/>
      <c r="J53" s="145"/>
      <c r="K53" s="145"/>
      <c r="L53" s="145"/>
      <c r="M53" s="133"/>
      <c r="N53" s="133"/>
      <c r="O53" s="366"/>
    </row>
    <row r="54" spans="1:16">
      <c r="A54" s="71" t="s">
        <v>78</v>
      </c>
      <c r="B54" s="145"/>
      <c r="C54" s="147"/>
      <c r="D54" s="147"/>
      <c r="E54" s="147"/>
      <c r="F54" s="147"/>
      <c r="G54" s="147"/>
      <c r="H54" s="368"/>
      <c r="I54" s="145"/>
      <c r="J54" s="147"/>
      <c r="K54" s="147"/>
      <c r="L54" s="147"/>
      <c r="M54" s="147"/>
      <c r="N54" s="147"/>
      <c r="O54" s="366"/>
    </row>
    <row r="55" spans="1:16">
      <c r="A55" s="124" t="s">
        <v>79</v>
      </c>
      <c r="B55" s="148"/>
      <c r="C55" s="130"/>
      <c r="D55" s="130"/>
      <c r="E55" s="130"/>
      <c r="F55" s="130"/>
      <c r="G55" s="130"/>
      <c r="H55" s="368"/>
      <c r="I55" s="148"/>
      <c r="J55" s="130"/>
      <c r="K55" s="130"/>
      <c r="L55" s="130"/>
      <c r="M55" s="130"/>
      <c r="N55" s="130"/>
      <c r="O55" s="366"/>
    </row>
    <row r="56" spans="1:16">
      <c r="A56" s="71" t="s">
        <v>81</v>
      </c>
      <c r="B56" s="145">
        <v>554.63000000000602</v>
      </c>
      <c r="C56" s="147">
        <v>1159.65500000003</v>
      </c>
      <c r="D56" s="147">
        <v>1196.3610000000299</v>
      </c>
      <c r="E56" s="147">
        <v>1081.5510000000299</v>
      </c>
      <c r="F56" s="147">
        <v>1330.7323333333654</v>
      </c>
      <c r="G56" s="147">
        <v>3542.6396666666901</v>
      </c>
      <c r="H56" s="368">
        <v>0.37563299080469748</v>
      </c>
      <c r="I56" s="145">
        <f>SUMIFS(Data!$M:$M,Data!$E:$E,$A56,Data!$C:$C,1)</f>
        <v>626.39099999999996</v>
      </c>
      <c r="J56" s="147">
        <f>SUMIFS(Data!$M:$M,Data!$E:$E,$A56,Data!$C:$C,2)</f>
        <v>1246.04100000007</v>
      </c>
      <c r="K56" s="147">
        <f>SUMIFS(Data!$M:$M,Data!$E:$E,$A56,Data!$C:$C,3)</f>
        <v>1224.77000000004</v>
      </c>
      <c r="L56" s="147">
        <f>SUMIFS(Data!$M:$M,Data!$E:$E,$A56,Data!$C:$C,4)</f>
        <v>1207.3880000000399</v>
      </c>
      <c r="M56" s="147">
        <f>(I56+J56+K56+L56)/3</f>
        <v>1434.863333333383</v>
      </c>
      <c r="N56" s="147">
        <f>SUMIFS(Data!$R:$R,Data!$E:$E,$A56)/3</f>
        <v>3721.10500000004</v>
      </c>
      <c r="O56" s="366">
        <f t="shared" ref="O56:O63" si="4">M56/N56</f>
        <v>0.38560140961713457</v>
      </c>
    </row>
    <row r="57" spans="1:16">
      <c r="A57" s="71" t="s">
        <v>54</v>
      </c>
      <c r="B57" s="145">
        <v>359.466000000007</v>
      </c>
      <c r="C57" s="133">
        <v>1136.2730000000099</v>
      </c>
      <c r="D57" s="133">
        <v>1115.615</v>
      </c>
      <c r="E57" s="133">
        <v>1120.2919999999899</v>
      </c>
      <c r="F57" s="133">
        <v>1243.8820000000021</v>
      </c>
      <c r="G57" s="133">
        <v>2956.4623333335499</v>
      </c>
      <c r="H57" s="368">
        <v>0.42073324796851608</v>
      </c>
      <c r="I57" s="145">
        <f>SUMIFS(Data!$M:$M,Data!$E:$E,$A57,Data!$C:$C,1)</f>
        <v>417.09400000000903</v>
      </c>
      <c r="J57" s="133">
        <f>SUMIFS(Data!$M:$M,Data!$E:$E,$A57,Data!$C:$C,2)</f>
        <v>1218.68300000002</v>
      </c>
      <c r="K57" s="133">
        <f>SUMIFS(Data!$M:$M,Data!$E:$E,$A57,Data!$C:$C,3)</f>
        <v>1194.6679999999799</v>
      </c>
      <c r="L57" s="133">
        <f>SUMIFS(Data!$M:$M,Data!$E:$E,$A57,Data!$C:$C,4)</f>
        <v>1236.4590000000098</v>
      </c>
      <c r="M57" s="133">
        <f>(I57+J57+K57+L57)/3</f>
        <v>1355.634666666673</v>
      </c>
      <c r="N57" s="133">
        <f>SUMIFS(Data!$R:$R,Data!$E:$E,$A57)/3</f>
        <v>3187.7230000001036</v>
      </c>
      <c r="O57" s="366">
        <f t="shared" si="4"/>
        <v>0.42526739828605836</v>
      </c>
    </row>
    <row r="58" spans="1:16">
      <c r="A58" s="71" t="s">
        <v>44</v>
      </c>
      <c r="B58" s="145">
        <v>509.818000000003</v>
      </c>
      <c r="C58" s="147">
        <v>1009.7969999999941</v>
      </c>
      <c r="D58" s="147">
        <v>1026.0300000000041</v>
      </c>
      <c r="E58" s="147">
        <v>1002.6310000000041</v>
      </c>
      <c r="F58" s="147">
        <v>1182.7586666666684</v>
      </c>
      <c r="G58" s="147">
        <v>3356.7476666667335</v>
      </c>
      <c r="H58" s="368">
        <v>0.35235256984364077</v>
      </c>
      <c r="I58" s="145">
        <f>SUMIFS(Data!$M:$M,Data!$E:$E,$A58,Data!$C:$C,1)</f>
        <v>635.39100000002304</v>
      </c>
      <c r="J58" s="147">
        <f>SUMIFS(Data!$M:$M,Data!$E:$E,$A58,Data!$C:$C,2)</f>
        <v>1176.547</v>
      </c>
      <c r="K58" s="147">
        <f>SUMIFS(Data!$M:$M,Data!$E:$E,$A58,Data!$C:$C,3)</f>
        <v>1172.5849999999798</v>
      </c>
      <c r="L58" s="147">
        <f>SUMIFS(Data!$M:$M,Data!$E:$E,$A58,Data!$C:$C,4)</f>
        <v>1247.31899999998</v>
      </c>
      <c r="M58" s="147">
        <f>(I58+J58+K58+L58)/3</f>
        <v>1410.6139999999941</v>
      </c>
      <c r="N58" s="147">
        <f>SUMIFS(Data!$R:$R,Data!$E:$E,$A58)/3</f>
        <v>3671.0726666667397</v>
      </c>
      <c r="O58" s="366">
        <f t="shared" si="4"/>
        <v>0.38425117890156157</v>
      </c>
    </row>
    <row r="59" spans="1:16">
      <c r="A59" s="71" t="s">
        <v>82</v>
      </c>
      <c r="B59" s="145">
        <v>0</v>
      </c>
      <c r="C59" s="133">
        <v>0</v>
      </c>
      <c r="D59" s="133">
        <v>0</v>
      </c>
      <c r="E59" s="133">
        <v>0</v>
      </c>
      <c r="F59" s="133">
        <v>0</v>
      </c>
      <c r="G59" s="133">
        <v>0</v>
      </c>
      <c r="H59" s="368">
        <v>0</v>
      </c>
      <c r="I59" s="145">
        <f>SUMIFS(Data!$M:$M,Data!$E:$E,$A59,Data!$C:$C,1)</f>
        <v>0</v>
      </c>
      <c r="J59" s="133">
        <f>SUMIFS(Data!$M:$M,Data!$E:$E,$A59,Data!$C:$C,2)</f>
        <v>0</v>
      </c>
      <c r="K59" s="133">
        <f>SUMIFS(Data!$M:$M,Data!$E:$E,$A59,Data!$C:$C,3)</f>
        <v>0</v>
      </c>
      <c r="L59" s="133">
        <f>SUMIFS(Data!$M:$M,Data!$E:$E,$A59,Data!$C:$C,4)</f>
        <v>0</v>
      </c>
      <c r="M59" s="133">
        <f>(I59+J59+K59+L59)/3</f>
        <v>0</v>
      </c>
      <c r="N59" s="133">
        <f>SUMIFS(Data!$R:$R,Data!$E:$E,$A59)/3</f>
        <v>0</v>
      </c>
      <c r="O59" s="366">
        <v>0</v>
      </c>
    </row>
    <row r="60" spans="1:16">
      <c r="A60" s="124" t="s">
        <v>83</v>
      </c>
      <c r="B60" s="148">
        <v>1423.9140000000159</v>
      </c>
      <c r="C60" s="149">
        <v>3305.725000000034</v>
      </c>
      <c r="D60" s="149">
        <v>3338.006000000034</v>
      </c>
      <c r="E60" s="149">
        <v>3204.4740000000238</v>
      </c>
      <c r="F60" s="149">
        <v>3757.373000000036</v>
      </c>
      <c r="G60" s="149">
        <v>9855.8496666669744</v>
      </c>
      <c r="H60" s="368">
        <v>0.38123278327871396</v>
      </c>
      <c r="I60" s="148">
        <f>I56+I57+I58+I59</f>
        <v>1678.876000000032</v>
      </c>
      <c r="J60" s="149">
        <f t="shared" ref="J60:N60" si="5">J56+J57+J58+J59</f>
        <v>3641.2710000000902</v>
      </c>
      <c r="K60" s="149">
        <f t="shared" si="5"/>
        <v>3592.0230000000001</v>
      </c>
      <c r="L60" s="149">
        <f t="shared" si="5"/>
        <v>3691.1660000000297</v>
      </c>
      <c r="M60" s="149">
        <f t="shared" si="5"/>
        <v>4201.1120000000501</v>
      </c>
      <c r="N60" s="149">
        <f t="shared" si="5"/>
        <v>10579.900666666883</v>
      </c>
      <c r="O60" s="366">
        <f t="shared" si="4"/>
        <v>0.39708425743883458</v>
      </c>
    </row>
    <row r="61" spans="1:16">
      <c r="A61" s="71" t="s">
        <v>38</v>
      </c>
      <c r="B61" s="145">
        <v>878.80200000001696</v>
      </c>
      <c r="C61" s="133">
        <v>2509.4959999999501</v>
      </c>
      <c r="D61" s="133">
        <v>2598.7939999999303</v>
      </c>
      <c r="E61" s="133">
        <v>2519.6169999999001</v>
      </c>
      <c r="F61" s="133">
        <v>2835.569666666599</v>
      </c>
      <c r="G61" s="133">
        <v>5622.4626666662889</v>
      </c>
      <c r="H61" s="368">
        <v>0.50432876744166721</v>
      </c>
      <c r="I61" s="145">
        <f>SUMIFS(Data!$M:$M,Data!$E:$E,$A61,Data!$C:$C,1)</f>
        <v>900.97300000003497</v>
      </c>
      <c r="J61" s="133">
        <f>SUMIFS(Data!$M:$M,Data!$E:$E,$A61,Data!$C:$C,2)</f>
        <v>2776.8719999998598</v>
      </c>
      <c r="K61" s="133">
        <f>SUMIFS(Data!$M:$M,Data!$E:$E,$A61,Data!$C:$C,3)</f>
        <v>2824.5729999999403</v>
      </c>
      <c r="L61" s="133">
        <f>SUMIFS(Data!$M:$M,Data!$E:$E,$A61,Data!$C:$C,4)</f>
        <v>2573.5319999998601</v>
      </c>
      <c r="M61" s="133">
        <f>(I61+J61+K61+L61)/3</f>
        <v>3025.3166666665652</v>
      </c>
      <c r="N61" s="133">
        <f>SUMIFS(Data!$R:$R,Data!$E:$E,$A61)/3</f>
        <v>5979.1416666659834</v>
      </c>
      <c r="O61" s="366">
        <f t="shared" si="4"/>
        <v>0.50597842220947165</v>
      </c>
    </row>
    <row r="62" spans="1:16">
      <c r="A62" s="71" t="s">
        <v>84</v>
      </c>
      <c r="B62" s="145">
        <v>28.7759999999999</v>
      </c>
      <c r="C62" s="147">
        <v>379.798</v>
      </c>
      <c r="D62" s="147">
        <v>364.19600000000599</v>
      </c>
      <c r="E62" s="147">
        <v>327.57300000000401</v>
      </c>
      <c r="F62" s="147">
        <v>366.7810000000033</v>
      </c>
      <c r="G62" s="147">
        <v>2431.2946666668881</v>
      </c>
      <c r="H62" s="368">
        <v>0.15085830813869672</v>
      </c>
      <c r="I62" s="145">
        <f>SUMIFS(Data!$M:$M,Data!$E:$E,$A62,Data!$C:$C,1)</f>
        <v>22.315000000000001</v>
      </c>
      <c r="J62" s="147">
        <f>SUMIFS(Data!$M:$M,Data!$E:$E,$A62,Data!$C:$C,2)</f>
        <v>368.87100000000697</v>
      </c>
      <c r="K62" s="147">
        <f>SUMIFS(Data!$M:$M,Data!$E:$E,$A62,Data!$C:$C,3)</f>
        <v>372.03500000000298</v>
      </c>
      <c r="L62" s="147">
        <f>SUMIFS(Data!$M:$M,Data!$E:$E,$A62,Data!$C:$C,4)</f>
        <v>339.73900000000498</v>
      </c>
      <c r="M62" s="147">
        <f>(I62+J62+K62+L62)/3</f>
        <v>367.65333333333837</v>
      </c>
      <c r="N62" s="147">
        <f>SUMIFS(Data!$R:$R,Data!$E:$E,$A62)/3</f>
        <v>2469.3086666669196</v>
      </c>
      <c r="O62" s="366">
        <f t="shared" si="4"/>
        <v>0.1488891762687562</v>
      </c>
    </row>
    <row r="63" spans="1:16" ht="13.5" thickBot="1">
      <c r="A63" s="125" t="s">
        <v>85</v>
      </c>
      <c r="B63" s="150">
        <v>907.57800000001691</v>
      </c>
      <c r="C63" s="151">
        <v>2889.2939999999498</v>
      </c>
      <c r="D63" s="151">
        <v>2962.9899999999361</v>
      </c>
      <c r="E63" s="151">
        <v>2847.1899999999041</v>
      </c>
      <c r="F63" s="151">
        <v>3202.3506666666021</v>
      </c>
      <c r="G63" s="151">
        <v>8053.7573333331766</v>
      </c>
      <c r="H63" s="369">
        <v>0.39762194639421272</v>
      </c>
      <c r="I63" s="150">
        <f>I61+I62</f>
        <v>923.28800000003503</v>
      </c>
      <c r="J63" s="151">
        <f t="shared" ref="J63:N63" si="6">J61+J62</f>
        <v>3145.7429999998667</v>
      </c>
      <c r="K63" s="151">
        <f t="shared" si="6"/>
        <v>3196.6079999999433</v>
      </c>
      <c r="L63" s="151">
        <f t="shared" si="6"/>
        <v>2913.2709999998651</v>
      </c>
      <c r="M63" s="151">
        <f>M61+M62</f>
        <v>3392.9699999999034</v>
      </c>
      <c r="N63" s="151">
        <f t="shared" si="6"/>
        <v>8448.450333332903</v>
      </c>
      <c r="O63" s="367">
        <f t="shared" si="4"/>
        <v>0.40160856324302746</v>
      </c>
    </row>
    <row r="64" spans="1:16" ht="14.25">
      <c r="A64" s="3" t="s">
        <v>617</v>
      </c>
      <c r="H64" s="22"/>
      <c r="J64" s="17"/>
      <c r="P64" s="12"/>
    </row>
    <row r="65" spans="1:15" s="13" customFormat="1" ht="12" customHeight="1">
      <c r="A65" s="77"/>
      <c r="B65" s="66"/>
      <c r="C65" s="66"/>
      <c r="D65" s="66"/>
      <c r="E65" s="66"/>
      <c r="F65" s="66"/>
      <c r="G65" s="77"/>
      <c r="H65" s="66"/>
      <c r="I65" s="66"/>
      <c r="J65" s="66"/>
      <c r="K65" s="66"/>
      <c r="L65" s="66"/>
      <c r="M65" s="66"/>
      <c r="N65" s="77"/>
      <c r="O65" s="66"/>
    </row>
  </sheetData>
  <pageMargins left="0.7" right="0.7" top="0.75" bottom="0.75" header="0.3" footer="0.3"/>
  <pageSetup scale="79" orientation="landscape" r:id="rId1"/>
  <headerFooter>
    <oddFooter>&amp;CPage &amp;P</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P66"/>
  <sheetViews>
    <sheetView showGridLines="0" zoomScaleNormal="100" workbookViewId="0"/>
  </sheetViews>
  <sheetFormatPr defaultColWidth="9.140625" defaultRowHeight="12.75"/>
  <cols>
    <col min="1" max="1" width="24.28515625" style="3" customWidth="1"/>
    <col min="2" max="2" width="7.85546875" style="3" customWidth="1"/>
    <col min="3" max="3" width="7.5703125" style="3" bestFit="1" customWidth="1"/>
    <col min="4" max="4" width="10.28515625" style="3" customWidth="1"/>
    <col min="5" max="5" width="8.7109375" style="3" bestFit="1" customWidth="1"/>
    <col min="6" max="6" width="14" style="3" bestFit="1" customWidth="1"/>
    <col min="7" max="7" width="10.28515625" style="3" bestFit="1" customWidth="1"/>
    <col min="8" max="8" width="11.28515625" style="3" bestFit="1" customWidth="1"/>
    <col min="9" max="9" width="7.85546875" style="3" customWidth="1"/>
    <col min="10" max="10" width="7.5703125" style="3" bestFit="1" customWidth="1"/>
    <col min="11" max="11" width="10.28515625" style="3" bestFit="1" customWidth="1"/>
    <col min="12" max="12" width="7.5703125" style="3" bestFit="1" customWidth="1"/>
    <col min="13" max="13" width="14" style="3" bestFit="1" customWidth="1"/>
    <col min="14" max="14" width="10.28515625" style="3" bestFit="1" customWidth="1"/>
    <col min="15" max="15" width="11.28515625" style="3" bestFit="1" customWidth="1"/>
    <col min="16" max="16" width="9.140625" style="3" customWidth="1"/>
    <col min="17" max="16384" width="9.140625" style="3"/>
  </cols>
  <sheetData>
    <row r="1" spans="1:15" ht="15">
      <c r="A1" s="270" t="s">
        <v>141</v>
      </c>
      <c r="G1" s="356"/>
      <c r="N1" s="356"/>
    </row>
    <row r="2" spans="1:15">
      <c r="A2" s="15" t="s">
        <v>47</v>
      </c>
    </row>
    <row r="3" spans="1:15">
      <c r="A3" s="15" t="str">
        <f>CONCATENATE("For Academic Year ",Data!$X$3)</f>
        <v>For Academic Year 2023-24</v>
      </c>
    </row>
    <row r="6" spans="1:15" s="13" customFormat="1" ht="12" customHeight="1" thickBot="1">
      <c r="A6" s="15"/>
      <c r="B6" s="15" t="s">
        <v>140</v>
      </c>
      <c r="C6" s="15"/>
      <c r="D6" s="15"/>
      <c r="E6" s="15"/>
      <c r="F6" s="15"/>
      <c r="G6" s="15"/>
      <c r="H6" s="15"/>
      <c r="I6" s="15" t="str">
        <f>_xlfn.CONCAT("As of ",IF(Data!X5=1,"Summer",IF(Data!X5=2,"Fall",IF(Data!X5=3,"Winter",IF(Data!X5=4,"Spring"))))," quarter")</f>
        <v>As of Spring quarter</v>
      </c>
      <c r="J6" s="15"/>
      <c r="K6" s="15"/>
      <c r="L6" s="15"/>
      <c r="M6" s="15"/>
      <c r="O6" s="15"/>
    </row>
    <row r="7" spans="1:15" s="13" customFormat="1" ht="12" customHeight="1">
      <c r="A7" s="86"/>
      <c r="B7" s="109" t="s">
        <v>615</v>
      </c>
      <c r="C7" s="109" t="s">
        <v>615</v>
      </c>
      <c r="D7" s="109" t="s">
        <v>615</v>
      </c>
      <c r="E7" s="109" t="s">
        <v>615</v>
      </c>
      <c r="F7" s="109" t="s">
        <v>615</v>
      </c>
      <c r="G7" s="109" t="s">
        <v>615</v>
      </c>
      <c r="H7" s="75" t="s">
        <v>615</v>
      </c>
      <c r="I7" s="109" t="str">
        <f>Data!$X$3</f>
        <v>2023-24</v>
      </c>
      <c r="J7" s="109" t="str">
        <f>Data!$X$3</f>
        <v>2023-24</v>
      </c>
      <c r="K7" s="109" t="str">
        <f>Data!$X$3</f>
        <v>2023-24</v>
      </c>
      <c r="L7" s="109" t="str">
        <f>Data!$X$3</f>
        <v>2023-24</v>
      </c>
      <c r="M7" s="109" t="str">
        <f>Data!$X$3</f>
        <v>2023-24</v>
      </c>
      <c r="N7" s="109" t="str">
        <f>Data!$X$3</f>
        <v>2023-24</v>
      </c>
      <c r="O7" s="75" t="str">
        <f>Data!$X$3</f>
        <v>2023-24</v>
      </c>
    </row>
    <row r="8" spans="1:15" s="13" customFormat="1" ht="12" customHeight="1" thickBot="1">
      <c r="A8" s="127" t="s">
        <v>0</v>
      </c>
      <c r="B8" s="49" t="s">
        <v>145</v>
      </c>
      <c r="C8" s="49" t="s">
        <v>146</v>
      </c>
      <c r="D8" s="49" t="s">
        <v>159</v>
      </c>
      <c r="E8" s="49" t="s">
        <v>139</v>
      </c>
      <c r="F8" s="49" t="s">
        <v>160</v>
      </c>
      <c r="G8" s="49" t="s">
        <v>127</v>
      </c>
      <c r="H8" s="262" t="s">
        <v>128</v>
      </c>
      <c r="I8" s="49" t="s">
        <v>145</v>
      </c>
      <c r="J8" s="49" t="s">
        <v>146</v>
      </c>
      <c r="K8" s="49" t="s">
        <v>159</v>
      </c>
      <c r="L8" s="49" t="s">
        <v>139</v>
      </c>
      <c r="M8" s="49" t="s">
        <v>160</v>
      </c>
      <c r="N8" s="49" t="s">
        <v>127</v>
      </c>
      <c r="O8" s="262" t="s">
        <v>128</v>
      </c>
    </row>
    <row r="9" spans="1:15" s="13" customFormat="1" ht="12" customHeight="1">
      <c r="A9" s="265" t="s">
        <v>1</v>
      </c>
      <c r="B9" s="268">
        <v>0</v>
      </c>
      <c r="C9" s="268">
        <v>19.202999999999999</v>
      </c>
      <c r="D9" s="268">
        <v>1148.2330000000109</v>
      </c>
      <c r="E9" s="268">
        <v>51.643999999999863</v>
      </c>
      <c r="F9" s="269">
        <v>1209.3120000000117</v>
      </c>
      <c r="G9" s="269">
        <v>2740.9493333334467</v>
      </c>
      <c r="H9" s="359">
        <v>0.44120188041903308</v>
      </c>
      <c r="I9" s="268">
        <f>SUMIFS(Data!$P:$P,Data!$D:$D,"Bates")/3</f>
        <v>0</v>
      </c>
      <c r="J9" s="268">
        <f>SUMIFS(Data!$O:$O,Data!$D:$D,"Bates")/3</f>
        <v>22.533000000000001</v>
      </c>
      <c r="K9" s="268">
        <f>SUMIFS(Data!$N:$N,Data!$D:$D,"Bates")/3</f>
        <v>1225.024666666664</v>
      </c>
      <c r="L9" s="268">
        <f>SUMIFS(Data!$Q:$Q,Data!$D:$D,"Bates")/3</f>
        <v>152.19033333333229</v>
      </c>
      <c r="M9" s="268">
        <f>SUMIFS(Data!$M:$M,Data!$D:$D,"Bates")/3</f>
        <v>1393.1990000000003</v>
      </c>
      <c r="N9" s="268">
        <f>SUMIFS(Data!$R:$R,Data!$D:$D,"Bates")/3</f>
        <v>3025.3596666668905</v>
      </c>
      <c r="O9" s="359">
        <f>M9/N9</f>
        <v>0.46050689951020607</v>
      </c>
    </row>
    <row r="10" spans="1:15" s="13" customFormat="1" ht="12" customHeight="1">
      <c r="A10" s="263" t="s">
        <v>2</v>
      </c>
      <c r="B10" s="145">
        <v>452.35333333334466</v>
      </c>
      <c r="C10" s="207">
        <v>574.99433333334127</v>
      </c>
      <c r="D10" s="161">
        <v>959.55466666666064</v>
      </c>
      <c r="E10" s="161">
        <v>478.21633333333449</v>
      </c>
      <c r="F10" s="161">
        <v>2195.0203333334757</v>
      </c>
      <c r="G10" s="161">
        <v>5939.061999999537</v>
      </c>
      <c r="H10" s="360">
        <v>0.36959040557812778</v>
      </c>
      <c r="I10" s="145">
        <f>SUMIFS(Data!$P:$P,Data!$D:$D,$A10)/3</f>
        <v>483.47566666667785</v>
      </c>
      <c r="J10" s="207">
        <f>SUMIFS(Data!$O:$O,Data!$D:$D,$A10)/3</f>
        <v>562.7889999999893</v>
      </c>
      <c r="K10" s="161">
        <f>SUMIFS(Data!$N:$N,Data!$D:$D,$A10)/3</f>
        <v>1003.2883333333448</v>
      </c>
      <c r="L10" s="161">
        <f>SUMIFS(Data!$Q:$Q,Data!$D:$D,$A10)/3</f>
        <v>427.99233333333467</v>
      </c>
      <c r="M10" s="161">
        <f>SUMIFS(Data!$M:$M,Data!$D:$D,$A10)/3</f>
        <v>2221.2526666668355</v>
      </c>
      <c r="N10" s="161">
        <f>SUMIFS(Data!$R:$R,Data!$D:$D,$A10)/3</f>
        <v>6086.8253333323473</v>
      </c>
      <c r="O10" s="360">
        <f t="shared" ref="O10:O38" si="0">M10/N10</f>
        <v>0.36492794601858058</v>
      </c>
    </row>
    <row r="11" spans="1:15" s="13" customFormat="1" ht="12" customHeight="1">
      <c r="A11" s="264" t="s">
        <v>3</v>
      </c>
      <c r="B11" s="148">
        <v>12.232333333333335</v>
      </c>
      <c r="C11" s="206">
        <v>37.190999999999931</v>
      </c>
      <c r="D11" s="130">
        <v>580.80666666667264</v>
      </c>
      <c r="E11" s="130">
        <v>154.04200000000006</v>
      </c>
      <c r="F11" s="130">
        <v>771.23433333333105</v>
      </c>
      <c r="G11" s="130">
        <v>1403.7343333333599</v>
      </c>
      <c r="H11" s="360">
        <v>0.54941616445465802</v>
      </c>
      <c r="I11" s="148">
        <f>SUMIFS(Data!$P:$P,Data!$D:$D,$A11)/3</f>
        <v>21.292333333333332</v>
      </c>
      <c r="J11" s="206">
        <f>SUMIFS(Data!$O:$O,Data!$D:$D,$A11)/3</f>
        <v>41.758333333333233</v>
      </c>
      <c r="K11" s="130">
        <f>SUMIFS(Data!$N:$N,Data!$D:$D,$A11)/3</f>
        <v>601.24833333333765</v>
      </c>
      <c r="L11" s="130">
        <f>SUMIFS(Data!$Q:$Q,Data!$D:$D,$A11)/3</f>
        <v>139.00633333333337</v>
      </c>
      <c r="M11" s="130">
        <f>SUMIFS(Data!$M:$M,Data!$D:$D,$A11)/3</f>
        <v>788.78400000001375</v>
      </c>
      <c r="N11" s="130">
        <f>SUMIFS(Data!$R:$R,Data!$D:$D,$A11)/3</f>
        <v>1477.8660000000498</v>
      </c>
      <c r="O11" s="360">
        <f t="shared" si="0"/>
        <v>0.53373174563863512</v>
      </c>
    </row>
    <row r="12" spans="1:15" s="13" customFormat="1" ht="12" customHeight="1">
      <c r="A12" s="263" t="s">
        <v>4</v>
      </c>
      <c r="B12" s="145">
        <v>36.7409999999999</v>
      </c>
      <c r="C12" s="207">
        <v>51.348666666666531</v>
      </c>
      <c r="D12" s="161">
        <v>156.53999999999965</v>
      </c>
      <c r="E12" s="161">
        <v>186.84166666666667</v>
      </c>
      <c r="F12" s="161">
        <v>429.6953333333347</v>
      </c>
      <c r="G12" s="161">
        <v>1238.9486666666769</v>
      </c>
      <c r="H12" s="360">
        <v>0.34682254793445666</v>
      </c>
      <c r="I12" s="145">
        <f>SUMIFS(Data!$P:$P,Data!$D:$D,$A12)/3</f>
        <v>41.291999999999867</v>
      </c>
      <c r="J12" s="207">
        <f>SUMIFS(Data!$O:$O,Data!$D:$D,$A12)/3</f>
        <v>50.860333333333195</v>
      </c>
      <c r="K12" s="161">
        <f>SUMIFS(Data!$N:$N,Data!$D:$D,$A12)/3</f>
        <v>166.22900000000001</v>
      </c>
      <c r="L12" s="161">
        <f>SUMIFS(Data!$Q:$Q,Data!$D:$D,$A12)/3</f>
        <v>324.37900000000002</v>
      </c>
      <c r="M12" s="161">
        <f>SUMIFS(Data!$M:$M,Data!$D:$D,$A12)/3</f>
        <v>580.65133333332847</v>
      </c>
      <c r="N12" s="161">
        <f>SUMIFS(Data!$R:$R,Data!$D:$D,$A12)/3</f>
        <v>1415.0090000000303</v>
      </c>
      <c r="O12" s="360">
        <f t="shared" si="0"/>
        <v>0.41035168916474457</v>
      </c>
    </row>
    <row r="13" spans="1:15" s="13" customFormat="1" ht="12" customHeight="1">
      <c r="A13" s="264" t="s">
        <v>5</v>
      </c>
      <c r="B13" s="148">
        <v>24.581</v>
      </c>
      <c r="C13" s="206">
        <v>152.09499999999994</v>
      </c>
      <c r="D13" s="130">
        <v>61.896666666666533</v>
      </c>
      <c r="E13" s="130">
        <v>129.83099999999999</v>
      </c>
      <c r="F13" s="130">
        <v>361.16666666666896</v>
      </c>
      <c r="G13" s="130">
        <v>990.62966666665727</v>
      </c>
      <c r="H13" s="360">
        <v>0.36458293025076549</v>
      </c>
      <c r="I13" s="148">
        <f>SUMIFS(Data!$P:$P,Data!$D:$D,$A13)/3</f>
        <v>14.256333333333332</v>
      </c>
      <c r="J13" s="206">
        <f>SUMIFS(Data!$O:$O,Data!$D:$D,$A13)/3</f>
        <v>162.80299999999963</v>
      </c>
      <c r="K13" s="130">
        <f>SUMIFS(Data!$N:$N,Data!$D:$D,$A13)/3</f>
        <v>45.289666666666562</v>
      </c>
      <c r="L13" s="130">
        <f>SUMIFS(Data!$Q:$Q,Data!$D:$D,$A13)/3</f>
        <v>170.24233333333328</v>
      </c>
      <c r="M13" s="130">
        <f>SUMIFS(Data!$M:$M,Data!$D:$D,$A13)/3</f>
        <v>390.32733333333704</v>
      </c>
      <c r="N13" s="130">
        <f>SUMIFS(Data!$R:$R,Data!$D:$D,$A13)/3</f>
        <v>1042.3456666666543</v>
      </c>
      <c r="O13" s="360">
        <f t="shared" si="0"/>
        <v>0.37447014538044321</v>
      </c>
    </row>
    <row r="14" spans="1:15" s="13" customFormat="1" ht="12" customHeight="1">
      <c r="A14" s="263" t="s">
        <v>6</v>
      </c>
      <c r="B14" s="145">
        <v>135.39166666666665</v>
      </c>
      <c r="C14" s="207">
        <v>71.340666666666465</v>
      </c>
      <c r="D14" s="161">
        <v>161.84366666666665</v>
      </c>
      <c r="E14" s="161">
        <v>157.088333333333</v>
      </c>
      <c r="F14" s="161">
        <v>518.56033333333903</v>
      </c>
      <c r="G14" s="161">
        <v>1309.8366666666759</v>
      </c>
      <c r="H14" s="360">
        <v>0.3958969438937695</v>
      </c>
      <c r="I14" s="145">
        <f>SUMIFS(Data!$P:$P,Data!$D:$D,$A14)/3</f>
        <v>153.55366666666632</v>
      </c>
      <c r="J14" s="207">
        <f>SUMIFS(Data!$O:$O,Data!$D:$D,$A14)/3</f>
        <v>89.295999999999665</v>
      </c>
      <c r="K14" s="161">
        <f>SUMIFS(Data!$N:$N,Data!$D:$D,$A14)/3</f>
        <v>208.87699999999961</v>
      </c>
      <c r="L14" s="161">
        <f>SUMIFS(Data!$Q:$Q,Data!$D:$D,$A14)/3</f>
        <v>149.80533333333332</v>
      </c>
      <c r="M14" s="161">
        <f>SUMIFS(Data!$M:$M,Data!$D:$D,$A14)/3</f>
        <v>591.43100000000936</v>
      </c>
      <c r="N14" s="161">
        <f>SUMIFS(Data!$R:$R,Data!$D:$D,$A14)/3</f>
        <v>1454.898666666709</v>
      </c>
      <c r="O14" s="360">
        <f t="shared" si="0"/>
        <v>0.40651009829779128</v>
      </c>
    </row>
    <row r="15" spans="1:15" s="13" customFormat="1" ht="12" customHeight="1">
      <c r="A15" s="264" t="s">
        <v>7</v>
      </c>
      <c r="B15" s="148">
        <v>107.9083333333333</v>
      </c>
      <c r="C15" s="206">
        <v>210.0813333333318</v>
      </c>
      <c r="D15" s="130">
        <v>582.3016666666681</v>
      </c>
      <c r="E15" s="130">
        <v>795.07633333331933</v>
      </c>
      <c r="F15" s="130">
        <v>1644.6243333333684</v>
      </c>
      <c r="G15" s="130">
        <v>4243.1803333336075</v>
      </c>
      <c r="H15" s="360">
        <v>0.38759237273361125</v>
      </c>
      <c r="I15" s="148">
        <f>SUMIFS(Data!$P:$P,Data!$D:$D,$A15)/3</f>
        <v>135.46366666666631</v>
      </c>
      <c r="J15" s="206">
        <f>SUMIFS(Data!$O:$O,Data!$D:$D,$A15)/3</f>
        <v>209.38866666666559</v>
      </c>
      <c r="K15" s="130">
        <f>SUMIFS(Data!$N:$N,Data!$D:$D,$A15)/3</f>
        <v>638.68800000000476</v>
      </c>
      <c r="L15" s="130">
        <f>SUMIFS(Data!$Q:$Q,Data!$D:$D,$A15)/3</f>
        <v>842.90799999999365</v>
      </c>
      <c r="M15" s="130">
        <f>SUMIFS(Data!$M:$M,Data!$D:$D,$A15)/3</f>
        <v>1773.9043333334032</v>
      </c>
      <c r="N15" s="130">
        <f>SUMIFS(Data!$R:$R,Data!$D:$D,$A15)/3</f>
        <v>4651.3773333336221</v>
      </c>
      <c r="O15" s="360">
        <f t="shared" si="0"/>
        <v>0.3813718402549065</v>
      </c>
    </row>
    <row r="16" spans="1:15" s="13" customFormat="1" ht="12" customHeight="1">
      <c r="A16" s="263" t="s">
        <v>8</v>
      </c>
      <c r="B16" s="145">
        <v>42.401666666666564</v>
      </c>
      <c r="C16" s="207">
        <v>33.012333333333295</v>
      </c>
      <c r="D16" s="161">
        <v>645.95766666666577</v>
      </c>
      <c r="E16" s="161">
        <v>383.60466666666701</v>
      </c>
      <c r="F16" s="161">
        <v>1087.4383333333469</v>
      </c>
      <c r="G16" s="161">
        <v>2665.8793333336002</v>
      </c>
      <c r="H16" s="360">
        <v>0.40790981037147644</v>
      </c>
      <c r="I16" s="145">
        <f>SUMIFS(Data!$P:$P,Data!$D:$D,$A16)/3</f>
        <v>45.154333333333234</v>
      </c>
      <c r="J16" s="207">
        <f>SUMIFS(Data!$O:$O,Data!$D:$D,$A16)/3</f>
        <v>47.753666666666561</v>
      </c>
      <c r="K16" s="161">
        <f>SUMIFS(Data!$N:$N,Data!$D:$D,$A16)/3</f>
        <v>770.25266666666437</v>
      </c>
      <c r="L16" s="161">
        <f>SUMIFS(Data!$Q:$Q,Data!$D:$D,$A16)/3</f>
        <v>555.53466666667225</v>
      </c>
      <c r="M16" s="161">
        <f>SUMIFS(Data!$M:$M,Data!$D:$D,$A16)/3</f>
        <v>1401.8233333333565</v>
      </c>
      <c r="N16" s="161">
        <f>SUMIFS(Data!$R:$R,Data!$D:$D,$A16)/3</f>
        <v>2986.2050000002141</v>
      </c>
      <c r="O16" s="360">
        <f t="shared" si="0"/>
        <v>0.46943305410487757</v>
      </c>
    </row>
    <row r="17" spans="1:15" s="13" customFormat="1" ht="12" customHeight="1">
      <c r="A17" s="264" t="s">
        <v>9</v>
      </c>
      <c r="B17" s="148">
        <v>206.01633333333299</v>
      </c>
      <c r="C17" s="206">
        <v>337.72733333333622</v>
      </c>
      <c r="D17" s="130">
        <v>823.89200000001438</v>
      </c>
      <c r="E17" s="130">
        <v>364.59833333333034</v>
      </c>
      <c r="F17" s="130">
        <v>1518.2483333334014</v>
      </c>
      <c r="G17" s="130">
        <v>4227.0173333335106</v>
      </c>
      <c r="H17" s="360">
        <v>0.35917721968177507</v>
      </c>
      <c r="I17" s="148">
        <f>SUMIFS(Data!$P:$P,Data!$D:$D,$A17)/3</f>
        <v>240.28933333333416</v>
      </c>
      <c r="J17" s="206">
        <f>SUMIFS(Data!$O:$O,Data!$D:$D,$A17)/3</f>
        <v>364.01433333333824</v>
      </c>
      <c r="K17" s="130">
        <f>SUMIFS(Data!$N:$N,Data!$D:$D,$A17)/3</f>
        <v>926.74300000000437</v>
      </c>
      <c r="L17" s="130">
        <f>SUMIFS(Data!$Q:$Q,Data!$D:$D,$A17)/3</f>
        <v>399.92766666666103</v>
      </c>
      <c r="M17" s="130">
        <f>SUMIFS(Data!$M:$M,Data!$D:$D,$A17)/3</f>
        <v>1676.0126666667618</v>
      </c>
      <c r="N17" s="130">
        <f>SUMIFS(Data!$R:$R,Data!$D:$D,$A17)/3</f>
        <v>4526.9433333336201</v>
      </c>
      <c r="O17" s="360">
        <f t="shared" si="0"/>
        <v>0.37023053819243501</v>
      </c>
    </row>
    <row r="18" spans="1:15" s="13" customFormat="1" ht="12" customHeight="1">
      <c r="A18" s="263" t="s">
        <v>10</v>
      </c>
      <c r="B18" s="145">
        <v>21.867000000000001</v>
      </c>
      <c r="C18" s="207">
        <v>248.47899999999933</v>
      </c>
      <c r="D18" s="161">
        <v>342.65533333333565</v>
      </c>
      <c r="E18" s="161">
        <v>760.68500000000711</v>
      </c>
      <c r="F18" s="161">
        <v>1343.2723333333659</v>
      </c>
      <c r="G18" s="161">
        <v>3298.9183333335427</v>
      </c>
      <c r="H18" s="360">
        <v>0.40718568864237237</v>
      </c>
      <c r="I18" s="145">
        <f>SUMIFS(Data!$P:$P,Data!$D:$D,$A18)/3</f>
        <v>35.031666666666567</v>
      </c>
      <c r="J18" s="207">
        <f>SUMIFS(Data!$O:$O,Data!$D:$D,$A18)/3</f>
        <v>269.47466666666566</v>
      </c>
      <c r="K18" s="161">
        <f>SUMIFS(Data!$N:$N,Data!$D:$D,$A18)/3</f>
        <v>336.52000000000038</v>
      </c>
      <c r="L18" s="161">
        <f>SUMIFS(Data!$Q:$Q,Data!$D:$D,$A18)/3</f>
        <v>924.01833333333798</v>
      </c>
      <c r="M18" s="161">
        <f>SUMIFS(Data!$M:$M,Data!$D:$D,$A18)/3</f>
        <v>1528.081666666737</v>
      </c>
      <c r="N18" s="161">
        <f>SUMIFS(Data!$R:$R,Data!$D:$D,$A18)/3</f>
        <v>3588.5976666668271</v>
      </c>
      <c r="O18" s="360">
        <f t="shared" si="0"/>
        <v>0.42581582239227578</v>
      </c>
    </row>
    <row r="19" spans="1:15" s="13" customFormat="1" ht="12" customHeight="1">
      <c r="A19" s="264" t="s">
        <v>11</v>
      </c>
      <c r="B19" s="148">
        <v>0</v>
      </c>
      <c r="C19" s="206">
        <v>463.35066666666745</v>
      </c>
      <c r="D19" s="130">
        <v>671.23033333333626</v>
      </c>
      <c r="E19" s="130">
        <v>707.50500000001193</v>
      </c>
      <c r="F19" s="130">
        <v>1814.4246666666922</v>
      </c>
      <c r="G19" s="130">
        <v>3972.259333333599</v>
      </c>
      <c r="H19" s="360">
        <v>0.45677397027952626</v>
      </c>
      <c r="I19" s="148">
        <f>SUMIFS(Data!$P:$P,Data!$D:$D,$A19)/3</f>
        <v>9.8789999999999996</v>
      </c>
      <c r="J19" s="206">
        <f>SUMIFS(Data!$O:$O,Data!$D:$D,$A19)/3</f>
        <v>454.84000000000339</v>
      </c>
      <c r="K19" s="130">
        <f>SUMIFS(Data!$N:$N,Data!$D:$D,$A19)/3</f>
        <v>750.85033333333183</v>
      </c>
      <c r="L19" s="130">
        <f>SUMIFS(Data!$Q:$Q,Data!$D:$D,$A19)/3</f>
        <v>578.47066666666808</v>
      </c>
      <c r="M19" s="130">
        <f>SUMIFS(Data!$M:$M,Data!$D:$D,$A19)/3</f>
        <v>1765.7350000000088</v>
      </c>
      <c r="N19" s="130">
        <f>SUMIFS(Data!$R:$R,Data!$D:$D,$A19)/3</f>
        <v>3927.2360000003296</v>
      </c>
      <c r="O19" s="360">
        <f t="shared" si="0"/>
        <v>0.44961265378496751</v>
      </c>
    </row>
    <row r="20" spans="1:15" s="13" customFormat="1" ht="12" customHeight="1">
      <c r="A20" s="263" t="s">
        <v>12</v>
      </c>
      <c r="B20" s="145">
        <v>48.828999999999901</v>
      </c>
      <c r="C20" s="207">
        <v>37.653333333333229</v>
      </c>
      <c r="D20" s="161">
        <v>141.12266666666633</v>
      </c>
      <c r="E20" s="161">
        <v>140.01533333333262</v>
      </c>
      <c r="F20" s="161">
        <v>367.62033333333801</v>
      </c>
      <c r="G20" s="161">
        <v>1023.8403333333284</v>
      </c>
      <c r="H20" s="360">
        <v>0.35906021804832827</v>
      </c>
      <c r="I20" s="145">
        <f>SUMIFS(Data!$P:$P,Data!$D:$D,$A20)/3</f>
        <v>39.252999999999901</v>
      </c>
      <c r="J20" s="207">
        <f>SUMIFS(Data!$O:$O,Data!$D:$D,$A20)/3</f>
        <v>36.252999999999936</v>
      </c>
      <c r="K20" s="161">
        <f>SUMIFS(Data!$N:$N,Data!$D:$D,$A20)/3</f>
        <v>153.64499999999998</v>
      </c>
      <c r="L20" s="161">
        <f>SUMIFS(Data!$Q:$Q,Data!$D:$D,$A20)/3</f>
        <v>145.44499999999928</v>
      </c>
      <c r="M20" s="161">
        <f>SUMIFS(Data!$M:$M,Data!$D:$D,$A20)/3</f>
        <v>374.59600000000324</v>
      </c>
      <c r="N20" s="161">
        <f>SUMIFS(Data!$R:$R,Data!$D:$D,$A20)/3</f>
        <v>1028.7689999999932</v>
      </c>
      <c r="O20" s="360">
        <f t="shared" si="0"/>
        <v>0.3641206140542782</v>
      </c>
    </row>
    <row r="21" spans="1:15" s="13" customFormat="1" ht="12" customHeight="1">
      <c r="A21" s="264" t="s">
        <v>13</v>
      </c>
      <c r="B21" s="148">
        <v>306.8996666666655</v>
      </c>
      <c r="C21" s="206">
        <v>243.15066666666587</v>
      </c>
      <c r="D21" s="130">
        <v>692.6136666666772</v>
      </c>
      <c r="E21" s="130">
        <v>797.88399999999092</v>
      </c>
      <c r="F21" s="130">
        <v>1876.9980000000808</v>
      </c>
      <c r="G21" s="130">
        <v>4115.0200000003224</v>
      </c>
      <c r="H21" s="360">
        <v>0.4561333845278841</v>
      </c>
      <c r="I21" s="148">
        <f>SUMIFS(Data!$P:$P,Data!$D:$D,$A21)/3</f>
        <v>314.48599999999817</v>
      </c>
      <c r="J21" s="206">
        <f>SUMIFS(Data!$O:$O,Data!$D:$D,$A21)/3</f>
        <v>274.99399999999991</v>
      </c>
      <c r="K21" s="130">
        <f>SUMIFS(Data!$N:$N,Data!$D:$D,$A21)/3</f>
        <v>798.87133333335544</v>
      </c>
      <c r="L21" s="130">
        <f>SUMIFS(Data!$Q:$Q,Data!$D:$D,$A21)/3</f>
        <v>937.50899999999399</v>
      </c>
      <c r="M21" s="130">
        <f>SUMIFS(Data!$M:$M,Data!$D:$D,$A21)/3</f>
        <v>2153.9186666667442</v>
      </c>
      <c r="N21" s="130">
        <f>SUMIFS(Data!$R:$R,Data!$D:$D,$A21)/3</f>
        <v>4581.5133333337599</v>
      </c>
      <c r="O21" s="360">
        <f t="shared" si="0"/>
        <v>0.47013257628117283</v>
      </c>
    </row>
    <row r="22" spans="1:15" s="13" customFormat="1" ht="12" customHeight="1">
      <c r="A22" s="263" t="s">
        <v>14</v>
      </c>
      <c r="B22" s="145">
        <v>150.76466666666565</v>
      </c>
      <c r="C22" s="207">
        <v>211.79966666666556</v>
      </c>
      <c r="D22" s="161">
        <v>393.12133333333804</v>
      </c>
      <c r="E22" s="161">
        <v>2014.7076666666599</v>
      </c>
      <c r="F22" s="161">
        <v>2685.113666666623</v>
      </c>
      <c r="G22" s="161">
        <v>4568.2353333333567</v>
      </c>
      <c r="H22" s="360">
        <v>0.58777919059335004</v>
      </c>
      <c r="I22" s="145">
        <f>SUMIFS(Data!$P:$P,Data!$D:$D,$A22)/3</f>
        <v>145.80799999999965</v>
      </c>
      <c r="J22" s="207">
        <f>SUMIFS(Data!$O:$O,Data!$D:$D,$A22)/3</f>
        <v>244.623999999999</v>
      </c>
      <c r="K22" s="161">
        <f>SUMIFS(Data!$N:$N,Data!$D:$D,$A22)/3</f>
        <v>421.46033333333997</v>
      </c>
      <c r="L22" s="161">
        <f>SUMIFS(Data!$Q:$Q,Data!$D:$D,$A22)/3</f>
        <v>1948.7256666667233</v>
      </c>
      <c r="M22" s="161">
        <f>SUMIFS(Data!$M:$M,Data!$D:$D,$A22)/3</f>
        <v>2684.1296666666435</v>
      </c>
      <c r="N22" s="161">
        <f>SUMIFS(Data!$R:$R,Data!$D:$D,$A22)/3</f>
        <v>4726.3089999999866</v>
      </c>
      <c r="O22" s="360">
        <f t="shared" si="0"/>
        <v>0.56791243794399626</v>
      </c>
    </row>
    <row r="23" spans="1:15" s="13" customFormat="1" ht="12" customHeight="1">
      <c r="A23" s="264" t="s">
        <v>15</v>
      </c>
      <c r="B23" s="148">
        <v>196.51433333333236</v>
      </c>
      <c r="C23" s="206">
        <v>75.394333333333137</v>
      </c>
      <c r="D23" s="130">
        <v>665.29866666667101</v>
      </c>
      <c r="E23" s="130">
        <v>559.62266666666903</v>
      </c>
      <c r="F23" s="130">
        <v>1400.5763333333632</v>
      </c>
      <c r="G23" s="130">
        <v>2337.9783333334749</v>
      </c>
      <c r="H23" s="360">
        <v>0.59905445374099353</v>
      </c>
      <c r="I23" s="148">
        <f>SUMIFS(Data!$P:$P,Data!$D:$D,$A23)/3</f>
        <v>196.29666666666603</v>
      </c>
      <c r="J23" s="206">
        <f>SUMIFS(Data!$O:$O,Data!$D:$D,$A23)/3</f>
        <v>96.951333333333011</v>
      </c>
      <c r="K23" s="130">
        <f>SUMIFS(Data!$N:$N,Data!$D:$D,$A23)/3</f>
        <v>646.52966666667078</v>
      </c>
      <c r="L23" s="130">
        <f>SUMIFS(Data!$Q:$Q,Data!$D:$D,$A23)/3</f>
        <v>754.85400000000936</v>
      </c>
      <c r="M23" s="130">
        <f>SUMIFS(Data!$M:$M,Data!$D:$D,$A23)/3</f>
        <v>1608.9570000000167</v>
      </c>
      <c r="N23" s="130">
        <f>SUMIFS(Data!$R:$R,Data!$D:$D,$A23)/3</f>
        <v>2619.2690000000694</v>
      </c>
      <c r="O23" s="360">
        <f t="shared" si="0"/>
        <v>0.61427711319454936</v>
      </c>
    </row>
    <row r="24" spans="1:15" s="13" customFormat="1" ht="12" customHeight="1">
      <c r="A24" s="263" t="s">
        <v>16</v>
      </c>
      <c r="B24" s="145">
        <v>73.854999999999833</v>
      </c>
      <c r="C24" s="207">
        <v>53.157333333333192</v>
      </c>
      <c r="D24" s="161">
        <v>248.13966666666633</v>
      </c>
      <c r="E24" s="161">
        <v>407.37566666666999</v>
      </c>
      <c r="F24" s="161">
        <v>779.75266666666437</v>
      </c>
      <c r="G24" s="161">
        <v>1786.5500000001186</v>
      </c>
      <c r="H24" s="360">
        <v>0.43645723134903169</v>
      </c>
      <c r="I24" s="145">
        <f>SUMIFS(Data!$P:$P,Data!$D:$D,$A24)/3</f>
        <v>72.322999999999865</v>
      </c>
      <c r="J24" s="207">
        <f>SUMIFS(Data!$O:$O,Data!$D:$D,$A24)/3</f>
        <v>49.737999999999907</v>
      </c>
      <c r="K24" s="161">
        <f>SUMIFS(Data!$N:$N,Data!$D:$D,$A24)/3</f>
        <v>279.13299999999936</v>
      </c>
      <c r="L24" s="161">
        <f>SUMIFS(Data!$Q:$Q,Data!$D:$D,$A24)/3</f>
        <v>416.31033333333136</v>
      </c>
      <c r="M24" s="161">
        <f>SUMIFS(Data!$M:$M,Data!$D:$D,$A24)/3</f>
        <v>815.06233333334023</v>
      </c>
      <c r="N24" s="161">
        <f>SUMIFS(Data!$R:$R,Data!$D:$D,$A24)/3</f>
        <v>1880.5220000001443</v>
      </c>
      <c r="O24" s="360">
        <f t="shared" si="0"/>
        <v>0.4334234501554769</v>
      </c>
    </row>
    <row r="25" spans="1:15" s="13" customFormat="1" ht="12" customHeight="1">
      <c r="A25" s="264" t="s">
        <v>17</v>
      </c>
      <c r="B25" s="148">
        <v>79.855999999999895</v>
      </c>
      <c r="C25" s="206">
        <v>253.0079999999989</v>
      </c>
      <c r="D25" s="130">
        <v>796.84266666668225</v>
      </c>
      <c r="E25" s="130">
        <v>147.87999999999889</v>
      </c>
      <c r="F25" s="130">
        <v>1241.8753333333862</v>
      </c>
      <c r="G25" s="130">
        <v>3395.3816666668395</v>
      </c>
      <c r="H25" s="360">
        <v>0.36575426719332671</v>
      </c>
      <c r="I25" s="148">
        <f>SUMIFS(Data!$P:$P,Data!$D:$D,$A25)/3</f>
        <v>88.294666666666714</v>
      </c>
      <c r="J25" s="206">
        <f>SUMIFS(Data!$O:$O,Data!$D:$D,$A25)/3</f>
        <v>253.67633333333228</v>
      </c>
      <c r="K25" s="130">
        <f>SUMIFS(Data!$N:$N,Data!$D:$D,$A25)/3</f>
        <v>867.35200000002703</v>
      </c>
      <c r="L25" s="130">
        <f>SUMIFS(Data!$Q:$Q,Data!$D:$D,$A25)/3</f>
        <v>134.33466666666592</v>
      </c>
      <c r="M25" s="130">
        <f>SUMIFS(Data!$M:$M,Data!$D:$D,$A25)/3</f>
        <v>1302.652666666738</v>
      </c>
      <c r="N25" s="130">
        <f>SUMIFS(Data!$R:$R,Data!$D:$D,$A25)/3</f>
        <v>3583.2373333334267</v>
      </c>
      <c r="O25" s="360">
        <f t="shared" si="0"/>
        <v>0.363540716253618</v>
      </c>
    </row>
    <row r="26" spans="1:15" s="13" customFormat="1" ht="12" customHeight="1">
      <c r="A26" s="263" t="s">
        <v>18</v>
      </c>
      <c r="B26" s="145">
        <v>25.529999999999969</v>
      </c>
      <c r="C26" s="207">
        <v>39.848999999999897</v>
      </c>
      <c r="D26" s="161">
        <v>194.12833333333333</v>
      </c>
      <c r="E26" s="161">
        <v>206.35799999999935</v>
      </c>
      <c r="F26" s="161">
        <v>464.64433333333932</v>
      </c>
      <c r="G26" s="161">
        <v>1141.1203333333235</v>
      </c>
      <c r="H26" s="360">
        <v>0.40718259044255922</v>
      </c>
      <c r="I26" s="145">
        <f>SUMIFS(Data!$P:$P,Data!$D:$D,$A26)/3</f>
        <v>50.438666666666528</v>
      </c>
      <c r="J26" s="207">
        <f>SUMIFS(Data!$O:$O,Data!$D:$D,$A26)/3</f>
        <v>43.178999999999895</v>
      </c>
      <c r="K26" s="161">
        <f>SUMIFS(Data!$N:$N,Data!$D:$D,$A26)/3</f>
        <v>216.16066666666666</v>
      </c>
      <c r="L26" s="161">
        <f>SUMIFS(Data!$Q:$Q,Data!$D:$D,$A26)/3</f>
        <v>244.16166666666626</v>
      </c>
      <c r="M26" s="161">
        <f>SUMIFS(Data!$M:$M,Data!$D:$D,$A26)/3</f>
        <v>553.16300000000501</v>
      </c>
      <c r="N26" s="161">
        <f>SUMIFS(Data!$R:$R,Data!$D:$D,$A26)/3</f>
        <v>1327.3456666666934</v>
      </c>
      <c r="O26" s="360">
        <f t="shared" si="0"/>
        <v>0.41674374195919867</v>
      </c>
    </row>
    <row r="27" spans="1:15" s="13" customFormat="1" ht="12" customHeight="1">
      <c r="A27" s="264" t="s">
        <v>40</v>
      </c>
      <c r="B27" s="148">
        <v>124.69833333333334</v>
      </c>
      <c r="C27" s="206">
        <v>383.53900000000203</v>
      </c>
      <c r="D27" s="130">
        <v>408.24766666667273</v>
      </c>
      <c r="E27" s="130">
        <v>401.4933333333347</v>
      </c>
      <c r="F27" s="130">
        <v>1243.1520000000073</v>
      </c>
      <c r="G27" s="130">
        <v>3456.7690000002863</v>
      </c>
      <c r="H27" s="360">
        <v>0.35962831187154953</v>
      </c>
      <c r="I27" s="148">
        <f>SUMIFS(Data!$P:$P,Data!$D:$D,$A27)/3</f>
        <v>114.72499999999918</v>
      </c>
      <c r="J27" s="206">
        <f>SUMIFS(Data!$O:$O,Data!$D:$D,$A27)/3</f>
        <v>408.41100000000603</v>
      </c>
      <c r="K27" s="130">
        <f>SUMIFS(Data!$N:$N,Data!$D:$D,$A27)/3</f>
        <v>409.46000000000259</v>
      </c>
      <c r="L27" s="130">
        <f>SUMIFS(Data!$Q:$Q,Data!$D:$D,$A27)/3</f>
        <v>416.08433333333664</v>
      </c>
      <c r="M27" s="130">
        <f>SUMIFS(Data!$M:$M,Data!$D:$D,$A27)/3</f>
        <v>1288.0646666667035</v>
      </c>
      <c r="N27" s="130">
        <f>SUMIFS(Data!$R:$R,Data!$D:$D,$A27)/3</f>
        <v>3582.20633333353</v>
      </c>
      <c r="O27" s="360">
        <f t="shared" si="0"/>
        <v>0.35957299686533023</v>
      </c>
    </row>
    <row r="28" spans="1:15" s="13" customFormat="1" ht="12" customHeight="1">
      <c r="A28" s="263" t="s">
        <v>19</v>
      </c>
      <c r="B28" s="145">
        <v>32.131333333333231</v>
      </c>
      <c r="C28" s="207">
        <v>28.526999999999997</v>
      </c>
      <c r="D28" s="161">
        <v>435.97100000000228</v>
      </c>
      <c r="E28" s="161">
        <v>822.55933333334099</v>
      </c>
      <c r="F28" s="161">
        <v>1299.2910000000097</v>
      </c>
      <c r="G28" s="161">
        <v>2612.7243333334632</v>
      </c>
      <c r="H28" s="360">
        <v>0.49729356573270778</v>
      </c>
      <c r="I28" s="145">
        <f>SUMIFS(Data!$P:$P,Data!$D:$D,$A28)/3</f>
        <v>32.858333333333235</v>
      </c>
      <c r="J28" s="207">
        <f>SUMIFS(Data!$O:$O,Data!$D:$D,$A28)/3</f>
        <v>40.492999999999903</v>
      </c>
      <c r="K28" s="161">
        <f>SUMIFS(Data!$N:$N,Data!$D:$D,$A28)/3</f>
        <v>462.93833333333208</v>
      </c>
      <c r="L28" s="161">
        <f>SUMIFS(Data!$Q:$Q,Data!$D:$D,$A28)/3</f>
        <v>841.73466666667673</v>
      </c>
      <c r="M28" s="161">
        <f>SUMIFS(Data!$M:$M,Data!$D:$D,$A28)/3</f>
        <v>1356.5993333333554</v>
      </c>
      <c r="N28" s="161">
        <f>SUMIFS(Data!$R:$R,Data!$D:$D,$A28)/3</f>
        <v>2795.0963333334093</v>
      </c>
      <c r="O28" s="360">
        <f t="shared" si="0"/>
        <v>0.48534975956105453</v>
      </c>
    </row>
    <row r="29" spans="1:15" s="13" customFormat="1" ht="12" customHeight="1">
      <c r="A29" s="264" t="s">
        <v>39</v>
      </c>
      <c r="B29" s="148">
        <v>345.72733333333139</v>
      </c>
      <c r="C29" s="206">
        <v>793.53399999999885</v>
      </c>
      <c r="D29" s="130">
        <v>1306.7299999999948</v>
      </c>
      <c r="E29" s="130">
        <v>1555.2510000000111</v>
      </c>
      <c r="F29" s="130">
        <v>3757.3730000000364</v>
      </c>
      <c r="G29" s="130">
        <v>9855.8496666669726</v>
      </c>
      <c r="H29" s="360">
        <v>0.38123278327871407</v>
      </c>
      <c r="I29" s="148">
        <f>SUMIFS(Data!$P:$P,Data!$D:$D,$A29)/3</f>
        <v>346.13933333333171</v>
      </c>
      <c r="J29" s="206">
        <f>SUMIFS(Data!$O:$O,Data!$D:$D,$A29)/3</f>
        <v>920.61300000000631</v>
      </c>
      <c r="K29" s="130">
        <f>SUMIFS(Data!$N:$N,Data!$D:$D,$A29)/3</f>
        <v>1348.0276666666612</v>
      </c>
      <c r="L29" s="130">
        <f>SUMIFS(Data!$Q:$Q,Data!$D:$D,$A29)/3</f>
        <v>1840.3703333333499</v>
      </c>
      <c r="M29" s="130">
        <f>SUMIFS(Data!$M:$M,Data!$D:$D,$A29)/3</f>
        <v>4201.1120000000501</v>
      </c>
      <c r="N29" s="130">
        <f>SUMIFS(Data!$R:$R,Data!$D:$D,$A29)/3</f>
        <v>10579.900666666881</v>
      </c>
      <c r="O29" s="360">
        <f t="shared" si="0"/>
        <v>0.39708425743883463</v>
      </c>
    </row>
    <row r="30" spans="1:15" s="13" customFormat="1" ht="12" customHeight="1">
      <c r="A30" s="263" t="s">
        <v>21</v>
      </c>
      <c r="B30" s="145">
        <v>0</v>
      </c>
      <c r="C30" s="207">
        <v>270.82566666666571</v>
      </c>
      <c r="D30" s="161">
        <v>636.98999999999796</v>
      </c>
      <c r="E30" s="161">
        <v>459.9649999999977</v>
      </c>
      <c r="F30" s="161">
        <v>1335.4576666666946</v>
      </c>
      <c r="G30" s="161">
        <v>2850.3870000001466</v>
      </c>
      <c r="H30" s="360">
        <v>0.46851801761186324</v>
      </c>
      <c r="I30" s="145">
        <f>SUMIFS(Data!$P:$P,Data!$D:$D,$A30)/3</f>
        <v>0</v>
      </c>
      <c r="J30" s="207">
        <f>SUMIFS(Data!$O:$O,Data!$D:$D,$A30)/3</f>
        <v>270.21533333333167</v>
      </c>
      <c r="K30" s="161">
        <f>SUMIFS(Data!$N:$N,Data!$D:$D,$A30)/3</f>
        <v>633.53366666666682</v>
      </c>
      <c r="L30" s="161">
        <f>SUMIFS(Data!$Q:$Q,Data!$D:$D,$A30)/3</f>
        <v>582.24466666665796</v>
      </c>
      <c r="M30" s="161">
        <f>SUMIFS(Data!$M:$M,Data!$D:$D,$A30)/3</f>
        <v>1451.4283333333512</v>
      </c>
      <c r="N30" s="161">
        <f>SUMIFS(Data!$R:$R,Data!$D:$D,$A30)/3</f>
        <v>2902.3616666667599</v>
      </c>
      <c r="O30" s="360">
        <f t="shared" si="0"/>
        <v>0.50008527538204961</v>
      </c>
    </row>
    <row r="31" spans="1:15" s="13" customFormat="1" ht="12" customHeight="1">
      <c r="A31" s="264" t="s">
        <v>22</v>
      </c>
      <c r="B31" s="148">
        <v>44.567666666666561</v>
      </c>
      <c r="C31" s="206">
        <v>146.36566666666565</v>
      </c>
      <c r="D31" s="130">
        <v>515.48133333333328</v>
      </c>
      <c r="E31" s="130">
        <v>375.66866666666402</v>
      </c>
      <c r="F31" s="130">
        <v>1079.0639999999976</v>
      </c>
      <c r="G31" s="130">
        <v>2584.0823333335334</v>
      </c>
      <c r="H31" s="360">
        <v>0.4175811219637019</v>
      </c>
      <c r="I31" s="148">
        <f>SUMIFS(Data!$P:$P,Data!$D:$D,$A31)/3</f>
        <v>45.533333333333211</v>
      </c>
      <c r="J31" s="206">
        <f>SUMIFS(Data!$O:$O,Data!$D:$D,$A31)/3</f>
        <v>167.38199999999895</v>
      </c>
      <c r="K31" s="130">
        <f>SUMIFS(Data!$N:$N,Data!$D:$D,$A31)/3</f>
        <v>561.48800000000176</v>
      </c>
      <c r="L31" s="130">
        <f>SUMIFS(Data!$Q:$Q,Data!$D:$D,$A31)/3</f>
        <v>432.60433333333111</v>
      </c>
      <c r="M31" s="130">
        <f>SUMIFS(Data!$M:$M,Data!$D:$D,$A31)/3</f>
        <v>1202.789666666677</v>
      </c>
      <c r="N31" s="130">
        <f>SUMIFS(Data!$R:$R,Data!$D:$D,$A31)/3</f>
        <v>2854.7896666668548</v>
      </c>
      <c r="O31" s="360">
        <f t="shared" si="0"/>
        <v>0.42132339230126509</v>
      </c>
    </row>
    <row r="32" spans="1:15" s="13" customFormat="1" ht="12" customHeight="1">
      <c r="A32" s="197" t="s">
        <v>23</v>
      </c>
      <c r="B32" s="145">
        <v>0</v>
      </c>
      <c r="C32" s="207">
        <v>168.2306666666656</v>
      </c>
      <c r="D32" s="161">
        <v>292.22866666666664</v>
      </c>
      <c r="E32" s="161">
        <v>291.09166666666698</v>
      </c>
      <c r="F32" s="161">
        <v>751.55099999998799</v>
      </c>
      <c r="G32" s="161">
        <v>2465.42733333354</v>
      </c>
      <c r="H32" s="360">
        <v>0.30483599732943861</v>
      </c>
      <c r="I32" s="145">
        <f>SUMIFS(Data!$P:$P,Data!$D:$D,$A32)/3</f>
        <v>0</v>
      </c>
      <c r="J32" s="207">
        <f>SUMIFS(Data!$O:$O,Data!$D:$D,$A32)/3</f>
        <v>201.73099999999894</v>
      </c>
      <c r="K32" s="161">
        <f>SUMIFS(Data!$N:$N,Data!$D:$D,$A32)/3</f>
        <v>323.93633333333429</v>
      </c>
      <c r="L32" s="161">
        <f>SUMIFS(Data!$Q:$Q,Data!$D:$D,$A32)/3</f>
        <v>307.53199999999902</v>
      </c>
      <c r="M32" s="161">
        <f>SUMIFS(Data!$M:$M,Data!$D:$D,$A32)/3</f>
        <v>833.19933333333665</v>
      </c>
      <c r="N32" s="161">
        <f>SUMIFS(Data!$R:$R,Data!$D:$D,$A32)/3</f>
        <v>2712.8410000002509</v>
      </c>
      <c r="O32" s="360">
        <f t="shared" si="0"/>
        <v>0.30713165030064776</v>
      </c>
    </row>
    <row r="33" spans="1:16" s="13" customFormat="1" ht="12" customHeight="1">
      <c r="A33" s="264" t="s">
        <v>38</v>
      </c>
      <c r="B33" s="148">
        <v>61.552333333333202</v>
      </c>
      <c r="C33" s="206">
        <v>222.9549999999989</v>
      </c>
      <c r="D33" s="130">
        <v>1561.33933333337</v>
      </c>
      <c r="E33" s="130">
        <v>1404.0703333333552</v>
      </c>
      <c r="F33" s="130">
        <v>3202.350666666603</v>
      </c>
      <c r="G33" s="130">
        <v>8053.7573333331757</v>
      </c>
      <c r="H33" s="360">
        <v>0.39762194639421289</v>
      </c>
      <c r="I33" s="148">
        <f>SUMIFS(Data!$P:$P,Data!$D:$D,$A33)/3</f>
        <v>76.291999999999803</v>
      </c>
      <c r="J33" s="206">
        <f>SUMIFS(Data!$O:$O,Data!$D:$D,$A33)/3</f>
        <v>220.69033333333223</v>
      </c>
      <c r="K33" s="130">
        <f>SUMIFS(Data!$N:$N,Data!$D:$D,$A33)/3</f>
        <v>1612.5020000000457</v>
      </c>
      <c r="L33" s="130">
        <f>SUMIFS(Data!$Q:$Q,Data!$D:$D,$A33)/3</f>
        <v>1529.3636666666741</v>
      </c>
      <c r="M33" s="130">
        <f>SUMIFS(Data!$M:$M,Data!$D:$D,$A33)/3</f>
        <v>3392.9699999999034</v>
      </c>
      <c r="N33" s="130">
        <f>SUMIFS(Data!$R:$R,Data!$D:$D,$A33)/3</f>
        <v>8448.450333332903</v>
      </c>
      <c r="O33" s="360">
        <f t="shared" si="0"/>
        <v>0.40160856324302746</v>
      </c>
    </row>
    <row r="34" spans="1:16" s="13" customFormat="1" ht="12" customHeight="1">
      <c r="A34" s="263" t="s">
        <v>25</v>
      </c>
      <c r="B34" s="145">
        <v>86.429666666666392</v>
      </c>
      <c r="C34" s="207">
        <v>447.08633333333506</v>
      </c>
      <c r="D34" s="161">
        <v>527.53933333333237</v>
      </c>
      <c r="E34" s="161">
        <v>404.37333333333271</v>
      </c>
      <c r="F34" s="161">
        <v>1437.6113333333835</v>
      </c>
      <c r="G34" s="161">
        <v>3702.9913333335226</v>
      </c>
      <c r="H34" s="360">
        <v>0.38822973210666711</v>
      </c>
      <c r="I34" s="145">
        <f>SUMIFS(Data!$P:$P,Data!$D:$D,$A34)/3</f>
        <v>96.841333333333111</v>
      </c>
      <c r="J34" s="207">
        <f>SUMIFS(Data!$O:$O,Data!$D:$D,$A34)/3</f>
        <v>504.47933333334095</v>
      </c>
      <c r="K34" s="161">
        <f>SUMIFS(Data!$N:$N,Data!$D:$D,$A34)/3</f>
        <v>528.66766666666433</v>
      </c>
      <c r="L34" s="161">
        <f>SUMIFS(Data!$Q:$Q,Data!$D:$D,$A34)/3</f>
        <v>387.93266666666665</v>
      </c>
      <c r="M34" s="161">
        <f>SUMIFS(Data!$M:$M,Data!$D:$D,$A34)/3</f>
        <v>1492.856000000058</v>
      </c>
      <c r="N34" s="161">
        <f>SUMIFS(Data!$R:$R,Data!$D:$D,$A34)/3</f>
        <v>3960.9293333335463</v>
      </c>
      <c r="O34" s="360">
        <f t="shared" si="0"/>
        <v>0.3768953885232938</v>
      </c>
    </row>
    <row r="35" spans="1:16" s="13" customFormat="1" ht="12" customHeight="1">
      <c r="A35" s="264" t="s">
        <v>26</v>
      </c>
      <c r="B35" s="148">
        <v>37.093666666666536</v>
      </c>
      <c r="C35" s="206">
        <v>33.011333333333269</v>
      </c>
      <c r="D35" s="130">
        <v>413.61700000000332</v>
      </c>
      <c r="E35" s="130">
        <v>80.500666666666532</v>
      </c>
      <c r="F35" s="130">
        <v>562.89066666667406</v>
      </c>
      <c r="G35" s="130">
        <v>1610.515333333434</v>
      </c>
      <c r="H35" s="360">
        <v>0.34950966005496309</v>
      </c>
      <c r="I35" s="148">
        <f>SUMIFS(Data!$P:$P,Data!$D:$D,$A35)/3</f>
        <v>29.656666666666567</v>
      </c>
      <c r="J35" s="206">
        <f>SUMIFS(Data!$O:$O,Data!$D:$D,$A35)/3</f>
        <v>43.445333333333231</v>
      </c>
      <c r="K35" s="130">
        <f>SUMIFS(Data!$N:$N,Data!$D:$D,$A35)/3</f>
        <v>430.68800000000437</v>
      </c>
      <c r="L35" s="130">
        <f>SUMIFS(Data!$Q:$Q,Data!$D:$D,$A35)/3</f>
        <v>117.12399999999917</v>
      </c>
      <c r="M35" s="130">
        <f>SUMIFS(Data!$M:$M,Data!$D:$D,$A35)/3</f>
        <v>620.13700000000438</v>
      </c>
      <c r="N35" s="130">
        <f>SUMIFS(Data!$R:$R,Data!$D:$D,$A35)/3</f>
        <v>1789.3833333334762</v>
      </c>
      <c r="O35" s="360">
        <f t="shared" si="0"/>
        <v>0.34656464517568708</v>
      </c>
    </row>
    <row r="36" spans="1:16" s="13" customFormat="1" ht="12" customHeight="1">
      <c r="A36" s="263" t="s">
        <v>27</v>
      </c>
      <c r="B36" s="145">
        <v>41.481333333333232</v>
      </c>
      <c r="C36" s="207">
        <v>95.639666666666315</v>
      </c>
      <c r="D36" s="161">
        <v>277.45233333333289</v>
      </c>
      <c r="E36" s="161">
        <v>235.02533333333415</v>
      </c>
      <c r="F36" s="161">
        <v>617.69333333334009</v>
      </c>
      <c r="G36" s="161">
        <v>1740.4493333334292</v>
      </c>
      <c r="H36" s="360">
        <v>0.35490451890966052</v>
      </c>
      <c r="I36" s="145">
        <f>SUMIFS(Data!$P:$P,Data!$D:$D,$A36)/3</f>
        <v>42.102666666666629</v>
      </c>
      <c r="J36" s="207">
        <f>SUMIFS(Data!$O:$O,Data!$D:$D,$A36)/3</f>
        <v>105.31899999999973</v>
      </c>
      <c r="K36" s="161">
        <f>SUMIFS(Data!$N:$N,Data!$D:$D,$A36)/3</f>
        <v>293.46966666666634</v>
      </c>
      <c r="L36" s="161">
        <f>SUMIFS(Data!$Q:$Q,Data!$D:$D,$A36)/3</f>
        <v>262.92033333333399</v>
      </c>
      <c r="M36" s="161">
        <f>SUMIFS(Data!$M:$M,Data!$D:$D,$A36)/3</f>
        <v>670.23533333334228</v>
      </c>
      <c r="N36" s="161">
        <f>SUMIFS(Data!$R:$R,Data!$D:$D,$A36)/3</f>
        <v>1859.4960000001536</v>
      </c>
      <c r="O36" s="360">
        <f t="shared" si="0"/>
        <v>0.36043924446908565</v>
      </c>
    </row>
    <row r="37" spans="1:16" s="13" customFormat="1" ht="12" customHeight="1">
      <c r="A37" s="264" t="s">
        <v>28</v>
      </c>
      <c r="B37" s="148">
        <v>32.522999999999932</v>
      </c>
      <c r="C37" s="206">
        <v>219.33433333333213</v>
      </c>
      <c r="D37" s="130">
        <v>263.98999999999927</v>
      </c>
      <c r="E37" s="130">
        <v>152.92700000000002</v>
      </c>
      <c r="F37" s="130">
        <v>622.10966666667355</v>
      </c>
      <c r="G37" s="130">
        <v>1835.9883333334408</v>
      </c>
      <c r="H37" s="360">
        <v>0.33884184086135466</v>
      </c>
      <c r="I37" s="148">
        <f>SUMIFS(Data!$P:$P,Data!$D:$D,$A37)/3</f>
        <v>33.632999999999932</v>
      </c>
      <c r="J37" s="206">
        <f>SUMIFS(Data!$O:$O,Data!$D:$D,$A37)/3</f>
        <v>236.76733333333209</v>
      </c>
      <c r="K37" s="130">
        <f>SUMIFS(Data!$N:$N,Data!$D:$D,$A37)/3</f>
        <v>252.732333333333</v>
      </c>
      <c r="L37" s="130">
        <f>SUMIFS(Data!$Q:$Q,Data!$D:$D,$A37)/3</f>
        <v>184.14233333333297</v>
      </c>
      <c r="M37" s="130">
        <f>SUMIFS(Data!$M:$M,Data!$D:$D,$A37)/3</f>
        <v>661.21000000001061</v>
      </c>
      <c r="N37" s="130">
        <f>SUMIFS(Data!$R:$R,Data!$D:$D,$A37)/3</f>
        <v>1950.385000000151</v>
      </c>
      <c r="O37" s="360">
        <f t="shared" si="0"/>
        <v>0.33901511752805696</v>
      </c>
    </row>
    <row r="38" spans="1:16" s="13" customFormat="1" ht="12" customHeight="1" thickBot="1">
      <c r="A38" s="266" t="s">
        <v>29</v>
      </c>
      <c r="B38" s="190">
        <v>145.12166666666602</v>
      </c>
      <c r="C38" s="209">
        <v>133.73999999999961</v>
      </c>
      <c r="D38" s="210">
        <v>283.43033333333273</v>
      </c>
      <c r="E38" s="210">
        <v>409.81366666666821</v>
      </c>
      <c r="F38" s="210">
        <v>914.43133333334663</v>
      </c>
      <c r="G38" s="210">
        <v>2552.4123333335356</v>
      </c>
      <c r="H38" s="361">
        <v>0.35826160271646579</v>
      </c>
      <c r="I38" s="190">
        <f>SUMIFS(Data!$P:$P,Data!$D:$D,$A38)/3</f>
        <v>100.41733333333325</v>
      </c>
      <c r="J38" s="209">
        <f>SUMIFS(Data!$O:$O,Data!$D:$D,$A38)/3</f>
        <v>151.71999999999929</v>
      </c>
      <c r="K38" s="210">
        <f>SUMIFS(Data!$N:$N,Data!$D:$D,$A38)/3</f>
        <v>312.61466666666502</v>
      </c>
      <c r="L38" s="210">
        <f>SUMIFS(Data!$Q:$Q,Data!$D:$D,$A38)/3</f>
        <v>460.83799999999729</v>
      </c>
      <c r="M38" s="210">
        <f>SUMIFS(Data!$M:$M,Data!$D:$D,$A38)/3</f>
        <v>975.51366666668707</v>
      </c>
      <c r="N38" s="210">
        <f>SUMIFS(Data!$R:$R,Data!$D:$D,$A38)/3</f>
        <v>2748.9900000001539</v>
      </c>
      <c r="O38" s="361">
        <f t="shared" si="0"/>
        <v>0.35486257376950531</v>
      </c>
    </row>
    <row r="39" spans="1:16" s="13" customFormat="1" ht="12" customHeight="1" thickBot="1">
      <c r="A39" s="267" t="s">
        <v>32</v>
      </c>
      <c r="B39" s="183">
        <v>2873.0676666666704</v>
      </c>
      <c r="C39" s="183">
        <v>6055.624333333335</v>
      </c>
      <c r="D39" s="183">
        <v>16189.195666666768</v>
      </c>
      <c r="E39" s="183">
        <v>15035.715333333368</v>
      </c>
      <c r="F39" s="183">
        <v>38532.55333333389</v>
      </c>
      <c r="G39" s="183">
        <v>93719.895000003467</v>
      </c>
      <c r="H39" s="362">
        <v>0.41114592940306288</v>
      </c>
      <c r="I39" s="183">
        <f>SUM(I9:I38)</f>
        <v>3004.7870000000048</v>
      </c>
      <c r="J39" s="183">
        <f t="shared" ref="J39:N39" si="1">SUM(J9:J38)</f>
        <v>6546.1933333333373</v>
      </c>
      <c r="K39" s="183">
        <f t="shared" si="1"/>
        <v>17226.221333333451</v>
      </c>
      <c r="L39" s="183">
        <f t="shared" si="1"/>
        <v>16608.706666666745</v>
      </c>
      <c r="M39" s="183">
        <f t="shared" si="1"/>
        <v>41749.797000000763</v>
      </c>
      <c r="N39" s="183">
        <f t="shared" si="1"/>
        <v>100114.45866666944</v>
      </c>
      <c r="O39" s="362">
        <f>M39/N39</f>
        <v>0.4170206537200235</v>
      </c>
    </row>
    <row r="40" spans="1:16" s="13" customFormat="1" ht="12" customHeight="1" thickTop="1">
      <c r="A40" s="22" t="s">
        <v>155</v>
      </c>
      <c r="B40" s="22"/>
      <c r="C40" s="22"/>
      <c r="D40" s="22"/>
      <c r="E40" s="22"/>
      <c r="F40" s="22"/>
      <c r="G40" s="22"/>
      <c r="H40" s="22"/>
      <c r="I40" s="22"/>
      <c r="J40" s="22"/>
      <c r="K40" s="22"/>
      <c r="L40" s="22"/>
      <c r="N40" s="22"/>
      <c r="O40" s="69" t="str">
        <f>Data!$X$1</f>
        <v>tdulany</v>
      </c>
    </row>
    <row r="41" spans="1:16" s="13" customFormat="1" ht="12" customHeight="1">
      <c r="A41" s="77" t="s">
        <v>544</v>
      </c>
      <c r="B41" s="22"/>
      <c r="C41" s="22"/>
      <c r="D41" s="22"/>
      <c r="E41" s="22"/>
      <c r="F41" s="22"/>
      <c r="G41" s="22"/>
      <c r="H41" s="22"/>
      <c r="I41" s="22"/>
      <c r="J41" s="22"/>
      <c r="K41" s="22"/>
      <c r="L41" s="22"/>
      <c r="N41" s="22"/>
      <c r="O41" s="76">
        <f>Data!$X$2</f>
        <v>45480</v>
      </c>
    </row>
    <row r="42" spans="1:16" s="13" customFormat="1" ht="12" customHeight="1">
      <c r="A42" s="365" t="s">
        <v>147</v>
      </c>
      <c r="B42" s="22"/>
      <c r="C42" s="22"/>
      <c r="D42" s="22"/>
      <c r="E42" s="22"/>
      <c r="F42" s="22"/>
      <c r="G42" s="77"/>
      <c r="H42" s="22"/>
      <c r="I42" s="22"/>
      <c r="J42" s="22"/>
      <c r="K42" s="22"/>
      <c r="L42" s="22"/>
      <c r="N42" s="77"/>
      <c r="O42" s="76"/>
    </row>
    <row r="43" spans="1:16" s="13" customFormat="1" ht="12" customHeight="1">
      <c r="A43" s="22" t="s">
        <v>541</v>
      </c>
      <c r="G43" s="15"/>
      <c r="N43" s="15"/>
    </row>
    <row r="44" spans="1:16" s="13" customFormat="1" ht="12" customHeight="1">
      <c r="A44" s="22" t="s">
        <v>171</v>
      </c>
      <c r="B44" s="22"/>
      <c r="C44" s="22"/>
      <c r="D44" s="22"/>
      <c r="E44" s="22"/>
      <c r="F44" s="22"/>
      <c r="G44" s="22"/>
      <c r="H44" s="22"/>
      <c r="I44" s="22"/>
      <c r="J44" s="22"/>
      <c r="K44" s="22"/>
      <c r="L44" s="22"/>
      <c r="M44" s="22"/>
      <c r="N44" s="22"/>
      <c r="O44" s="22"/>
    </row>
    <row r="45" spans="1:16" s="13" customFormat="1" ht="12" customHeight="1">
      <c r="A45" s="22" t="s">
        <v>137</v>
      </c>
      <c r="B45" s="22"/>
      <c r="C45" s="22"/>
      <c r="D45" s="22"/>
      <c r="E45" s="22"/>
      <c r="F45" s="22"/>
      <c r="H45" s="22"/>
      <c r="I45" s="22"/>
      <c r="J45" s="22"/>
      <c r="K45" s="22"/>
      <c r="L45" s="22"/>
      <c r="M45" s="22"/>
      <c r="O45" s="22"/>
    </row>
    <row r="46" spans="1:16" ht="12" customHeight="1">
      <c r="A46" s="22" t="s">
        <v>138</v>
      </c>
      <c r="G46" s="13"/>
      <c r="N46" s="13"/>
    </row>
    <row r="47" spans="1:16">
      <c r="A47" s="22" t="s">
        <v>136</v>
      </c>
      <c r="G47" s="13"/>
      <c r="N47" s="13"/>
    </row>
    <row r="48" spans="1:16" s="13" customFormat="1" ht="12" customHeight="1">
      <c r="A48" s="65"/>
      <c r="B48" s="65"/>
      <c r="C48" s="66"/>
      <c r="D48" s="66"/>
      <c r="E48" s="66"/>
      <c r="F48" s="66"/>
      <c r="G48" s="66"/>
      <c r="H48" s="69"/>
      <c r="I48" s="65"/>
      <c r="J48" s="66"/>
      <c r="K48" s="66"/>
      <c r="L48" s="66"/>
      <c r="M48" s="66"/>
      <c r="N48" s="66"/>
      <c r="O48" s="69"/>
      <c r="P48" s="69"/>
    </row>
    <row r="49" spans="1:16" s="13" customFormat="1" ht="12" customHeight="1">
      <c r="A49" s="6"/>
      <c r="B49" s="65"/>
      <c r="C49" s="66"/>
      <c r="D49" s="66"/>
      <c r="E49" s="66"/>
      <c r="F49" s="66"/>
      <c r="G49" s="66"/>
      <c r="H49" s="69"/>
      <c r="I49" s="65"/>
      <c r="J49" s="66"/>
      <c r="K49" s="66"/>
      <c r="L49" s="66"/>
      <c r="M49" s="66"/>
      <c r="N49" s="66"/>
      <c r="O49" s="69"/>
      <c r="P49" s="69"/>
    </row>
    <row r="50" spans="1:16" s="13" customFormat="1" ht="12" customHeight="1">
      <c r="A50" s="15" t="s">
        <v>141</v>
      </c>
      <c r="H50" s="167"/>
      <c r="J50" s="18"/>
      <c r="O50" s="167"/>
    </row>
    <row r="51" spans="1:16" s="13" customFormat="1" ht="12" customHeight="1" thickBot="1">
      <c r="A51" s="15" t="s">
        <v>77</v>
      </c>
      <c r="H51" s="167"/>
      <c r="I51" s="15" t="str">
        <f>I6</f>
        <v>As of Spring quarter</v>
      </c>
      <c r="J51" s="18"/>
      <c r="O51" s="167"/>
    </row>
    <row r="52" spans="1:16" s="13" customFormat="1" ht="12" customHeight="1">
      <c r="A52" s="86"/>
      <c r="B52" s="109" t="s">
        <v>615</v>
      </c>
      <c r="C52" s="109" t="s">
        <v>615</v>
      </c>
      <c r="D52" s="109" t="s">
        <v>615</v>
      </c>
      <c r="E52" s="109" t="s">
        <v>615</v>
      </c>
      <c r="F52" s="109" t="s">
        <v>615</v>
      </c>
      <c r="G52" s="109" t="s">
        <v>615</v>
      </c>
      <c r="H52" s="87" t="s">
        <v>615</v>
      </c>
      <c r="I52" s="109" t="str">
        <f>Data!$X$3</f>
        <v>2023-24</v>
      </c>
      <c r="J52" s="109" t="str">
        <f>Data!$X$3</f>
        <v>2023-24</v>
      </c>
      <c r="K52" s="109" t="str">
        <f>Data!$X$3</f>
        <v>2023-24</v>
      </c>
      <c r="L52" s="109" t="str">
        <f>Data!$X$3</f>
        <v>2023-24</v>
      </c>
      <c r="M52" s="110" t="str">
        <f>Data!$X$3</f>
        <v>2023-24</v>
      </c>
      <c r="N52" s="110" t="str">
        <f>Data!$X$3</f>
        <v>2023-24</v>
      </c>
      <c r="O52" s="87" t="str">
        <f>Data!$X$3</f>
        <v>2023-24</v>
      </c>
    </row>
    <row r="53" spans="1:16" s="13" customFormat="1" ht="12" customHeight="1" thickBot="1">
      <c r="A53" s="127" t="s">
        <v>618</v>
      </c>
      <c r="B53" s="118" t="s">
        <v>145</v>
      </c>
      <c r="C53" s="118" t="s">
        <v>146</v>
      </c>
      <c r="D53" s="118" t="s">
        <v>159</v>
      </c>
      <c r="E53" s="118" t="s">
        <v>139</v>
      </c>
      <c r="F53" s="118" t="s">
        <v>160</v>
      </c>
      <c r="G53" s="118" t="s">
        <v>127</v>
      </c>
      <c r="H53" s="88" t="s">
        <v>128</v>
      </c>
      <c r="I53" s="118" t="s">
        <v>145</v>
      </c>
      <c r="J53" s="118" t="s">
        <v>146</v>
      </c>
      <c r="K53" s="118" t="s">
        <v>159</v>
      </c>
      <c r="L53" s="118" t="s">
        <v>139</v>
      </c>
      <c r="M53" s="118" t="s">
        <v>160</v>
      </c>
      <c r="N53" s="118" t="s">
        <v>127</v>
      </c>
      <c r="O53" s="88" t="s">
        <v>128</v>
      </c>
    </row>
    <row r="54" spans="1:16">
      <c r="A54" s="70" t="s">
        <v>80</v>
      </c>
      <c r="B54" s="145"/>
      <c r="C54" s="133"/>
      <c r="D54" s="133"/>
      <c r="E54" s="133"/>
      <c r="F54" s="133"/>
      <c r="G54" s="133"/>
      <c r="H54" s="366"/>
      <c r="I54" s="145"/>
      <c r="J54" s="145"/>
      <c r="K54" s="145"/>
      <c r="L54" s="145"/>
      <c r="M54" s="145"/>
      <c r="N54" s="145"/>
      <c r="O54" s="366"/>
    </row>
    <row r="55" spans="1:16">
      <c r="A55" s="71" t="s">
        <v>78</v>
      </c>
      <c r="B55" s="145"/>
      <c r="C55" s="147"/>
      <c r="D55" s="147"/>
      <c r="E55" s="147"/>
      <c r="F55" s="147"/>
      <c r="G55" s="147"/>
      <c r="H55" s="366"/>
      <c r="I55" s="145"/>
      <c r="J55" s="147"/>
      <c r="K55" s="147"/>
      <c r="L55" s="147"/>
      <c r="M55" s="147"/>
      <c r="N55" s="147"/>
      <c r="O55" s="366"/>
    </row>
    <row r="56" spans="1:16">
      <c r="A56" s="124" t="s">
        <v>79</v>
      </c>
      <c r="B56" s="148"/>
      <c r="C56" s="130"/>
      <c r="D56" s="130"/>
      <c r="E56" s="130"/>
      <c r="F56" s="130"/>
      <c r="G56" s="130"/>
      <c r="H56" s="366"/>
      <c r="I56" s="148"/>
      <c r="J56" s="130"/>
      <c r="K56" s="130"/>
      <c r="L56" s="130"/>
      <c r="M56" s="130"/>
      <c r="N56" s="130"/>
      <c r="O56" s="366"/>
    </row>
    <row r="57" spans="1:16">
      <c r="A57" s="71" t="s">
        <v>81</v>
      </c>
      <c r="B57" s="145">
        <v>128.10599999999968</v>
      </c>
      <c r="C57" s="147">
        <v>317.3313333333337</v>
      </c>
      <c r="D57" s="147">
        <v>548.25799999999538</v>
      </c>
      <c r="E57" s="147">
        <v>464.65133333333569</v>
      </c>
      <c r="F57" s="147">
        <v>1330.7323333333654</v>
      </c>
      <c r="G57" s="147">
        <v>3542.6396666666901</v>
      </c>
      <c r="H57" s="366">
        <v>0.37563299080469748</v>
      </c>
      <c r="I57" s="145">
        <f>SUMIFS(Data!$P:$P,Data!$E:$E,$A57)/3</f>
        <v>125.71633333333274</v>
      </c>
      <c r="J57" s="147">
        <f>SUMIFS(Data!$O:$O,Data!$E:$E,$A57)/3</f>
        <v>389.66133333333931</v>
      </c>
      <c r="K57" s="147">
        <f>SUMIFS(Data!$N:$N,Data!$E:$E,$A57)/3</f>
        <v>504.15766666666104</v>
      </c>
      <c r="L57" s="147">
        <f>SUMIFS(Data!$Q:$Q,Data!$E:$E,$A57)/3</f>
        <v>537.10766666667234</v>
      </c>
      <c r="M57" s="147">
        <f>SUMIFS(Data!$M:$M,Data!$E:$E,$A57)/3</f>
        <v>1434.863333333383</v>
      </c>
      <c r="N57" s="147">
        <f>SUMIFS(Data!$R:$R,Data!$E:$E,$A57)/3</f>
        <v>3721.10500000004</v>
      </c>
      <c r="O57" s="366">
        <f t="shared" ref="O57:O64" si="2">M57/N57</f>
        <v>0.38560140961713457</v>
      </c>
    </row>
    <row r="58" spans="1:16">
      <c r="A58" s="71" t="s">
        <v>54</v>
      </c>
      <c r="B58" s="145">
        <v>192.40399999999832</v>
      </c>
      <c r="C58" s="133">
        <v>299.63666666666603</v>
      </c>
      <c r="D58" s="133">
        <v>301.21066666666553</v>
      </c>
      <c r="E58" s="133">
        <v>522.51466666667204</v>
      </c>
      <c r="F58" s="133">
        <v>1243.8820000000023</v>
      </c>
      <c r="G58" s="133">
        <v>2956.4623333335499</v>
      </c>
      <c r="H58" s="366">
        <v>0.42073324796851619</v>
      </c>
      <c r="I58" s="145">
        <f>SUMIFS(Data!$P:$P,Data!$E:$E,$A58)/3</f>
        <v>195.60566666666568</v>
      </c>
      <c r="J58" s="133">
        <f>SUMIFS(Data!$O:$O,Data!$E:$E,$A58)/3</f>
        <v>360.42266666666802</v>
      </c>
      <c r="K58" s="133">
        <f>SUMIFS(Data!$N:$N,Data!$E:$E,$A58)/3</f>
        <v>333.26066666666691</v>
      </c>
      <c r="L58" s="133">
        <f>SUMIFS(Data!$Q:$Q,Data!$E:$E,$A58)/3</f>
        <v>559.18633333334037</v>
      </c>
      <c r="M58" s="133">
        <f>SUMIFS(Data!$M:$M,Data!$E:$E,$A58)/3</f>
        <v>1355.6346666666732</v>
      </c>
      <c r="N58" s="133">
        <f>SUMIFS(Data!$R:$R,Data!$E:$E,$A58)/3</f>
        <v>3187.7230000001036</v>
      </c>
      <c r="O58" s="366">
        <f t="shared" si="2"/>
        <v>0.42526739828605847</v>
      </c>
    </row>
    <row r="59" spans="1:16">
      <c r="A59" s="71" t="s">
        <v>44</v>
      </c>
      <c r="B59" s="145">
        <v>25.217333333333332</v>
      </c>
      <c r="C59" s="147">
        <v>176.56599999999926</v>
      </c>
      <c r="D59" s="147">
        <v>457.26133333333337</v>
      </c>
      <c r="E59" s="147">
        <v>568.08500000000333</v>
      </c>
      <c r="F59" s="147">
        <v>1182.7586666666682</v>
      </c>
      <c r="G59" s="147">
        <v>3356.7476666667335</v>
      </c>
      <c r="H59" s="366">
        <v>0.35235256984364072</v>
      </c>
      <c r="I59" s="145">
        <f>SUMIFS(Data!$P:$P,Data!$E:$E,$A59)/3</f>
        <v>24.817333333333298</v>
      </c>
      <c r="J59" s="147">
        <f>SUMIFS(Data!$O:$O,Data!$E:$E,$A59)/3</f>
        <v>170.52899999999892</v>
      </c>
      <c r="K59" s="147">
        <f>SUMIFS(Data!$N:$N,Data!$E:$E,$A59)/3</f>
        <v>510.60933333333332</v>
      </c>
      <c r="L59" s="147">
        <f>SUMIFS(Data!$Q:$Q,Data!$E:$E,$A59)/3</f>
        <v>744.07633333333763</v>
      </c>
      <c r="M59" s="147">
        <f>SUMIFS(Data!$M:$M,Data!$E:$E,$A59)/3</f>
        <v>1410.6139999999941</v>
      </c>
      <c r="N59" s="147">
        <f>SUMIFS(Data!$R:$R,Data!$E:$E,$A59)/3</f>
        <v>3671.0726666667397</v>
      </c>
      <c r="O59" s="366">
        <f t="shared" si="2"/>
        <v>0.38425117890156157</v>
      </c>
    </row>
    <row r="60" spans="1:16">
      <c r="A60" s="71" t="s">
        <v>82</v>
      </c>
      <c r="B60" s="145">
        <v>0</v>
      </c>
      <c r="C60" s="133">
        <v>0</v>
      </c>
      <c r="D60" s="133">
        <v>0</v>
      </c>
      <c r="E60" s="133">
        <v>0</v>
      </c>
      <c r="F60" s="133">
        <v>0</v>
      </c>
      <c r="G60" s="133">
        <v>0</v>
      </c>
      <c r="H60" s="366">
        <v>0</v>
      </c>
      <c r="I60" s="145">
        <f>SUMIFS(Data!$P:$P,Data!$E:$E,$A60)/3</f>
        <v>0</v>
      </c>
      <c r="J60" s="133">
        <f>SUMIFS(Data!$O:$O,Data!$E:$E,$A60)/3</f>
        <v>0</v>
      </c>
      <c r="K60" s="133">
        <f>SUMIFS(Data!$N:$N,Data!$E:$E,$A60)/3</f>
        <v>0</v>
      </c>
      <c r="L60" s="133">
        <f>SUMIFS(Data!$Q:$Q,Data!$E:$E,$A60)/3</f>
        <v>0</v>
      </c>
      <c r="M60" s="133">
        <f>SUMIFS(Data!$M:$M,Data!$E:$E,$A60)/3</f>
        <v>0</v>
      </c>
      <c r="N60" s="133">
        <f>SUMIFS(Data!$R:$R,Data!$E:$E,$A60)/3</f>
        <v>0</v>
      </c>
      <c r="O60" s="366">
        <v>0</v>
      </c>
    </row>
    <row r="61" spans="1:16">
      <c r="A61" s="124" t="s">
        <v>83</v>
      </c>
      <c r="B61" s="148">
        <v>345.72733333333133</v>
      </c>
      <c r="C61" s="149">
        <v>793.53399999999897</v>
      </c>
      <c r="D61" s="149">
        <v>1306.7299999999943</v>
      </c>
      <c r="E61" s="149">
        <v>1555.2510000000111</v>
      </c>
      <c r="F61" s="149">
        <v>3757.373000000036</v>
      </c>
      <c r="G61" s="149">
        <v>9855.8496666669744</v>
      </c>
      <c r="H61" s="366">
        <v>0.38123278327871396</v>
      </c>
      <c r="I61" s="148">
        <f>I57+I58+I59+I60</f>
        <v>346.13933333333171</v>
      </c>
      <c r="J61" s="149">
        <f t="shared" ref="J61:N61" si="3">J57+J58+J59+J60</f>
        <v>920.6130000000062</v>
      </c>
      <c r="K61" s="149">
        <f t="shared" si="3"/>
        <v>1348.0276666666614</v>
      </c>
      <c r="L61" s="149">
        <f t="shared" si="3"/>
        <v>1840.3703333333501</v>
      </c>
      <c r="M61" s="149">
        <f t="shared" si="3"/>
        <v>4201.1120000000501</v>
      </c>
      <c r="N61" s="149">
        <f t="shared" si="3"/>
        <v>10579.900666666883</v>
      </c>
      <c r="O61" s="366">
        <f t="shared" si="2"/>
        <v>0.39708425743883458</v>
      </c>
    </row>
    <row r="62" spans="1:16">
      <c r="A62" s="71" t="s">
        <v>38</v>
      </c>
      <c r="B62" s="145">
        <v>31.915333333333269</v>
      </c>
      <c r="C62" s="133">
        <v>48.062999999999896</v>
      </c>
      <c r="D62" s="133">
        <v>1383.4363333333702</v>
      </c>
      <c r="E62" s="133">
        <v>1404.0703333333552</v>
      </c>
      <c r="F62" s="133">
        <v>2835.569666666599</v>
      </c>
      <c r="G62" s="133">
        <v>5622.4626666662889</v>
      </c>
      <c r="H62" s="366">
        <v>0.50432876744166721</v>
      </c>
      <c r="I62" s="145">
        <f>SUMIFS(Data!$P:$P,Data!$E:$E,$A62)/3</f>
        <v>29.227999999999934</v>
      </c>
      <c r="J62" s="133">
        <f>SUMIFS(Data!$O:$O,Data!$E:$E,$A62)/3</f>
        <v>48.506999999999927</v>
      </c>
      <c r="K62" s="133">
        <f>SUMIFS(Data!$N:$N,Data!$E:$E,$A62)/3</f>
        <v>1447.4460000000456</v>
      </c>
      <c r="L62" s="133">
        <f>SUMIFS(Data!$Q:$Q,Data!$E:$E,$A62)/3</f>
        <v>1529.3636666666741</v>
      </c>
      <c r="M62" s="133">
        <f>SUMIFS(Data!$M:$M,Data!$E:$E,$A62)/3</f>
        <v>3025.3166666665652</v>
      </c>
      <c r="N62" s="133">
        <f>SUMIFS(Data!$R:$R,Data!$E:$E,$A62)/3</f>
        <v>5979.1416666659834</v>
      </c>
      <c r="O62" s="366">
        <f t="shared" si="2"/>
        <v>0.50597842220947165</v>
      </c>
    </row>
    <row r="63" spans="1:16">
      <c r="A63" s="71" t="s">
        <v>84</v>
      </c>
      <c r="B63" s="145">
        <v>29.636999999999933</v>
      </c>
      <c r="C63" s="147">
        <v>174.891999999999</v>
      </c>
      <c r="D63" s="147">
        <v>177.90299999999965</v>
      </c>
      <c r="E63" s="147">
        <v>0</v>
      </c>
      <c r="F63" s="147">
        <v>366.7810000000033</v>
      </c>
      <c r="G63" s="147">
        <v>2431.2946666668881</v>
      </c>
      <c r="H63" s="366">
        <v>0.15085830813869672</v>
      </c>
      <c r="I63" s="145">
        <f>SUMIFS(Data!$P:$P,Data!$E:$E,$A63)/3</f>
        <v>47.063999999999872</v>
      </c>
      <c r="J63" s="147">
        <f>SUMIFS(Data!$O:$O,Data!$E:$E,$A63)/3</f>
        <v>172.18333333333234</v>
      </c>
      <c r="K63" s="147">
        <f>SUMIFS(Data!$N:$N,Data!$E:$E,$A63)/3</f>
        <v>165.05599999999967</v>
      </c>
      <c r="L63" s="147">
        <f>SUMIFS(Data!$Q:$Q,Data!$E:$E,$A63)/3</f>
        <v>0</v>
      </c>
      <c r="M63" s="147">
        <f>SUMIFS(Data!$M:$M,Data!$E:$E,$A63)/3</f>
        <v>367.65333333333837</v>
      </c>
      <c r="N63" s="147">
        <f>SUMIFS(Data!$R:$R,Data!$E:$E,$A63)/3</f>
        <v>2469.3086666669196</v>
      </c>
      <c r="O63" s="366">
        <f t="shared" si="2"/>
        <v>0.1488891762687562</v>
      </c>
    </row>
    <row r="64" spans="1:16" ht="13.5" thickBot="1">
      <c r="A64" s="125" t="s">
        <v>85</v>
      </c>
      <c r="B64" s="150">
        <v>61.552333333333202</v>
      </c>
      <c r="C64" s="151">
        <v>222.9549999999989</v>
      </c>
      <c r="D64" s="151">
        <v>1561.3393333333697</v>
      </c>
      <c r="E64" s="151">
        <v>1404.0703333333552</v>
      </c>
      <c r="F64" s="151">
        <v>3202.3506666666021</v>
      </c>
      <c r="G64" s="151">
        <v>8053.7573333331766</v>
      </c>
      <c r="H64" s="367">
        <v>0.39762194639421272</v>
      </c>
      <c r="I64" s="150">
        <f>I62+I63</f>
        <v>76.291999999999803</v>
      </c>
      <c r="J64" s="151">
        <f t="shared" ref="J64:N64" si="4">J62+J63</f>
        <v>220.69033333333226</v>
      </c>
      <c r="K64" s="151">
        <f t="shared" si="4"/>
        <v>1612.5020000000452</v>
      </c>
      <c r="L64" s="151">
        <f t="shared" si="4"/>
        <v>1529.3636666666741</v>
      </c>
      <c r="M64" s="151">
        <f t="shared" si="4"/>
        <v>3392.9699999999034</v>
      </c>
      <c r="N64" s="151">
        <f t="shared" si="4"/>
        <v>8448.450333332903</v>
      </c>
      <c r="O64" s="367">
        <f t="shared" si="2"/>
        <v>0.40160856324302746</v>
      </c>
    </row>
    <row r="65" spans="1:16" ht="14.25">
      <c r="A65" s="3" t="s">
        <v>617</v>
      </c>
      <c r="H65" s="22"/>
      <c r="J65" s="17"/>
      <c r="P65" s="12"/>
    </row>
    <row r="66" spans="1:16" s="13" customFormat="1" ht="12" customHeight="1">
      <c r="A66" s="77"/>
      <c r="B66" s="66"/>
      <c r="C66" s="66"/>
      <c r="D66" s="66"/>
      <c r="E66" s="66"/>
      <c r="F66" s="66"/>
      <c r="G66" s="77"/>
      <c r="H66" s="66"/>
      <c r="I66" s="66"/>
      <c r="J66" s="66"/>
      <c r="K66" s="66"/>
      <c r="L66" s="66"/>
      <c r="M66" s="66"/>
      <c r="N66" s="77"/>
      <c r="O66" s="66"/>
    </row>
  </sheetData>
  <pageMargins left="0.7" right="0.7" top="0.75" bottom="0.75" header="0.3" footer="0.3"/>
  <pageSetup scale="76" orientation="landscape" r:id="rId1"/>
  <headerFooter>
    <oddFooter>&amp;CPage &amp;P</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D123"/>
  <sheetViews>
    <sheetView workbookViewId="0">
      <selection activeCell="A7" sqref="A7"/>
    </sheetView>
  </sheetViews>
  <sheetFormatPr defaultRowHeight="12.75"/>
  <cols>
    <col min="1" max="1" width="9.140625" style="420"/>
    <col min="2" max="2" width="36.28515625" style="330" bestFit="1" customWidth="1"/>
  </cols>
  <sheetData>
    <row r="1" spans="1:4" ht="15">
      <c r="A1" s="270" t="s">
        <v>385</v>
      </c>
    </row>
    <row r="2" spans="1:4">
      <c r="A2" s="15" t="s">
        <v>47</v>
      </c>
    </row>
    <row r="3" spans="1:4">
      <c r="A3" s="15" t="str">
        <f>CONCATENATE("For Academic Year ",Data!$X$3)</f>
        <v>For Academic Year 2023-24</v>
      </c>
    </row>
    <row r="4" spans="1:4">
      <c r="A4" s="518" t="s">
        <v>699</v>
      </c>
      <c r="D4" s="15"/>
    </row>
    <row r="5" spans="1:4">
      <c r="A5" s="420" t="s">
        <v>728</v>
      </c>
      <c r="D5" s="15"/>
    </row>
    <row r="6" spans="1:4">
      <c r="A6" s="419" t="s">
        <v>42</v>
      </c>
      <c r="B6" s="421" t="s">
        <v>178</v>
      </c>
    </row>
    <row r="7" spans="1:4">
      <c r="A7" s="420" t="s">
        <v>289</v>
      </c>
      <c r="B7" s="330" t="s">
        <v>179</v>
      </c>
    </row>
    <row r="8" spans="1:4">
      <c r="A8" s="420" t="s">
        <v>290</v>
      </c>
      <c r="B8" s="330" t="s">
        <v>180</v>
      </c>
    </row>
    <row r="9" spans="1:4">
      <c r="A9" s="420" t="s">
        <v>291</v>
      </c>
      <c r="B9" s="330" t="s">
        <v>181</v>
      </c>
    </row>
    <row r="10" spans="1:4">
      <c r="A10" s="420" t="s">
        <v>700</v>
      </c>
      <c r="B10" s="330" t="s">
        <v>182</v>
      </c>
    </row>
    <row r="11" spans="1:4">
      <c r="A11" s="420" t="s">
        <v>378</v>
      </c>
      <c r="B11" s="330" t="s">
        <v>282</v>
      </c>
    </row>
    <row r="12" spans="1:4">
      <c r="A12" s="420" t="s">
        <v>292</v>
      </c>
      <c r="B12" s="330" t="s">
        <v>183</v>
      </c>
    </row>
    <row r="13" spans="1:4">
      <c r="A13" s="420" t="s">
        <v>293</v>
      </c>
      <c r="B13" s="330" t="s">
        <v>184</v>
      </c>
    </row>
    <row r="14" spans="1:4">
      <c r="A14" s="420" t="s">
        <v>379</v>
      </c>
      <c r="B14" s="330" t="s">
        <v>283</v>
      </c>
    </row>
    <row r="15" spans="1:4">
      <c r="A15" s="420" t="s">
        <v>294</v>
      </c>
      <c r="B15" s="330" t="s">
        <v>185</v>
      </c>
    </row>
    <row r="16" spans="1:4">
      <c r="A16" s="420" t="s">
        <v>380</v>
      </c>
      <c r="B16" s="330" t="s">
        <v>284</v>
      </c>
    </row>
    <row r="17" spans="1:2">
      <c r="A17" s="420" t="s">
        <v>381</v>
      </c>
      <c r="B17" s="330" t="s">
        <v>285</v>
      </c>
    </row>
    <row r="18" spans="1:2">
      <c r="A18" s="420" t="s">
        <v>295</v>
      </c>
      <c r="B18" s="330" t="s">
        <v>186</v>
      </c>
    </row>
    <row r="19" spans="1:2">
      <c r="A19" s="420" t="s">
        <v>382</v>
      </c>
      <c r="B19" s="330" t="s">
        <v>286</v>
      </c>
    </row>
    <row r="20" spans="1:2">
      <c r="A20" s="420" t="s">
        <v>296</v>
      </c>
      <c r="B20" s="330" t="s">
        <v>187</v>
      </c>
    </row>
    <row r="21" spans="1:2">
      <c r="A21" s="420" t="s">
        <v>297</v>
      </c>
      <c r="B21" s="330" t="s">
        <v>188</v>
      </c>
    </row>
    <row r="22" spans="1:2">
      <c r="A22" s="420" t="s">
        <v>298</v>
      </c>
      <c r="B22" s="330" t="s">
        <v>189</v>
      </c>
    </row>
    <row r="23" spans="1:2">
      <c r="A23" s="420" t="s">
        <v>383</v>
      </c>
      <c r="B23" s="330" t="s">
        <v>287</v>
      </c>
    </row>
    <row r="24" spans="1:2">
      <c r="A24" s="420" t="s">
        <v>299</v>
      </c>
      <c r="B24" s="330" t="s">
        <v>190</v>
      </c>
    </row>
    <row r="25" spans="1:2">
      <c r="A25" s="420" t="s">
        <v>384</v>
      </c>
      <c r="B25" s="330" t="s">
        <v>288</v>
      </c>
    </row>
    <row r="26" spans="1:2">
      <c r="A26" s="420" t="s">
        <v>300</v>
      </c>
      <c r="B26" s="330" t="s">
        <v>191</v>
      </c>
    </row>
    <row r="27" spans="1:2">
      <c r="A27" s="420" t="s">
        <v>301</v>
      </c>
      <c r="B27" s="330" t="s">
        <v>192</v>
      </c>
    </row>
    <row r="28" spans="1:2">
      <c r="A28" s="420" t="s">
        <v>302</v>
      </c>
      <c r="B28" s="330" t="s">
        <v>193</v>
      </c>
    </row>
    <row r="29" spans="1:2">
      <c r="A29" s="420" t="s">
        <v>303</v>
      </c>
      <c r="B29" s="330" t="s">
        <v>194</v>
      </c>
    </row>
    <row r="30" spans="1:2">
      <c r="A30" s="420" t="s">
        <v>304</v>
      </c>
      <c r="B30" s="330" t="s">
        <v>195</v>
      </c>
    </row>
    <row r="31" spans="1:2">
      <c r="A31" s="420" t="s">
        <v>305</v>
      </c>
      <c r="B31" s="330" t="s">
        <v>196</v>
      </c>
    </row>
    <row r="32" spans="1:2">
      <c r="A32" s="420" t="s">
        <v>306</v>
      </c>
      <c r="B32" s="330" t="s">
        <v>197</v>
      </c>
    </row>
    <row r="33" spans="1:2">
      <c r="A33" s="420" t="s">
        <v>307</v>
      </c>
      <c r="B33" s="330" t="s">
        <v>198</v>
      </c>
    </row>
    <row r="34" spans="1:2">
      <c r="A34" s="420" t="s">
        <v>308</v>
      </c>
      <c r="B34" s="330" t="s">
        <v>199</v>
      </c>
    </row>
    <row r="35" spans="1:2">
      <c r="A35" s="420" t="s">
        <v>309</v>
      </c>
      <c r="B35" s="330" t="s">
        <v>200</v>
      </c>
    </row>
    <row r="36" spans="1:2">
      <c r="A36" s="420" t="s">
        <v>701</v>
      </c>
      <c r="B36" s="330" t="s">
        <v>201</v>
      </c>
    </row>
    <row r="37" spans="1:2">
      <c r="A37" s="420" t="s">
        <v>310</v>
      </c>
      <c r="B37" s="330" t="s">
        <v>202</v>
      </c>
    </row>
    <row r="38" spans="1:2">
      <c r="A38" s="420" t="s">
        <v>311</v>
      </c>
      <c r="B38" s="330" t="s">
        <v>203</v>
      </c>
    </row>
    <row r="39" spans="1:2">
      <c r="A39" s="420" t="s">
        <v>312</v>
      </c>
      <c r="B39" s="330" t="s">
        <v>204</v>
      </c>
    </row>
    <row r="40" spans="1:2">
      <c r="A40" s="420" t="s">
        <v>313</v>
      </c>
      <c r="B40" s="330" t="s">
        <v>205</v>
      </c>
    </row>
    <row r="41" spans="1:2">
      <c r="A41" s="420" t="s">
        <v>314</v>
      </c>
      <c r="B41" s="330" t="s">
        <v>206</v>
      </c>
    </row>
    <row r="42" spans="1:2">
      <c r="A42" s="420" t="s">
        <v>721</v>
      </c>
      <c r="B42" s="330" t="s">
        <v>705</v>
      </c>
    </row>
    <row r="43" spans="1:2">
      <c r="A43" s="420" t="s">
        <v>315</v>
      </c>
      <c r="B43" s="330" t="s">
        <v>207</v>
      </c>
    </row>
    <row r="44" spans="1:2">
      <c r="A44" s="420" t="s">
        <v>316</v>
      </c>
      <c r="B44" s="330" t="s">
        <v>208</v>
      </c>
    </row>
    <row r="45" spans="1:2">
      <c r="A45" s="420" t="s">
        <v>317</v>
      </c>
      <c r="B45" s="330" t="s">
        <v>209</v>
      </c>
    </row>
    <row r="46" spans="1:2">
      <c r="A46" s="420" t="s">
        <v>318</v>
      </c>
      <c r="B46" s="330" t="s">
        <v>210</v>
      </c>
    </row>
    <row r="47" spans="1:2">
      <c r="A47" s="420" t="s">
        <v>319</v>
      </c>
      <c r="B47" s="330" t="s">
        <v>211</v>
      </c>
    </row>
    <row r="48" spans="1:2">
      <c r="A48" s="420" t="s">
        <v>320</v>
      </c>
      <c r="B48" s="330" t="s">
        <v>212</v>
      </c>
    </row>
    <row r="49" spans="1:2">
      <c r="A49" s="420" t="s">
        <v>321</v>
      </c>
      <c r="B49" s="330" t="s">
        <v>213</v>
      </c>
    </row>
    <row r="50" spans="1:2">
      <c r="A50" s="420" t="s">
        <v>322</v>
      </c>
      <c r="B50" s="330" t="s">
        <v>214</v>
      </c>
    </row>
    <row r="51" spans="1:2">
      <c r="A51" s="420" t="s">
        <v>323</v>
      </c>
      <c r="B51" s="330" t="s">
        <v>215</v>
      </c>
    </row>
    <row r="52" spans="1:2">
      <c r="A52" s="420" t="s">
        <v>324</v>
      </c>
      <c r="B52" s="330" t="s">
        <v>216</v>
      </c>
    </row>
    <row r="53" spans="1:2">
      <c r="A53" s="420" t="s">
        <v>325</v>
      </c>
      <c r="B53" s="330" t="s">
        <v>217</v>
      </c>
    </row>
    <row r="54" spans="1:2">
      <c r="A54" s="420" t="s">
        <v>326</v>
      </c>
      <c r="B54" s="330" t="s">
        <v>218</v>
      </c>
    </row>
    <row r="55" spans="1:2">
      <c r="A55" s="420" t="s">
        <v>327</v>
      </c>
      <c r="B55" s="330" t="s">
        <v>219</v>
      </c>
    </row>
    <row r="56" spans="1:2">
      <c r="A56" s="420" t="s">
        <v>702</v>
      </c>
      <c r="B56" s="330" t="s">
        <v>220</v>
      </c>
    </row>
    <row r="57" spans="1:2">
      <c r="A57" s="420" t="s">
        <v>328</v>
      </c>
      <c r="B57" s="330" t="s">
        <v>221</v>
      </c>
    </row>
    <row r="58" spans="1:2">
      <c r="A58" s="420" t="s">
        <v>722</v>
      </c>
      <c r="B58" s="330" t="s">
        <v>706</v>
      </c>
    </row>
    <row r="59" spans="1:2">
      <c r="A59" s="420" t="s">
        <v>329</v>
      </c>
      <c r="B59" s="330" t="s">
        <v>222</v>
      </c>
    </row>
    <row r="60" spans="1:2">
      <c r="A60" s="420" t="s">
        <v>330</v>
      </c>
      <c r="B60" s="330" t="s">
        <v>223</v>
      </c>
    </row>
    <row r="61" spans="1:2">
      <c r="A61" s="420" t="s">
        <v>331</v>
      </c>
      <c r="B61" s="330" t="s">
        <v>224</v>
      </c>
    </row>
    <row r="62" spans="1:2">
      <c r="A62" s="420" t="s">
        <v>703</v>
      </c>
      <c r="B62" s="330" t="s">
        <v>225</v>
      </c>
    </row>
    <row r="63" spans="1:2">
      <c r="A63" s="420" t="s">
        <v>332</v>
      </c>
      <c r="B63" s="330" t="s">
        <v>226</v>
      </c>
    </row>
    <row r="64" spans="1:2">
      <c r="A64" s="420" t="s">
        <v>333</v>
      </c>
      <c r="B64" s="330" t="s">
        <v>227</v>
      </c>
    </row>
    <row r="65" spans="1:2">
      <c r="A65" s="420" t="s">
        <v>334</v>
      </c>
      <c r="B65" s="330" t="s">
        <v>228</v>
      </c>
    </row>
    <row r="66" spans="1:2">
      <c r="A66" s="420" t="s">
        <v>335</v>
      </c>
      <c r="B66" s="330" t="s">
        <v>229</v>
      </c>
    </row>
    <row r="67" spans="1:2">
      <c r="A67" s="420" t="s">
        <v>336</v>
      </c>
      <c r="B67" s="330" t="s">
        <v>230</v>
      </c>
    </row>
    <row r="68" spans="1:2">
      <c r="A68" s="420" t="s">
        <v>723</v>
      </c>
      <c r="B68" s="330" t="s">
        <v>707</v>
      </c>
    </row>
    <row r="69" spans="1:2">
      <c r="A69" s="420" t="s">
        <v>337</v>
      </c>
      <c r="B69" s="330" t="s">
        <v>231</v>
      </c>
    </row>
    <row r="70" spans="1:2">
      <c r="A70" s="420" t="s">
        <v>338</v>
      </c>
      <c r="B70" s="330" t="s">
        <v>232</v>
      </c>
    </row>
    <row r="71" spans="1:2">
      <c r="A71" s="420" t="s">
        <v>704</v>
      </c>
      <c r="B71" s="330" t="s">
        <v>233</v>
      </c>
    </row>
    <row r="72" spans="1:2">
      <c r="A72" s="420" t="s">
        <v>339</v>
      </c>
      <c r="B72" s="330" t="s">
        <v>234</v>
      </c>
    </row>
    <row r="73" spans="1:2">
      <c r="A73" s="420" t="s">
        <v>340</v>
      </c>
      <c r="B73" s="330" t="s">
        <v>235</v>
      </c>
    </row>
    <row r="74" spans="1:2">
      <c r="A74" s="420" t="s">
        <v>341</v>
      </c>
      <c r="B74" s="330" t="s">
        <v>236</v>
      </c>
    </row>
    <row r="75" spans="1:2">
      <c r="A75" s="420" t="s">
        <v>712</v>
      </c>
      <c r="B75" s="330" t="s">
        <v>237</v>
      </c>
    </row>
    <row r="76" spans="1:2">
      <c r="A76" s="420" t="s">
        <v>713</v>
      </c>
      <c r="B76" s="330" t="s">
        <v>238</v>
      </c>
    </row>
    <row r="77" spans="1:2">
      <c r="A77" s="420" t="s">
        <v>714</v>
      </c>
      <c r="B77" s="330" t="s">
        <v>239</v>
      </c>
    </row>
    <row r="78" spans="1:2">
      <c r="A78" s="420" t="s">
        <v>342</v>
      </c>
      <c r="B78" s="330" t="s">
        <v>240</v>
      </c>
    </row>
    <row r="79" spans="1:2">
      <c r="A79" s="420" t="s">
        <v>343</v>
      </c>
      <c r="B79" s="330" t="s">
        <v>241</v>
      </c>
    </row>
    <row r="80" spans="1:2">
      <c r="A80" s="420" t="s">
        <v>344</v>
      </c>
      <c r="B80" s="330" t="s">
        <v>242</v>
      </c>
    </row>
    <row r="81" spans="1:2">
      <c r="A81" s="420" t="s">
        <v>345</v>
      </c>
      <c r="B81" s="330" t="s">
        <v>243</v>
      </c>
    </row>
    <row r="82" spans="1:2">
      <c r="A82" s="420" t="s">
        <v>346</v>
      </c>
      <c r="B82" s="330" t="s">
        <v>244</v>
      </c>
    </row>
    <row r="83" spans="1:2">
      <c r="A83" s="420" t="s">
        <v>727</v>
      </c>
      <c r="B83" s="330" t="s">
        <v>708</v>
      </c>
    </row>
    <row r="84" spans="1:2">
      <c r="A84" s="420" t="s">
        <v>347</v>
      </c>
      <c r="B84" s="330" t="s">
        <v>245</v>
      </c>
    </row>
    <row r="85" spans="1:2">
      <c r="A85" s="420" t="s">
        <v>348</v>
      </c>
      <c r="B85" s="330" t="s">
        <v>246</v>
      </c>
    </row>
    <row r="86" spans="1:2">
      <c r="A86" s="420" t="s">
        <v>715</v>
      </c>
      <c r="B86" s="330" t="s">
        <v>247</v>
      </c>
    </row>
    <row r="87" spans="1:2">
      <c r="A87" s="420" t="s">
        <v>716</v>
      </c>
      <c r="B87" s="330" t="s">
        <v>248</v>
      </c>
    </row>
    <row r="88" spans="1:2">
      <c r="A88" s="420" t="s">
        <v>724</v>
      </c>
      <c r="B88" s="330" t="s">
        <v>709</v>
      </c>
    </row>
    <row r="89" spans="1:2">
      <c r="A89" s="420" t="s">
        <v>349</v>
      </c>
      <c r="B89" s="330" t="s">
        <v>249</v>
      </c>
    </row>
    <row r="90" spans="1:2">
      <c r="A90" s="420" t="s">
        <v>350</v>
      </c>
      <c r="B90" s="330" t="s">
        <v>250</v>
      </c>
    </row>
    <row r="91" spans="1:2">
      <c r="A91" s="420" t="s">
        <v>351</v>
      </c>
      <c r="B91" s="330" t="s">
        <v>251</v>
      </c>
    </row>
    <row r="92" spans="1:2">
      <c r="A92" s="420" t="s">
        <v>352</v>
      </c>
      <c r="B92" s="330" t="s">
        <v>252</v>
      </c>
    </row>
    <row r="93" spans="1:2">
      <c r="A93" s="420" t="s">
        <v>353</v>
      </c>
      <c r="B93" s="330" t="s">
        <v>253</v>
      </c>
    </row>
    <row r="94" spans="1:2">
      <c r="A94" s="420" t="s">
        <v>354</v>
      </c>
      <c r="B94" s="330" t="s">
        <v>254</v>
      </c>
    </row>
    <row r="95" spans="1:2">
      <c r="A95" s="420" t="s">
        <v>355</v>
      </c>
      <c r="B95" s="330" t="s">
        <v>255</v>
      </c>
    </row>
    <row r="96" spans="1:2">
      <c r="A96" s="420" t="s">
        <v>356</v>
      </c>
      <c r="B96" s="330" t="s">
        <v>256</v>
      </c>
    </row>
    <row r="97" spans="1:2">
      <c r="A97" s="420" t="s">
        <v>357</v>
      </c>
      <c r="B97" s="330" t="s">
        <v>257</v>
      </c>
    </row>
    <row r="98" spans="1:2">
      <c r="A98" s="420" t="s">
        <v>358</v>
      </c>
      <c r="B98" s="330" t="s">
        <v>258</v>
      </c>
    </row>
    <row r="99" spans="1:2">
      <c r="A99" s="420" t="s">
        <v>726</v>
      </c>
      <c r="B99" s="330" t="s">
        <v>710</v>
      </c>
    </row>
    <row r="100" spans="1:2">
      <c r="A100" s="420" t="s">
        <v>717</v>
      </c>
      <c r="B100" s="330" t="s">
        <v>259</v>
      </c>
    </row>
    <row r="101" spans="1:2">
      <c r="A101" s="420" t="s">
        <v>359</v>
      </c>
      <c r="B101" s="330" t="s">
        <v>260</v>
      </c>
    </row>
    <row r="102" spans="1:2">
      <c r="A102" s="420" t="s">
        <v>360</v>
      </c>
      <c r="B102" s="330" t="s">
        <v>261</v>
      </c>
    </row>
    <row r="103" spans="1:2">
      <c r="A103" s="420" t="s">
        <v>361</v>
      </c>
      <c r="B103" s="330" t="s">
        <v>262</v>
      </c>
    </row>
    <row r="104" spans="1:2">
      <c r="A104" s="420" t="s">
        <v>362</v>
      </c>
      <c r="B104" s="330" t="s">
        <v>263</v>
      </c>
    </row>
    <row r="105" spans="1:2">
      <c r="A105" s="420" t="s">
        <v>363</v>
      </c>
      <c r="B105" s="330" t="s">
        <v>264</v>
      </c>
    </row>
    <row r="106" spans="1:2">
      <c r="A106" s="420" t="s">
        <v>364</v>
      </c>
      <c r="B106" s="330" t="s">
        <v>265</v>
      </c>
    </row>
    <row r="107" spans="1:2">
      <c r="A107" s="420" t="s">
        <v>365</v>
      </c>
      <c r="B107" s="330" t="s">
        <v>266</v>
      </c>
    </row>
    <row r="108" spans="1:2">
      <c r="A108" s="420" t="s">
        <v>366</v>
      </c>
      <c r="B108" s="330" t="s">
        <v>267</v>
      </c>
    </row>
    <row r="109" spans="1:2">
      <c r="A109" s="420" t="s">
        <v>367</v>
      </c>
      <c r="B109" s="330" t="s">
        <v>268</v>
      </c>
    </row>
    <row r="110" spans="1:2">
      <c r="A110" s="420" t="s">
        <v>368</v>
      </c>
      <c r="B110" s="330" t="s">
        <v>269</v>
      </c>
    </row>
    <row r="111" spans="1:2">
      <c r="A111" s="420" t="s">
        <v>369</v>
      </c>
      <c r="B111" s="330" t="s">
        <v>270</v>
      </c>
    </row>
    <row r="112" spans="1:2">
      <c r="A112" s="420" t="s">
        <v>370</v>
      </c>
      <c r="B112" s="330" t="s">
        <v>271</v>
      </c>
    </row>
    <row r="113" spans="1:2">
      <c r="A113" s="420" t="s">
        <v>725</v>
      </c>
      <c r="B113" s="330" t="s">
        <v>711</v>
      </c>
    </row>
    <row r="114" spans="1:2">
      <c r="A114" s="420" t="s">
        <v>371</v>
      </c>
      <c r="B114" s="330" t="s">
        <v>272</v>
      </c>
    </row>
    <row r="115" spans="1:2">
      <c r="A115" s="420" t="s">
        <v>372</v>
      </c>
      <c r="B115" s="330" t="s">
        <v>273</v>
      </c>
    </row>
    <row r="116" spans="1:2">
      <c r="A116" s="420" t="s">
        <v>718</v>
      </c>
      <c r="B116" s="330" t="s">
        <v>274</v>
      </c>
    </row>
    <row r="117" spans="1:2">
      <c r="A117" s="420" t="s">
        <v>719</v>
      </c>
      <c r="B117" s="330" t="s">
        <v>275</v>
      </c>
    </row>
    <row r="118" spans="1:2">
      <c r="A118" s="420" t="s">
        <v>720</v>
      </c>
      <c r="B118" s="330" t="s">
        <v>276</v>
      </c>
    </row>
    <row r="119" spans="1:2">
      <c r="A119" s="420" t="s">
        <v>373</v>
      </c>
      <c r="B119" s="330" t="s">
        <v>277</v>
      </c>
    </row>
    <row r="120" spans="1:2">
      <c r="A120" s="420" t="s">
        <v>374</v>
      </c>
      <c r="B120" s="330" t="s">
        <v>278</v>
      </c>
    </row>
    <row r="121" spans="1:2">
      <c r="A121" s="420" t="s">
        <v>375</v>
      </c>
      <c r="B121" s="330" t="s">
        <v>279</v>
      </c>
    </row>
    <row r="122" spans="1:2">
      <c r="A122" s="420" t="s">
        <v>376</v>
      </c>
      <c r="B122" s="330" t="s">
        <v>280</v>
      </c>
    </row>
    <row r="123" spans="1:2">
      <c r="A123" s="420" t="s">
        <v>377</v>
      </c>
      <c r="B123" s="330" t="s">
        <v>281</v>
      </c>
    </row>
  </sheetData>
  <hyperlinks>
    <hyperlink ref="A4" r:id="rId1" location="page=7" xr:uid="{F60000D2-C7C2-4AFC-9465-A2D5C457D91E}"/>
  </hyperlinks>
  <pageMargins left="0.7" right="0.7" top="0.75" bottom="0.75" header="0.3" footer="0.3"/>
  <pageSetup orientation="portrait"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E2454"/>
  <sheetViews>
    <sheetView workbookViewId="0">
      <selection activeCell="X58" sqref="X58"/>
    </sheetView>
  </sheetViews>
  <sheetFormatPr defaultRowHeight="12.75"/>
  <cols>
    <col min="1" max="1" width="16.42578125" style="420" customWidth="1"/>
    <col min="2" max="2" width="20.28515625" style="420" bestFit="1" customWidth="1"/>
    <col min="3" max="3" width="9.85546875" style="420" bestFit="1" customWidth="1"/>
    <col min="4" max="4" width="21.85546875" style="420" bestFit="1" customWidth="1"/>
    <col min="5" max="5" width="26.140625" bestFit="1" customWidth="1"/>
  </cols>
  <sheetData>
    <row r="1" spans="1:5" ht="15">
      <c r="A1" s="417" t="s">
        <v>386</v>
      </c>
    </row>
    <row r="2" spans="1:5">
      <c r="A2" s="418" t="s">
        <v>47</v>
      </c>
    </row>
    <row r="3" spans="1:5">
      <c r="A3" s="418" t="str">
        <f>CONCATENATE("For Academic Year ",Data!$X$3)</f>
        <v>For Academic Year 2023-24</v>
      </c>
    </row>
    <row r="4" spans="1:5">
      <c r="A4" s="420" t="s">
        <v>557</v>
      </c>
    </row>
    <row r="5" spans="1:5">
      <c r="A5" s="420" t="s">
        <v>556</v>
      </c>
    </row>
    <row r="7" spans="1:5">
      <c r="A7" s="419" t="s">
        <v>387</v>
      </c>
      <c r="B7" s="419" t="s">
        <v>552</v>
      </c>
      <c r="C7" s="419" t="s">
        <v>388</v>
      </c>
      <c r="D7" s="419" t="s">
        <v>389</v>
      </c>
      <c r="E7" s="419" t="s">
        <v>660</v>
      </c>
    </row>
    <row r="8" spans="1:5">
      <c r="A8" s="420" t="s">
        <v>390</v>
      </c>
      <c r="B8" s="420" t="s">
        <v>1</v>
      </c>
      <c r="C8" s="420" t="s">
        <v>404</v>
      </c>
      <c r="D8" s="420" t="s">
        <v>405</v>
      </c>
      <c r="E8" t="s">
        <v>553</v>
      </c>
    </row>
    <row r="9" spans="1:5">
      <c r="A9" s="420" t="s">
        <v>390</v>
      </c>
      <c r="B9" s="420" t="s">
        <v>1</v>
      </c>
      <c r="C9" s="420" t="s">
        <v>404</v>
      </c>
      <c r="D9" s="420" t="s">
        <v>406</v>
      </c>
      <c r="E9" t="s">
        <v>553</v>
      </c>
    </row>
    <row r="10" spans="1:5">
      <c r="A10" s="420" t="s">
        <v>390</v>
      </c>
      <c r="B10" s="420" t="s">
        <v>1</v>
      </c>
      <c r="C10" s="420" t="s">
        <v>404</v>
      </c>
      <c r="D10" s="420" t="s">
        <v>407</v>
      </c>
      <c r="E10" t="s">
        <v>553</v>
      </c>
    </row>
    <row r="11" spans="1:5">
      <c r="A11" s="420" t="s">
        <v>390</v>
      </c>
      <c r="B11" s="420" t="s">
        <v>1</v>
      </c>
      <c r="C11" s="420" t="s">
        <v>404</v>
      </c>
      <c r="D11" s="420" t="s">
        <v>443</v>
      </c>
      <c r="E11" t="s">
        <v>553</v>
      </c>
    </row>
    <row r="12" spans="1:5">
      <c r="A12" s="420" t="s">
        <v>390</v>
      </c>
      <c r="B12" s="420" t="s">
        <v>1</v>
      </c>
      <c r="C12" s="420" t="s">
        <v>404</v>
      </c>
      <c r="D12" s="420" t="s">
        <v>444</v>
      </c>
      <c r="E12" t="s">
        <v>553</v>
      </c>
    </row>
    <row r="13" spans="1:5">
      <c r="A13" s="420" t="s">
        <v>390</v>
      </c>
      <c r="B13" s="420" t="s">
        <v>1</v>
      </c>
      <c r="C13" s="420" t="s">
        <v>404</v>
      </c>
      <c r="D13" s="420" t="s">
        <v>445</v>
      </c>
      <c r="E13" t="s">
        <v>553</v>
      </c>
    </row>
    <row r="14" spans="1:5">
      <c r="A14" s="420" t="s">
        <v>390</v>
      </c>
      <c r="B14" s="420" t="s">
        <v>1</v>
      </c>
      <c r="C14" s="420" t="s">
        <v>391</v>
      </c>
      <c r="D14" s="420" t="s">
        <v>448</v>
      </c>
      <c r="E14" t="s">
        <v>553</v>
      </c>
    </row>
    <row r="15" spans="1:5">
      <c r="A15" s="420" t="s">
        <v>390</v>
      </c>
      <c r="B15" s="420" t="s">
        <v>1</v>
      </c>
      <c r="C15" s="420" t="s">
        <v>391</v>
      </c>
      <c r="D15" s="420" t="s">
        <v>412</v>
      </c>
      <c r="E15" t="s">
        <v>553</v>
      </c>
    </row>
    <row r="16" spans="1:5">
      <c r="A16" s="420" t="s">
        <v>390</v>
      </c>
      <c r="B16" s="420" t="s">
        <v>1</v>
      </c>
      <c r="C16" s="420" t="s">
        <v>391</v>
      </c>
      <c r="D16" s="420" t="s">
        <v>394</v>
      </c>
      <c r="E16" t="s">
        <v>553</v>
      </c>
    </row>
    <row r="17" spans="1:5">
      <c r="A17" s="420" t="s">
        <v>390</v>
      </c>
      <c r="B17" s="420" t="s">
        <v>1</v>
      </c>
      <c r="C17" s="420" t="s">
        <v>391</v>
      </c>
      <c r="D17" s="420" t="s">
        <v>396</v>
      </c>
      <c r="E17" t="s">
        <v>553</v>
      </c>
    </row>
    <row r="18" spans="1:5">
      <c r="A18" s="420" t="s">
        <v>390</v>
      </c>
      <c r="B18" s="420" t="s">
        <v>1</v>
      </c>
      <c r="C18" s="420" t="s">
        <v>391</v>
      </c>
      <c r="D18" s="420" t="s">
        <v>455</v>
      </c>
      <c r="E18" t="s">
        <v>553</v>
      </c>
    </row>
    <row r="19" spans="1:5">
      <c r="A19" s="420" t="s">
        <v>390</v>
      </c>
      <c r="B19" s="420" t="s">
        <v>1</v>
      </c>
      <c r="C19" s="420" t="s">
        <v>391</v>
      </c>
      <c r="D19" s="420" t="s">
        <v>398</v>
      </c>
      <c r="E19" t="s">
        <v>553</v>
      </c>
    </row>
    <row r="20" spans="1:5">
      <c r="A20" s="420" t="s">
        <v>390</v>
      </c>
      <c r="B20" s="420" t="s">
        <v>1</v>
      </c>
      <c r="C20" s="420" t="s">
        <v>391</v>
      </c>
      <c r="D20" s="420" t="s">
        <v>399</v>
      </c>
      <c r="E20" t="s">
        <v>553</v>
      </c>
    </row>
    <row r="21" spans="1:5">
      <c r="A21" s="420" t="s">
        <v>390</v>
      </c>
      <c r="B21" s="420" t="s">
        <v>1</v>
      </c>
      <c r="C21" s="420" t="s">
        <v>391</v>
      </c>
      <c r="D21" s="420" t="s">
        <v>431</v>
      </c>
      <c r="E21" t="s">
        <v>553</v>
      </c>
    </row>
    <row r="22" spans="1:5">
      <c r="A22" s="420" t="s">
        <v>390</v>
      </c>
      <c r="B22" s="420" t="s">
        <v>1</v>
      </c>
      <c r="C22" s="420" t="s">
        <v>391</v>
      </c>
      <c r="D22" s="420" t="s">
        <v>392</v>
      </c>
      <c r="E22" t="s">
        <v>553</v>
      </c>
    </row>
    <row r="23" spans="1:5">
      <c r="A23" s="420" t="s">
        <v>390</v>
      </c>
      <c r="B23" s="420" t="s">
        <v>1</v>
      </c>
      <c r="C23" s="420" t="s">
        <v>391</v>
      </c>
      <c r="D23" s="420" t="s">
        <v>413</v>
      </c>
      <c r="E23" t="s">
        <v>553</v>
      </c>
    </row>
    <row r="24" spans="1:5">
      <c r="A24" s="420" t="s">
        <v>390</v>
      </c>
      <c r="B24" s="420" t="s">
        <v>1</v>
      </c>
      <c r="C24" s="420" t="s">
        <v>391</v>
      </c>
      <c r="D24" s="420" t="s">
        <v>414</v>
      </c>
      <c r="E24" t="s">
        <v>553</v>
      </c>
    </row>
    <row r="25" spans="1:5">
      <c r="A25" s="420" t="s">
        <v>390</v>
      </c>
      <c r="B25" s="420" t="s">
        <v>1</v>
      </c>
      <c r="C25" s="420" t="s">
        <v>391</v>
      </c>
      <c r="D25" s="420" t="s">
        <v>449</v>
      </c>
      <c r="E25" t="s">
        <v>553</v>
      </c>
    </row>
    <row r="26" spans="1:5">
      <c r="A26" s="420" t="s">
        <v>390</v>
      </c>
      <c r="B26" s="420" t="s">
        <v>1</v>
      </c>
      <c r="C26" s="420" t="s">
        <v>391</v>
      </c>
      <c r="D26" s="420" t="s">
        <v>450</v>
      </c>
      <c r="E26" t="s">
        <v>553</v>
      </c>
    </row>
    <row r="27" spans="1:5">
      <c r="A27" s="420" t="s">
        <v>390</v>
      </c>
      <c r="B27" s="420" t="s">
        <v>1</v>
      </c>
      <c r="C27" s="420" t="s">
        <v>391</v>
      </c>
      <c r="D27" s="420" t="s">
        <v>451</v>
      </c>
      <c r="E27" t="s">
        <v>553</v>
      </c>
    </row>
    <row r="28" spans="1:5">
      <c r="A28" s="420" t="s">
        <v>390</v>
      </c>
      <c r="B28" s="420" t="s">
        <v>1</v>
      </c>
      <c r="C28" s="420" t="s">
        <v>391</v>
      </c>
      <c r="D28" s="420" t="s">
        <v>456</v>
      </c>
      <c r="E28" t="s">
        <v>553</v>
      </c>
    </row>
    <row r="29" spans="1:5">
      <c r="A29" s="420" t="s">
        <v>390</v>
      </c>
      <c r="B29" s="420" t="s">
        <v>1</v>
      </c>
      <c r="C29" s="420" t="s">
        <v>391</v>
      </c>
      <c r="D29" s="420" t="s">
        <v>457</v>
      </c>
      <c r="E29" t="s">
        <v>553</v>
      </c>
    </row>
    <row r="30" spans="1:5">
      <c r="A30" s="420" t="s">
        <v>390</v>
      </c>
      <c r="B30" s="420" t="s">
        <v>1</v>
      </c>
      <c r="C30" s="420" t="s">
        <v>391</v>
      </c>
      <c r="D30" s="420" t="s">
        <v>458</v>
      </c>
      <c r="E30" t="s">
        <v>553</v>
      </c>
    </row>
    <row r="31" spans="1:5">
      <c r="A31" s="420" t="s">
        <v>390</v>
      </c>
      <c r="B31" s="420" t="s">
        <v>1</v>
      </c>
      <c r="C31" s="420" t="s">
        <v>391</v>
      </c>
      <c r="D31" s="420" t="s">
        <v>415</v>
      </c>
      <c r="E31" t="s">
        <v>553</v>
      </c>
    </row>
    <row r="32" spans="1:5">
      <c r="A32" s="420" t="s">
        <v>390</v>
      </c>
      <c r="B32" s="420" t="s">
        <v>1</v>
      </c>
      <c r="C32" s="420" t="s">
        <v>391</v>
      </c>
      <c r="D32" s="420" t="s">
        <v>416</v>
      </c>
      <c r="E32" t="s">
        <v>553</v>
      </c>
    </row>
    <row r="33" spans="1:5">
      <c r="A33" s="420" t="s">
        <v>390</v>
      </c>
      <c r="B33" s="420" t="s">
        <v>1</v>
      </c>
      <c r="C33" s="420" t="s">
        <v>391</v>
      </c>
      <c r="D33" s="420" t="s">
        <v>417</v>
      </c>
      <c r="E33" t="s">
        <v>553</v>
      </c>
    </row>
    <row r="34" spans="1:5">
      <c r="A34" s="420" t="s">
        <v>390</v>
      </c>
      <c r="B34" s="420" t="s">
        <v>1</v>
      </c>
      <c r="C34" s="420" t="s">
        <v>393</v>
      </c>
      <c r="D34" s="420" t="s">
        <v>453</v>
      </c>
      <c r="E34" t="s">
        <v>553</v>
      </c>
    </row>
    <row r="35" spans="1:5">
      <c r="A35" s="420" t="s">
        <v>390</v>
      </c>
      <c r="B35" s="420" t="s">
        <v>1</v>
      </c>
      <c r="C35" s="420" t="s">
        <v>393</v>
      </c>
      <c r="D35" s="420" t="s">
        <v>394</v>
      </c>
      <c r="E35" t="s">
        <v>553</v>
      </c>
    </row>
    <row r="36" spans="1:5">
      <c r="A36" s="420" t="s">
        <v>390</v>
      </c>
      <c r="B36" s="420" t="s">
        <v>1</v>
      </c>
      <c r="C36" s="420" t="s">
        <v>419</v>
      </c>
      <c r="D36" s="420" t="s">
        <v>554</v>
      </c>
      <c r="E36" t="s">
        <v>553</v>
      </c>
    </row>
    <row r="37" spans="1:5">
      <c r="A37" s="420" t="s">
        <v>390</v>
      </c>
      <c r="B37" s="420" t="s">
        <v>1</v>
      </c>
      <c r="C37" s="420" t="s">
        <v>419</v>
      </c>
      <c r="D37" s="420" t="s">
        <v>480</v>
      </c>
      <c r="E37" t="s">
        <v>553</v>
      </c>
    </row>
    <row r="38" spans="1:5">
      <c r="A38" s="420" t="s">
        <v>390</v>
      </c>
      <c r="B38" s="420" t="s">
        <v>1</v>
      </c>
      <c r="C38" s="420" t="s">
        <v>419</v>
      </c>
      <c r="D38" s="420" t="s">
        <v>499</v>
      </c>
      <c r="E38" t="s">
        <v>553</v>
      </c>
    </row>
    <row r="39" spans="1:5">
      <c r="A39" s="420" t="s">
        <v>390</v>
      </c>
      <c r="B39" s="420" t="s">
        <v>1</v>
      </c>
      <c r="C39" s="420" t="s">
        <v>419</v>
      </c>
      <c r="D39" s="420" t="s">
        <v>420</v>
      </c>
      <c r="E39" t="s">
        <v>553</v>
      </c>
    </row>
    <row r="40" spans="1:5">
      <c r="A40" s="420" t="s">
        <v>390</v>
      </c>
      <c r="B40" s="420" t="s">
        <v>1</v>
      </c>
      <c r="C40" s="420" t="s">
        <v>419</v>
      </c>
      <c r="D40" s="420" t="s">
        <v>434</v>
      </c>
      <c r="E40" t="s">
        <v>553</v>
      </c>
    </row>
    <row r="41" spans="1:5">
      <c r="A41" s="420" t="s">
        <v>390</v>
      </c>
      <c r="B41" s="420" t="s">
        <v>1</v>
      </c>
      <c r="C41" s="420" t="s">
        <v>419</v>
      </c>
      <c r="D41" s="420" t="s">
        <v>435</v>
      </c>
      <c r="E41" t="s">
        <v>553</v>
      </c>
    </row>
    <row r="42" spans="1:5">
      <c r="A42" s="420" t="s">
        <v>390</v>
      </c>
      <c r="B42" s="420" t="s">
        <v>1</v>
      </c>
      <c r="C42" s="420" t="s">
        <v>419</v>
      </c>
      <c r="D42" s="420" t="s">
        <v>436</v>
      </c>
      <c r="E42" t="s">
        <v>553</v>
      </c>
    </row>
    <row r="43" spans="1:5">
      <c r="A43" s="420" t="s">
        <v>390</v>
      </c>
      <c r="B43" s="420" t="s">
        <v>1</v>
      </c>
      <c r="C43" s="420" t="s">
        <v>419</v>
      </c>
      <c r="D43" s="420" t="s">
        <v>421</v>
      </c>
      <c r="E43" t="s">
        <v>553</v>
      </c>
    </row>
    <row r="44" spans="1:5">
      <c r="A44" s="420" t="s">
        <v>390</v>
      </c>
      <c r="B44" s="420" t="s">
        <v>1</v>
      </c>
      <c r="C44" s="420" t="s">
        <v>419</v>
      </c>
      <c r="D44" s="420" t="s">
        <v>422</v>
      </c>
      <c r="E44" t="s">
        <v>553</v>
      </c>
    </row>
    <row r="45" spans="1:5">
      <c r="A45" s="420" t="s">
        <v>390</v>
      </c>
      <c r="B45" s="420" t="s">
        <v>1</v>
      </c>
      <c r="C45" s="420" t="s">
        <v>419</v>
      </c>
      <c r="D45" s="420" t="s">
        <v>423</v>
      </c>
      <c r="E45" t="s">
        <v>553</v>
      </c>
    </row>
    <row r="46" spans="1:5">
      <c r="A46" s="420" t="s">
        <v>390</v>
      </c>
      <c r="B46" s="420" t="s">
        <v>1</v>
      </c>
      <c r="C46" s="420" t="s">
        <v>419</v>
      </c>
      <c r="D46" s="420" t="s">
        <v>424</v>
      </c>
      <c r="E46" t="s">
        <v>553</v>
      </c>
    </row>
    <row r="47" spans="1:5">
      <c r="A47" s="420" t="s">
        <v>390</v>
      </c>
      <c r="B47" s="420" t="s">
        <v>1</v>
      </c>
      <c r="C47" s="420" t="s">
        <v>419</v>
      </c>
      <c r="D47" s="420" t="s">
        <v>425</v>
      </c>
      <c r="E47" t="s">
        <v>553</v>
      </c>
    </row>
    <row r="48" spans="1:5">
      <c r="A48" s="420" t="s">
        <v>390</v>
      </c>
      <c r="B48" s="420" t="s">
        <v>1</v>
      </c>
      <c r="C48" s="420" t="s">
        <v>395</v>
      </c>
      <c r="D48" s="420" t="s">
        <v>394</v>
      </c>
      <c r="E48" t="s">
        <v>553</v>
      </c>
    </row>
    <row r="49" spans="1:5">
      <c r="A49" s="420" t="s">
        <v>390</v>
      </c>
      <c r="B49" s="420" t="s">
        <v>1</v>
      </c>
      <c r="C49" s="420" t="s">
        <v>395</v>
      </c>
      <c r="D49" s="420" t="s">
        <v>396</v>
      </c>
      <c r="E49" t="s">
        <v>553</v>
      </c>
    </row>
    <row r="50" spans="1:5">
      <c r="A50" s="420" t="s">
        <v>390</v>
      </c>
      <c r="B50" s="420" t="s">
        <v>1</v>
      </c>
      <c r="C50" s="420" t="s">
        <v>395</v>
      </c>
      <c r="D50" s="420" t="s">
        <v>487</v>
      </c>
      <c r="E50" t="s">
        <v>553</v>
      </c>
    </row>
    <row r="51" spans="1:5">
      <c r="A51" s="420" t="s">
        <v>390</v>
      </c>
      <c r="B51" s="420" t="s">
        <v>1</v>
      </c>
      <c r="C51" s="420" t="s">
        <v>395</v>
      </c>
      <c r="D51" s="420" t="s">
        <v>397</v>
      </c>
      <c r="E51" t="s">
        <v>555</v>
      </c>
    </row>
    <row r="52" spans="1:5">
      <c r="A52" s="420" t="s">
        <v>390</v>
      </c>
      <c r="B52" s="420" t="s">
        <v>1</v>
      </c>
      <c r="C52" s="420" t="s">
        <v>395</v>
      </c>
      <c r="D52" s="420" t="s">
        <v>398</v>
      </c>
      <c r="E52" t="s">
        <v>553</v>
      </c>
    </row>
    <row r="53" spans="1:5">
      <c r="A53" s="420" t="s">
        <v>390</v>
      </c>
      <c r="B53" s="420" t="s">
        <v>1</v>
      </c>
      <c r="C53" s="420" t="s">
        <v>395</v>
      </c>
      <c r="D53" s="420" t="s">
        <v>399</v>
      </c>
      <c r="E53" t="s">
        <v>553</v>
      </c>
    </row>
    <row r="54" spans="1:5">
      <c r="A54" s="420" t="s">
        <v>390</v>
      </c>
      <c r="B54" s="420" t="s">
        <v>1</v>
      </c>
      <c r="C54" s="420" t="s">
        <v>395</v>
      </c>
      <c r="D54" s="420" t="s">
        <v>431</v>
      </c>
      <c r="E54" t="s">
        <v>553</v>
      </c>
    </row>
    <row r="55" spans="1:5">
      <c r="A55" s="420" t="s">
        <v>390</v>
      </c>
      <c r="B55" s="420" t="s">
        <v>1</v>
      </c>
      <c r="C55" s="420" t="s">
        <v>395</v>
      </c>
      <c r="D55" s="420" t="s">
        <v>414</v>
      </c>
      <c r="E55" t="s">
        <v>553</v>
      </c>
    </row>
    <row r="56" spans="1:5">
      <c r="A56" s="420" t="s">
        <v>390</v>
      </c>
      <c r="B56" s="420" t="s">
        <v>1</v>
      </c>
      <c r="C56" s="420" t="s">
        <v>395</v>
      </c>
      <c r="D56" s="420" t="s">
        <v>432</v>
      </c>
      <c r="E56" t="s">
        <v>553</v>
      </c>
    </row>
    <row r="57" spans="1:5">
      <c r="A57" s="420" t="s">
        <v>390</v>
      </c>
      <c r="B57" s="420" t="s">
        <v>1</v>
      </c>
      <c r="C57" s="420" t="s">
        <v>395</v>
      </c>
      <c r="D57" s="420" t="s">
        <v>452</v>
      </c>
      <c r="E57" t="s">
        <v>553</v>
      </c>
    </row>
    <row r="58" spans="1:5">
      <c r="A58" s="420" t="s">
        <v>390</v>
      </c>
      <c r="B58" s="420" t="s">
        <v>1</v>
      </c>
      <c r="C58" s="420" t="s">
        <v>437</v>
      </c>
      <c r="D58" s="420" t="s">
        <v>420</v>
      </c>
      <c r="E58" t="s">
        <v>553</v>
      </c>
    </row>
    <row r="59" spans="1:5">
      <c r="A59" s="420" t="s">
        <v>390</v>
      </c>
      <c r="B59" s="420" t="s">
        <v>1</v>
      </c>
      <c r="C59" s="420" t="s">
        <v>437</v>
      </c>
      <c r="D59" s="420" t="s">
        <v>438</v>
      </c>
      <c r="E59" t="s">
        <v>553</v>
      </c>
    </row>
    <row r="60" spans="1:5">
      <c r="A60" s="420" t="s">
        <v>390</v>
      </c>
      <c r="B60" s="420" t="s">
        <v>1</v>
      </c>
      <c r="C60" s="420" t="s">
        <v>437</v>
      </c>
      <c r="D60" s="420" t="s">
        <v>439</v>
      </c>
      <c r="E60" t="s">
        <v>553</v>
      </c>
    </row>
    <row r="61" spans="1:5">
      <c r="A61" s="420" t="s">
        <v>390</v>
      </c>
      <c r="B61" s="420" t="s">
        <v>1</v>
      </c>
      <c r="C61" s="420" t="s">
        <v>437</v>
      </c>
      <c r="D61" s="420" t="s">
        <v>465</v>
      </c>
      <c r="E61" t="s">
        <v>553</v>
      </c>
    </row>
    <row r="62" spans="1:5">
      <c r="A62" s="420" t="s">
        <v>390</v>
      </c>
      <c r="B62" s="420" t="s">
        <v>1</v>
      </c>
      <c r="C62" s="420" t="s">
        <v>437</v>
      </c>
      <c r="D62" s="420" t="s">
        <v>466</v>
      </c>
      <c r="E62" t="s">
        <v>553</v>
      </c>
    </row>
    <row r="63" spans="1:5">
      <c r="A63" s="420" t="s">
        <v>390</v>
      </c>
      <c r="B63" s="420" t="s">
        <v>1</v>
      </c>
      <c r="C63" s="420" t="s">
        <v>437</v>
      </c>
      <c r="D63" s="420" t="s">
        <v>467</v>
      </c>
      <c r="E63" t="s">
        <v>553</v>
      </c>
    </row>
    <row r="64" spans="1:5">
      <c r="A64" s="420" t="s">
        <v>390</v>
      </c>
      <c r="B64" s="420" t="s">
        <v>1</v>
      </c>
      <c r="C64" s="420" t="s">
        <v>437</v>
      </c>
      <c r="D64" s="420" t="s">
        <v>468</v>
      </c>
      <c r="E64" t="s">
        <v>553</v>
      </c>
    </row>
    <row r="65" spans="1:5">
      <c r="A65" s="420" t="s">
        <v>390</v>
      </c>
      <c r="B65" s="420" t="s">
        <v>1</v>
      </c>
      <c r="C65" s="420" t="s">
        <v>437</v>
      </c>
      <c r="D65" s="420" t="s">
        <v>469</v>
      </c>
      <c r="E65" t="s">
        <v>553</v>
      </c>
    </row>
    <row r="66" spans="1:5">
      <c r="A66" s="420" t="s">
        <v>390</v>
      </c>
      <c r="B66" s="420" t="s">
        <v>1</v>
      </c>
      <c r="C66" s="420" t="s">
        <v>437</v>
      </c>
      <c r="D66" s="420" t="s">
        <v>470</v>
      </c>
      <c r="E66" t="s">
        <v>553</v>
      </c>
    </row>
    <row r="67" spans="1:5">
      <c r="A67" s="420" t="s">
        <v>390</v>
      </c>
      <c r="B67" s="420" t="s">
        <v>1</v>
      </c>
      <c r="C67" s="420" t="s">
        <v>437</v>
      </c>
      <c r="D67" s="420" t="s">
        <v>443</v>
      </c>
      <c r="E67" t="s">
        <v>553</v>
      </c>
    </row>
    <row r="68" spans="1:5">
      <c r="A68" s="420" t="s">
        <v>390</v>
      </c>
      <c r="B68" s="420" t="s">
        <v>1</v>
      </c>
      <c r="C68" s="420" t="s">
        <v>437</v>
      </c>
      <c r="D68" s="420" t="s">
        <v>444</v>
      </c>
      <c r="E68" t="s">
        <v>553</v>
      </c>
    </row>
    <row r="69" spans="1:5">
      <c r="A69" s="420" t="s">
        <v>390</v>
      </c>
      <c r="B69" s="420" t="s">
        <v>1</v>
      </c>
      <c r="C69" s="420" t="s">
        <v>437</v>
      </c>
      <c r="D69" s="420" t="s">
        <v>445</v>
      </c>
      <c r="E69" t="s">
        <v>553</v>
      </c>
    </row>
    <row r="70" spans="1:5">
      <c r="A70" s="420" t="s">
        <v>390</v>
      </c>
      <c r="B70" s="420" t="s">
        <v>1</v>
      </c>
      <c r="C70" s="420" t="s">
        <v>437</v>
      </c>
      <c r="D70" s="420" t="s">
        <v>471</v>
      </c>
      <c r="E70" t="s">
        <v>553</v>
      </c>
    </row>
    <row r="71" spans="1:5">
      <c r="A71" s="420" t="s">
        <v>390</v>
      </c>
      <c r="B71" s="420" t="s">
        <v>1</v>
      </c>
      <c r="C71" s="420" t="s">
        <v>437</v>
      </c>
      <c r="D71" s="420" t="s">
        <v>472</v>
      </c>
      <c r="E71" t="s">
        <v>553</v>
      </c>
    </row>
    <row r="72" spans="1:5">
      <c r="A72" s="420" t="s">
        <v>390</v>
      </c>
      <c r="B72" s="420" t="s">
        <v>1</v>
      </c>
      <c r="C72" s="420" t="s">
        <v>437</v>
      </c>
      <c r="D72" s="420" t="s">
        <v>473</v>
      </c>
      <c r="E72" t="s">
        <v>553</v>
      </c>
    </row>
    <row r="73" spans="1:5">
      <c r="A73" s="420" t="s">
        <v>390</v>
      </c>
      <c r="B73" s="420" t="s">
        <v>1</v>
      </c>
      <c r="C73" s="420" t="s">
        <v>437</v>
      </c>
      <c r="D73" s="420" t="s">
        <v>449</v>
      </c>
      <c r="E73" t="s">
        <v>553</v>
      </c>
    </row>
    <row r="74" spans="1:5">
      <c r="A74" s="420" t="s">
        <v>390</v>
      </c>
      <c r="B74" s="420" t="s">
        <v>1</v>
      </c>
      <c r="C74" s="420" t="s">
        <v>437</v>
      </c>
      <c r="D74" s="420" t="s">
        <v>450</v>
      </c>
      <c r="E74" t="s">
        <v>553</v>
      </c>
    </row>
    <row r="75" spans="1:5">
      <c r="A75" s="420" t="s">
        <v>390</v>
      </c>
      <c r="B75" s="420" t="s">
        <v>1</v>
      </c>
      <c r="C75" s="420" t="s">
        <v>437</v>
      </c>
      <c r="D75" s="420" t="s">
        <v>451</v>
      </c>
      <c r="E75" t="s">
        <v>553</v>
      </c>
    </row>
    <row r="76" spans="1:5">
      <c r="A76" s="420" t="s">
        <v>400</v>
      </c>
      <c r="B76" s="420" t="s">
        <v>2</v>
      </c>
      <c r="C76" s="420" t="s">
        <v>401</v>
      </c>
      <c r="D76" s="420" t="s">
        <v>402</v>
      </c>
      <c r="E76" t="s">
        <v>555</v>
      </c>
    </row>
    <row r="77" spans="1:5">
      <c r="A77" s="420" t="s">
        <v>400</v>
      </c>
      <c r="B77" s="420" t="s">
        <v>2</v>
      </c>
      <c r="C77" s="420" t="s">
        <v>401</v>
      </c>
      <c r="D77" s="420" t="s">
        <v>403</v>
      </c>
      <c r="E77" t="s">
        <v>555</v>
      </c>
    </row>
    <row r="78" spans="1:5">
      <c r="A78" s="420" t="s">
        <v>400</v>
      </c>
      <c r="B78" s="420" t="s">
        <v>2</v>
      </c>
      <c r="C78" s="420" t="s">
        <v>404</v>
      </c>
      <c r="D78" s="420" t="s">
        <v>405</v>
      </c>
      <c r="E78" t="s">
        <v>553</v>
      </c>
    </row>
    <row r="79" spans="1:5">
      <c r="A79" s="420" t="s">
        <v>400</v>
      </c>
      <c r="B79" s="420" t="s">
        <v>2</v>
      </c>
      <c r="C79" s="420" t="s">
        <v>404</v>
      </c>
      <c r="D79" s="420" t="s">
        <v>406</v>
      </c>
      <c r="E79" t="s">
        <v>553</v>
      </c>
    </row>
    <row r="80" spans="1:5">
      <c r="A80" s="420" t="s">
        <v>400</v>
      </c>
      <c r="B80" s="420" t="s">
        <v>2</v>
      </c>
      <c r="C80" s="420" t="s">
        <v>404</v>
      </c>
      <c r="D80" s="420" t="s">
        <v>407</v>
      </c>
      <c r="E80" t="s">
        <v>553</v>
      </c>
    </row>
    <row r="81" spans="1:5">
      <c r="A81" s="420" t="s">
        <v>400</v>
      </c>
      <c r="B81" s="420" t="s">
        <v>2</v>
      </c>
      <c r="C81" s="420" t="s">
        <v>404</v>
      </c>
      <c r="D81" s="420" t="s">
        <v>443</v>
      </c>
      <c r="E81" t="s">
        <v>553</v>
      </c>
    </row>
    <row r="82" spans="1:5">
      <c r="A82" s="420" t="s">
        <v>400</v>
      </c>
      <c r="B82" s="420" t="s">
        <v>2</v>
      </c>
      <c r="C82" s="420" t="s">
        <v>404</v>
      </c>
      <c r="D82" s="420" t="s">
        <v>444</v>
      </c>
      <c r="E82" t="s">
        <v>553</v>
      </c>
    </row>
    <row r="83" spans="1:5">
      <c r="A83" s="420" t="s">
        <v>400</v>
      </c>
      <c r="B83" s="420" t="s">
        <v>2</v>
      </c>
      <c r="C83" s="420" t="s">
        <v>404</v>
      </c>
      <c r="D83" s="420" t="s">
        <v>445</v>
      </c>
      <c r="E83" t="s">
        <v>553</v>
      </c>
    </row>
    <row r="84" spans="1:5">
      <c r="A84" s="420" t="s">
        <v>400</v>
      </c>
      <c r="B84" s="420" t="s">
        <v>2</v>
      </c>
      <c r="C84" s="420" t="s">
        <v>408</v>
      </c>
      <c r="D84" s="420" t="s">
        <v>409</v>
      </c>
      <c r="E84" t="s">
        <v>555</v>
      </c>
    </row>
    <row r="85" spans="1:5">
      <c r="A85" s="420" t="s">
        <v>400</v>
      </c>
      <c r="B85" s="420" t="s">
        <v>2</v>
      </c>
      <c r="C85" s="420" t="s">
        <v>408</v>
      </c>
      <c r="D85" s="420" t="s">
        <v>410</v>
      </c>
      <c r="E85" t="s">
        <v>555</v>
      </c>
    </row>
    <row r="86" spans="1:5">
      <c r="A86" s="420" t="s">
        <v>400</v>
      </c>
      <c r="B86" s="420" t="s">
        <v>2</v>
      </c>
      <c r="C86" s="420" t="s">
        <v>408</v>
      </c>
      <c r="D86" s="420" t="s">
        <v>411</v>
      </c>
      <c r="E86" t="s">
        <v>555</v>
      </c>
    </row>
    <row r="87" spans="1:5">
      <c r="A87" s="420" t="s">
        <v>400</v>
      </c>
      <c r="B87" s="420" t="s">
        <v>2</v>
      </c>
      <c r="C87" s="420" t="s">
        <v>391</v>
      </c>
      <c r="D87" s="420" t="s">
        <v>448</v>
      </c>
      <c r="E87" t="s">
        <v>553</v>
      </c>
    </row>
    <row r="88" spans="1:5">
      <c r="A88" s="420" t="s">
        <v>400</v>
      </c>
      <c r="B88" s="420" t="s">
        <v>2</v>
      </c>
      <c r="C88" s="420" t="s">
        <v>391</v>
      </c>
      <c r="D88" s="420" t="s">
        <v>412</v>
      </c>
      <c r="E88" t="s">
        <v>553</v>
      </c>
    </row>
    <row r="89" spans="1:5">
      <c r="A89" s="420" t="s">
        <v>400</v>
      </c>
      <c r="B89" s="420" t="s">
        <v>2</v>
      </c>
      <c r="C89" s="420" t="s">
        <v>391</v>
      </c>
      <c r="D89" s="420" t="s">
        <v>394</v>
      </c>
      <c r="E89" t="s">
        <v>553</v>
      </c>
    </row>
    <row r="90" spans="1:5">
      <c r="A90" s="420" t="s">
        <v>400</v>
      </c>
      <c r="B90" s="420" t="s">
        <v>2</v>
      </c>
      <c r="C90" s="420" t="s">
        <v>391</v>
      </c>
      <c r="D90" s="420" t="s">
        <v>396</v>
      </c>
      <c r="E90" t="s">
        <v>553</v>
      </c>
    </row>
    <row r="91" spans="1:5">
      <c r="A91" s="420" t="s">
        <v>400</v>
      </c>
      <c r="B91" s="420" t="s">
        <v>2</v>
      </c>
      <c r="C91" s="420" t="s">
        <v>391</v>
      </c>
      <c r="D91" s="420" t="s">
        <v>455</v>
      </c>
      <c r="E91" t="s">
        <v>553</v>
      </c>
    </row>
    <row r="92" spans="1:5">
      <c r="A92" s="420" t="s">
        <v>400</v>
      </c>
      <c r="B92" s="420" t="s">
        <v>2</v>
      </c>
      <c r="C92" s="420" t="s">
        <v>391</v>
      </c>
      <c r="D92" s="420" t="s">
        <v>398</v>
      </c>
      <c r="E92" t="s">
        <v>553</v>
      </c>
    </row>
    <row r="93" spans="1:5">
      <c r="A93" s="420" t="s">
        <v>400</v>
      </c>
      <c r="B93" s="420" t="s">
        <v>2</v>
      </c>
      <c r="C93" s="420" t="s">
        <v>391</v>
      </c>
      <c r="D93" s="420" t="s">
        <v>399</v>
      </c>
      <c r="E93" t="s">
        <v>553</v>
      </c>
    </row>
    <row r="94" spans="1:5">
      <c r="A94" s="420" t="s">
        <v>400</v>
      </c>
      <c r="B94" s="420" t="s">
        <v>2</v>
      </c>
      <c r="C94" s="420" t="s">
        <v>391</v>
      </c>
      <c r="D94" s="420" t="s">
        <v>431</v>
      </c>
      <c r="E94" t="s">
        <v>553</v>
      </c>
    </row>
    <row r="95" spans="1:5">
      <c r="A95" s="420" t="s">
        <v>400</v>
      </c>
      <c r="B95" s="420" t="s">
        <v>2</v>
      </c>
      <c r="C95" s="420" t="s">
        <v>391</v>
      </c>
      <c r="D95" s="420" t="s">
        <v>392</v>
      </c>
      <c r="E95" t="s">
        <v>553</v>
      </c>
    </row>
    <row r="96" spans="1:5">
      <c r="A96" s="420" t="s">
        <v>400</v>
      </c>
      <c r="B96" s="420" t="s">
        <v>2</v>
      </c>
      <c r="C96" s="420" t="s">
        <v>391</v>
      </c>
      <c r="D96" s="420" t="s">
        <v>413</v>
      </c>
      <c r="E96" t="s">
        <v>553</v>
      </c>
    </row>
    <row r="97" spans="1:5">
      <c r="A97" s="420" t="s">
        <v>400</v>
      </c>
      <c r="B97" s="420" t="s">
        <v>2</v>
      </c>
      <c r="C97" s="420" t="s">
        <v>391</v>
      </c>
      <c r="D97" s="420" t="s">
        <v>414</v>
      </c>
      <c r="E97" t="s">
        <v>553</v>
      </c>
    </row>
    <row r="98" spans="1:5">
      <c r="A98" s="420" t="s">
        <v>400</v>
      </c>
      <c r="B98" s="420" t="s">
        <v>2</v>
      </c>
      <c r="C98" s="420" t="s">
        <v>391</v>
      </c>
      <c r="D98" s="420" t="s">
        <v>449</v>
      </c>
      <c r="E98" t="s">
        <v>553</v>
      </c>
    </row>
    <row r="99" spans="1:5">
      <c r="A99" s="420" t="s">
        <v>400</v>
      </c>
      <c r="B99" s="420" t="s">
        <v>2</v>
      </c>
      <c r="C99" s="420" t="s">
        <v>391</v>
      </c>
      <c r="D99" s="420" t="s">
        <v>450</v>
      </c>
      <c r="E99" t="s">
        <v>553</v>
      </c>
    </row>
    <row r="100" spans="1:5">
      <c r="A100" s="420" t="s">
        <v>400</v>
      </c>
      <c r="B100" s="420" t="s">
        <v>2</v>
      </c>
      <c r="C100" s="420" t="s">
        <v>391</v>
      </c>
      <c r="D100" s="420" t="s">
        <v>451</v>
      </c>
      <c r="E100" t="s">
        <v>553</v>
      </c>
    </row>
    <row r="101" spans="1:5">
      <c r="A101" s="420" t="s">
        <v>400</v>
      </c>
      <c r="B101" s="420" t="s">
        <v>2</v>
      </c>
      <c r="C101" s="420" t="s">
        <v>391</v>
      </c>
      <c r="D101" s="420" t="s">
        <v>456</v>
      </c>
      <c r="E101" t="s">
        <v>553</v>
      </c>
    </row>
    <row r="102" spans="1:5">
      <c r="A102" s="420" t="s">
        <v>400</v>
      </c>
      <c r="B102" s="420" t="s">
        <v>2</v>
      </c>
      <c r="C102" s="420" t="s">
        <v>391</v>
      </c>
      <c r="D102" s="420" t="s">
        <v>457</v>
      </c>
      <c r="E102" t="s">
        <v>553</v>
      </c>
    </row>
    <row r="103" spans="1:5">
      <c r="A103" s="420" t="s">
        <v>400</v>
      </c>
      <c r="B103" s="420" t="s">
        <v>2</v>
      </c>
      <c r="C103" s="420" t="s">
        <v>391</v>
      </c>
      <c r="D103" s="420" t="s">
        <v>458</v>
      </c>
      <c r="E103" t="s">
        <v>553</v>
      </c>
    </row>
    <row r="104" spans="1:5">
      <c r="A104" s="420" t="s">
        <v>400</v>
      </c>
      <c r="B104" s="420" t="s">
        <v>2</v>
      </c>
      <c r="C104" s="420" t="s">
        <v>391</v>
      </c>
      <c r="D104" s="420" t="s">
        <v>415</v>
      </c>
      <c r="E104" t="s">
        <v>553</v>
      </c>
    </row>
    <row r="105" spans="1:5">
      <c r="A105" s="420" t="s">
        <v>400</v>
      </c>
      <c r="B105" s="420" t="s">
        <v>2</v>
      </c>
      <c r="C105" s="420" t="s">
        <v>391</v>
      </c>
      <c r="D105" s="420" t="s">
        <v>416</v>
      </c>
      <c r="E105" t="s">
        <v>553</v>
      </c>
    </row>
    <row r="106" spans="1:5">
      <c r="A106" s="420" t="s">
        <v>400</v>
      </c>
      <c r="B106" s="420" t="s">
        <v>2</v>
      </c>
      <c r="C106" s="420" t="s">
        <v>391</v>
      </c>
      <c r="D106" s="420" t="s">
        <v>417</v>
      </c>
      <c r="E106" t="s">
        <v>553</v>
      </c>
    </row>
    <row r="107" spans="1:5">
      <c r="A107" s="420" t="s">
        <v>400</v>
      </c>
      <c r="B107" s="420" t="s">
        <v>2</v>
      </c>
      <c r="C107" s="420" t="s">
        <v>418</v>
      </c>
      <c r="D107" s="420" t="s">
        <v>405</v>
      </c>
      <c r="E107" t="s">
        <v>555</v>
      </c>
    </row>
    <row r="108" spans="1:5">
      <c r="A108" s="420" t="s">
        <v>400</v>
      </c>
      <c r="B108" s="420" t="s">
        <v>2</v>
      </c>
      <c r="C108" s="420" t="s">
        <v>418</v>
      </c>
      <c r="D108" s="420" t="s">
        <v>406</v>
      </c>
      <c r="E108" t="s">
        <v>555</v>
      </c>
    </row>
    <row r="109" spans="1:5">
      <c r="A109" s="420" t="s">
        <v>400</v>
      </c>
      <c r="B109" s="420" t="s">
        <v>2</v>
      </c>
      <c r="C109" s="420" t="s">
        <v>393</v>
      </c>
      <c r="D109" s="420" t="s">
        <v>453</v>
      </c>
      <c r="E109" t="s">
        <v>553</v>
      </c>
    </row>
    <row r="110" spans="1:5">
      <c r="A110" s="420" t="s">
        <v>400</v>
      </c>
      <c r="B110" s="420" t="s">
        <v>2</v>
      </c>
      <c r="C110" s="420" t="s">
        <v>393</v>
      </c>
      <c r="D110" s="420" t="s">
        <v>394</v>
      </c>
      <c r="E110" t="s">
        <v>553</v>
      </c>
    </row>
    <row r="111" spans="1:5">
      <c r="A111" s="420" t="s">
        <v>400</v>
      </c>
      <c r="B111" s="420" t="s">
        <v>2</v>
      </c>
      <c r="C111" s="420" t="s">
        <v>419</v>
      </c>
      <c r="D111" s="420" t="s">
        <v>554</v>
      </c>
      <c r="E111" t="s">
        <v>553</v>
      </c>
    </row>
    <row r="112" spans="1:5">
      <c r="A112" s="420" t="s">
        <v>400</v>
      </c>
      <c r="B112" s="420" t="s">
        <v>2</v>
      </c>
      <c r="C112" s="420" t="s">
        <v>419</v>
      </c>
      <c r="D112" s="420" t="s">
        <v>480</v>
      </c>
      <c r="E112" t="s">
        <v>553</v>
      </c>
    </row>
    <row r="113" spans="1:5">
      <c r="A113" s="420" t="s">
        <v>400</v>
      </c>
      <c r="B113" s="420" t="s">
        <v>2</v>
      </c>
      <c r="C113" s="420" t="s">
        <v>419</v>
      </c>
      <c r="D113" s="420" t="s">
        <v>499</v>
      </c>
      <c r="E113" t="s">
        <v>553</v>
      </c>
    </row>
    <row r="114" spans="1:5">
      <c r="A114" s="420" t="s">
        <v>400</v>
      </c>
      <c r="B114" s="420" t="s">
        <v>2</v>
      </c>
      <c r="C114" s="420" t="s">
        <v>419</v>
      </c>
      <c r="D114" s="420" t="s">
        <v>420</v>
      </c>
      <c r="E114" t="s">
        <v>553</v>
      </c>
    </row>
    <row r="115" spans="1:5">
      <c r="A115" s="420" t="s">
        <v>400</v>
      </c>
      <c r="B115" s="420" t="s">
        <v>2</v>
      </c>
      <c r="C115" s="420" t="s">
        <v>419</v>
      </c>
      <c r="D115" s="420" t="s">
        <v>434</v>
      </c>
      <c r="E115" t="s">
        <v>553</v>
      </c>
    </row>
    <row r="116" spans="1:5">
      <c r="A116" s="420" t="s">
        <v>400</v>
      </c>
      <c r="B116" s="420" t="s">
        <v>2</v>
      </c>
      <c r="C116" s="420" t="s">
        <v>419</v>
      </c>
      <c r="D116" s="420" t="s">
        <v>435</v>
      </c>
      <c r="E116" t="s">
        <v>553</v>
      </c>
    </row>
    <row r="117" spans="1:5">
      <c r="A117" s="420" t="s">
        <v>400</v>
      </c>
      <c r="B117" s="420" t="s">
        <v>2</v>
      </c>
      <c r="C117" s="420" t="s">
        <v>419</v>
      </c>
      <c r="D117" s="420" t="s">
        <v>436</v>
      </c>
      <c r="E117" t="s">
        <v>553</v>
      </c>
    </row>
    <row r="118" spans="1:5">
      <c r="A118" s="420" t="s">
        <v>400</v>
      </c>
      <c r="B118" s="420" t="s">
        <v>2</v>
      </c>
      <c r="C118" s="420" t="s">
        <v>419</v>
      </c>
      <c r="D118" s="420" t="s">
        <v>421</v>
      </c>
      <c r="E118" t="s">
        <v>553</v>
      </c>
    </row>
    <row r="119" spans="1:5">
      <c r="A119" s="420" t="s">
        <v>400</v>
      </c>
      <c r="B119" s="420" t="s">
        <v>2</v>
      </c>
      <c r="C119" s="420" t="s">
        <v>419</v>
      </c>
      <c r="D119" s="420" t="s">
        <v>422</v>
      </c>
      <c r="E119" t="s">
        <v>553</v>
      </c>
    </row>
    <row r="120" spans="1:5">
      <c r="A120" s="420" t="s">
        <v>400</v>
      </c>
      <c r="B120" s="420" t="s">
        <v>2</v>
      </c>
      <c r="C120" s="420" t="s">
        <v>419</v>
      </c>
      <c r="D120" s="420" t="s">
        <v>423</v>
      </c>
      <c r="E120" t="s">
        <v>553</v>
      </c>
    </row>
    <row r="121" spans="1:5">
      <c r="A121" s="420" t="s">
        <v>400</v>
      </c>
      <c r="B121" s="420" t="s">
        <v>2</v>
      </c>
      <c r="C121" s="420" t="s">
        <v>419</v>
      </c>
      <c r="D121" s="420" t="s">
        <v>424</v>
      </c>
      <c r="E121" t="s">
        <v>553</v>
      </c>
    </row>
    <row r="122" spans="1:5">
      <c r="A122" s="420" t="s">
        <v>400</v>
      </c>
      <c r="B122" s="420" t="s">
        <v>2</v>
      </c>
      <c r="C122" s="420" t="s">
        <v>419</v>
      </c>
      <c r="D122" s="420" t="s">
        <v>425</v>
      </c>
      <c r="E122" t="s">
        <v>553</v>
      </c>
    </row>
    <row r="123" spans="1:5">
      <c r="A123" s="420" t="s">
        <v>400</v>
      </c>
      <c r="B123" s="420" t="s">
        <v>2</v>
      </c>
      <c r="C123" s="420" t="s">
        <v>426</v>
      </c>
      <c r="D123" s="420" t="s">
        <v>427</v>
      </c>
      <c r="E123" t="s">
        <v>555</v>
      </c>
    </row>
    <row r="124" spans="1:5">
      <c r="A124" s="420" t="s">
        <v>400</v>
      </c>
      <c r="B124" s="420" t="s">
        <v>2</v>
      </c>
      <c r="C124" s="420" t="s">
        <v>426</v>
      </c>
      <c r="D124" s="420" t="s">
        <v>428</v>
      </c>
      <c r="E124" t="s">
        <v>555</v>
      </c>
    </row>
    <row r="125" spans="1:5">
      <c r="A125" s="420" t="s">
        <v>400</v>
      </c>
      <c r="B125" s="420" t="s">
        <v>2</v>
      </c>
      <c r="C125" s="420" t="s">
        <v>426</v>
      </c>
      <c r="D125" s="420" t="s">
        <v>429</v>
      </c>
      <c r="E125" t="s">
        <v>555</v>
      </c>
    </row>
    <row r="126" spans="1:5">
      <c r="A126" s="420" t="s">
        <v>400</v>
      </c>
      <c r="B126" s="420" t="s">
        <v>2</v>
      </c>
      <c r="C126" s="420" t="s">
        <v>426</v>
      </c>
      <c r="D126" s="420" t="s">
        <v>430</v>
      </c>
      <c r="E126" t="s">
        <v>555</v>
      </c>
    </row>
    <row r="127" spans="1:5">
      <c r="A127" s="420" t="s">
        <v>400</v>
      </c>
      <c r="B127" s="420" t="s">
        <v>2</v>
      </c>
      <c r="C127" s="420" t="s">
        <v>395</v>
      </c>
      <c r="D127" s="420" t="s">
        <v>394</v>
      </c>
      <c r="E127" t="s">
        <v>553</v>
      </c>
    </row>
    <row r="128" spans="1:5">
      <c r="A128" s="420" t="s">
        <v>400</v>
      </c>
      <c r="B128" s="420" t="s">
        <v>2</v>
      </c>
      <c r="C128" s="420" t="s">
        <v>395</v>
      </c>
      <c r="D128" s="420" t="s">
        <v>396</v>
      </c>
      <c r="E128" t="s">
        <v>553</v>
      </c>
    </row>
    <row r="129" spans="1:5">
      <c r="A129" s="420" t="s">
        <v>400</v>
      </c>
      <c r="B129" s="420" t="s">
        <v>2</v>
      </c>
      <c r="C129" s="420" t="s">
        <v>395</v>
      </c>
      <c r="D129" s="420" t="s">
        <v>487</v>
      </c>
      <c r="E129" t="s">
        <v>553</v>
      </c>
    </row>
    <row r="130" spans="1:5">
      <c r="A130" s="420" t="s">
        <v>400</v>
      </c>
      <c r="B130" s="420" t="s">
        <v>2</v>
      </c>
      <c r="C130" s="420" t="s">
        <v>395</v>
      </c>
      <c r="D130" s="420" t="s">
        <v>398</v>
      </c>
      <c r="E130" t="s">
        <v>553</v>
      </c>
    </row>
    <row r="131" spans="1:5">
      <c r="A131" s="420" t="s">
        <v>400</v>
      </c>
      <c r="B131" s="420" t="s">
        <v>2</v>
      </c>
      <c r="C131" s="420" t="s">
        <v>395</v>
      </c>
      <c r="D131" s="420" t="s">
        <v>399</v>
      </c>
      <c r="E131" t="s">
        <v>553</v>
      </c>
    </row>
    <row r="132" spans="1:5">
      <c r="A132" s="420" t="s">
        <v>400</v>
      </c>
      <c r="B132" s="420" t="s">
        <v>2</v>
      </c>
      <c r="C132" s="420" t="s">
        <v>395</v>
      </c>
      <c r="D132" s="420" t="s">
        <v>431</v>
      </c>
      <c r="E132" t="s">
        <v>553</v>
      </c>
    </row>
    <row r="133" spans="1:5">
      <c r="A133" s="420" t="s">
        <v>400</v>
      </c>
      <c r="B133" s="420" t="s">
        <v>2</v>
      </c>
      <c r="C133" s="420" t="s">
        <v>395</v>
      </c>
      <c r="D133" s="420" t="s">
        <v>414</v>
      </c>
      <c r="E133" t="s">
        <v>553</v>
      </c>
    </row>
    <row r="134" spans="1:5">
      <c r="A134" s="420" t="s">
        <v>400</v>
      </c>
      <c r="B134" s="420" t="s">
        <v>2</v>
      </c>
      <c r="C134" s="420" t="s">
        <v>395</v>
      </c>
      <c r="D134" s="420" t="s">
        <v>432</v>
      </c>
      <c r="E134" t="s">
        <v>553</v>
      </c>
    </row>
    <row r="135" spans="1:5">
      <c r="A135" s="420" t="s">
        <v>400</v>
      </c>
      <c r="B135" s="420" t="s">
        <v>2</v>
      </c>
      <c r="C135" s="420" t="s">
        <v>395</v>
      </c>
      <c r="D135" s="420" t="s">
        <v>452</v>
      </c>
      <c r="E135" t="s">
        <v>553</v>
      </c>
    </row>
    <row r="136" spans="1:5">
      <c r="A136" s="420" t="s">
        <v>400</v>
      </c>
      <c r="B136" s="420" t="s">
        <v>2</v>
      </c>
      <c r="C136" s="420" t="s">
        <v>433</v>
      </c>
      <c r="D136" s="420" t="s">
        <v>434</v>
      </c>
      <c r="E136" t="s">
        <v>555</v>
      </c>
    </row>
    <row r="137" spans="1:5">
      <c r="A137" s="420" t="s">
        <v>400</v>
      </c>
      <c r="B137" s="420" t="s">
        <v>2</v>
      </c>
      <c r="C137" s="420" t="s">
        <v>433</v>
      </c>
      <c r="D137" s="420" t="s">
        <v>435</v>
      </c>
      <c r="E137" t="s">
        <v>555</v>
      </c>
    </row>
    <row r="138" spans="1:5">
      <c r="A138" s="420" t="s">
        <v>400</v>
      </c>
      <c r="B138" s="420" t="s">
        <v>2</v>
      </c>
      <c r="C138" s="420" t="s">
        <v>433</v>
      </c>
      <c r="D138" s="420" t="s">
        <v>436</v>
      </c>
      <c r="E138" t="s">
        <v>555</v>
      </c>
    </row>
    <row r="139" spans="1:5">
      <c r="A139" s="420" t="s">
        <v>400</v>
      </c>
      <c r="B139" s="420" t="s">
        <v>2</v>
      </c>
      <c r="C139" s="420" t="s">
        <v>433</v>
      </c>
      <c r="D139" s="420" t="s">
        <v>425</v>
      </c>
      <c r="E139" t="s">
        <v>555</v>
      </c>
    </row>
    <row r="140" spans="1:5">
      <c r="A140" s="420" t="s">
        <v>400</v>
      </c>
      <c r="B140" s="420" t="s">
        <v>2</v>
      </c>
      <c r="C140" s="420" t="s">
        <v>437</v>
      </c>
      <c r="D140" s="420" t="s">
        <v>420</v>
      </c>
      <c r="E140" t="s">
        <v>553</v>
      </c>
    </row>
    <row r="141" spans="1:5">
      <c r="A141" s="420" t="s">
        <v>400</v>
      </c>
      <c r="B141" s="420" t="s">
        <v>2</v>
      </c>
      <c r="C141" s="420" t="s">
        <v>437</v>
      </c>
      <c r="D141" s="420" t="s">
        <v>438</v>
      </c>
      <c r="E141" t="s">
        <v>553</v>
      </c>
    </row>
    <row r="142" spans="1:5">
      <c r="A142" s="420" t="s">
        <v>400</v>
      </c>
      <c r="B142" s="420" t="s">
        <v>2</v>
      </c>
      <c r="C142" s="420" t="s">
        <v>437</v>
      </c>
      <c r="D142" s="420" t="s">
        <v>439</v>
      </c>
      <c r="E142" t="s">
        <v>553</v>
      </c>
    </row>
    <row r="143" spans="1:5">
      <c r="A143" s="420" t="s">
        <v>400</v>
      </c>
      <c r="B143" s="420" t="s">
        <v>2</v>
      </c>
      <c r="C143" s="420" t="s">
        <v>437</v>
      </c>
      <c r="D143" s="420" t="s">
        <v>465</v>
      </c>
      <c r="E143" t="s">
        <v>553</v>
      </c>
    </row>
    <row r="144" spans="1:5">
      <c r="A144" s="420" t="s">
        <v>400</v>
      </c>
      <c r="B144" s="420" t="s">
        <v>2</v>
      </c>
      <c r="C144" s="420" t="s">
        <v>437</v>
      </c>
      <c r="D144" s="420" t="s">
        <v>466</v>
      </c>
      <c r="E144" t="s">
        <v>553</v>
      </c>
    </row>
    <row r="145" spans="1:5">
      <c r="A145" s="420" t="s">
        <v>400</v>
      </c>
      <c r="B145" s="420" t="s">
        <v>2</v>
      </c>
      <c r="C145" s="420" t="s">
        <v>437</v>
      </c>
      <c r="D145" s="420" t="s">
        <v>467</v>
      </c>
      <c r="E145" t="s">
        <v>553</v>
      </c>
    </row>
    <row r="146" spans="1:5">
      <c r="A146" s="420" t="s">
        <v>400</v>
      </c>
      <c r="B146" s="420" t="s">
        <v>2</v>
      </c>
      <c r="C146" s="420" t="s">
        <v>437</v>
      </c>
      <c r="D146" s="420" t="s">
        <v>468</v>
      </c>
      <c r="E146" t="s">
        <v>553</v>
      </c>
    </row>
    <row r="147" spans="1:5">
      <c r="A147" s="420" t="s">
        <v>400</v>
      </c>
      <c r="B147" s="420" t="s">
        <v>2</v>
      </c>
      <c r="C147" s="420" t="s">
        <v>437</v>
      </c>
      <c r="D147" s="420" t="s">
        <v>469</v>
      </c>
      <c r="E147" t="s">
        <v>553</v>
      </c>
    </row>
    <row r="148" spans="1:5">
      <c r="A148" s="420" t="s">
        <v>400</v>
      </c>
      <c r="B148" s="420" t="s">
        <v>2</v>
      </c>
      <c r="C148" s="420" t="s">
        <v>437</v>
      </c>
      <c r="D148" s="420" t="s">
        <v>470</v>
      </c>
      <c r="E148" t="s">
        <v>553</v>
      </c>
    </row>
    <row r="149" spans="1:5">
      <c r="A149" s="420" t="s">
        <v>400</v>
      </c>
      <c r="B149" s="420" t="s">
        <v>2</v>
      </c>
      <c r="C149" s="420" t="s">
        <v>437</v>
      </c>
      <c r="D149" s="420" t="s">
        <v>443</v>
      </c>
      <c r="E149" t="s">
        <v>553</v>
      </c>
    </row>
    <row r="150" spans="1:5">
      <c r="A150" s="420" t="s">
        <v>400</v>
      </c>
      <c r="B150" s="420" t="s">
        <v>2</v>
      </c>
      <c r="C150" s="420" t="s">
        <v>437</v>
      </c>
      <c r="D150" s="420" t="s">
        <v>444</v>
      </c>
      <c r="E150" t="s">
        <v>553</v>
      </c>
    </row>
    <row r="151" spans="1:5">
      <c r="A151" s="420" t="s">
        <v>400</v>
      </c>
      <c r="B151" s="420" t="s">
        <v>2</v>
      </c>
      <c r="C151" s="420" t="s">
        <v>437</v>
      </c>
      <c r="D151" s="420" t="s">
        <v>445</v>
      </c>
      <c r="E151" t="s">
        <v>553</v>
      </c>
    </row>
    <row r="152" spans="1:5">
      <c r="A152" s="420" t="s">
        <v>400</v>
      </c>
      <c r="B152" s="420" t="s">
        <v>2</v>
      </c>
      <c r="C152" s="420" t="s">
        <v>437</v>
      </c>
      <c r="D152" s="420" t="s">
        <v>471</v>
      </c>
      <c r="E152" t="s">
        <v>553</v>
      </c>
    </row>
    <row r="153" spans="1:5">
      <c r="A153" s="420" t="s">
        <v>400</v>
      </c>
      <c r="B153" s="420" t="s">
        <v>2</v>
      </c>
      <c r="C153" s="420" t="s">
        <v>437</v>
      </c>
      <c r="D153" s="420" t="s">
        <v>472</v>
      </c>
      <c r="E153" t="s">
        <v>553</v>
      </c>
    </row>
    <row r="154" spans="1:5">
      <c r="A154" s="420" t="s">
        <v>400</v>
      </c>
      <c r="B154" s="420" t="s">
        <v>2</v>
      </c>
      <c r="C154" s="420" t="s">
        <v>437</v>
      </c>
      <c r="D154" s="420" t="s">
        <v>473</v>
      </c>
      <c r="E154" t="s">
        <v>553</v>
      </c>
    </row>
    <row r="155" spans="1:5">
      <c r="A155" s="420" t="s">
        <v>400</v>
      </c>
      <c r="B155" s="420" t="s">
        <v>2</v>
      </c>
      <c r="C155" s="420" t="s">
        <v>437</v>
      </c>
      <c r="D155" s="420" t="s">
        <v>449</v>
      </c>
      <c r="E155" t="s">
        <v>553</v>
      </c>
    </row>
    <row r="156" spans="1:5">
      <c r="A156" s="420" t="s">
        <v>400</v>
      </c>
      <c r="B156" s="420" t="s">
        <v>2</v>
      </c>
      <c r="C156" s="420" t="s">
        <v>437</v>
      </c>
      <c r="D156" s="420" t="s">
        <v>450</v>
      </c>
      <c r="E156" t="s">
        <v>553</v>
      </c>
    </row>
    <row r="157" spans="1:5">
      <c r="A157" s="420" t="s">
        <v>400</v>
      </c>
      <c r="B157" s="420" t="s">
        <v>2</v>
      </c>
      <c r="C157" s="420" t="s">
        <v>437</v>
      </c>
      <c r="D157" s="420" t="s">
        <v>451</v>
      </c>
      <c r="E157" t="s">
        <v>553</v>
      </c>
    </row>
    <row r="158" spans="1:5">
      <c r="A158" s="420" t="s">
        <v>440</v>
      </c>
      <c r="B158" s="420" t="s">
        <v>3</v>
      </c>
      <c r="C158" s="420" t="s">
        <v>404</v>
      </c>
      <c r="D158" s="420" t="s">
        <v>405</v>
      </c>
      <c r="E158" t="s">
        <v>553</v>
      </c>
    </row>
    <row r="159" spans="1:5">
      <c r="A159" s="420" t="s">
        <v>440</v>
      </c>
      <c r="B159" s="420" t="s">
        <v>3</v>
      </c>
      <c r="C159" s="420" t="s">
        <v>404</v>
      </c>
      <c r="D159" s="420" t="s">
        <v>406</v>
      </c>
      <c r="E159" t="s">
        <v>553</v>
      </c>
    </row>
    <row r="160" spans="1:5">
      <c r="A160" s="420" t="s">
        <v>440</v>
      </c>
      <c r="B160" s="420" t="s">
        <v>3</v>
      </c>
      <c r="C160" s="420" t="s">
        <v>404</v>
      </c>
      <c r="D160" s="420" t="s">
        <v>407</v>
      </c>
      <c r="E160" t="s">
        <v>553</v>
      </c>
    </row>
    <row r="161" spans="1:5">
      <c r="A161" s="420" t="s">
        <v>440</v>
      </c>
      <c r="B161" s="420" t="s">
        <v>3</v>
      </c>
      <c r="C161" s="420" t="s">
        <v>404</v>
      </c>
      <c r="D161" s="420" t="s">
        <v>443</v>
      </c>
      <c r="E161" t="s">
        <v>553</v>
      </c>
    </row>
    <row r="162" spans="1:5">
      <c r="A162" s="420" t="s">
        <v>440</v>
      </c>
      <c r="B162" s="420" t="s">
        <v>3</v>
      </c>
      <c r="C162" s="420" t="s">
        <v>404</v>
      </c>
      <c r="D162" s="420" t="s">
        <v>444</v>
      </c>
      <c r="E162" t="s">
        <v>553</v>
      </c>
    </row>
    <row r="163" spans="1:5">
      <c r="A163" s="420" t="s">
        <v>440</v>
      </c>
      <c r="B163" s="420" t="s">
        <v>3</v>
      </c>
      <c r="C163" s="420" t="s">
        <v>404</v>
      </c>
      <c r="D163" s="420" t="s">
        <v>445</v>
      </c>
      <c r="E163" t="s">
        <v>553</v>
      </c>
    </row>
    <row r="164" spans="1:5">
      <c r="A164" s="420" t="s">
        <v>440</v>
      </c>
      <c r="B164" s="420" t="s">
        <v>3</v>
      </c>
      <c r="C164" s="420" t="s">
        <v>391</v>
      </c>
      <c r="D164" s="420" t="s">
        <v>448</v>
      </c>
      <c r="E164" t="s">
        <v>553</v>
      </c>
    </row>
    <row r="165" spans="1:5">
      <c r="A165" s="420" t="s">
        <v>440</v>
      </c>
      <c r="B165" s="420" t="s">
        <v>3</v>
      </c>
      <c r="C165" s="420" t="s">
        <v>391</v>
      </c>
      <c r="D165" s="420" t="s">
        <v>412</v>
      </c>
      <c r="E165" t="s">
        <v>553</v>
      </c>
    </row>
    <row r="166" spans="1:5">
      <c r="A166" s="420" t="s">
        <v>440</v>
      </c>
      <c r="B166" s="420" t="s">
        <v>3</v>
      </c>
      <c r="C166" s="420" t="s">
        <v>391</v>
      </c>
      <c r="D166" s="420" t="s">
        <v>394</v>
      </c>
      <c r="E166" t="s">
        <v>553</v>
      </c>
    </row>
    <row r="167" spans="1:5">
      <c r="A167" s="420" t="s">
        <v>440</v>
      </c>
      <c r="B167" s="420" t="s">
        <v>3</v>
      </c>
      <c r="C167" s="420" t="s">
        <v>391</v>
      </c>
      <c r="D167" s="420" t="s">
        <v>396</v>
      </c>
      <c r="E167" t="s">
        <v>553</v>
      </c>
    </row>
    <row r="168" spans="1:5">
      <c r="A168" s="420" t="s">
        <v>440</v>
      </c>
      <c r="B168" s="420" t="s">
        <v>3</v>
      </c>
      <c r="C168" s="420" t="s">
        <v>391</v>
      </c>
      <c r="D168" s="420" t="s">
        <v>455</v>
      </c>
      <c r="E168" t="s">
        <v>553</v>
      </c>
    </row>
    <row r="169" spans="1:5">
      <c r="A169" s="420" t="s">
        <v>440</v>
      </c>
      <c r="B169" s="420" t="s">
        <v>3</v>
      </c>
      <c r="C169" s="420" t="s">
        <v>391</v>
      </c>
      <c r="D169" s="420" t="s">
        <v>398</v>
      </c>
      <c r="E169" t="s">
        <v>553</v>
      </c>
    </row>
    <row r="170" spans="1:5">
      <c r="A170" s="420" t="s">
        <v>440</v>
      </c>
      <c r="B170" s="420" t="s">
        <v>3</v>
      </c>
      <c r="C170" s="420" t="s">
        <v>391</v>
      </c>
      <c r="D170" s="420" t="s">
        <v>399</v>
      </c>
      <c r="E170" t="s">
        <v>553</v>
      </c>
    </row>
    <row r="171" spans="1:5">
      <c r="A171" s="420" t="s">
        <v>440</v>
      </c>
      <c r="B171" s="420" t="s">
        <v>3</v>
      </c>
      <c r="C171" s="420" t="s">
        <v>391</v>
      </c>
      <c r="D171" s="420" t="s">
        <v>431</v>
      </c>
      <c r="E171" t="s">
        <v>553</v>
      </c>
    </row>
    <row r="172" spans="1:5">
      <c r="A172" s="420" t="s">
        <v>440</v>
      </c>
      <c r="B172" s="420" t="s">
        <v>3</v>
      </c>
      <c r="C172" s="420" t="s">
        <v>391</v>
      </c>
      <c r="D172" s="420" t="s">
        <v>392</v>
      </c>
      <c r="E172" t="s">
        <v>553</v>
      </c>
    </row>
    <row r="173" spans="1:5">
      <c r="A173" s="420" t="s">
        <v>440</v>
      </c>
      <c r="B173" s="420" t="s">
        <v>3</v>
      </c>
      <c r="C173" s="420" t="s">
        <v>391</v>
      </c>
      <c r="D173" s="420" t="s">
        <v>413</v>
      </c>
      <c r="E173" t="s">
        <v>553</v>
      </c>
    </row>
    <row r="174" spans="1:5">
      <c r="A174" s="420" t="s">
        <v>440</v>
      </c>
      <c r="B174" s="420" t="s">
        <v>3</v>
      </c>
      <c r="C174" s="420" t="s">
        <v>391</v>
      </c>
      <c r="D174" s="420" t="s">
        <v>414</v>
      </c>
      <c r="E174" t="s">
        <v>553</v>
      </c>
    </row>
    <row r="175" spans="1:5">
      <c r="A175" s="420" t="s">
        <v>440</v>
      </c>
      <c r="B175" s="420" t="s">
        <v>3</v>
      </c>
      <c r="C175" s="420" t="s">
        <v>391</v>
      </c>
      <c r="D175" s="420" t="s">
        <v>449</v>
      </c>
      <c r="E175" t="s">
        <v>553</v>
      </c>
    </row>
    <row r="176" spans="1:5">
      <c r="A176" s="420" t="s">
        <v>440</v>
      </c>
      <c r="B176" s="420" t="s">
        <v>3</v>
      </c>
      <c r="C176" s="420" t="s">
        <v>391</v>
      </c>
      <c r="D176" s="420" t="s">
        <v>450</v>
      </c>
      <c r="E176" t="s">
        <v>553</v>
      </c>
    </row>
    <row r="177" spans="1:5">
      <c r="A177" s="420" t="s">
        <v>440</v>
      </c>
      <c r="B177" s="420" t="s">
        <v>3</v>
      </c>
      <c r="C177" s="420" t="s">
        <v>391</v>
      </c>
      <c r="D177" s="420" t="s">
        <v>451</v>
      </c>
      <c r="E177" t="s">
        <v>553</v>
      </c>
    </row>
    <row r="178" spans="1:5">
      <c r="A178" s="420" t="s">
        <v>440</v>
      </c>
      <c r="B178" s="420" t="s">
        <v>3</v>
      </c>
      <c r="C178" s="420" t="s">
        <v>391</v>
      </c>
      <c r="D178" s="420" t="s">
        <v>456</v>
      </c>
      <c r="E178" t="s">
        <v>553</v>
      </c>
    </row>
    <row r="179" spans="1:5">
      <c r="A179" s="420" t="s">
        <v>440</v>
      </c>
      <c r="B179" s="420" t="s">
        <v>3</v>
      </c>
      <c r="C179" s="420" t="s">
        <v>391</v>
      </c>
      <c r="D179" s="420" t="s">
        <v>457</v>
      </c>
      <c r="E179" t="s">
        <v>553</v>
      </c>
    </row>
    <row r="180" spans="1:5">
      <c r="A180" s="420" t="s">
        <v>440</v>
      </c>
      <c r="B180" s="420" t="s">
        <v>3</v>
      </c>
      <c r="C180" s="420" t="s">
        <v>391</v>
      </c>
      <c r="D180" s="420" t="s">
        <v>458</v>
      </c>
      <c r="E180" t="s">
        <v>553</v>
      </c>
    </row>
    <row r="181" spans="1:5">
      <c r="A181" s="420" t="s">
        <v>440</v>
      </c>
      <c r="B181" s="420" t="s">
        <v>3</v>
      </c>
      <c r="C181" s="420" t="s">
        <v>391</v>
      </c>
      <c r="D181" s="420" t="s">
        <v>415</v>
      </c>
      <c r="E181" t="s">
        <v>553</v>
      </c>
    </row>
    <row r="182" spans="1:5">
      <c r="A182" s="420" t="s">
        <v>440</v>
      </c>
      <c r="B182" s="420" t="s">
        <v>3</v>
      </c>
      <c r="C182" s="420" t="s">
        <v>391</v>
      </c>
      <c r="D182" s="420" t="s">
        <v>416</v>
      </c>
      <c r="E182" t="s">
        <v>553</v>
      </c>
    </row>
    <row r="183" spans="1:5">
      <c r="A183" s="420" t="s">
        <v>440</v>
      </c>
      <c r="B183" s="420" t="s">
        <v>3</v>
      </c>
      <c r="C183" s="420" t="s">
        <v>391</v>
      </c>
      <c r="D183" s="420" t="s">
        <v>417</v>
      </c>
      <c r="E183" t="s">
        <v>553</v>
      </c>
    </row>
    <row r="184" spans="1:5">
      <c r="A184" s="420" t="s">
        <v>440</v>
      </c>
      <c r="B184" s="420" t="s">
        <v>3</v>
      </c>
      <c r="C184" s="420" t="s">
        <v>393</v>
      </c>
      <c r="D184" s="420" t="s">
        <v>453</v>
      </c>
      <c r="E184" t="s">
        <v>553</v>
      </c>
    </row>
    <row r="185" spans="1:5">
      <c r="A185" s="420" t="s">
        <v>440</v>
      </c>
      <c r="B185" s="420" t="s">
        <v>3</v>
      </c>
      <c r="C185" s="420" t="s">
        <v>393</v>
      </c>
      <c r="D185" s="420" t="s">
        <v>394</v>
      </c>
      <c r="E185" t="s">
        <v>553</v>
      </c>
    </row>
    <row r="186" spans="1:5">
      <c r="A186" s="420" t="s">
        <v>440</v>
      </c>
      <c r="B186" s="420" t="s">
        <v>3</v>
      </c>
      <c r="C186" s="420" t="s">
        <v>441</v>
      </c>
      <c r="D186" s="420" t="s">
        <v>442</v>
      </c>
      <c r="E186" t="s">
        <v>555</v>
      </c>
    </row>
    <row r="187" spans="1:5">
      <c r="A187" s="420" t="s">
        <v>440</v>
      </c>
      <c r="B187" s="420" t="s">
        <v>3</v>
      </c>
      <c r="C187" s="420" t="s">
        <v>419</v>
      </c>
      <c r="D187" s="420" t="s">
        <v>554</v>
      </c>
      <c r="E187" t="s">
        <v>553</v>
      </c>
    </row>
    <row r="188" spans="1:5">
      <c r="A188" s="420" t="s">
        <v>440</v>
      </c>
      <c r="B188" s="420" t="s">
        <v>3</v>
      </c>
      <c r="C188" s="420" t="s">
        <v>419</v>
      </c>
      <c r="D188" s="420" t="s">
        <v>480</v>
      </c>
      <c r="E188" t="s">
        <v>553</v>
      </c>
    </row>
    <row r="189" spans="1:5">
      <c r="A189" s="420" t="s">
        <v>440</v>
      </c>
      <c r="B189" s="420" t="s">
        <v>3</v>
      </c>
      <c r="C189" s="420" t="s">
        <v>419</v>
      </c>
      <c r="D189" s="420" t="s">
        <v>499</v>
      </c>
      <c r="E189" t="s">
        <v>553</v>
      </c>
    </row>
    <row r="190" spans="1:5">
      <c r="A190" s="420" t="s">
        <v>440</v>
      </c>
      <c r="B190" s="420" t="s">
        <v>3</v>
      </c>
      <c r="C190" s="420" t="s">
        <v>419</v>
      </c>
      <c r="D190" s="420" t="s">
        <v>420</v>
      </c>
      <c r="E190" t="s">
        <v>553</v>
      </c>
    </row>
    <row r="191" spans="1:5">
      <c r="A191" s="420" t="s">
        <v>440</v>
      </c>
      <c r="B191" s="420" t="s">
        <v>3</v>
      </c>
      <c r="C191" s="420" t="s">
        <v>419</v>
      </c>
      <c r="D191" s="420" t="s">
        <v>434</v>
      </c>
      <c r="E191" t="s">
        <v>553</v>
      </c>
    </row>
    <row r="192" spans="1:5">
      <c r="A192" s="420" t="s">
        <v>440</v>
      </c>
      <c r="B192" s="420" t="s">
        <v>3</v>
      </c>
      <c r="C192" s="420" t="s">
        <v>419</v>
      </c>
      <c r="D192" s="420" t="s">
        <v>435</v>
      </c>
      <c r="E192" t="s">
        <v>553</v>
      </c>
    </row>
    <row r="193" spans="1:5">
      <c r="A193" s="420" t="s">
        <v>440</v>
      </c>
      <c r="B193" s="420" t="s">
        <v>3</v>
      </c>
      <c r="C193" s="420" t="s">
        <v>419</v>
      </c>
      <c r="D193" s="420" t="s">
        <v>436</v>
      </c>
      <c r="E193" t="s">
        <v>553</v>
      </c>
    </row>
    <row r="194" spans="1:5">
      <c r="A194" s="420" t="s">
        <v>440</v>
      </c>
      <c r="B194" s="420" t="s">
        <v>3</v>
      </c>
      <c r="C194" s="420" t="s">
        <v>419</v>
      </c>
      <c r="D194" s="420" t="s">
        <v>421</v>
      </c>
      <c r="E194" t="s">
        <v>553</v>
      </c>
    </row>
    <row r="195" spans="1:5">
      <c r="A195" s="420" t="s">
        <v>440</v>
      </c>
      <c r="B195" s="420" t="s">
        <v>3</v>
      </c>
      <c r="C195" s="420" t="s">
        <v>419</v>
      </c>
      <c r="D195" s="420" t="s">
        <v>422</v>
      </c>
      <c r="E195" t="s">
        <v>553</v>
      </c>
    </row>
    <row r="196" spans="1:5">
      <c r="A196" s="420" t="s">
        <v>440</v>
      </c>
      <c r="B196" s="420" t="s">
        <v>3</v>
      </c>
      <c r="C196" s="420" t="s">
        <v>419</v>
      </c>
      <c r="D196" s="420" t="s">
        <v>423</v>
      </c>
      <c r="E196" t="s">
        <v>553</v>
      </c>
    </row>
    <row r="197" spans="1:5">
      <c r="A197" s="420" t="s">
        <v>440</v>
      </c>
      <c r="B197" s="420" t="s">
        <v>3</v>
      </c>
      <c r="C197" s="420" t="s">
        <v>419</v>
      </c>
      <c r="D197" s="420" t="s">
        <v>424</v>
      </c>
      <c r="E197" t="s">
        <v>553</v>
      </c>
    </row>
    <row r="198" spans="1:5">
      <c r="A198" s="420" t="s">
        <v>440</v>
      </c>
      <c r="B198" s="420" t="s">
        <v>3</v>
      </c>
      <c r="C198" s="420" t="s">
        <v>419</v>
      </c>
      <c r="D198" s="420" t="s">
        <v>425</v>
      </c>
      <c r="E198" t="s">
        <v>553</v>
      </c>
    </row>
    <row r="199" spans="1:5">
      <c r="A199" s="420" t="s">
        <v>440</v>
      </c>
      <c r="B199" s="420" t="s">
        <v>3</v>
      </c>
      <c r="C199" s="420" t="s">
        <v>395</v>
      </c>
      <c r="D199" s="420" t="s">
        <v>394</v>
      </c>
      <c r="E199" t="s">
        <v>553</v>
      </c>
    </row>
    <row r="200" spans="1:5">
      <c r="A200" s="420" t="s">
        <v>440</v>
      </c>
      <c r="B200" s="420" t="s">
        <v>3</v>
      </c>
      <c r="C200" s="420" t="s">
        <v>395</v>
      </c>
      <c r="D200" s="420" t="s">
        <v>396</v>
      </c>
      <c r="E200" t="s">
        <v>553</v>
      </c>
    </row>
    <row r="201" spans="1:5">
      <c r="A201" s="420" t="s">
        <v>440</v>
      </c>
      <c r="B201" s="420" t="s">
        <v>3</v>
      </c>
      <c r="C201" s="420" t="s">
        <v>395</v>
      </c>
      <c r="D201" s="420" t="s">
        <v>487</v>
      </c>
      <c r="E201" t="s">
        <v>553</v>
      </c>
    </row>
    <row r="202" spans="1:5">
      <c r="A202" s="420" t="s">
        <v>440</v>
      </c>
      <c r="B202" s="420" t="s">
        <v>3</v>
      </c>
      <c r="C202" s="420" t="s">
        <v>395</v>
      </c>
      <c r="D202" s="420" t="s">
        <v>397</v>
      </c>
      <c r="E202" t="s">
        <v>555</v>
      </c>
    </row>
    <row r="203" spans="1:5">
      <c r="A203" s="420" t="s">
        <v>440</v>
      </c>
      <c r="B203" s="420" t="s">
        <v>3</v>
      </c>
      <c r="C203" s="420" t="s">
        <v>395</v>
      </c>
      <c r="D203" s="420" t="s">
        <v>398</v>
      </c>
      <c r="E203" t="s">
        <v>553</v>
      </c>
    </row>
    <row r="204" spans="1:5">
      <c r="A204" s="420" t="s">
        <v>440</v>
      </c>
      <c r="B204" s="420" t="s">
        <v>3</v>
      </c>
      <c r="C204" s="420" t="s">
        <v>395</v>
      </c>
      <c r="D204" s="420" t="s">
        <v>399</v>
      </c>
      <c r="E204" t="s">
        <v>553</v>
      </c>
    </row>
    <row r="205" spans="1:5">
      <c r="A205" s="420" t="s">
        <v>440</v>
      </c>
      <c r="B205" s="420" t="s">
        <v>3</v>
      </c>
      <c r="C205" s="420" t="s">
        <v>395</v>
      </c>
      <c r="D205" s="420" t="s">
        <v>431</v>
      </c>
      <c r="E205" t="s">
        <v>553</v>
      </c>
    </row>
    <row r="206" spans="1:5">
      <c r="A206" s="420" t="s">
        <v>440</v>
      </c>
      <c r="B206" s="420" t="s">
        <v>3</v>
      </c>
      <c r="C206" s="420" t="s">
        <v>395</v>
      </c>
      <c r="D206" s="420" t="s">
        <v>414</v>
      </c>
      <c r="E206" t="s">
        <v>553</v>
      </c>
    </row>
    <row r="207" spans="1:5">
      <c r="A207" s="420" t="s">
        <v>440</v>
      </c>
      <c r="B207" s="420" t="s">
        <v>3</v>
      </c>
      <c r="C207" s="420" t="s">
        <v>395</v>
      </c>
      <c r="D207" s="420" t="s">
        <v>432</v>
      </c>
      <c r="E207" t="s">
        <v>553</v>
      </c>
    </row>
    <row r="208" spans="1:5">
      <c r="A208" s="420" t="s">
        <v>440</v>
      </c>
      <c r="B208" s="420" t="s">
        <v>3</v>
      </c>
      <c r="C208" s="420" t="s">
        <v>395</v>
      </c>
      <c r="D208" s="420" t="s">
        <v>452</v>
      </c>
      <c r="E208" t="s">
        <v>553</v>
      </c>
    </row>
    <row r="209" spans="1:5">
      <c r="A209" s="420" t="s">
        <v>440</v>
      </c>
      <c r="B209" s="420" t="s">
        <v>3</v>
      </c>
      <c r="C209" s="420" t="s">
        <v>437</v>
      </c>
      <c r="D209" s="420" t="s">
        <v>420</v>
      </c>
      <c r="E209" t="s">
        <v>553</v>
      </c>
    </row>
    <row r="210" spans="1:5">
      <c r="A210" s="420" t="s">
        <v>440</v>
      </c>
      <c r="B210" s="420" t="s">
        <v>3</v>
      </c>
      <c r="C210" s="420" t="s">
        <v>437</v>
      </c>
      <c r="D210" s="420" t="s">
        <v>438</v>
      </c>
      <c r="E210" t="s">
        <v>553</v>
      </c>
    </row>
    <row r="211" spans="1:5">
      <c r="A211" s="420" t="s">
        <v>440</v>
      </c>
      <c r="B211" s="420" t="s">
        <v>3</v>
      </c>
      <c r="C211" s="420" t="s">
        <v>437</v>
      </c>
      <c r="D211" s="420" t="s">
        <v>439</v>
      </c>
      <c r="E211" t="s">
        <v>553</v>
      </c>
    </row>
    <row r="212" spans="1:5">
      <c r="A212" s="420" t="s">
        <v>440</v>
      </c>
      <c r="B212" s="420" t="s">
        <v>3</v>
      </c>
      <c r="C212" s="420" t="s">
        <v>437</v>
      </c>
      <c r="D212" s="420" t="s">
        <v>465</v>
      </c>
      <c r="E212" t="s">
        <v>553</v>
      </c>
    </row>
    <row r="213" spans="1:5">
      <c r="A213" s="420" t="s">
        <v>440</v>
      </c>
      <c r="B213" s="420" t="s">
        <v>3</v>
      </c>
      <c r="C213" s="420" t="s">
        <v>437</v>
      </c>
      <c r="D213" s="420" t="s">
        <v>466</v>
      </c>
      <c r="E213" t="s">
        <v>553</v>
      </c>
    </row>
    <row r="214" spans="1:5">
      <c r="A214" s="420" t="s">
        <v>440</v>
      </c>
      <c r="B214" s="420" t="s">
        <v>3</v>
      </c>
      <c r="C214" s="420" t="s">
        <v>437</v>
      </c>
      <c r="D214" s="420" t="s">
        <v>467</v>
      </c>
      <c r="E214" t="s">
        <v>553</v>
      </c>
    </row>
    <row r="215" spans="1:5">
      <c r="A215" s="420" t="s">
        <v>440</v>
      </c>
      <c r="B215" s="420" t="s">
        <v>3</v>
      </c>
      <c r="C215" s="420" t="s">
        <v>437</v>
      </c>
      <c r="D215" s="420" t="s">
        <v>468</v>
      </c>
      <c r="E215" t="s">
        <v>553</v>
      </c>
    </row>
    <row r="216" spans="1:5">
      <c r="A216" s="420" t="s">
        <v>440</v>
      </c>
      <c r="B216" s="420" t="s">
        <v>3</v>
      </c>
      <c r="C216" s="420" t="s">
        <v>437</v>
      </c>
      <c r="D216" s="420" t="s">
        <v>469</v>
      </c>
      <c r="E216" t="s">
        <v>553</v>
      </c>
    </row>
    <row r="217" spans="1:5">
      <c r="A217" s="420" t="s">
        <v>440</v>
      </c>
      <c r="B217" s="420" t="s">
        <v>3</v>
      </c>
      <c r="C217" s="420" t="s">
        <v>437</v>
      </c>
      <c r="D217" s="420" t="s">
        <v>470</v>
      </c>
      <c r="E217" t="s">
        <v>553</v>
      </c>
    </row>
    <row r="218" spans="1:5">
      <c r="A218" s="420" t="s">
        <v>440</v>
      </c>
      <c r="B218" s="420" t="s">
        <v>3</v>
      </c>
      <c r="C218" s="420" t="s">
        <v>437</v>
      </c>
      <c r="D218" s="420" t="s">
        <v>443</v>
      </c>
      <c r="E218" t="s">
        <v>553</v>
      </c>
    </row>
    <row r="219" spans="1:5">
      <c r="A219" s="420" t="s">
        <v>440</v>
      </c>
      <c r="B219" s="420" t="s">
        <v>3</v>
      </c>
      <c r="C219" s="420" t="s">
        <v>437</v>
      </c>
      <c r="D219" s="420" t="s">
        <v>444</v>
      </c>
      <c r="E219" t="s">
        <v>553</v>
      </c>
    </row>
    <row r="220" spans="1:5">
      <c r="A220" s="420" t="s">
        <v>440</v>
      </c>
      <c r="B220" s="420" t="s">
        <v>3</v>
      </c>
      <c r="C220" s="420" t="s">
        <v>437</v>
      </c>
      <c r="D220" s="420" t="s">
        <v>445</v>
      </c>
      <c r="E220" t="s">
        <v>553</v>
      </c>
    </row>
    <row r="221" spans="1:5">
      <c r="A221" s="420" t="s">
        <v>440</v>
      </c>
      <c r="B221" s="420" t="s">
        <v>3</v>
      </c>
      <c r="C221" s="420" t="s">
        <v>437</v>
      </c>
      <c r="D221" s="420" t="s">
        <v>471</v>
      </c>
      <c r="E221" t="s">
        <v>553</v>
      </c>
    </row>
    <row r="222" spans="1:5">
      <c r="A222" s="420" t="s">
        <v>440</v>
      </c>
      <c r="B222" s="420" t="s">
        <v>3</v>
      </c>
      <c r="C222" s="420" t="s">
        <v>437</v>
      </c>
      <c r="D222" s="420" t="s">
        <v>472</v>
      </c>
      <c r="E222" t="s">
        <v>553</v>
      </c>
    </row>
    <row r="223" spans="1:5">
      <c r="A223" s="420" t="s">
        <v>440</v>
      </c>
      <c r="B223" s="420" t="s">
        <v>3</v>
      </c>
      <c r="C223" s="420" t="s">
        <v>437</v>
      </c>
      <c r="D223" s="420" t="s">
        <v>473</v>
      </c>
      <c r="E223" t="s">
        <v>553</v>
      </c>
    </row>
    <row r="224" spans="1:5">
      <c r="A224" s="420" t="s">
        <v>440</v>
      </c>
      <c r="B224" s="420" t="s">
        <v>3</v>
      </c>
      <c r="C224" s="420" t="s">
        <v>437</v>
      </c>
      <c r="D224" s="420" t="s">
        <v>449</v>
      </c>
      <c r="E224" t="s">
        <v>553</v>
      </c>
    </row>
    <row r="225" spans="1:5">
      <c r="A225" s="420" t="s">
        <v>440</v>
      </c>
      <c r="B225" s="420" t="s">
        <v>3</v>
      </c>
      <c r="C225" s="420" t="s">
        <v>437</v>
      </c>
      <c r="D225" s="420" t="s">
        <v>450</v>
      </c>
      <c r="E225" t="s">
        <v>553</v>
      </c>
    </row>
    <row r="226" spans="1:5">
      <c r="A226" s="420" t="s">
        <v>440</v>
      </c>
      <c r="B226" s="420" t="s">
        <v>3</v>
      </c>
      <c r="C226" s="420" t="s">
        <v>437</v>
      </c>
      <c r="D226" s="420" t="s">
        <v>451</v>
      </c>
      <c r="E226" t="s">
        <v>553</v>
      </c>
    </row>
    <row r="227" spans="1:5">
      <c r="A227" s="420" t="s">
        <v>442</v>
      </c>
      <c r="B227" s="420" t="s">
        <v>4</v>
      </c>
      <c r="C227" s="420" t="s">
        <v>404</v>
      </c>
      <c r="D227" s="420" t="s">
        <v>405</v>
      </c>
      <c r="E227" t="s">
        <v>553</v>
      </c>
    </row>
    <row r="228" spans="1:5">
      <c r="A228" s="420" t="s">
        <v>442</v>
      </c>
      <c r="B228" s="420" t="s">
        <v>4</v>
      </c>
      <c r="C228" s="420" t="s">
        <v>404</v>
      </c>
      <c r="D228" s="420" t="s">
        <v>406</v>
      </c>
      <c r="E228" t="s">
        <v>553</v>
      </c>
    </row>
    <row r="229" spans="1:5">
      <c r="A229" s="420" t="s">
        <v>442</v>
      </c>
      <c r="B229" s="420" t="s">
        <v>4</v>
      </c>
      <c r="C229" s="420" t="s">
        <v>404</v>
      </c>
      <c r="D229" s="420" t="s">
        <v>407</v>
      </c>
      <c r="E229" t="s">
        <v>553</v>
      </c>
    </row>
    <row r="230" spans="1:5">
      <c r="A230" s="420" t="s">
        <v>442</v>
      </c>
      <c r="B230" s="420" t="s">
        <v>4</v>
      </c>
      <c r="C230" s="420" t="s">
        <v>404</v>
      </c>
      <c r="D230" s="420" t="s">
        <v>443</v>
      </c>
      <c r="E230" t="s">
        <v>553</v>
      </c>
    </row>
    <row r="231" spans="1:5">
      <c r="A231" s="420" t="s">
        <v>442</v>
      </c>
      <c r="B231" s="420" t="s">
        <v>4</v>
      </c>
      <c r="C231" s="420" t="s">
        <v>404</v>
      </c>
      <c r="D231" s="420" t="s">
        <v>444</v>
      </c>
      <c r="E231" t="s">
        <v>553</v>
      </c>
    </row>
    <row r="232" spans="1:5">
      <c r="A232" s="420" t="s">
        <v>442</v>
      </c>
      <c r="B232" s="420" t="s">
        <v>4</v>
      </c>
      <c r="C232" s="420" t="s">
        <v>404</v>
      </c>
      <c r="D232" s="420" t="s">
        <v>445</v>
      </c>
      <c r="E232" t="s">
        <v>553</v>
      </c>
    </row>
    <row r="233" spans="1:5">
      <c r="A233" s="420" t="s">
        <v>442</v>
      </c>
      <c r="B233" s="420" t="s">
        <v>4</v>
      </c>
      <c r="C233" s="420" t="s">
        <v>391</v>
      </c>
      <c r="D233" s="420" t="s">
        <v>448</v>
      </c>
      <c r="E233" t="s">
        <v>553</v>
      </c>
    </row>
    <row r="234" spans="1:5">
      <c r="A234" s="420" t="s">
        <v>442</v>
      </c>
      <c r="B234" s="420" t="s">
        <v>4</v>
      </c>
      <c r="C234" s="420" t="s">
        <v>391</v>
      </c>
      <c r="D234" s="420" t="s">
        <v>412</v>
      </c>
      <c r="E234" t="s">
        <v>553</v>
      </c>
    </row>
    <row r="235" spans="1:5">
      <c r="A235" s="420" t="s">
        <v>442</v>
      </c>
      <c r="B235" s="420" t="s">
        <v>4</v>
      </c>
      <c r="C235" s="420" t="s">
        <v>391</v>
      </c>
      <c r="D235" s="420" t="s">
        <v>394</v>
      </c>
      <c r="E235" t="s">
        <v>553</v>
      </c>
    </row>
    <row r="236" spans="1:5">
      <c r="A236" s="420" t="s">
        <v>442</v>
      </c>
      <c r="B236" s="420" t="s">
        <v>4</v>
      </c>
      <c r="C236" s="420" t="s">
        <v>391</v>
      </c>
      <c r="D236" s="420" t="s">
        <v>396</v>
      </c>
      <c r="E236" t="s">
        <v>553</v>
      </c>
    </row>
    <row r="237" spans="1:5">
      <c r="A237" s="420" t="s">
        <v>442</v>
      </c>
      <c r="B237" s="420" t="s">
        <v>4</v>
      </c>
      <c r="C237" s="420" t="s">
        <v>391</v>
      </c>
      <c r="D237" s="420" t="s">
        <v>455</v>
      </c>
      <c r="E237" t="s">
        <v>553</v>
      </c>
    </row>
    <row r="238" spans="1:5">
      <c r="A238" s="420" t="s">
        <v>442</v>
      </c>
      <c r="B238" s="420" t="s">
        <v>4</v>
      </c>
      <c r="C238" s="420" t="s">
        <v>391</v>
      </c>
      <c r="D238" s="420" t="s">
        <v>398</v>
      </c>
      <c r="E238" t="s">
        <v>553</v>
      </c>
    </row>
    <row r="239" spans="1:5">
      <c r="A239" s="420" t="s">
        <v>442</v>
      </c>
      <c r="B239" s="420" t="s">
        <v>4</v>
      </c>
      <c r="C239" s="420" t="s">
        <v>391</v>
      </c>
      <c r="D239" s="420" t="s">
        <v>399</v>
      </c>
      <c r="E239" t="s">
        <v>553</v>
      </c>
    </row>
    <row r="240" spans="1:5">
      <c r="A240" s="420" t="s">
        <v>442</v>
      </c>
      <c r="B240" s="420" t="s">
        <v>4</v>
      </c>
      <c r="C240" s="420" t="s">
        <v>391</v>
      </c>
      <c r="D240" s="420" t="s">
        <v>431</v>
      </c>
      <c r="E240" t="s">
        <v>553</v>
      </c>
    </row>
    <row r="241" spans="1:5">
      <c r="A241" s="420" t="s">
        <v>442</v>
      </c>
      <c r="B241" s="420" t="s">
        <v>4</v>
      </c>
      <c r="C241" s="420" t="s">
        <v>391</v>
      </c>
      <c r="D241" s="420" t="s">
        <v>392</v>
      </c>
      <c r="E241" t="s">
        <v>553</v>
      </c>
    </row>
    <row r="242" spans="1:5">
      <c r="A242" s="420" t="s">
        <v>442</v>
      </c>
      <c r="B242" s="420" t="s">
        <v>4</v>
      </c>
      <c r="C242" s="420" t="s">
        <v>391</v>
      </c>
      <c r="D242" s="420" t="s">
        <v>413</v>
      </c>
      <c r="E242" t="s">
        <v>553</v>
      </c>
    </row>
    <row r="243" spans="1:5">
      <c r="A243" s="420" t="s">
        <v>442</v>
      </c>
      <c r="B243" s="420" t="s">
        <v>4</v>
      </c>
      <c r="C243" s="420" t="s">
        <v>391</v>
      </c>
      <c r="D243" s="420" t="s">
        <v>414</v>
      </c>
      <c r="E243" t="s">
        <v>553</v>
      </c>
    </row>
    <row r="244" spans="1:5">
      <c r="A244" s="420" t="s">
        <v>442</v>
      </c>
      <c r="B244" s="420" t="s">
        <v>4</v>
      </c>
      <c r="C244" s="420" t="s">
        <v>391</v>
      </c>
      <c r="D244" s="420" t="s">
        <v>449</v>
      </c>
      <c r="E244" t="s">
        <v>553</v>
      </c>
    </row>
    <row r="245" spans="1:5">
      <c r="A245" s="420" t="s">
        <v>442</v>
      </c>
      <c r="B245" s="420" t="s">
        <v>4</v>
      </c>
      <c r="C245" s="420" t="s">
        <v>391</v>
      </c>
      <c r="D245" s="420" t="s">
        <v>450</v>
      </c>
      <c r="E245" t="s">
        <v>553</v>
      </c>
    </row>
    <row r="246" spans="1:5">
      <c r="A246" s="420" t="s">
        <v>442</v>
      </c>
      <c r="B246" s="420" t="s">
        <v>4</v>
      </c>
      <c r="C246" s="420" t="s">
        <v>391</v>
      </c>
      <c r="D246" s="420" t="s">
        <v>451</v>
      </c>
      <c r="E246" t="s">
        <v>553</v>
      </c>
    </row>
    <row r="247" spans="1:5">
      <c r="A247" s="420" t="s">
        <v>442</v>
      </c>
      <c r="B247" s="420" t="s">
        <v>4</v>
      </c>
      <c r="C247" s="420" t="s">
        <v>391</v>
      </c>
      <c r="D247" s="420" t="s">
        <v>456</v>
      </c>
      <c r="E247" t="s">
        <v>553</v>
      </c>
    </row>
    <row r="248" spans="1:5">
      <c r="A248" s="420" t="s">
        <v>442</v>
      </c>
      <c r="B248" s="420" t="s">
        <v>4</v>
      </c>
      <c r="C248" s="420" t="s">
        <v>391</v>
      </c>
      <c r="D248" s="420" t="s">
        <v>457</v>
      </c>
      <c r="E248" t="s">
        <v>553</v>
      </c>
    </row>
    <row r="249" spans="1:5">
      <c r="A249" s="420" t="s">
        <v>442</v>
      </c>
      <c r="B249" s="420" t="s">
        <v>4</v>
      </c>
      <c r="C249" s="420" t="s">
        <v>391</v>
      </c>
      <c r="D249" s="420" t="s">
        <v>458</v>
      </c>
      <c r="E249" t="s">
        <v>553</v>
      </c>
    </row>
    <row r="250" spans="1:5">
      <c r="A250" s="420" t="s">
        <v>442</v>
      </c>
      <c r="B250" s="420" t="s">
        <v>4</v>
      </c>
      <c r="C250" s="420" t="s">
        <v>391</v>
      </c>
      <c r="D250" s="420" t="s">
        <v>415</v>
      </c>
      <c r="E250" t="s">
        <v>553</v>
      </c>
    </row>
    <row r="251" spans="1:5">
      <c r="A251" s="420" t="s">
        <v>442</v>
      </c>
      <c r="B251" s="420" t="s">
        <v>4</v>
      </c>
      <c r="C251" s="420" t="s">
        <v>391</v>
      </c>
      <c r="D251" s="420" t="s">
        <v>416</v>
      </c>
      <c r="E251" t="s">
        <v>553</v>
      </c>
    </row>
    <row r="252" spans="1:5">
      <c r="A252" s="420" t="s">
        <v>442</v>
      </c>
      <c r="B252" s="420" t="s">
        <v>4</v>
      </c>
      <c r="C252" s="420" t="s">
        <v>391</v>
      </c>
      <c r="D252" s="420" t="s">
        <v>417</v>
      </c>
      <c r="E252" t="s">
        <v>553</v>
      </c>
    </row>
    <row r="253" spans="1:5">
      <c r="A253" s="420" t="s">
        <v>442</v>
      </c>
      <c r="B253" s="420" t="s">
        <v>4</v>
      </c>
      <c r="C253" s="420" t="s">
        <v>393</v>
      </c>
      <c r="D253" s="420" t="s">
        <v>453</v>
      </c>
      <c r="E253" t="s">
        <v>553</v>
      </c>
    </row>
    <row r="254" spans="1:5">
      <c r="A254" s="420" t="s">
        <v>442</v>
      </c>
      <c r="B254" s="420" t="s">
        <v>4</v>
      </c>
      <c r="C254" s="420" t="s">
        <v>393</v>
      </c>
      <c r="D254" s="420" t="s">
        <v>394</v>
      </c>
      <c r="E254" t="s">
        <v>553</v>
      </c>
    </row>
    <row r="255" spans="1:5">
      <c r="A255" s="420" t="s">
        <v>442</v>
      </c>
      <c r="B255" s="420" t="s">
        <v>4</v>
      </c>
      <c r="C255" s="420" t="s">
        <v>419</v>
      </c>
      <c r="D255" s="420" t="s">
        <v>554</v>
      </c>
      <c r="E255" t="s">
        <v>553</v>
      </c>
    </row>
    <row r="256" spans="1:5">
      <c r="A256" s="420" t="s">
        <v>442</v>
      </c>
      <c r="B256" s="420" t="s">
        <v>4</v>
      </c>
      <c r="C256" s="420" t="s">
        <v>419</v>
      </c>
      <c r="D256" s="420" t="s">
        <v>480</v>
      </c>
      <c r="E256" t="s">
        <v>553</v>
      </c>
    </row>
    <row r="257" spans="1:5">
      <c r="A257" s="420" t="s">
        <v>442</v>
      </c>
      <c r="B257" s="420" t="s">
        <v>4</v>
      </c>
      <c r="C257" s="420" t="s">
        <v>419</v>
      </c>
      <c r="D257" s="420" t="s">
        <v>499</v>
      </c>
      <c r="E257" t="s">
        <v>553</v>
      </c>
    </row>
    <row r="258" spans="1:5">
      <c r="A258" s="420" t="s">
        <v>442</v>
      </c>
      <c r="B258" s="420" t="s">
        <v>4</v>
      </c>
      <c r="C258" s="420" t="s">
        <v>419</v>
      </c>
      <c r="D258" s="420" t="s">
        <v>420</v>
      </c>
      <c r="E258" t="s">
        <v>553</v>
      </c>
    </row>
    <row r="259" spans="1:5">
      <c r="A259" s="420" t="s">
        <v>442</v>
      </c>
      <c r="B259" s="420" t="s">
        <v>4</v>
      </c>
      <c r="C259" s="420" t="s">
        <v>419</v>
      </c>
      <c r="D259" s="420" t="s">
        <v>434</v>
      </c>
      <c r="E259" t="s">
        <v>553</v>
      </c>
    </row>
    <row r="260" spans="1:5">
      <c r="A260" s="420" t="s">
        <v>442</v>
      </c>
      <c r="B260" s="420" t="s">
        <v>4</v>
      </c>
      <c r="C260" s="420" t="s">
        <v>419</v>
      </c>
      <c r="D260" s="420" t="s">
        <v>435</v>
      </c>
      <c r="E260" t="s">
        <v>553</v>
      </c>
    </row>
    <row r="261" spans="1:5">
      <c r="A261" s="420" t="s">
        <v>442</v>
      </c>
      <c r="B261" s="420" t="s">
        <v>4</v>
      </c>
      <c r="C261" s="420" t="s">
        <v>419</v>
      </c>
      <c r="D261" s="420" t="s">
        <v>436</v>
      </c>
      <c r="E261" t="s">
        <v>553</v>
      </c>
    </row>
    <row r="262" spans="1:5">
      <c r="A262" s="420" t="s">
        <v>442</v>
      </c>
      <c r="B262" s="420" t="s">
        <v>4</v>
      </c>
      <c r="C262" s="420" t="s">
        <v>419</v>
      </c>
      <c r="D262" s="420" t="s">
        <v>421</v>
      </c>
      <c r="E262" t="s">
        <v>553</v>
      </c>
    </row>
    <row r="263" spans="1:5">
      <c r="A263" s="420" t="s">
        <v>442</v>
      </c>
      <c r="B263" s="420" t="s">
        <v>4</v>
      </c>
      <c r="C263" s="420" t="s">
        <v>419</v>
      </c>
      <c r="D263" s="420" t="s">
        <v>422</v>
      </c>
      <c r="E263" t="s">
        <v>553</v>
      </c>
    </row>
    <row r="264" spans="1:5">
      <c r="A264" s="420" t="s">
        <v>442</v>
      </c>
      <c r="B264" s="420" t="s">
        <v>4</v>
      </c>
      <c r="C264" s="420" t="s">
        <v>419</v>
      </c>
      <c r="D264" s="420" t="s">
        <v>423</v>
      </c>
      <c r="E264" t="s">
        <v>553</v>
      </c>
    </row>
    <row r="265" spans="1:5">
      <c r="A265" s="420" t="s">
        <v>442</v>
      </c>
      <c r="B265" s="420" t="s">
        <v>4</v>
      </c>
      <c r="C265" s="420" t="s">
        <v>419</v>
      </c>
      <c r="D265" s="420" t="s">
        <v>424</v>
      </c>
      <c r="E265" t="s">
        <v>553</v>
      </c>
    </row>
    <row r="266" spans="1:5">
      <c r="A266" s="420" t="s">
        <v>442</v>
      </c>
      <c r="B266" s="420" t="s">
        <v>4</v>
      </c>
      <c r="C266" s="420" t="s">
        <v>419</v>
      </c>
      <c r="D266" s="420" t="s">
        <v>425</v>
      </c>
      <c r="E266" t="s">
        <v>553</v>
      </c>
    </row>
    <row r="267" spans="1:5">
      <c r="A267" s="420" t="s">
        <v>442</v>
      </c>
      <c r="B267" s="420" t="s">
        <v>4</v>
      </c>
      <c r="C267" s="420" t="s">
        <v>426</v>
      </c>
      <c r="D267" s="420" t="s">
        <v>446</v>
      </c>
      <c r="E267" t="s">
        <v>555</v>
      </c>
    </row>
    <row r="268" spans="1:5">
      <c r="A268" s="420" t="s">
        <v>442</v>
      </c>
      <c r="B268" s="420" t="s">
        <v>4</v>
      </c>
      <c r="C268" s="420" t="s">
        <v>395</v>
      </c>
      <c r="D268" s="420" t="s">
        <v>394</v>
      </c>
      <c r="E268" t="s">
        <v>553</v>
      </c>
    </row>
    <row r="269" spans="1:5">
      <c r="A269" s="420" t="s">
        <v>442</v>
      </c>
      <c r="B269" s="420" t="s">
        <v>4</v>
      </c>
      <c r="C269" s="420" t="s">
        <v>395</v>
      </c>
      <c r="D269" s="420" t="s">
        <v>396</v>
      </c>
      <c r="E269" t="s">
        <v>553</v>
      </c>
    </row>
    <row r="270" spans="1:5">
      <c r="A270" s="420" t="s">
        <v>442</v>
      </c>
      <c r="B270" s="420" t="s">
        <v>4</v>
      </c>
      <c r="C270" s="420" t="s">
        <v>395</v>
      </c>
      <c r="D270" s="420" t="s">
        <v>487</v>
      </c>
      <c r="E270" t="s">
        <v>553</v>
      </c>
    </row>
    <row r="271" spans="1:5">
      <c r="A271" s="420" t="s">
        <v>442</v>
      </c>
      <c r="B271" s="420" t="s">
        <v>4</v>
      </c>
      <c r="C271" s="420" t="s">
        <v>395</v>
      </c>
      <c r="D271" s="420" t="s">
        <v>397</v>
      </c>
      <c r="E271" t="s">
        <v>555</v>
      </c>
    </row>
    <row r="272" spans="1:5">
      <c r="A272" s="420" t="s">
        <v>442</v>
      </c>
      <c r="B272" s="420" t="s">
        <v>4</v>
      </c>
      <c r="C272" s="420" t="s">
        <v>395</v>
      </c>
      <c r="D272" s="420" t="s">
        <v>398</v>
      </c>
      <c r="E272" t="s">
        <v>553</v>
      </c>
    </row>
    <row r="273" spans="1:5">
      <c r="A273" s="420" t="s">
        <v>442</v>
      </c>
      <c r="B273" s="420" t="s">
        <v>4</v>
      </c>
      <c r="C273" s="420" t="s">
        <v>395</v>
      </c>
      <c r="D273" s="420" t="s">
        <v>399</v>
      </c>
      <c r="E273" t="s">
        <v>553</v>
      </c>
    </row>
    <row r="274" spans="1:5">
      <c r="A274" s="420" t="s">
        <v>442</v>
      </c>
      <c r="B274" s="420" t="s">
        <v>4</v>
      </c>
      <c r="C274" s="420" t="s">
        <v>395</v>
      </c>
      <c r="D274" s="420" t="s">
        <v>431</v>
      </c>
      <c r="E274" t="s">
        <v>553</v>
      </c>
    </row>
    <row r="275" spans="1:5">
      <c r="A275" s="420" t="s">
        <v>442</v>
      </c>
      <c r="B275" s="420" t="s">
        <v>4</v>
      </c>
      <c r="C275" s="420" t="s">
        <v>395</v>
      </c>
      <c r="D275" s="420" t="s">
        <v>414</v>
      </c>
      <c r="E275" t="s">
        <v>553</v>
      </c>
    </row>
    <row r="276" spans="1:5">
      <c r="A276" s="420" t="s">
        <v>442</v>
      </c>
      <c r="B276" s="420" t="s">
        <v>4</v>
      </c>
      <c r="C276" s="420" t="s">
        <v>395</v>
      </c>
      <c r="D276" s="420" t="s">
        <v>432</v>
      </c>
      <c r="E276" t="s">
        <v>553</v>
      </c>
    </row>
    <row r="277" spans="1:5">
      <c r="A277" s="420" t="s">
        <v>442</v>
      </c>
      <c r="B277" s="420" t="s">
        <v>4</v>
      </c>
      <c r="C277" s="420" t="s">
        <v>395</v>
      </c>
      <c r="D277" s="420" t="s">
        <v>452</v>
      </c>
      <c r="E277" t="s">
        <v>553</v>
      </c>
    </row>
    <row r="278" spans="1:5">
      <c r="A278" s="420" t="s">
        <v>442</v>
      </c>
      <c r="B278" s="420" t="s">
        <v>4</v>
      </c>
      <c r="C278" s="420" t="s">
        <v>437</v>
      </c>
      <c r="D278" s="420" t="s">
        <v>420</v>
      </c>
      <c r="E278" t="s">
        <v>553</v>
      </c>
    </row>
    <row r="279" spans="1:5">
      <c r="A279" s="420" t="s">
        <v>442</v>
      </c>
      <c r="B279" s="420" t="s">
        <v>4</v>
      </c>
      <c r="C279" s="420" t="s">
        <v>437</v>
      </c>
      <c r="D279" s="420" t="s">
        <v>438</v>
      </c>
      <c r="E279" t="s">
        <v>553</v>
      </c>
    </row>
    <row r="280" spans="1:5">
      <c r="A280" s="420" t="s">
        <v>442</v>
      </c>
      <c r="B280" s="420" t="s">
        <v>4</v>
      </c>
      <c r="C280" s="420" t="s">
        <v>437</v>
      </c>
      <c r="D280" s="420" t="s">
        <v>439</v>
      </c>
      <c r="E280" t="s">
        <v>553</v>
      </c>
    </row>
    <row r="281" spans="1:5">
      <c r="A281" s="420" t="s">
        <v>442</v>
      </c>
      <c r="B281" s="420" t="s">
        <v>4</v>
      </c>
      <c r="C281" s="420" t="s">
        <v>437</v>
      </c>
      <c r="D281" s="420" t="s">
        <v>465</v>
      </c>
      <c r="E281" t="s">
        <v>553</v>
      </c>
    </row>
    <row r="282" spans="1:5">
      <c r="A282" s="420" t="s">
        <v>442</v>
      </c>
      <c r="B282" s="420" t="s">
        <v>4</v>
      </c>
      <c r="C282" s="420" t="s">
        <v>437</v>
      </c>
      <c r="D282" s="420" t="s">
        <v>466</v>
      </c>
      <c r="E282" t="s">
        <v>553</v>
      </c>
    </row>
    <row r="283" spans="1:5">
      <c r="A283" s="420" t="s">
        <v>442</v>
      </c>
      <c r="B283" s="420" t="s">
        <v>4</v>
      </c>
      <c r="C283" s="420" t="s">
        <v>437</v>
      </c>
      <c r="D283" s="420" t="s">
        <v>467</v>
      </c>
      <c r="E283" t="s">
        <v>553</v>
      </c>
    </row>
    <row r="284" spans="1:5">
      <c r="A284" s="420" t="s">
        <v>442</v>
      </c>
      <c r="B284" s="420" t="s">
        <v>4</v>
      </c>
      <c r="C284" s="420" t="s">
        <v>437</v>
      </c>
      <c r="D284" s="420" t="s">
        <v>468</v>
      </c>
      <c r="E284" t="s">
        <v>553</v>
      </c>
    </row>
    <row r="285" spans="1:5">
      <c r="A285" s="420" t="s">
        <v>442</v>
      </c>
      <c r="B285" s="420" t="s">
        <v>4</v>
      </c>
      <c r="C285" s="420" t="s">
        <v>437</v>
      </c>
      <c r="D285" s="420" t="s">
        <v>469</v>
      </c>
      <c r="E285" t="s">
        <v>553</v>
      </c>
    </row>
    <row r="286" spans="1:5">
      <c r="A286" s="420" t="s">
        <v>442</v>
      </c>
      <c r="B286" s="420" t="s">
        <v>4</v>
      </c>
      <c r="C286" s="420" t="s">
        <v>437</v>
      </c>
      <c r="D286" s="420" t="s">
        <v>470</v>
      </c>
      <c r="E286" t="s">
        <v>553</v>
      </c>
    </row>
    <row r="287" spans="1:5">
      <c r="A287" s="420" t="s">
        <v>442</v>
      </c>
      <c r="B287" s="420" t="s">
        <v>4</v>
      </c>
      <c r="C287" s="420" t="s">
        <v>437</v>
      </c>
      <c r="D287" s="420" t="s">
        <v>443</v>
      </c>
      <c r="E287" t="s">
        <v>553</v>
      </c>
    </row>
    <row r="288" spans="1:5">
      <c r="A288" s="420" t="s">
        <v>442</v>
      </c>
      <c r="B288" s="420" t="s">
        <v>4</v>
      </c>
      <c r="C288" s="420" t="s">
        <v>437</v>
      </c>
      <c r="D288" s="420" t="s">
        <v>444</v>
      </c>
      <c r="E288" t="s">
        <v>553</v>
      </c>
    </row>
    <row r="289" spans="1:5">
      <c r="A289" s="420" t="s">
        <v>442</v>
      </c>
      <c r="B289" s="420" t="s">
        <v>4</v>
      </c>
      <c r="C289" s="420" t="s">
        <v>437</v>
      </c>
      <c r="D289" s="420" t="s">
        <v>445</v>
      </c>
      <c r="E289" t="s">
        <v>553</v>
      </c>
    </row>
    <row r="290" spans="1:5">
      <c r="A290" s="420" t="s">
        <v>442</v>
      </c>
      <c r="B290" s="420" t="s">
        <v>4</v>
      </c>
      <c r="C290" s="420" t="s">
        <v>437</v>
      </c>
      <c r="D290" s="420" t="s">
        <v>471</v>
      </c>
      <c r="E290" t="s">
        <v>553</v>
      </c>
    </row>
    <row r="291" spans="1:5">
      <c r="A291" s="420" t="s">
        <v>442</v>
      </c>
      <c r="B291" s="420" t="s">
        <v>4</v>
      </c>
      <c r="C291" s="420" t="s">
        <v>437</v>
      </c>
      <c r="D291" s="420" t="s">
        <v>472</v>
      </c>
      <c r="E291" t="s">
        <v>553</v>
      </c>
    </row>
    <row r="292" spans="1:5">
      <c r="A292" s="420" t="s">
        <v>442</v>
      </c>
      <c r="B292" s="420" t="s">
        <v>4</v>
      </c>
      <c r="C292" s="420" t="s">
        <v>437</v>
      </c>
      <c r="D292" s="420" t="s">
        <v>473</v>
      </c>
      <c r="E292" t="s">
        <v>553</v>
      </c>
    </row>
    <row r="293" spans="1:5">
      <c r="A293" s="420" t="s">
        <v>442</v>
      </c>
      <c r="B293" s="420" t="s">
        <v>4</v>
      </c>
      <c r="C293" s="420" t="s">
        <v>437</v>
      </c>
      <c r="D293" s="420" t="s">
        <v>449</v>
      </c>
      <c r="E293" t="s">
        <v>553</v>
      </c>
    </row>
    <row r="294" spans="1:5">
      <c r="A294" s="420" t="s">
        <v>442</v>
      </c>
      <c r="B294" s="420" t="s">
        <v>4</v>
      </c>
      <c r="C294" s="420" t="s">
        <v>437</v>
      </c>
      <c r="D294" s="420" t="s">
        <v>450</v>
      </c>
      <c r="E294" t="s">
        <v>553</v>
      </c>
    </row>
    <row r="295" spans="1:5">
      <c r="A295" s="420" t="s">
        <v>442</v>
      </c>
      <c r="B295" s="420" t="s">
        <v>4</v>
      </c>
      <c r="C295" s="420" t="s">
        <v>437</v>
      </c>
      <c r="D295" s="420" t="s">
        <v>451</v>
      </c>
      <c r="E295" t="s">
        <v>553</v>
      </c>
    </row>
    <row r="296" spans="1:5">
      <c r="A296" s="420" t="s">
        <v>447</v>
      </c>
      <c r="B296" s="420" t="s">
        <v>5</v>
      </c>
      <c r="C296" s="420" t="s">
        <v>404</v>
      </c>
      <c r="D296" s="420" t="s">
        <v>405</v>
      </c>
      <c r="E296" t="s">
        <v>553</v>
      </c>
    </row>
    <row r="297" spans="1:5">
      <c r="A297" s="420" t="s">
        <v>447</v>
      </c>
      <c r="B297" s="420" t="s">
        <v>5</v>
      </c>
      <c r="C297" s="420" t="s">
        <v>404</v>
      </c>
      <c r="D297" s="420" t="s">
        <v>406</v>
      </c>
      <c r="E297" t="s">
        <v>553</v>
      </c>
    </row>
    <row r="298" spans="1:5">
      <c r="A298" s="420" t="s">
        <v>447</v>
      </c>
      <c r="B298" s="420" t="s">
        <v>5</v>
      </c>
      <c r="C298" s="420" t="s">
        <v>404</v>
      </c>
      <c r="D298" s="420" t="s">
        <v>407</v>
      </c>
      <c r="E298" t="s">
        <v>553</v>
      </c>
    </row>
    <row r="299" spans="1:5">
      <c r="A299" s="420" t="s">
        <v>447</v>
      </c>
      <c r="B299" s="420" t="s">
        <v>5</v>
      </c>
      <c r="C299" s="420" t="s">
        <v>404</v>
      </c>
      <c r="D299" s="420" t="s">
        <v>443</v>
      </c>
      <c r="E299" t="s">
        <v>553</v>
      </c>
    </row>
    <row r="300" spans="1:5">
      <c r="A300" s="420" t="s">
        <v>447</v>
      </c>
      <c r="B300" s="420" t="s">
        <v>5</v>
      </c>
      <c r="C300" s="420" t="s">
        <v>404</v>
      </c>
      <c r="D300" s="420" t="s">
        <v>444</v>
      </c>
      <c r="E300" t="s">
        <v>553</v>
      </c>
    </row>
    <row r="301" spans="1:5">
      <c r="A301" s="420" t="s">
        <v>447</v>
      </c>
      <c r="B301" s="420" t="s">
        <v>5</v>
      </c>
      <c r="C301" s="420" t="s">
        <v>404</v>
      </c>
      <c r="D301" s="420" t="s">
        <v>445</v>
      </c>
      <c r="E301" t="s">
        <v>553</v>
      </c>
    </row>
    <row r="302" spans="1:5">
      <c r="A302" s="420" t="s">
        <v>447</v>
      </c>
      <c r="B302" s="420" t="s">
        <v>5</v>
      </c>
      <c r="C302" s="420" t="s">
        <v>408</v>
      </c>
      <c r="D302" s="420" t="s">
        <v>432</v>
      </c>
      <c r="E302" t="s">
        <v>555</v>
      </c>
    </row>
    <row r="303" spans="1:5">
      <c r="A303" s="420" t="s">
        <v>447</v>
      </c>
      <c r="B303" s="420" t="s">
        <v>5</v>
      </c>
      <c r="C303" s="420" t="s">
        <v>408</v>
      </c>
      <c r="D303" s="420" t="s">
        <v>430</v>
      </c>
      <c r="E303" t="s">
        <v>555</v>
      </c>
    </row>
    <row r="304" spans="1:5">
      <c r="A304" s="420" t="s">
        <v>447</v>
      </c>
      <c r="B304" s="420" t="s">
        <v>5</v>
      </c>
      <c r="C304" s="420" t="s">
        <v>391</v>
      </c>
      <c r="D304" s="420" t="s">
        <v>448</v>
      </c>
      <c r="E304" t="s">
        <v>553</v>
      </c>
    </row>
    <row r="305" spans="1:5">
      <c r="A305" s="420" t="s">
        <v>447</v>
      </c>
      <c r="B305" s="420" t="s">
        <v>5</v>
      </c>
      <c r="C305" s="420" t="s">
        <v>391</v>
      </c>
      <c r="D305" s="420" t="s">
        <v>412</v>
      </c>
      <c r="E305" t="s">
        <v>553</v>
      </c>
    </row>
    <row r="306" spans="1:5">
      <c r="A306" s="420" t="s">
        <v>447</v>
      </c>
      <c r="B306" s="420" t="s">
        <v>5</v>
      </c>
      <c r="C306" s="420" t="s">
        <v>391</v>
      </c>
      <c r="D306" s="420" t="s">
        <v>394</v>
      </c>
      <c r="E306" t="s">
        <v>553</v>
      </c>
    </row>
    <row r="307" spans="1:5">
      <c r="A307" s="420" t="s">
        <v>447</v>
      </c>
      <c r="B307" s="420" t="s">
        <v>5</v>
      </c>
      <c r="C307" s="420" t="s">
        <v>391</v>
      </c>
      <c r="D307" s="420" t="s">
        <v>396</v>
      </c>
      <c r="E307" t="s">
        <v>553</v>
      </c>
    </row>
    <row r="308" spans="1:5">
      <c r="A308" s="420" t="s">
        <v>447</v>
      </c>
      <c r="B308" s="420" t="s">
        <v>5</v>
      </c>
      <c r="C308" s="420" t="s">
        <v>391</v>
      </c>
      <c r="D308" s="420" t="s">
        <v>455</v>
      </c>
      <c r="E308" t="s">
        <v>553</v>
      </c>
    </row>
    <row r="309" spans="1:5">
      <c r="A309" s="420" t="s">
        <v>447</v>
      </c>
      <c r="B309" s="420" t="s">
        <v>5</v>
      </c>
      <c r="C309" s="420" t="s">
        <v>391</v>
      </c>
      <c r="D309" s="420" t="s">
        <v>398</v>
      </c>
      <c r="E309" t="s">
        <v>553</v>
      </c>
    </row>
    <row r="310" spans="1:5">
      <c r="A310" s="420" t="s">
        <v>447</v>
      </c>
      <c r="B310" s="420" t="s">
        <v>5</v>
      </c>
      <c r="C310" s="420" t="s">
        <v>391</v>
      </c>
      <c r="D310" s="420" t="s">
        <v>399</v>
      </c>
      <c r="E310" t="s">
        <v>553</v>
      </c>
    </row>
    <row r="311" spans="1:5">
      <c r="A311" s="420" t="s">
        <v>447</v>
      </c>
      <c r="B311" s="420" t="s">
        <v>5</v>
      </c>
      <c r="C311" s="420" t="s">
        <v>391</v>
      </c>
      <c r="D311" s="420" t="s">
        <v>431</v>
      </c>
      <c r="E311" t="s">
        <v>553</v>
      </c>
    </row>
    <row r="312" spans="1:5">
      <c r="A312" s="420" t="s">
        <v>447</v>
      </c>
      <c r="B312" s="420" t="s">
        <v>5</v>
      </c>
      <c r="C312" s="420" t="s">
        <v>391</v>
      </c>
      <c r="D312" s="420" t="s">
        <v>392</v>
      </c>
      <c r="E312" t="s">
        <v>553</v>
      </c>
    </row>
    <row r="313" spans="1:5">
      <c r="A313" s="420" t="s">
        <v>447</v>
      </c>
      <c r="B313" s="420" t="s">
        <v>5</v>
      </c>
      <c r="C313" s="420" t="s">
        <v>391</v>
      </c>
      <c r="D313" s="420" t="s">
        <v>413</v>
      </c>
      <c r="E313" t="s">
        <v>553</v>
      </c>
    </row>
    <row r="314" spans="1:5">
      <c r="A314" s="420" t="s">
        <v>447</v>
      </c>
      <c r="B314" s="420" t="s">
        <v>5</v>
      </c>
      <c r="C314" s="420" t="s">
        <v>391</v>
      </c>
      <c r="D314" s="420" t="s">
        <v>414</v>
      </c>
      <c r="E314" t="s">
        <v>553</v>
      </c>
    </row>
    <row r="315" spans="1:5">
      <c r="A315" s="420" t="s">
        <v>447</v>
      </c>
      <c r="B315" s="420" t="s">
        <v>5</v>
      </c>
      <c r="C315" s="420" t="s">
        <v>391</v>
      </c>
      <c r="D315" s="420" t="s">
        <v>449</v>
      </c>
      <c r="E315" t="s">
        <v>553</v>
      </c>
    </row>
    <row r="316" spans="1:5">
      <c r="A316" s="420" t="s">
        <v>447</v>
      </c>
      <c r="B316" s="420" t="s">
        <v>5</v>
      </c>
      <c r="C316" s="420" t="s">
        <v>391</v>
      </c>
      <c r="D316" s="420" t="s">
        <v>450</v>
      </c>
      <c r="E316" t="s">
        <v>553</v>
      </c>
    </row>
    <row r="317" spans="1:5">
      <c r="A317" s="420" t="s">
        <v>447</v>
      </c>
      <c r="B317" s="420" t="s">
        <v>5</v>
      </c>
      <c r="C317" s="420" t="s">
        <v>391</v>
      </c>
      <c r="D317" s="420" t="s">
        <v>451</v>
      </c>
      <c r="E317" t="s">
        <v>553</v>
      </c>
    </row>
    <row r="318" spans="1:5">
      <c r="A318" s="420" t="s">
        <v>447</v>
      </c>
      <c r="B318" s="420" t="s">
        <v>5</v>
      </c>
      <c r="C318" s="420" t="s">
        <v>391</v>
      </c>
      <c r="D318" s="420" t="s">
        <v>456</v>
      </c>
      <c r="E318" t="s">
        <v>553</v>
      </c>
    </row>
    <row r="319" spans="1:5">
      <c r="A319" s="420" t="s">
        <v>447</v>
      </c>
      <c r="B319" s="420" t="s">
        <v>5</v>
      </c>
      <c r="C319" s="420" t="s">
        <v>391</v>
      </c>
      <c r="D319" s="420" t="s">
        <v>457</v>
      </c>
      <c r="E319" t="s">
        <v>553</v>
      </c>
    </row>
    <row r="320" spans="1:5">
      <c r="A320" s="420" t="s">
        <v>447</v>
      </c>
      <c r="B320" s="420" t="s">
        <v>5</v>
      </c>
      <c r="C320" s="420" t="s">
        <v>391</v>
      </c>
      <c r="D320" s="420" t="s">
        <v>458</v>
      </c>
      <c r="E320" t="s">
        <v>553</v>
      </c>
    </row>
    <row r="321" spans="1:5">
      <c r="A321" s="420" t="s">
        <v>447</v>
      </c>
      <c r="B321" s="420" t="s">
        <v>5</v>
      </c>
      <c r="C321" s="420" t="s">
        <v>391</v>
      </c>
      <c r="D321" s="420" t="s">
        <v>415</v>
      </c>
      <c r="E321" t="s">
        <v>553</v>
      </c>
    </row>
    <row r="322" spans="1:5">
      <c r="A322" s="420" t="s">
        <v>447</v>
      </c>
      <c r="B322" s="420" t="s">
        <v>5</v>
      </c>
      <c r="C322" s="420" t="s">
        <v>391</v>
      </c>
      <c r="D322" s="420" t="s">
        <v>416</v>
      </c>
      <c r="E322" t="s">
        <v>553</v>
      </c>
    </row>
    <row r="323" spans="1:5">
      <c r="A323" s="420" t="s">
        <v>447</v>
      </c>
      <c r="B323" s="420" t="s">
        <v>5</v>
      </c>
      <c r="C323" s="420" t="s">
        <v>391</v>
      </c>
      <c r="D323" s="420" t="s">
        <v>417</v>
      </c>
      <c r="E323" t="s">
        <v>553</v>
      </c>
    </row>
    <row r="324" spans="1:5">
      <c r="A324" s="420" t="s">
        <v>447</v>
      </c>
      <c r="B324" s="420" t="s">
        <v>5</v>
      </c>
      <c r="C324" s="420" t="s">
        <v>393</v>
      </c>
      <c r="D324" s="420" t="s">
        <v>453</v>
      </c>
      <c r="E324" t="s">
        <v>553</v>
      </c>
    </row>
    <row r="325" spans="1:5">
      <c r="A325" s="420" t="s">
        <v>447</v>
      </c>
      <c r="B325" s="420" t="s">
        <v>5</v>
      </c>
      <c r="C325" s="420" t="s">
        <v>393</v>
      </c>
      <c r="D325" s="420" t="s">
        <v>394</v>
      </c>
      <c r="E325" t="s">
        <v>553</v>
      </c>
    </row>
    <row r="326" spans="1:5">
      <c r="A326" s="420" t="s">
        <v>447</v>
      </c>
      <c r="B326" s="420" t="s">
        <v>5</v>
      </c>
      <c r="C326" s="420" t="s">
        <v>419</v>
      </c>
      <c r="D326" s="420" t="s">
        <v>554</v>
      </c>
      <c r="E326" t="s">
        <v>553</v>
      </c>
    </row>
    <row r="327" spans="1:5">
      <c r="A327" s="420" t="s">
        <v>447</v>
      </c>
      <c r="B327" s="420" t="s">
        <v>5</v>
      </c>
      <c r="C327" s="420" t="s">
        <v>419</v>
      </c>
      <c r="D327" s="420" t="s">
        <v>480</v>
      </c>
      <c r="E327" t="s">
        <v>553</v>
      </c>
    </row>
    <row r="328" spans="1:5">
      <c r="A328" s="420" t="s">
        <v>447</v>
      </c>
      <c r="B328" s="420" t="s">
        <v>5</v>
      </c>
      <c r="C328" s="420" t="s">
        <v>419</v>
      </c>
      <c r="D328" s="420" t="s">
        <v>499</v>
      </c>
      <c r="E328" t="s">
        <v>553</v>
      </c>
    </row>
    <row r="329" spans="1:5">
      <c r="A329" s="420" t="s">
        <v>447</v>
      </c>
      <c r="B329" s="420" t="s">
        <v>5</v>
      </c>
      <c r="C329" s="420" t="s">
        <v>419</v>
      </c>
      <c r="D329" s="420" t="s">
        <v>420</v>
      </c>
      <c r="E329" t="s">
        <v>553</v>
      </c>
    </row>
    <row r="330" spans="1:5">
      <c r="A330" s="420" t="s">
        <v>447</v>
      </c>
      <c r="B330" s="420" t="s">
        <v>5</v>
      </c>
      <c r="C330" s="420" t="s">
        <v>419</v>
      </c>
      <c r="D330" s="420" t="s">
        <v>434</v>
      </c>
      <c r="E330" t="s">
        <v>553</v>
      </c>
    </row>
    <row r="331" spans="1:5">
      <c r="A331" s="420" t="s">
        <v>447</v>
      </c>
      <c r="B331" s="420" t="s">
        <v>5</v>
      </c>
      <c r="C331" s="420" t="s">
        <v>419</v>
      </c>
      <c r="D331" s="420" t="s">
        <v>435</v>
      </c>
      <c r="E331" t="s">
        <v>553</v>
      </c>
    </row>
    <row r="332" spans="1:5">
      <c r="A332" s="420" t="s">
        <v>447</v>
      </c>
      <c r="B332" s="420" t="s">
        <v>5</v>
      </c>
      <c r="C332" s="420" t="s">
        <v>419</v>
      </c>
      <c r="D332" s="420" t="s">
        <v>436</v>
      </c>
      <c r="E332" t="s">
        <v>553</v>
      </c>
    </row>
    <row r="333" spans="1:5">
      <c r="A333" s="420" t="s">
        <v>447</v>
      </c>
      <c r="B333" s="420" t="s">
        <v>5</v>
      </c>
      <c r="C333" s="420" t="s">
        <v>419</v>
      </c>
      <c r="D333" s="420" t="s">
        <v>421</v>
      </c>
      <c r="E333" t="s">
        <v>553</v>
      </c>
    </row>
    <row r="334" spans="1:5">
      <c r="A334" s="420" t="s">
        <v>447</v>
      </c>
      <c r="B334" s="420" t="s">
        <v>5</v>
      </c>
      <c r="C334" s="420" t="s">
        <v>419</v>
      </c>
      <c r="D334" s="420" t="s">
        <v>422</v>
      </c>
      <c r="E334" t="s">
        <v>553</v>
      </c>
    </row>
    <row r="335" spans="1:5">
      <c r="A335" s="420" t="s">
        <v>447</v>
      </c>
      <c r="B335" s="420" t="s">
        <v>5</v>
      </c>
      <c r="C335" s="420" t="s">
        <v>419</v>
      </c>
      <c r="D335" s="420" t="s">
        <v>423</v>
      </c>
      <c r="E335" t="s">
        <v>553</v>
      </c>
    </row>
    <row r="336" spans="1:5">
      <c r="A336" s="420" t="s">
        <v>447</v>
      </c>
      <c r="B336" s="420" t="s">
        <v>5</v>
      </c>
      <c r="C336" s="420" t="s">
        <v>419</v>
      </c>
      <c r="D336" s="420" t="s">
        <v>424</v>
      </c>
      <c r="E336" t="s">
        <v>553</v>
      </c>
    </row>
    <row r="337" spans="1:5">
      <c r="A337" s="420" t="s">
        <v>447</v>
      </c>
      <c r="B337" s="420" t="s">
        <v>5</v>
      </c>
      <c r="C337" s="420" t="s">
        <v>419</v>
      </c>
      <c r="D337" s="420" t="s">
        <v>425</v>
      </c>
      <c r="E337" t="s">
        <v>553</v>
      </c>
    </row>
    <row r="338" spans="1:5">
      <c r="A338" s="420" t="s">
        <v>447</v>
      </c>
      <c r="B338" s="420" t="s">
        <v>5</v>
      </c>
      <c r="C338" s="420" t="s">
        <v>395</v>
      </c>
      <c r="D338" s="420" t="s">
        <v>394</v>
      </c>
      <c r="E338" t="s">
        <v>553</v>
      </c>
    </row>
    <row r="339" spans="1:5">
      <c r="A339" s="420" t="s">
        <v>447</v>
      </c>
      <c r="B339" s="420" t="s">
        <v>5</v>
      </c>
      <c r="C339" s="420" t="s">
        <v>395</v>
      </c>
      <c r="D339" s="420" t="s">
        <v>396</v>
      </c>
      <c r="E339" t="s">
        <v>553</v>
      </c>
    </row>
    <row r="340" spans="1:5">
      <c r="A340" s="420" t="s">
        <v>447</v>
      </c>
      <c r="B340" s="420" t="s">
        <v>5</v>
      </c>
      <c r="C340" s="420" t="s">
        <v>395</v>
      </c>
      <c r="D340" s="420" t="s">
        <v>487</v>
      </c>
      <c r="E340" t="s">
        <v>553</v>
      </c>
    </row>
    <row r="341" spans="1:5">
      <c r="A341" s="420" t="s">
        <v>447</v>
      </c>
      <c r="B341" s="420" t="s">
        <v>5</v>
      </c>
      <c r="C341" s="420" t="s">
        <v>395</v>
      </c>
      <c r="D341" s="420" t="s">
        <v>397</v>
      </c>
      <c r="E341" t="s">
        <v>555</v>
      </c>
    </row>
    <row r="342" spans="1:5">
      <c r="A342" s="420" t="s">
        <v>447</v>
      </c>
      <c r="B342" s="420" t="s">
        <v>5</v>
      </c>
      <c r="C342" s="420" t="s">
        <v>395</v>
      </c>
      <c r="D342" s="420" t="s">
        <v>398</v>
      </c>
      <c r="E342" t="s">
        <v>553</v>
      </c>
    </row>
    <row r="343" spans="1:5">
      <c r="A343" s="420" t="s">
        <v>447</v>
      </c>
      <c r="B343" s="420" t="s">
        <v>5</v>
      </c>
      <c r="C343" s="420" t="s">
        <v>395</v>
      </c>
      <c r="D343" s="420" t="s">
        <v>399</v>
      </c>
      <c r="E343" t="s">
        <v>553</v>
      </c>
    </row>
    <row r="344" spans="1:5">
      <c r="A344" s="420" t="s">
        <v>447</v>
      </c>
      <c r="B344" s="420" t="s">
        <v>5</v>
      </c>
      <c r="C344" s="420" t="s">
        <v>395</v>
      </c>
      <c r="D344" s="420" t="s">
        <v>431</v>
      </c>
      <c r="E344" t="s">
        <v>553</v>
      </c>
    </row>
    <row r="345" spans="1:5">
      <c r="A345" s="420" t="s">
        <v>447</v>
      </c>
      <c r="B345" s="420" t="s">
        <v>5</v>
      </c>
      <c r="C345" s="420" t="s">
        <v>395</v>
      </c>
      <c r="D345" s="420" t="s">
        <v>414</v>
      </c>
      <c r="E345" t="s">
        <v>553</v>
      </c>
    </row>
    <row r="346" spans="1:5">
      <c r="A346" s="420" t="s">
        <v>447</v>
      </c>
      <c r="B346" s="420" t="s">
        <v>5</v>
      </c>
      <c r="C346" s="420" t="s">
        <v>395</v>
      </c>
      <c r="D346" s="420" t="s">
        <v>432</v>
      </c>
      <c r="E346" t="s">
        <v>553</v>
      </c>
    </row>
    <row r="347" spans="1:5">
      <c r="A347" s="420" t="s">
        <v>447</v>
      </c>
      <c r="B347" s="420" t="s">
        <v>5</v>
      </c>
      <c r="C347" s="420" t="s">
        <v>395</v>
      </c>
      <c r="D347" s="420" t="s">
        <v>452</v>
      </c>
      <c r="E347" t="s">
        <v>553</v>
      </c>
    </row>
    <row r="348" spans="1:5">
      <c r="A348" s="420" t="s">
        <v>447</v>
      </c>
      <c r="B348" s="420" t="s">
        <v>5</v>
      </c>
      <c r="C348" s="420" t="s">
        <v>437</v>
      </c>
      <c r="D348" s="420" t="s">
        <v>420</v>
      </c>
      <c r="E348" t="s">
        <v>553</v>
      </c>
    </row>
    <row r="349" spans="1:5">
      <c r="A349" s="420" t="s">
        <v>447</v>
      </c>
      <c r="B349" s="420" t="s">
        <v>5</v>
      </c>
      <c r="C349" s="420" t="s">
        <v>437</v>
      </c>
      <c r="D349" s="420" t="s">
        <v>438</v>
      </c>
      <c r="E349" t="s">
        <v>553</v>
      </c>
    </row>
    <row r="350" spans="1:5">
      <c r="A350" s="420" t="s">
        <v>447</v>
      </c>
      <c r="B350" s="420" t="s">
        <v>5</v>
      </c>
      <c r="C350" s="420" t="s">
        <v>437</v>
      </c>
      <c r="D350" s="420" t="s">
        <v>439</v>
      </c>
      <c r="E350" t="s">
        <v>553</v>
      </c>
    </row>
    <row r="351" spans="1:5">
      <c r="A351" s="420" t="s">
        <v>447</v>
      </c>
      <c r="B351" s="420" t="s">
        <v>5</v>
      </c>
      <c r="C351" s="420" t="s">
        <v>437</v>
      </c>
      <c r="D351" s="420" t="s">
        <v>465</v>
      </c>
      <c r="E351" t="s">
        <v>553</v>
      </c>
    </row>
    <row r="352" spans="1:5">
      <c r="A352" s="420" t="s">
        <v>447</v>
      </c>
      <c r="B352" s="420" t="s">
        <v>5</v>
      </c>
      <c r="C352" s="420" t="s">
        <v>437</v>
      </c>
      <c r="D352" s="420" t="s">
        <v>466</v>
      </c>
      <c r="E352" t="s">
        <v>553</v>
      </c>
    </row>
    <row r="353" spans="1:5">
      <c r="A353" s="420" t="s">
        <v>447</v>
      </c>
      <c r="B353" s="420" t="s">
        <v>5</v>
      </c>
      <c r="C353" s="420" t="s">
        <v>437</v>
      </c>
      <c r="D353" s="420" t="s">
        <v>467</v>
      </c>
      <c r="E353" t="s">
        <v>553</v>
      </c>
    </row>
    <row r="354" spans="1:5">
      <c r="A354" s="420" t="s">
        <v>447</v>
      </c>
      <c r="B354" s="420" t="s">
        <v>5</v>
      </c>
      <c r="C354" s="420" t="s">
        <v>437</v>
      </c>
      <c r="D354" s="420" t="s">
        <v>468</v>
      </c>
      <c r="E354" t="s">
        <v>553</v>
      </c>
    </row>
    <row r="355" spans="1:5">
      <c r="A355" s="420" t="s">
        <v>447</v>
      </c>
      <c r="B355" s="420" t="s">
        <v>5</v>
      </c>
      <c r="C355" s="420" t="s">
        <v>437</v>
      </c>
      <c r="D355" s="420" t="s">
        <v>469</v>
      </c>
      <c r="E355" t="s">
        <v>553</v>
      </c>
    </row>
    <row r="356" spans="1:5">
      <c r="A356" s="420" t="s">
        <v>447</v>
      </c>
      <c r="B356" s="420" t="s">
        <v>5</v>
      </c>
      <c r="C356" s="420" t="s">
        <v>437</v>
      </c>
      <c r="D356" s="420" t="s">
        <v>470</v>
      </c>
      <c r="E356" t="s">
        <v>553</v>
      </c>
    </row>
    <row r="357" spans="1:5">
      <c r="A357" s="420" t="s">
        <v>447</v>
      </c>
      <c r="B357" s="420" t="s">
        <v>5</v>
      </c>
      <c r="C357" s="420" t="s">
        <v>437</v>
      </c>
      <c r="D357" s="420" t="s">
        <v>443</v>
      </c>
      <c r="E357" t="s">
        <v>553</v>
      </c>
    </row>
    <row r="358" spans="1:5">
      <c r="A358" s="420" t="s">
        <v>447</v>
      </c>
      <c r="B358" s="420" t="s">
        <v>5</v>
      </c>
      <c r="C358" s="420" t="s">
        <v>437</v>
      </c>
      <c r="D358" s="420" t="s">
        <v>444</v>
      </c>
      <c r="E358" t="s">
        <v>553</v>
      </c>
    </row>
    <row r="359" spans="1:5">
      <c r="A359" s="420" t="s">
        <v>447</v>
      </c>
      <c r="B359" s="420" t="s">
        <v>5</v>
      </c>
      <c r="C359" s="420" t="s">
        <v>437</v>
      </c>
      <c r="D359" s="420" t="s">
        <v>445</v>
      </c>
      <c r="E359" t="s">
        <v>553</v>
      </c>
    </row>
    <row r="360" spans="1:5">
      <c r="A360" s="420" t="s">
        <v>447</v>
      </c>
      <c r="B360" s="420" t="s">
        <v>5</v>
      </c>
      <c r="C360" s="420" t="s">
        <v>437</v>
      </c>
      <c r="D360" s="420" t="s">
        <v>471</v>
      </c>
      <c r="E360" t="s">
        <v>553</v>
      </c>
    </row>
    <row r="361" spans="1:5">
      <c r="A361" s="420" t="s">
        <v>447</v>
      </c>
      <c r="B361" s="420" t="s">
        <v>5</v>
      </c>
      <c r="C361" s="420" t="s">
        <v>437</v>
      </c>
      <c r="D361" s="420" t="s">
        <v>472</v>
      </c>
      <c r="E361" t="s">
        <v>553</v>
      </c>
    </row>
    <row r="362" spans="1:5">
      <c r="A362" s="420" t="s">
        <v>447</v>
      </c>
      <c r="B362" s="420" t="s">
        <v>5</v>
      </c>
      <c r="C362" s="420" t="s">
        <v>437</v>
      </c>
      <c r="D362" s="420" t="s">
        <v>473</v>
      </c>
      <c r="E362" t="s">
        <v>553</v>
      </c>
    </row>
    <row r="363" spans="1:5">
      <c r="A363" s="420" t="s">
        <v>447</v>
      </c>
      <c r="B363" s="420" t="s">
        <v>5</v>
      </c>
      <c r="C363" s="420" t="s">
        <v>437</v>
      </c>
      <c r="D363" s="420" t="s">
        <v>449</v>
      </c>
      <c r="E363" t="s">
        <v>553</v>
      </c>
    </row>
    <row r="364" spans="1:5">
      <c r="A364" s="420" t="s">
        <v>447</v>
      </c>
      <c r="B364" s="420" t="s">
        <v>5</v>
      </c>
      <c r="C364" s="420" t="s">
        <v>437</v>
      </c>
      <c r="D364" s="420" t="s">
        <v>450</v>
      </c>
      <c r="E364" t="s">
        <v>553</v>
      </c>
    </row>
    <row r="365" spans="1:5">
      <c r="A365" s="420" t="s">
        <v>447</v>
      </c>
      <c r="B365" s="420" t="s">
        <v>5</v>
      </c>
      <c r="C365" s="420" t="s">
        <v>437</v>
      </c>
      <c r="D365" s="420" t="s">
        <v>451</v>
      </c>
      <c r="E365" t="s">
        <v>553</v>
      </c>
    </row>
    <row r="366" spans="1:5">
      <c r="A366" s="420" t="s">
        <v>461</v>
      </c>
      <c r="B366" s="420" t="s">
        <v>6</v>
      </c>
      <c r="C366" s="420" t="s">
        <v>404</v>
      </c>
      <c r="D366" s="420" t="s">
        <v>405</v>
      </c>
      <c r="E366" t="s">
        <v>553</v>
      </c>
    </row>
    <row r="367" spans="1:5">
      <c r="A367" s="420" t="s">
        <v>461</v>
      </c>
      <c r="B367" s="420" t="s">
        <v>6</v>
      </c>
      <c r="C367" s="420" t="s">
        <v>404</v>
      </c>
      <c r="D367" s="420" t="s">
        <v>406</v>
      </c>
      <c r="E367" t="s">
        <v>553</v>
      </c>
    </row>
    <row r="368" spans="1:5">
      <c r="A368" s="420" t="s">
        <v>461</v>
      </c>
      <c r="B368" s="420" t="s">
        <v>6</v>
      </c>
      <c r="C368" s="420" t="s">
        <v>404</v>
      </c>
      <c r="D368" s="420" t="s">
        <v>407</v>
      </c>
      <c r="E368" t="s">
        <v>553</v>
      </c>
    </row>
    <row r="369" spans="1:5">
      <c r="A369" s="420" t="s">
        <v>461</v>
      </c>
      <c r="B369" s="420" t="s">
        <v>6</v>
      </c>
      <c r="C369" s="420" t="s">
        <v>404</v>
      </c>
      <c r="D369" s="420" t="s">
        <v>443</v>
      </c>
      <c r="E369" t="s">
        <v>553</v>
      </c>
    </row>
    <row r="370" spans="1:5">
      <c r="A370" s="420" t="s">
        <v>461</v>
      </c>
      <c r="B370" s="420" t="s">
        <v>6</v>
      </c>
      <c r="C370" s="420" t="s">
        <v>404</v>
      </c>
      <c r="D370" s="420" t="s">
        <v>444</v>
      </c>
      <c r="E370" t="s">
        <v>553</v>
      </c>
    </row>
    <row r="371" spans="1:5">
      <c r="A371" s="420" t="s">
        <v>461</v>
      </c>
      <c r="B371" s="420" t="s">
        <v>6</v>
      </c>
      <c r="C371" s="420" t="s">
        <v>404</v>
      </c>
      <c r="D371" s="420" t="s">
        <v>445</v>
      </c>
      <c r="E371" t="s">
        <v>553</v>
      </c>
    </row>
    <row r="372" spans="1:5">
      <c r="A372" s="420" t="s">
        <v>461</v>
      </c>
      <c r="B372" s="420" t="s">
        <v>6</v>
      </c>
      <c r="C372" s="420" t="s">
        <v>391</v>
      </c>
      <c r="D372" s="420" t="s">
        <v>448</v>
      </c>
      <c r="E372" t="s">
        <v>553</v>
      </c>
    </row>
    <row r="373" spans="1:5">
      <c r="A373" s="420" t="s">
        <v>461</v>
      </c>
      <c r="B373" s="420" t="s">
        <v>6</v>
      </c>
      <c r="C373" s="420" t="s">
        <v>391</v>
      </c>
      <c r="D373" s="420" t="s">
        <v>412</v>
      </c>
      <c r="E373" t="s">
        <v>553</v>
      </c>
    </row>
    <row r="374" spans="1:5">
      <c r="A374" s="420" t="s">
        <v>461</v>
      </c>
      <c r="B374" s="420" t="s">
        <v>6</v>
      </c>
      <c r="C374" s="420" t="s">
        <v>391</v>
      </c>
      <c r="D374" s="420" t="s">
        <v>394</v>
      </c>
      <c r="E374" t="s">
        <v>553</v>
      </c>
    </row>
    <row r="375" spans="1:5">
      <c r="A375" s="420" t="s">
        <v>461</v>
      </c>
      <c r="B375" s="420" t="s">
        <v>6</v>
      </c>
      <c r="C375" s="420" t="s">
        <v>391</v>
      </c>
      <c r="D375" s="420" t="s">
        <v>396</v>
      </c>
      <c r="E375" t="s">
        <v>553</v>
      </c>
    </row>
    <row r="376" spans="1:5">
      <c r="A376" s="420" t="s">
        <v>461</v>
      </c>
      <c r="B376" s="420" t="s">
        <v>6</v>
      </c>
      <c r="C376" s="420" t="s">
        <v>391</v>
      </c>
      <c r="D376" s="420" t="s">
        <v>455</v>
      </c>
      <c r="E376" t="s">
        <v>553</v>
      </c>
    </row>
    <row r="377" spans="1:5">
      <c r="A377" s="420" t="s">
        <v>461</v>
      </c>
      <c r="B377" s="420" t="s">
        <v>6</v>
      </c>
      <c r="C377" s="420" t="s">
        <v>391</v>
      </c>
      <c r="D377" s="420" t="s">
        <v>398</v>
      </c>
      <c r="E377" t="s">
        <v>553</v>
      </c>
    </row>
    <row r="378" spans="1:5">
      <c r="A378" s="420" t="s">
        <v>461</v>
      </c>
      <c r="B378" s="420" t="s">
        <v>6</v>
      </c>
      <c r="C378" s="420" t="s">
        <v>391</v>
      </c>
      <c r="D378" s="420" t="s">
        <v>399</v>
      </c>
      <c r="E378" t="s">
        <v>553</v>
      </c>
    </row>
    <row r="379" spans="1:5">
      <c r="A379" s="420" t="s">
        <v>461</v>
      </c>
      <c r="B379" s="420" t="s">
        <v>6</v>
      </c>
      <c r="C379" s="420" t="s">
        <v>391</v>
      </c>
      <c r="D379" s="420" t="s">
        <v>431</v>
      </c>
      <c r="E379" t="s">
        <v>553</v>
      </c>
    </row>
    <row r="380" spans="1:5">
      <c r="A380" s="420" t="s">
        <v>461</v>
      </c>
      <c r="B380" s="420" t="s">
        <v>6</v>
      </c>
      <c r="C380" s="420" t="s">
        <v>391</v>
      </c>
      <c r="D380" s="420" t="s">
        <v>392</v>
      </c>
      <c r="E380" t="s">
        <v>553</v>
      </c>
    </row>
    <row r="381" spans="1:5">
      <c r="A381" s="420" t="s">
        <v>461</v>
      </c>
      <c r="B381" s="420" t="s">
        <v>6</v>
      </c>
      <c r="C381" s="420" t="s">
        <v>391</v>
      </c>
      <c r="D381" s="420" t="s">
        <v>413</v>
      </c>
      <c r="E381" t="s">
        <v>553</v>
      </c>
    </row>
    <row r="382" spans="1:5">
      <c r="A382" s="420" t="s">
        <v>461</v>
      </c>
      <c r="B382" s="420" t="s">
        <v>6</v>
      </c>
      <c r="C382" s="420" t="s">
        <v>391</v>
      </c>
      <c r="D382" s="420" t="s">
        <v>414</v>
      </c>
      <c r="E382" t="s">
        <v>553</v>
      </c>
    </row>
    <row r="383" spans="1:5">
      <c r="A383" s="420" t="s">
        <v>461</v>
      </c>
      <c r="B383" s="420" t="s">
        <v>6</v>
      </c>
      <c r="C383" s="420" t="s">
        <v>391</v>
      </c>
      <c r="D383" s="420" t="s">
        <v>449</v>
      </c>
      <c r="E383" t="s">
        <v>553</v>
      </c>
    </row>
    <row r="384" spans="1:5">
      <c r="A384" s="420" t="s">
        <v>461</v>
      </c>
      <c r="B384" s="420" t="s">
        <v>6</v>
      </c>
      <c r="C384" s="420" t="s">
        <v>391</v>
      </c>
      <c r="D384" s="420" t="s">
        <v>450</v>
      </c>
      <c r="E384" t="s">
        <v>553</v>
      </c>
    </row>
    <row r="385" spans="1:5">
      <c r="A385" s="420" t="s">
        <v>461</v>
      </c>
      <c r="B385" s="420" t="s">
        <v>6</v>
      </c>
      <c r="C385" s="420" t="s">
        <v>391</v>
      </c>
      <c r="D385" s="420" t="s">
        <v>451</v>
      </c>
      <c r="E385" t="s">
        <v>553</v>
      </c>
    </row>
    <row r="386" spans="1:5">
      <c r="A386" s="420" t="s">
        <v>461</v>
      </c>
      <c r="B386" s="420" t="s">
        <v>6</v>
      </c>
      <c r="C386" s="420" t="s">
        <v>391</v>
      </c>
      <c r="D386" s="420" t="s">
        <v>456</v>
      </c>
      <c r="E386" t="s">
        <v>553</v>
      </c>
    </row>
    <row r="387" spans="1:5">
      <c r="A387" s="420" t="s">
        <v>461</v>
      </c>
      <c r="B387" s="420" t="s">
        <v>6</v>
      </c>
      <c r="C387" s="420" t="s">
        <v>391</v>
      </c>
      <c r="D387" s="420" t="s">
        <v>457</v>
      </c>
      <c r="E387" t="s">
        <v>553</v>
      </c>
    </row>
    <row r="388" spans="1:5">
      <c r="A388" s="420" t="s">
        <v>461</v>
      </c>
      <c r="B388" s="420" t="s">
        <v>6</v>
      </c>
      <c r="C388" s="420" t="s">
        <v>391</v>
      </c>
      <c r="D388" s="420" t="s">
        <v>458</v>
      </c>
      <c r="E388" t="s">
        <v>553</v>
      </c>
    </row>
    <row r="389" spans="1:5">
      <c r="A389" s="420" t="s">
        <v>461</v>
      </c>
      <c r="B389" s="420" t="s">
        <v>6</v>
      </c>
      <c r="C389" s="420" t="s">
        <v>391</v>
      </c>
      <c r="D389" s="420" t="s">
        <v>415</v>
      </c>
      <c r="E389" t="s">
        <v>553</v>
      </c>
    </row>
    <row r="390" spans="1:5">
      <c r="A390" s="420" t="s">
        <v>461</v>
      </c>
      <c r="B390" s="420" t="s">
        <v>6</v>
      </c>
      <c r="C390" s="420" t="s">
        <v>391</v>
      </c>
      <c r="D390" s="420" t="s">
        <v>416</v>
      </c>
      <c r="E390" t="s">
        <v>553</v>
      </c>
    </row>
    <row r="391" spans="1:5">
      <c r="A391" s="420" t="s">
        <v>461</v>
      </c>
      <c r="B391" s="420" t="s">
        <v>6</v>
      </c>
      <c r="C391" s="420" t="s">
        <v>391</v>
      </c>
      <c r="D391" s="420" t="s">
        <v>417</v>
      </c>
      <c r="E391" t="s">
        <v>553</v>
      </c>
    </row>
    <row r="392" spans="1:5">
      <c r="A392" s="420" t="s">
        <v>461</v>
      </c>
      <c r="B392" s="420" t="s">
        <v>6</v>
      </c>
      <c r="C392" s="420" t="s">
        <v>393</v>
      </c>
      <c r="D392" s="420" t="s">
        <v>453</v>
      </c>
      <c r="E392" t="s">
        <v>553</v>
      </c>
    </row>
    <row r="393" spans="1:5">
      <c r="A393" s="420" t="s">
        <v>461</v>
      </c>
      <c r="B393" s="420" t="s">
        <v>6</v>
      </c>
      <c r="C393" s="420" t="s">
        <v>393</v>
      </c>
      <c r="D393" s="420" t="s">
        <v>394</v>
      </c>
      <c r="E393" t="s">
        <v>553</v>
      </c>
    </row>
    <row r="394" spans="1:5">
      <c r="A394" s="420" t="s">
        <v>461</v>
      </c>
      <c r="B394" s="420" t="s">
        <v>6</v>
      </c>
      <c r="C394" s="420" t="s">
        <v>441</v>
      </c>
      <c r="D394" s="420" t="s">
        <v>454</v>
      </c>
      <c r="E394" t="s">
        <v>555</v>
      </c>
    </row>
    <row r="395" spans="1:5">
      <c r="A395" s="420" t="s">
        <v>461</v>
      </c>
      <c r="B395" s="420" t="s">
        <v>6</v>
      </c>
      <c r="C395" s="420" t="s">
        <v>419</v>
      </c>
      <c r="D395" s="420" t="s">
        <v>554</v>
      </c>
      <c r="E395" t="s">
        <v>553</v>
      </c>
    </row>
    <row r="396" spans="1:5">
      <c r="A396" s="420" t="s">
        <v>461</v>
      </c>
      <c r="B396" s="420" t="s">
        <v>6</v>
      </c>
      <c r="C396" s="420" t="s">
        <v>419</v>
      </c>
      <c r="D396" s="420" t="s">
        <v>480</v>
      </c>
      <c r="E396" t="s">
        <v>553</v>
      </c>
    </row>
    <row r="397" spans="1:5">
      <c r="A397" s="420" t="s">
        <v>461</v>
      </c>
      <c r="B397" s="420" t="s">
        <v>6</v>
      </c>
      <c r="C397" s="420" t="s">
        <v>419</v>
      </c>
      <c r="D397" s="420" t="s">
        <v>499</v>
      </c>
      <c r="E397" t="s">
        <v>553</v>
      </c>
    </row>
    <row r="398" spans="1:5">
      <c r="A398" s="420" t="s">
        <v>461</v>
      </c>
      <c r="B398" s="420" t="s">
        <v>6</v>
      </c>
      <c r="C398" s="420" t="s">
        <v>419</v>
      </c>
      <c r="D398" s="420" t="s">
        <v>420</v>
      </c>
      <c r="E398" t="s">
        <v>553</v>
      </c>
    </row>
    <row r="399" spans="1:5">
      <c r="A399" s="420" t="s">
        <v>461</v>
      </c>
      <c r="B399" s="420" t="s">
        <v>6</v>
      </c>
      <c r="C399" s="420" t="s">
        <v>419</v>
      </c>
      <c r="D399" s="420" t="s">
        <v>434</v>
      </c>
      <c r="E399" t="s">
        <v>553</v>
      </c>
    </row>
    <row r="400" spans="1:5">
      <c r="A400" s="420" t="s">
        <v>461</v>
      </c>
      <c r="B400" s="420" t="s">
        <v>6</v>
      </c>
      <c r="C400" s="420" t="s">
        <v>419</v>
      </c>
      <c r="D400" s="420" t="s">
        <v>435</v>
      </c>
      <c r="E400" t="s">
        <v>553</v>
      </c>
    </row>
    <row r="401" spans="1:5">
      <c r="A401" s="420" t="s">
        <v>461</v>
      </c>
      <c r="B401" s="420" t="s">
        <v>6</v>
      </c>
      <c r="C401" s="420" t="s">
        <v>419</v>
      </c>
      <c r="D401" s="420" t="s">
        <v>436</v>
      </c>
      <c r="E401" t="s">
        <v>553</v>
      </c>
    </row>
    <row r="402" spans="1:5">
      <c r="A402" s="420" t="s">
        <v>461</v>
      </c>
      <c r="B402" s="420" t="s">
        <v>6</v>
      </c>
      <c r="C402" s="420" t="s">
        <v>419</v>
      </c>
      <c r="D402" s="420" t="s">
        <v>421</v>
      </c>
      <c r="E402" t="s">
        <v>553</v>
      </c>
    </row>
    <row r="403" spans="1:5">
      <c r="A403" s="420" t="s">
        <v>461</v>
      </c>
      <c r="B403" s="420" t="s">
        <v>6</v>
      </c>
      <c r="C403" s="420" t="s">
        <v>419</v>
      </c>
      <c r="D403" s="420" t="s">
        <v>422</v>
      </c>
      <c r="E403" t="s">
        <v>553</v>
      </c>
    </row>
    <row r="404" spans="1:5">
      <c r="A404" s="420" t="s">
        <v>461</v>
      </c>
      <c r="B404" s="420" t="s">
        <v>6</v>
      </c>
      <c r="C404" s="420" t="s">
        <v>419</v>
      </c>
      <c r="D404" s="420" t="s">
        <v>423</v>
      </c>
      <c r="E404" t="s">
        <v>553</v>
      </c>
    </row>
    <row r="405" spans="1:5">
      <c r="A405" s="420" t="s">
        <v>461</v>
      </c>
      <c r="B405" s="420" t="s">
        <v>6</v>
      </c>
      <c r="C405" s="420" t="s">
        <v>419</v>
      </c>
      <c r="D405" s="420" t="s">
        <v>424</v>
      </c>
      <c r="E405" t="s">
        <v>553</v>
      </c>
    </row>
    <row r="406" spans="1:5">
      <c r="A406" s="420" t="s">
        <v>461</v>
      </c>
      <c r="B406" s="420" t="s">
        <v>6</v>
      </c>
      <c r="C406" s="420" t="s">
        <v>419</v>
      </c>
      <c r="D406" s="420" t="s">
        <v>425</v>
      </c>
      <c r="E406" t="s">
        <v>553</v>
      </c>
    </row>
    <row r="407" spans="1:5">
      <c r="A407" s="420" t="s">
        <v>461</v>
      </c>
      <c r="B407" s="420" t="s">
        <v>6</v>
      </c>
      <c r="C407" s="420" t="s">
        <v>426</v>
      </c>
      <c r="D407" s="420" t="s">
        <v>406</v>
      </c>
      <c r="E407" t="s">
        <v>555</v>
      </c>
    </row>
    <row r="408" spans="1:5">
      <c r="A408" s="420" t="s">
        <v>461</v>
      </c>
      <c r="B408" s="420" t="s">
        <v>6</v>
      </c>
      <c r="C408" s="420" t="s">
        <v>426</v>
      </c>
      <c r="D408" s="420" t="s">
        <v>452</v>
      </c>
      <c r="E408" t="s">
        <v>555</v>
      </c>
    </row>
    <row r="409" spans="1:5">
      <c r="A409" s="420" t="s">
        <v>461</v>
      </c>
      <c r="B409" s="420" t="s">
        <v>6</v>
      </c>
      <c r="C409" s="420" t="s">
        <v>395</v>
      </c>
      <c r="D409" s="420" t="s">
        <v>394</v>
      </c>
      <c r="E409" t="s">
        <v>553</v>
      </c>
    </row>
    <row r="410" spans="1:5">
      <c r="A410" s="420" t="s">
        <v>461</v>
      </c>
      <c r="B410" s="420" t="s">
        <v>6</v>
      </c>
      <c r="C410" s="420" t="s">
        <v>395</v>
      </c>
      <c r="D410" s="420" t="s">
        <v>396</v>
      </c>
      <c r="E410" t="s">
        <v>553</v>
      </c>
    </row>
    <row r="411" spans="1:5">
      <c r="A411" s="420" t="s">
        <v>461</v>
      </c>
      <c r="B411" s="420" t="s">
        <v>6</v>
      </c>
      <c r="C411" s="420" t="s">
        <v>395</v>
      </c>
      <c r="D411" s="420" t="s">
        <v>487</v>
      </c>
      <c r="E411" t="s">
        <v>553</v>
      </c>
    </row>
    <row r="412" spans="1:5">
      <c r="A412" s="420" t="s">
        <v>461</v>
      </c>
      <c r="B412" s="420" t="s">
        <v>6</v>
      </c>
      <c r="C412" s="420" t="s">
        <v>395</v>
      </c>
      <c r="D412" s="420" t="s">
        <v>397</v>
      </c>
      <c r="E412" t="s">
        <v>555</v>
      </c>
    </row>
    <row r="413" spans="1:5">
      <c r="A413" s="420" t="s">
        <v>461</v>
      </c>
      <c r="B413" s="420" t="s">
        <v>6</v>
      </c>
      <c r="C413" s="420" t="s">
        <v>395</v>
      </c>
      <c r="D413" s="420" t="s">
        <v>398</v>
      </c>
      <c r="E413" t="s">
        <v>553</v>
      </c>
    </row>
    <row r="414" spans="1:5">
      <c r="A414" s="420" t="s">
        <v>461</v>
      </c>
      <c r="B414" s="420" t="s">
        <v>6</v>
      </c>
      <c r="C414" s="420" t="s">
        <v>395</v>
      </c>
      <c r="D414" s="420" t="s">
        <v>399</v>
      </c>
      <c r="E414" t="s">
        <v>553</v>
      </c>
    </row>
    <row r="415" spans="1:5">
      <c r="A415" s="420" t="s">
        <v>461</v>
      </c>
      <c r="B415" s="420" t="s">
        <v>6</v>
      </c>
      <c r="C415" s="420" t="s">
        <v>395</v>
      </c>
      <c r="D415" s="420" t="s">
        <v>431</v>
      </c>
      <c r="E415" t="s">
        <v>553</v>
      </c>
    </row>
    <row r="416" spans="1:5">
      <c r="A416" s="420" t="s">
        <v>461</v>
      </c>
      <c r="B416" s="420" t="s">
        <v>6</v>
      </c>
      <c r="C416" s="420" t="s">
        <v>395</v>
      </c>
      <c r="D416" s="420" t="s">
        <v>414</v>
      </c>
      <c r="E416" t="s">
        <v>553</v>
      </c>
    </row>
    <row r="417" spans="1:5">
      <c r="A417" s="420" t="s">
        <v>461</v>
      </c>
      <c r="B417" s="420" t="s">
        <v>6</v>
      </c>
      <c r="C417" s="420" t="s">
        <v>395</v>
      </c>
      <c r="D417" s="420" t="s">
        <v>432</v>
      </c>
      <c r="E417" t="s">
        <v>553</v>
      </c>
    </row>
    <row r="418" spans="1:5">
      <c r="A418" s="420" t="s">
        <v>461</v>
      </c>
      <c r="B418" s="420" t="s">
        <v>6</v>
      </c>
      <c r="C418" s="420" t="s">
        <v>395</v>
      </c>
      <c r="D418" s="420" t="s">
        <v>452</v>
      </c>
      <c r="E418" t="s">
        <v>553</v>
      </c>
    </row>
    <row r="419" spans="1:5">
      <c r="A419" s="420" t="s">
        <v>461</v>
      </c>
      <c r="B419" s="420" t="s">
        <v>6</v>
      </c>
      <c r="C419" s="420" t="s">
        <v>437</v>
      </c>
      <c r="D419" s="420" t="s">
        <v>420</v>
      </c>
      <c r="E419" t="s">
        <v>553</v>
      </c>
    </row>
    <row r="420" spans="1:5">
      <c r="A420" s="420" t="s">
        <v>461</v>
      </c>
      <c r="B420" s="420" t="s">
        <v>6</v>
      </c>
      <c r="C420" s="420" t="s">
        <v>437</v>
      </c>
      <c r="D420" s="420" t="s">
        <v>438</v>
      </c>
      <c r="E420" t="s">
        <v>553</v>
      </c>
    </row>
    <row r="421" spans="1:5">
      <c r="A421" s="420" t="s">
        <v>461</v>
      </c>
      <c r="B421" s="420" t="s">
        <v>6</v>
      </c>
      <c r="C421" s="420" t="s">
        <v>437</v>
      </c>
      <c r="D421" s="420" t="s">
        <v>439</v>
      </c>
      <c r="E421" t="s">
        <v>553</v>
      </c>
    </row>
    <row r="422" spans="1:5">
      <c r="A422" s="420" t="s">
        <v>461</v>
      </c>
      <c r="B422" s="420" t="s">
        <v>6</v>
      </c>
      <c r="C422" s="420" t="s">
        <v>437</v>
      </c>
      <c r="D422" s="420" t="s">
        <v>465</v>
      </c>
      <c r="E422" t="s">
        <v>553</v>
      </c>
    </row>
    <row r="423" spans="1:5">
      <c r="A423" s="420" t="s">
        <v>461</v>
      </c>
      <c r="B423" s="420" t="s">
        <v>6</v>
      </c>
      <c r="C423" s="420" t="s">
        <v>437</v>
      </c>
      <c r="D423" s="420" t="s">
        <v>466</v>
      </c>
      <c r="E423" t="s">
        <v>553</v>
      </c>
    </row>
    <row r="424" spans="1:5">
      <c r="A424" s="420" t="s">
        <v>461</v>
      </c>
      <c r="B424" s="420" t="s">
        <v>6</v>
      </c>
      <c r="C424" s="420" t="s">
        <v>437</v>
      </c>
      <c r="D424" s="420" t="s">
        <v>467</v>
      </c>
      <c r="E424" t="s">
        <v>553</v>
      </c>
    </row>
    <row r="425" spans="1:5">
      <c r="A425" s="420" t="s">
        <v>461</v>
      </c>
      <c r="B425" s="420" t="s">
        <v>6</v>
      </c>
      <c r="C425" s="420" t="s">
        <v>437</v>
      </c>
      <c r="D425" s="420" t="s">
        <v>468</v>
      </c>
      <c r="E425" t="s">
        <v>553</v>
      </c>
    </row>
    <row r="426" spans="1:5">
      <c r="A426" s="420" t="s">
        <v>461</v>
      </c>
      <c r="B426" s="420" t="s">
        <v>6</v>
      </c>
      <c r="C426" s="420" t="s">
        <v>437</v>
      </c>
      <c r="D426" s="420" t="s">
        <v>469</v>
      </c>
      <c r="E426" t="s">
        <v>553</v>
      </c>
    </row>
    <row r="427" spans="1:5">
      <c r="A427" s="420" t="s">
        <v>461</v>
      </c>
      <c r="B427" s="420" t="s">
        <v>6</v>
      </c>
      <c r="C427" s="420" t="s">
        <v>437</v>
      </c>
      <c r="D427" s="420" t="s">
        <v>470</v>
      </c>
      <c r="E427" t="s">
        <v>553</v>
      </c>
    </row>
    <row r="428" spans="1:5">
      <c r="A428" s="420" t="s">
        <v>461</v>
      </c>
      <c r="B428" s="420" t="s">
        <v>6</v>
      </c>
      <c r="C428" s="420" t="s">
        <v>437</v>
      </c>
      <c r="D428" s="420" t="s">
        <v>443</v>
      </c>
      <c r="E428" t="s">
        <v>553</v>
      </c>
    </row>
    <row r="429" spans="1:5">
      <c r="A429" s="420" t="s">
        <v>461</v>
      </c>
      <c r="B429" s="420" t="s">
        <v>6</v>
      </c>
      <c r="C429" s="420" t="s">
        <v>437</v>
      </c>
      <c r="D429" s="420" t="s">
        <v>444</v>
      </c>
      <c r="E429" t="s">
        <v>553</v>
      </c>
    </row>
    <row r="430" spans="1:5">
      <c r="A430" s="420" t="s">
        <v>461</v>
      </c>
      <c r="B430" s="420" t="s">
        <v>6</v>
      </c>
      <c r="C430" s="420" t="s">
        <v>437</v>
      </c>
      <c r="D430" s="420" t="s">
        <v>445</v>
      </c>
      <c r="E430" t="s">
        <v>553</v>
      </c>
    </row>
    <row r="431" spans="1:5">
      <c r="A431" s="420" t="s">
        <v>461</v>
      </c>
      <c r="B431" s="420" t="s">
        <v>6</v>
      </c>
      <c r="C431" s="420" t="s">
        <v>437</v>
      </c>
      <c r="D431" s="420" t="s">
        <v>471</v>
      </c>
      <c r="E431" t="s">
        <v>553</v>
      </c>
    </row>
    <row r="432" spans="1:5">
      <c r="A432" s="420" t="s">
        <v>461</v>
      </c>
      <c r="B432" s="420" t="s">
        <v>6</v>
      </c>
      <c r="C432" s="420" t="s">
        <v>437</v>
      </c>
      <c r="D432" s="420" t="s">
        <v>472</v>
      </c>
      <c r="E432" t="s">
        <v>553</v>
      </c>
    </row>
    <row r="433" spans="1:5">
      <c r="A433" s="420" t="s">
        <v>461</v>
      </c>
      <c r="B433" s="420" t="s">
        <v>6</v>
      </c>
      <c r="C433" s="420" t="s">
        <v>437</v>
      </c>
      <c r="D433" s="420" t="s">
        <v>473</v>
      </c>
      <c r="E433" t="s">
        <v>553</v>
      </c>
    </row>
    <row r="434" spans="1:5">
      <c r="A434" s="420" t="s">
        <v>461</v>
      </c>
      <c r="B434" s="420" t="s">
        <v>6</v>
      </c>
      <c r="C434" s="420" t="s">
        <v>437</v>
      </c>
      <c r="D434" s="420" t="s">
        <v>449</v>
      </c>
      <c r="E434" t="s">
        <v>553</v>
      </c>
    </row>
    <row r="435" spans="1:5">
      <c r="A435" s="420" t="s">
        <v>461</v>
      </c>
      <c r="B435" s="420" t="s">
        <v>6</v>
      </c>
      <c r="C435" s="420" t="s">
        <v>437</v>
      </c>
      <c r="D435" s="420" t="s">
        <v>450</v>
      </c>
      <c r="E435" t="s">
        <v>553</v>
      </c>
    </row>
    <row r="436" spans="1:5">
      <c r="A436" s="420" t="s">
        <v>461</v>
      </c>
      <c r="B436" s="420" t="s">
        <v>6</v>
      </c>
      <c r="C436" s="420" t="s">
        <v>437</v>
      </c>
      <c r="D436" s="420" t="s">
        <v>451</v>
      </c>
      <c r="E436" t="s">
        <v>553</v>
      </c>
    </row>
    <row r="437" spans="1:5">
      <c r="A437" s="420" t="s">
        <v>412</v>
      </c>
      <c r="B437" s="420" t="s">
        <v>7</v>
      </c>
      <c r="C437" s="420" t="s">
        <v>404</v>
      </c>
      <c r="D437" s="420" t="s">
        <v>405</v>
      </c>
      <c r="E437" t="s">
        <v>553</v>
      </c>
    </row>
    <row r="438" spans="1:5">
      <c r="A438" s="420" t="s">
        <v>412</v>
      </c>
      <c r="B438" s="420" t="s">
        <v>7</v>
      </c>
      <c r="C438" s="420" t="s">
        <v>404</v>
      </c>
      <c r="D438" s="420" t="s">
        <v>406</v>
      </c>
      <c r="E438" t="s">
        <v>553</v>
      </c>
    </row>
    <row r="439" spans="1:5">
      <c r="A439" s="420" t="s">
        <v>412</v>
      </c>
      <c r="B439" s="420" t="s">
        <v>7</v>
      </c>
      <c r="C439" s="420" t="s">
        <v>404</v>
      </c>
      <c r="D439" s="420" t="s">
        <v>407</v>
      </c>
      <c r="E439" t="s">
        <v>553</v>
      </c>
    </row>
    <row r="440" spans="1:5">
      <c r="A440" s="420" t="s">
        <v>412</v>
      </c>
      <c r="B440" s="420" t="s">
        <v>7</v>
      </c>
      <c r="C440" s="420" t="s">
        <v>404</v>
      </c>
      <c r="D440" s="420" t="s">
        <v>443</v>
      </c>
      <c r="E440" t="s">
        <v>553</v>
      </c>
    </row>
    <row r="441" spans="1:5">
      <c r="A441" s="420" t="s">
        <v>412</v>
      </c>
      <c r="B441" s="420" t="s">
        <v>7</v>
      </c>
      <c r="C441" s="420" t="s">
        <v>404</v>
      </c>
      <c r="D441" s="420" t="s">
        <v>444</v>
      </c>
      <c r="E441" t="s">
        <v>553</v>
      </c>
    </row>
    <row r="442" spans="1:5">
      <c r="A442" s="420" t="s">
        <v>412</v>
      </c>
      <c r="B442" s="420" t="s">
        <v>7</v>
      </c>
      <c r="C442" s="420" t="s">
        <v>404</v>
      </c>
      <c r="D442" s="420" t="s">
        <v>445</v>
      </c>
      <c r="E442" t="s">
        <v>553</v>
      </c>
    </row>
    <row r="443" spans="1:5">
      <c r="A443" s="420" t="s">
        <v>412</v>
      </c>
      <c r="B443" s="420" t="s">
        <v>7</v>
      </c>
      <c r="C443" s="420" t="s">
        <v>391</v>
      </c>
      <c r="D443" s="420" t="s">
        <v>448</v>
      </c>
      <c r="E443" t="s">
        <v>553</v>
      </c>
    </row>
    <row r="444" spans="1:5">
      <c r="A444" s="420" t="s">
        <v>412</v>
      </c>
      <c r="B444" s="420" t="s">
        <v>7</v>
      </c>
      <c r="C444" s="420" t="s">
        <v>391</v>
      </c>
      <c r="D444" s="420" t="s">
        <v>412</v>
      </c>
      <c r="E444" t="s">
        <v>553</v>
      </c>
    </row>
    <row r="445" spans="1:5">
      <c r="A445" s="420" t="s">
        <v>412</v>
      </c>
      <c r="B445" s="420" t="s">
        <v>7</v>
      </c>
      <c r="C445" s="420" t="s">
        <v>391</v>
      </c>
      <c r="D445" s="420" t="s">
        <v>394</v>
      </c>
      <c r="E445" t="s">
        <v>553</v>
      </c>
    </row>
    <row r="446" spans="1:5">
      <c r="A446" s="420" t="s">
        <v>412</v>
      </c>
      <c r="B446" s="420" t="s">
        <v>7</v>
      </c>
      <c r="C446" s="420" t="s">
        <v>391</v>
      </c>
      <c r="D446" s="420" t="s">
        <v>396</v>
      </c>
      <c r="E446" t="s">
        <v>553</v>
      </c>
    </row>
    <row r="447" spans="1:5">
      <c r="A447" s="420" t="s">
        <v>412</v>
      </c>
      <c r="B447" s="420" t="s">
        <v>7</v>
      </c>
      <c r="C447" s="420" t="s">
        <v>391</v>
      </c>
      <c r="D447" s="420" t="s">
        <v>455</v>
      </c>
      <c r="E447" t="s">
        <v>553</v>
      </c>
    </row>
    <row r="448" spans="1:5">
      <c r="A448" s="420" t="s">
        <v>412</v>
      </c>
      <c r="B448" s="420" t="s">
        <v>7</v>
      </c>
      <c r="C448" s="420" t="s">
        <v>391</v>
      </c>
      <c r="D448" s="420" t="s">
        <v>398</v>
      </c>
      <c r="E448" t="s">
        <v>553</v>
      </c>
    </row>
    <row r="449" spans="1:5">
      <c r="A449" s="420" t="s">
        <v>412</v>
      </c>
      <c r="B449" s="420" t="s">
        <v>7</v>
      </c>
      <c r="C449" s="420" t="s">
        <v>391</v>
      </c>
      <c r="D449" s="420" t="s">
        <v>399</v>
      </c>
      <c r="E449" t="s">
        <v>553</v>
      </c>
    </row>
    <row r="450" spans="1:5">
      <c r="A450" s="420" t="s">
        <v>412</v>
      </c>
      <c r="B450" s="420" t="s">
        <v>7</v>
      </c>
      <c r="C450" s="420" t="s">
        <v>391</v>
      </c>
      <c r="D450" s="420" t="s">
        <v>431</v>
      </c>
      <c r="E450" t="s">
        <v>553</v>
      </c>
    </row>
    <row r="451" spans="1:5">
      <c r="A451" s="420" t="s">
        <v>412</v>
      </c>
      <c r="B451" s="420" t="s">
        <v>7</v>
      </c>
      <c r="C451" s="420" t="s">
        <v>391</v>
      </c>
      <c r="D451" s="420" t="s">
        <v>392</v>
      </c>
      <c r="E451" t="s">
        <v>553</v>
      </c>
    </row>
    <row r="452" spans="1:5">
      <c r="A452" s="420" t="s">
        <v>412</v>
      </c>
      <c r="B452" s="420" t="s">
        <v>7</v>
      </c>
      <c r="C452" s="420" t="s">
        <v>391</v>
      </c>
      <c r="D452" s="420" t="s">
        <v>413</v>
      </c>
      <c r="E452" t="s">
        <v>553</v>
      </c>
    </row>
    <row r="453" spans="1:5">
      <c r="A453" s="420" t="s">
        <v>412</v>
      </c>
      <c r="B453" s="420" t="s">
        <v>7</v>
      </c>
      <c r="C453" s="420" t="s">
        <v>391</v>
      </c>
      <c r="D453" s="420" t="s">
        <v>414</v>
      </c>
      <c r="E453" t="s">
        <v>553</v>
      </c>
    </row>
    <row r="454" spans="1:5">
      <c r="A454" s="420" t="s">
        <v>412</v>
      </c>
      <c r="B454" s="420" t="s">
        <v>7</v>
      </c>
      <c r="C454" s="420" t="s">
        <v>391</v>
      </c>
      <c r="D454" s="420" t="s">
        <v>449</v>
      </c>
      <c r="E454" t="s">
        <v>553</v>
      </c>
    </row>
    <row r="455" spans="1:5">
      <c r="A455" s="420" t="s">
        <v>412</v>
      </c>
      <c r="B455" s="420" t="s">
        <v>7</v>
      </c>
      <c r="C455" s="420" t="s">
        <v>391</v>
      </c>
      <c r="D455" s="420" t="s">
        <v>450</v>
      </c>
      <c r="E455" t="s">
        <v>553</v>
      </c>
    </row>
    <row r="456" spans="1:5">
      <c r="A456" s="420" t="s">
        <v>412</v>
      </c>
      <c r="B456" s="420" t="s">
        <v>7</v>
      </c>
      <c r="C456" s="420" t="s">
        <v>391</v>
      </c>
      <c r="D456" s="420" t="s">
        <v>451</v>
      </c>
      <c r="E456" t="s">
        <v>553</v>
      </c>
    </row>
    <row r="457" spans="1:5">
      <c r="A457" s="420" t="s">
        <v>412</v>
      </c>
      <c r="B457" s="420" t="s">
        <v>7</v>
      </c>
      <c r="C457" s="420" t="s">
        <v>391</v>
      </c>
      <c r="D457" s="420" t="s">
        <v>456</v>
      </c>
      <c r="E457" t="s">
        <v>553</v>
      </c>
    </row>
    <row r="458" spans="1:5">
      <c r="A458" s="420" t="s">
        <v>412</v>
      </c>
      <c r="B458" s="420" t="s">
        <v>7</v>
      </c>
      <c r="C458" s="420" t="s">
        <v>391</v>
      </c>
      <c r="D458" s="420" t="s">
        <v>457</v>
      </c>
      <c r="E458" t="s">
        <v>553</v>
      </c>
    </row>
    <row r="459" spans="1:5">
      <c r="A459" s="420" t="s">
        <v>412</v>
      </c>
      <c r="B459" s="420" t="s">
        <v>7</v>
      </c>
      <c r="C459" s="420" t="s">
        <v>391</v>
      </c>
      <c r="D459" s="420" t="s">
        <v>458</v>
      </c>
      <c r="E459" t="s">
        <v>553</v>
      </c>
    </row>
    <row r="460" spans="1:5">
      <c r="A460" s="420" t="s">
        <v>412</v>
      </c>
      <c r="B460" s="420" t="s">
        <v>7</v>
      </c>
      <c r="C460" s="420" t="s">
        <v>391</v>
      </c>
      <c r="D460" s="420" t="s">
        <v>415</v>
      </c>
      <c r="E460" t="s">
        <v>553</v>
      </c>
    </row>
    <row r="461" spans="1:5">
      <c r="A461" s="420" t="s">
        <v>412</v>
      </c>
      <c r="B461" s="420" t="s">
        <v>7</v>
      </c>
      <c r="C461" s="420" t="s">
        <v>391</v>
      </c>
      <c r="D461" s="420" t="s">
        <v>416</v>
      </c>
      <c r="E461" t="s">
        <v>553</v>
      </c>
    </row>
    <row r="462" spans="1:5">
      <c r="A462" s="420" t="s">
        <v>412</v>
      </c>
      <c r="B462" s="420" t="s">
        <v>7</v>
      </c>
      <c r="C462" s="420" t="s">
        <v>391</v>
      </c>
      <c r="D462" s="420" t="s">
        <v>417</v>
      </c>
      <c r="E462" t="s">
        <v>553</v>
      </c>
    </row>
    <row r="463" spans="1:5">
      <c r="A463" s="420" t="s">
        <v>412</v>
      </c>
      <c r="B463" s="420" t="s">
        <v>7</v>
      </c>
      <c r="C463" s="420" t="s">
        <v>393</v>
      </c>
      <c r="D463" s="420" t="s">
        <v>453</v>
      </c>
      <c r="E463" t="s">
        <v>553</v>
      </c>
    </row>
    <row r="464" spans="1:5">
      <c r="A464" s="420" t="s">
        <v>412</v>
      </c>
      <c r="B464" s="420" t="s">
        <v>7</v>
      </c>
      <c r="C464" s="420" t="s">
        <v>393</v>
      </c>
      <c r="D464" s="420" t="s">
        <v>394</v>
      </c>
      <c r="E464" t="s">
        <v>553</v>
      </c>
    </row>
    <row r="465" spans="1:5">
      <c r="A465" s="420" t="s">
        <v>412</v>
      </c>
      <c r="B465" s="420" t="s">
        <v>7</v>
      </c>
      <c r="C465" s="420" t="s">
        <v>441</v>
      </c>
      <c r="D465" s="420" t="s">
        <v>459</v>
      </c>
      <c r="E465" t="s">
        <v>555</v>
      </c>
    </row>
    <row r="466" spans="1:5">
      <c r="A466" s="420" t="s">
        <v>412</v>
      </c>
      <c r="B466" s="420" t="s">
        <v>7</v>
      </c>
      <c r="C466" s="420" t="s">
        <v>441</v>
      </c>
      <c r="D466" s="420" t="s">
        <v>460</v>
      </c>
      <c r="E466" t="s">
        <v>555</v>
      </c>
    </row>
    <row r="467" spans="1:5">
      <c r="A467" s="420" t="s">
        <v>412</v>
      </c>
      <c r="B467" s="420" t="s">
        <v>7</v>
      </c>
      <c r="C467" s="420" t="s">
        <v>441</v>
      </c>
      <c r="D467" s="420" t="s">
        <v>461</v>
      </c>
      <c r="E467" t="s">
        <v>555</v>
      </c>
    </row>
    <row r="468" spans="1:5">
      <c r="A468" s="420" t="s">
        <v>412</v>
      </c>
      <c r="B468" s="420" t="s">
        <v>7</v>
      </c>
      <c r="C468" s="420" t="s">
        <v>441</v>
      </c>
      <c r="D468" s="420" t="s">
        <v>434</v>
      </c>
      <c r="E468" t="s">
        <v>555</v>
      </c>
    </row>
    <row r="469" spans="1:5">
      <c r="A469" s="420" t="s">
        <v>412</v>
      </c>
      <c r="B469" s="420" t="s">
        <v>7</v>
      </c>
      <c r="C469" s="420" t="s">
        <v>441</v>
      </c>
      <c r="D469" s="420" t="s">
        <v>462</v>
      </c>
      <c r="E469" t="s">
        <v>555</v>
      </c>
    </row>
    <row r="470" spans="1:5">
      <c r="A470" s="420" t="s">
        <v>412</v>
      </c>
      <c r="B470" s="420" t="s">
        <v>7</v>
      </c>
      <c r="C470" s="420" t="s">
        <v>441</v>
      </c>
      <c r="D470" s="420" t="s">
        <v>440</v>
      </c>
      <c r="E470" t="s">
        <v>555</v>
      </c>
    </row>
    <row r="471" spans="1:5">
      <c r="A471" s="420" t="s">
        <v>412</v>
      </c>
      <c r="B471" s="420" t="s">
        <v>7</v>
      </c>
      <c r="C471" s="420" t="s">
        <v>441</v>
      </c>
      <c r="D471" s="420" t="s">
        <v>457</v>
      </c>
      <c r="E471" t="s">
        <v>555</v>
      </c>
    </row>
    <row r="472" spans="1:5">
      <c r="A472" s="420" t="s">
        <v>412</v>
      </c>
      <c r="B472" s="420" t="s">
        <v>7</v>
      </c>
      <c r="C472" s="420" t="s">
        <v>441</v>
      </c>
      <c r="D472" s="420" t="s">
        <v>458</v>
      </c>
      <c r="E472" t="s">
        <v>555</v>
      </c>
    </row>
    <row r="473" spans="1:5">
      <c r="A473" s="420" t="s">
        <v>412</v>
      </c>
      <c r="B473" s="420" t="s">
        <v>7</v>
      </c>
      <c r="C473" s="420" t="s">
        <v>441</v>
      </c>
      <c r="D473" s="420" t="s">
        <v>463</v>
      </c>
      <c r="E473" t="s">
        <v>555</v>
      </c>
    </row>
    <row r="474" spans="1:5">
      <c r="A474" s="420" t="s">
        <v>412</v>
      </c>
      <c r="B474" s="420" t="s">
        <v>7</v>
      </c>
      <c r="C474" s="420" t="s">
        <v>441</v>
      </c>
      <c r="D474" s="420" t="s">
        <v>464</v>
      </c>
      <c r="E474" t="s">
        <v>555</v>
      </c>
    </row>
    <row r="475" spans="1:5">
      <c r="A475" s="420" t="s">
        <v>412</v>
      </c>
      <c r="B475" s="420" t="s">
        <v>7</v>
      </c>
      <c r="C475" s="420" t="s">
        <v>419</v>
      </c>
      <c r="D475" s="420" t="s">
        <v>554</v>
      </c>
      <c r="E475" t="s">
        <v>553</v>
      </c>
    </row>
    <row r="476" spans="1:5">
      <c r="A476" s="420" t="s">
        <v>412</v>
      </c>
      <c r="B476" s="420" t="s">
        <v>7</v>
      </c>
      <c r="C476" s="420" t="s">
        <v>419</v>
      </c>
      <c r="D476" s="420" t="s">
        <v>480</v>
      </c>
      <c r="E476" t="s">
        <v>553</v>
      </c>
    </row>
    <row r="477" spans="1:5">
      <c r="A477" s="420" t="s">
        <v>412</v>
      </c>
      <c r="B477" s="420" t="s">
        <v>7</v>
      </c>
      <c r="C477" s="420" t="s">
        <v>419</v>
      </c>
      <c r="D477" s="420" t="s">
        <v>499</v>
      </c>
      <c r="E477" t="s">
        <v>553</v>
      </c>
    </row>
    <row r="478" spans="1:5">
      <c r="A478" s="420" t="s">
        <v>412</v>
      </c>
      <c r="B478" s="420" t="s">
        <v>7</v>
      </c>
      <c r="C478" s="420" t="s">
        <v>419</v>
      </c>
      <c r="D478" s="420" t="s">
        <v>420</v>
      </c>
      <c r="E478" t="s">
        <v>553</v>
      </c>
    </row>
    <row r="479" spans="1:5">
      <c r="A479" s="420" t="s">
        <v>412</v>
      </c>
      <c r="B479" s="420" t="s">
        <v>7</v>
      </c>
      <c r="C479" s="420" t="s">
        <v>419</v>
      </c>
      <c r="D479" s="420" t="s">
        <v>434</v>
      </c>
      <c r="E479" t="s">
        <v>553</v>
      </c>
    </row>
    <row r="480" spans="1:5">
      <c r="A480" s="420" t="s">
        <v>412</v>
      </c>
      <c r="B480" s="420" t="s">
        <v>7</v>
      </c>
      <c r="C480" s="420" t="s">
        <v>419</v>
      </c>
      <c r="D480" s="420" t="s">
        <v>435</v>
      </c>
      <c r="E480" t="s">
        <v>553</v>
      </c>
    </row>
    <row r="481" spans="1:5">
      <c r="A481" s="420" t="s">
        <v>412</v>
      </c>
      <c r="B481" s="420" t="s">
        <v>7</v>
      </c>
      <c r="C481" s="420" t="s">
        <v>419</v>
      </c>
      <c r="D481" s="420" t="s">
        <v>436</v>
      </c>
      <c r="E481" t="s">
        <v>553</v>
      </c>
    </row>
    <row r="482" spans="1:5">
      <c r="A482" s="420" t="s">
        <v>412</v>
      </c>
      <c r="B482" s="420" t="s">
        <v>7</v>
      </c>
      <c r="C482" s="420" t="s">
        <v>419</v>
      </c>
      <c r="D482" s="420" t="s">
        <v>421</v>
      </c>
      <c r="E482" t="s">
        <v>553</v>
      </c>
    </row>
    <row r="483" spans="1:5">
      <c r="A483" s="420" t="s">
        <v>412</v>
      </c>
      <c r="B483" s="420" t="s">
        <v>7</v>
      </c>
      <c r="C483" s="420" t="s">
        <v>419</v>
      </c>
      <c r="D483" s="420" t="s">
        <v>422</v>
      </c>
      <c r="E483" t="s">
        <v>553</v>
      </c>
    </row>
    <row r="484" spans="1:5">
      <c r="A484" s="420" t="s">
        <v>412</v>
      </c>
      <c r="B484" s="420" t="s">
        <v>7</v>
      </c>
      <c r="C484" s="420" t="s">
        <v>419</v>
      </c>
      <c r="D484" s="420" t="s">
        <v>423</v>
      </c>
      <c r="E484" t="s">
        <v>553</v>
      </c>
    </row>
    <row r="485" spans="1:5">
      <c r="A485" s="420" t="s">
        <v>412</v>
      </c>
      <c r="B485" s="420" t="s">
        <v>7</v>
      </c>
      <c r="C485" s="420" t="s">
        <v>419</v>
      </c>
      <c r="D485" s="420" t="s">
        <v>424</v>
      </c>
      <c r="E485" t="s">
        <v>553</v>
      </c>
    </row>
    <row r="486" spans="1:5">
      <c r="A486" s="420" t="s">
        <v>412</v>
      </c>
      <c r="B486" s="420" t="s">
        <v>7</v>
      </c>
      <c r="C486" s="420" t="s">
        <v>419</v>
      </c>
      <c r="D486" s="420" t="s">
        <v>425</v>
      </c>
      <c r="E486" t="s">
        <v>553</v>
      </c>
    </row>
    <row r="487" spans="1:5">
      <c r="A487" s="420" t="s">
        <v>412</v>
      </c>
      <c r="B487" s="420" t="s">
        <v>7</v>
      </c>
      <c r="C487" s="420" t="s">
        <v>426</v>
      </c>
      <c r="D487" s="420" t="s">
        <v>423</v>
      </c>
      <c r="E487" t="s">
        <v>555</v>
      </c>
    </row>
    <row r="488" spans="1:5">
      <c r="A488" s="420" t="s">
        <v>412</v>
      </c>
      <c r="B488" s="420" t="s">
        <v>7</v>
      </c>
      <c r="C488" s="420" t="s">
        <v>426</v>
      </c>
      <c r="D488" s="420" t="s">
        <v>443</v>
      </c>
      <c r="E488" t="s">
        <v>555</v>
      </c>
    </row>
    <row r="489" spans="1:5">
      <c r="A489" s="420" t="s">
        <v>412</v>
      </c>
      <c r="B489" s="420" t="s">
        <v>7</v>
      </c>
      <c r="C489" s="420" t="s">
        <v>395</v>
      </c>
      <c r="D489" s="420" t="s">
        <v>394</v>
      </c>
      <c r="E489" t="s">
        <v>553</v>
      </c>
    </row>
    <row r="490" spans="1:5">
      <c r="A490" s="420" t="s">
        <v>412</v>
      </c>
      <c r="B490" s="420" t="s">
        <v>7</v>
      </c>
      <c r="C490" s="420" t="s">
        <v>395</v>
      </c>
      <c r="D490" s="420" t="s">
        <v>396</v>
      </c>
      <c r="E490" t="s">
        <v>553</v>
      </c>
    </row>
    <row r="491" spans="1:5">
      <c r="A491" s="420" t="s">
        <v>412</v>
      </c>
      <c r="B491" s="420" t="s">
        <v>7</v>
      </c>
      <c r="C491" s="420" t="s">
        <v>395</v>
      </c>
      <c r="D491" s="420" t="s">
        <v>487</v>
      </c>
      <c r="E491" t="s">
        <v>553</v>
      </c>
    </row>
    <row r="492" spans="1:5">
      <c r="A492" s="420" t="s">
        <v>412</v>
      </c>
      <c r="B492" s="420" t="s">
        <v>7</v>
      </c>
      <c r="C492" s="420" t="s">
        <v>395</v>
      </c>
      <c r="D492" s="420" t="s">
        <v>398</v>
      </c>
      <c r="E492" t="s">
        <v>553</v>
      </c>
    </row>
    <row r="493" spans="1:5">
      <c r="A493" s="420" t="s">
        <v>412</v>
      </c>
      <c r="B493" s="420" t="s">
        <v>7</v>
      </c>
      <c r="C493" s="420" t="s">
        <v>395</v>
      </c>
      <c r="D493" s="420" t="s">
        <v>399</v>
      </c>
      <c r="E493" t="s">
        <v>553</v>
      </c>
    </row>
    <row r="494" spans="1:5">
      <c r="A494" s="420" t="s">
        <v>412</v>
      </c>
      <c r="B494" s="420" t="s">
        <v>7</v>
      </c>
      <c r="C494" s="420" t="s">
        <v>395</v>
      </c>
      <c r="D494" s="420" t="s">
        <v>431</v>
      </c>
      <c r="E494" t="s">
        <v>553</v>
      </c>
    </row>
    <row r="495" spans="1:5">
      <c r="A495" s="420" t="s">
        <v>412</v>
      </c>
      <c r="B495" s="420" t="s">
        <v>7</v>
      </c>
      <c r="C495" s="420" t="s">
        <v>395</v>
      </c>
      <c r="D495" s="420" t="s">
        <v>414</v>
      </c>
      <c r="E495" t="s">
        <v>553</v>
      </c>
    </row>
    <row r="496" spans="1:5">
      <c r="A496" s="420" t="s">
        <v>412</v>
      </c>
      <c r="B496" s="420" t="s">
        <v>7</v>
      </c>
      <c r="C496" s="420" t="s">
        <v>395</v>
      </c>
      <c r="D496" s="420" t="s">
        <v>432</v>
      </c>
      <c r="E496" t="s">
        <v>553</v>
      </c>
    </row>
    <row r="497" spans="1:5">
      <c r="A497" s="420" t="s">
        <v>412</v>
      </c>
      <c r="B497" s="420" t="s">
        <v>7</v>
      </c>
      <c r="C497" s="420" t="s">
        <v>395</v>
      </c>
      <c r="D497" s="420" t="s">
        <v>452</v>
      </c>
      <c r="E497" t="s">
        <v>553</v>
      </c>
    </row>
    <row r="498" spans="1:5">
      <c r="A498" s="420" t="s">
        <v>412</v>
      </c>
      <c r="B498" s="420" t="s">
        <v>7</v>
      </c>
      <c r="C498" s="420" t="s">
        <v>437</v>
      </c>
      <c r="D498" s="420" t="s">
        <v>420</v>
      </c>
      <c r="E498" t="s">
        <v>553</v>
      </c>
    </row>
    <row r="499" spans="1:5">
      <c r="A499" s="420" t="s">
        <v>412</v>
      </c>
      <c r="B499" s="420" t="s">
        <v>7</v>
      </c>
      <c r="C499" s="420" t="s">
        <v>437</v>
      </c>
      <c r="D499" s="420" t="s">
        <v>438</v>
      </c>
      <c r="E499" t="s">
        <v>553</v>
      </c>
    </row>
    <row r="500" spans="1:5">
      <c r="A500" s="420" t="s">
        <v>412</v>
      </c>
      <c r="B500" s="420" t="s">
        <v>7</v>
      </c>
      <c r="C500" s="420" t="s">
        <v>437</v>
      </c>
      <c r="D500" s="420" t="s">
        <v>439</v>
      </c>
      <c r="E500" t="s">
        <v>553</v>
      </c>
    </row>
    <row r="501" spans="1:5">
      <c r="A501" s="420" t="s">
        <v>412</v>
      </c>
      <c r="B501" s="420" t="s">
        <v>7</v>
      </c>
      <c r="C501" s="420" t="s">
        <v>437</v>
      </c>
      <c r="D501" s="420" t="s">
        <v>465</v>
      </c>
      <c r="E501" t="s">
        <v>553</v>
      </c>
    </row>
    <row r="502" spans="1:5">
      <c r="A502" s="420" t="s">
        <v>412</v>
      </c>
      <c r="B502" s="420" t="s">
        <v>7</v>
      </c>
      <c r="C502" s="420" t="s">
        <v>437</v>
      </c>
      <c r="D502" s="420" t="s">
        <v>466</v>
      </c>
      <c r="E502" t="s">
        <v>553</v>
      </c>
    </row>
    <row r="503" spans="1:5">
      <c r="A503" s="420" t="s">
        <v>412</v>
      </c>
      <c r="B503" s="420" t="s">
        <v>7</v>
      </c>
      <c r="C503" s="420" t="s">
        <v>437</v>
      </c>
      <c r="D503" s="420" t="s">
        <v>467</v>
      </c>
      <c r="E503" t="s">
        <v>553</v>
      </c>
    </row>
    <row r="504" spans="1:5">
      <c r="A504" s="420" t="s">
        <v>412</v>
      </c>
      <c r="B504" s="420" t="s">
        <v>7</v>
      </c>
      <c r="C504" s="420" t="s">
        <v>437</v>
      </c>
      <c r="D504" s="420" t="s">
        <v>468</v>
      </c>
      <c r="E504" t="s">
        <v>553</v>
      </c>
    </row>
    <row r="505" spans="1:5">
      <c r="A505" s="420" t="s">
        <v>412</v>
      </c>
      <c r="B505" s="420" t="s">
        <v>7</v>
      </c>
      <c r="C505" s="420" t="s">
        <v>437</v>
      </c>
      <c r="D505" s="420" t="s">
        <v>469</v>
      </c>
      <c r="E505" t="s">
        <v>553</v>
      </c>
    </row>
    <row r="506" spans="1:5">
      <c r="A506" s="420" t="s">
        <v>412</v>
      </c>
      <c r="B506" s="420" t="s">
        <v>7</v>
      </c>
      <c r="C506" s="420" t="s">
        <v>437</v>
      </c>
      <c r="D506" s="420" t="s">
        <v>470</v>
      </c>
      <c r="E506" t="s">
        <v>553</v>
      </c>
    </row>
    <row r="507" spans="1:5">
      <c r="A507" s="420" t="s">
        <v>412</v>
      </c>
      <c r="B507" s="420" t="s">
        <v>7</v>
      </c>
      <c r="C507" s="420" t="s">
        <v>437</v>
      </c>
      <c r="D507" s="420" t="s">
        <v>443</v>
      </c>
      <c r="E507" t="s">
        <v>553</v>
      </c>
    </row>
    <row r="508" spans="1:5">
      <c r="A508" s="420" t="s">
        <v>412</v>
      </c>
      <c r="B508" s="420" t="s">
        <v>7</v>
      </c>
      <c r="C508" s="420" t="s">
        <v>437</v>
      </c>
      <c r="D508" s="420" t="s">
        <v>444</v>
      </c>
      <c r="E508" t="s">
        <v>553</v>
      </c>
    </row>
    <row r="509" spans="1:5">
      <c r="A509" s="420" t="s">
        <v>412</v>
      </c>
      <c r="B509" s="420" t="s">
        <v>7</v>
      </c>
      <c r="C509" s="420" t="s">
        <v>437</v>
      </c>
      <c r="D509" s="420" t="s">
        <v>445</v>
      </c>
      <c r="E509" t="s">
        <v>553</v>
      </c>
    </row>
    <row r="510" spans="1:5">
      <c r="A510" s="420" t="s">
        <v>412</v>
      </c>
      <c r="B510" s="420" t="s">
        <v>7</v>
      </c>
      <c r="C510" s="420" t="s">
        <v>437</v>
      </c>
      <c r="D510" s="420" t="s">
        <v>471</v>
      </c>
      <c r="E510" t="s">
        <v>553</v>
      </c>
    </row>
    <row r="511" spans="1:5">
      <c r="A511" s="420" t="s">
        <v>412</v>
      </c>
      <c r="B511" s="420" t="s">
        <v>7</v>
      </c>
      <c r="C511" s="420" t="s">
        <v>437</v>
      </c>
      <c r="D511" s="420" t="s">
        <v>472</v>
      </c>
      <c r="E511" t="s">
        <v>553</v>
      </c>
    </row>
    <row r="512" spans="1:5">
      <c r="A512" s="420" t="s">
        <v>412</v>
      </c>
      <c r="B512" s="420" t="s">
        <v>7</v>
      </c>
      <c r="C512" s="420" t="s">
        <v>437</v>
      </c>
      <c r="D512" s="420" t="s">
        <v>473</v>
      </c>
      <c r="E512" t="s">
        <v>553</v>
      </c>
    </row>
    <row r="513" spans="1:5">
      <c r="A513" s="420" t="s">
        <v>412</v>
      </c>
      <c r="B513" s="420" t="s">
        <v>7</v>
      </c>
      <c r="C513" s="420" t="s">
        <v>437</v>
      </c>
      <c r="D513" s="420" t="s">
        <v>449</v>
      </c>
      <c r="E513" t="s">
        <v>553</v>
      </c>
    </row>
    <row r="514" spans="1:5">
      <c r="A514" s="420" t="s">
        <v>412</v>
      </c>
      <c r="B514" s="420" t="s">
        <v>7</v>
      </c>
      <c r="C514" s="420" t="s">
        <v>437</v>
      </c>
      <c r="D514" s="420" t="s">
        <v>450</v>
      </c>
      <c r="E514" t="s">
        <v>553</v>
      </c>
    </row>
    <row r="515" spans="1:5">
      <c r="A515" s="420" t="s">
        <v>412</v>
      </c>
      <c r="B515" s="420" t="s">
        <v>7</v>
      </c>
      <c r="C515" s="420" t="s">
        <v>437</v>
      </c>
      <c r="D515" s="420" t="s">
        <v>451</v>
      </c>
      <c r="E515" t="s">
        <v>553</v>
      </c>
    </row>
    <row r="516" spans="1:5">
      <c r="A516" s="420" t="s">
        <v>464</v>
      </c>
      <c r="B516" s="420" t="s">
        <v>8</v>
      </c>
      <c r="C516" s="420" t="s">
        <v>404</v>
      </c>
      <c r="D516" s="420" t="s">
        <v>405</v>
      </c>
      <c r="E516" t="s">
        <v>553</v>
      </c>
    </row>
    <row r="517" spans="1:5">
      <c r="A517" s="420" t="s">
        <v>464</v>
      </c>
      <c r="B517" s="420" t="s">
        <v>8</v>
      </c>
      <c r="C517" s="420" t="s">
        <v>404</v>
      </c>
      <c r="D517" s="420" t="s">
        <v>406</v>
      </c>
      <c r="E517" t="s">
        <v>553</v>
      </c>
    </row>
    <row r="518" spans="1:5">
      <c r="A518" s="420" t="s">
        <v>464</v>
      </c>
      <c r="B518" s="420" t="s">
        <v>8</v>
      </c>
      <c r="C518" s="420" t="s">
        <v>404</v>
      </c>
      <c r="D518" s="420" t="s">
        <v>407</v>
      </c>
      <c r="E518" t="s">
        <v>553</v>
      </c>
    </row>
    <row r="519" spans="1:5">
      <c r="A519" s="420" t="s">
        <v>464</v>
      </c>
      <c r="B519" s="420" t="s">
        <v>8</v>
      </c>
      <c r="C519" s="420" t="s">
        <v>404</v>
      </c>
      <c r="D519" s="420" t="s">
        <v>443</v>
      </c>
      <c r="E519" t="s">
        <v>553</v>
      </c>
    </row>
    <row r="520" spans="1:5">
      <c r="A520" s="420" t="s">
        <v>464</v>
      </c>
      <c r="B520" s="420" t="s">
        <v>8</v>
      </c>
      <c r="C520" s="420" t="s">
        <v>404</v>
      </c>
      <c r="D520" s="420" t="s">
        <v>444</v>
      </c>
      <c r="E520" t="s">
        <v>553</v>
      </c>
    </row>
    <row r="521" spans="1:5">
      <c r="A521" s="420" t="s">
        <v>464</v>
      </c>
      <c r="B521" s="420" t="s">
        <v>8</v>
      </c>
      <c r="C521" s="420" t="s">
        <v>404</v>
      </c>
      <c r="D521" s="420" t="s">
        <v>445</v>
      </c>
      <c r="E521" t="s">
        <v>553</v>
      </c>
    </row>
    <row r="522" spans="1:5">
      <c r="A522" s="420" t="s">
        <v>464</v>
      </c>
      <c r="B522" s="420" t="s">
        <v>8</v>
      </c>
      <c r="C522" s="420" t="s">
        <v>391</v>
      </c>
      <c r="D522" s="420" t="s">
        <v>448</v>
      </c>
      <c r="E522" t="s">
        <v>553</v>
      </c>
    </row>
    <row r="523" spans="1:5">
      <c r="A523" s="420" t="s">
        <v>464</v>
      </c>
      <c r="B523" s="420" t="s">
        <v>8</v>
      </c>
      <c r="C523" s="420" t="s">
        <v>391</v>
      </c>
      <c r="D523" s="420" t="s">
        <v>412</v>
      </c>
      <c r="E523" t="s">
        <v>553</v>
      </c>
    </row>
    <row r="524" spans="1:5">
      <c r="A524" s="420" t="s">
        <v>464</v>
      </c>
      <c r="B524" s="420" t="s">
        <v>8</v>
      </c>
      <c r="C524" s="420" t="s">
        <v>391</v>
      </c>
      <c r="D524" s="420" t="s">
        <v>394</v>
      </c>
      <c r="E524" t="s">
        <v>553</v>
      </c>
    </row>
    <row r="525" spans="1:5">
      <c r="A525" s="420" t="s">
        <v>464</v>
      </c>
      <c r="B525" s="420" t="s">
        <v>8</v>
      </c>
      <c r="C525" s="420" t="s">
        <v>391</v>
      </c>
      <c r="D525" s="420" t="s">
        <v>396</v>
      </c>
      <c r="E525" t="s">
        <v>553</v>
      </c>
    </row>
    <row r="526" spans="1:5">
      <c r="A526" s="420" t="s">
        <v>464</v>
      </c>
      <c r="B526" s="420" t="s">
        <v>8</v>
      </c>
      <c r="C526" s="420" t="s">
        <v>391</v>
      </c>
      <c r="D526" s="420" t="s">
        <v>455</v>
      </c>
      <c r="E526" t="s">
        <v>553</v>
      </c>
    </row>
    <row r="527" spans="1:5">
      <c r="A527" s="420" t="s">
        <v>464</v>
      </c>
      <c r="B527" s="420" t="s">
        <v>8</v>
      </c>
      <c r="C527" s="420" t="s">
        <v>391</v>
      </c>
      <c r="D527" s="420" t="s">
        <v>398</v>
      </c>
      <c r="E527" t="s">
        <v>553</v>
      </c>
    </row>
    <row r="528" spans="1:5">
      <c r="A528" s="420" t="s">
        <v>464</v>
      </c>
      <c r="B528" s="420" t="s">
        <v>8</v>
      </c>
      <c r="C528" s="420" t="s">
        <v>391</v>
      </c>
      <c r="D528" s="420" t="s">
        <v>399</v>
      </c>
      <c r="E528" t="s">
        <v>553</v>
      </c>
    </row>
    <row r="529" spans="1:5">
      <c r="A529" s="420" t="s">
        <v>464</v>
      </c>
      <c r="B529" s="420" t="s">
        <v>8</v>
      </c>
      <c r="C529" s="420" t="s">
        <v>391</v>
      </c>
      <c r="D529" s="420" t="s">
        <v>431</v>
      </c>
      <c r="E529" t="s">
        <v>553</v>
      </c>
    </row>
    <row r="530" spans="1:5">
      <c r="A530" s="420" t="s">
        <v>464</v>
      </c>
      <c r="B530" s="420" t="s">
        <v>8</v>
      </c>
      <c r="C530" s="420" t="s">
        <v>391</v>
      </c>
      <c r="D530" s="420" t="s">
        <v>392</v>
      </c>
      <c r="E530" t="s">
        <v>553</v>
      </c>
    </row>
    <row r="531" spans="1:5">
      <c r="A531" s="420" t="s">
        <v>464</v>
      </c>
      <c r="B531" s="420" t="s">
        <v>8</v>
      </c>
      <c r="C531" s="420" t="s">
        <v>391</v>
      </c>
      <c r="D531" s="420" t="s">
        <v>413</v>
      </c>
      <c r="E531" t="s">
        <v>553</v>
      </c>
    </row>
    <row r="532" spans="1:5">
      <c r="A532" s="420" t="s">
        <v>464</v>
      </c>
      <c r="B532" s="420" t="s">
        <v>8</v>
      </c>
      <c r="C532" s="420" t="s">
        <v>391</v>
      </c>
      <c r="D532" s="420" t="s">
        <v>414</v>
      </c>
      <c r="E532" t="s">
        <v>553</v>
      </c>
    </row>
    <row r="533" spans="1:5">
      <c r="A533" s="420" t="s">
        <v>464</v>
      </c>
      <c r="B533" s="420" t="s">
        <v>8</v>
      </c>
      <c r="C533" s="420" t="s">
        <v>391</v>
      </c>
      <c r="D533" s="420" t="s">
        <v>449</v>
      </c>
      <c r="E533" t="s">
        <v>553</v>
      </c>
    </row>
    <row r="534" spans="1:5">
      <c r="A534" s="420" t="s">
        <v>464</v>
      </c>
      <c r="B534" s="420" t="s">
        <v>8</v>
      </c>
      <c r="C534" s="420" t="s">
        <v>391</v>
      </c>
      <c r="D534" s="420" t="s">
        <v>450</v>
      </c>
      <c r="E534" t="s">
        <v>553</v>
      </c>
    </row>
    <row r="535" spans="1:5">
      <c r="A535" s="420" t="s">
        <v>464</v>
      </c>
      <c r="B535" s="420" t="s">
        <v>8</v>
      </c>
      <c r="C535" s="420" t="s">
        <v>391</v>
      </c>
      <c r="D535" s="420" t="s">
        <v>451</v>
      </c>
      <c r="E535" t="s">
        <v>553</v>
      </c>
    </row>
    <row r="536" spans="1:5">
      <c r="A536" s="420" t="s">
        <v>464</v>
      </c>
      <c r="B536" s="420" t="s">
        <v>8</v>
      </c>
      <c r="C536" s="420" t="s">
        <v>391</v>
      </c>
      <c r="D536" s="420" t="s">
        <v>456</v>
      </c>
      <c r="E536" t="s">
        <v>553</v>
      </c>
    </row>
    <row r="537" spans="1:5">
      <c r="A537" s="420" t="s">
        <v>464</v>
      </c>
      <c r="B537" s="420" t="s">
        <v>8</v>
      </c>
      <c r="C537" s="420" t="s">
        <v>391</v>
      </c>
      <c r="D537" s="420" t="s">
        <v>457</v>
      </c>
      <c r="E537" t="s">
        <v>553</v>
      </c>
    </row>
    <row r="538" spans="1:5">
      <c r="A538" s="420" t="s">
        <v>464</v>
      </c>
      <c r="B538" s="420" t="s">
        <v>8</v>
      </c>
      <c r="C538" s="420" t="s">
        <v>391</v>
      </c>
      <c r="D538" s="420" t="s">
        <v>458</v>
      </c>
      <c r="E538" t="s">
        <v>553</v>
      </c>
    </row>
    <row r="539" spans="1:5">
      <c r="A539" s="420" t="s">
        <v>464</v>
      </c>
      <c r="B539" s="420" t="s">
        <v>8</v>
      </c>
      <c r="C539" s="420" t="s">
        <v>391</v>
      </c>
      <c r="D539" s="420" t="s">
        <v>415</v>
      </c>
      <c r="E539" t="s">
        <v>553</v>
      </c>
    </row>
    <row r="540" spans="1:5">
      <c r="A540" s="420" t="s">
        <v>464</v>
      </c>
      <c r="B540" s="420" t="s">
        <v>8</v>
      </c>
      <c r="C540" s="420" t="s">
        <v>391</v>
      </c>
      <c r="D540" s="420" t="s">
        <v>416</v>
      </c>
      <c r="E540" t="s">
        <v>553</v>
      </c>
    </row>
    <row r="541" spans="1:5">
      <c r="A541" s="420" t="s">
        <v>464</v>
      </c>
      <c r="B541" s="420" t="s">
        <v>8</v>
      </c>
      <c r="C541" s="420" t="s">
        <v>391</v>
      </c>
      <c r="D541" s="420" t="s">
        <v>417</v>
      </c>
      <c r="E541" t="s">
        <v>553</v>
      </c>
    </row>
    <row r="542" spans="1:5">
      <c r="A542" s="420" t="s">
        <v>464</v>
      </c>
      <c r="B542" s="420" t="s">
        <v>8</v>
      </c>
      <c r="C542" s="420" t="s">
        <v>393</v>
      </c>
      <c r="D542" s="420" t="s">
        <v>453</v>
      </c>
      <c r="E542" t="s">
        <v>553</v>
      </c>
    </row>
    <row r="543" spans="1:5">
      <c r="A543" s="420" t="s">
        <v>464</v>
      </c>
      <c r="B543" s="420" t="s">
        <v>8</v>
      </c>
      <c r="C543" s="420" t="s">
        <v>393</v>
      </c>
      <c r="D543" s="420" t="s">
        <v>394</v>
      </c>
      <c r="E543" t="s">
        <v>553</v>
      </c>
    </row>
    <row r="544" spans="1:5">
      <c r="A544" s="420" t="s">
        <v>464</v>
      </c>
      <c r="B544" s="420" t="s">
        <v>8</v>
      </c>
      <c r="C544" s="420" t="s">
        <v>419</v>
      </c>
      <c r="D544" s="420" t="s">
        <v>554</v>
      </c>
      <c r="E544" t="s">
        <v>553</v>
      </c>
    </row>
    <row r="545" spans="1:5">
      <c r="A545" s="420" t="s">
        <v>464</v>
      </c>
      <c r="B545" s="420" t="s">
        <v>8</v>
      </c>
      <c r="C545" s="420" t="s">
        <v>419</v>
      </c>
      <c r="D545" s="420" t="s">
        <v>480</v>
      </c>
      <c r="E545" t="s">
        <v>553</v>
      </c>
    </row>
    <row r="546" spans="1:5">
      <c r="A546" s="420" t="s">
        <v>464</v>
      </c>
      <c r="B546" s="420" t="s">
        <v>8</v>
      </c>
      <c r="C546" s="420" t="s">
        <v>419</v>
      </c>
      <c r="D546" s="420" t="s">
        <v>499</v>
      </c>
      <c r="E546" t="s">
        <v>553</v>
      </c>
    </row>
    <row r="547" spans="1:5">
      <c r="A547" s="420" t="s">
        <v>464</v>
      </c>
      <c r="B547" s="420" t="s">
        <v>8</v>
      </c>
      <c r="C547" s="420" t="s">
        <v>419</v>
      </c>
      <c r="D547" s="420" t="s">
        <v>420</v>
      </c>
      <c r="E547" t="s">
        <v>553</v>
      </c>
    </row>
    <row r="548" spans="1:5">
      <c r="A548" s="420" t="s">
        <v>464</v>
      </c>
      <c r="B548" s="420" t="s">
        <v>8</v>
      </c>
      <c r="C548" s="420" t="s">
        <v>419</v>
      </c>
      <c r="D548" s="420" t="s">
        <v>434</v>
      </c>
      <c r="E548" t="s">
        <v>553</v>
      </c>
    </row>
    <row r="549" spans="1:5">
      <c r="A549" s="420" t="s">
        <v>464</v>
      </c>
      <c r="B549" s="420" t="s">
        <v>8</v>
      </c>
      <c r="C549" s="420" t="s">
        <v>419</v>
      </c>
      <c r="D549" s="420" t="s">
        <v>435</v>
      </c>
      <c r="E549" t="s">
        <v>553</v>
      </c>
    </row>
    <row r="550" spans="1:5">
      <c r="A550" s="420" t="s">
        <v>464</v>
      </c>
      <c r="B550" s="420" t="s">
        <v>8</v>
      </c>
      <c r="C550" s="420" t="s">
        <v>419</v>
      </c>
      <c r="D550" s="420" t="s">
        <v>436</v>
      </c>
      <c r="E550" t="s">
        <v>553</v>
      </c>
    </row>
    <row r="551" spans="1:5">
      <c r="A551" s="420" t="s">
        <v>464</v>
      </c>
      <c r="B551" s="420" t="s">
        <v>8</v>
      </c>
      <c r="C551" s="420" t="s">
        <v>419</v>
      </c>
      <c r="D551" s="420" t="s">
        <v>421</v>
      </c>
      <c r="E551" t="s">
        <v>553</v>
      </c>
    </row>
    <row r="552" spans="1:5">
      <c r="A552" s="420" t="s">
        <v>464</v>
      </c>
      <c r="B552" s="420" t="s">
        <v>8</v>
      </c>
      <c r="C552" s="420" t="s">
        <v>419</v>
      </c>
      <c r="D552" s="420" t="s">
        <v>422</v>
      </c>
      <c r="E552" t="s">
        <v>553</v>
      </c>
    </row>
    <row r="553" spans="1:5">
      <c r="A553" s="420" t="s">
        <v>464</v>
      </c>
      <c r="B553" s="420" t="s">
        <v>8</v>
      </c>
      <c r="C553" s="420" t="s">
        <v>419</v>
      </c>
      <c r="D553" s="420" t="s">
        <v>423</v>
      </c>
      <c r="E553" t="s">
        <v>553</v>
      </c>
    </row>
    <row r="554" spans="1:5">
      <c r="A554" s="420" t="s">
        <v>464</v>
      </c>
      <c r="B554" s="420" t="s">
        <v>8</v>
      </c>
      <c r="C554" s="420" t="s">
        <v>419</v>
      </c>
      <c r="D554" s="420" t="s">
        <v>424</v>
      </c>
      <c r="E554" t="s">
        <v>553</v>
      </c>
    </row>
    <row r="555" spans="1:5">
      <c r="A555" s="420" t="s">
        <v>464</v>
      </c>
      <c r="B555" s="420" t="s">
        <v>8</v>
      </c>
      <c r="C555" s="420" t="s">
        <v>419</v>
      </c>
      <c r="D555" s="420" t="s">
        <v>425</v>
      </c>
      <c r="E555" t="s">
        <v>553</v>
      </c>
    </row>
    <row r="556" spans="1:5">
      <c r="A556" s="420" t="s">
        <v>464</v>
      </c>
      <c r="B556" s="420" t="s">
        <v>8</v>
      </c>
      <c r="C556" s="420" t="s">
        <v>395</v>
      </c>
      <c r="D556" s="420" t="s">
        <v>394</v>
      </c>
      <c r="E556" t="s">
        <v>553</v>
      </c>
    </row>
    <row r="557" spans="1:5">
      <c r="A557" s="420" t="s">
        <v>464</v>
      </c>
      <c r="B557" s="420" t="s">
        <v>8</v>
      </c>
      <c r="C557" s="420" t="s">
        <v>395</v>
      </c>
      <c r="D557" s="420" t="s">
        <v>396</v>
      </c>
      <c r="E557" t="s">
        <v>553</v>
      </c>
    </row>
    <row r="558" spans="1:5">
      <c r="A558" s="420" t="s">
        <v>464</v>
      </c>
      <c r="B558" s="420" t="s">
        <v>8</v>
      </c>
      <c r="C558" s="420" t="s">
        <v>395</v>
      </c>
      <c r="D558" s="420" t="s">
        <v>487</v>
      </c>
      <c r="E558" t="s">
        <v>553</v>
      </c>
    </row>
    <row r="559" spans="1:5">
      <c r="A559" s="420" t="s">
        <v>464</v>
      </c>
      <c r="B559" s="420" t="s">
        <v>8</v>
      </c>
      <c r="C559" s="420" t="s">
        <v>395</v>
      </c>
      <c r="D559" s="420" t="s">
        <v>397</v>
      </c>
      <c r="E559" t="s">
        <v>555</v>
      </c>
    </row>
    <row r="560" spans="1:5">
      <c r="A560" s="420" t="s">
        <v>464</v>
      </c>
      <c r="B560" s="420" t="s">
        <v>8</v>
      </c>
      <c r="C560" s="420" t="s">
        <v>395</v>
      </c>
      <c r="D560" s="420" t="s">
        <v>398</v>
      </c>
      <c r="E560" t="s">
        <v>553</v>
      </c>
    </row>
    <row r="561" spans="1:5">
      <c r="A561" s="420" t="s">
        <v>464</v>
      </c>
      <c r="B561" s="420" t="s">
        <v>8</v>
      </c>
      <c r="C561" s="420" t="s">
        <v>395</v>
      </c>
      <c r="D561" s="420" t="s">
        <v>399</v>
      </c>
      <c r="E561" t="s">
        <v>553</v>
      </c>
    </row>
    <row r="562" spans="1:5">
      <c r="A562" s="420" t="s">
        <v>464</v>
      </c>
      <c r="B562" s="420" t="s">
        <v>8</v>
      </c>
      <c r="C562" s="420" t="s">
        <v>395</v>
      </c>
      <c r="D562" s="420" t="s">
        <v>431</v>
      </c>
      <c r="E562" t="s">
        <v>553</v>
      </c>
    </row>
    <row r="563" spans="1:5">
      <c r="A563" s="420" t="s">
        <v>464</v>
      </c>
      <c r="B563" s="420" t="s">
        <v>8</v>
      </c>
      <c r="C563" s="420" t="s">
        <v>395</v>
      </c>
      <c r="D563" s="420" t="s">
        <v>414</v>
      </c>
      <c r="E563" t="s">
        <v>553</v>
      </c>
    </row>
    <row r="564" spans="1:5">
      <c r="A564" s="420" t="s">
        <v>464</v>
      </c>
      <c r="B564" s="420" t="s">
        <v>8</v>
      </c>
      <c r="C564" s="420" t="s">
        <v>395</v>
      </c>
      <c r="D564" s="420" t="s">
        <v>432</v>
      </c>
      <c r="E564" t="s">
        <v>553</v>
      </c>
    </row>
    <row r="565" spans="1:5">
      <c r="A565" s="420" t="s">
        <v>464</v>
      </c>
      <c r="B565" s="420" t="s">
        <v>8</v>
      </c>
      <c r="C565" s="420" t="s">
        <v>395</v>
      </c>
      <c r="D565" s="420" t="s">
        <v>452</v>
      </c>
      <c r="E565" t="s">
        <v>553</v>
      </c>
    </row>
    <row r="566" spans="1:5">
      <c r="A566" s="420" t="s">
        <v>464</v>
      </c>
      <c r="B566" s="420" t="s">
        <v>8</v>
      </c>
      <c r="C566" s="420" t="s">
        <v>437</v>
      </c>
      <c r="D566" s="420" t="s">
        <v>420</v>
      </c>
      <c r="E566" t="s">
        <v>553</v>
      </c>
    </row>
    <row r="567" spans="1:5">
      <c r="A567" s="420" t="s">
        <v>464</v>
      </c>
      <c r="B567" s="420" t="s">
        <v>8</v>
      </c>
      <c r="C567" s="420" t="s">
        <v>437</v>
      </c>
      <c r="D567" s="420" t="s">
        <v>438</v>
      </c>
      <c r="E567" t="s">
        <v>553</v>
      </c>
    </row>
    <row r="568" spans="1:5">
      <c r="A568" s="420" t="s">
        <v>464</v>
      </c>
      <c r="B568" s="420" t="s">
        <v>8</v>
      </c>
      <c r="C568" s="420" t="s">
        <v>437</v>
      </c>
      <c r="D568" s="420" t="s">
        <v>439</v>
      </c>
      <c r="E568" t="s">
        <v>553</v>
      </c>
    </row>
    <row r="569" spans="1:5">
      <c r="A569" s="420" t="s">
        <v>464</v>
      </c>
      <c r="B569" s="420" t="s">
        <v>8</v>
      </c>
      <c r="C569" s="420" t="s">
        <v>437</v>
      </c>
      <c r="D569" s="420" t="s">
        <v>465</v>
      </c>
      <c r="E569" t="s">
        <v>553</v>
      </c>
    </row>
    <row r="570" spans="1:5">
      <c r="A570" s="420" t="s">
        <v>464</v>
      </c>
      <c r="B570" s="420" t="s">
        <v>8</v>
      </c>
      <c r="C570" s="420" t="s">
        <v>437</v>
      </c>
      <c r="D570" s="420" t="s">
        <v>466</v>
      </c>
      <c r="E570" t="s">
        <v>553</v>
      </c>
    </row>
    <row r="571" spans="1:5">
      <c r="A571" s="420" t="s">
        <v>464</v>
      </c>
      <c r="B571" s="420" t="s">
        <v>8</v>
      </c>
      <c r="C571" s="420" t="s">
        <v>437</v>
      </c>
      <c r="D571" s="420" t="s">
        <v>467</v>
      </c>
      <c r="E571" t="s">
        <v>553</v>
      </c>
    </row>
    <row r="572" spans="1:5">
      <c r="A572" s="420" t="s">
        <v>464</v>
      </c>
      <c r="B572" s="420" t="s">
        <v>8</v>
      </c>
      <c r="C572" s="420" t="s">
        <v>437</v>
      </c>
      <c r="D572" s="420" t="s">
        <v>468</v>
      </c>
      <c r="E572" t="s">
        <v>553</v>
      </c>
    </row>
    <row r="573" spans="1:5">
      <c r="A573" s="420" t="s">
        <v>464</v>
      </c>
      <c r="B573" s="420" t="s">
        <v>8</v>
      </c>
      <c r="C573" s="420" t="s">
        <v>437</v>
      </c>
      <c r="D573" s="420" t="s">
        <v>469</v>
      </c>
      <c r="E573" t="s">
        <v>553</v>
      </c>
    </row>
    <row r="574" spans="1:5">
      <c r="A574" s="420" t="s">
        <v>464</v>
      </c>
      <c r="B574" s="420" t="s">
        <v>8</v>
      </c>
      <c r="C574" s="420" t="s">
        <v>437</v>
      </c>
      <c r="D574" s="420" t="s">
        <v>470</v>
      </c>
      <c r="E574" t="s">
        <v>553</v>
      </c>
    </row>
    <row r="575" spans="1:5">
      <c r="A575" s="420" t="s">
        <v>464</v>
      </c>
      <c r="B575" s="420" t="s">
        <v>8</v>
      </c>
      <c r="C575" s="420" t="s">
        <v>437</v>
      </c>
      <c r="D575" s="420" t="s">
        <v>443</v>
      </c>
      <c r="E575" t="s">
        <v>553</v>
      </c>
    </row>
    <row r="576" spans="1:5">
      <c r="A576" s="420" t="s">
        <v>464</v>
      </c>
      <c r="B576" s="420" t="s">
        <v>8</v>
      </c>
      <c r="C576" s="420" t="s">
        <v>437</v>
      </c>
      <c r="D576" s="420" t="s">
        <v>444</v>
      </c>
      <c r="E576" t="s">
        <v>553</v>
      </c>
    </row>
    <row r="577" spans="1:5">
      <c r="A577" s="420" t="s">
        <v>464</v>
      </c>
      <c r="B577" s="420" t="s">
        <v>8</v>
      </c>
      <c r="C577" s="420" t="s">
        <v>437</v>
      </c>
      <c r="D577" s="420" t="s">
        <v>445</v>
      </c>
      <c r="E577" t="s">
        <v>553</v>
      </c>
    </row>
    <row r="578" spans="1:5">
      <c r="A578" s="420" t="s">
        <v>464</v>
      </c>
      <c r="B578" s="420" t="s">
        <v>8</v>
      </c>
      <c r="C578" s="420" t="s">
        <v>437</v>
      </c>
      <c r="D578" s="420" t="s">
        <v>471</v>
      </c>
      <c r="E578" t="s">
        <v>553</v>
      </c>
    </row>
    <row r="579" spans="1:5">
      <c r="A579" s="420" t="s">
        <v>464</v>
      </c>
      <c r="B579" s="420" t="s">
        <v>8</v>
      </c>
      <c r="C579" s="420" t="s">
        <v>437</v>
      </c>
      <c r="D579" s="420" t="s">
        <v>472</v>
      </c>
      <c r="E579" t="s">
        <v>553</v>
      </c>
    </row>
    <row r="580" spans="1:5">
      <c r="A580" s="420" t="s">
        <v>464</v>
      </c>
      <c r="B580" s="420" t="s">
        <v>8</v>
      </c>
      <c r="C580" s="420" t="s">
        <v>437</v>
      </c>
      <c r="D580" s="420" t="s">
        <v>473</v>
      </c>
      <c r="E580" t="s">
        <v>553</v>
      </c>
    </row>
    <row r="581" spans="1:5">
      <c r="A581" s="420" t="s">
        <v>464</v>
      </c>
      <c r="B581" s="420" t="s">
        <v>8</v>
      </c>
      <c r="C581" s="420" t="s">
        <v>437</v>
      </c>
      <c r="D581" s="420" t="s">
        <v>449</v>
      </c>
      <c r="E581" t="s">
        <v>553</v>
      </c>
    </row>
    <row r="582" spans="1:5">
      <c r="A582" s="420" t="s">
        <v>464</v>
      </c>
      <c r="B582" s="420" t="s">
        <v>8</v>
      </c>
      <c r="C582" s="420" t="s">
        <v>437</v>
      </c>
      <c r="D582" s="420" t="s">
        <v>450</v>
      </c>
      <c r="E582" t="s">
        <v>553</v>
      </c>
    </row>
    <row r="583" spans="1:5">
      <c r="A583" s="420" t="s">
        <v>464</v>
      </c>
      <c r="B583" s="420" t="s">
        <v>8</v>
      </c>
      <c r="C583" s="420" t="s">
        <v>437</v>
      </c>
      <c r="D583" s="420" t="s">
        <v>451</v>
      </c>
      <c r="E583" t="s">
        <v>553</v>
      </c>
    </row>
    <row r="584" spans="1:5">
      <c r="A584" s="420" t="s">
        <v>474</v>
      </c>
      <c r="B584" s="420" t="s">
        <v>9</v>
      </c>
      <c r="C584" s="420" t="s">
        <v>404</v>
      </c>
      <c r="D584" s="420" t="s">
        <v>405</v>
      </c>
      <c r="E584" t="s">
        <v>553</v>
      </c>
    </row>
    <row r="585" spans="1:5">
      <c r="A585" s="420" t="s">
        <v>474</v>
      </c>
      <c r="B585" s="420" t="s">
        <v>9</v>
      </c>
      <c r="C585" s="420" t="s">
        <v>404</v>
      </c>
      <c r="D585" s="420" t="s">
        <v>406</v>
      </c>
      <c r="E585" t="s">
        <v>553</v>
      </c>
    </row>
    <row r="586" spans="1:5">
      <c r="A586" s="420" t="s">
        <v>474</v>
      </c>
      <c r="B586" s="420" t="s">
        <v>9</v>
      </c>
      <c r="C586" s="420" t="s">
        <v>404</v>
      </c>
      <c r="D586" s="420" t="s">
        <v>407</v>
      </c>
      <c r="E586" t="s">
        <v>553</v>
      </c>
    </row>
    <row r="587" spans="1:5">
      <c r="A587" s="420" t="s">
        <v>474</v>
      </c>
      <c r="B587" s="420" t="s">
        <v>9</v>
      </c>
      <c r="C587" s="420" t="s">
        <v>404</v>
      </c>
      <c r="D587" s="420" t="s">
        <v>443</v>
      </c>
      <c r="E587" t="s">
        <v>553</v>
      </c>
    </row>
    <row r="588" spans="1:5">
      <c r="A588" s="420" t="s">
        <v>474</v>
      </c>
      <c r="B588" s="420" t="s">
        <v>9</v>
      </c>
      <c r="C588" s="420" t="s">
        <v>404</v>
      </c>
      <c r="D588" s="420" t="s">
        <v>444</v>
      </c>
      <c r="E588" t="s">
        <v>553</v>
      </c>
    </row>
    <row r="589" spans="1:5">
      <c r="A589" s="420" t="s">
        <v>474</v>
      </c>
      <c r="B589" s="420" t="s">
        <v>9</v>
      </c>
      <c r="C589" s="420" t="s">
        <v>404</v>
      </c>
      <c r="D589" s="420" t="s">
        <v>445</v>
      </c>
      <c r="E589" t="s">
        <v>553</v>
      </c>
    </row>
    <row r="590" spans="1:5">
      <c r="A590" s="420" t="s">
        <v>474</v>
      </c>
      <c r="B590" s="420" t="s">
        <v>9</v>
      </c>
      <c r="C590" s="420" t="s">
        <v>391</v>
      </c>
      <c r="D590" s="420" t="s">
        <v>448</v>
      </c>
      <c r="E590" t="s">
        <v>553</v>
      </c>
    </row>
    <row r="591" spans="1:5">
      <c r="A591" s="420" t="s">
        <v>474</v>
      </c>
      <c r="B591" s="420" t="s">
        <v>9</v>
      </c>
      <c r="C591" s="420" t="s">
        <v>391</v>
      </c>
      <c r="D591" s="420" t="s">
        <v>412</v>
      </c>
      <c r="E591" t="s">
        <v>553</v>
      </c>
    </row>
    <row r="592" spans="1:5">
      <c r="A592" s="420" t="s">
        <v>474</v>
      </c>
      <c r="B592" s="420" t="s">
        <v>9</v>
      </c>
      <c r="C592" s="420" t="s">
        <v>391</v>
      </c>
      <c r="D592" s="420" t="s">
        <v>394</v>
      </c>
      <c r="E592" t="s">
        <v>553</v>
      </c>
    </row>
    <row r="593" spans="1:5">
      <c r="A593" s="420" t="s">
        <v>474</v>
      </c>
      <c r="B593" s="420" t="s">
        <v>9</v>
      </c>
      <c r="C593" s="420" t="s">
        <v>391</v>
      </c>
      <c r="D593" s="420" t="s">
        <v>396</v>
      </c>
      <c r="E593" t="s">
        <v>553</v>
      </c>
    </row>
    <row r="594" spans="1:5">
      <c r="A594" s="420" t="s">
        <v>474</v>
      </c>
      <c r="B594" s="420" t="s">
        <v>9</v>
      </c>
      <c r="C594" s="420" t="s">
        <v>391</v>
      </c>
      <c r="D594" s="420" t="s">
        <v>455</v>
      </c>
      <c r="E594" t="s">
        <v>553</v>
      </c>
    </row>
    <row r="595" spans="1:5">
      <c r="A595" s="420" t="s">
        <v>474</v>
      </c>
      <c r="B595" s="420" t="s">
        <v>9</v>
      </c>
      <c r="C595" s="420" t="s">
        <v>391</v>
      </c>
      <c r="D595" s="420" t="s">
        <v>398</v>
      </c>
      <c r="E595" t="s">
        <v>553</v>
      </c>
    </row>
    <row r="596" spans="1:5">
      <c r="A596" s="420" t="s">
        <v>474</v>
      </c>
      <c r="B596" s="420" t="s">
        <v>9</v>
      </c>
      <c r="C596" s="420" t="s">
        <v>391</v>
      </c>
      <c r="D596" s="420" t="s">
        <v>399</v>
      </c>
      <c r="E596" t="s">
        <v>553</v>
      </c>
    </row>
    <row r="597" spans="1:5">
      <c r="A597" s="420" t="s">
        <v>474</v>
      </c>
      <c r="B597" s="420" t="s">
        <v>9</v>
      </c>
      <c r="C597" s="420" t="s">
        <v>391</v>
      </c>
      <c r="D597" s="420" t="s">
        <v>431</v>
      </c>
      <c r="E597" t="s">
        <v>553</v>
      </c>
    </row>
    <row r="598" spans="1:5">
      <c r="A598" s="420" t="s">
        <v>474</v>
      </c>
      <c r="B598" s="420" t="s">
        <v>9</v>
      </c>
      <c r="C598" s="420" t="s">
        <v>391</v>
      </c>
      <c r="D598" s="420" t="s">
        <v>392</v>
      </c>
      <c r="E598" t="s">
        <v>553</v>
      </c>
    </row>
    <row r="599" spans="1:5">
      <c r="A599" s="420" t="s">
        <v>474</v>
      </c>
      <c r="B599" s="420" t="s">
        <v>9</v>
      </c>
      <c r="C599" s="420" t="s">
        <v>391</v>
      </c>
      <c r="D599" s="420" t="s">
        <v>413</v>
      </c>
      <c r="E599" t="s">
        <v>553</v>
      </c>
    </row>
    <row r="600" spans="1:5">
      <c r="A600" s="420" t="s">
        <v>474</v>
      </c>
      <c r="B600" s="420" t="s">
        <v>9</v>
      </c>
      <c r="C600" s="420" t="s">
        <v>391</v>
      </c>
      <c r="D600" s="420" t="s">
        <v>414</v>
      </c>
      <c r="E600" t="s">
        <v>553</v>
      </c>
    </row>
    <row r="601" spans="1:5">
      <c r="A601" s="420" t="s">
        <v>474</v>
      </c>
      <c r="B601" s="420" t="s">
        <v>9</v>
      </c>
      <c r="C601" s="420" t="s">
        <v>391</v>
      </c>
      <c r="D601" s="420" t="s">
        <v>449</v>
      </c>
      <c r="E601" t="s">
        <v>553</v>
      </c>
    </row>
    <row r="602" spans="1:5">
      <c r="A602" s="420" t="s">
        <v>474</v>
      </c>
      <c r="B602" s="420" t="s">
        <v>9</v>
      </c>
      <c r="C602" s="420" t="s">
        <v>391</v>
      </c>
      <c r="D602" s="420" t="s">
        <v>450</v>
      </c>
      <c r="E602" t="s">
        <v>553</v>
      </c>
    </row>
    <row r="603" spans="1:5">
      <c r="A603" s="420" t="s">
        <v>474</v>
      </c>
      <c r="B603" s="420" t="s">
        <v>9</v>
      </c>
      <c r="C603" s="420" t="s">
        <v>391</v>
      </c>
      <c r="D603" s="420" t="s">
        <v>451</v>
      </c>
      <c r="E603" t="s">
        <v>553</v>
      </c>
    </row>
    <row r="604" spans="1:5">
      <c r="A604" s="420" t="s">
        <v>474</v>
      </c>
      <c r="B604" s="420" t="s">
        <v>9</v>
      </c>
      <c r="C604" s="420" t="s">
        <v>391</v>
      </c>
      <c r="D604" s="420" t="s">
        <v>456</v>
      </c>
      <c r="E604" t="s">
        <v>553</v>
      </c>
    </row>
    <row r="605" spans="1:5">
      <c r="A605" s="420" t="s">
        <v>474</v>
      </c>
      <c r="B605" s="420" t="s">
        <v>9</v>
      </c>
      <c r="C605" s="420" t="s">
        <v>391</v>
      </c>
      <c r="D605" s="420" t="s">
        <v>457</v>
      </c>
      <c r="E605" t="s">
        <v>553</v>
      </c>
    </row>
    <row r="606" spans="1:5">
      <c r="A606" s="420" t="s">
        <v>474</v>
      </c>
      <c r="B606" s="420" t="s">
        <v>9</v>
      </c>
      <c r="C606" s="420" t="s">
        <v>391</v>
      </c>
      <c r="D606" s="420" t="s">
        <v>458</v>
      </c>
      <c r="E606" t="s">
        <v>553</v>
      </c>
    </row>
    <row r="607" spans="1:5">
      <c r="A607" s="420" t="s">
        <v>474</v>
      </c>
      <c r="B607" s="420" t="s">
        <v>9</v>
      </c>
      <c r="C607" s="420" t="s">
        <v>391</v>
      </c>
      <c r="D607" s="420" t="s">
        <v>415</v>
      </c>
      <c r="E607" t="s">
        <v>553</v>
      </c>
    </row>
    <row r="608" spans="1:5">
      <c r="A608" s="420" t="s">
        <v>474</v>
      </c>
      <c r="B608" s="420" t="s">
        <v>9</v>
      </c>
      <c r="C608" s="420" t="s">
        <v>391</v>
      </c>
      <c r="D608" s="420" t="s">
        <v>416</v>
      </c>
      <c r="E608" t="s">
        <v>553</v>
      </c>
    </row>
    <row r="609" spans="1:5">
      <c r="A609" s="420" t="s">
        <v>474</v>
      </c>
      <c r="B609" s="420" t="s">
        <v>9</v>
      </c>
      <c r="C609" s="420" t="s">
        <v>391</v>
      </c>
      <c r="D609" s="420" t="s">
        <v>417</v>
      </c>
      <c r="E609" t="s">
        <v>553</v>
      </c>
    </row>
    <row r="610" spans="1:5">
      <c r="A610" s="420" t="s">
        <v>474</v>
      </c>
      <c r="B610" s="420" t="s">
        <v>9</v>
      </c>
      <c r="C610" s="420" t="s">
        <v>418</v>
      </c>
      <c r="D610" s="420" t="s">
        <v>413</v>
      </c>
      <c r="E610" t="s">
        <v>555</v>
      </c>
    </row>
    <row r="611" spans="1:5">
      <c r="A611" s="420" t="s">
        <v>474</v>
      </c>
      <c r="B611" s="420" t="s">
        <v>9</v>
      </c>
      <c r="C611" s="420" t="s">
        <v>418</v>
      </c>
      <c r="D611" s="420" t="s">
        <v>475</v>
      </c>
      <c r="E611" t="s">
        <v>555</v>
      </c>
    </row>
    <row r="612" spans="1:5">
      <c r="A612" s="420" t="s">
        <v>474</v>
      </c>
      <c r="B612" s="420" t="s">
        <v>9</v>
      </c>
      <c r="C612" s="420" t="s">
        <v>418</v>
      </c>
      <c r="D612" s="420" t="s">
        <v>476</v>
      </c>
      <c r="E612" t="s">
        <v>555</v>
      </c>
    </row>
    <row r="613" spans="1:5">
      <c r="A613" s="420" t="s">
        <v>474</v>
      </c>
      <c r="B613" s="420" t="s">
        <v>9</v>
      </c>
      <c r="C613" s="420" t="s">
        <v>418</v>
      </c>
      <c r="D613" s="420" t="s">
        <v>443</v>
      </c>
      <c r="E613" t="s">
        <v>555</v>
      </c>
    </row>
    <row r="614" spans="1:5">
      <c r="A614" s="420" t="s">
        <v>474</v>
      </c>
      <c r="B614" s="420" t="s">
        <v>9</v>
      </c>
      <c r="C614" s="420" t="s">
        <v>418</v>
      </c>
      <c r="D614" s="420" t="s">
        <v>445</v>
      </c>
      <c r="E614" t="s">
        <v>555</v>
      </c>
    </row>
    <row r="615" spans="1:5">
      <c r="A615" s="420" t="s">
        <v>474</v>
      </c>
      <c r="B615" s="420" t="s">
        <v>9</v>
      </c>
      <c r="C615" s="420" t="s">
        <v>418</v>
      </c>
      <c r="D615" s="420" t="s">
        <v>477</v>
      </c>
      <c r="E615" t="s">
        <v>555</v>
      </c>
    </row>
    <row r="616" spans="1:5">
      <c r="A616" s="420" t="s">
        <v>474</v>
      </c>
      <c r="B616" s="420" t="s">
        <v>9</v>
      </c>
      <c r="C616" s="420" t="s">
        <v>418</v>
      </c>
      <c r="D616" s="420" t="s">
        <v>471</v>
      </c>
      <c r="E616" t="s">
        <v>555</v>
      </c>
    </row>
    <row r="617" spans="1:5">
      <c r="A617" s="420" t="s">
        <v>474</v>
      </c>
      <c r="B617" s="420" t="s">
        <v>9</v>
      </c>
      <c r="C617" s="420" t="s">
        <v>418</v>
      </c>
      <c r="D617" s="420" t="s">
        <v>472</v>
      </c>
      <c r="E617" t="s">
        <v>555</v>
      </c>
    </row>
    <row r="618" spans="1:5">
      <c r="A618" s="420" t="s">
        <v>474</v>
      </c>
      <c r="B618" s="420" t="s">
        <v>9</v>
      </c>
      <c r="C618" s="420" t="s">
        <v>393</v>
      </c>
      <c r="D618" s="420" t="s">
        <v>453</v>
      </c>
      <c r="E618" t="s">
        <v>553</v>
      </c>
    </row>
    <row r="619" spans="1:5">
      <c r="A619" s="420" t="s">
        <v>474</v>
      </c>
      <c r="B619" s="420" t="s">
        <v>9</v>
      </c>
      <c r="C619" s="420" t="s">
        <v>393</v>
      </c>
      <c r="D619" s="420" t="s">
        <v>394</v>
      </c>
      <c r="E619" t="s">
        <v>553</v>
      </c>
    </row>
    <row r="620" spans="1:5">
      <c r="A620" s="420" t="s">
        <v>474</v>
      </c>
      <c r="B620" s="420" t="s">
        <v>9</v>
      </c>
      <c r="C620" s="420" t="s">
        <v>478</v>
      </c>
      <c r="D620" s="420" t="s">
        <v>479</v>
      </c>
      <c r="E620" t="s">
        <v>555</v>
      </c>
    </row>
    <row r="621" spans="1:5">
      <c r="A621" s="420" t="s">
        <v>474</v>
      </c>
      <c r="B621" s="420" t="s">
        <v>9</v>
      </c>
      <c r="C621" s="420" t="s">
        <v>478</v>
      </c>
      <c r="D621" s="420" t="s">
        <v>440</v>
      </c>
      <c r="E621" t="s">
        <v>555</v>
      </c>
    </row>
    <row r="622" spans="1:5">
      <c r="A622" s="420" t="s">
        <v>474</v>
      </c>
      <c r="B622" s="420" t="s">
        <v>9</v>
      </c>
      <c r="C622" s="420" t="s">
        <v>419</v>
      </c>
      <c r="D622" s="420" t="s">
        <v>554</v>
      </c>
      <c r="E622" t="s">
        <v>553</v>
      </c>
    </row>
    <row r="623" spans="1:5">
      <c r="A623" s="420" t="s">
        <v>474</v>
      </c>
      <c r="B623" s="420" t="s">
        <v>9</v>
      </c>
      <c r="C623" s="420" t="s">
        <v>419</v>
      </c>
      <c r="D623" s="420" t="s">
        <v>480</v>
      </c>
      <c r="E623" t="s">
        <v>553</v>
      </c>
    </row>
    <row r="624" spans="1:5">
      <c r="A624" s="420" t="s">
        <v>474</v>
      </c>
      <c r="B624" s="420" t="s">
        <v>9</v>
      </c>
      <c r="C624" s="420" t="s">
        <v>419</v>
      </c>
      <c r="D624" s="420" t="s">
        <v>499</v>
      </c>
      <c r="E624" t="s">
        <v>553</v>
      </c>
    </row>
    <row r="625" spans="1:5">
      <c r="A625" s="420" t="s">
        <v>474</v>
      </c>
      <c r="B625" s="420" t="s">
        <v>9</v>
      </c>
      <c r="C625" s="420" t="s">
        <v>419</v>
      </c>
      <c r="D625" s="420" t="s">
        <v>420</v>
      </c>
      <c r="E625" t="s">
        <v>553</v>
      </c>
    </row>
    <row r="626" spans="1:5">
      <c r="A626" s="420" t="s">
        <v>474</v>
      </c>
      <c r="B626" s="420" t="s">
        <v>9</v>
      </c>
      <c r="C626" s="420" t="s">
        <v>419</v>
      </c>
      <c r="D626" s="420" t="s">
        <v>434</v>
      </c>
      <c r="E626" t="s">
        <v>553</v>
      </c>
    </row>
    <row r="627" spans="1:5">
      <c r="A627" s="420" t="s">
        <v>474</v>
      </c>
      <c r="B627" s="420" t="s">
        <v>9</v>
      </c>
      <c r="C627" s="420" t="s">
        <v>419</v>
      </c>
      <c r="D627" s="420" t="s">
        <v>435</v>
      </c>
      <c r="E627" t="s">
        <v>553</v>
      </c>
    </row>
    <row r="628" spans="1:5">
      <c r="A628" s="420" t="s">
        <v>474</v>
      </c>
      <c r="B628" s="420" t="s">
        <v>9</v>
      </c>
      <c r="C628" s="420" t="s">
        <v>419</v>
      </c>
      <c r="D628" s="420" t="s">
        <v>436</v>
      </c>
      <c r="E628" t="s">
        <v>553</v>
      </c>
    </row>
    <row r="629" spans="1:5">
      <c r="A629" s="420" t="s">
        <v>474</v>
      </c>
      <c r="B629" s="420" t="s">
        <v>9</v>
      </c>
      <c r="C629" s="420" t="s">
        <v>419</v>
      </c>
      <c r="D629" s="420" t="s">
        <v>421</v>
      </c>
      <c r="E629" t="s">
        <v>553</v>
      </c>
    </row>
    <row r="630" spans="1:5">
      <c r="A630" s="420" t="s">
        <v>474</v>
      </c>
      <c r="B630" s="420" t="s">
        <v>9</v>
      </c>
      <c r="C630" s="420" t="s">
        <v>419</v>
      </c>
      <c r="D630" s="420" t="s">
        <v>422</v>
      </c>
      <c r="E630" t="s">
        <v>553</v>
      </c>
    </row>
    <row r="631" spans="1:5">
      <c r="A631" s="420" t="s">
        <v>474</v>
      </c>
      <c r="B631" s="420" t="s">
        <v>9</v>
      </c>
      <c r="C631" s="420" t="s">
        <v>419</v>
      </c>
      <c r="D631" s="420" t="s">
        <v>423</v>
      </c>
      <c r="E631" t="s">
        <v>553</v>
      </c>
    </row>
    <row r="632" spans="1:5">
      <c r="A632" s="420" t="s">
        <v>474</v>
      </c>
      <c r="B632" s="420" t="s">
        <v>9</v>
      </c>
      <c r="C632" s="420" t="s">
        <v>419</v>
      </c>
      <c r="D632" s="420" t="s">
        <v>424</v>
      </c>
      <c r="E632" t="s">
        <v>553</v>
      </c>
    </row>
    <row r="633" spans="1:5">
      <c r="A633" s="420" t="s">
        <v>474</v>
      </c>
      <c r="B633" s="420" t="s">
        <v>9</v>
      </c>
      <c r="C633" s="420" t="s">
        <v>419</v>
      </c>
      <c r="D633" s="420" t="s">
        <v>425</v>
      </c>
      <c r="E633" t="s">
        <v>553</v>
      </c>
    </row>
    <row r="634" spans="1:5">
      <c r="A634" s="420" t="s">
        <v>474</v>
      </c>
      <c r="B634" s="420" t="s">
        <v>9</v>
      </c>
      <c r="C634" s="420" t="s">
        <v>481</v>
      </c>
      <c r="D634" s="420" t="s">
        <v>480</v>
      </c>
      <c r="E634" t="s">
        <v>555</v>
      </c>
    </row>
    <row r="635" spans="1:5">
      <c r="A635" s="420" t="s">
        <v>474</v>
      </c>
      <c r="B635" s="420" t="s">
        <v>9</v>
      </c>
      <c r="C635" s="420" t="s">
        <v>481</v>
      </c>
      <c r="D635" s="420" t="s">
        <v>434</v>
      </c>
      <c r="E635" t="s">
        <v>555</v>
      </c>
    </row>
    <row r="636" spans="1:5">
      <c r="A636" s="420" t="s">
        <v>474</v>
      </c>
      <c r="B636" s="420" t="s">
        <v>9</v>
      </c>
      <c r="C636" s="420" t="s">
        <v>481</v>
      </c>
      <c r="D636" s="420" t="s">
        <v>435</v>
      </c>
      <c r="E636" t="s">
        <v>555</v>
      </c>
    </row>
    <row r="637" spans="1:5">
      <c r="A637" s="420" t="s">
        <v>474</v>
      </c>
      <c r="B637" s="420" t="s">
        <v>9</v>
      </c>
      <c r="C637" s="420" t="s">
        <v>481</v>
      </c>
      <c r="D637" s="420" t="s">
        <v>469</v>
      </c>
      <c r="E637" t="s">
        <v>555</v>
      </c>
    </row>
    <row r="638" spans="1:5">
      <c r="A638" s="420" t="s">
        <v>474</v>
      </c>
      <c r="B638" s="420" t="s">
        <v>9</v>
      </c>
      <c r="C638" s="420" t="s">
        <v>481</v>
      </c>
      <c r="D638" s="420" t="s">
        <v>422</v>
      </c>
      <c r="E638" t="s">
        <v>555</v>
      </c>
    </row>
    <row r="639" spans="1:5">
      <c r="A639" s="420" t="s">
        <v>474</v>
      </c>
      <c r="B639" s="420" t="s">
        <v>9</v>
      </c>
      <c r="C639" s="420" t="s">
        <v>481</v>
      </c>
      <c r="D639" s="420" t="s">
        <v>424</v>
      </c>
      <c r="E639" t="s">
        <v>555</v>
      </c>
    </row>
    <row r="640" spans="1:5">
      <c r="A640" s="420" t="s">
        <v>474</v>
      </c>
      <c r="B640" s="420" t="s">
        <v>9</v>
      </c>
      <c r="C640" s="420" t="s">
        <v>481</v>
      </c>
      <c r="D640" s="420" t="s">
        <v>482</v>
      </c>
      <c r="E640" t="s">
        <v>555</v>
      </c>
    </row>
    <row r="641" spans="1:5">
      <c r="A641" s="420" t="s">
        <v>474</v>
      </c>
      <c r="B641" s="420" t="s">
        <v>9</v>
      </c>
      <c r="C641" s="420" t="s">
        <v>481</v>
      </c>
      <c r="D641" s="420" t="s">
        <v>428</v>
      </c>
      <c r="E641" t="s">
        <v>555</v>
      </c>
    </row>
    <row r="642" spans="1:5">
      <c r="A642" s="420" t="s">
        <v>474</v>
      </c>
      <c r="B642" s="420" t="s">
        <v>9</v>
      </c>
      <c r="C642" s="420" t="s">
        <v>481</v>
      </c>
      <c r="D642" s="420" t="s">
        <v>483</v>
      </c>
      <c r="E642" t="s">
        <v>555</v>
      </c>
    </row>
    <row r="643" spans="1:5">
      <c r="A643" s="420" t="s">
        <v>474</v>
      </c>
      <c r="B643" s="420" t="s">
        <v>9</v>
      </c>
      <c r="C643" s="420" t="s">
        <v>481</v>
      </c>
      <c r="D643" s="420" t="s">
        <v>463</v>
      </c>
      <c r="E643" t="s">
        <v>555</v>
      </c>
    </row>
    <row r="644" spans="1:5">
      <c r="A644" s="420" t="s">
        <v>474</v>
      </c>
      <c r="B644" s="420" t="s">
        <v>9</v>
      </c>
      <c r="C644" s="420" t="s">
        <v>426</v>
      </c>
      <c r="D644" s="420" t="s">
        <v>451</v>
      </c>
      <c r="E644" t="s">
        <v>555</v>
      </c>
    </row>
    <row r="645" spans="1:5">
      <c r="A645" s="420" t="s">
        <v>474</v>
      </c>
      <c r="B645" s="420" t="s">
        <v>9</v>
      </c>
      <c r="C645" s="420" t="s">
        <v>426</v>
      </c>
      <c r="D645" s="420" t="s">
        <v>484</v>
      </c>
      <c r="E645" t="s">
        <v>555</v>
      </c>
    </row>
    <row r="646" spans="1:5">
      <c r="A646" s="420" t="s">
        <v>474</v>
      </c>
      <c r="B646" s="420" t="s">
        <v>9</v>
      </c>
      <c r="C646" s="420" t="s">
        <v>426</v>
      </c>
      <c r="D646" s="420" t="s">
        <v>430</v>
      </c>
      <c r="E646" t="s">
        <v>555</v>
      </c>
    </row>
    <row r="647" spans="1:5">
      <c r="A647" s="420" t="s">
        <v>474</v>
      </c>
      <c r="B647" s="420" t="s">
        <v>9</v>
      </c>
      <c r="C647" s="420" t="s">
        <v>395</v>
      </c>
      <c r="D647" s="420" t="s">
        <v>394</v>
      </c>
      <c r="E647" t="s">
        <v>553</v>
      </c>
    </row>
    <row r="648" spans="1:5">
      <c r="A648" s="420" t="s">
        <v>474</v>
      </c>
      <c r="B648" s="420" t="s">
        <v>9</v>
      </c>
      <c r="C648" s="420" t="s">
        <v>395</v>
      </c>
      <c r="D648" s="420" t="s">
        <v>396</v>
      </c>
      <c r="E648" t="s">
        <v>553</v>
      </c>
    </row>
    <row r="649" spans="1:5">
      <c r="A649" s="420" t="s">
        <v>474</v>
      </c>
      <c r="B649" s="420" t="s">
        <v>9</v>
      </c>
      <c r="C649" s="420" t="s">
        <v>395</v>
      </c>
      <c r="D649" s="420" t="s">
        <v>487</v>
      </c>
      <c r="E649" t="s">
        <v>553</v>
      </c>
    </row>
    <row r="650" spans="1:5">
      <c r="A650" s="420" t="s">
        <v>474</v>
      </c>
      <c r="B650" s="420" t="s">
        <v>9</v>
      </c>
      <c r="C650" s="420" t="s">
        <v>395</v>
      </c>
      <c r="D650" s="420" t="s">
        <v>397</v>
      </c>
      <c r="E650" t="s">
        <v>555</v>
      </c>
    </row>
    <row r="651" spans="1:5">
      <c r="A651" s="420" t="s">
        <v>474</v>
      </c>
      <c r="B651" s="420" t="s">
        <v>9</v>
      </c>
      <c r="C651" s="420" t="s">
        <v>395</v>
      </c>
      <c r="D651" s="420" t="s">
        <v>398</v>
      </c>
      <c r="E651" t="s">
        <v>553</v>
      </c>
    </row>
    <row r="652" spans="1:5">
      <c r="A652" s="420" t="s">
        <v>474</v>
      </c>
      <c r="B652" s="420" t="s">
        <v>9</v>
      </c>
      <c r="C652" s="420" t="s">
        <v>395</v>
      </c>
      <c r="D652" s="420" t="s">
        <v>399</v>
      </c>
      <c r="E652" t="s">
        <v>553</v>
      </c>
    </row>
    <row r="653" spans="1:5">
      <c r="A653" s="420" t="s">
        <v>474</v>
      </c>
      <c r="B653" s="420" t="s">
        <v>9</v>
      </c>
      <c r="C653" s="420" t="s">
        <v>395</v>
      </c>
      <c r="D653" s="420" t="s">
        <v>431</v>
      </c>
      <c r="E653" t="s">
        <v>553</v>
      </c>
    </row>
    <row r="654" spans="1:5">
      <c r="A654" s="420" t="s">
        <v>474</v>
      </c>
      <c r="B654" s="420" t="s">
        <v>9</v>
      </c>
      <c r="C654" s="420" t="s">
        <v>395</v>
      </c>
      <c r="D654" s="420" t="s">
        <v>414</v>
      </c>
      <c r="E654" t="s">
        <v>553</v>
      </c>
    </row>
    <row r="655" spans="1:5">
      <c r="A655" s="420" t="s">
        <v>474</v>
      </c>
      <c r="B655" s="420" t="s">
        <v>9</v>
      </c>
      <c r="C655" s="420" t="s">
        <v>395</v>
      </c>
      <c r="D655" s="420" t="s">
        <v>432</v>
      </c>
      <c r="E655" t="s">
        <v>553</v>
      </c>
    </row>
    <row r="656" spans="1:5">
      <c r="A656" s="420" t="s">
        <v>474</v>
      </c>
      <c r="B656" s="420" t="s">
        <v>9</v>
      </c>
      <c r="C656" s="420" t="s">
        <v>395</v>
      </c>
      <c r="D656" s="420" t="s">
        <v>452</v>
      </c>
      <c r="E656" t="s">
        <v>553</v>
      </c>
    </row>
    <row r="657" spans="1:5">
      <c r="A657" s="420" t="s">
        <v>474</v>
      </c>
      <c r="B657" s="420" t="s">
        <v>9</v>
      </c>
      <c r="C657" s="420" t="s">
        <v>437</v>
      </c>
      <c r="D657" s="420" t="s">
        <v>420</v>
      </c>
      <c r="E657" t="s">
        <v>553</v>
      </c>
    </row>
    <row r="658" spans="1:5">
      <c r="A658" s="420" t="s">
        <v>474</v>
      </c>
      <c r="B658" s="420" t="s">
        <v>9</v>
      </c>
      <c r="C658" s="420" t="s">
        <v>437</v>
      </c>
      <c r="D658" s="420" t="s">
        <v>438</v>
      </c>
      <c r="E658" t="s">
        <v>553</v>
      </c>
    </row>
    <row r="659" spans="1:5">
      <c r="A659" s="420" t="s">
        <v>474</v>
      </c>
      <c r="B659" s="420" t="s">
        <v>9</v>
      </c>
      <c r="C659" s="420" t="s">
        <v>437</v>
      </c>
      <c r="D659" s="420" t="s">
        <v>439</v>
      </c>
      <c r="E659" t="s">
        <v>553</v>
      </c>
    </row>
    <row r="660" spans="1:5">
      <c r="A660" s="420" t="s">
        <v>474</v>
      </c>
      <c r="B660" s="420" t="s">
        <v>9</v>
      </c>
      <c r="C660" s="420" t="s">
        <v>437</v>
      </c>
      <c r="D660" s="420" t="s">
        <v>465</v>
      </c>
      <c r="E660" t="s">
        <v>553</v>
      </c>
    </row>
    <row r="661" spans="1:5">
      <c r="A661" s="420" t="s">
        <v>474</v>
      </c>
      <c r="B661" s="420" t="s">
        <v>9</v>
      </c>
      <c r="C661" s="420" t="s">
        <v>437</v>
      </c>
      <c r="D661" s="420" t="s">
        <v>466</v>
      </c>
      <c r="E661" t="s">
        <v>553</v>
      </c>
    </row>
    <row r="662" spans="1:5">
      <c r="A662" s="420" t="s">
        <v>474</v>
      </c>
      <c r="B662" s="420" t="s">
        <v>9</v>
      </c>
      <c r="C662" s="420" t="s">
        <v>437</v>
      </c>
      <c r="D662" s="420" t="s">
        <v>467</v>
      </c>
      <c r="E662" t="s">
        <v>553</v>
      </c>
    </row>
    <row r="663" spans="1:5">
      <c r="A663" s="420" t="s">
        <v>474</v>
      </c>
      <c r="B663" s="420" t="s">
        <v>9</v>
      </c>
      <c r="C663" s="420" t="s">
        <v>437</v>
      </c>
      <c r="D663" s="420" t="s">
        <v>468</v>
      </c>
      <c r="E663" t="s">
        <v>553</v>
      </c>
    </row>
    <row r="664" spans="1:5">
      <c r="A664" s="420" t="s">
        <v>474</v>
      </c>
      <c r="B664" s="420" t="s">
        <v>9</v>
      </c>
      <c r="C664" s="420" t="s">
        <v>437</v>
      </c>
      <c r="D664" s="420" t="s">
        <v>469</v>
      </c>
      <c r="E664" t="s">
        <v>553</v>
      </c>
    </row>
    <row r="665" spans="1:5">
      <c r="A665" s="420" t="s">
        <v>474</v>
      </c>
      <c r="B665" s="420" t="s">
        <v>9</v>
      </c>
      <c r="C665" s="420" t="s">
        <v>437</v>
      </c>
      <c r="D665" s="420" t="s">
        <v>470</v>
      </c>
      <c r="E665" t="s">
        <v>553</v>
      </c>
    </row>
    <row r="666" spans="1:5">
      <c r="A666" s="420" t="s">
        <v>474</v>
      </c>
      <c r="B666" s="420" t="s">
        <v>9</v>
      </c>
      <c r="C666" s="420" t="s">
        <v>437</v>
      </c>
      <c r="D666" s="420" t="s">
        <v>443</v>
      </c>
      <c r="E666" t="s">
        <v>553</v>
      </c>
    </row>
    <row r="667" spans="1:5">
      <c r="A667" s="420" t="s">
        <v>474</v>
      </c>
      <c r="B667" s="420" t="s">
        <v>9</v>
      </c>
      <c r="C667" s="420" t="s">
        <v>437</v>
      </c>
      <c r="D667" s="420" t="s">
        <v>444</v>
      </c>
      <c r="E667" t="s">
        <v>553</v>
      </c>
    </row>
    <row r="668" spans="1:5">
      <c r="A668" s="420" t="s">
        <v>474</v>
      </c>
      <c r="B668" s="420" t="s">
        <v>9</v>
      </c>
      <c r="C668" s="420" t="s">
        <v>437</v>
      </c>
      <c r="D668" s="420" t="s">
        <v>445</v>
      </c>
      <c r="E668" t="s">
        <v>553</v>
      </c>
    </row>
    <row r="669" spans="1:5">
      <c r="A669" s="420" t="s">
        <v>474</v>
      </c>
      <c r="B669" s="420" t="s">
        <v>9</v>
      </c>
      <c r="C669" s="420" t="s">
        <v>437</v>
      </c>
      <c r="D669" s="420" t="s">
        <v>471</v>
      </c>
      <c r="E669" t="s">
        <v>553</v>
      </c>
    </row>
    <row r="670" spans="1:5">
      <c r="A670" s="420" t="s">
        <v>474</v>
      </c>
      <c r="B670" s="420" t="s">
        <v>9</v>
      </c>
      <c r="C670" s="420" t="s">
        <v>437</v>
      </c>
      <c r="D670" s="420" t="s">
        <v>472</v>
      </c>
      <c r="E670" t="s">
        <v>553</v>
      </c>
    </row>
    <row r="671" spans="1:5">
      <c r="A671" s="420" t="s">
        <v>474</v>
      </c>
      <c r="B671" s="420" t="s">
        <v>9</v>
      </c>
      <c r="C671" s="420" t="s">
        <v>437</v>
      </c>
      <c r="D671" s="420" t="s">
        <v>473</v>
      </c>
      <c r="E671" t="s">
        <v>553</v>
      </c>
    </row>
    <row r="672" spans="1:5">
      <c r="A672" s="420" t="s">
        <v>474</v>
      </c>
      <c r="B672" s="420" t="s">
        <v>9</v>
      </c>
      <c r="C672" s="420" t="s">
        <v>437</v>
      </c>
      <c r="D672" s="420" t="s">
        <v>449</v>
      </c>
      <c r="E672" t="s">
        <v>553</v>
      </c>
    </row>
    <row r="673" spans="1:5">
      <c r="A673" s="420" t="s">
        <v>474</v>
      </c>
      <c r="B673" s="420" t="s">
        <v>9</v>
      </c>
      <c r="C673" s="420" t="s">
        <v>437</v>
      </c>
      <c r="D673" s="420" t="s">
        <v>450</v>
      </c>
      <c r="E673" t="s">
        <v>553</v>
      </c>
    </row>
    <row r="674" spans="1:5">
      <c r="A674" s="420" t="s">
        <v>474</v>
      </c>
      <c r="B674" s="420" t="s">
        <v>9</v>
      </c>
      <c r="C674" s="420" t="s">
        <v>437</v>
      </c>
      <c r="D674" s="420" t="s">
        <v>451</v>
      </c>
      <c r="E674" t="s">
        <v>553</v>
      </c>
    </row>
    <row r="675" spans="1:5">
      <c r="A675" s="420" t="s">
        <v>485</v>
      </c>
      <c r="B675" s="420" t="s">
        <v>10</v>
      </c>
      <c r="C675" s="420" t="s">
        <v>404</v>
      </c>
      <c r="D675" s="420" t="s">
        <v>405</v>
      </c>
      <c r="E675" t="s">
        <v>553</v>
      </c>
    </row>
    <row r="676" spans="1:5">
      <c r="A676" s="420" t="s">
        <v>485</v>
      </c>
      <c r="B676" s="420" t="s">
        <v>10</v>
      </c>
      <c r="C676" s="420" t="s">
        <v>404</v>
      </c>
      <c r="D676" s="420" t="s">
        <v>406</v>
      </c>
      <c r="E676" t="s">
        <v>553</v>
      </c>
    </row>
    <row r="677" spans="1:5">
      <c r="A677" s="420" t="s">
        <v>485</v>
      </c>
      <c r="B677" s="420" t="s">
        <v>10</v>
      </c>
      <c r="C677" s="420" t="s">
        <v>404</v>
      </c>
      <c r="D677" s="420" t="s">
        <v>407</v>
      </c>
      <c r="E677" t="s">
        <v>553</v>
      </c>
    </row>
    <row r="678" spans="1:5">
      <c r="A678" s="420" t="s">
        <v>485</v>
      </c>
      <c r="B678" s="420" t="s">
        <v>10</v>
      </c>
      <c r="C678" s="420" t="s">
        <v>404</v>
      </c>
      <c r="D678" s="420" t="s">
        <v>443</v>
      </c>
      <c r="E678" t="s">
        <v>553</v>
      </c>
    </row>
    <row r="679" spans="1:5">
      <c r="A679" s="420" t="s">
        <v>485</v>
      </c>
      <c r="B679" s="420" t="s">
        <v>10</v>
      </c>
      <c r="C679" s="420" t="s">
        <v>404</v>
      </c>
      <c r="D679" s="420" t="s">
        <v>444</v>
      </c>
      <c r="E679" t="s">
        <v>553</v>
      </c>
    </row>
    <row r="680" spans="1:5">
      <c r="A680" s="420" t="s">
        <v>485</v>
      </c>
      <c r="B680" s="420" t="s">
        <v>10</v>
      </c>
      <c r="C680" s="420" t="s">
        <v>404</v>
      </c>
      <c r="D680" s="420" t="s">
        <v>445</v>
      </c>
      <c r="E680" t="s">
        <v>553</v>
      </c>
    </row>
    <row r="681" spans="1:5">
      <c r="A681" s="420" t="s">
        <v>485</v>
      </c>
      <c r="B681" s="420" t="s">
        <v>10</v>
      </c>
      <c r="C681" s="420" t="s">
        <v>391</v>
      </c>
      <c r="D681" s="420" t="s">
        <v>448</v>
      </c>
      <c r="E681" t="s">
        <v>553</v>
      </c>
    </row>
    <row r="682" spans="1:5">
      <c r="A682" s="420" t="s">
        <v>485</v>
      </c>
      <c r="B682" s="420" t="s">
        <v>10</v>
      </c>
      <c r="C682" s="420" t="s">
        <v>391</v>
      </c>
      <c r="D682" s="420" t="s">
        <v>412</v>
      </c>
      <c r="E682" t="s">
        <v>553</v>
      </c>
    </row>
    <row r="683" spans="1:5">
      <c r="A683" s="420" t="s">
        <v>485</v>
      </c>
      <c r="B683" s="420" t="s">
        <v>10</v>
      </c>
      <c r="C683" s="420" t="s">
        <v>391</v>
      </c>
      <c r="D683" s="420" t="s">
        <v>394</v>
      </c>
      <c r="E683" t="s">
        <v>553</v>
      </c>
    </row>
    <row r="684" spans="1:5">
      <c r="A684" s="420" t="s">
        <v>485</v>
      </c>
      <c r="B684" s="420" t="s">
        <v>10</v>
      </c>
      <c r="C684" s="420" t="s">
        <v>391</v>
      </c>
      <c r="D684" s="420" t="s">
        <v>396</v>
      </c>
      <c r="E684" t="s">
        <v>553</v>
      </c>
    </row>
    <row r="685" spans="1:5">
      <c r="A685" s="420" t="s">
        <v>485</v>
      </c>
      <c r="B685" s="420" t="s">
        <v>10</v>
      </c>
      <c r="C685" s="420" t="s">
        <v>391</v>
      </c>
      <c r="D685" s="420" t="s">
        <v>455</v>
      </c>
      <c r="E685" t="s">
        <v>553</v>
      </c>
    </row>
    <row r="686" spans="1:5">
      <c r="A686" s="420" t="s">
        <v>485</v>
      </c>
      <c r="B686" s="420" t="s">
        <v>10</v>
      </c>
      <c r="C686" s="420" t="s">
        <v>391</v>
      </c>
      <c r="D686" s="420" t="s">
        <v>398</v>
      </c>
      <c r="E686" t="s">
        <v>553</v>
      </c>
    </row>
    <row r="687" spans="1:5">
      <c r="A687" s="420" t="s">
        <v>485</v>
      </c>
      <c r="B687" s="420" t="s">
        <v>10</v>
      </c>
      <c r="C687" s="420" t="s">
        <v>391</v>
      </c>
      <c r="D687" s="420" t="s">
        <v>399</v>
      </c>
      <c r="E687" t="s">
        <v>553</v>
      </c>
    </row>
    <row r="688" spans="1:5">
      <c r="A688" s="420" t="s">
        <v>485</v>
      </c>
      <c r="B688" s="420" t="s">
        <v>10</v>
      </c>
      <c r="C688" s="420" t="s">
        <v>391</v>
      </c>
      <c r="D688" s="420" t="s">
        <v>431</v>
      </c>
      <c r="E688" t="s">
        <v>553</v>
      </c>
    </row>
    <row r="689" spans="1:5">
      <c r="A689" s="420" t="s">
        <v>485</v>
      </c>
      <c r="B689" s="420" t="s">
        <v>10</v>
      </c>
      <c r="C689" s="420" t="s">
        <v>391</v>
      </c>
      <c r="D689" s="420" t="s">
        <v>392</v>
      </c>
      <c r="E689" t="s">
        <v>553</v>
      </c>
    </row>
    <row r="690" spans="1:5">
      <c r="A690" s="420" t="s">
        <v>485</v>
      </c>
      <c r="B690" s="420" t="s">
        <v>10</v>
      </c>
      <c r="C690" s="420" t="s">
        <v>391</v>
      </c>
      <c r="D690" s="420" t="s">
        <v>413</v>
      </c>
      <c r="E690" t="s">
        <v>553</v>
      </c>
    </row>
    <row r="691" spans="1:5">
      <c r="A691" s="420" t="s">
        <v>485</v>
      </c>
      <c r="B691" s="420" t="s">
        <v>10</v>
      </c>
      <c r="C691" s="420" t="s">
        <v>391</v>
      </c>
      <c r="D691" s="420" t="s">
        <v>414</v>
      </c>
      <c r="E691" t="s">
        <v>553</v>
      </c>
    </row>
    <row r="692" spans="1:5">
      <c r="A692" s="420" t="s">
        <v>485</v>
      </c>
      <c r="B692" s="420" t="s">
        <v>10</v>
      </c>
      <c r="C692" s="420" t="s">
        <v>391</v>
      </c>
      <c r="D692" s="420" t="s">
        <v>449</v>
      </c>
      <c r="E692" t="s">
        <v>553</v>
      </c>
    </row>
    <row r="693" spans="1:5">
      <c r="A693" s="420" t="s">
        <v>485</v>
      </c>
      <c r="B693" s="420" t="s">
        <v>10</v>
      </c>
      <c r="C693" s="420" t="s">
        <v>391</v>
      </c>
      <c r="D693" s="420" t="s">
        <v>450</v>
      </c>
      <c r="E693" t="s">
        <v>553</v>
      </c>
    </row>
    <row r="694" spans="1:5">
      <c r="A694" s="420" t="s">
        <v>485</v>
      </c>
      <c r="B694" s="420" t="s">
        <v>10</v>
      </c>
      <c r="C694" s="420" t="s">
        <v>391</v>
      </c>
      <c r="D694" s="420" t="s">
        <v>451</v>
      </c>
      <c r="E694" t="s">
        <v>553</v>
      </c>
    </row>
    <row r="695" spans="1:5">
      <c r="A695" s="420" t="s">
        <v>485</v>
      </c>
      <c r="B695" s="420" t="s">
        <v>10</v>
      </c>
      <c r="C695" s="420" t="s">
        <v>391</v>
      </c>
      <c r="D695" s="420" t="s">
        <v>456</v>
      </c>
      <c r="E695" t="s">
        <v>553</v>
      </c>
    </row>
    <row r="696" spans="1:5">
      <c r="A696" s="420" t="s">
        <v>485</v>
      </c>
      <c r="B696" s="420" t="s">
        <v>10</v>
      </c>
      <c r="C696" s="420" t="s">
        <v>391</v>
      </c>
      <c r="D696" s="420" t="s">
        <v>457</v>
      </c>
      <c r="E696" t="s">
        <v>553</v>
      </c>
    </row>
    <row r="697" spans="1:5">
      <c r="A697" s="420" t="s">
        <v>485</v>
      </c>
      <c r="B697" s="420" t="s">
        <v>10</v>
      </c>
      <c r="C697" s="420" t="s">
        <v>391</v>
      </c>
      <c r="D697" s="420" t="s">
        <v>458</v>
      </c>
      <c r="E697" t="s">
        <v>553</v>
      </c>
    </row>
    <row r="698" spans="1:5">
      <c r="A698" s="420" t="s">
        <v>485</v>
      </c>
      <c r="B698" s="420" t="s">
        <v>10</v>
      </c>
      <c r="C698" s="420" t="s">
        <v>391</v>
      </c>
      <c r="D698" s="420" t="s">
        <v>415</v>
      </c>
      <c r="E698" t="s">
        <v>553</v>
      </c>
    </row>
    <row r="699" spans="1:5">
      <c r="A699" s="420" t="s">
        <v>485</v>
      </c>
      <c r="B699" s="420" t="s">
        <v>10</v>
      </c>
      <c r="C699" s="420" t="s">
        <v>391</v>
      </c>
      <c r="D699" s="420" t="s">
        <v>416</v>
      </c>
      <c r="E699" t="s">
        <v>553</v>
      </c>
    </row>
    <row r="700" spans="1:5">
      <c r="A700" s="420" t="s">
        <v>485</v>
      </c>
      <c r="B700" s="420" t="s">
        <v>10</v>
      </c>
      <c r="C700" s="420" t="s">
        <v>391</v>
      </c>
      <c r="D700" s="420" t="s">
        <v>417</v>
      </c>
      <c r="E700" t="s">
        <v>553</v>
      </c>
    </row>
    <row r="701" spans="1:5">
      <c r="A701" s="420" t="s">
        <v>485</v>
      </c>
      <c r="B701" s="420" t="s">
        <v>10</v>
      </c>
      <c r="C701" s="420" t="s">
        <v>393</v>
      </c>
      <c r="D701" s="420" t="s">
        <v>453</v>
      </c>
      <c r="E701" t="s">
        <v>553</v>
      </c>
    </row>
    <row r="702" spans="1:5">
      <c r="A702" s="420" t="s">
        <v>485</v>
      </c>
      <c r="B702" s="420" t="s">
        <v>10</v>
      </c>
      <c r="C702" s="420" t="s">
        <v>393</v>
      </c>
      <c r="D702" s="420" t="s">
        <v>394</v>
      </c>
      <c r="E702" t="s">
        <v>553</v>
      </c>
    </row>
    <row r="703" spans="1:5">
      <c r="A703" s="420" t="s">
        <v>485</v>
      </c>
      <c r="B703" s="420" t="s">
        <v>10</v>
      </c>
      <c r="C703" s="420" t="s">
        <v>419</v>
      </c>
      <c r="D703" s="420" t="s">
        <v>554</v>
      </c>
      <c r="E703" t="s">
        <v>553</v>
      </c>
    </row>
    <row r="704" spans="1:5">
      <c r="A704" s="420" t="s">
        <v>485</v>
      </c>
      <c r="B704" s="420" t="s">
        <v>10</v>
      </c>
      <c r="C704" s="420" t="s">
        <v>419</v>
      </c>
      <c r="D704" s="420" t="s">
        <v>480</v>
      </c>
      <c r="E704" t="s">
        <v>553</v>
      </c>
    </row>
    <row r="705" spans="1:5">
      <c r="A705" s="420" t="s">
        <v>485</v>
      </c>
      <c r="B705" s="420" t="s">
        <v>10</v>
      </c>
      <c r="C705" s="420" t="s">
        <v>419</v>
      </c>
      <c r="D705" s="420" t="s">
        <v>499</v>
      </c>
      <c r="E705" t="s">
        <v>553</v>
      </c>
    </row>
    <row r="706" spans="1:5">
      <c r="A706" s="420" t="s">
        <v>485</v>
      </c>
      <c r="B706" s="420" t="s">
        <v>10</v>
      </c>
      <c r="C706" s="420" t="s">
        <v>419</v>
      </c>
      <c r="D706" s="420" t="s">
        <v>420</v>
      </c>
      <c r="E706" t="s">
        <v>553</v>
      </c>
    </row>
    <row r="707" spans="1:5">
      <c r="A707" s="420" t="s">
        <v>485</v>
      </c>
      <c r="B707" s="420" t="s">
        <v>10</v>
      </c>
      <c r="C707" s="420" t="s">
        <v>419</v>
      </c>
      <c r="D707" s="420" t="s">
        <v>434</v>
      </c>
      <c r="E707" t="s">
        <v>553</v>
      </c>
    </row>
    <row r="708" spans="1:5">
      <c r="A708" s="420" t="s">
        <v>485</v>
      </c>
      <c r="B708" s="420" t="s">
        <v>10</v>
      </c>
      <c r="C708" s="420" t="s">
        <v>419</v>
      </c>
      <c r="D708" s="420" t="s">
        <v>435</v>
      </c>
      <c r="E708" t="s">
        <v>553</v>
      </c>
    </row>
    <row r="709" spans="1:5">
      <c r="A709" s="420" t="s">
        <v>485</v>
      </c>
      <c r="B709" s="420" t="s">
        <v>10</v>
      </c>
      <c r="C709" s="420" t="s">
        <v>419</v>
      </c>
      <c r="D709" s="420" t="s">
        <v>436</v>
      </c>
      <c r="E709" t="s">
        <v>553</v>
      </c>
    </row>
    <row r="710" spans="1:5">
      <c r="A710" s="420" t="s">
        <v>485</v>
      </c>
      <c r="B710" s="420" t="s">
        <v>10</v>
      </c>
      <c r="C710" s="420" t="s">
        <v>419</v>
      </c>
      <c r="D710" s="420" t="s">
        <v>421</v>
      </c>
      <c r="E710" t="s">
        <v>553</v>
      </c>
    </row>
    <row r="711" spans="1:5">
      <c r="A711" s="420" t="s">
        <v>485</v>
      </c>
      <c r="B711" s="420" t="s">
        <v>10</v>
      </c>
      <c r="C711" s="420" t="s">
        <v>419</v>
      </c>
      <c r="D711" s="420" t="s">
        <v>422</v>
      </c>
      <c r="E711" t="s">
        <v>553</v>
      </c>
    </row>
    <row r="712" spans="1:5">
      <c r="A712" s="420" t="s">
        <v>485</v>
      </c>
      <c r="B712" s="420" t="s">
        <v>10</v>
      </c>
      <c r="C712" s="420" t="s">
        <v>419</v>
      </c>
      <c r="D712" s="420" t="s">
        <v>423</v>
      </c>
      <c r="E712" t="s">
        <v>553</v>
      </c>
    </row>
    <row r="713" spans="1:5">
      <c r="A713" s="420" t="s">
        <v>485</v>
      </c>
      <c r="B713" s="420" t="s">
        <v>10</v>
      </c>
      <c r="C713" s="420" t="s">
        <v>419</v>
      </c>
      <c r="D713" s="420" t="s">
        <v>424</v>
      </c>
      <c r="E713" t="s">
        <v>553</v>
      </c>
    </row>
    <row r="714" spans="1:5">
      <c r="A714" s="420" t="s">
        <v>485</v>
      </c>
      <c r="B714" s="420" t="s">
        <v>10</v>
      </c>
      <c r="C714" s="420" t="s">
        <v>419</v>
      </c>
      <c r="D714" s="420" t="s">
        <v>425</v>
      </c>
      <c r="E714" t="s">
        <v>553</v>
      </c>
    </row>
    <row r="715" spans="1:5">
      <c r="A715" s="420" t="s">
        <v>485</v>
      </c>
      <c r="B715" s="420" t="s">
        <v>10</v>
      </c>
      <c r="C715" s="420" t="s">
        <v>426</v>
      </c>
      <c r="D715" s="420" t="s">
        <v>486</v>
      </c>
      <c r="E715" t="s">
        <v>555</v>
      </c>
    </row>
    <row r="716" spans="1:5">
      <c r="A716" s="420" t="s">
        <v>485</v>
      </c>
      <c r="B716" s="420" t="s">
        <v>10</v>
      </c>
      <c r="C716" s="420" t="s">
        <v>426</v>
      </c>
      <c r="D716" s="420" t="s">
        <v>411</v>
      </c>
      <c r="E716" t="s">
        <v>555</v>
      </c>
    </row>
    <row r="717" spans="1:5">
      <c r="A717" s="420" t="s">
        <v>485</v>
      </c>
      <c r="B717" s="420" t="s">
        <v>10</v>
      </c>
      <c r="C717" s="420" t="s">
        <v>395</v>
      </c>
      <c r="D717" s="420" t="s">
        <v>394</v>
      </c>
      <c r="E717" t="s">
        <v>553</v>
      </c>
    </row>
    <row r="718" spans="1:5">
      <c r="A718" s="420" t="s">
        <v>485</v>
      </c>
      <c r="B718" s="420" t="s">
        <v>10</v>
      </c>
      <c r="C718" s="420" t="s">
        <v>395</v>
      </c>
      <c r="D718" s="420" t="s">
        <v>396</v>
      </c>
      <c r="E718" t="s">
        <v>553</v>
      </c>
    </row>
    <row r="719" spans="1:5">
      <c r="A719" s="420" t="s">
        <v>485</v>
      </c>
      <c r="B719" s="420" t="s">
        <v>10</v>
      </c>
      <c r="C719" s="420" t="s">
        <v>395</v>
      </c>
      <c r="D719" s="420" t="s">
        <v>487</v>
      </c>
      <c r="E719" t="s">
        <v>553</v>
      </c>
    </row>
    <row r="720" spans="1:5">
      <c r="A720" s="420" t="s">
        <v>485</v>
      </c>
      <c r="B720" s="420" t="s">
        <v>10</v>
      </c>
      <c r="C720" s="420" t="s">
        <v>395</v>
      </c>
      <c r="D720" s="420" t="s">
        <v>397</v>
      </c>
      <c r="E720" t="s">
        <v>555</v>
      </c>
    </row>
    <row r="721" spans="1:5">
      <c r="A721" s="420" t="s">
        <v>485</v>
      </c>
      <c r="B721" s="420" t="s">
        <v>10</v>
      </c>
      <c r="C721" s="420" t="s">
        <v>395</v>
      </c>
      <c r="D721" s="420" t="s">
        <v>398</v>
      </c>
      <c r="E721" t="s">
        <v>553</v>
      </c>
    </row>
    <row r="722" spans="1:5">
      <c r="A722" s="420" t="s">
        <v>485</v>
      </c>
      <c r="B722" s="420" t="s">
        <v>10</v>
      </c>
      <c r="C722" s="420" t="s">
        <v>395</v>
      </c>
      <c r="D722" s="420" t="s">
        <v>399</v>
      </c>
      <c r="E722" t="s">
        <v>553</v>
      </c>
    </row>
    <row r="723" spans="1:5">
      <c r="A723" s="420" t="s">
        <v>485</v>
      </c>
      <c r="B723" s="420" t="s">
        <v>10</v>
      </c>
      <c r="C723" s="420" t="s">
        <v>395</v>
      </c>
      <c r="D723" s="420" t="s">
        <v>431</v>
      </c>
      <c r="E723" t="s">
        <v>553</v>
      </c>
    </row>
    <row r="724" spans="1:5">
      <c r="A724" s="420" t="s">
        <v>485</v>
      </c>
      <c r="B724" s="420" t="s">
        <v>10</v>
      </c>
      <c r="C724" s="420" t="s">
        <v>395</v>
      </c>
      <c r="D724" s="420" t="s">
        <v>414</v>
      </c>
      <c r="E724" t="s">
        <v>553</v>
      </c>
    </row>
    <row r="725" spans="1:5">
      <c r="A725" s="420" t="s">
        <v>485</v>
      </c>
      <c r="B725" s="420" t="s">
        <v>10</v>
      </c>
      <c r="C725" s="420" t="s">
        <v>395</v>
      </c>
      <c r="D725" s="420" t="s">
        <v>432</v>
      </c>
      <c r="E725" t="s">
        <v>553</v>
      </c>
    </row>
    <row r="726" spans="1:5">
      <c r="A726" s="420" t="s">
        <v>485</v>
      </c>
      <c r="B726" s="420" t="s">
        <v>10</v>
      </c>
      <c r="C726" s="420" t="s">
        <v>395</v>
      </c>
      <c r="D726" s="420" t="s">
        <v>452</v>
      </c>
      <c r="E726" t="s">
        <v>553</v>
      </c>
    </row>
    <row r="727" spans="1:5">
      <c r="A727" s="420" t="s">
        <v>485</v>
      </c>
      <c r="B727" s="420" t="s">
        <v>10</v>
      </c>
      <c r="C727" s="420" t="s">
        <v>437</v>
      </c>
      <c r="D727" s="420" t="s">
        <v>420</v>
      </c>
      <c r="E727" t="s">
        <v>553</v>
      </c>
    </row>
    <row r="728" spans="1:5">
      <c r="A728" s="420" t="s">
        <v>485</v>
      </c>
      <c r="B728" s="420" t="s">
        <v>10</v>
      </c>
      <c r="C728" s="420" t="s">
        <v>437</v>
      </c>
      <c r="D728" s="420" t="s">
        <v>438</v>
      </c>
      <c r="E728" t="s">
        <v>553</v>
      </c>
    </row>
    <row r="729" spans="1:5">
      <c r="A729" s="420" t="s">
        <v>485</v>
      </c>
      <c r="B729" s="420" t="s">
        <v>10</v>
      </c>
      <c r="C729" s="420" t="s">
        <v>437</v>
      </c>
      <c r="D729" s="420" t="s">
        <v>439</v>
      </c>
      <c r="E729" t="s">
        <v>553</v>
      </c>
    </row>
    <row r="730" spans="1:5">
      <c r="A730" s="420" t="s">
        <v>485</v>
      </c>
      <c r="B730" s="420" t="s">
        <v>10</v>
      </c>
      <c r="C730" s="420" t="s">
        <v>437</v>
      </c>
      <c r="D730" s="420" t="s">
        <v>465</v>
      </c>
      <c r="E730" t="s">
        <v>553</v>
      </c>
    </row>
    <row r="731" spans="1:5">
      <c r="A731" s="420" t="s">
        <v>485</v>
      </c>
      <c r="B731" s="420" t="s">
        <v>10</v>
      </c>
      <c r="C731" s="420" t="s">
        <v>437</v>
      </c>
      <c r="D731" s="420" t="s">
        <v>466</v>
      </c>
      <c r="E731" t="s">
        <v>553</v>
      </c>
    </row>
    <row r="732" spans="1:5">
      <c r="A732" s="420" t="s">
        <v>485</v>
      </c>
      <c r="B732" s="420" t="s">
        <v>10</v>
      </c>
      <c r="C732" s="420" t="s">
        <v>437</v>
      </c>
      <c r="D732" s="420" t="s">
        <v>467</v>
      </c>
      <c r="E732" t="s">
        <v>553</v>
      </c>
    </row>
    <row r="733" spans="1:5">
      <c r="A733" s="420" t="s">
        <v>485</v>
      </c>
      <c r="B733" s="420" t="s">
        <v>10</v>
      </c>
      <c r="C733" s="420" t="s">
        <v>437</v>
      </c>
      <c r="D733" s="420" t="s">
        <v>468</v>
      </c>
      <c r="E733" t="s">
        <v>553</v>
      </c>
    </row>
    <row r="734" spans="1:5">
      <c r="A734" s="420" t="s">
        <v>485</v>
      </c>
      <c r="B734" s="420" t="s">
        <v>10</v>
      </c>
      <c r="C734" s="420" t="s">
        <v>437</v>
      </c>
      <c r="D734" s="420" t="s">
        <v>469</v>
      </c>
      <c r="E734" t="s">
        <v>553</v>
      </c>
    </row>
    <row r="735" spans="1:5">
      <c r="A735" s="420" t="s">
        <v>485</v>
      </c>
      <c r="B735" s="420" t="s">
        <v>10</v>
      </c>
      <c r="C735" s="420" t="s">
        <v>437</v>
      </c>
      <c r="D735" s="420" t="s">
        <v>470</v>
      </c>
      <c r="E735" t="s">
        <v>553</v>
      </c>
    </row>
    <row r="736" spans="1:5">
      <c r="A736" s="420" t="s">
        <v>485</v>
      </c>
      <c r="B736" s="420" t="s">
        <v>10</v>
      </c>
      <c r="C736" s="420" t="s">
        <v>437</v>
      </c>
      <c r="D736" s="420" t="s">
        <v>443</v>
      </c>
      <c r="E736" t="s">
        <v>553</v>
      </c>
    </row>
    <row r="737" spans="1:5">
      <c r="A737" s="420" t="s">
        <v>485</v>
      </c>
      <c r="B737" s="420" t="s">
        <v>10</v>
      </c>
      <c r="C737" s="420" t="s">
        <v>437</v>
      </c>
      <c r="D737" s="420" t="s">
        <v>444</v>
      </c>
      <c r="E737" t="s">
        <v>553</v>
      </c>
    </row>
    <row r="738" spans="1:5">
      <c r="A738" s="420" t="s">
        <v>485</v>
      </c>
      <c r="B738" s="420" t="s">
        <v>10</v>
      </c>
      <c r="C738" s="420" t="s">
        <v>437</v>
      </c>
      <c r="D738" s="420" t="s">
        <v>445</v>
      </c>
      <c r="E738" t="s">
        <v>553</v>
      </c>
    </row>
    <row r="739" spans="1:5">
      <c r="A739" s="420" t="s">
        <v>485</v>
      </c>
      <c r="B739" s="420" t="s">
        <v>10</v>
      </c>
      <c r="C739" s="420" t="s">
        <v>437</v>
      </c>
      <c r="D739" s="420" t="s">
        <v>471</v>
      </c>
      <c r="E739" t="s">
        <v>553</v>
      </c>
    </row>
    <row r="740" spans="1:5">
      <c r="A740" s="420" t="s">
        <v>485</v>
      </c>
      <c r="B740" s="420" t="s">
        <v>10</v>
      </c>
      <c r="C740" s="420" t="s">
        <v>437</v>
      </c>
      <c r="D740" s="420" t="s">
        <v>472</v>
      </c>
      <c r="E740" t="s">
        <v>553</v>
      </c>
    </row>
    <row r="741" spans="1:5">
      <c r="A741" s="420" t="s">
        <v>485</v>
      </c>
      <c r="B741" s="420" t="s">
        <v>10</v>
      </c>
      <c r="C741" s="420" t="s">
        <v>437</v>
      </c>
      <c r="D741" s="420" t="s">
        <v>473</v>
      </c>
      <c r="E741" t="s">
        <v>553</v>
      </c>
    </row>
    <row r="742" spans="1:5">
      <c r="A742" s="420" t="s">
        <v>485</v>
      </c>
      <c r="B742" s="420" t="s">
        <v>10</v>
      </c>
      <c r="C742" s="420" t="s">
        <v>437</v>
      </c>
      <c r="D742" s="420" t="s">
        <v>449</v>
      </c>
      <c r="E742" t="s">
        <v>553</v>
      </c>
    </row>
    <row r="743" spans="1:5">
      <c r="A743" s="420" t="s">
        <v>485</v>
      </c>
      <c r="B743" s="420" t="s">
        <v>10</v>
      </c>
      <c r="C743" s="420" t="s">
        <v>437</v>
      </c>
      <c r="D743" s="420" t="s">
        <v>450</v>
      </c>
      <c r="E743" t="s">
        <v>553</v>
      </c>
    </row>
    <row r="744" spans="1:5">
      <c r="A744" s="420" t="s">
        <v>485</v>
      </c>
      <c r="B744" s="420" t="s">
        <v>10</v>
      </c>
      <c r="C744" s="420" t="s">
        <v>437</v>
      </c>
      <c r="D744" s="420" t="s">
        <v>451</v>
      </c>
      <c r="E744" t="s">
        <v>553</v>
      </c>
    </row>
    <row r="745" spans="1:5">
      <c r="A745" s="420" t="s">
        <v>488</v>
      </c>
      <c r="B745" s="420" t="s">
        <v>11</v>
      </c>
      <c r="C745" s="420" t="s">
        <v>404</v>
      </c>
      <c r="D745" s="420" t="s">
        <v>405</v>
      </c>
      <c r="E745" t="s">
        <v>553</v>
      </c>
    </row>
    <row r="746" spans="1:5">
      <c r="A746" s="420" t="s">
        <v>488</v>
      </c>
      <c r="B746" s="420" t="s">
        <v>11</v>
      </c>
      <c r="C746" s="420" t="s">
        <v>404</v>
      </c>
      <c r="D746" s="420" t="s">
        <v>406</v>
      </c>
      <c r="E746" t="s">
        <v>553</v>
      </c>
    </row>
    <row r="747" spans="1:5">
      <c r="A747" s="420" t="s">
        <v>488</v>
      </c>
      <c r="B747" s="420" t="s">
        <v>11</v>
      </c>
      <c r="C747" s="420" t="s">
        <v>404</v>
      </c>
      <c r="D747" s="420" t="s">
        <v>407</v>
      </c>
      <c r="E747" t="s">
        <v>553</v>
      </c>
    </row>
    <row r="748" spans="1:5">
      <c r="A748" s="420" t="s">
        <v>488</v>
      </c>
      <c r="B748" s="420" t="s">
        <v>11</v>
      </c>
      <c r="C748" s="420" t="s">
        <v>404</v>
      </c>
      <c r="D748" s="420" t="s">
        <v>443</v>
      </c>
      <c r="E748" t="s">
        <v>553</v>
      </c>
    </row>
    <row r="749" spans="1:5">
      <c r="A749" s="420" t="s">
        <v>488</v>
      </c>
      <c r="B749" s="420" t="s">
        <v>11</v>
      </c>
      <c r="C749" s="420" t="s">
        <v>404</v>
      </c>
      <c r="D749" s="420" t="s">
        <v>444</v>
      </c>
      <c r="E749" t="s">
        <v>553</v>
      </c>
    </row>
    <row r="750" spans="1:5">
      <c r="A750" s="420" t="s">
        <v>488</v>
      </c>
      <c r="B750" s="420" t="s">
        <v>11</v>
      </c>
      <c r="C750" s="420" t="s">
        <v>404</v>
      </c>
      <c r="D750" s="420" t="s">
        <v>445</v>
      </c>
      <c r="E750" t="s">
        <v>553</v>
      </c>
    </row>
    <row r="751" spans="1:5">
      <c r="A751" s="420" t="s">
        <v>488</v>
      </c>
      <c r="B751" s="420" t="s">
        <v>11</v>
      </c>
      <c r="C751" s="420" t="s">
        <v>391</v>
      </c>
      <c r="D751" s="420" t="s">
        <v>448</v>
      </c>
      <c r="E751" t="s">
        <v>553</v>
      </c>
    </row>
    <row r="752" spans="1:5">
      <c r="A752" s="420" t="s">
        <v>488</v>
      </c>
      <c r="B752" s="420" t="s">
        <v>11</v>
      </c>
      <c r="C752" s="420" t="s">
        <v>391</v>
      </c>
      <c r="D752" s="420" t="s">
        <v>412</v>
      </c>
      <c r="E752" t="s">
        <v>553</v>
      </c>
    </row>
    <row r="753" spans="1:5">
      <c r="A753" s="420" t="s">
        <v>488</v>
      </c>
      <c r="B753" s="420" t="s">
        <v>11</v>
      </c>
      <c r="C753" s="420" t="s">
        <v>391</v>
      </c>
      <c r="D753" s="420" t="s">
        <v>394</v>
      </c>
      <c r="E753" t="s">
        <v>553</v>
      </c>
    </row>
    <row r="754" spans="1:5">
      <c r="A754" s="420" t="s">
        <v>488</v>
      </c>
      <c r="B754" s="420" t="s">
        <v>11</v>
      </c>
      <c r="C754" s="420" t="s">
        <v>391</v>
      </c>
      <c r="D754" s="420" t="s">
        <v>396</v>
      </c>
      <c r="E754" t="s">
        <v>553</v>
      </c>
    </row>
    <row r="755" spans="1:5">
      <c r="A755" s="420" t="s">
        <v>488</v>
      </c>
      <c r="B755" s="420" t="s">
        <v>11</v>
      </c>
      <c r="C755" s="420" t="s">
        <v>391</v>
      </c>
      <c r="D755" s="420" t="s">
        <v>455</v>
      </c>
      <c r="E755" t="s">
        <v>553</v>
      </c>
    </row>
    <row r="756" spans="1:5">
      <c r="A756" s="420" t="s">
        <v>488</v>
      </c>
      <c r="B756" s="420" t="s">
        <v>11</v>
      </c>
      <c r="C756" s="420" t="s">
        <v>391</v>
      </c>
      <c r="D756" s="420" t="s">
        <v>398</v>
      </c>
      <c r="E756" t="s">
        <v>553</v>
      </c>
    </row>
    <row r="757" spans="1:5">
      <c r="A757" s="420" t="s">
        <v>488</v>
      </c>
      <c r="B757" s="420" t="s">
        <v>11</v>
      </c>
      <c r="C757" s="420" t="s">
        <v>391</v>
      </c>
      <c r="D757" s="420" t="s">
        <v>399</v>
      </c>
      <c r="E757" t="s">
        <v>553</v>
      </c>
    </row>
    <row r="758" spans="1:5">
      <c r="A758" s="420" t="s">
        <v>488</v>
      </c>
      <c r="B758" s="420" t="s">
        <v>11</v>
      </c>
      <c r="C758" s="420" t="s">
        <v>391</v>
      </c>
      <c r="D758" s="420" t="s">
        <v>431</v>
      </c>
      <c r="E758" t="s">
        <v>553</v>
      </c>
    </row>
    <row r="759" spans="1:5">
      <c r="A759" s="420" t="s">
        <v>488</v>
      </c>
      <c r="B759" s="420" t="s">
        <v>11</v>
      </c>
      <c r="C759" s="420" t="s">
        <v>391</v>
      </c>
      <c r="D759" s="420" t="s">
        <v>392</v>
      </c>
      <c r="E759" t="s">
        <v>553</v>
      </c>
    </row>
    <row r="760" spans="1:5">
      <c r="A760" s="420" t="s">
        <v>488</v>
      </c>
      <c r="B760" s="420" t="s">
        <v>11</v>
      </c>
      <c r="C760" s="420" t="s">
        <v>391</v>
      </c>
      <c r="D760" s="420" t="s">
        <v>413</v>
      </c>
      <c r="E760" t="s">
        <v>553</v>
      </c>
    </row>
    <row r="761" spans="1:5">
      <c r="A761" s="420" t="s">
        <v>488</v>
      </c>
      <c r="B761" s="420" t="s">
        <v>11</v>
      </c>
      <c r="C761" s="420" t="s">
        <v>391</v>
      </c>
      <c r="D761" s="420" t="s">
        <v>414</v>
      </c>
      <c r="E761" t="s">
        <v>553</v>
      </c>
    </row>
    <row r="762" spans="1:5">
      <c r="A762" s="420" t="s">
        <v>488</v>
      </c>
      <c r="B762" s="420" t="s">
        <v>11</v>
      </c>
      <c r="C762" s="420" t="s">
        <v>391</v>
      </c>
      <c r="D762" s="420" t="s">
        <v>449</v>
      </c>
      <c r="E762" t="s">
        <v>553</v>
      </c>
    </row>
    <row r="763" spans="1:5">
      <c r="A763" s="420" t="s">
        <v>488</v>
      </c>
      <c r="B763" s="420" t="s">
        <v>11</v>
      </c>
      <c r="C763" s="420" t="s">
        <v>391</v>
      </c>
      <c r="D763" s="420" t="s">
        <v>450</v>
      </c>
      <c r="E763" t="s">
        <v>553</v>
      </c>
    </row>
    <row r="764" spans="1:5">
      <c r="A764" s="420" t="s">
        <v>488</v>
      </c>
      <c r="B764" s="420" t="s">
        <v>11</v>
      </c>
      <c r="C764" s="420" t="s">
        <v>391</v>
      </c>
      <c r="D764" s="420" t="s">
        <v>451</v>
      </c>
      <c r="E764" t="s">
        <v>553</v>
      </c>
    </row>
    <row r="765" spans="1:5">
      <c r="A765" s="420" t="s">
        <v>488</v>
      </c>
      <c r="B765" s="420" t="s">
        <v>11</v>
      </c>
      <c r="C765" s="420" t="s">
        <v>391</v>
      </c>
      <c r="D765" s="420" t="s">
        <v>456</v>
      </c>
      <c r="E765" t="s">
        <v>553</v>
      </c>
    </row>
    <row r="766" spans="1:5">
      <c r="A766" s="420" t="s">
        <v>488</v>
      </c>
      <c r="B766" s="420" t="s">
        <v>11</v>
      </c>
      <c r="C766" s="420" t="s">
        <v>391</v>
      </c>
      <c r="D766" s="420" t="s">
        <v>457</v>
      </c>
      <c r="E766" t="s">
        <v>553</v>
      </c>
    </row>
    <row r="767" spans="1:5">
      <c r="A767" s="420" t="s">
        <v>488</v>
      </c>
      <c r="B767" s="420" t="s">
        <v>11</v>
      </c>
      <c r="C767" s="420" t="s">
        <v>391</v>
      </c>
      <c r="D767" s="420" t="s">
        <v>458</v>
      </c>
      <c r="E767" t="s">
        <v>553</v>
      </c>
    </row>
    <row r="768" spans="1:5">
      <c r="A768" s="420" t="s">
        <v>488</v>
      </c>
      <c r="B768" s="420" t="s">
        <v>11</v>
      </c>
      <c r="C768" s="420" t="s">
        <v>391</v>
      </c>
      <c r="D768" s="420" t="s">
        <v>415</v>
      </c>
      <c r="E768" t="s">
        <v>553</v>
      </c>
    </row>
    <row r="769" spans="1:5">
      <c r="A769" s="420" t="s">
        <v>488</v>
      </c>
      <c r="B769" s="420" t="s">
        <v>11</v>
      </c>
      <c r="C769" s="420" t="s">
        <v>391</v>
      </c>
      <c r="D769" s="420" t="s">
        <v>416</v>
      </c>
      <c r="E769" t="s">
        <v>553</v>
      </c>
    </row>
    <row r="770" spans="1:5">
      <c r="A770" s="420" t="s">
        <v>488</v>
      </c>
      <c r="B770" s="420" t="s">
        <v>11</v>
      </c>
      <c r="C770" s="420" t="s">
        <v>391</v>
      </c>
      <c r="D770" s="420" t="s">
        <v>417</v>
      </c>
      <c r="E770" t="s">
        <v>553</v>
      </c>
    </row>
    <row r="771" spans="1:5">
      <c r="A771" s="420" t="s">
        <v>488</v>
      </c>
      <c r="B771" s="420" t="s">
        <v>11</v>
      </c>
      <c r="C771" s="420" t="s">
        <v>418</v>
      </c>
      <c r="D771" s="420" t="s">
        <v>489</v>
      </c>
      <c r="E771" t="s">
        <v>555</v>
      </c>
    </row>
    <row r="772" spans="1:5">
      <c r="A772" s="420" t="s">
        <v>488</v>
      </c>
      <c r="B772" s="420" t="s">
        <v>11</v>
      </c>
      <c r="C772" s="420" t="s">
        <v>418</v>
      </c>
      <c r="D772" s="420" t="s">
        <v>455</v>
      </c>
      <c r="E772" t="s">
        <v>555</v>
      </c>
    </row>
    <row r="773" spans="1:5">
      <c r="A773" s="420" t="s">
        <v>488</v>
      </c>
      <c r="B773" s="420" t="s">
        <v>11</v>
      </c>
      <c r="C773" s="420" t="s">
        <v>418</v>
      </c>
      <c r="D773" s="420" t="s">
        <v>473</v>
      </c>
      <c r="E773" t="s">
        <v>555</v>
      </c>
    </row>
    <row r="774" spans="1:5">
      <c r="A774" s="420" t="s">
        <v>488</v>
      </c>
      <c r="B774" s="420" t="s">
        <v>11</v>
      </c>
      <c r="C774" s="420" t="s">
        <v>393</v>
      </c>
      <c r="D774" s="420" t="s">
        <v>453</v>
      </c>
      <c r="E774" t="s">
        <v>553</v>
      </c>
    </row>
    <row r="775" spans="1:5">
      <c r="A775" s="420" t="s">
        <v>488</v>
      </c>
      <c r="B775" s="420" t="s">
        <v>11</v>
      </c>
      <c r="C775" s="420" t="s">
        <v>393</v>
      </c>
      <c r="D775" s="420" t="s">
        <v>394</v>
      </c>
      <c r="E775" t="s">
        <v>553</v>
      </c>
    </row>
    <row r="776" spans="1:5">
      <c r="A776" s="420" t="s">
        <v>488</v>
      </c>
      <c r="B776" s="420" t="s">
        <v>11</v>
      </c>
      <c r="C776" s="420" t="s">
        <v>441</v>
      </c>
      <c r="D776" s="420" t="s">
        <v>480</v>
      </c>
      <c r="E776" t="s">
        <v>555</v>
      </c>
    </row>
    <row r="777" spans="1:5">
      <c r="A777" s="420" t="s">
        <v>488</v>
      </c>
      <c r="B777" s="420" t="s">
        <v>11</v>
      </c>
      <c r="C777" s="420" t="s">
        <v>441</v>
      </c>
      <c r="D777" s="420" t="s">
        <v>434</v>
      </c>
      <c r="E777" t="s">
        <v>555</v>
      </c>
    </row>
    <row r="778" spans="1:5">
      <c r="A778" s="420" t="s">
        <v>488</v>
      </c>
      <c r="B778" s="420" t="s">
        <v>11</v>
      </c>
      <c r="C778" s="420" t="s">
        <v>441</v>
      </c>
      <c r="D778" s="420" t="s">
        <v>490</v>
      </c>
      <c r="E778" t="s">
        <v>555</v>
      </c>
    </row>
    <row r="779" spans="1:5">
      <c r="A779" s="420" t="s">
        <v>488</v>
      </c>
      <c r="B779" s="420" t="s">
        <v>11</v>
      </c>
      <c r="C779" s="420" t="s">
        <v>441</v>
      </c>
      <c r="D779" s="420" t="s">
        <v>475</v>
      </c>
      <c r="E779" t="s">
        <v>555</v>
      </c>
    </row>
    <row r="780" spans="1:5">
      <c r="A780" s="420" t="s">
        <v>488</v>
      </c>
      <c r="B780" s="420" t="s">
        <v>11</v>
      </c>
      <c r="C780" s="420" t="s">
        <v>441</v>
      </c>
      <c r="D780" s="420" t="s">
        <v>491</v>
      </c>
      <c r="E780" t="s">
        <v>555</v>
      </c>
    </row>
    <row r="781" spans="1:5">
      <c r="A781" s="420" t="s">
        <v>488</v>
      </c>
      <c r="B781" s="420" t="s">
        <v>11</v>
      </c>
      <c r="C781" s="420" t="s">
        <v>441</v>
      </c>
      <c r="D781" s="420" t="s">
        <v>492</v>
      </c>
      <c r="E781" t="s">
        <v>555</v>
      </c>
    </row>
    <row r="782" spans="1:5">
      <c r="A782" s="420" t="s">
        <v>488</v>
      </c>
      <c r="B782" s="420" t="s">
        <v>11</v>
      </c>
      <c r="C782" s="420" t="s">
        <v>441</v>
      </c>
      <c r="D782" s="420" t="s">
        <v>446</v>
      </c>
      <c r="E782" t="s">
        <v>555</v>
      </c>
    </row>
    <row r="783" spans="1:5">
      <c r="A783" s="420" t="s">
        <v>488</v>
      </c>
      <c r="B783" s="420" t="s">
        <v>11</v>
      </c>
      <c r="C783" s="420" t="s">
        <v>441</v>
      </c>
      <c r="D783" s="420" t="s">
        <v>429</v>
      </c>
      <c r="E783" t="s">
        <v>555</v>
      </c>
    </row>
    <row r="784" spans="1:5">
      <c r="A784" s="420" t="s">
        <v>488</v>
      </c>
      <c r="B784" s="420" t="s">
        <v>11</v>
      </c>
      <c r="C784" s="420" t="s">
        <v>441</v>
      </c>
      <c r="D784" s="420" t="s">
        <v>493</v>
      </c>
      <c r="E784" t="s">
        <v>555</v>
      </c>
    </row>
    <row r="785" spans="1:5">
      <c r="A785" s="420" t="s">
        <v>488</v>
      </c>
      <c r="B785" s="420" t="s">
        <v>11</v>
      </c>
      <c r="C785" s="420" t="s">
        <v>419</v>
      </c>
      <c r="D785" s="420" t="s">
        <v>554</v>
      </c>
      <c r="E785" t="s">
        <v>553</v>
      </c>
    </row>
    <row r="786" spans="1:5">
      <c r="A786" s="420" t="s">
        <v>488</v>
      </c>
      <c r="B786" s="420" t="s">
        <v>11</v>
      </c>
      <c r="C786" s="420" t="s">
        <v>419</v>
      </c>
      <c r="D786" s="420" t="s">
        <v>480</v>
      </c>
      <c r="E786" t="s">
        <v>553</v>
      </c>
    </row>
    <row r="787" spans="1:5">
      <c r="A787" s="420" t="s">
        <v>488</v>
      </c>
      <c r="B787" s="420" t="s">
        <v>11</v>
      </c>
      <c r="C787" s="420" t="s">
        <v>419</v>
      </c>
      <c r="D787" s="420" t="s">
        <v>499</v>
      </c>
      <c r="E787" t="s">
        <v>553</v>
      </c>
    </row>
    <row r="788" spans="1:5">
      <c r="A788" s="420" t="s">
        <v>488</v>
      </c>
      <c r="B788" s="420" t="s">
        <v>11</v>
      </c>
      <c r="C788" s="420" t="s">
        <v>419</v>
      </c>
      <c r="D788" s="420" t="s">
        <v>420</v>
      </c>
      <c r="E788" t="s">
        <v>553</v>
      </c>
    </row>
    <row r="789" spans="1:5">
      <c r="A789" s="420" t="s">
        <v>488</v>
      </c>
      <c r="B789" s="420" t="s">
        <v>11</v>
      </c>
      <c r="C789" s="420" t="s">
        <v>419</v>
      </c>
      <c r="D789" s="420" t="s">
        <v>434</v>
      </c>
      <c r="E789" t="s">
        <v>553</v>
      </c>
    </row>
    <row r="790" spans="1:5">
      <c r="A790" s="420" t="s">
        <v>488</v>
      </c>
      <c r="B790" s="420" t="s">
        <v>11</v>
      </c>
      <c r="C790" s="420" t="s">
        <v>419</v>
      </c>
      <c r="D790" s="420" t="s">
        <v>435</v>
      </c>
      <c r="E790" t="s">
        <v>553</v>
      </c>
    </row>
    <row r="791" spans="1:5">
      <c r="A791" s="420" t="s">
        <v>488</v>
      </c>
      <c r="B791" s="420" t="s">
        <v>11</v>
      </c>
      <c r="C791" s="420" t="s">
        <v>419</v>
      </c>
      <c r="D791" s="420" t="s">
        <v>436</v>
      </c>
      <c r="E791" t="s">
        <v>553</v>
      </c>
    </row>
    <row r="792" spans="1:5">
      <c r="A792" s="420" t="s">
        <v>488</v>
      </c>
      <c r="B792" s="420" t="s">
        <v>11</v>
      </c>
      <c r="C792" s="420" t="s">
        <v>419</v>
      </c>
      <c r="D792" s="420" t="s">
        <v>421</v>
      </c>
      <c r="E792" t="s">
        <v>553</v>
      </c>
    </row>
    <row r="793" spans="1:5">
      <c r="A793" s="420" t="s">
        <v>488</v>
      </c>
      <c r="B793" s="420" t="s">
        <v>11</v>
      </c>
      <c r="C793" s="420" t="s">
        <v>419</v>
      </c>
      <c r="D793" s="420" t="s">
        <v>422</v>
      </c>
      <c r="E793" t="s">
        <v>553</v>
      </c>
    </row>
    <row r="794" spans="1:5">
      <c r="A794" s="420" t="s">
        <v>488</v>
      </c>
      <c r="B794" s="420" t="s">
        <v>11</v>
      </c>
      <c r="C794" s="420" t="s">
        <v>419</v>
      </c>
      <c r="D794" s="420" t="s">
        <v>423</v>
      </c>
      <c r="E794" t="s">
        <v>553</v>
      </c>
    </row>
    <row r="795" spans="1:5">
      <c r="A795" s="420" t="s">
        <v>488</v>
      </c>
      <c r="B795" s="420" t="s">
        <v>11</v>
      </c>
      <c r="C795" s="420" t="s">
        <v>419</v>
      </c>
      <c r="D795" s="420" t="s">
        <v>424</v>
      </c>
      <c r="E795" t="s">
        <v>553</v>
      </c>
    </row>
    <row r="796" spans="1:5">
      <c r="A796" s="420" t="s">
        <v>488</v>
      </c>
      <c r="B796" s="420" t="s">
        <v>11</v>
      </c>
      <c r="C796" s="420" t="s">
        <v>419</v>
      </c>
      <c r="D796" s="420" t="s">
        <v>425</v>
      </c>
      <c r="E796" t="s">
        <v>553</v>
      </c>
    </row>
    <row r="797" spans="1:5">
      <c r="A797" s="420" t="s">
        <v>488</v>
      </c>
      <c r="B797" s="420" t="s">
        <v>11</v>
      </c>
      <c r="C797" s="420" t="s">
        <v>426</v>
      </c>
      <c r="D797" s="420" t="s">
        <v>494</v>
      </c>
      <c r="E797" t="s">
        <v>555</v>
      </c>
    </row>
    <row r="798" spans="1:5">
      <c r="A798" s="420" t="s">
        <v>488</v>
      </c>
      <c r="B798" s="420" t="s">
        <v>11</v>
      </c>
      <c r="C798" s="420" t="s">
        <v>395</v>
      </c>
      <c r="D798" s="420" t="s">
        <v>394</v>
      </c>
      <c r="E798" t="s">
        <v>553</v>
      </c>
    </row>
    <row r="799" spans="1:5">
      <c r="A799" s="420" t="s">
        <v>488</v>
      </c>
      <c r="B799" s="420" t="s">
        <v>11</v>
      </c>
      <c r="C799" s="420" t="s">
        <v>395</v>
      </c>
      <c r="D799" s="420" t="s">
        <v>396</v>
      </c>
      <c r="E799" t="s">
        <v>553</v>
      </c>
    </row>
    <row r="800" spans="1:5">
      <c r="A800" s="420" t="s">
        <v>488</v>
      </c>
      <c r="B800" s="420" t="s">
        <v>11</v>
      </c>
      <c r="C800" s="420" t="s">
        <v>395</v>
      </c>
      <c r="D800" s="420" t="s">
        <v>487</v>
      </c>
      <c r="E800" t="s">
        <v>553</v>
      </c>
    </row>
    <row r="801" spans="1:5">
      <c r="A801" s="420" t="s">
        <v>488</v>
      </c>
      <c r="B801" s="420" t="s">
        <v>11</v>
      </c>
      <c r="C801" s="420" t="s">
        <v>395</v>
      </c>
      <c r="D801" s="420" t="s">
        <v>397</v>
      </c>
      <c r="E801" t="s">
        <v>555</v>
      </c>
    </row>
    <row r="802" spans="1:5">
      <c r="A802" s="420" t="s">
        <v>488</v>
      </c>
      <c r="B802" s="420" t="s">
        <v>11</v>
      </c>
      <c r="C802" s="420" t="s">
        <v>395</v>
      </c>
      <c r="D802" s="420" t="s">
        <v>398</v>
      </c>
      <c r="E802" t="s">
        <v>553</v>
      </c>
    </row>
    <row r="803" spans="1:5">
      <c r="A803" s="420" t="s">
        <v>488</v>
      </c>
      <c r="B803" s="420" t="s">
        <v>11</v>
      </c>
      <c r="C803" s="420" t="s">
        <v>395</v>
      </c>
      <c r="D803" s="420" t="s">
        <v>399</v>
      </c>
      <c r="E803" t="s">
        <v>553</v>
      </c>
    </row>
    <row r="804" spans="1:5">
      <c r="A804" s="420" t="s">
        <v>488</v>
      </c>
      <c r="B804" s="420" t="s">
        <v>11</v>
      </c>
      <c r="C804" s="420" t="s">
        <v>395</v>
      </c>
      <c r="D804" s="420" t="s">
        <v>431</v>
      </c>
      <c r="E804" t="s">
        <v>553</v>
      </c>
    </row>
    <row r="805" spans="1:5">
      <c r="A805" s="420" t="s">
        <v>488</v>
      </c>
      <c r="B805" s="420" t="s">
        <v>11</v>
      </c>
      <c r="C805" s="420" t="s">
        <v>395</v>
      </c>
      <c r="D805" s="420" t="s">
        <v>414</v>
      </c>
      <c r="E805" t="s">
        <v>553</v>
      </c>
    </row>
    <row r="806" spans="1:5">
      <c r="A806" s="420" t="s">
        <v>488</v>
      </c>
      <c r="B806" s="420" t="s">
        <v>11</v>
      </c>
      <c r="C806" s="420" t="s">
        <v>395</v>
      </c>
      <c r="D806" s="420" t="s">
        <v>432</v>
      </c>
      <c r="E806" t="s">
        <v>553</v>
      </c>
    </row>
    <row r="807" spans="1:5">
      <c r="A807" s="420" t="s">
        <v>488</v>
      </c>
      <c r="B807" s="420" t="s">
        <v>11</v>
      </c>
      <c r="C807" s="420" t="s">
        <v>395</v>
      </c>
      <c r="D807" s="420" t="s">
        <v>452</v>
      </c>
      <c r="E807" t="s">
        <v>553</v>
      </c>
    </row>
    <row r="808" spans="1:5">
      <c r="A808" s="420" t="s">
        <v>488</v>
      </c>
      <c r="B808" s="420" t="s">
        <v>11</v>
      </c>
      <c r="C808" s="420" t="s">
        <v>437</v>
      </c>
      <c r="D808" s="420" t="s">
        <v>420</v>
      </c>
      <c r="E808" t="s">
        <v>553</v>
      </c>
    </row>
    <row r="809" spans="1:5">
      <c r="A809" s="420" t="s">
        <v>488</v>
      </c>
      <c r="B809" s="420" t="s">
        <v>11</v>
      </c>
      <c r="C809" s="420" t="s">
        <v>437</v>
      </c>
      <c r="D809" s="420" t="s">
        <v>438</v>
      </c>
      <c r="E809" t="s">
        <v>553</v>
      </c>
    </row>
    <row r="810" spans="1:5">
      <c r="A810" s="420" t="s">
        <v>488</v>
      </c>
      <c r="B810" s="420" t="s">
        <v>11</v>
      </c>
      <c r="C810" s="420" t="s">
        <v>437</v>
      </c>
      <c r="D810" s="420" t="s">
        <v>439</v>
      </c>
      <c r="E810" t="s">
        <v>553</v>
      </c>
    </row>
    <row r="811" spans="1:5">
      <c r="A811" s="420" t="s">
        <v>488</v>
      </c>
      <c r="B811" s="420" t="s">
        <v>11</v>
      </c>
      <c r="C811" s="420" t="s">
        <v>437</v>
      </c>
      <c r="D811" s="420" t="s">
        <v>465</v>
      </c>
      <c r="E811" t="s">
        <v>553</v>
      </c>
    </row>
    <row r="812" spans="1:5">
      <c r="A812" s="420" t="s">
        <v>488</v>
      </c>
      <c r="B812" s="420" t="s">
        <v>11</v>
      </c>
      <c r="C812" s="420" t="s">
        <v>437</v>
      </c>
      <c r="D812" s="420" t="s">
        <v>466</v>
      </c>
      <c r="E812" t="s">
        <v>553</v>
      </c>
    </row>
    <row r="813" spans="1:5">
      <c r="A813" s="420" t="s">
        <v>488</v>
      </c>
      <c r="B813" s="420" t="s">
        <v>11</v>
      </c>
      <c r="C813" s="420" t="s">
        <v>437</v>
      </c>
      <c r="D813" s="420" t="s">
        <v>467</v>
      </c>
      <c r="E813" t="s">
        <v>553</v>
      </c>
    </row>
    <row r="814" spans="1:5">
      <c r="A814" s="420" t="s">
        <v>488</v>
      </c>
      <c r="B814" s="420" t="s">
        <v>11</v>
      </c>
      <c r="C814" s="420" t="s">
        <v>437</v>
      </c>
      <c r="D814" s="420" t="s">
        <v>468</v>
      </c>
      <c r="E814" t="s">
        <v>553</v>
      </c>
    </row>
    <row r="815" spans="1:5">
      <c r="A815" s="420" t="s">
        <v>488</v>
      </c>
      <c r="B815" s="420" t="s">
        <v>11</v>
      </c>
      <c r="C815" s="420" t="s">
        <v>437</v>
      </c>
      <c r="D815" s="420" t="s">
        <v>469</v>
      </c>
      <c r="E815" t="s">
        <v>553</v>
      </c>
    </row>
    <row r="816" spans="1:5">
      <c r="A816" s="420" t="s">
        <v>488</v>
      </c>
      <c r="B816" s="420" t="s">
        <v>11</v>
      </c>
      <c r="C816" s="420" t="s">
        <v>437</v>
      </c>
      <c r="D816" s="420" t="s">
        <v>470</v>
      </c>
      <c r="E816" t="s">
        <v>553</v>
      </c>
    </row>
    <row r="817" spans="1:5">
      <c r="A817" s="420" t="s">
        <v>488</v>
      </c>
      <c r="B817" s="420" t="s">
        <v>11</v>
      </c>
      <c r="C817" s="420" t="s">
        <v>437</v>
      </c>
      <c r="D817" s="420" t="s">
        <v>443</v>
      </c>
      <c r="E817" t="s">
        <v>553</v>
      </c>
    </row>
    <row r="818" spans="1:5">
      <c r="A818" s="420" t="s">
        <v>488</v>
      </c>
      <c r="B818" s="420" t="s">
        <v>11</v>
      </c>
      <c r="C818" s="420" t="s">
        <v>437</v>
      </c>
      <c r="D818" s="420" t="s">
        <v>444</v>
      </c>
      <c r="E818" t="s">
        <v>553</v>
      </c>
    </row>
    <row r="819" spans="1:5">
      <c r="A819" s="420" t="s">
        <v>488</v>
      </c>
      <c r="B819" s="420" t="s">
        <v>11</v>
      </c>
      <c r="C819" s="420" t="s">
        <v>437</v>
      </c>
      <c r="D819" s="420" t="s">
        <v>445</v>
      </c>
      <c r="E819" t="s">
        <v>553</v>
      </c>
    </row>
    <row r="820" spans="1:5">
      <c r="A820" s="420" t="s">
        <v>488</v>
      </c>
      <c r="B820" s="420" t="s">
        <v>11</v>
      </c>
      <c r="C820" s="420" t="s">
        <v>437</v>
      </c>
      <c r="D820" s="420" t="s">
        <v>471</v>
      </c>
      <c r="E820" t="s">
        <v>553</v>
      </c>
    </row>
    <row r="821" spans="1:5">
      <c r="A821" s="420" t="s">
        <v>488</v>
      </c>
      <c r="B821" s="420" t="s">
        <v>11</v>
      </c>
      <c r="C821" s="420" t="s">
        <v>437</v>
      </c>
      <c r="D821" s="420" t="s">
        <v>472</v>
      </c>
      <c r="E821" t="s">
        <v>553</v>
      </c>
    </row>
    <row r="822" spans="1:5">
      <c r="A822" s="420" t="s">
        <v>488</v>
      </c>
      <c r="B822" s="420" t="s">
        <v>11</v>
      </c>
      <c r="C822" s="420" t="s">
        <v>437</v>
      </c>
      <c r="D822" s="420" t="s">
        <v>473</v>
      </c>
      <c r="E822" t="s">
        <v>553</v>
      </c>
    </row>
    <row r="823" spans="1:5">
      <c r="A823" s="420" t="s">
        <v>488</v>
      </c>
      <c r="B823" s="420" t="s">
        <v>11</v>
      </c>
      <c r="C823" s="420" t="s">
        <v>437</v>
      </c>
      <c r="D823" s="420" t="s">
        <v>449</v>
      </c>
      <c r="E823" t="s">
        <v>553</v>
      </c>
    </row>
    <row r="824" spans="1:5">
      <c r="A824" s="420" t="s">
        <v>488</v>
      </c>
      <c r="B824" s="420" t="s">
        <v>11</v>
      </c>
      <c r="C824" s="420" t="s">
        <v>437</v>
      </c>
      <c r="D824" s="420" t="s">
        <v>450</v>
      </c>
      <c r="E824" t="s">
        <v>553</v>
      </c>
    </row>
    <row r="825" spans="1:5">
      <c r="A825" s="420" t="s">
        <v>488</v>
      </c>
      <c r="B825" s="420" t="s">
        <v>11</v>
      </c>
      <c r="C825" s="420" t="s">
        <v>437</v>
      </c>
      <c r="D825" s="420" t="s">
        <v>451</v>
      </c>
      <c r="E825" t="s">
        <v>553</v>
      </c>
    </row>
    <row r="826" spans="1:5">
      <c r="A826" s="420" t="s">
        <v>495</v>
      </c>
      <c r="B826" s="420" t="s">
        <v>12</v>
      </c>
      <c r="C826" s="420" t="s">
        <v>404</v>
      </c>
      <c r="D826" s="420" t="s">
        <v>405</v>
      </c>
      <c r="E826" t="s">
        <v>553</v>
      </c>
    </row>
    <row r="827" spans="1:5">
      <c r="A827" s="420" t="s">
        <v>495</v>
      </c>
      <c r="B827" s="420" t="s">
        <v>12</v>
      </c>
      <c r="C827" s="420" t="s">
        <v>404</v>
      </c>
      <c r="D827" s="420" t="s">
        <v>406</v>
      </c>
      <c r="E827" t="s">
        <v>553</v>
      </c>
    </row>
    <row r="828" spans="1:5">
      <c r="A828" s="420" t="s">
        <v>495</v>
      </c>
      <c r="B828" s="420" t="s">
        <v>12</v>
      </c>
      <c r="C828" s="420" t="s">
        <v>404</v>
      </c>
      <c r="D828" s="420" t="s">
        <v>407</v>
      </c>
      <c r="E828" t="s">
        <v>553</v>
      </c>
    </row>
    <row r="829" spans="1:5">
      <c r="A829" s="420" t="s">
        <v>495</v>
      </c>
      <c r="B829" s="420" t="s">
        <v>12</v>
      </c>
      <c r="C829" s="420" t="s">
        <v>404</v>
      </c>
      <c r="D829" s="420" t="s">
        <v>443</v>
      </c>
      <c r="E829" t="s">
        <v>553</v>
      </c>
    </row>
    <row r="830" spans="1:5">
      <c r="A830" s="420" t="s">
        <v>495</v>
      </c>
      <c r="B830" s="420" t="s">
        <v>12</v>
      </c>
      <c r="C830" s="420" t="s">
        <v>404</v>
      </c>
      <c r="D830" s="420" t="s">
        <v>444</v>
      </c>
      <c r="E830" t="s">
        <v>553</v>
      </c>
    </row>
    <row r="831" spans="1:5">
      <c r="A831" s="420" t="s">
        <v>495</v>
      </c>
      <c r="B831" s="420" t="s">
        <v>12</v>
      </c>
      <c r="C831" s="420" t="s">
        <v>404</v>
      </c>
      <c r="D831" s="420" t="s">
        <v>445</v>
      </c>
      <c r="E831" t="s">
        <v>553</v>
      </c>
    </row>
    <row r="832" spans="1:5">
      <c r="A832" s="420" t="s">
        <v>495</v>
      </c>
      <c r="B832" s="420" t="s">
        <v>12</v>
      </c>
      <c r="C832" s="420" t="s">
        <v>391</v>
      </c>
      <c r="D832" s="420" t="s">
        <v>448</v>
      </c>
      <c r="E832" t="s">
        <v>553</v>
      </c>
    </row>
    <row r="833" spans="1:5">
      <c r="A833" s="420" t="s">
        <v>495</v>
      </c>
      <c r="B833" s="420" t="s">
        <v>12</v>
      </c>
      <c r="C833" s="420" t="s">
        <v>391</v>
      </c>
      <c r="D833" s="420" t="s">
        <v>412</v>
      </c>
      <c r="E833" t="s">
        <v>553</v>
      </c>
    </row>
    <row r="834" spans="1:5">
      <c r="A834" s="420" t="s">
        <v>495</v>
      </c>
      <c r="B834" s="420" t="s">
        <v>12</v>
      </c>
      <c r="C834" s="420" t="s">
        <v>391</v>
      </c>
      <c r="D834" s="420" t="s">
        <v>394</v>
      </c>
      <c r="E834" t="s">
        <v>553</v>
      </c>
    </row>
    <row r="835" spans="1:5">
      <c r="A835" s="420" t="s">
        <v>495</v>
      </c>
      <c r="B835" s="420" t="s">
        <v>12</v>
      </c>
      <c r="C835" s="420" t="s">
        <v>391</v>
      </c>
      <c r="D835" s="420" t="s">
        <v>396</v>
      </c>
      <c r="E835" t="s">
        <v>553</v>
      </c>
    </row>
    <row r="836" spans="1:5">
      <c r="A836" s="420" t="s">
        <v>495</v>
      </c>
      <c r="B836" s="420" t="s">
        <v>12</v>
      </c>
      <c r="C836" s="420" t="s">
        <v>391</v>
      </c>
      <c r="D836" s="420" t="s">
        <v>455</v>
      </c>
      <c r="E836" t="s">
        <v>553</v>
      </c>
    </row>
    <row r="837" spans="1:5">
      <c r="A837" s="420" t="s">
        <v>495</v>
      </c>
      <c r="B837" s="420" t="s">
        <v>12</v>
      </c>
      <c r="C837" s="420" t="s">
        <v>391</v>
      </c>
      <c r="D837" s="420" t="s">
        <v>398</v>
      </c>
      <c r="E837" t="s">
        <v>553</v>
      </c>
    </row>
    <row r="838" spans="1:5">
      <c r="A838" s="420" t="s">
        <v>495</v>
      </c>
      <c r="B838" s="420" t="s">
        <v>12</v>
      </c>
      <c r="C838" s="420" t="s">
        <v>391</v>
      </c>
      <c r="D838" s="420" t="s">
        <v>399</v>
      </c>
      <c r="E838" t="s">
        <v>553</v>
      </c>
    </row>
    <row r="839" spans="1:5">
      <c r="A839" s="420" t="s">
        <v>495</v>
      </c>
      <c r="B839" s="420" t="s">
        <v>12</v>
      </c>
      <c r="C839" s="420" t="s">
        <v>391</v>
      </c>
      <c r="D839" s="420" t="s">
        <v>431</v>
      </c>
      <c r="E839" t="s">
        <v>553</v>
      </c>
    </row>
    <row r="840" spans="1:5">
      <c r="A840" s="420" t="s">
        <v>495</v>
      </c>
      <c r="B840" s="420" t="s">
        <v>12</v>
      </c>
      <c r="C840" s="420" t="s">
        <v>391</v>
      </c>
      <c r="D840" s="420" t="s">
        <v>392</v>
      </c>
      <c r="E840" t="s">
        <v>553</v>
      </c>
    </row>
    <row r="841" spans="1:5">
      <c r="A841" s="420" t="s">
        <v>495</v>
      </c>
      <c r="B841" s="420" t="s">
        <v>12</v>
      </c>
      <c r="C841" s="420" t="s">
        <v>391</v>
      </c>
      <c r="D841" s="420" t="s">
        <v>413</v>
      </c>
      <c r="E841" t="s">
        <v>553</v>
      </c>
    </row>
    <row r="842" spans="1:5">
      <c r="A842" s="420" t="s">
        <v>495</v>
      </c>
      <c r="B842" s="420" t="s">
        <v>12</v>
      </c>
      <c r="C842" s="420" t="s">
        <v>391</v>
      </c>
      <c r="D842" s="420" t="s">
        <v>414</v>
      </c>
      <c r="E842" t="s">
        <v>553</v>
      </c>
    </row>
    <row r="843" spans="1:5">
      <c r="A843" s="420" t="s">
        <v>495</v>
      </c>
      <c r="B843" s="420" t="s">
        <v>12</v>
      </c>
      <c r="C843" s="420" t="s">
        <v>391</v>
      </c>
      <c r="D843" s="420" t="s">
        <v>449</v>
      </c>
      <c r="E843" t="s">
        <v>553</v>
      </c>
    </row>
    <row r="844" spans="1:5">
      <c r="A844" s="420" t="s">
        <v>495</v>
      </c>
      <c r="B844" s="420" t="s">
        <v>12</v>
      </c>
      <c r="C844" s="420" t="s">
        <v>391</v>
      </c>
      <c r="D844" s="420" t="s">
        <v>450</v>
      </c>
      <c r="E844" t="s">
        <v>553</v>
      </c>
    </row>
    <row r="845" spans="1:5">
      <c r="A845" s="420" t="s">
        <v>495</v>
      </c>
      <c r="B845" s="420" t="s">
        <v>12</v>
      </c>
      <c r="C845" s="420" t="s">
        <v>391</v>
      </c>
      <c r="D845" s="420" t="s">
        <v>451</v>
      </c>
      <c r="E845" t="s">
        <v>553</v>
      </c>
    </row>
    <row r="846" spans="1:5">
      <c r="A846" s="420" t="s">
        <v>495</v>
      </c>
      <c r="B846" s="420" t="s">
        <v>12</v>
      </c>
      <c r="C846" s="420" t="s">
        <v>391</v>
      </c>
      <c r="D846" s="420" t="s">
        <v>456</v>
      </c>
      <c r="E846" t="s">
        <v>553</v>
      </c>
    </row>
    <row r="847" spans="1:5">
      <c r="A847" s="420" t="s">
        <v>495</v>
      </c>
      <c r="B847" s="420" t="s">
        <v>12</v>
      </c>
      <c r="C847" s="420" t="s">
        <v>391</v>
      </c>
      <c r="D847" s="420" t="s">
        <v>457</v>
      </c>
      <c r="E847" t="s">
        <v>553</v>
      </c>
    </row>
    <row r="848" spans="1:5">
      <c r="A848" s="420" t="s">
        <v>495</v>
      </c>
      <c r="B848" s="420" t="s">
        <v>12</v>
      </c>
      <c r="C848" s="420" t="s">
        <v>391</v>
      </c>
      <c r="D848" s="420" t="s">
        <v>458</v>
      </c>
      <c r="E848" t="s">
        <v>553</v>
      </c>
    </row>
    <row r="849" spans="1:5">
      <c r="A849" s="420" t="s">
        <v>495</v>
      </c>
      <c r="B849" s="420" t="s">
        <v>12</v>
      </c>
      <c r="C849" s="420" t="s">
        <v>391</v>
      </c>
      <c r="D849" s="420" t="s">
        <v>415</v>
      </c>
      <c r="E849" t="s">
        <v>553</v>
      </c>
    </row>
    <row r="850" spans="1:5">
      <c r="A850" s="420" t="s">
        <v>495</v>
      </c>
      <c r="B850" s="420" t="s">
        <v>12</v>
      </c>
      <c r="C850" s="420" t="s">
        <v>391</v>
      </c>
      <c r="D850" s="420" t="s">
        <v>416</v>
      </c>
      <c r="E850" t="s">
        <v>553</v>
      </c>
    </row>
    <row r="851" spans="1:5">
      <c r="A851" s="420" t="s">
        <v>495</v>
      </c>
      <c r="B851" s="420" t="s">
        <v>12</v>
      </c>
      <c r="C851" s="420" t="s">
        <v>391</v>
      </c>
      <c r="D851" s="420" t="s">
        <v>417</v>
      </c>
      <c r="E851" t="s">
        <v>553</v>
      </c>
    </row>
    <row r="852" spans="1:5">
      <c r="A852" s="420" t="s">
        <v>495</v>
      </c>
      <c r="B852" s="420" t="s">
        <v>12</v>
      </c>
      <c r="C852" s="420" t="s">
        <v>393</v>
      </c>
      <c r="D852" s="420" t="s">
        <v>453</v>
      </c>
      <c r="E852" t="s">
        <v>553</v>
      </c>
    </row>
    <row r="853" spans="1:5">
      <c r="A853" s="420" t="s">
        <v>495</v>
      </c>
      <c r="B853" s="420" t="s">
        <v>12</v>
      </c>
      <c r="C853" s="420" t="s">
        <v>393</v>
      </c>
      <c r="D853" s="420" t="s">
        <v>394</v>
      </c>
      <c r="E853" t="s">
        <v>553</v>
      </c>
    </row>
    <row r="854" spans="1:5">
      <c r="A854" s="420" t="s">
        <v>495</v>
      </c>
      <c r="B854" s="420" t="s">
        <v>12</v>
      </c>
      <c r="C854" s="420" t="s">
        <v>419</v>
      </c>
      <c r="D854" s="420" t="s">
        <v>554</v>
      </c>
      <c r="E854" t="s">
        <v>553</v>
      </c>
    </row>
    <row r="855" spans="1:5">
      <c r="A855" s="420" t="s">
        <v>495</v>
      </c>
      <c r="B855" s="420" t="s">
        <v>12</v>
      </c>
      <c r="C855" s="420" t="s">
        <v>419</v>
      </c>
      <c r="D855" s="420" t="s">
        <v>480</v>
      </c>
      <c r="E855" t="s">
        <v>553</v>
      </c>
    </row>
    <row r="856" spans="1:5">
      <c r="A856" s="420" t="s">
        <v>495</v>
      </c>
      <c r="B856" s="420" t="s">
        <v>12</v>
      </c>
      <c r="C856" s="420" t="s">
        <v>419</v>
      </c>
      <c r="D856" s="420" t="s">
        <v>499</v>
      </c>
      <c r="E856" t="s">
        <v>553</v>
      </c>
    </row>
    <row r="857" spans="1:5">
      <c r="A857" s="420" t="s">
        <v>495</v>
      </c>
      <c r="B857" s="420" t="s">
        <v>12</v>
      </c>
      <c r="C857" s="420" t="s">
        <v>419</v>
      </c>
      <c r="D857" s="420" t="s">
        <v>420</v>
      </c>
      <c r="E857" t="s">
        <v>553</v>
      </c>
    </row>
    <row r="858" spans="1:5">
      <c r="A858" s="420" t="s">
        <v>495</v>
      </c>
      <c r="B858" s="420" t="s">
        <v>12</v>
      </c>
      <c r="C858" s="420" t="s">
        <v>419</v>
      </c>
      <c r="D858" s="420" t="s">
        <v>434</v>
      </c>
      <c r="E858" t="s">
        <v>553</v>
      </c>
    </row>
    <row r="859" spans="1:5">
      <c r="A859" s="420" t="s">
        <v>495</v>
      </c>
      <c r="B859" s="420" t="s">
        <v>12</v>
      </c>
      <c r="C859" s="420" t="s">
        <v>419</v>
      </c>
      <c r="D859" s="420" t="s">
        <v>435</v>
      </c>
      <c r="E859" t="s">
        <v>553</v>
      </c>
    </row>
    <row r="860" spans="1:5">
      <c r="A860" s="420" t="s">
        <v>495</v>
      </c>
      <c r="B860" s="420" t="s">
        <v>12</v>
      </c>
      <c r="C860" s="420" t="s">
        <v>419</v>
      </c>
      <c r="D860" s="420" t="s">
        <v>436</v>
      </c>
      <c r="E860" t="s">
        <v>553</v>
      </c>
    </row>
    <row r="861" spans="1:5">
      <c r="A861" s="420" t="s">
        <v>495</v>
      </c>
      <c r="B861" s="420" t="s">
        <v>12</v>
      </c>
      <c r="C861" s="420" t="s">
        <v>419</v>
      </c>
      <c r="D861" s="420" t="s">
        <v>421</v>
      </c>
      <c r="E861" t="s">
        <v>553</v>
      </c>
    </row>
    <row r="862" spans="1:5">
      <c r="A862" s="420" t="s">
        <v>495</v>
      </c>
      <c r="B862" s="420" t="s">
        <v>12</v>
      </c>
      <c r="C862" s="420" t="s">
        <v>419</v>
      </c>
      <c r="D862" s="420" t="s">
        <v>422</v>
      </c>
      <c r="E862" t="s">
        <v>553</v>
      </c>
    </row>
    <row r="863" spans="1:5">
      <c r="A863" s="420" t="s">
        <v>495</v>
      </c>
      <c r="B863" s="420" t="s">
        <v>12</v>
      </c>
      <c r="C863" s="420" t="s">
        <v>419</v>
      </c>
      <c r="D863" s="420" t="s">
        <v>423</v>
      </c>
      <c r="E863" t="s">
        <v>553</v>
      </c>
    </row>
    <row r="864" spans="1:5">
      <c r="A864" s="420" t="s">
        <v>495</v>
      </c>
      <c r="B864" s="420" t="s">
        <v>12</v>
      </c>
      <c r="C864" s="420" t="s">
        <v>419</v>
      </c>
      <c r="D864" s="420" t="s">
        <v>424</v>
      </c>
      <c r="E864" t="s">
        <v>553</v>
      </c>
    </row>
    <row r="865" spans="1:5">
      <c r="A865" s="420" t="s">
        <v>495</v>
      </c>
      <c r="B865" s="420" t="s">
        <v>12</v>
      </c>
      <c r="C865" s="420" t="s">
        <v>419</v>
      </c>
      <c r="D865" s="420" t="s">
        <v>425</v>
      </c>
      <c r="E865" t="s">
        <v>553</v>
      </c>
    </row>
    <row r="866" spans="1:5">
      <c r="A866" s="420" t="s">
        <v>495</v>
      </c>
      <c r="B866" s="420" t="s">
        <v>12</v>
      </c>
      <c r="C866" s="420" t="s">
        <v>395</v>
      </c>
      <c r="D866" s="420" t="s">
        <v>394</v>
      </c>
      <c r="E866" t="s">
        <v>553</v>
      </c>
    </row>
    <row r="867" spans="1:5">
      <c r="A867" s="420" t="s">
        <v>495</v>
      </c>
      <c r="B867" s="420" t="s">
        <v>12</v>
      </c>
      <c r="C867" s="420" t="s">
        <v>395</v>
      </c>
      <c r="D867" s="420" t="s">
        <v>396</v>
      </c>
      <c r="E867" t="s">
        <v>553</v>
      </c>
    </row>
    <row r="868" spans="1:5">
      <c r="A868" s="420" t="s">
        <v>495</v>
      </c>
      <c r="B868" s="420" t="s">
        <v>12</v>
      </c>
      <c r="C868" s="420" t="s">
        <v>395</v>
      </c>
      <c r="D868" s="420" t="s">
        <v>487</v>
      </c>
      <c r="E868" t="s">
        <v>553</v>
      </c>
    </row>
    <row r="869" spans="1:5">
      <c r="A869" s="420" t="s">
        <v>495</v>
      </c>
      <c r="B869" s="420" t="s">
        <v>12</v>
      </c>
      <c r="C869" s="420" t="s">
        <v>395</v>
      </c>
      <c r="D869" s="420" t="s">
        <v>397</v>
      </c>
      <c r="E869" t="s">
        <v>555</v>
      </c>
    </row>
    <row r="870" spans="1:5">
      <c r="A870" s="420" t="s">
        <v>495</v>
      </c>
      <c r="B870" s="420" t="s">
        <v>12</v>
      </c>
      <c r="C870" s="420" t="s">
        <v>395</v>
      </c>
      <c r="D870" s="420" t="s">
        <v>398</v>
      </c>
      <c r="E870" t="s">
        <v>553</v>
      </c>
    </row>
    <row r="871" spans="1:5">
      <c r="A871" s="420" t="s">
        <v>495</v>
      </c>
      <c r="B871" s="420" t="s">
        <v>12</v>
      </c>
      <c r="C871" s="420" t="s">
        <v>395</v>
      </c>
      <c r="D871" s="420" t="s">
        <v>399</v>
      </c>
      <c r="E871" t="s">
        <v>553</v>
      </c>
    </row>
    <row r="872" spans="1:5">
      <c r="A872" s="420" t="s">
        <v>495</v>
      </c>
      <c r="B872" s="420" t="s">
        <v>12</v>
      </c>
      <c r="C872" s="420" t="s">
        <v>395</v>
      </c>
      <c r="D872" s="420" t="s">
        <v>431</v>
      </c>
      <c r="E872" t="s">
        <v>553</v>
      </c>
    </row>
    <row r="873" spans="1:5">
      <c r="A873" s="420" t="s">
        <v>495</v>
      </c>
      <c r="B873" s="420" t="s">
        <v>12</v>
      </c>
      <c r="C873" s="420" t="s">
        <v>395</v>
      </c>
      <c r="D873" s="420" t="s">
        <v>414</v>
      </c>
      <c r="E873" t="s">
        <v>553</v>
      </c>
    </row>
    <row r="874" spans="1:5">
      <c r="A874" s="420" t="s">
        <v>495</v>
      </c>
      <c r="B874" s="420" t="s">
        <v>12</v>
      </c>
      <c r="C874" s="420" t="s">
        <v>395</v>
      </c>
      <c r="D874" s="420" t="s">
        <v>432</v>
      </c>
      <c r="E874" t="s">
        <v>553</v>
      </c>
    </row>
    <row r="875" spans="1:5">
      <c r="A875" s="420" t="s">
        <v>495</v>
      </c>
      <c r="B875" s="420" t="s">
        <v>12</v>
      </c>
      <c r="C875" s="420" t="s">
        <v>395</v>
      </c>
      <c r="D875" s="420" t="s">
        <v>452</v>
      </c>
      <c r="E875" t="s">
        <v>553</v>
      </c>
    </row>
    <row r="876" spans="1:5">
      <c r="A876" s="420" t="s">
        <v>495</v>
      </c>
      <c r="B876" s="420" t="s">
        <v>12</v>
      </c>
      <c r="C876" s="420" t="s">
        <v>437</v>
      </c>
      <c r="D876" s="420" t="s">
        <v>420</v>
      </c>
      <c r="E876" t="s">
        <v>553</v>
      </c>
    </row>
    <row r="877" spans="1:5">
      <c r="A877" s="420" t="s">
        <v>495</v>
      </c>
      <c r="B877" s="420" t="s">
        <v>12</v>
      </c>
      <c r="C877" s="420" t="s">
        <v>437</v>
      </c>
      <c r="D877" s="420" t="s">
        <v>438</v>
      </c>
      <c r="E877" t="s">
        <v>553</v>
      </c>
    </row>
    <row r="878" spans="1:5">
      <c r="A878" s="420" t="s">
        <v>495</v>
      </c>
      <c r="B878" s="420" t="s">
        <v>12</v>
      </c>
      <c r="C878" s="420" t="s">
        <v>437</v>
      </c>
      <c r="D878" s="420" t="s">
        <v>439</v>
      </c>
      <c r="E878" t="s">
        <v>553</v>
      </c>
    </row>
    <row r="879" spans="1:5">
      <c r="A879" s="420" t="s">
        <v>495</v>
      </c>
      <c r="B879" s="420" t="s">
        <v>12</v>
      </c>
      <c r="C879" s="420" t="s">
        <v>437</v>
      </c>
      <c r="D879" s="420" t="s">
        <v>465</v>
      </c>
      <c r="E879" t="s">
        <v>553</v>
      </c>
    </row>
    <row r="880" spans="1:5">
      <c r="A880" s="420" t="s">
        <v>495</v>
      </c>
      <c r="B880" s="420" t="s">
        <v>12</v>
      </c>
      <c r="C880" s="420" t="s">
        <v>437</v>
      </c>
      <c r="D880" s="420" t="s">
        <v>466</v>
      </c>
      <c r="E880" t="s">
        <v>553</v>
      </c>
    </row>
    <row r="881" spans="1:5">
      <c r="A881" s="420" t="s">
        <v>495</v>
      </c>
      <c r="B881" s="420" t="s">
        <v>12</v>
      </c>
      <c r="C881" s="420" t="s">
        <v>437</v>
      </c>
      <c r="D881" s="420" t="s">
        <v>467</v>
      </c>
      <c r="E881" t="s">
        <v>553</v>
      </c>
    </row>
    <row r="882" spans="1:5">
      <c r="A882" s="420" t="s">
        <v>495</v>
      </c>
      <c r="B882" s="420" t="s">
        <v>12</v>
      </c>
      <c r="C882" s="420" t="s">
        <v>437</v>
      </c>
      <c r="D882" s="420" t="s">
        <v>468</v>
      </c>
      <c r="E882" t="s">
        <v>553</v>
      </c>
    </row>
    <row r="883" spans="1:5">
      <c r="A883" s="420" t="s">
        <v>495</v>
      </c>
      <c r="B883" s="420" t="s">
        <v>12</v>
      </c>
      <c r="C883" s="420" t="s">
        <v>437</v>
      </c>
      <c r="D883" s="420" t="s">
        <v>469</v>
      </c>
      <c r="E883" t="s">
        <v>553</v>
      </c>
    </row>
    <row r="884" spans="1:5">
      <c r="A884" s="420" t="s">
        <v>495</v>
      </c>
      <c r="B884" s="420" t="s">
        <v>12</v>
      </c>
      <c r="C884" s="420" t="s">
        <v>437</v>
      </c>
      <c r="D884" s="420" t="s">
        <v>470</v>
      </c>
      <c r="E884" t="s">
        <v>553</v>
      </c>
    </row>
    <row r="885" spans="1:5">
      <c r="A885" s="420" t="s">
        <v>495</v>
      </c>
      <c r="B885" s="420" t="s">
        <v>12</v>
      </c>
      <c r="C885" s="420" t="s">
        <v>437</v>
      </c>
      <c r="D885" s="420" t="s">
        <v>443</v>
      </c>
      <c r="E885" t="s">
        <v>553</v>
      </c>
    </row>
    <row r="886" spans="1:5">
      <c r="A886" s="420" t="s">
        <v>495</v>
      </c>
      <c r="B886" s="420" t="s">
        <v>12</v>
      </c>
      <c r="C886" s="420" t="s">
        <v>437</v>
      </c>
      <c r="D886" s="420" t="s">
        <v>444</v>
      </c>
      <c r="E886" t="s">
        <v>553</v>
      </c>
    </row>
    <row r="887" spans="1:5">
      <c r="A887" s="420" t="s">
        <v>495</v>
      </c>
      <c r="B887" s="420" t="s">
        <v>12</v>
      </c>
      <c r="C887" s="420" t="s">
        <v>437</v>
      </c>
      <c r="D887" s="420" t="s">
        <v>445</v>
      </c>
      <c r="E887" t="s">
        <v>553</v>
      </c>
    </row>
    <row r="888" spans="1:5">
      <c r="A888" s="420" t="s">
        <v>495</v>
      </c>
      <c r="B888" s="420" t="s">
        <v>12</v>
      </c>
      <c r="C888" s="420" t="s">
        <v>437</v>
      </c>
      <c r="D888" s="420" t="s">
        <v>471</v>
      </c>
      <c r="E888" t="s">
        <v>553</v>
      </c>
    </row>
    <row r="889" spans="1:5">
      <c r="A889" s="420" t="s">
        <v>495</v>
      </c>
      <c r="B889" s="420" t="s">
        <v>12</v>
      </c>
      <c r="C889" s="420" t="s">
        <v>437</v>
      </c>
      <c r="D889" s="420" t="s">
        <v>472</v>
      </c>
      <c r="E889" t="s">
        <v>553</v>
      </c>
    </row>
    <row r="890" spans="1:5">
      <c r="A890" s="420" t="s">
        <v>495</v>
      </c>
      <c r="B890" s="420" t="s">
        <v>12</v>
      </c>
      <c r="C890" s="420" t="s">
        <v>437</v>
      </c>
      <c r="D890" s="420" t="s">
        <v>473</v>
      </c>
      <c r="E890" t="s">
        <v>553</v>
      </c>
    </row>
    <row r="891" spans="1:5">
      <c r="A891" s="420" t="s">
        <v>495</v>
      </c>
      <c r="B891" s="420" t="s">
        <v>12</v>
      </c>
      <c r="C891" s="420" t="s">
        <v>437</v>
      </c>
      <c r="D891" s="420" t="s">
        <v>449</v>
      </c>
      <c r="E891" t="s">
        <v>553</v>
      </c>
    </row>
    <row r="892" spans="1:5">
      <c r="A892" s="420" t="s">
        <v>495</v>
      </c>
      <c r="B892" s="420" t="s">
        <v>12</v>
      </c>
      <c r="C892" s="420" t="s">
        <v>437</v>
      </c>
      <c r="D892" s="420" t="s">
        <v>450</v>
      </c>
      <c r="E892" t="s">
        <v>553</v>
      </c>
    </row>
    <row r="893" spans="1:5">
      <c r="A893" s="420" t="s">
        <v>495</v>
      </c>
      <c r="B893" s="420" t="s">
        <v>12</v>
      </c>
      <c r="C893" s="420" t="s">
        <v>437</v>
      </c>
      <c r="D893" s="420" t="s">
        <v>451</v>
      </c>
      <c r="E893" t="s">
        <v>553</v>
      </c>
    </row>
    <row r="894" spans="1:5">
      <c r="A894" s="420" t="s">
        <v>496</v>
      </c>
      <c r="B894" s="420" t="s">
        <v>13</v>
      </c>
      <c r="C894" s="420" t="s">
        <v>404</v>
      </c>
      <c r="D894" s="420" t="s">
        <v>405</v>
      </c>
      <c r="E894" t="s">
        <v>553</v>
      </c>
    </row>
    <row r="895" spans="1:5">
      <c r="A895" s="420" t="s">
        <v>496</v>
      </c>
      <c r="B895" s="420" t="s">
        <v>13</v>
      </c>
      <c r="C895" s="420" t="s">
        <v>404</v>
      </c>
      <c r="D895" s="420" t="s">
        <v>406</v>
      </c>
      <c r="E895" t="s">
        <v>553</v>
      </c>
    </row>
    <row r="896" spans="1:5">
      <c r="A896" s="420" t="s">
        <v>496</v>
      </c>
      <c r="B896" s="420" t="s">
        <v>13</v>
      </c>
      <c r="C896" s="420" t="s">
        <v>404</v>
      </c>
      <c r="D896" s="420" t="s">
        <v>407</v>
      </c>
      <c r="E896" t="s">
        <v>553</v>
      </c>
    </row>
    <row r="897" spans="1:5">
      <c r="A897" s="420" t="s">
        <v>496</v>
      </c>
      <c r="B897" s="420" t="s">
        <v>13</v>
      </c>
      <c r="C897" s="420" t="s">
        <v>404</v>
      </c>
      <c r="D897" s="420" t="s">
        <v>443</v>
      </c>
      <c r="E897" t="s">
        <v>553</v>
      </c>
    </row>
    <row r="898" spans="1:5">
      <c r="A898" s="420" t="s">
        <v>496</v>
      </c>
      <c r="B898" s="420" t="s">
        <v>13</v>
      </c>
      <c r="C898" s="420" t="s">
        <v>404</v>
      </c>
      <c r="D898" s="420" t="s">
        <v>444</v>
      </c>
      <c r="E898" t="s">
        <v>553</v>
      </c>
    </row>
    <row r="899" spans="1:5">
      <c r="A899" s="420" t="s">
        <v>496</v>
      </c>
      <c r="B899" s="420" t="s">
        <v>13</v>
      </c>
      <c r="C899" s="420" t="s">
        <v>404</v>
      </c>
      <c r="D899" s="420" t="s">
        <v>445</v>
      </c>
      <c r="E899" t="s">
        <v>553</v>
      </c>
    </row>
    <row r="900" spans="1:5">
      <c r="A900" s="420" t="s">
        <v>496</v>
      </c>
      <c r="B900" s="420" t="s">
        <v>13</v>
      </c>
      <c r="C900" s="420" t="s">
        <v>391</v>
      </c>
      <c r="D900" s="420" t="s">
        <v>448</v>
      </c>
      <c r="E900" t="s">
        <v>553</v>
      </c>
    </row>
    <row r="901" spans="1:5">
      <c r="A901" s="420" t="s">
        <v>496</v>
      </c>
      <c r="B901" s="420" t="s">
        <v>13</v>
      </c>
      <c r="C901" s="420" t="s">
        <v>391</v>
      </c>
      <c r="D901" s="420" t="s">
        <v>412</v>
      </c>
      <c r="E901" t="s">
        <v>553</v>
      </c>
    </row>
    <row r="902" spans="1:5">
      <c r="A902" s="420" t="s">
        <v>496</v>
      </c>
      <c r="B902" s="420" t="s">
        <v>13</v>
      </c>
      <c r="C902" s="420" t="s">
        <v>391</v>
      </c>
      <c r="D902" s="420" t="s">
        <v>394</v>
      </c>
      <c r="E902" t="s">
        <v>553</v>
      </c>
    </row>
    <row r="903" spans="1:5">
      <c r="A903" s="420" t="s">
        <v>496</v>
      </c>
      <c r="B903" s="420" t="s">
        <v>13</v>
      </c>
      <c r="C903" s="420" t="s">
        <v>391</v>
      </c>
      <c r="D903" s="420" t="s">
        <v>396</v>
      </c>
      <c r="E903" t="s">
        <v>553</v>
      </c>
    </row>
    <row r="904" spans="1:5">
      <c r="A904" s="420" t="s">
        <v>496</v>
      </c>
      <c r="B904" s="420" t="s">
        <v>13</v>
      </c>
      <c r="C904" s="420" t="s">
        <v>391</v>
      </c>
      <c r="D904" s="420" t="s">
        <v>455</v>
      </c>
      <c r="E904" t="s">
        <v>553</v>
      </c>
    </row>
    <row r="905" spans="1:5">
      <c r="A905" s="420" t="s">
        <v>496</v>
      </c>
      <c r="B905" s="420" t="s">
        <v>13</v>
      </c>
      <c r="C905" s="420" t="s">
        <v>391</v>
      </c>
      <c r="D905" s="420" t="s">
        <v>398</v>
      </c>
      <c r="E905" t="s">
        <v>553</v>
      </c>
    </row>
    <row r="906" spans="1:5">
      <c r="A906" s="420" t="s">
        <v>496</v>
      </c>
      <c r="B906" s="420" t="s">
        <v>13</v>
      </c>
      <c r="C906" s="420" t="s">
        <v>391</v>
      </c>
      <c r="D906" s="420" t="s">
        <v>399</v>
      </c>
      <c r="E906" t="s">
        <v>553</v>
      </c>
    </row>
    <row r="907" spans="1:5">
      <c r="A907" s="420" t="s">
        <v>496</v>
      </c>
      <c r="B907" s="420" t="s">
        <v>13</v>
      </c>
      <c r="C907" s="420" t="s">
        <v>391</v>
      </c>
      <c r="D907" s="420" t="s">
        <v>431</v>
      </c>
      <c r="E907" t="s">
        <v>553</v>
      </c>
    </row>
    <row r="908" spans="1:5">
      <c r="A908" s="420" t="s">
        <v>496</v>
      </c>
      <c r="B908" s="420" t="s">
        <v>13</v>
      </c>
      <c r="C908" s="420" t="s">
        <v>391</v>
      </c>
      <c r="D908" s="420" t="s">
        <v>392</v>
      </c>
      <c r="E908" t="s">
        <v>553</v>
      </c>
    </row>
    <row r="909" spans="1:5">
      <c r="A909" s="420" t="s">
        <v>496</v>
      </c>
      <c r="B909" s="420" t="s">
        <v>13</v>
      </c>
      <c r="C909" s="420" t="s">
        <v>391</v>
      </c>
      <c r="D909" s="420" t="s">
        <v>413</v>
      </c>
      <c r="E909" t="s">
        <v>553</v>
      </c>
    </row>
    <row r="910" spans="1:5">
      <c r="A910" s="420" t="s">
        <v>496</v>
      </c>
      <c r="B910" s="420" t="s">
        <v>13</v>
      </c>
      <c r="C910" s="420" t="s">
        <v>391</v>
      </c>
      <c r="D910" s="420" t="s">
        <v>414</v>
      </c>
      <c r="E910" t="s">
        <v>553</v>
      </c>
    </row>
    <row r="911" spans="1:5">
      <c r="A911" s="420" t="s">
        <v>496</v>
      </c>
      <c r="B911" s="420" t="s">
        <v>13</v>
      </c>
      <c r="C911" s="420" t="s">
        <v>391</v>
      </c>
      <c r="D911" s="420" t="s">
        <v>449</v>
      </c>
      <c r="E911" t="s">
        <v>553</v>
      </c>
    </row>
    <row r="912" spans="1:5">
      <c r="A912" s="420" t="s">
        <v>496</v>
      </c>
      <c r="B912" s="420" t="s">
        <v>13</v>
      </c>
      <c r="C912" s="420" t="s">
        <v>391</v>
      </c>
      <c r="D912" s="420" t="s">
        <v>450</v>
      </c>
      <c r="E912" t="s">
        <v>553</v>
      </c>
    </row>
    <row r="913" spans="1:5">
      <c r="A913" s="420" t="s">
        <v>496</v>
      </c>
      <c r="B913" s="420" t="s">
        <v>13</v>
      </c>
      <c r="C913" s="420" t="s">
        <v>391</v>
      </c>
      <c r="D913" s="420" t="s">
        <v>451</v>
      </c>
      <c r="E913" t="s">
        <v>553</v>
      </c>
    </row>
    <row r="914" spans="1:5">
      <c r="A914" s="420" t="s">
        <v>496</v>
      </c>
      <c r="B914" s="420" t="s">
        <v>13</v>
      </c>
      <c r="C914" s="420" t="s">
        <v>391</v>
      </c>
      <c r="D914" s="420" t="s">
        <v>456</v>
      </c>
      <c r="E914" t="s">
        <v>553</v>
      </c>
    </row>
    <row r="915" spans="1:5">
      <c r="A915" s="420" t="s">
        <v>496</v>
      </c>
      <c r="B915" s="420" t="s">
        <v>13</v>
      </c>
      <c r="C915" s="420" t="s">
        <v>391</v>
      </c>
      <c r="D915" s="420" t="s">
        <v>457</v>
      </c>
      <c r="E915" t="s">
        <v>553</v>
      </c>
    </row>
    <row r="916" spans="1:5">
      <c r="A916" s="420" t="s">
        <v>496</v>
      </c>
      <c r="B916" s="420" t="s">
        <v>13</v>
      </c>
      <c r="C916" s="420" t="s">
        <v>391</v>
      </c>
      <c r="D916" s="420" t="s">
        <v>458</v>
      </c>
      <c r="E916" t="s">
        <v>553</v>
      </c>
    </row>
    <row r="917" spans="1:5">
      <c r="A917" s="420" t="s">
        <v>496</v>
      </c>
      <c r="B917" s="420" t="s">
        <v>13</v>
      </c>
      <c r="C917" s="420" t="s">
        <v>391</v>
      </c>
      <c r="D917" s="420" t="s">
        <v>415</v>
      </c>
      <c r="E917" t="s">
        <v>553</v>
      </c>
    </row>
    <row r="918" spans="1:5">
      <c r="A918" s="420" t="s">
        <v>496</v>
      </c>
      <c r="B918" s="420" t="s">
        <v>13</v>
      </c>
      <c r="C918" s="420" t="s">
        <v>391</v>
      </c>
      <c r="D918" s="420" t="s">
        <v>416</v>
      </c>
      <c r="E918" t="s">
        <v>553</v>
      </c>
    </row>
    <row r="919" spans="1:5">
      <c r="A919" s="420" t="s">
        <v>496</v>
      </c>
      <c r="B919" s="420" t="s">
        <v>13</v>
      </c>
      <c r="C919" s="420" t="s">
        <v>391</v>
      </c>
      <c r="D919" s="420" t="s">
        <v>417</v>
      </c>
      <c r="E919" t="s">
        <v>553</v>
      </c>
    </row>
    <row r="920" spans="1:5">
      <c r="A920" s="420" t="s">
        <v>496</v>
      </c>
      <c r="B920" s="420" t="s">
        <v>13</v>
      </c>
      <c r="C920" s="420" t="s">
        <v>393</v>
      </c>
      <c r="D920" s="420" t="s">
        <v>453</v>
      </c>
      <c r="E920" t="s">
        <v>553</v>
      </c>
    </row>
    <row r="921" spans="1:5">
      <c r="A921" s="420" t="s">
        <v>496</v>
      </c>
      <c r="B921" s="420" t="s">
        <v>13</v>
      </c>
      <c r="C921" s="420" t="s">
        <v>393</v>
      </c>
      <c r="D921" s="420" t="s">
        <v>394</v>
      </c>
      <c r="E921" t="s">
        <v>553</v>
      </c>
    </row>
    <row r="922" spans="1:5">
      <c r="A922" s="420" t="s">
        <v>496</v>
      </c>
      <c r="B922" s="420" t="s">
        <v>13</v>
      </c>
      <c r="C922" s="420" t="s">
        <v>441</v>
      </c>
      <c r="D922" s="420" t="s">
        <v>497</v>
      </c>
      <c r="E922" t="s">
        <v>555</v>
      </c>
    </row>
    <row r="923" spans="1:5">
      <c r="A923" s="420" t="s">
        <v>496</v>
      </c>
      <c r="B923" s="420" t="s">
        <v>13</v>
      </c>
      <c r="C923" s="420" t="s">
        <v>441</v>
      </c>
      <c r="D923" s="420" t="s">
        <v>461</v>
      </c>
      <c r="E923" t="s">
        <v>555</v>
      </c>
    </row>
    <row r="924" spans="1:5">
      <c r="A924" s="420" t="s">
        <v>496</v>
      </c>
      <c r="B924" s="420" t="s">
        <v>13</v>
      </c>
      <c r="C924" s="420" t="s">
        <v>441</v>
      </c>
      <c r="D924" s="420" t="s">
        <v>412</v>
      </c>
      <c r="E924" t="s">
        <v>555</v>
      </c>
    </row>
    <row r="925" spans="1:5">
      <c r="A925" s="420" t="s">
        <v>496</v>
      </c>
      <c r="B925" s="420" t="s">
        <v>13</v>
      </c>
      <c r="C925" s="420" t="s">
        <v>441</v>
      </c>
      <c r="D925" s="420" t="s">
        <v>440</v>
      </c>
      <c r="E925" t="s">
        <v>555</v>
      </c>
    </row>
    <row r="926" spans="1:5">
      <c r="A926" s="420" t="s">
        <v>496</v>
      </c>
      <c r="B926" s="420" t="s">
        <v>13</v>
      </c>
      <c r="C926" s="420" t="s">
        <v>419</v>
      </c>
      <c r="D926" s="420" t="s">
        <v>554</v>
      </c>
      <c r="E926" t="s">
        <v>553</v>
      </c>
    </row>
    <row r="927" spans="1:5">
      <c r="A927" s="420" t="s">
        <v>496</v>
      </c>
      <c r="B927" s="420" t="s">
        <v>13</v>
      </c>
      <c r="C927" s="420" t="s">
        <v>419</v>
      </c>
      <c r="D927" s="420" t="s">
        <v>480</v>
      </c>
      <c r="E927" t="s">
        <v>553</v>
      </c>
    </row>
    <row r="928" spans="1:5">
      <c r="A928" s="420" t="s">
        <v>496</v>
      </c>
      <c r="B928" s="420" t="s">
        <v>13</v>
      </c>
      <c r="C928" s="420" t="s">
        <v>419</v>
      </c>
      <c r="D928" s="420" t="s">
        <v>499</v>
      </c>
      <c r="E928" t="s">
        <v>553</v>
      </c>
    </row>
    <row r="929" spans="1:5">
      <c r="A929" s="420" t="s">
        <v>496</v>
      </c>
      <c r="B929" s="420" t="s">
        <v>13</v>
      </c>
      <c r="C929" s="420" t="s">
        <v>419</v>
      </c>
      <c r="D929" s="420" t="s">
        <v>420</v>
      </c>
      <c r="E929" t="s">
        <v>553</v>
      </c>
    </row>
    <row r="930" spans="1:5">
      <c r="A930" s="420" t="s">
        <v>496</v>
      </c>
      <c r="B930" s="420" t="s">
        <v>13</v>
      </c>
      <c r="C930" s="420" t="s">
        <v>419</v>
      </c>
      <c r="D930" s="420" t="s">
        <v>434</v>
      </c>
      <c r="E930" t="s">
        <v>553</v>
      </c>
    </row>
    <row r="931" spans="1:5">
      <c r="A931" s="420" t="s">
        <v>496</v>
      </c>
      <c r="B931" s="420" t="s">
        <v>13</v>
      </c>
      <c r="C931" s="420" t="s">
        <v>419</v>
      </c>
      <c r="D931" s="420" t="s">
        <v>435</v>
      </c>
      <c r="E931" t="s">
        <v>553</v>
      </c>
    </row>
    <row r="932" spans="1:5">
      <c r="A932" s="420" t="s">
        <v>496</v>
      </c>
      <c r="B932" s="420" t="s">
        <v>13</v>
      </c>
      <c r="C932" s="420" t="s">
        <v>419</v>
      </c>
      <c r="D932" s="420" t="s">
        <v>436</v>
      </c>
      <c r="E932" t="s">
        <v>553</v>
      </c>
    </row>
    <row r="933" spans="1:5">
      <c r="A933" s="420" t="s">
        <v>496</v>
      </c>
      <c r="B933" s="420" t="s">
        <v>13</v>
      </c>
      <c r="C933" s="420" t="s">
        <v>419</v>
      </c>
      <c r="D933" s="420" t="s">
        <v>421</v>
      </c>
      <c r="E933" t="s">
        <v>553</v>
      </c>
    </row>
    <row r="934" spans="1:5">
      <c r="A934" s="420" t="s">
        <v>496</v>
      </c>
      <c r="B934" s="420" t="s">
        <v>13</v>
      </c>
      <c r="C934" s="420" t="s">
        <v>419</v>
      </c>
      <c r="D934" s="420" t="s">
        <v>422</v>
      </c>
      <c r="E934" t="s">
        <v>553</v>
      </c>
    </row>
    <row r="935" spans="1:5">
      <c r="A935" s="420" t="s">
        <v>496</v>
      </c>
      <c r="B935" s="420" t="s">
        <v>13</v>
      </c>
      <c r="C935" s="420" t="s">
        <v>419</v>
      </c>
      <c r="D935" s="420" t="s">
        <v>423</v>
      </c>
      <c r="E935" t="s">
        <v>553</v>
      </c>
    </row>
    <row r="936" spans="1:5">
      <c r="A936" s="420" t="s">
        <v>496</v>
      </c>
      <c r="B936" s="420" t="s">
        <v>13</v>
      </c>
      <c r="C936" s="420" t="s">
        <v>419</v>
      </c>
      <c r="D936" s="420" t="s">
        <v>424</v>
      </c>
      <c r="E936" t="s">
        <v>553</v>
      </c>
    </row>
    <row r="937" spans="1:5">
      <c r="A937" s="420" t="s">
        <v>496</v>
      </c>
      <c r="B937" s="420" t="s">
        <v>13</v>
      </c>
      <c r="C937" s="420" t="s">
        <v>419</v>
      </c>
      <c r="D937" s="420" t="s">
        <v>425</v>
      </c>
      <c r="E937" t="s">
        <v>553</v>
      </c>
    </row>
    <row r="938" spans="1:5">
      <c r="A938" s="420" t="s">
        <v>496</v>
      </c>
      <c r="B938" s="420" t="s">
        <v>13</v>
      </c>
      <c r="C938" s="420" t="s">
        <v>426</v>
      </c>
      <c r="D938" s="420" t="s">
        <v>428</v>
      </c>
      <c r="E938" t="s">
        <v>555</v>
      </c>
    </row>
    <row r="939" spans="1:5">
      <c r="A939" s="420" t="s">
        <v>496</v>
      </c>
      <c r="B939" s="420" t="s">
        <v>13</v>
      </c>
      <c r="C939" s="420" t="s">
        <v>426</v>
      </c>
      <c r="D939" s="420" t="s">
        <v>429</v>
      </c>
      <c r="E939" t="s">
        <v>555</v>
      </c>
    </row>
    <row r="940" spans="1:5">
      <c r="A940" s="420" t="s">
        <v>496</v>
      </c>
      <c r="B940" s="420" t="s">
        <v>13</v>
      </c>
      <c r="C940" s="420" t="s">
        <v>395</v>
      </c>
      <c r="D940" s="420" t="s">
        <v>394</v>
      </c>
      <c r="E940" t="s">
        <v>553</v>
      </c>
    </row>
    <row r="941" spans="1:5">
      <c r="A941" s="420" t="s">
        <v>496</v>
      </c>
      <c r="B941" s="420" t="s">
        <v>13</v>
      </c>
      <c r="C941" s="420" t="s">
        <v>395</v>
      </c>
      <c r="D941" s="420" t="s">
        <v>396</v>
      </c>
      <c r="E941" t="s">
        <v>553</v>
      </c>
    </row>
    <row r="942" spans="1:5">
      <c r="A942" s="420" t="s">
        <v>496</v>
      </c>
      <c r="B942" s="420" t="s">
        <v>13</v>
      </c>
      <c r="C942" s="420" t="s">
        <v>395</v>
      </c>
      <c r="D942" s="420" t="s">
        <v>487</v>
      </c>
      <c r="E942" t="s">
        <v>553</v>
      </c>
    </row>
    <row r="943" spans="1:5">
      <c r="A943" s="420" t="s">
        <v>496</v>
      </c>
      <c r="B943" s="420" t="s">
        <v>13</v>
      </c>
      <c r="C943" s="420" t="s">
        <v>395</v>
      </c>
      <c r="D943" s="420" t="s">
        <v>398</v>
      </c>
      <c r="E943" t="s">
        <v>553</v>
      </c>
    </row>
    <row r="944" spans="1:5">
      <c r="A944" s="420" t="s">
        <v>496</v>
      </c>
      <c r="B944" s="420" t="s">
        <v>13</v>
      </c>
      <c r="C944" s="420" t="s">
        <v>395</v>
      </c>
      <c r="D944" s="420" t="s">
        <v>399</v>
      </c>
      <c r="E944" t="s">
        <v>553</v>
      </c>
    </row>
    <row r="945" spans="1:5">
      <c r="A945" s="420" t="s">
        <v>496</v>
      </c>
      <c r="B945" s="420" t="s">
        <v>13</v>
      </c>
      <c r="C945" s="420" t="s">
        <v>395</v>
      </c>
      <c r="D945" s="420" t="s">
        <v>431</v>
      </c>
      <c r="E945" t="s">
        <v>553</v>
      </c>
    </row>
    <row r="946" spans="1:5">
      <c r="A946" s="420" t="s">
        <v>496</v>
      </c>
      <c r="B946" s="420" t="s">
        <v>13</v>
      </c>
      <c r="C946" s="420" t="s">
        <v>395</v>
      </c>
      <c r="D946" s="420" t="s">
        <v>414</v>
      </c>
      <c r="E946" t="s">
        <v>553</v>
      </c>
    </row>
    <row r="947" spans="1:5">
      <c r="A947" s="420" t="s">
        <v>496</v>
      </c>
      <c r="B947" s="420" t="s">
        <v>13</v>
      </c>
      <c r="C947" s="420" t="s">
        <v>395</v>
      </c>
      <c r="D947" s="420" t="s">
        <v>432</v>
      </c>
      <c r="E947" t="s">
        <v>553</v>
      </c>
    </row>
    <row r="948" spans="1:5">
      <c r="A948" s="420" t="s">
        <v>496</v>
      </c>
      <c r="B948" s="420" t="s">
        <v>13</v>
      </c>
      <c r="C948" s="420" t="s">
        <v>395</v>
      </c>
      <c r="D948" s="420" t="s">
        <v>452</v>
      </c>
      <c r="E948" t="s">
        <v>553</v>
      </c>
    </row>
    <row r="949" spans="1:5">
      <c r="A949" s="420" t="s">
        <v>496</v>
      </c>
      <c r="B949" s="420" t="s">
        <v>13</v>
      </c>
      <c r="C949" s="420" t="s">
        <v>433</v>
      </c>
      <c r="D949" s="420" t="s">
        <v>482</v>
      </c>
      <c r="E949" t="s">
        <v>555</v>
      </c>
    </row>
    <row r="950" spans="1:5">
      <c r="A950" s="420" t="s">
        <v>496</v>
      </c>
      <c r="B950" s="420" t="s">
        <v>13</v>
      </c>
      <c r="C950" s="420" t="s">
        <v>437</v>
      </c>
      <c r="D950" s="420" t="s">
        <v>420</v>
      </c>
      <c r="E950" t="s">
        <v>553</v>
      </c>
    </row>
    <row r="951" spans="1:5">
      <c r="A951" s="420" t="s">
        <v>496</v>
      </c>
      <c r="B951" s="420" t="s">
        <v>13</v>
      </c>
      <c r="C951" s="420" t="s">
        <v>437</v>
      </c>
      <c r="D951" s="420" t="s">
        <v>438</v>
      </c>
      <c r="E951" t="s">
        <v>553</v>
      </c>
    </row>
    <row r="952" spans="1:5">
      <c r="A952" s="420" t="s">
        <v>496</v>
      </c>
      <c r="B952" s="420" t="s">
        <v>13</v>
      </c>
      <c r="C952" s="420" t="s">
        <v>437</v>
      </c>
      <c r="D952" s="420" t="s">
        <v>439</v>
      </c>
      <c r="E952" t="s">
        <v>553</v>
      </c>
    </row>
    <row r="953" spans="1:5">
      <c r="A953" s="420" t="s">
        <v>496</v>
      </c>
      <c r="B953" s="420" t="s">
        <v>13</v>
      </c>
      <c r="C953" s="420" t="s">
        <v>437</v>
      </c>
      <c r="D953" s="420" t="s">
        <v>465</v>
      </c>
      <c r="E953" t="s">
        <v>553</v>
      </c>
    </row>
    <row r="954" spans="1:5">
      <c r="A954" s="420" t="s">
        <v>496</v>
      </c>
      <c r="B954" s="420" t="s">
        <v>13</v>
      </c>
      <c r="C954" s="420" t="s">
        <v>437</v>
      </c>
      <c r="D954" s="420" t="s">
        <v>466</v>
      </c>
      <c r="E954" t="s">
        <v>553</v>
      </c>
    </row>
    <row r="955" spans="1:5">
      <c r="A955" s="420" t="s">
        <v>496</v>
      </c>
      <c r="B955" s="420" t="s">
        <v>13</v>
      </c>
      <c r="C955" s="420" t="s">
        <v>437</v>
      </c>
      <c r="D955" s="420" t="s">
        <v>467</v>
      </c>
      <c r="E955" t="s">
        <v>553</v>
      </c>
    </row>
    <row r="956" spans="1:5">
      <c r="A956" s="420" t="s">
        <v>496</v>
      </c>
      <c r="B956" s="420" t="s">
        <v>13</v>
      </c>
      <c r="C956" s="420" t="s">
        <v>437</v>
      </c>
      <c r="D956" s="420" t="s">
        <v>468</v>
      </c>
      <c r="E956" t="s">
        <v>553</v>
      </c>
    </row>
    <row r="957" spans="1:5">
      <c r="A957" s="420" t="s">
        <v>496</v>
      </c>
      <c r="B957" s="420" t="s">
        <v>13</v>
      </c>
      <c r="C957" s="420" t="s">
        <v>437</v>
      </c>
      <c r="D957" s="420" t="s">
        <v>469</v>
      </c>
      <c r="E957" t="s">
        <v>553</v>
      </c>
    </row>
    <row r="958" spans="1:5">
      <c r="A958" s="420" t="s">
        <v>496</v>
      </c>
      <c r="B958" s="420" t="s">
        <v>13</v>
      </c>
      <c r="C958" s="420" t="s">
        <v>437</v>
      </c>
      <c r="D958" s="420" t="s">
        <v>470</v>
      </c>
      <c r="E958" t="s">
        <v>553</v>
      </c>
    </row>
    <row r="959" spans="1:5">
      <c r="A959" s="420" t="s">
        <v>496</v>
      </c>
      <c r="B959" s="420" t="s">
        <v>13</v>
      </c>
      <c r="C959" s="420" t="s">
        <v>437</v>
      </c>
      <c r="D959" s="420" t="s">
        <v>443</v>
      </c>
      <c r="E959" t="s">
        <v>553</v>
      </c>
    </row>
    <row r="960" spans="1:5">
      <c r="A960" s="420" t="s">
        <v>496</v>
      </c>
      <c r="B960" s="420" t="s">
        <v>13</v>
      </c>
      <c r="C960" s="420" t="s">
        <v>437</v>
      </c>
      <c r="D960" s="420" t="s">
        <v>444</v>
      </c>
      <c r="E960" t="s">
        <v>553</v>
      </c>
    </row>
    <row r="961" spans="1:5">
      <c r="A961" s="420" t="s">
        <v>496</v>
      </c>
      <c r="B961" s="420" t="s">
        <v>13</v>
      </c>
      <c r="C961" s="420" t="s">
        <v>437</v>
      </c>
      <c r="D961" s="420" t="s">
        <v>445</v>
      </c>
      <c r="E961" t="s">
        <v>553</v>
      </c>
    </row>
    <row r="962" spans="1:5">
      <c r="A962" s="420" t="s">
        <v>496</v>
      </c>
      <c r="B962" s="420" t="s">
        <v>13</v>
      </c>
      <c r="C962" s="420" t="s">
        <v>437</v>
      </c>
      <c r="D962" s="420" t="s">
        <v>471</v>
      </c>
      <c r="E962" t="s">
        <v>553</v>
      </c>
    </row>
    <row r="963" spans="1:5">
      <c r="A963" s="420" t="s">
        <v>496</v>
      </c>
      <c r="B963" s="420" t="s">
        <v>13</v>
      </c>
      <c r="C963" s="420" t="s">
        <v>437</v>
      </c>
      <c r="D963" s="420" t="s">
        <v>472</v>
      </c>
      <c r="E963" t="s">
        <v>553</v>
      </c>
    </row>
    <row r="964" spans="1:5">
      <c r="A964" s="420" t="s">
        <v>496</v>
      </c>
      <c r="B964" s="420" t="s">
        <v>13</v>
      </c>
      <c r="C964" s="420" t="s">
        <v>437</v>
      </c>
      <c r="D964" s="420" t="s">
        <v>473</v>
      </c>
      <c r="E964" t="s">
        <v>553</v>
      </c>
    </row>
    <row r="965" spans="1:5">
      <c r="A965" s="420" t="s">
        <v>496</v>
      </c>
      <c r="B965" s="420" t="s">
        <v>13</v>
      </c>
      <c r="C965" s="420" t="s">
        <v>437</v>
      </c>
      <c r="D965" s="420" t="s">
        <v>449</v>
      </c>
      <c r="E965" t="s">
        <v>553</v>
      </c>
    </row>
    <row r="966" spans="1:5">
      <c r="A966" s="420" t="s">
        <v>496</v>
      </c>
      <c r="B966" s="420" t="s">
        <v>13</v>
      </c>
      <c r="C966" s="420" t="s">
        <v>437</v>
      </c>
      <c r="D966" s="420" t="s">
        <v>450</v>
      </c>
      <c r="E966" t="s">
        <v>553</v>
      </c>
    </row>
    <row r="967" spans="1:5">
      <c r="A967" s="420" t="s">
        <v>496</v>
      </c>
      <c r="B967" s="420" t="s">
        <v>13</v>
      </c>
      <c r="C967" s="420" t="s">
        <v>437</v>
      </c>
      <c r="D967" s="420" t="s">
        <v>451</v>
      </c>
      <c r="E967" t="s">
        <v>553</v>
      </c>
    </row>
    <row r="968" spans="1:5">
      <c r="A968" s="420" t="s">
        <v>498</v>
      </c>
      <c r="B968" s="420" t="s">
        <v>14</v>
      </c>
      <c r="C968" s="420" t="s">
        <v>404</v>
      </c>
      <c r="D968" s="420" t="s">
        <v>405</v>
      </c>
      <c r="E968" t="s">
        <v>553</v>
      </c>
    </row>
    <row r="969" spans="1:5">
      <c r="A969" s="420" t="s">
        <v>498</v>
      </c>
      <c r="B969" s="420" t="s">
        <v>14</v>
      </c>
      <c r="C969" s="420" t="s">
        <v>404</v>
      </c>
      <c r="D969" s="420" t="s">
        <v>406</v>
      </c>
      <c r="E969" t="s">
        <v>553</v>
      </c>
    </row>
    <row r="970" spans="1:5">
      <c r="A970" s="420" t="s">
        <v>498</v>
      </c>
      <c r="B970" s="420" t="s">
        <v>14</v>
      </c>
      <c r="C970" s="420" t="s">
        <v>404</v>
      </c>
      <c r="D970" s="420" t="s">
        <v>407</v>
      </c>
      <c r="E970" t="s">
        <v>553</v>
      </c>
    </row>
    <row r="971" spans="1:5">
      <c r="A971" s="420" t="s">
        <v>498</v>
      </c>
      <c r="B971" s="420" t="s">
        <v>14</v>
      </c>
      <c r="C971" s="420" t="s">
        <v>404</v>
      </c>
      <c r="D971" s="420" t="s">
        <v>443</v>
      </c>
      <c r="E971" t="s">
        <v>553</v>
      </c>
    </row>
    <row r="972" spans="1:5">
      <c r="A972" s="420" t="s">
        <v>498</v>
      </c>
      <c r="B972" s="420" t="s">
        <v>14</v>
      </c>
      <c r="C972" s="420" t="s">
        <v>404</v>
      </c>
      <c r="D972" s="420" t="s">
        <v>444</v>
      </c>
      <c r="E972" t="s">
        <v>553</v>
      </c>
    </row>
    <row r="973" spans="1:5">
      <c r="A973" s="420" t="s">
        <v>498</v>
      </c>
      <c r="B973" s="420" t="s">
        <v>14</v>
      </c>
      <c r="C973" s="420" t="s">
        <v>404</v>
      </c>
      <c r="D973" s="420" t="s">
        <v>445</v>
      </c>
      <c r="E973" t="s">
        <v>553</v>
      </c>
    </row>
    <row r="974" spans="1:5">
      <c r="A974" s="420" t="s">
        <v>498</v>
      </c>
      <c r="B974" s="420" t="s">
        <v>14</v>
      </c>
      <c r="C974" s="420" t="s">
        <v>391</v>
      </c>
      <c r="D974" s="420" t="s">
        <v>448</v>
      </c>
      <c r="E974" t="s">
        <v>553</v>
      </c>
    </row>
    <row r="975" spans="1:5">
      <c r="A975" s="420" t="s">
        <v>498</v>
      </c>
      <c r="B975" s="420" t="s">
        <v>14</v>
      </c>
      <c r="C975" s="420" t="s">
        <v>391</v>
      </c>
      <c r="D975" s="420" t="s">
        <v>412</v>
      </c>
      <c r="E975" t="s">
        <v>553</v>
      </c>
    </row>
    <row r="976" spans="1:5">
      <c r="A976" s="420" t="s">
        <v>498</v>
      </c>
      <c r="B976" s="420" t="s">
        <v>14</v>
      </c>
      <c r="C976" s="420" t="s">
        <v>391</v>
      </c>
      <c r="D976" s="420" t="s">
        <v>394</v>
      </c>
      <c r="E976" t="s">
        <v>553</v>
      </c>
    </row>
    <row r="977" spans="1:5">
      <c r="A977" s="420" t="s">
        <v>498</v>
      </c>
      <c r="B977" s="420" t="s">
        <v>14</v>
      </c>
      <c r="C977" s="420" t="s">
        <v>391</v>
      </c>
      <c r="D977" s="420" t="s">
        <v>396</v>
      </c>
      <c r="E977" t="s">
        <v>553</v>
      </c>
    </row>
    <row r="978" spans="1:5">
      <c r="A978" s="420" t="s">
        <v>498</v>
      </c>
      <c r="B978" s="420" t="s">
        <v>14</v>
      </c>
      <c r="C978" s="420" t="s">
        <v>391</v>
      </c>
      <c r="D978" s="420" t="s">
        <v>455</v>
      </c>
      <c r="E978" t="s">
        <v>553</v>
      </c>
    </row>
    <row r="979" spans="1:5">
      <c r="A979" s="420" t="s">
        <v>498</v>
      </c>
      <c r="B979" s="420" t="s">
        <v>14</v>
      </c>
      <c r="C979" s="420" t="s">
        <v>391</v>
      </c>
      <c r="D979" s="420" t="s">
        <v>398</v>
      </c>
      <c r="E979" t="s">
        <v>553</v>
      </c>
    </row>
    <row r="980" spans="1:5">
      <c r="A980" s="420" t="s">
        <v>498</v>
      </c>
      <c r="B980" s="420" t="s">
        <v>14</v>
      </c>
      <c r="C980" s="420" t="s">
        <v>391</v>
      </c>
      <c r="D980" s="420" t="s">
        <v>399</v>
      </c>
      <c r="E980" t="s">
        <v>553</v>
      </c>
    </row>
    <row r="981" spans="1:5">
      <c r="A981" s="420" t="s">
        <v>498</v>
      </c>
      <c r="B981" s="420" t="s">
        <v>14</v>
      </c>
      <c r="C981" s="420" t="s">
        <v>391</v>
      </c>
      <c r="D981" s="420" t="s">
        <v>431</v>
      </c>
      <c r="E981" t="s">
        <v>553</v>
      </c>
    </row>
    <row r="982" spans="1:5">
      <c r="A982" s="420" t="s">
        <v>498</v>
      </c>
      <c r="B982" s="420" t="s">
        <v>14</v>
      </c>
      <c r="C982" s="420" t="s">
        <v>391</v>
      </c>
      <c r="D982" s="420" t="s">
        <v>392</v>
      </c>
      <c r="E982" t="s">
        <v>553</v>
      </c>
    </row>
    <row r="983" spans="1:5">
      <c r="A983" s="420" t="s">
        <v>498</v>
      </c>
      <c r="B983" s="420" t="s">
        <v>14</v>
      </c>
      <c r="C983" s="420" t="s">
        <v>391</v>
      </c>
      <c r="D983" s="420" t="s">
        <v>413</v>
      </c>
      <c r="E983" t="s">
        <v>553</v>
      </c>
    </row>
    <row r="984" spans="1:5">
      <c r="A984" s="420" t="s">
        <v>498</v>
      </c>
      <c r="B984" s="420" t="s">
        <v>14</v>
      </c>
      <c r="C984" s="420" t="s">
        <v>391</v>
      </c>
      <c r="D984" s="420" t="s">
        <v>414</v>
      </c>
      <c r="E984" t="s">
        <v>553</v>
      </c>
    </row>
    <row r="985" spans="1:5">
      <c r="A985" s="420" t="s">
        <v>498</v>
      </c>
      <c r="B985" s="420" t="s">
        <v>14</v>
      </c>
      <c r="C985" s="420" t="s">
        <v>391</v>
      </c>
      <c r="D985" s="420" t="s">
        <v>449</v>
      </c>
      <c r="E985" t="s">
        <v>553</v>
      </c>
    </row>
    <row r="986" spans="1:5">
      <c r="A986" s="420" t="s">
        <v>498</v>
      </c>
      <c r="B986" s="420" t="s">
        <v>14</v>
      </c>
      <c r="C986" s="420" t="s">
        <v>391</v>
      </c>
      <c r="D986" s="420" t="s">
        <v>450</v>
      </c>
      <c r="E986" t="s">
        <v>553</v>
      </c>
    </row>
    <row r="987" spans="1:5">
      <c r="A987" s="420" t="s">
        <v>498</v>
      </c>
      <c r="B987" s="420" t="s">
        <v>14</v>
      </c>
      <c r="C987" s="420" t="s">
        <v>391</v>
      </c>
      <c r="D987" s="420" t="s">
        <v>451</v>
      </c>
      <c r="E987" t="s">
        <v>553</v>
      </c>
    </row>
    <row r="988" spans="1:5">
      <c r="A988" s="420" t="s">
        <v>498</v>
      </c>
      <c r="B988" s="420" t="s">
        <v>14</v>
      </c>
      <c r="C988" s="420" t="s">
        <v>391</v>
      </c>
      <c r="D988" s="420" t="s">
        <v>456</v>
      </c>
      <c r="E988" t="s">
        <v>553</v>
      </c>
    </row>
    <row r="989" spans="1:5">
      <c r="A989" s="420" t="s">
        <v>498</v>
      </c>
      <c r="B989" s="420" t="s">
        <v>14</v>
      </c>
      <c r="C989" s="420" t="s">
        <v>391</v>
      </c>
      <c r="D989" s="420" t="s">
        <v>457</v>
      </c>
      <c r="E989" t="s">
        <v>553</v>
      </c>
    </row>
    <row r="990" spans="1:5">
      <c r="A990" s="420" t="s">
        <v>498</v>
      </c>
      <c r="B990" s="420" t="s">
        <v>14</v>
      </c>
      <c r="C990" s="420" t="s">
        <v>391</v>
      </c>
      <c r="D990" s="420" t="s">
        <v>458</v>
      </c>
      <c r="E990" t="s">
        <v>553</v>
      </c>
    </row>
    <row r="991" spans="1:5">
      <c r="A991" s="420" t="s">
        <v>498</v>
      </c>
      <c r="B991" s="420" t="s">
        <v>14</v>
      </c>
      <c r="C991" s="420" t="s">
        <v>391</v>
      </c>
      <c r="D991" s="420" t="s">
        <v>415</v>
      </c>
      <c r="E991" t="s">
        <v>553</v>
      </c>
    </row>
    <row r="992" spans="1:5">
      <c r="A992" s="420" t="s">
        <v>498</v>
      </c>
      <c r="B992" s="420" t="s">
        <v>14</v>
      </c>
      <c r="C992" s="420" t="s">
        <v>391</v>
      </c>
      <c r="D992" s="420" t="s">
        <v>416</v>
      </c>
      <c r="E992" t="s">
        <v>553</v>
      </c>
    </row>
    <row r="993" spans="1:5">
      <c r="A993" s="420" t="s">
        <v>498</v>
      </c>
      <c r="B993" s="420" t="s">
        <v>14</v>
      </c>
      <c r="C993" s="420" t="s">
        <v>391</v>
      </c>
      <c r="D993" s="420" t="s">
        <v>417</v>
      </c>
      <c r="E993" t="s">
        <v>553</v>
      </c>
    </row>
    <row r="994" spans="1:5">
      <c r="A994" s="420" t="s">
        <v>498</v>
      </c>
      <c r="B994" s="420" t="s">
        <v>14</v>
      </c>
      <c r="C994" s="420" t="s">
        <v>393</v>
      </c>
      <c r="D994" s="420" t="s">
        <v>453</v>
      </c>
      <c r="E994" t="s">
        <v>553</v>
      </c>
    </row>
    <row r="995" spans="1:5">
      <c r="A995" s="420" t="s">
        <v>498</v>
      </c>
      <c r="B995" s="420" t="s">
        <v>14</v>
      </c>
      <c r="C995" s="420" t="s">
        <v>393</v>
      </c>
      <c r="D995" s="420" t="s">
        <v>394</v>
      </c>
      <c r="E995" t="s">
        <v>553</v>
      </c>
    </row>
    <row r="996" spans="1:5">
      <c r="A996" s="420" t="s">
        <v>498</v>
      </c>
      <c r="B996" s="420" t="s">
        <v>14</v>
      </c>
      <c r="C996" s="420" t="s">
        <v>419</v>
      </c>
      <c r="D996" s="420" t="s">
        <v>554</v>
      </c>
      <c r="E996" t="s">
        <v>553</v>
      </c>
    </row>
    <row r="997" spans="1:5">
      <c r="A997" s="420" t="s">
        <v>498</v>
      </c>
      <c r="B997" s="420" t="s">
        <v>14</v>
      </c>
      <c r="C997" s="420" t="s">
        <v>419</v>
      </c>
      <c r="D997" s="420" t="s">
        <v>480</v>
      </c>
      <c r="E997" t="s">
        <v>553</v>
      </c>
    </row>
    <row r="998" spans="1:5">
      <c r="A998" s="420" t="s">
        <v>498</v>
      </c>
      <c r="B998" s="420" t="s">
        <v>14</v>
      </c>
      <c r="C998" s="420" t="s">
        <v>419</v>
      </c>
      <c r="D998" s="420" t="s">
        <v>499</v>
      </c>
      <c r="E998" t="s">
        <v>553</v>
      </c>
    </row>
    <row r="999" spans="1:5">
      <c r="A999" s="420" t="s">
        <v>498</v>
      </c>
      <c r="B999" s="420" t="s">
        <v>14</v>
      </c>
      <c r="C999" s="420" t="s">
        <v>419</v>
      </c>
      <c r="D999" s="420" t="s">
        <v>420</v>
      </c>
      <c r="E999" t="s">
        <v>553</v>
      </c>
    </row>
    <row r="1000" spans="1:5">
      <c r="A1000" s="420" t="s">
        <v>498</v>
      </c>
      <c r="B1000" s="420" t="s">
        <v>14</v>
      </c>
      <c r="C1000" s="420" t="s">
        <v>419</v>
      </c>
      <c r="D1000" s="420" t="s">
        <v>434</v>
      </c>
      <c r="E1000" t="s">
        <v>553</v>
      </c>
    </row>
    <row r="1001" spans="1:5">
      <c r="A1001" s="420" t="s">
        <v>498</v>
      </c>
      <c r="B1001" s="420" t="s">
        <v>14</v>
      </c>
      <c r="C1001" s="420" t="s">
        <v>419</v>
      </c>
      <c r="D1001" s="420" t="s">
        <v>435</v>
      </c>
      <c r="E1001" t="s">
        <v>553</v>
      </c>
    </row>
    <row r="1002" spans="1:5">
      <c r="A1002" s="420" t="s">
        <v>498</v>
      </c>
      <c r="B1002" s="420" t="s">
        <v>14</v>
      </c>
      <c r="C1002" s="420" t="s">
        <v>419</v>
      </c>
      <c r="D1002" s="420" t="s">
        <v>436</v>
      </c>
      <c r="E1002" t="s">
        <v>553</v>
      </c>
    </row>
    <row r="1003" spans="1:5">
      <c r="A1003" s="420" t="s">
        <v>498</v>
      </c>
      <c r="B1003" s="420" t="s">
        <v>14</v>
      </c>
      <c r="C1003" s="420" t="s">
        <v>419</v>
      </c>
      <c r="D1003" s="420" t="s">
        <v>421</v>
      </c>
      <c r="E1003" t="s">
        <v>553</v>
      </c>
    </row>
    <row r="1004" spans="1:5">
      <c r="A1004" s="420" t="s">
        <v>498</v>
      </c>
      <c r="B1004" s="420" t="s">
        <v>14</v>
      </c>
      <c r="C1004" s="420" t="s">
        <v>419</v>
      </c>
      <c r="D1004" s="420" t="s">
        <v>422</v>
      </c>
      <c r="E1004" t="s">
        <v>553</v>
      </c>
    </row>
    <row r="1005" spans="1:5">
      <c r="A1005" s="420" t="s">
        <v>498</v>
      </c>
      <c r="B1005" s="420" t="s">
        <v>14</v>
      </c>
      <c r="C1005" s="420" t="s">
        <v>419</v>
      </c>
      <c r="D1005" s="420" t="s">
        <v>423</v>
      </c>
      <c r="E1005" t="s">
        <v>553</v>
      </c>
    </row>
    <row r="1006" spans="1:5">
      <c r="A1006" s="420" t="s">
        <v>498</v>
      </c>
      <c r="B1006" s="420" t="s">
        <v>14</v>
      </c>
      <c r="C1006" s="420" t="s">
        <v>419</v>
      </c>
      <c r="D1006" s="420" t="s">
        <v>424</v>
      </c>
      <c r="E1006" t="s">
        <v>553</v>
      </c>
    </row>
    <row r="1007" spans="1:5">
      <c r="A1007" s="420" t="s">
        <v>498</v>
      </c>
      <c r="B1007" s="420" t="s">
        <v>14</v>
      </c>
      <c r="C1007" s="420" t="s">
        <v>419</v>
      </c>
      <c r="D1007" s="420" t="s">
        <v>425</v>
      </c>
      <c r="E1007" t="s">
        <v>553</v>
      </c>
    </row>
    <row r="1008" spans="1:5">
      <c r="A1008" s="420" t="s">
        <v>498</v>
      </c>
      <c r="B1008" s="420" t="s">
        <v>14</v>
      </c>
      <c r="C1008" s="420" t="s">
        <v>426</v>
      </c>
      <c r="D1008" s="420" t="s">
        <v>446</v>
      </c>
      <c r="E1008" t="s">
        <v>555</v>
      </c>
    </row>
    <row r="1009" spans="1:5">
      <c r="A1009" s="420" t="s">
        <v>498</v>
      </c>
      <c r="B1009" s="420" t="s">
        <v>14</v>
      </c>
      <c r="C1009" s="420" t="s">
        <v>426</v>
      </c>
      <c r="D1009" s="420" t="s">
        <v>485</v>
      </c>
      <c r="E1009" t="s">
        <v>555</v>
      </c>
    </row>
    <row r="1010" spans="1:5">
      <c r="A1010" s="420" t="s">
        <v>498</v>
      </c>
      <c r="B1010" s="420" t="s">
        <v>14</v>
      </c>
      <c r="C1010" s="420" t="s">
        <v>395</v>
      </c>
      <c r="D1010" s="420" t="s">
        <v>394</v>
      </c>
      <c r="E1010" t="s">
        <v>553</v>
      </c>
    </row>
    <row r="1011" spans="1:5">
      <c r="A1011" s="420" t="s">
        <v>498</v>
      </c>
      <c r="B1011" s="420" t="s">
        <v>14</v>
      </c>
      <c r="C1011" s="420" t="s">
        <v>395</v>
      </c>
      <c r="D1011" s="420" t="s">
        <v>396</v>
      </c>
      <c r="E1011" t="s">
        <v>553</v>
      </c>
    </row>
    <row r="1012" spans="1:5">
      <c r="A1012" s="420" t="s">
        <v>498</v>
      </c>
      <c r="B1012" s="420" t="s">
        <v>14</v>
      </c>
      <c r="C1012" s="420" t="s">
        <v>395</v>
      </c>
      <c r="D1012" s="420" t="s">
        <v>487</v>
      </c>
      <c r="E1012" t="s">
        <v>553</v>
      </c>
    </row>
    <row r="1013" spans="1:5">
      <c r="A1013" s="420" t="s">
        <v>498</v>
      </c>
      <c r="B1013" s="420" t="s">
        <v>14</v>
      </c>
      <c r="C1013" s="420" t="s">
        <v>395</v>
      </c>
      <c r="D1013" s="420" t="s">
        <v>397</v>
      </c>
      <c r="E1013" t="s">
        <v>555</v>
      </c>
    </row>
    <row r="1014" spans="1:5">
      <c r="A1014" s="420" t="s">
        <v>498</v>
      </c>
      <c r="B1014" s="420" t="s">
        <v>14</v>
      </c>
      <c r="C1014" s="420" t="s">
        <v>395</v>
      </c>
      <c r="D1014" s="420" t="s">
        <v>398</v>
      </c>
      <c r="E1014" t="s">
        <v>553</v>
      </c>
    </row>
    <row r="1015" spans="1:5">
      <c r="A1015" s="420" t="s">
        <v>498</v>
      </c>
      <c r="B1015" s="420" t="s">
        <v>14</v>
      </c>
      <c r="C1015" s="420" t="s">
        <v>395</v>
      </c>
      <c r="D1015" s="420" t="s">
        <v>399</v>
      </c>
      <c r="E1015" t="s">
        <v>553</v>
      </c>
    </row>
    <row r="1016" spans="1:5">
      <c r="A1016" s="420" t="s">
        <v>498</v>
      </c>
      <c r="B1016" s="420" t="s">
        <v>14</v>
      </c>
      <c r="C1016" s="420" t="s">
        <v>395</v>
      </c>
      <c r="D1016" s="420" t="s">
        <v>431</v>
      </c>
      <c r="E1016" t="s">
        <v>553</v>
      </c>
    </row>
    <row r="1017" spans="1:5">
      <c r="A1017" s="420" t="s">
        <v>498</v>
      </c>
      <c r="B1017" s="420" t="s">
        <v>14</v>
      </c>
      <c r="C1017" s="420" t="s">
        <v>395</v>
      </c>
      <c r="D1017" s="420" t="s">
        <v>414</v>
      </c>
      <c r="E1017" t="s">
        <v>553</v>
      </c>
    </row>
    <row r="1018" spans="1:5">
      <c r="A1018" s="420" t="s">
        <v>498</v>
      </c>
      <c r="B1018" s="420" t="s">
        <v>14</v>
      </c>
      <c r="C1018" s="420" t="s">
        <v>395</v>
      </c>
      <c r="D1018" s="420" t="s">
        <v>432</v>
      </c>
      <c r="E1018" t="s">
        <v>553</v>
      </c>
    </row>
    <row r="1019" spans="1:5">
      <c r="A1019" s="420" t="s">
        <v>498</v>
      </c>
      <c r="B1019" s="420" t="s">
        <v>14</v>
      </c>
      <c r="C1019" s="420" t="s">
        <v>395</v>
      </c>
      <c r="D1019" s="420" t="s">
        <v>452</v>
      </c>
      <c r="E1019" t="s">
        <v>553</v>
      </c>
    </row>
    <row r="1020" spans="1:5">
      <c r="A1020" s="420" t="s">
        <v>498</v>
      </c>
      <c r="B1020" s="420" t="s">
        <v>14</v>
      </c>
      <c r="C1020" s="420" t="s">
        <v>433</v>
      </c>
      <c r="D1020" s="420" t="s">
        <v>490</v>
      </c>
      <c r="E1020" t="s">
        <v>555</v>
      </c>
    </row>
    <row r="1021" spans="1:5">
      <c r="A1021" s="420" t="s">
        <v>498</v>
      </c>
      <c r="B1021" s="420" t="s">
        <v>14</v>
      </c>
      <c r="C1021" s="420" t="s">
        <v>433</v>
      </c>
      <c r="D1021" s="420" t="s">
        <v>475</v>
      </c>
      <c r="E1021" t="s">
        <v>555</v>
      </c>
    </row>
    <row r="1022" spans="1:5">
      <c r="A1022" s="420" t="s">
        <v>498</v>
      </c>
      <c r="B1022" s="420" t="s">
        <v>14</v>
      </c>
      <c r="C1022" s="420" t="s">
        <v>433</v>
      </c>
      <c r="D1022" s="420" t="s">
        <v>454</v>
      </c>
      <c r="E1022" t="s">
        <v>555</v>
      </c>
    </row>
    <row r="1023" spans="1:5">
      <c r="A1023" s="420" t="s">
        <v>498</v>
      </c>
      <c r="B1023" s="420" t="s">
        <v>14</v>
      </c>
      <c r="C1023" s="420" t="s">
        <v>437</v>
      </c>
      <c r="D1023" s="420" t="s">
        <v>420</v>
      </c>
      <c r="E1023" t="s">
        <v>553</v>
      </c>
    </row>
    <row r="1024" spans="1:5">
      <c r="A1024" s="420" t="s">
        <v>498</v>
      </c>
      <c r="B1024" s="420" t="s">
        <v>14</v>
      </c>
      <c r="C1024" s="420" t="s">
        <v>437</v>
      </c>
      <c r="D1024" s="420" t="s">
        <v>438</v>
      </c>
      <c r="E1024" t="s">
        <v>553</v>
      </c>
    </row>
    <row r="1025" spans="1:5">
      <c r="A1025" s="420" t="s">
        <v>498</v>
      </c>
      <c r="B1025" s="420" t="s">
        <v>14</v>
      </c>
      <c r="C1025" s="420" t="s">
        <v>437</v>
      </c>
      <c r="D1025" s="420" t="s">
        <v>439</v>
      </c>
      <c r="E1025" t="s">
        <v>553</v>
      </c>
    </row>
    <row r="1026" spans="1:5">
      <c r="A1026" s="420" t="s">
        <v>498</v>
      </c>
      <c r="B1026" s="420" t="s">
        <v>14</v>
      </c>
      <c r="C1026" s="420" t="s">
        <v>437</v>
      </c>
      <c r="D1026" s="420" t="s">
        <v>465</v>
      </c>
      <c r="E1026" t="s">
        <v>553</v>
      </c>
    </row>
    <row r="1027" spans="1:5">
      <c r="A1027" s="420" t="s">
        <v>498</v>
      </c>
      <c r="B1027" s="420" t="s">
        <v>14</v>
      </c>
      <c r="C1027" s="420" t="s">
        <v>437</v>
      </c>
      <c r="D1027" s="420" t="s">
        <v>466</v>
      </c>
      <c r="E1027" t="s">
        <v>553</v>
      </c>
    </row>
    <row r="1028" spans="1:5">
      <c r="A1028" s="420" t="s">
        <v>498</v>
      </c>
      <c r="B1028" s="420" t="s">
        <v>14</v>
      </c>
      <c r="C1028" s="420" t="s">
        <v>437</v>
      </c>
      <c r="D1028" s="420" t="s">
        <v>467</v>
      </c>
      <c r="E1028" t="s">
        <v>553</v>
      </c>
    </row>
    <row r="1029" spans="1:5">
      <c r="A1029" s="420" t="s">
        <v>498</v>
      </c>
      <c r="B1029" s="420" t="s">
        <v>14</v>
      </c>
      <c r="C1029" s="420" t="s">
        <v>437</v>
      </c>
      <c r="D1029" s="420" t="s">
        <v>468</v>
      </c>
      <c r="E1029" t="s">
        <v>553</v>
      </c>
    </row>
    <row r="1030" spans="1:5">
      <c r="A1030" s="420" t="s">
        <v>498</v>
      </c>
      <c r="B1030" s="420" t="s">
        <v>14</v>
      </c>
      <c r="C1030" s="420" t="s">
        <v>437</v>
      </c>
      <c r="D1030" s="420" t="s">
        <v>469</v>
      </c>
      <c r="E1030" t="s">
        <v>553</v>
      </c>
    </row>
    <row r="1031" spans="1:5">
      <c r="A1031" s="420" t="s">
        <v>498</v>
      </c>
      <c r="B1031" s="420" t="s">
        <v>14</v>
      </c>
      <c r="C1031" s="420" t="s">
        <v>437</v>
      </c>
      <c r="D1031" s="420" t="s">
        <v>470</v>
      </c>
      <c r="E1031" t="s">
        <v>553</v>
      </c>
    </row>
    <row r="1032" spans="1:5">
      <c r="A1032" s="420" t="s">
        <v>498</v>
      </c>
      <c r="B1032" s="420" t="s">
        <v>14</v>
      </c>
      <c r="C1032" s="420" t="s">
        <v>437</v>
      </c>
      <c r="D1032" s="420" t="s">
        <v>443</v>
      </c>
      <c r="E1032" t="s">
        <v>553</v>
      </c>
    </row>
    <row r="1033" spans="1:5">
      <c r="A1033" s="420" t="s">
        <v>498</v>
      </c>
      <c r="B1033" s="420" t="s">
        <v>14</v>
      </c>
      <c r="C1033" s="420" t="s">
        <v>437</v>
      </c>
      <c r="D1033" s="420" t="s">
        <v>444</v>
      </c>
      <c r="E1033" t="s">
        <v>553</v>
      </c>
    </row>
    <row r="1034" spans="1:5">
      <c r="A1034" s="420" t="s">
        <v>498</v>
      </c>
      <c r="B1034" s="420" t="s">
        <v>14</v>
      </c>
      <c r="C1034" s="420" t="s">
        <v>437</v>
      </c>
      <c r="D1034" s="420" t="s">
        <v>445</v>
      </c>
      <c r="E1034" t="s">
        <v>553</v>
      </c>
    </row>
    <row r="1035" spans="1:5">
      <c r="A1035" s="420" t="s">
        <v>498</v>
      </c>
      <c r="B1035" s="420" t="s">
        <v>14</v>
      </c>
      <c r="C1035" s="420" t="s">
        <v>437</v>
      </c>
      <c r="D1035" s="420" t="s">
        <v>471</v>
      </c>
      <c r="E1035" t="s">
        <v>553</v>
      </c>
    </row>
    <row r="1036" spans="1:5">
      <c r="A1036" s="420" t="s">
        <v>498</v>
      </c>
      <c r="B1036" s="420" t="s">
        <v>14</v>
      </c>
      <c r="C1036" s="420" t="s">
        <v>437</v>
      </c>
      <c r="D1036" s="420" t="s">
        <v>472</v>
      </c>
      <c r="E1036" t="s">
        <v>553</v>
      </c>
    </row>
    <row r="1037" spans="1:5">
      <c r="A1037" s="420" t="s">
        <v>498</v>
      </c>
      <c r="B1037" s="420" t="s">
        <v>14</v>
      </c>
      <c r="C1037" s="420" t="s">
        <v>437</v>
      </c>
      <c r="D1037" s="420" t="s">
        <v>473</v>
      </c>
      <c r="E1037" t="s">
        <v>553</v>
      </c>
    </row>
    <row r="1038" spans="1:5">
      <c r="A1038" s="420" t="s">
        <v>498</v>
      </c>
      <c r="B1038" s="420" t="s">
        <v>14</v>
      </c>
      <c r="C1038" s="420" t="s">
        <v>437</v>
      </c>
      <c r="D1038" s="420" t="s">
        <v>449</v>
      </c>
      <c r="E1038" t="s">
        <v>553</v>
      </c>
    </row>
    <row r="1039" spans="1:5">
      <c r="A1039" s="420" t="s">
        <v>498</v>
      </c>
      <c r="B1039" s="420" t="s">
        <v>14</v>
      </c>
      <c r="C1039" s="420" t="s">
        <v>437</v>
      </c>
      <c r="D1039" s="420" t="s">
        <v>450</v>
      </c>
      <c r="E1039" t="s">
        <v>553</v>
      </c>
    </row>
    <row r="1040" spans="1:5">
      <c r="A1040" s="420" t="s">
        <v>498</v>
      </c>
      <c r="B1040" s="420" t="s">
        <v>14</v>
      </c>
      <c r="C1040" s="420" t="s">
        <v>437</v>
      </c>
      <c r="D1040" s="420" t="s">
        <v>451</v>
      </c>
      <c r="E1040" t="s">
        <v>553</v>
      </c>
    </row>
    <row r="1041" spans="1:5">
      <c r="A1041" s="420" t="s">
        <v>494</v>
      </c>
      <c r="B1041" s="420" t="s">
        <v>15</v>
      </c>
      <c r="C1041" s="420" t="s">
        <v>404</v>
      </c>
      <c r="D1041" s="420" t="s">
        <v>405</v>
      </c>
      <c r="E1041" t="s">
        <v>553</v>
      </c>
    </row>
    <row r="1042" spans="1:5">
      <c r="A1042" s="420" t="s">
        <v>494</v>
      </c>
      <c r="B1042" s="420" t="s">
        <v>15</v>
      </c>
      <c r="C1042" s="420" t="s">
        <v>404</v>
      </c>
      <c r="D1042" s="420" t="s">
        <v>406</v>
      </c>
      <c r="E1042" t="s">
        <v>553</v>
      </c>
    </row>
    <row r="1043" spans="1:5">
      <c r="A1043" s="420" t="s">
        <v>494</v>
      </c>
      <c r="B1043" s="420" t="s">
        <v>15</v>
      </c>
      <c r="C1043" s="420" t="s">
        <v>404</v>
      </c>
      <c r="D1043" s="420" t="s">
        <v>407</v>
      </c>
      <c r="E1043" t="s">
        <v>553</v>
      </c>
    </row>
    <row r="1044" spans="1:5">
      <c r="A1044" s="420" t="s">
        <v>494</v>
      </c>
      <c r="B1044" s="420" t="s">
        <v>15</v>
      </c>
      <c r="C1044" s="420" t="s">
        <v>404</v>
      </c>
      <c r="D1044" s="420" t="s">
        <v>443</v>
      </c>
      <c r="E1044" t="s">
        <v>553</v>
      </c>
    </row>
    <row r="1045" spans="1:5">
      <c r="A1045" s="420" t="s">
        <v>494</v>
      </c>
      <c r="B1045" s="420" t="s">
        <v>15</v>
      </c>
      <c r="C1045" s="420" t="s">
        <v>404</v>
      </c>
      <c r="D1045" s="420" t="s">
        <v>444</v>
      </c>
      <c r="E1045" t="s">
        <v>553</v>
      </c>
    </row>
    <row r="1046" spans="1:5">
      <c r="A1046" s="420" t="s">
        <v>494</v>
      </c>
      <c r="B1046" s="420" t="s">
        <v>15</v>
      </c>
      <c r="C1046" s="420" t="s">
        <v>404</v>
      </c>
      <c r="D1046" s="420" t="s">
        <v>445</v>
      </c>
      <c r="E1046" t="s">
        <v>553</v>
      </c>
    </row>
    <row r="1047" spans="1:5">
      <c r="A1047" s="420" t="s">
        <v>494</v>
      </c>
      <c r="B1047" s="420" t="s">
        <v>15</v>
      </c>
      <c r="C1047" s="420" t="s">
        <v>391</v>
      </c>
      <c r="D1047" s="420" t="s">
        <v>448</v>
      </c>
      <c r="E1047" t="s">
        <v>553</v>
      </c>
    </row>
    <row r="1048" spans="1:5">
      <c r="A1048" s="420" t="s">
        <v>494</v>
      </c>
      <c r="B1048" s="420" t="s">
        <v>15</v>
      </c>
      <c r="C1048" s="420" t="s">
        <v>391</v>
      </c>
      <c r="D1048" s="420" t="s">
        <v>412</v>
      </c>
      <c r="E1048" t="s">
        <v>553</v>
      </c>
    </row>
    <row r="1049" spans="1:5">
      <c r="A1049" s="420" t="s">
        <v>494</v>
      </c>
      <c r="B1049" s="420" t="s">
        <v>15</v>
      </c>
      <c r="C1049" s="420" t="s">
        <v>391</v>
      </c>
      <c r="D1049" s="420" t="s">
        <v>394</v>
      </c>
      <c r="E1049" t="s">
        <v>553</v>
      </c>
    </row>
    <row r="1050" spans="1:5">
      <c r="A1050" s="420" t="s">
        <v>494</v>
      </c>
      <c r="B1050" s="420" t="s">
        <v>15</v>
      </c>
      <c r="C1050" s="420" t="s">
        <v>391</v>
      </c>
      <c r="D1050" s="420" t="s">
        <v>396</v>
      </c>
      <c r="E1050" t="s">
        <v>553</v>
      </c>
    </row>
    <row r="1051" spans="1:5">
      <c r="A1051" s="420" t="s">
        <v>494</v>
      </c>
      <c r="B1051" s="420" t="s">
        <v>15</v>
      </c>
      <c r="C1051" s="420" t="s">
        <v>391</v>
      </c>
      <c r="D1051" s="420" t="s">
        <v>455</v>
      </c>
      <c r="E1051" t="s">
        <v>553</v>
      </c>
    </row>
    <row r="1052" spans="1:5">
      <c r="A1052" s="420" t="s">
        <v>494</v>
      </c>
      <c r="B1052" s="420" t="s">
        <v>15</v>
      </c>
      <c r="C1052" s="420" t="s">
        <v>391</v>
      </c>
      <c r="D1052" s="420" t="s">
        <v>398</v>
      </c>
      <c r="E1052" t="s">
        <v>553</v>
      </c>
    </row>
    <row r="1053" spans="1:5">
      <c r="A1053" s="420" t="s">
        <v>494</v>
      </c>
      <c r="B1053" s="420" t="s">
        <v>15</v>
      </c>
      <c r="C1053" s="420" t="s">
        <v>391</v>
      </c>
      <c r="D1053" s="420" t="s">
        <v>399</v>
      </c>
      <c r="E1053" t="s">
        <v>553</v>
      </c>
    </row>
    <row r="1054" spans="1:5">
      <c r="A1054" s="420" t="s">
        <v>494</v>
      </c>
      <c r="B1054" s="420" t="s">
        <v>15</v>
      </c>
      <c r="C1054" s="420" t="s">
        <v>391</v>
      </c>
      <c r="D1054" s="420" t="s">
        <v>431</v>
      </c>
      <c r="E1054" t="s">
        <v>553</v>
      </c>
    </row>
    <row r="1055" spans="1:5">
      <c r="A1055" s="420" t="s">
        <v>494</v>
      </c>
      <c r="B1055" s="420" t="s">
        <v>15</v>
      </c>
      <c r="C1055" s="420" t="s">
        <v>391</v>
      </c>
      <c r="D1055" s="420" t="s">
        <v>392</v>
      </c>
      <c r="E1055" t="s">
        <v>553</v>
      </c>
    </row>
    <row r="1056" spans="1:5">
      <c r="A1056" s="420" t="s">
        <v>494</v>
      </c>
      <c r="B1056" s="420" t="s">
        <v>15</v>
      </c>
      <c r="C1056" s="420" t="s">
        <v>391</v>
      </c>
      <c r="D1056" s="420" t="s">
        <v>413</v>
      </c>
      <c r="E1056" t="s">
        <v>553</v>
      </c>
    </row>
    <row r="1057" spans="1:5">
      <c r="A1057" s="420" t="s">
        <v>494</v>
      </c>
      <c r="B1057" s="420" t="s">
        <v>15</v>
      </c>
      <c r="C1057" s="420" t="s">
        <v>391</v>
      </c>
      <c r="D1057" s="420" t="s">
        <v>414</v>
      </c>
      <c r="E1057" t="s">
        <v>553</v>
      </c>
    </row>
    <row r="1058" spans="1:5">
      <c r="A1058" s="420" t="s">
        <v>494</v>
      </c>
      <c r="B1058" s="420" t="s">
        <v>15</v>
      </c>
      <c r="C1058" s="420" t="s">
        <v>391</v>
      </c>
      <c r="D1058" s="420" t="s">
        <v>449</v>
      </c>
      <c r="E1058" t="s">
        <v>553</v>
      </c>
    </row>
    <row r="1059" spans="1:5">
      <c r="A1059" s="420" t="s">
        <v>494</v>
      </c>
      <c r="B1059" s="420" t="s">
        <v>15</v>
      </c>
      <c r="C1059" s="420" t="s">
        <v>391</v>
      </c>
      <c r="D1059" s="420" t="s">
        <v>450</v>
      </c>
      <c r="E1059" t="s">
        <v>553</v>
      </c>
    </row>
    <row r="1060" spans="1:5">
      <c r="A1060" s="420" t="s">
        <v>494</v>
      </c>
      <c r="B1060" s="420" t="s">
        <v>15</v>
      </c>
      <c r="C1060" s="420" t="s">
        <v>391</v>
      </c>
      <c r="D1060" s="420" t="s">
        <v>451</v>
      </c>
      <c r="E1060" t="s">
        <v>553</v>
      </c>
    </row>
    <row r="1061" spans="1:5">
      <c r="A1061" s="420" t="s">
        <v>494</v>
      </c>
      <c r="B1061" s="420" t="s">
        <v>15</v>
      </c>
      <c r="C1061" s="420" t="s">
        <v>391</v>
      </c>
      <c r="D1061" s="420" t="s">
        <v>456</v>
      </c>
      <c r="E1061" t="s">
        <v>553</v>
      </c>
    </row>
    <row r="1062" spans="1:5">
      <c r="A1062" s="420" t="s">
        <v>494</v>
      </c>
      <c r="B1062" s="420" t="s">
        <v>15</v>
      </c>
      <c r="C1062" s="420" t="s">
        <v>391</v>
      </c>
      <c r="D1062" s="420" t="s">
        <v>457</v>
      </c>
      <c r="E1062" t="s">
        <v>553</v>
      </c>
    </row>
    <row r="1063" spans="1:5">
      <c r="A1063" s="420" t="s">
        <v>494</v>
      </c>
      <c r="B1063" s="420" t="s">
        <v>15</v>
      </c>
      <c r="C1063" s="420" t="s">
        <v>391</v>
      </c>
      <c r="D1063" s="420" t="s">
        <v>458</v>
      </c>
      <c r="E1063" t="s">
        <v>553</v>
      </c>
    </row>
    <row r="1064" spans="1:5">
      <c r="A1064" s="420" t="s">
        <v>494</v>
      </c>
      <c r="B1064" s="420" t="s">
        <v>15</v>
      </c>
      <c r="C1064" s="420" t="s">
        <v>391</v>
      </c>
      <c r="D1064" s="420" t="s">
        <v>415</v>
      </c>
      <c r="E1064" t="s">
        <v>553</v>
      </c>
    </row>
    <row r="1065" spans="1:5">
      <c r="A1065" s="420" t="s">
        <v>494</v>
      </c>
      <c r="B1065" s="420" t="s">
        <v>15</v>
      </c>
      <c r="C1065" s="420" t="s">
        <v>391</v>
      </c>
      <c r="D1065" s="420" t="s">
        <v>416</v>
      </c>
      <c r="E1065" t="s">
        <v>553</v>
      </c>
    </row>
    <row r="1066" spans="1:5">
      <c r="A1066" s="420" t="s">
        <v>494</v>
      </c>
      <c r="B1066" s="420" t="s">
        <v>15</v>
      </c>
      <c r="C1066" s="420" t="s">
        <v>391</v>
      </c>
      <c r="D1066" s="420" t="s">
        <v>417</v>
      </c>
      <c r="E1066" t="s">
        <v>553</v>
      </c>
    </row>
    <row r="1067" spans="1:5">
      <c r="A1067" s="420" t="s">
        <v>494</v>
      </c>
      <c r="B1067" s="420" t="s">
        <v>15</v>
      </c>
      <c r="C1067" s="420" t="s">
        <v>393</v>
      </c>
      <c r="D1067" s="420" t="s">
        <v>453</v>
      </c>
      <c r="E1067" t="s">
        <v>553</v>
      </c>
    </row>
    <row r="1068" spans="1:5">
      <c r="A1068" s="420" t="s">
        <v>494</v>
      </c>
      <c r="B1068" s="420" t="s">
        <v>15</v>
      </c>
      <c r="C1068" s="420" t="s">
        <v>393</v>
      </c>
      <c r="D1068" s="420" t="s">
        <v>394</v>
      </c>
      <c r="E1068" t="s">
        <v>553</v>
      </c>
    </row>
    <row r="1069" spans="1:5">
      <c r="A1069" s="420" t="s">
        <v>494</v>
      </c>
      <c r="B1069" s="420" t="s">
        <v>15</v>
      </c>
      <c r="C1069" s="420" t="s">
        <v>419</v>
      </c>
      <c r="D1069" s="420" t="s">
        <v>554</v>
      </c>
      <c r="E1069" t="s">
        <v>553</v>
      </c>
    </row>
    <row r="1070" spans="1:5">
      <c r="A1070" s="420" t="s">
        <v>494</v>
      </c>
      <c r="B1070" s="420" t="s">
        <v>15</v>
      </c>
      <c r="C1070" s="420" t="s">
        <v>419</v>
      </c>
      <c r="D1070" s="420" t="s">
        <v>480</v>
      </c>
      <c r="E1070" t="s">
        <v>553</v>
      </c>
    </row>
    <row r="1071" spans="1:5">
      <c r="A1071" s="420" t="s">
        <v>494</v>
      </c>
      <c r="B1071" s="420" t="s">
        <v>15</v>
      </c>
      <c r="C1071" s="420" t="s">
        <v>419</v>
      </c>
      <c r="D1071" s="420" t="s">
        <v>499</v>
      </c>
      <c r="E1071" t="s">
        <v>553</v>
      </c>
    </row>
    <row r="1072" spans="1:5">
      <c r="A1072" s="420" t="s">
        <v>494</v>
      </c>
      <c r="B1072" s="420" t="s">
        <v>15</v>
      </c>
      <c r="C1072" s="420" t="s">
        <v>419</v>
      </c>
      <c r="D1072" s="420" t="s">
        <v>420</v>
      </c>
      <c r="E1072" t="s">
        <v>553</v>
      </c>
    </row>
    <row r="1073" spans="1:5">
      <c r="A1073" s="420" t="s">
        <v>494</v>
      </c>
      <c r="B1073" s="420" t="s">
        <v>15</v>
      </c>
      <c r="C1073" s="420" t="s">
        <v>419</v>
      </c>
      <c r="D1073" s="420" t="s">
        <v>434</v>
      </c>
      <c r="E1073" t="s">
        <v>553</v>
      </c>
    </row>
    <row r="1074" spans="1:5">
      <c r="A1074" s="420" t="s">
        <v>494</v>
      </c>
      <c r="B1074" s="420" t="s">
        <v>15</v>
      </c>
      <c r="C1074" s="420" t="s">
        <v>419</v>
      </c>
      <c r="D1074" s="420" t="s">
        <v>435</v>
      </c>
      <c r="E1074" t="s">
        <v>553</v>
      </c>
    </row>
    <row r="1075" spans="1:5">
      <c r="A1075" s="420" t="s">
        <v>494</v>
      </c>
      <c r="B1075" s="420" t="s">
        <v>15</v>
      </c>
      <c r="C1075" s="420" t="s">
        <v>419</v>
      </c>
      <c r="D1075" s="420" t="s">
        <v>436</v>
      </c>
      <c r="E1075" t="s">
        <v>553</v>
      </c>
    </row>
    <row r="1076" spans="1:5">
      <c r="A1076" s="420" t="s">
        <v>494</v>
      </c>
      <c r="B1076" s="420" t="s">
        <v>15</v>
      </c>
      <c r="C1076" s="420" t="s">
        <v>419</v>
      </c>
      <c r="D1076" s="420" t="s">
        <v>421</v>
      </c>
      <c r="E1076" t="s">
        <v>553</v>
      </c>
    </row>
    <row r="1077" spans="1:5">
      <c r="A1077" s="420" t="s">
        <v>494</v>
      </c>
      <c r="B1077" s="420" t="s">
        <v>15</v>
      </c>
      <c r="C1077" s="420" t="s">
        <v>419</v>
      </c>
      <c r="D1077" s="420" t="s">
        <v>422</v>
      </c>
      <c r="E1077" t="s">
        <v>553</v>
      </c>
    </row>
    <row r="1078" spans="1:5">
      <c r="A1078" s="420" t="s">
        <v>494</v>
      </c>
      <c r="B1078" s="420" t="s">
        <v>15</v>
      </c>
      <c r="C1078" s="420" t="s">
        <v>419</v>
      </c>
      <c r="D1078" s="420" t="s">
        <v>423</v>
      </c>
      <c r="E1078" t="s">
        <v>553</v>
      </c>
    </row>
    <row r="1079" spans="1:5">
      <c r="A1079" s="420" t="s">
        <v>494</v>
      </c>
      <c r="B1079" s="420" t="s">
        <v>15</v>
      </c>
      <c r="C1079" s="420" t="s">
        <v>419</v>
      </c>
      <c r="D1079" s="420" t="s">
        <v>424</v>
      </c>
      <c r="E1079" t="s">
        <v>553</v>
      </c>
    </row>
    <row r="1080" spans="1:5">
      <c r="A1080" s="420" t="s">
        <v>494</v>
      </c>
      <c r="B1080" s="420" t="s">
        <v>15</v>
      </c>
      <c r="C1080" s="420" t="s">
        <v>419</v>
      </c>
      <c r="D1080" s="420" t="s">
        <v>425</v>
      </c>
      <c r="E1080" t="s">
        <v>553</v>
      </c>
    </row>
    <row r="1081" spans="1:5">
      <c r="A1081" s="420" t="s">
        <v>494</v>
      </c>
      <c r="B1081" s="420" t="s">
        <v>15</v>
      </c>
      <c r="C1081" s="420" t="s">
        <v>395</v>
      </c>
      <c r="D1081" s="420" t="s">
        <v>394</v>
      </c>
      <c r="E1081" t="s">
        <v>553</v>
      </c>
    </row>
    <row r="1082" spans="1:5">
      <c r="A1082" s="420" t="s">
        <v>494</v>
      </c>
      <c r="B1082" s="420" t="s">
        <v>15</v>
      </c>
      <c r="C1082" s="420" t="s">
        <v>395</v>
      </c>
      <c r="D1082" s="420" t="s">
        <v>396</v>
      </c>
      <c r="E1082" t="s">
        <v>553</v>
      </c>
    </row>
    <row r="1083" spans="1:5">
      <c r="A1083" s="420" t="s">
        <v>494</v>
      </c>
      <c r="B1083" s="420" t="s">
        <v>15</v>
      </c>
      <c r="C1083" s="420" t="s">
        <v>395</v>
      </c>
      <c r="D1083" s="420" t="s">
        <v>487</v>
      </c>
      <c r="E1083" t="s">
        <v>553</v>
      </c>
    </row>
    <row r="1084" spans="1:5">
      <c r="A1084" s="420" t="s">
        <v>494</v>
      </c>
      <c r="B1084" s="420" t="s">
        <v>15</v>
      </c>
      <c r="C1084" s="420" t="s">
        <v>395</v>
      </c>
      <c r="D1084" s="420" t="s">
        <v>397</v>
      </c>
      <c r="E1084" t="s">
        <v>555</v>
      </c>
    </row>
    <row r="1085" spans="1:5">
      <c r="A1085" s="420" t="s">
        <v>494</v>
      </c>
      <c r="B1085" s="420" t="s">
        <v>15</v>
      </c>
      <c r="C1085" s="420" t="s">
        <v>395</v>
      </c>
      <c r="D1085" s="420" t="s">
        <v>398</v>
      </c>
      <c r="E1085" t="s">
        <v>553</v>
      </c>
    </row>
    <row r="1086" spans="1:5">
      <c r="A1086" s="420" t="s">
        <v>494</v>
      </c>
      <c r="B1086" s="420" t="s">
        <v>15</v>
      </c>
      <c r="C1086" s="420" t="s">
        <v>395</v>
      </c>
      <c r="D1086" s="420" t="s">
        <v>399</v>
      </c>
      <c r="E1086" t="s">
        <v>553</v>
      </c>
    </row>
    <row r="1087" spans="1:5">
      <c r="A1087" s="420" t="s">
        <v>494</v>
      </c>
      <c r="B1087" s="420" t="s">
        <v>15</v>
      </c>
      <c r="C1087" s="420" t="s">
        <v>395</v>
      </c>
      <c r="D1087" s="420" t="s">
        <v>431</v>
      </c>
      <c r="E1087" t="s">
        <v>553</v>
      </c>
    </row>
    <row r="1088" spans="1:5">
      <c r="A1088" s="420" t="s">
        <v>494</v>
      </c>
      <c r="B1088" s="420" t="s">
        <v>15</v>
      </c>
      <c r="C1088" s="420" t="s">
        <v>395</v>
      </c>
      <c r="D1088" s="420" t="s">
        <v>414</v>
      </c>
      <c r="E1088" t="s">
        <v>553</v>
      </c>
    </row>
    <row r="1089" spans="1:5">
      <c r="A1089" s="420" t="s">
        <v>494</v>
      </c>
      <c r="B1089" s="420" t="s">
        <v>15</v>
      </c>
      <c r="C1089" s="420" t="s">
        <v>395</v>
      </c>
      <c r="D1089" s="420" t="s">
        <v>432</v>
      </c>
      <c r="E1089" t="s">
        <v>553</v>
      </c>
    </row>
    <row r="1090" spans="1:5">
      <c r="A1090" s="420" t="s">
        <v>494</v>
      </c>
      <c r="B1090" s="420" t="s">
        <v>15</v>
      </c>
      <c r="C1090" s="420" t="s">
        <v>395</v>
      </c>
      <c r="D1090" s="420" t="s">
        <v>452</v>
      </c>
      <c r="E1090" t="s">
        <v>553</v>
      </c>
    </row>
    <row r="1091" spans="1:5">
      <c r="A1091" s="420" t="s">
        <v>494</v>
      </c>
      <c r="B1091" s="420" t="s">
        <v>15</v>
      </c>
      <c r="C1091" s="420" t="s">
        <v>437</v>
      </c>
      <c r="D1091" s="420" t="s">
        <v>420</v>
      </c>
      <c r="E1091" t="s">
        <v>553</v>
      </c>
    </row>
    <row r="1092" spans="1:5">
      <c r="A1092" s="420" t="s">
        <v>494</v>
      </c>
      <c r="B1092" s="420" t="s">
        <v>15</v>
      </c>
      <c r="C1092" s="420" t="s">
        <v>437</v>
      </c>
      <c r="D1092" s="420" t="s">
        <v>438</v>
      </c>
      <c r="E1092" t="s">
        <v>553</v>
      </c>
    </row>
    <row r="1093" spans="1:5">
      <c r="A1093" s="420" t="s">
        <v>494</v>
      </c>
      <c r="B1093" s="420" t="s">
        <v>15</v>
      </c>
      <c r="C1093" s="420" t="s">
        <v>437</v>
      </c>
      <c r="D1093" s="420" t="s">
        <v>439</v>
      </c>
      <c r="E1093" t="s">
        <v>553</v>
      </c>
    </row>
    <row r="1094" spans="1:5">
      <c r="A1094" s="420" t="s">
        <v>494</v>
      </c>
      <c r="B1094" s="420" t="s">
        <v>15</v>
      </c>
      <c r="C1094" s="420" t="s">
        <v>437</v>
      </c>
      <c r="D1094" s="420" t="s">
        <v>465</v>
      </c>
      <c r="E1094" t="s">
        <v>553</v>
      </c>
    </row>
    <row r="1095" spans="1:5">
      <c r="A1095" s="420" t="s">
        <v>494</v>
      </c>
      <c r="B1095" s="420" t="s">
        <v>15</v>
      </c>
      <c r="C1095" s="420" t="s">
        <v>437</v>
      </c>
      <c r="D1095" s="420" t="s">
        <v>466</v>
      </c>
      <c r="E1095" t="s">
        <v>553</v>
      </c>
    </row>
    <row r="1096" spans="1:5">
      <c r="A1096" s="420" t="s">
        <v>494</v>
      </c>
      <c r="B1096" s="420" t="s">
        <v>15</v>
      </c>
      <c r="C1096" s="420" t="s">
        <v>437</v>
      </c>
      <c r="D1096" s="420" t="s">
        <v>467</v>
      </c>
      <c r="E1096" t="s">
        <v>553</v>
      </c>
    </row>
    <row r="1097" spans="1:5">
      <c r="A1097" s="420" t="s">
        <v>494</v>
      </c>
      <c r="B1097" s="420" t="s">
        <v>15</v>
      </c>
      <c r="C1097" s="420" t="s">
        <v>437</v>
      </c>
      <c r="D1097" s="420" t="s">
        <v>468</v>
      </c>
      <c r="E1097" t="s">
        <v>553</v>
      </c>
    </row>
    <row r="1098" spans="1:5">
      <c r="A1098" s="420" t="s">
        <v>494</v>
      </c>
      <c r="B1098" s="420" t="s">
        <v>15</v>
      </c>
      <c r="C1098" s="420" t="s">
        <v>437</v>
      </c>
      <c r="D1098" s="420" t="s">
        <v>469</v>
      </c>
      <c r="E1098" t="s">
        <v>553</v>
      </c>
    </row>
    <row r="1099" spans="1:5">
      <c r="A1099" s="420" t="s">
        <v>494</v>
      </c>
      <c r="B1099" s="420" t="s">
        <v>15</v>
      </c>
      <c r="C1099" s="420" t="s">
        <v>437</v>
      </c>
      <c r="D1099" s="420" t="s">
        <v>470</v>
      </c>
      <c r="E1099" t="s">
        <v>553</v>
      </c>
    </row>
    <row r="1100" spans="1:5">
      <c r="A1100" s="420" t="s">
        <v>494</v>
      </c>
      <c r="B1100" s="420" t="s">
        <v>15</v>
      </c>
      <c r="C1100" s="420" t="s">
        <v>437</v>
      </c>
      <c r="D1100" s="420" t="s">
        <v>443</v>
      </c>
      <c r="E1100" t="s">
        <v>553</v>
      </c>
    </row>
    <row r="1101" spans="1:5">
      <c r="A1101" s="420" t="s">
        <v>494</v>
      </c>
      <c r="B1101" s="420" t="s">
        <v>15</v>
      </c>
      <c r="C1101" s="420" t="s">
        <v>437</v>
      </c>
      <c r="D1101" s="420" t="s">
        <v>444</v>
      </c>
      <c r="E1101" t="s">
        <v>553</v>
      </c>
    </row>
    <row r="1102" spans="1:5">
      <c r="A1102" s="420" t="s">
        <v>494</v>
      </c>
      <c r="B1102" s="420" t="s">
        <v>15</v>
      </c>
      <c r="C1102" s="420" t="s">
        <v>437</v>
      </c>
      <c r="D1102" s="420" t="s">
        <v>445</v>
      </c>
      <c r="E1102" t="s">
        <v>553</v>
      </c>
    </row>
    <row r="1103" spans="1:5">
      <c r="A1103" s="420" t="s">
        <v>494</v>
      </c>
      <c r="B1103" s="420" t="s">
        <v>15</v>
      </c>
      <c r="C1103" s="420" t="s">
        <v>437</v>
      </c>
      <c r="D1103" s="420" t="s">
        <v>471</v>
      </c>
      <c r="E1103" t="s">
        <v>553</v>
      </c>
    </row>
    <row r="1104" spans="1:5">
      <c r="A1104" s="420" t="s">
        <v>494</v>
      </c>
      <c r="B1104" s="420" t="s">
        <v>15</v>
      </c>
      <c r="C1104" s="420" t="s">
        <v>437</v>
      </c>
      <c r="D1104" s="420" t="s">
        <v>472</v>
      </c>
      <c r="E1104" t="s">
        <v>553</v>
      </c>
    </row>
    <row r="1105" spans="1:5">
      <c r="A1105" s="420" t="s">
        <v>494</v>
      </c>
      <c r="B1105" s="420" t="s">
        <v>15</v>
      </c>
      <c r="C1105" s="420" t="s">
        <v>437</v>
      </c>
      <c r="D1105" s="420" t="s">
        <v>473</v>
      </c>
      <c r="E1105" t="s">
        <v>553</v>
      </c>
    </row>
    <row r="1106" spans="1:5">
      <c r="A1106" s="420" t="s">
        <v>494</v>
      </c>
      <c r="B1106" s="420" t="s">
        <v>15</v>
      </c>
      <c r="C1106" s="420" t="s">
        <v>437</v>
      </c>
      <c r="D1106" s="420" t="s">
        <v>449</v>
      </c>
      <c r="E1106" t="s">
        <v>553</v>
      </c>
    </row>
    <row r="1107" spans="1:5">
      <c r="A1107" s="420" t="s">
        <v>494</v>
      </c>
      <c r="B1107" s="420" t="s">
        <v>15</v>
      </c>
      <c r="C1107" s="420" t="s">
        <v>437</v>
      </c>
      <c r="D1107" s="420" t="s">
        <v>450</v>
      </c>
      <c r="E1107" t="s">
        <v>553</v>
      </c>
    </row>
    <row r="1108" spans="1:5">
      <c r="A1108" s="420" t="s">
        <v>494</v>
      </c>
      <c r="B1108" s="420" t="s">
        <v>15</v>
      </c>
      <c r="C1108" s="420" t="s">
        <v>437</v>
      </c>
      <c r="D1108" s="420" t="s">
        <v>451</v>
      </c>
      <c r="E1108" t="s">
        <v>553</v>
      </c>
    </row>
    <row r="1109" spans="1:5">
      <c r="A1109" s="420" t="s">
        <v>500</v>
      </c>
      <c r="B1109" s="420" t="s">
        <v>16</v>
      </c>
      <c r="C1109" s="420" t="s">
        <v>404</v>
      </c>
      <c r="D1109" s="420" t="s">
        <v>405</v>
      </c>
      <c r="E1109" t="s">
        <v>553</v>
      </c>
    </row>
    <row r="1110" spans="1:5">
      <c r="A1110" s="420" t="s">
        <v>500</v>
      </c>
      <c r="B1110" s="420" t="s">
        <v>16</v>
      </c>
      <c r="C1110" s="420" t="s">
        <v>404</v>
      </c>
      <c r="D1110" s="420" t="s">
        <v>406</v>
      </c>
      <c r="E1110" t="s">
        <v>553</v>
      </c>
    </row>
    <row r="1111" spans="1:5">
      <c r="A1111" s="420" t="s">
        <v>500</v>
      </c>
      <c r="B1111" s="420" t="s">
        <v>16</v>
      </c>
      <c r="C1111" s="420" t="s">
        <v>404</v>
      </c>
      <c r="D1111" s="420" t="s">
        <v>407</v>
      </c>
      <c r="E1111" t="s">
        <v>553</v>
      </c>
    </row>
    <row r="1112" spans="1:5">
      <c r="A1112" s="420" t="s">
        <v>500</v>
      </c>
      <c r="B1112" s="420" t="s">
        <v>16</v>
      </c>
      <c r="C1112" s="420" t="s">
        <v>404</v>
      </c>
      <c r="D1112" s="420" t="s">
        <v>443</v>
      </c>
      <c r="E1112" t="s">
        <v>553</v>
      </c>
    </row>
    <row r="1113" spans="1:5">
      <c r="A1113" s="420" t="s">
        <v>500</v>
      </c>
      <c r="B1113" s="420" t="s">
        <v>16</v>
      </c>
      <c r="C1113" s="420" t="s">
        <v>404</v>
      </c>
      <c r="D1113" s="420" t="s">
        <v>444</v>
      </c>
      <c r="E1113" t="s">
        <v>553</v>
      </c>
    </row>
    <row r="1114" spans="1:5">
      <c r="A1114" s="420" t="s">
        <v>500</v>
      </c>
      <c r="B1114" s="420" t="s">
        <v>16</v>
      </c>
      <c r="C1114" s="420" t="s">
        <v>404</v>
      </c>
      <c r="D1114" s="420" t="s">
        <v>445</v>
      </c>
      <c r="E1114" t="s">
        <v>553</v>
      </c>
    </row>
    <row r="1115" spans="1:5">
      <c r="A1115" s="420" t="s">
        <v>500</v>
      </c>
      <c r="B1115" s="420" t="s">
        <v>16</v>
      </c>
      <c r="C1115" s="420" t="s">
        <v>391</v>
      </c>
      <c r="D1115" s="420" t="s">
        <v>448</v>
      </c>
      <c r="E1115" t="s">
        <v>553</v>
      </c>
    </row>
    <row r="1116" spans="1:5">
      <c r="A1116" s="420" t="s">
        <v>500</v>
      </c>
      <c r="B1116" s="420" t="s">
        <v>16</v>
      </c>
      <c r="C1116" s="420" t="s">
        <v>391</v>
      </c>
      <c r="D1116" s="420" t="s">
        <v>412</v>
      </c>
      <c r="E1116" t="s">
        <v>553</v>
      </c>
    </row>
    <row r="1117" spans="1:5">
      <c r="A1117" s="420" t="s">
        <v>500</v>
      </c>
      <c r="B1117" s="420" t="s">
        <v>16</v>
      </c>
      <c r="C1117" s="420" t="s">
        <v>391</v>
      </c>
      <c r="D1117" s="420" t="s">
        <v>394</v>
      </c>
      <c r="E1117" t="s">
        <v>553</v>
      </c>
    </row>
    <row r="1118" spans="1:5">
      <c r="A1118" s="420" t="s">
        <v>500</v>
      </c>
      <c r="B1118" s="420" t="s">
        <v>16</v>
      </c>
      <c r="C1118" s="420" t="s">
        <v>391</v>
      </c>
      <c r="D1118" s="420" t="s">
        <v>396</v>
      </c>
      <c r="E1118" t="s">
        <v>553</v>
      </c>
    </row>
    <row r="1119" spans="1:5">
      <c r="A1119" s="420" t="s">
        <v>500</v>
      </c>
      <c r="B1119" s="420" t="s">
        <v>16</v>
      </c>
      <c r="C1119" s="420" t="s">
        <v>391</v>
      </c>
      <c r="D1119" s="420" t="s">
        <v>455</v>
      </c>
      <c r="E1119" t="s">
        <v>553</v>
      </c>
    </row>
    <row r="1120" spans="1:5">
      <c r="A1120" s="420" t="s">
        <v>500</v>
      </c>
      <c r="B1120" s="420" t="s">
        <v>16</v>
      </c>
      <c r="C1120" s="420" t="s">
        <v>391</v>
      </c>
      <c r="D1120" s="420" t="s">
        <v>398</v>
      </c>
      <c r="E1120" t="s">
        <v>553</v>
      </c>
    </row>
    <row r="1121" spans="1:5">
      <c r="A1121" s="420" t="s">
        <v>500</v>
      </c>
      <c r="B1121" s="420" t="s">
        <v>16</v>
      </c>
      <c r="C1121" s="420" t="s">
        <v>391</v>
      </c>
      <c r="D1121" s="420" t="s">
        <v>399</v>
      </c>
      <c r="E1121" t="s">
        <v>553</v>
      </c>
    </row>
    <row r="1122" spans="1:5">
      <c r="A1122" s="420" t="s">
        <v>500</v>
      </c>
      <c r="B1122" s="420" t="s">
        <v>16</v>
      </c>
      <c r="C1122" s="420" t="s">
        <v>391</v>
      </c>
      <c r="D1122" s="420" t="s">
        <v>431</v>
      </c>
      <c r="E1122" t="s">
        <v>553</v>
      </c>
    </row>
    <row r="1123" spans="1:5">
      <c r="A1123" s="420" t="s">
        <v>500</v>
      </c>
      <c r="B1123" s="420" t="s">
        <v>16</v>
      </c>
      <c r="C1123" s="420" t="s">
        <v>391</v>
      </c>
      <c r="D1123" s="420" t="s">
        <v>392</v>
      </c>
      <c r="E1123" t="s">
        <v>553</v>
      </c>
    </row>
    <row r="1124" spans="1:5">
      <c r="A1124" s="420" t="s">
        <v>500</v>
      </c>
      <c r="B1124" s="420" t="s">
        <v>16</v>
      </c>
      <c r="C1124" s="420" t="s">
        <v>391</v>
      </c>
      <c r="D1124" s="420" t="s">
        <v>413</v>
      </c>
      <c r="E1124" t="s">
        <v>553</v>
      </c>
    </row>
    <row r="1125" spans="1:5">
      <c r="A1125" s="420" t="s">
        <v>500</v>
      </c>
      <c r="B1125" s="420" t="s">
        <v>16</v>
      </c>
      <c r="C1125" s="420" t="s">
        <v>391</v>
      </c>
      <c r="D1125" s="420" t="s">
        <v>414</v>
      </c>
      <c r="E1125" t="s">
        <v>553</v>
      </c>
    </row>
    <row r="1126" spans="1:5">
      <c r="A1126" s="420" t="s">
        <v>500</v>
      </c>
      <c r="B1126" s="420" t="s">
        <v>16</v>
      </c>
      <c r="C1126" s="420" t="s">
        <v>391</v>
      </c>
      <c r="D1126" s="420" t="s">
        <v>449</v>
      </c>
      <c r="E1126" t="s">
        <v>553</v>
      </c>
    </row>
    <row r="1127" spans="1:5">
      <c r="A1127" s="420" t="s">
        <v>500</v>
      </c>
      <c r="B1127" s="420" t="s">
        <v>16</v>
      </c>
      <c r="C1127" s="420" t="s">
        <v>391</v>
      </c>
      <c r="D1127" s="420" t="s">
        <v>450</v>
      </c>
      <c r="E1127" t="s">
        <v>553</v>
      </c>
    </row>
    <row r="1128" spans="1:5">
      <c r="A1128" s="420" t="s">
        <v>500</v>
      </c>
      <c r="B1128" s="420" t="s">
        <v>16</v>
      </c>
      <c r="C1128" s="420" t="s">
        <v>391</v>
      </c>
      <c r="D1128" s="420" t="s">
        <v>451</v>
      </c>
      <c r="E1128" t="s">
        <v>553</v>
      </c>
    </row>
    <row r="1129" spans="1:5">
      <c r="A1129" s="420" t="s">
        <v>500</v>
      </c>
      <c r="B1129" s="420" t="s">
        <v>16</v>
      </c>
      <c r="C1129" s="420" t="s">
        <v>391</v>
      </c>
      <c r="D1129" s="420" t="s">
        <v>456</v>
      </c>
      <c r="E1129" t="s">
        <v>553</v>
      </c>
    </row>
    <row r="1130" spans="1:5">
      <c r="A1130" s="420" t="s">
        <v>500</v>
      </c>
      <c r="B1130" s="420" t="s">
        <v>16</v>
      </c>
      <c r="C1130" s="420" t="s">
        <v>391</v>
      </c>
      <c r="D1130" s="420" t="s">
        <v>457</v>
      </c>
      <c r="E1130" t="s">
        <v>553</v>
      </c>
    </row>
    <row r="1131" spans="1:5">
      <c r="A1131" s="420" t="s">
        <v>500</v>
      </c>
      <c r="B1131" s="420" t="s">
        <v>16</v>
      </c>
      <c r="C1131" s="420" t="s">
        <v>391</v>
      </c>
      <c r="D1131" s="420" t="s">
        <v>458</v>
      </c>
      <c r="E1131" t="s">
        <v>553</v>
      </c>
    </row>
    <row r="1132" spans="1:5">
      <c r="A1132" s="420" t="s">
        <v>500</v>
      </c>
      <c r="B1132" s="420" t="s">
        <v>16</v>
      </c>
      <c r="C1132" s="420" t="s">
        <v>391</v>
      </c>
      <c r="D1132" s="420" t="s">
        <v>415</v>
      </c>
      <c r="E1132" t="s">
        <v>553</v>
      </c>
    </row>
    <row r="1133" spans="1:5">
      <c r="A1133" s="420" t="s">
        <v>500</v>
      </c>
      <c r="B1133" s="420" t="s">
        <v>16</v>
      </c>
      <c r="C1133" s="420" t="s">
        <v>391</v>
      </c>
      <c r="D1133" s="420" t="s">
        <v>416</v>
      </c>
      <c r="E1133" t="s">
        <v>553</v>
      </c>
    </row>
    <row r="1134" spans="1:5">
      <c r="A1134" s="420" t="s">
        <v>500</v>
      </c>
      <c r="B1134" s="420" t="s">
        <v>16</v>
      </c>
      <c r="C1134" s="420" t="s">
        <v>391</v>
      </c>
      <c r="D1134" s="420" t="s">
        <v>417</v>
      </c>
      <c r="E1134" t="s">
        <v>553</v>
      </c>
    </row>
    <row r="1135" spans="1:5">
      <c r="A1135" s="420" t="s">
        <v>500</v>
      </c>
      <c r="B1135" s="420" t="s">
        <v>16</v>
      </c>
      <c r="C1135" s="420" t="s">
        <v>418</v>
      </c>
      <c r="D1135" s="420" t="s">
        <v>463</v>
      </c>
      <c r="E1135" t="s">
        <v>555</v>
      </c>
    </row>
    <row r="1136" spans="1:5">
      <c r="A1136" s="420" t="s">
        <v>500</v>
      </c>
      <c r="B1136" s="420" t="s">
        <v>16</v>
      </c>
      <c r="C1136" s="420" t="s">
        <v>418</v>
      </c>
      <c r="D1136" s="420" t="s">
        <v>390</v>
      </c>
      <c r="E1136" t="s">
        <v>555</v>
      </c>
    </row>
    <row r="1137" spans="1:5">
      <c r="A1137" s="420" t="s">
        <v>500</v>
      </c>
      <c r="B1137" s="420" t="s">
        <v>16</v>
      </c>
      <c r="C1137" s="420" t="s">
        <v>418</v>
      </c>
      <c r="D1137" s="420" t="s">
        <v>501</v>
      </c>
      <c r="E1137" t="s">
        <v>555</v>
      </c>
    </row>
    <row r="1138" spans="1:5">
      <c r="A1138" s="420" t="s">
        <v>500</v>
      </c>
      <c r="B1138" s="420" t="s">
        <v>16</v>
      </c>
      <c r="C1138" s="420" t="s">
        <v>393</v>
      </c>
      <c r="D1138" s="420" t="s">
        <v>453</v>
      </c>
      <c r="E1138" t="s">
        <v>553</v>
      </c>
    </row>
    <row r="1139" spans="1:5">
      <c r="A1139" s="420" t="s">
        <v>500</v>
      </c>
      <c r="B1139" s="420" t="s">
        <v>16</v>
      </c>
      <c r="C1139" s="420" t="s">
        <v>393</v>
      </c>
      <c r="D1139" s="420" t="s">
        <v>394</v>
      </c>
      <c r="E1139" t="s">
        <v>553</v>
      </c>
    </row>
    <row r="1140" spans="1:5">
      <c r="A1140" s="420" t="s">
        <v>500</v>
      </c>
      <c r="B1140" s="420" t="s">
        <v>16</v>
      </c>
      <c r="C1140" s="420" t="s">
        <v>441</v>
      </c>
      <c r="D1140" s="420" t="s">
        <v>497</v>
      </c>
      <c r="E1140" t="s">
        <v>555</v>
      </c>
    </row>
    <row r="1141" spans="1:5">
      <c r="A1141" s="420" t="s">
        <v>500</v>
      </c>
      <c r="B1141" s="420" t="s">
        <v>16</v>
      </c>
      <c r="C1141" s="420" t="s">
        <v>441</v>
      </c>
      <c r="D1141" s="420" t="s">
        <v>476</v>
      </c>
      <c r="E1141" t="s">
        <v>555</v>
      </c>
    </row>
    <row r="1142" spans="1:5">
      <c r="A1142" s="420" t="s">
        <v>500</v>
      </c>
      <c r="B1142" s="420" t="s">
        <v>16</v>
      </c>
      <c r="C1142" s="420" t="s">
        <v>419</v>
      </c>
      <c r="D1142" s="420" t="s">
        <v>554</v>
      </c>
      <c r="E1142" t="s">
        <v>553</v>
      </c>
    </row>
    <row r="1143" spans="1:5">
      <c r="A1143" s="420" t="s">
        <v>500</v>
      </c>
      <c r="B1143" s="420" t="s">
        <v>16</v>
      </c>
      <c r="C1143" s="420" t="s">
        <v>419</v>
      </c>
      <c r="D1143" s="420" t="s">
        <v>480</v>
      </c>
      <c r="E1143" t="s">
        <v>553</v>
      </c>
    </row>
    <row r="1144" spans="1:5">
      <c r="A1144" s="420" t="s">
        <v>500</v>
      </c>
      <c r="B1144" s="420" t="s">
        <v>16</v>
      </c>
      <c r="C1144" s="420" t="s">
        <v>419</v>
      </c>
      <c r="D1144" s="420" t="s">
        <v>499</v>
      </c>
      <c r="E1144" t="s">
        <v>553</v>
      </c>
    </row>
    <row r="1145" spans="1:5">
      <c r="A1145" s="420" t="s">
        <v>500</v>
      </c>
      <c r="B1145" s="420" t="s">
        <v>16</v>
      </c>
      <c r="C1145" s="420" t="s">
        <v>419</v>
      </c>
      <c r="D1145" s="420" t="s">
        <v>420</v>
      </c>
      <c r="E1145" t="s">
        <v>553</v>
      </c>
    </row>
    <row r="1146" spans="1:5">
      <c r="A1146" s="420" t="s">
        <v>500</v>
      </c>
      <c r="B1146" s="420" t="s">
        <v>16</v>
      </c>
      <c r="C1146" s="420" t="s">
        <v>419</v>
      </c>
      <c r="D1146" s="420" t="s">
        <v>434</v>
      </c>
      <c r="E1146" t="s">
        <v>553</v>
      </c>
    </row>
    <row r="1147" spans="1:5">
      <c r="A1147" s="420" t="s">
        <v>500</v>
      </c>
      <c r="B1147" s="420" t="s">
        <v>16</v>
      </c>
      <c r="C1147" s="420" t="s">
        <v>419</v>
      </c>
      <c r="D1147" s="420" t="s">
        <v>435</v>
      </c>
      <c r="E1147" t="s">
        <v>553</v>
      </c>
    </row>
    <row r="1148" spans="1:5">
      <c r="A1148" s="420" t="s">
        <v>500</v>
      </c>
      <c r="B1148" s="420" t="s">
        <v>16</v>
      </c>
      <c r="C1148" s="420" t="s">
        <v>419</v>
      </c>
      <c r="D1148" s="420" t="s">
        <v>436</v>
      </c>
      <c r="E1148" t="s">
        <v>553</v>
      </c>
    </row>
    <row r="1149" spans="1:5">
      <c r="A1149" s="420" t="s">
        <v>500</v>
      </c>
      <c r="B1149" s="420" t="s">
        <v>16</v>
      </c>
      <c r="C1149" s="420" t="s">
        <v>419</v>
      </c>
      <c r="D1149" s="420" t="s">
        <v>421</v>
      </c>
      <c r="E1149" t="s">
        <v>553</v>
      </c>
    </row>
    <row r="1150" spans="1:5">
      <c r="A1150" s="420" t="s">
        <v>500</v>
      </c>
      <c r="B1150" s="420" t="s">
        <v>16</v>
      </c>
      <c r="C1150" s="420" t="s">
        <v>419</v>
      </c>
      <c r="D1150" s="420" t="s">
        <v>422</v>
      </c>
      <c r="E1150" t="s">
        <v>553</v>
      </c>
    </row>
    <row r="1151" spans="1:5">
      <c r="A1151" s="420" t="s">
        <v>500</v>
      </c>
      <c r="B1151" s="420" t="s">
        <v>16</v>
      </c>
      <c r="C1151" s="420" t="s">
        <v>419</v>
      </c>
      <c r="D1151" s="420" t="s">
        <v>423</v>
      </c>
      <c r="E1151" t="s">
        <v>553</v>
      </c>
    </row>
    <row r="1152" spans="1:5">
      <c r="A1152" s="420" t="s">
        <v>500</v>
      </c>
      <c r="B1152" s="420" t="s">
        <v>16</v>
      </c>
      <c r="C1152" s="420" t="s">
        <v>419</v>
      </c>
      <c r="D1152" s="420" t="s">
        <v>424</v>
      </c>
      <c r="E1152" t="s">
        <v>553</v>
      </c>
    </row>
    <row r="1153" spans="1:5">
      <c r="A1153" s="420" t="s">
        <v>500</v>
      </c>
      <c r="B1153" s="420" t="s">
        <v>16</v>
      </c>
      <c r="C1153" s="420" t="s">
        <v>419</v>
      </c>
      <c r="D1153" s="420" t="s">
        <v>425</v>
      </c>
      <c r="E1153" t="s">
        <v>553</v>
      </c>
    </row>
    <row r="1154" spans="1:5">
      <c r="A1154" s="420" t="s">
        <v>500</v>
      </c>
      <c r="B1154" s="420" t="s">
        <v>16</v>
      </c>
      <c r="C1154" s="420" t="s">
        <v>426</v>
      </c>
      <c r="D1154" s="420" t="s">
        <v>446</v>
      </c>
      <c r="E1154" t="s">
        <v>555</v>
      </c>
    </row>
    <row r="1155" spans="1:5">
      <c r="A1155" s="420" t="s">
        <v>500</v>
      </c>
      <c r="B1155" s="420" t="s">
        <v>16</v>
      </c>
      <c r="C1155" s="420" t="s">
        <v>426</v>
      </c>
      <c r="D1155" s="420" t="s">
        <v>429</v>
      </c>
      <c r="E1155" t="s">
        <v>555</v>
      </c>
    </row>
    <row r="1156" spans="1:5">
      <c r="A1156" s="420" t="s">
        <v>500</v>
      </c>
      <c r="B1156" s="420" t="s">
        <v>16</v>
      </c>
      <c r="C1156" s="420" t="s">
        <v>395</v>
      </c>
      <c r="D1156" s="420" t="s">
        <v>394</v>
      </c>
      <c r="E1156" t="s">
        <v>553</v>
      </c>
    </row>
    <row r="1157" spans="1:5">
      <c r="A1157" s="420" t="s">
        <v>500</v>
      </c>
      <c r="B1157" s="420" t="s">
        <v>16</v>
      </c>
      <c r="C1157" s="420" t="s">
        <v>395</v>
      </c>
      <c r="D1157" s="420" t="s">
        <v>396</v>
      </c>
      <c r="E1157" t="s">
        <v>553</v>
      </c>
    </row>
    <row r="1158" spans="1:5">
      <c r="A1158" s="420" t="s">
        <v>500</v>
      </c>
      <c r="B1158" s="420" t="s">
        <v>16</v>
      </c>
      <c r="C1158" s="420" t="s">
        <v>395</v>
      </c>
      <c r="D1158" s="420" t="s">
        <v>487</v>
      </c>
      <c r="E1158" t="s">
        <v>553</v>
      </c>
    </row>
    <row r="1159" spans="1:5">
      <c r="A1159" s="420" t="s">
        <v>500</v>
      </c>
      <c r="B1159" s="420" t="s">
        <v>16</v>
      </c>
      <c r="C1159" s="420" t="s">
        <v>395</v>
      </c>
      <c r="D1159" s="420" t="s">
        <v>398</v>
      </c>
      <c r="E1159" t="s">
        <v>553</v>
      </c>
    </row>
    <row r="1160" spans="1:5">
      <c r="A1160" s="420" t="s">
        <v>500</v>
      </c>
      <c r="B1160" s="420" t="s">
        <v>16</v>
      </c>
      <c r="C1160" s="420" t="s">
        <v>395</v>
      </c>
      <c r="D1160" s="420" t="s">
        <v>399</v>
      </c>
      <c r="E1160" t="s">
        <v>553</v>
      </c>
    </row>
    <row r="1161" spans="1:5">
      <c r="A1161" s="420" t="s">
        <v>500</v>
      </c>
      <c r="B1161" s="420" t="s">
        <v>16</v>
      </c>
      <c r="C1161" s="420" t="s">
        <v>395</v>
      </c>
      <c r="D1161" s="420" t="s">
        <v>431</v>
      </c>
      <c r="E1161" t="s">
        <v>553</v>
      </c>
    </row>
    <row r="1162" spans="1:5">
      <c r="A1162" s="420" t="s">
        <v>500</v>
      </c>
      <c r="B1162" s="420" t="s">
        <v>16</v>
      </c>
      <c r="C1162" s="420" t="s">
        <v>395</v>
      </c>
      <c r="D1162" s="420" t="s">
        <v>414</v>
      </c>
      <c r="E1162" t="s">
        <v>553</v>
      </c>
    </row>
    <row r="1163" spans="1:5">
      <c r="A1163" s="420" t="s">
        <v>500</v>
      </c>
      <c r="B1163" s="420" t="s">
        <v>16</v>
      </c>
      <c r="C1163" s="420" t="s">
        <v>395</v>
      </c>
      <c r="D1163" s="420" t="s">
        <v>432</v>
      </c>
      <c r="E1163" t="s">
        <v>553</v>
      </c>
    </row>
    <row r="1164" spans="1:5">
      <c r="A1164" s="420" t="s">
        <v>500</v>
      </c>
      <c r="B1164" s="420" t="s">
        <v>16</v>
      </c>
      <c r="C1164" s="420" t="s">
        <v>395</v>
      </c>
      <c r="D1164" s="420" t="s">
        <v>452</v>
      </c>
      <c r="E1164" t="s">
        <v>553</v>
      </c>
    </row>
    <row r="1165" spans="1:5">
      <c r="A1165" s="420" t="s">
        <v>500</v>
      </c>
      <c r="B1165" s="420" t="s">
        <v>16</v>
      </c>
      <c r="C1165" s="420" t="s">
        <v>437</v>
      </c>
      <c r="D1165" s="420" t="s">
        <v>420</v>
      </c>
      <c r="E1165" t="s">
        <v>553</v>
      </c>
    </row>
    <row r="1166" spans="1:5">
      <c r="A1166" s="420" t="s">
        <v>500</v>
      </c>
      <c r="B1166" s="420" t="s">
        <v>16</v>
      </c>
      <c r="C1166" s="420" t="s">
        <v>437</v>
      </c>
      <c r="D1166" s="420" t="s">
        <v>438</v>
      </c>
      <c r="E1166" t="s">
        <v>553</v>
      </c>
    </row>
    <row r="1167" spans="1:5">
      <c r="A1167" s="420" t="s">
        <v>500</v>
      </c>
      <c r="B1167" s="420" t="s">
        <v>16</v>
      </c>
      <c r="C1167" s="420" t="s">
        <v>437</v>
      </c>
      <c r="D1167" s="420" t="s">
        <v>439</v>
      </c>
      <c r="E1167" t="s">
        <v>553</v>
      </c>
    </row>
    <row r="1168" spans="1:5">
      <c r="A1168" s="420" t="s">
        <v>500</v>
      </c>
      <c r="B1168" s="420" t="s">
        <v>16</v>
      </c>
      <c r="C1168" s="420" t="s">
        <v>437</v>
      </c>
      <c r="D1168" s="420" t="s">
        <v>465</v>
      </c>
      <c r="E1168" t="s">
        <v>553</v>
      </c>
    </row>
    <row r="1169" spans="1:5">
      <c r="A1169" s="420" t="s">
        <v>500</v>
      </c>
      <c r="B1169" s="420" t="s">
        <v>16</v>
      </c>
      <c r="C1169" s="420" t="s">
        <v>437</v>
      </c>
      <c r="D1169" s="420" t="s">
        <v>466</v>
      </c>
      <c r="E1169" t="s">
        <v>553</v>
      </c>
    </row>
    <row r="1170" spans="1:5">
      <c r="A1170" s="420" t="s">
        <v>500</v>
      </c>
      <c r="B1170" s="420" t="s">
        <v>16</v>
      </c>
      <c r="C1170" s="420" t="s">
        <v>437</v>
      </c>
      <c r="D1170" s="420" t="s">
        <v>467</v>
      </c>
      <c r="E1170" t="s">
        <v>553</v>
      </c>
    </row>
    <row r="1171" spans="1:5">
      <c r="A1171" s="420" t="s">
        <v>500</v>
      </c>
      <c r="B1171" s="420" t="s">
        <v>16</v>
      </c>
      <c r="C1171" s="420" t="s">
        <v>437</v>
      </c>
      <c r="D1171" s="420" t="s">
        <v>468</v>
      </c>
      <c r="E1171" t="s">
        <v>553</v>
      </c>
    </row>
    <row r="1172" spans="1:5">
      <c r="A1172" s="420" t="s">
        <v>500</v>
      </c>
      <c r="B1172" s="420" t="s">
        <v>16</v>
      </c>
      <c r="C1172" s="420" t="s">
        <v>437</v>
      </c>
      <c r="D1172" s="420" t="s">
        <v>469</v>
      </c>
      <c r="E1172" t="s">
        <v>553</v>
      </c>
    </row>
    <row r="1173" spans="1:5">
      <c r="A1173" s="420" t="s">
        <v>500</v>
      </c>
      <c r="B1173" s="420" t="s">
        <v>16</v>
      </c>
      <c r="C1173" s="420" t="s">
        <v>437</v>
      </c>
      <c r="D1173" s="420" t="s">
        <v>470</v>
      </c>
      <c r="E1173" t="s">
        <v>553</v>
      </c>
    </row>
    <row r="1174" spans="1:5">
      <c r="A1174" s="420" t="s">
        <v>500</v>
      </c>
      <c r="B1174" s="420" t="s">
        <v>16</v>
      </c>
      <c r="C1174" s="420" t="s">
        <v>437</v>
      </c>
      <c r="D1174" s="420" t="s">
        <v>443</v>
      </c>
      <c r="E1174" t="s">
        <v>553</v>
      </c>
    </row>
    <row r="1175" spans="1:5">
      <c r="A1175" s="420" t="s">
        <v>500</v>
      </c>
      <c r="B1175" s="420" t="s">
        <v>16</v>
      </c>
      <c r="C1175" s="420" t="s">
        <v>437</v>
      </c>
      <c r="D1175" s="420" t="s">
        <v>444</v>
      </c>
      <c r="E1175" t="s">
        <v>553</v>
      </c>
    </row>
    <row r="1176" spans="1:5">
      <c r="A1176" s="420" t="s">
        <v>500</v>
      </c>
      <c r="B1176" s="420" t="s">
        <v>16</v>
      </c>
      <c r="C1176" s="420" t="s">
        <v>437</v>
      </c>
      <c r="D1176" s="420" t="s">
        <v>445</v>
      </c>
      <c r="E1176" t="s">
        <v>553</v>
      </c>
    </row>
    <row r="1177" spans="1:5">
      <c r="A1177" s="420" t="s">
        <v>500</v>
      </c>
      <c r="B1177" s="420" t="s">
        <v>16</v>
      </c>
      <c r="C1177" s="420" t="s">
        <v>437</v>
      </c>
      <c r="D1177" s="420" t="s">
        <v>471</v>
      </c>
      <c r="E1177" t="s">
        <v>553</v>
      </c>
    </row>
    <row r="1178" spans="1:5">
      <c r="A1178" s="420" t="s">
        <v>500</v>
      </c>
      <c r="B1178" s="420" t="s">
        <v>16</v>
      </c>
      <c r="C1178" s="420" t="s">
        <v>437</v>
      </c>
      <c r="D1178" s="420" t="s">
        <v>472</v>
      </c>
      <c r="E1178" t="s">
        <v>553</v>
      </c>
    </row>
    <row r="1179" spans="1:5">
      <c r="A1179" s="420" t="s">
        <v>500</v>
      </c>
      <c r="B1179" s="420" t="s">
        <v>16</v>
      </c>
      <c r="C1179" s="420" t="s">
        <v>437</v>
      </c>
      <c r="D1179" s="420" t="s">
        <v>473</v>
      </c>
      <c r="E1179" t="s">
        <v>553</v>
      </c>
    </row>
    <row r="1180" spans="1:5">
      <c r="A1180" s="420" t="s">
        <v>500</v>
      </c>
      <c r="B1180" s="420" t="s">
        <v>16</v>
      </c>
      <c r="C1180" s="420" t="s">
        <v>437</v>
      </c>
      <c r="D1180" s="420" t="s">
        <v>449</v>
      </c>
      <c r="E1180" t="s">
        <v>553</v>
      </c>
    </row>
    <row r="1181" spans="1:5">
      <c r="A1181" s="420" t="s">
        <v>500</v>
      </c>
      <c r="B1181" s="420" t="s">
        <v>16</v>
      </c>
      <c r="C1181" s="420" t="s">
        <v>437</v>
      </c>
      <c r="D1181" s="420" t="s">
        <v>450</v>
      </c>
      <c r="E1181" t="s">
        <v>553</v>
      </c>
    </row>
    <row r="1182" spans="1:5">
      <c r="A1182" s="420" t="s">
        <v>500</v>
      </c>
      <c r="B1182" s="420" t="s">
        <v>16</v>
      </c>
      <c r="C1182" s="420" t="s">
        <v>437</v>
      </c>
      <c r="D1182" s="420" t="s">
        <v>451</v>
      </c>
      <c r="E1182" t="s">
        <v>553</v>
      </c>
    </row>
    <row r="1183" spans="1:5">
      <c r="A1183" s="420" t="s">
        <v>502</v>
      </c>
      <c r="B1183" s="420" t="s">
        <v>17</v>
      </c>
      <c r="C1183" s="420" t="s">
        <v>401</v>
      </c>
      <c r="D1183" s="420" t="s">
        <v>490</v>
      </c>
      <c r="E1183" t="s">
        <v>555</v>
      </c>
    </row>
    <row r="1184" spans="1:5">
      <c r="A1184" s="420" t="s">
        <v>502</v>
      </c>
      <c r="B1184" s="420" t="s">
        <v>17</v>
      </c>
      <c r="C1184" s="420" t="s">
        <v>401</v>
      </c>
      <c r="D1184" s="420" t="s">
        <v>475</v>
      </c>
      <c r="E1184" t="s">
        <v>555</v>
      </c>
    </row>
    <row r="1185" spans="1:5">
      <c r="A1185" s="420" t="s">
        <v>502</v>
      </c>
      <c r="B1185" s="420" t="s">
        <v>17</v>
      </c>
      <c r="C1185" s="420" t="s">
        <v>401</v>
      </c>
      <c r="D1185" s="420" t="s">
        <v>454</v>
      </c>
      <c r="E1185" t="s">
        <v>555</v>
      </c>
    </row>
    <row r="1186" spans="1:5">
      <c r="A1186" s="420" t="s">
        <v>502</v>
      </c>
      <c r="B1186" s="420" t="s">
        <v>17</v>
      </c>
      <c r="C1186" s="420" t="s">
        <v>404</v>
      </c>
      <c r="D1186" s="420" t="s">
        <v>405</v>
      </c>
      <c r="E1186" t="s">
        <v>553</v>
      </c>
    </row>
    <row r="1187" spans="1:5">
      <c r="A1187" s="420" t="s">
        <v>502</v>
      </c>
      <c r="B1187" s="420" t="s">
        <v>17</v>
      </c>
      <c r="C1187" s="420" t="s">
        <v>404</v>
      </c>
      <c r="D1187" s="420" t="s">
        <v>406</v>
      </c>
      <c r="E1187" t="s">
        <v>553</v>
      </c>
    </row>
    <row r="1188" spans="1:5">
      <c r="A1188" s="420" t="s">
        <v>502</v>
      </c>
      <c r="B1188" s="420" t="s">
        <v>17</v>
      </c>
      <c r="C1188" s="420" t="s">
        <v>404</v>
      </c>
      <c r="D1188" s="420" t="s">
        <v>407</v>
      </c>
      <c r="E1188" t="s">
        <v>553</v>
      </c>
    </row>
    <row r="1189" spans="1:5">
      <c r="A1189" s="420" t="s">
        <v>502</v>
      </c>
      <c r="B1189" s="420" t="s">
        <v>17</v>
      </c>
      <c r="C1189" s="420" t="s">
        <v>404</v>
      </c>
      <c r="D1189" s="420" t="s">
        <v>443</v>
      </c>
      <c r="E1189" t="s">
        <v>553</v>
      </c>
    </row>
    <row r="1190" spans="1:5">
      <c r="A1190" s="420" t="s">
        <v>502</v>
      </c>
      <c r="B1190" s="420" t="s">
        <v>17</v>
      </c>
      <c r="C1190" s="420" t="s">
        <v>404</v>
      </c>
      <c r="D1190" s="420" t="s">
        <v>444</v>
      </c>
      <c r="E1190" t="s">
        <v>553</v>
      </c>
    </row>
    <row r="1191" spans="1:5">
      <c r="A1191" s="420" t="s">
        <v>502</v>
      </c>
      <c r="B1191" s="420" t="s">
        <v>17</v>
      </c>
      <c r="C1191" s="420" t="s">
        <v>404</v>
      </c>
      <c r="D1191" s="420" t="s">
        <v>445</v>
      </c>
      <c r="E1191" t="s">
        <v>553</v>
      </c>
    </row>
    <row r="1192" spans="1:5">
      <c r="A1192" s="420" t="s">
        <v>502</v>
      </c>
      <c r="B1192" s="420" t="s">
        <v>17</v>
      </c>
      <c r="C1192" s="420" t="s">
        <v>391</v>
      </c>
      <c r="D1192" s="420" t="s">
        <v>448</v>
      </c>
      <c r="E1192" t="s">
        <v>553</v>
      </c>
    </row>
    <row r="1193" spans="1:5">
      <c r="A1193" s="420" t="s">
        <v>502</v>
      </c>
      <c r="B1193" s="420" t="s">
        <v>17</v>
      </c>
      <c r="C1193" s="420" t="s">
        <v>391</v>
      </c>
      <c r="D1193" s="420" t="s">
        <v>412</v>
      </c>
      <c r="E1193" t="s">
        <v>553</v>
      </c>
    </row>
    <row r="1194" spans="1:5">
      <c r="A1194" s="420" t="s">
        <v>502</v>
      </c>
      <c r="B1194" s="420" t="s">
        <v>17</v>
      </c>
      <c r="C1194" s="420" t="s">
        <v>391</v>
      </c>
      <c r="D1194" s="420" t="s">
        <v>394</v>
      </c>
      <c r="E1194" t="s">
        <v>553</v>
      </c>
    </row>
    <row r="1195" spans="1:5">
      <c r="A1195" s="420" t="s">
        <v>502</v>
      </c>
      <c r="B1195" s="420" t="s">
        <v>17</v>
      </c>
      <c r="C1195" s="420" t="s">
        <v>391</v>
      </c>
      <c r="D1195" s="420" t="s">
        <v>396</v>
      </c>
      <c r="E1195" t="s">
        <v>553</v>
      </c>
    </row>
    <row r="1196" spans="1:5">
      <c r="A1196" s="420" t="s">
        <v>502</v>
      </c>
      <c r="B1196" s="420" t="s">
        <v>17</v>
      </c>
      <c r="C1196" s="420" t="s">
        <v>391</v>
      </c>
      <c r="D1196" s="420" t="s">
        <v>455</v>
      </c>
      <c r="E1196" t="s">
        <v>553</v>
      </c>
    </row>
    <row r="1197" spans="1:5">
      <c r="A1197" s="420" t="s">
        <v>502</v>
      </c>
      <c r="B1197" s="420" t="s">
        <v>17</v>
      </c>
      <c r="C1197" s="420" t="s">
        <v>391</v>
      </c>
      <c r="D1197" s="420" t="s">
        <v>398</v>
      </c>
      <c r="E1197" t="s">
        <v>553</v>
      </c>
    </row>
    <row r="1198" spans="1:5">
      <c r="A1198" s="420" t="s">
        <v>502</v>
      </c>
      <c r="B1198" s="420" t="s">
        <v>17</v>
      </c>
      <c r="C1198" s="420" t="s">
        <v>391</v>
      </c>
      <c r="D1198" s="420" t="s">
        <v>399</v>
      </c>
      <c r="E1198" t="s">
        <v>553</v>
      </c>
    </row>
    <row r="1199" spans="1:5">
      <c r="A1199" s="420" t="s">
        <v>502</v>
      </c>
      <c r="B1199" s="420" t="s">
        <v>17</v>
      </c>
      <c r="C1199" s="420" t="s">
        <v>391</v>
      </c>
      <c r="D1199" s="420" t="s">
        <v>431</v>
      </c>
      <c r="E1199" t="s">
        <v>553</v>
      </c>
    </row>
    <row r="1200" spans="1:5">
      <c r="A1200" s="420" t="s">
        <v>502</v>
      </c>
      <c r="B1200" s="420" t="s">
        <v>17</v>
      </c>
      <c r="C1200" s="420" t="s">
        <v>391</v>
      </c>
      <c r="D1200" s="420" t="s">
        <v>392</v>
      </c>
      <c r="E1200" t="s">
        <v>553</v>
      </c>
    </row>
    <row r="1201" spans="1:5">
      <c r="A1201" s="420" t="s">
        <v>502</v>
      </c>
      <c r="B1201" s="420" t="s">
        <v>17</v>
      </c>
      <c r="C1201" s="420" t="s">
        <v>391</v>
      </c>
      <c r="D1201" s="420" t="s">
        <v>413</v>
      </c>
      <c r="E1201" t="s">
        <v>553</v>
      </c>
    </row>
    <row r="1202" spans="1:5">
      <c r="A1202" s="420" t="s">
        <v>502</v>
      </c>
      <c r="B1202" s="420" t="s">
        <v>17</v>
      </c>
      <c r="C1202" s="420" t="s">
        <v>391</v>
      </c>
      <c r="D1202" s="420" t="s">
        <v>414</v>
      </c>
      <c r="E1202" t="s">
        <v>553</v>
      </c>
    </row>
    <row r="1203" spans="1:5">
      <c r="A1203" s="420" t="s">
        <v>502</v>
      </c>
      <c r="B1203" s="420" t="s">
        <v>17</v>
      </c>
      <c r="C1203" s="420" t="s">
        <v>391</v>
      </c>
      <c r="D1203" s="420" t="s">
        <v>449</v>
      </c>
      <c r="E1203" t="s">
        <v>553</v>
      </c>
    </row>
    <row r="1204" spans="1:5">
      <c r="A1204" s="420" t="s">
        <v>502</v>
      </c>
      <c r="B1204" s="420" t="s">
        <v>17</v>
      </c>
      <c r="C1204" s="420" t="s">
        <v>391</v>
      </c>
      <c r="D1204" s="420" t="s">
        <v>450</v>
      </c>
      <c r="E1204" t="s">
        <v>553</v>
      </c>
    </row>
    <row r="1205" spans="1:5">
      <c r="A1205" s="420" t="s">
        <v>502</v>
      </c>
      <c r="B1205" s="420" t="s">
        <v>17</v>
      </c>
      <c r="C1205" s="420" t="s">
        <v>391</v>
      </c>
      <c r="D1205" s="420" t="s">
        <v>451</v>
      </c>
      <c r="E1205" t="s">
        <v>553</v>
      </c>
    </row>
    <row r="1206" spans="1:5">
      <c r="A1206" s="420" t="s">
        <v>502</v>
      </c>
      <c r="B1206" s="420" t="s">
        <v>17</v>
      </c>
      <c r="C1206" s="420" t="s">
        <v>391</v>
      </c>
      <c r="D1206" s="420" t="s">
        <v>456</v>
      </c>
      <c r="E1206" t="s">
        <v>553</v>
      </c>
    </row>
    <row r="1207" spans="1:5">
      <c r="A1207" s="420" t="s">
        <v>502</v>
      </c>
      <c r="B1207" s="420" t="s">
        <v>17</v>
      </c>
      <c r="C1207" s="420" t="s">
        <v>391</v>
      </c>
      <c r="D1207" s="420" t="s">
        <v>457</v>
      </c>
      <c r="E1207" t="s">
        <v>553</v>
      </c>
    </row>
    <row r="1208" spans="1:5">
      <c r="A1208" s="420" t="s">
        <v>502</v>
      </c>
      <c r="B1208" s="420" t="s">
        <v>17</v>
      </c>
      <c r="C1208" s="420" t="s">
        <v>391</v>
      </c>
      <c r="D1208" s="420" t="s">
        <v>458</v>
      </c>
      <c r="E1208" t="s">
        <v>553</v>
      </c>
    </row>
    <row r="1209" spans="1:5">
      <c r="A1209" s="420" t="s">
        <v>502</v>
      </c>
      <c r="B1209" s="420" t="s">
        <v>17</v>
      </c>
      <c r="C1209" s="420" t="s">
        <v>391</v>
      </c>
      <c r="D1209" s="420" t="s">
        <v>415</v>
      </c>
      <c r="E1209" t="s">
        <v>553</v>
      </c>
    </row>
    <row r="1210" spans="1:5">
      <c r="A1210" s="420" t="s">
        <v>502</v>
      </c>
      <c r="B1210" s="420" t="s">
        <v>17</v>
      </c>
      <c r="C1210" s="420" t="s">
        <v>391</v>
      </c>
      <c r="D1210" s="420" t="s">
        <v>416</v>
      </c>
      <c r="E1210" t="s">
        <v>553</v>
      </c>
    </row>
    <row r="1211" spans="1:5">
      <c r="A1211" s="420" t="s">
        <v>502</v>
      </c>
      <c r="B1211" s="420" t="s">
        <v>17</v>
      </c>
      <c r="C1211" s="420" t="s">
        <v>391</v>
      </c>
      <c r="D1211" s="420" t="s">
        <v>417</v>
      </c>
      <c r="E1211" t="s">
        <v>553</v>
      </c>
    </row>
    <row r="1212" spans="1:5">
      <c r="A1212" s="420" t="s">
        <v>502</v>
      </c>
      <c r="B1212" s="420" t="s">
        <v>17</v>
      </c>
      <c r="C1212" s="420" t="s">
        <v>418</v>
      </c>
      <c r="D1212" s="420" t="s">
        <v>455</v>
      </c>
      <c r="E1212" t="s">
        <v>555</v>
      </c>
    </row>
    <row r="1213" spans="1:5">
      <c r="A1213" s="420" t="s">
        <v>502</v>
      </c>
      <c r="B1213" s="420" t="s">
        <v>17</v>
      </c>
      <c r="C1213" s="420" t="s">
        <v>418</v>
      </c>
      <c r="D1213" s="420" t="s">
        <v>503</v>
      </c>
      <c r="E1213" t="s">
        <v>555</v>
      </c>
    </row>
    <row r="1214" spans="1:5">
      <c r="A1214" s="420" t="s">
        <v>502</v>
      </c>
      <c r="B1214" s="420" t="s">
        <v>17</v>
      </c>
      <c r="C1214" s="420" t="s">
        <v>393</v>
      </c>
      <c r="D1214" s="420" t="s">
        <v>453</v>
      </c>
      <c r="E1214" t="s">
        <v>553</v>
      </c>
    </row>
    <row r="1215" spans="1:5">
      <c r="A1215" s="420" t="s">
        <v>502</v>
      </c>
      <c r="B1215" s="420" t="s">
        <v>17</v>
      </c>
      <c r="C1215" s="420" t="s">
        <v>393</v>
      </c>
      <c r="D1215" s="420" t="s">
        <v>394</v>
      </c>
      <c r="E1215" t="s">
        <v>553</v>
      </c>
    </row>
    <row r="1216" spans="1:5">
      <c r="A1216" s="420" t="s">
        <v>502</v>
      </c>
      <c r="B1216" s="420" t="s">
        <v>17</v>
      </c>
      <c r="C1216" s="420" t="s">
        <v>441</v>
      </c>
      <c r="D1216" s="420" t="s">
        <v>480</v>
      </c>
      <c r="E1216" t="s">
        <v>555</v>
      </c>
    </row>
    <row r="1217" spans="1:5">
      <c r="A1217" s="420" t="s">
        <v>502</v>
      </c>
      <c r="B1217" s="420" t="s">
        <v>17</v>
      </c>
      <c r="C1217" s="420" t="s">
        <v>441</v>
      </c>
      <c r="D1217" s="420" t="s">
        <v>492</v>
      </c>
      <c r="E1217" t="s">
        <v>555</v>
      </c>
    </row>
    <row r="1218" spans="1:5">
      <c r="A1218" s="420" t="s">
        <v>502</v>
      </c>
      <c r="B1218" s="420" t="s">
        <v>17</v>
      </c>
      <c r="C1218" s="420" t="s">
        <v>441</v>
      </c>
      <c r="D1218" s="420" t="s">
        <v>429</v>
      </c>
      <c r="E1218" t="s">
        <v>555</v>
      </c>
    </row>
    <row r="1219" spans="1:5">
      <c r="A1219" s="420" t="s">
        <v>502</v>
      </c>
      <c r="B1219" s="420" t="s">
        <v>17</v>
      </c>
      <c r="C1219" s="420" t="s">
        <v>441</v>
      </c>
      <c r="D1219" s="420" t="s">
        <v>463</v>
      </c>
      <c r="E1219" t="s">
        <v>555</v>
      </c>
    </row>
    <row r="1220" spans="1:5">
      <c r="A1220" s="420" t="s">
        <v>502</v>
      </c>
      <c r="B1220" s="420" t="s">
        <v>17</v>
      </c>
      <c r="C1220" s="420" t="s">
        <v>441</v>
      </c>
      <c r="D1220" s="420" t="s">
        <v>486</v>
      </c>
      <c r="E1220" t="s">
        <v>555</v>
      </c>
    </row>
    <row r="1221" spans="1:5">
      <c r="A1221" s="420" t="s">
        <v>502</v>
      </c>
      <c r="B1221" s="420" t="s">
        <v>17</v>
      </c>
      <c r="C1221" s="420" t="s">
        <v>419</v>
      </c>
      <c r="D1221" s="420" t="s">
        <v>554</v>
      </c>
      <c r="E1221" t="s">
        <v>553</v>
      </c>
    </row>
    <row r="1222" spans="1:5">
      <c r="A1222" s="420" t="s">
        <v>502</v>
      </c>
      <c r="B1222" s="420" t="s">
        <v>17</v>
      </c>
      <c r="C1222" s="420" t="s">
        <v>419</v>
      </c>
      <c r="D1222" s="420" t="s">
        <v>480</v>
      </c>
      <c r="E1222" t="s">
        <v>553</v>
      </c>
    </row>
    <row r="1223" spans="1:5">
      <c r="A1223" s="420" t="s">
        <v>502</v>
      </c>
      <c r="B1223" s="420" t="s">
        <v>17</v>
      </c>
      <c r="C1223" s="420" t="s">
        <v>419</v>
      </c>
      <c r="D1223" s="420" t="s">
        <v>499</v>
      </c>
      <c r="E1223" t="s">
        <v>553</v>
      </c>
    </row>
    <row r="1224" spans="1:5">
      <c r="A1224" s="420" t="s">
        <v>502</v>
      </c>
      <c r="B1224" s="420" t="s">
        <v>17</v>
      </c>
      <c r="C1224" s="420" t="s">
        <v>419</v>
      </c>
      <c r="D1224" s="420" t="s">
        <v>420</v>
      </c>
      <c r="E1224" t="s">
        <v>553</v>
      </c>
    </row>
    <row r="1225" spans="1:5">
      <c r="A1225" s="420" t="s">
        <v>502</v>
      </c>
      <c r="B1225" s="420" t="s">
        <v>17</v>
      </c>
      <c r="C1225" s="420" t="s">
        <v>419</v>
      </c>
      <c r="D1225" s="420" t="s">
        <v>434</v>
      </c>
      <c r="E1225" t="s">
        <v>553</v>
      </c>
    </row>
    <row r="1226" spans="1:5">
      <c r="A1226" s="420" t="s">
        <v>502</v>
      </c>
      <c r="B1226" s="420" t="s">
        <v>17</v>
      </c>
      <c r="C1226" s="420" t="s">
        <v>419</v>
      </c>
      <c r="D1226" s="420" t="s">
        <v>435</v>
      </c>
      <c r="E1226" t="s">
        <v>553</v>
      </c>
    </row>
    <row r="1227" spans="1:5">
      <c r="A1227" s="420" t="s">
        <v>502</v>
      </c>
      <c r="B1227" s="420" t="s">
        <v>17</v>
      </c>
      <c r="C1227" s="420" t="s">
        <v>419</v>
      </c>
      <c r="D1227" s="420" t="s">
        <v>436</v>
      </c>
      <c r="E1227" t="s">
        <v>553</v>
      </c>
    </row>
    <row r="1228" spans="1:5">
      <c r="A1228" s="420" t="s">
        <v>502</v>
      </c>
      <c r="B1228" s="420" t="s">
        <v>17</v>
      </c>
      <c r="C1228" s="420" t="s">
        <v>419</v>
      </c>
      <c r="D1228" s="420" t="s">
        <v>421</v>
      </c>
      <c r="E1228" t="s">
        <v>553</v>
      </c>
    </row>
    <row r="1229" spans="1:5">
      <c r="A1229" s="420" t="s">
        <v>502</v>
      </c>
      <c r="B1229" s="420" t="s">
        <v>17</v>
      </c>
      <c r="C1229" s="420" t="s">
        <v>419</v>
      </c>
      <c r="D1229" s="420" t="s">
        <v>422</v>
      </c>
      <c r="E1229" t="s">
        <v>553</v>
      </c>
    </row>
    <row r="1230" spans="1:5">
      <c r="A1230" s="420" t="s">
        <v>502</v>
      </c>
      <c r="B1230" s="420" t="s">
        <v>17</v>
      </c>
      <c r="C1230" s="420" t="s">
        <v>419</v>
      </c>
      <c r="D1230" s="420" t="s">
        <v>423</v>
      </c>
      <c r="E1230" t="s">
        <v>553</v>
      </c>
    </row>
    <row r="1231" spans="1:5">
      <c r="A1231" s="420" t="s">
        <v>502</v>
      </c>
      <c r="B1231" s="420" t="s">
        <v>17</v>
      </c>
      <c r="C1231" s="420" t="s">
        <v>419</v>
      </c>
      <c r="D1231" s="420" t="s">
        <v>424</v>
      </c>
      <c r="E1231" t="s">
        <v>553</v>
      </c>
    </row>
    <row r="1232" spans="1:5">
      <c r="A1232" s="420" t="s">
        <v>502</v>
      </c>
      <c r="B1232" s="420" t="s">
        <v>17</v>
      </c>
      <c r="C1232" s="420" t="s">
        <v>419</v>
      </c>
      <c r="D1232" s="420" t="s">
        <v>425</v>
      </c>
      <c r="E1232" t="s">
        <v>553</v>
      </c>
    </row>
    <row r="1233" spans="1:5">
      <c r="A1233" s="420" t="s">
        <v>502</v>
      </c>
      <c r="B1233" s="420" t="s">
        <v>17</v>
      </c>
      <c r="C1233" s="420" t="s">
        <v>426</v>
      </c>
      <c r="D1233" s="420" t="s">
        <v>455</v>
      </c>
      <c r="E1233" t="s">
        <v>555</v>
      </c>
    </row>
    <row r="1234" spans="1:5">
      <c r="A1234" s="420" t="s">
        <v>502</v>
      </c>
      <c r="B1234" s="420" t="s">
        <v>17</v>
      </c>
      <c r="C1234" s="420" t="s">
        <v>426</v>
      </c>
      <c r="D1234" s="420" t="s">
        <v>503</v>
      </c>
      <c r="E1234" t="s">
        <v>555</v>
      </c>
    </row>
    <row r="1235" spans="1:5">
      <c r="A1235" s="420" t="s">
        <v>502</v>
      </c>
      <c r="B1235" s="420" t="s">
        <v>17</v>
      </c>
      <c r="C1235" s="420" t="s">
        <v>426</v>
      </c>
      <c r="D1235" s="420" t="s">
        <v>443</v>
      </c>
      <c r="E1235" t="s">
        <v>555</v>
      </c>
    </row>
    <row r="1236" spans="1:5">
      <c r="A1236" s="420" t="s">
        <v>502</v>
      </c>
      <c r="B1236" s="420" t="s">
        <v>17</v>
      </c>
      <c r="C1236" s="420" t="s">
        <v>426</v>
      </c>
      <c r="D1236" s="420" t="s">
        <v>444</v>
      </c>
      <c r="E1236" t="s">
        <v>555</v>
      </c>
    </row>
    <row r="1237" spans="1:5">
      <c r="A1237" s="420" t="s">
        <v>502</v>
      </c>
      <c r="B1237" s="420" t="s">
        <v>17</v>
      </c>
      <c r="C1237" s="420" t="s">
        <v>426</v>
      </c>
      <c r="D1237" s="420" t="s">
        <v>440</v>
      </c>
      <c r="E1237" t="s">
        <v>555</v>
      </c>
    </row>
    <row r="1238" spans="1:5">
      <c r="A1238" s="420" t="s">
        <v>502</v>
      </c>
      <c r="B1238" s="420" t="s">
        <v>17</v>
      </c>
      <c r="C1238" s="420" t="s">
        <v>395</v>
      </c>
      <c r="D1238" s="420" t="s">
        <v>394</v>
      </c>
      <c r="E1238" t="s">
        <v>553</v>
      </c>
    </row>
    <row r="1239" spans="1:5">
      <c r="A1239" s="420" t="s">
        <v>502</v>
      </c>
      <c r="B1239" s="420" t="s">
        <v>17</v>
      </c>
      <c r="C1239" s="420" t="s">
        <v>395</v>
      </c>
      <c r="D1239" s="420" t="s">
        <v>396</v>
      </c>
      <c r="E1239" t="s">
        <v>553</v>
      </c>
    </row>
    <row r="1240" spans="1:5">
      <c r="A1240" s="420" t="s">
        <v>502</v>
      </c>
      <c r="B1240" s="420" t="s">
        <v>17</v>
      </c>
      <c r="C1240" s="420" t="s">
        <v>395</v>
      </c>
      <c r="D1240" s="420" t="s">
        <v>487</v>
      </c>
      <c r="E1240" t="s">
        <v>553</v>
      </c>
    </row>
    <row r="1241" spans="1:5">
      <c r="A1241" s="420" t="s">
        <v>502</v>
      </c>
      <c r="B1241" s="420" t="s">
        <v>17</v>
      </c>
      <c r="C1241" s="420" t="s">
        <v>395</v>
      </c>
      <c r="D1241" s="420" t="s">
        <v>397</v>
      </c>
      <c r="E1241" t="s">
        <v>555</v>
      </c>
    </row>
    <row r="1242" spans="1:5">
      <c r="A1242" s="420" t="s">
        <v>502</v>
      </c>
      <c r="B1242" s="420" t="s">
        <v>17</v>
      </c>
      <c r="C1242" s="420" t="s">
        <v>395</v>
      </c>
      <c r="D1242" s="420" t="s">
        <v>398</v>
      </c>
      <c r="E1242" t="s">
        <v>553</v>
      </c>
    </row>
    <row r="1243" spans="1:5">
      <c r="A1243" s="420" t="s">
        <v>502</v>
      </c>
      <c r="B1243" s="420" t="s">
        <v>17</v>
      </c>
      <c r="C1243" s="420" t="s">
        <v>395</v>
      </c>
      <c r="D1243" s="420" t="s">
        <v>399</v>
      </c>
      <c r="E1243" t="s">
        <v>553</v>
      </c>
    </row>
    <row r="1244" spans="1:5">
      <c r="A1244" s="420" t="s">
        <v>502</v>
      </c>
      <c r="B1244" s="420" t="s">
        <v>17</v>
      </c>
      <c r="C1244" s="420" t="s">
        <v>395</v>
      </c>
      <c r="D1244" s="420" t="s">
        <v>431</v>
      </c>
      <c r="E1244" t="s">
        <v>553</v>
      </c>
    </row>
    <row r="1245" spans="1:5">
      <c r="A1245" s="420" t="s">
        <v>502</v>
      </c>
      <c r="B1245" s="420" t="s">
        <v>17</v>
      </c>
      <c r="C1245" s="420" t="s">
        <v>395</v>
      </c>
      <c r="D1245" s="420" t="s">
        <v>414</v>
      </c>
      <c r="E1245" t="s">
        <v>553</v>
      </c>
    </row>
    <row r="1246" spans="1:5">
      <c r="A1246" s="420" t="s">
        <v>502</v>
      </c>
      <c r="B1246" s="420" t="s">
        <v>17</v>
      </c>
      <c r="C1246" s="420" t="s">
        <v>395</v>
      </c>
      <c r="D1246" s="420" t="s">
        <v>432</v>
      </c>
      <c r="E1246" t="s">
        <v>553</v>
      </c>
    </row>
    <row r="1247" spans="1:5">
      <c r="A1247" s="420" t="s">
        <v>502</v>
      </c>
      <c r="B1247" s="420" t="s">
        <v>17</v>
      </c>
      <c r="C1247" s="420" t="s">
        <v>395</v>
      </c>
      <c r="D1247" s="420" t="s">
        <v>452</v>
      </c>
      <c r="E1247" t="s">
        <v>553</v>
      </c>
    </row>
    <row r="1248" spans="1:5">
      <c r="A1248" s="420" t="s">
        <v>502</v>
      </c>
      <c r="B1248" s="420" t="s">
        <v>17</v>
      </c>
      <c r="C1248" s="420" t="s">
        <v>433</v>
      </c>
      <c r="D1248" s="420" t="s">
        <v>420</v>
      </c>
      <c r="E1248" t="s">
        <v>555</v>
      </c>
    </row>
    <row r="1249" spans="1:5">
      <c r="A1249" s="420" t="s">
        <v>502</v>
      </c>
      <c r="B1249" s="420" t="s">
        <v>17</v>
      </c>
      <c r="C1249" s="420" t="s">
        <v>433</v>
      </c>
      <c r="D1249" s="420" t="s">
        <v>438</v>
      </c>
      <c r="E1249" t="s">
        <v>555</v>
      </c>
    </row>
    <row r="1250" spans="1:5">
      <c r="A1250" s="420" t="s">
        <v>502</v>
      </c>
      <c r="B1250" s="420" t="s">
        <v>17</v>
      </c>
      <c r="C1250" s="420" t="s">
        <v>433</v>
      </c>
      <c r="D1250" s="420" t="s">
        <v>439</v>
      </c>
      <c r="E1250" t="s">
        <v>555</v>
      </c>
    </row>
    <row r="1251" spans="1:5">
      <c r="A1251" s="420" t="s">
        <v>502</v>
      </c>
      <c r="B1251" s="420" t="s">
        <v>17</v>
      </c>
      <c r="C1251" s="420" t="s">
        <v>433</v>
      </c>
      <c r="D1251" s="420" t="s">
        <v>432</v>
      </c>
      <c r="E1251" t="s">
        <v>555</v>
      </c>
    </row>
    <row r="1252" spans="1:5">
      <c r="A1252" s="420" t="s">
        <v>502</v>
      </c>
      <c r="B1252" s="420" t="s">
        <v>17</v>
      </c>
      <c r="C1252" s="420" t="s">
        <v>433</v>
      </c>
      <c r="D1252" s="420" t="s">
        <v>430</v>
      </c>
      <c r="E1252" t="s">
        <v>555</v>
      </c>
    </row>
    <row r="1253" spans="1:5">
      <c r="A1253" s="420" t="s">
        <v>502</v>
      </c>
      <c r="B1253" s="420" t="s">
        <v>17</v>
      </c>
      <c r="C1253" s="420" t="s">
        <v>433</v>
      </c>
      <c r="D1253" s="420" t="s">
        <v>504</v>
      </c>
      <c r="E1253" t="s">
        <v>555</v>
      </c>
    </row>
    <row r="1254" spans="1:5">
      <c r="A1254" s="420" t="s">
        <v>502</v>
      </c>
      <c r="B1254" s="420" t="s">
        <v>17</v>
      </c>
      <c r="C1254" s="420" t="s">
        <v>437</v>
      </c>
      <c r="D1254" s="420" t="s">
        <v>420</v>
      </c>
      <c r="E1254" t="s">
        <v>553</v>
      </c>
    </row>
    <row r="1255" spans="1:5">
      <c r="A1255" s="420" t="s">
        <v>502</v>
      </c>
      <c r="B1255" s="420" t="s">
        <v>17</v>
      </c>
      <c r="C1255" s="420" t="s">
        <v>437</v>
      </c>
      <c r="D1255" s="420" t="s">
        <v>438</v>
      </c>
      <c r="E1255" t="s">
        <v>553</v>
      </c>
    </row>
    <row r="1256" spans="1:5">
      <c r="A1256" s="420" t="s">
        <v>502</v>
      </c>
      <c r="B1256" s="420" t="s">
        <v>17</v>
      </c>
      <c r="C1256" s="420" t="s">
        <v>437</v>
      </c>
      <c r="D1256" s="420" t="s">
        <v>439</v>
      </c>
      <c r="E1256" t="s">
        <v>553</v>
      </c>
    </row>
    <row r="1257" spans="1:5">
      <c r="A1257" s="420" t="s">
        <v>502</v>
      </c>
      <c r="B1257" s="420" t="s">
        <v>17</v>
      </c>
      <c r="C1257" s="420" t="s">
        <v>437</v>
      </c>
      <c r="D1257" s="420" t="s">
        <v>465</v>
      </c>
      <c r="E1257" t="s">
        <v>553</v>
      </c>
    </row>
    <row r="1258" spans="1:5">
      <c r="A1258" s="420" t="s">
        <v>502</v>
      </c>
      <c r="B1258" s="420" t="s">
        <v>17</v>
      </c>
      <c r="C1258" s="420" t="s">
        <v>437</v>
      </c>
      <c r="D1258" s="420" t="s">
        <v>466</v>
      </c>
      <c r="E1258" t="s">
        <v>553</v>
      </c>
    </row>
    <row r="1259" spans="1:5">
      <c r="A1259" s="420" t="s">
        <v>502</v>
      </c>
      <c r="B1259" s="420" t="s">
        <v>17</v>
      </c>
      <c r="C1259" s="420" t="s">
        <v>437</v>
      </c>
      <c r="D1259" s="420" t="s">
        <v>467</v>
      </c>
      <c r="E1259" t="s">
        <v>553</v>
      </c>
    </row>
    <row r="1260" spans="1:5">
      <c r="A1260" s="420" t="s">
        <v>502</v>
      </c>
      <c r="B1260" s="420" t="s">
        <v>17</v>
      </c>
      <c r="C1260" s="420" t="s">
        <v>437</v>
      </c>
      <c r="D1260" s="420" t="s">
        <v>468</v>
      </c>
      <c r="E1260" t="s">
        <v>553</v>
      </c>
    </row>
    <row r="1261" spans="1:5">
      <c r="A1261" s="420" t="s">
        <v>502</v>
      </c>
      <c r="B1261" s="420" t="s">
        <v>17</v>
      </c>
      <c r="C1261" s="420" t="s">
        <v>437</v>
      </c>
      <c r="D1261" s="420" t="s">
        <v>469</v>
      </c>
      <c r="E1261" t="s">
        <v>553</v>
      </c>
    </row>
    <row r="1262" spans="1:5">
      <c r="A1262" s="420" t="s">
        <v>502</v>
      </c>
      <c r="B1262" s="420" t="s">
        <v>17</v>
      </c>
      <c r="C1262" s="420" t="s">
        <v>437</v>
      </c>
      <c r="D1262" s="420" t="s">
        <v>470</v>
      </c>
      <c r="E1262" t="s">
        <v>553</v>
      </c>
    </row>
    <row r="1263" spans="1:5">
      <c r="A1263" s="420" t="s">
        <v>502</v>
      </c>
      <c r="B1263" s="420" t="s">
        <v>17</v>
      </c>
      <c r="C1263" s="420" t="s">
        <v>437</v>
      </c>
      <c r="D1263" s="420" t="s">
        <v>443</v>
      </c>
      <c r="E1263" t="s">
        <v>553</v>
      </c>
    </row>
    <row r="1264" spans="1:5">
      <c r="A1264" s="420" t="s">
        <v>502</v>
      </c>
      <c r="B1264" s="420" t="s">
        <v>17</v>
      </c>
      <c r="C1264" s="420" t="s">
        <v>437</v>
      </c>
      <c r="D1264" s="420" t="s">
        <v>444</v>
      </c>
      <c r="E1264" t="s">
        <v>553</v>
      </c>
    </row>
    <row r="1265" spans="1:5">
      <c r="A1265" s="420" t="s">
        <v>502</v>
      </c>
      <c r="B1265" s="420" t="s">
        <v>17</v>
      </c>
      <c r="C1265" s="420" t="s">
        <v>437</v>
      </c>
      <c r="D1265" s="420" t="s">
        <v>445</v>
      </c>
      <c r="E1265" t="s">
        <v>553</v>
      </c>
    </row>
    <row r="1266" spans="1:5">
      <c r="A1266" s="420" t="s">
        <v>502</v>
      </c>
      <c r="B1266" s="420" t="s">
        <v>17</v>
      </c>
      <c r="C1266" s="420" t="s">
        <v>437</v>
      </c>
      <c r="D1266" s="420" t="s">
        <v>471</v>
      </c>
      <c r="E1266" t="s">
        <v>553</v>
      </c>
    </row>
    <row r="1267" spans="1:5">
      <c r="A1267" s="420" t="s">
        <v>502</v>
      </c>
      <c r="B1267" s="420" t="s">
        <v>17</v>
      </c>
      <c r="C1267" s="420" t="s">
        <v>437</v>
      </c>
      <c r="D1267" s="420" t="s">
        <v>472</v>
      </c>
      <c r="E1267" t="s">
        <v>553</v>
      </c>
    </row>
    <row r="1268" spans="1:5">
      <c r="A1268" s="420" t="s">
        <v>502</v>
      </c>
      <c r="B1268" s="420" t="s">
        <v>17</v>
      </c>
      <c r="C1268" s="420" t="s">
        <v>437</v>
      </c>
      <c r="D1268" s="420" t="s">
        <v>473</v>
      </c>
      <c r="E1268" t="s">
        <v>553</v>
      </c>
    </row>
    <row r="1269" spans="1:5">
      <c r="A1269" s="420" t="s">
        <v>502</v>
      </c>
      <c r="B1269" s="420" t="s">
        <v>17</v>
      </c>
      <c r="C1269" s="420" t="s">
        <v>437</v>
      </c>
      <c r="D1269" s="420" t="s">
        <v>449</v>
      </c>
      <c r="E1269" t="s">
        <v>553</v>
      </c>
    </row>
    <row r="1270" spans="1:5">
      <c r="A1270" s="420" t="s">
        <v>502</v>
      </c>
      <c r="B1270" s="420" t="s">
        <v>17</v>
      </c>
      <c r="C1270" s="420" t="s">
        <v>437</v>
      </c>
      <c r="D1270" s="420" t="s">
        <v>450</v>
      </c>
      <c r="E1270" t="s">
        <v>553</v>
      </c>
    </row>
    <row r="1271" spans="1:5">
      <c r="A1271" s="420" t="s">
        <v>502</v>
      </c>
      <c r="B1271" s="420" t="s">
        <v>17</v>
      </c>
      <c r="C1271" s="420" t="s">
        <v>437</v>
      </c>
      <c r="D1271" s="420" t="s">
        <v>451</v>
      </c>
      <c r="E1271" t="s">
        <v>553</v>
      </c>
    </row>
    <row r="1272" spans="1:5">
      <c r="A1272" s="420" t="s">
        <v>505</v>
      </c>
      <c r="B1272" s="420" t="s">
        <v>18</v>
      </c>
      <c r="C1272" s="420" t="s">
        <v>404</v>
      </c>
      <c r="D1272" s="420" t="s">
        <v>405</v>
      </c>
      <c r="E1272" t="s">
        <v>553</v>
      </c>
    </row>
    <row r="1273" spans="1:5">
      <c r="A1273" s="420" t="s">
        <v>505</v>
      </c>
      <c r="B1273" s="420" t="s">
        <v>18</v>
      </c>
      <c r="C1273" s="420" t="s">
        <v>404</v>
      </c>
      <c r="D1273" s="420" t="s">
        <v>406</v>
      </c>
      <c r="E1273" t="s">
        <v>553</v>
      </c>
    </row>
    <row r="1274" spans="1:5">
      <c r="A1274" s="420" t="s">
        <v>505</v>
      </c>
      <c r="B1274" s="420" t="s">
        <v>18</v>
      </c>
      <c r="C1274" s="420" t="s">
        <v>404</v>
      </c>
      <c r="D1274" s="420" t="s">
        <v>407</v>
      </c>
      <c r="E1274" t="s">
        <v>553</v>
      </c>
    </row>
    <row r="1275" spans="1:5">
      <c r="A1275" s="420" t="s">
        <v>505</v>
      </c>
      <c r="B1275" s="420" t="s">
        <v>18</v>
      </c>
      <c r="C1275" s="420" t="s">
        <v>404</v>
      </c>
      <c r="D1275" s="420" t="s">
        <v>443</v>
      </c>
      <c r="E1275" t="s">
        <v>553</v>
      </c>
    </row>
    <row r="1276" spans="1:5">
      <c r="A1276" s="420" t="s">
        <v>505</v>
      </c>
      <c r="B1276" s="420" t="s">
        <v>18</v>
      </c>
      <c r="C1276" s="420" t="s">
        <v>404</v>
      </c>
      <c r="D1276" s="420" t="s">
        <v>444</v>
      </c>
      <c r="E1276" t="s">
        <v>553</v>
      </c>
    </row>
    <row r="1277" spans="1:5">
      <c r="A1277" s="420" t="s">
        <v>505</v>
      </c>
      <c r="B1277" s="420" t="s">
        <v>18</v>
      </c>
      <c r="C1277" s="420" t="s">
        <v>404</v>
      </c>
      <c r="D1277" s="420" t="s">
        <v>445</v>
      </c>
      <c r="E1277" t="s">
        <v>553</v>
      </c>
    </row>
    <row r="1278" spans="1:5">
      <c r="A1278" s="420" t="s">
        <v>505</v>
      </c>
      <c r="B1278" s="420" t="s">
        <v>18</v>
      </c>
      <c r="C1278" s="420" t="s">
        <v>391</v>
      </c>
      <c r="D1278" s="420" t="s">
        <v>448</v>
      </c>
      <c r="E1278" t="s">
        <v>553</v>
      </c>
    </row>
    <row r="1279" spans="1:5">
      <c r="A1279" s="420" t="s">
        <v>505</v>
      </c>
      <c r="B1279" s="420" t="s">
        <v>18</v>
      </c>
      <c r="C1279" s="420" t="s">
        <v>391</v>
      </c>
      <c r="D1279" s="420" t="s">
        <v>412</v>
      </c>
      <c r="E1279" t="s">
        <v>553</v>
      </c>
    </row>
    <row r="1280" spans="1:5">
      <c r="A1280" s="420" t="s">
        <v>505</v>
      </c>
      <c r="B1280" s="420" t="s">
        <v>18</v>
      </c>
      <c r="C1280" s="420" t="s">
        <v>391</v>
      </c>
      <c r="D1280" s="420" t="s">
        <v>394</v>
      </c>
      <c r="E1280" t="s">
        <v>553</v>
      </c>
    </row>
    <row r="1281" spans="1:5">
      <c r="A1281" s="420" t="s">
        <v>505</v>
      </c>
      <c r="B1281" s="420" t="s">
        <v>18</v>
      </c>
      <c r="C1281" s="420" t="s">
        <v>391</v>
      </c>
      <c r="D1281" s="420" t="s">
        <v>396</v>
      </c>
      <c r="E1281" t="s">
        <v>553</v>
      </c>
    </row>
    <row r="1282" spans="1:5">
      <c r="A1282" s="420" t="s">
        <v>505</v>
      </c>
      <c r="B1282" s="420" t="s">
        <v>18</v>
      </c>
      <c r="C1282" s="420" t="s">
        <v>391</v>
      </c>
      <c r="D1282" s="420" t="s">
        <v>455</v>
      </c>
      <c r="E1282" t="s">
        <v>553</v>
      </c>
    </row>
    <row r="1283" spans="1:5">
      <c r="A1283" s="420" t="s">
        <v>505</v>
      </c>
      <c r="B1283" s="420" t="s">
        <v>18</v>
      </c>
      <c r="C1283" s="420" t="s">
        <v>391</v>
      </c>
      <c r="D1283" s="420" t="s">
        <v>398</v>
      </c>
      <c r="E1283" t="s">
        <v>553</v>
      </c>
    </row>
    <row r="1284" spans="1:5">
      <c r="A1284" s="420" t="s">
        <v>505</v>
      </c>
      <c r="B1284" s="420" t="s">
        <v>18</v>
      </c>
      <c r="C1284" s="420" t="s">
        <v>391</v>
      </c>
      <c r="D1284" s="420" t="s">
        <v>399</v>
      </c>
      <c r="E1284" t="s">
        <v>553</v>
      </c>
    </row>
    <row r="1285" spans="1:5">
      <c r="A1285" s="420" t="s">
        <v>505</v>
      </c>
      <c r="B1285" s="420" t="s">
        <v>18</v>
      </c>
      <c r="C1285" s="420" t="s">
        <v>391</v>
      </c>
      <c r="D1285" s="420" t="s">
        <v>431</v>
      </c>
      <c r="E1285" t="s">
        <v>553</v>
      </c>
    </row>
    <row r="1286" spans="1:5">
      <c r="A1286" s="420" t="s">
        <v>505</v>
      </c>
      <c r="B1286" s="420" t="s">
        <v>18</v>
      </c>
      <c r="C1286" s="420" t="s">
        <v>391</v>
      </c>
      <c r="D1286" s="420" t="s">
        <v>392</v>
      </c>
      <c r="E1286" t="s">
        <v>553</v>
      </c>
    </row>
    <row r="1287" spans="1:5">
      <c r="A1287" s="420" t="s">
        <v>505</v>
      </c>
      <c r="B1287" s="420" t="s">
        <v>18</v>
      </c>
      <c r="C1287" s="420" t="s">
        <v>391</v>
      </c>
      <c r="D1287" s="420" t="s">
        <v>413</v>
      </c>
      <c r="E1287" t="s">
        <v>553</v>
      </c>
    </row>
    <row r="1288" spans="1:5">
      <c r="A1288" s="420" t="s">
        <v>505</v>
      </c>
      <c r="B1288" s="420" t="s">
        <v>18</v>
      </c>
      <c r="C1288" s="420" t="s">
        <v>391</v>
      </c>
      <c r="D1288" s="420" t="s">
        <v>414</v>
      </c>
      <c r="E1288" t="s">
        <v>553</v>
      </c>
    </row>
    <row r="1289" spans="1:5">
      <c r="A1289" s="420" t="s">
        <v>505</v>
      </c>
      <c r="B1289" s="420" t="s">
        <v>18</v>
      </c>
      <c r="C1289" s="420" t="s">
        <v>391</v>
      </c>
      <c r="D1289" s="420" t="s">
        <v>449</v>
      </c>
      <c r="E1289" t="s">
        <v>553</v>
      </c>
    </row>
    <row r="1290" spans="1:5">
      <c r="A1290" s="420" t="s">
        <v>505</v>
      </c>
      <c r="B1290" s="420" t="s">
        <v>18</v>
      </c>
      <c r="C1290" s="420" t="s">
        <v>391</v>
      </c>
      <c r="D1290" s="420" t="s">
        <v>450</v>
      </c>
      <c r="E1290" t="s">
        <v>553</v>
      </c>
    </row>
    <row r="1291" spans="1:5">
      <c r="A1291" s="420" t="s">
        <v>505</v>
      </c>
      <c r="B1291" s="420" t="s">
        <v>18</v>
      </c>
      <c r="C1291" s="420" t="s">
        <v>391</v>
      </c>
      <c r="D1291" s="420" t="s">
        <v>451</v>
      </c>
      <c r="E1291" t="s">
        <v>553</v>
      </c>
    </row>
    <row r="1292" spans="1:5">
      <c r="A1292" s="420" t="s">
        <v>505</v>
      </c>
      <c r="B1292" s="420" t="s">
        <v>18</v>
      </c>
      <c r="C1292" s="420" t="s">
        <v>391</v>
      </c>
      <c r="D1292" s="420" t="s">
        <v>456</v>
      </c>
      <c r="E1292" t="s">
        <v>553</v>
      </c>
    </row>
    <row r="1293" spans="1:5">
      <c r="A1293" s="420" t="s">
        <v>505</v>
      </c>
      <c r="B1293" s="420" t="s">
        <v>18</v>
      </c>
      <c r="C1293" s="420" t="s">
        <v>391</v>
      </c>
      <c r="D1293" s="420" t="s">
        <v>457</v>
      </c>
      <c r="E1293" t="s">
        <v>553</v>
      </c>
    </row>
    <row r="1294" spans="1:5">
      <c r="A1294" s="420" t="s">
        <v>505</v>
      </c>
      <c r="B1294" s="420" t="s">
        <v>18</v>
      </c>
      <c r="C1294" s="420" t="s">
        <v>391</v>
      </c>
      <c r="D1294" s="420" t="s">
        <v>458</v>
      </c>
      <c r="E1294" t="s">
        <v>553</v>
      </c>
    </row>
    <row r="1295" spans="1:5">
      <c r="A1295" s="420" t="s">
        <v>505</v>
      </c>
      <c r="B1295" s="420" t="s">
        <v>18</v>
      </c>
      <c r="C1295" s="420" t="s">
        <v>391</v>
      </c>
      <c r="D1295" s="420" t="s">
        <v>415</v>
      </c>
      <c r="E1295" t="s">
        <v>553</v>
      </c>
    </row>
    <row r="1296" spans="1:5">
      <c r="A1296" s="420" t="s">
        <v>505</v>
      </c>
      <c r="B1296" s="420" t="s">
        <v>18</v>
      </c>
      <c r="C1296" s="420" t="s">
        <v>391</v>
      </c>
      <c r="D1296" s="420" t="s">
        <v>416</v>
      </c>
      <c r="E1296" t="s">
        <v>553</v>
      </c>
    </row>
    <row r="1297" spans="1:5">
      <c r="A1297" s="420" t="s">
        <v>505</v>
      </c>
      <c r="B1297" s="420" t="s">
        <v>18</v>
      </c>
      <c r="C1297" s="420" t="s">
        <v>391</v>
      </c>
      <c r="D1297" s="420" t="s">
        <v>417</v>
      </c>
      <c r="E1297" t="s">
        <v>553</v>
      </c>
    </row>
    <row r="1298" spans="1:5">
      <c r="A1298" s="420" t="s">
        <v>505</v>
      </c>
      <c r="B1298" s="420" t="s">
        <v>18</v>
      </c>
      <c r="C1298" s="420" t="s">
        <v>393</v>
      </c>
      <c r="D1298" s="420" t="s">
        <v>453</v>
      </c>
      <c r="E1298" t="s">
        <v>553</v>
      </c>
    </row>
    <row r="1299" spans="1:5">
      <c r="A1299" s="420" t="s">
        <v>505</v>
      </c>
      <c r="B1299" s="420" t="s">
        <v>18</v>
      </c>
      <c r="C1299" s="420" t="s">
        <v>393</v>
      </c>
      <c r="D1299" s="420" t="s">
        <v>394</v>
      </c>
      <c r="E1299" t="s">
        <v>553</v>
      </c>
    </row>
    <row r="1300" spans="1:5">
      <c r="A1300" s="420" t="s">
        <v>505</v>
      </c>
      <c r="B1300" s="420" t="s">
        <v>18</v>
      </c>
      <c r="C1300" s="420" t="s">
        <v>419</v>
      </c>
      <c r="D1300" s="420" t="s">
        <v>554</v>
      </c>
      <c r="E1300" t="s">
        <v>553</v>
      </c>
    </row>
    <row r="1301" spans="1:5">
      <c r="A1301" s="420" t="s">
        <v>505</v>
      </c>
      <c r="B1301" s="420" t="s">
        <v>18</v>
      </c>
      <c r="C1301" s="420" t="s">
        <v>419</v>
      </c>
      <c r="D1301" s="420" t="s">
        <v>480</v>
      </c>
      <c r="E1301" t="s">
        <v>553</v>
      </c>
    </row>
    <row r="1302" spans="1:5">
      <c r="A1302" s="420" t="s">
        <v>505</v>
      </c>
      <c r="B1302" s="420" t="s">
        <v>18</v>
      </c>
      <c r="C1302" s="420" t="s">
        <v>419</v>
      </c>
      <c r="D1302" s="420" t="s">
        <v>499</v>
      </c>
      <c r="E1302" t="s">
        <v>553</v>
      </c>
    </row>
    <row r="1303" spans="1:5">
      <c r="A1303" s="420" t="s">
        <v>505</v>
      </c>
      <c r="B1303" s="420" t="s">
        <v>18</v>
      </c>
      <c r="C1303" s="420" t="s">
        <v>419</v>
      </c>
      <c r="D1303" s="420" t="s">
        <v>420</v>
      </c>
      <c r="E1303" t="s">
        <v>553</v>
      </c>
    </row>
    <row r="1304" spans="1:5">
      <c r="A1304" s="420" t="s">
        <v>505</v>
      </c>
      <c r="B1304" s="420" t="s">
        <v>18</v>
      </c>
      <c r="C1304" s="420" t="s">
        <v>419</v>
      </c>
      <c r="D1304" s="420" t="s">
        <v>434</v>
      </c>
      <c r="E1304" t="s">
        <v>553</v>
      </c>
    </row>
    <row r="1305" spans="1:5">
      <c r="A1305" s="420" t="s">
        <v>505</v>
      </c>
      <c r="B1305" s="420" t="s">
        <v>18</v>
      </c>
      <c r="C1305" s="420" t="s">
        <v>419</v>
      </c>
      <c r="D1305" s="420" t="s">
        <v>435</v>
      </c>
      <c r="E1305" t="s">
        <v>553</v>
      </c>
    </row>
    <row r="1306" spans="1:5">
      <c r="A1306" s="420" t="s">
        <v>505</v>
      </c>
      <c r="B1306" s="420" t="s">
        <v>18</v>
      </c>
      <c r="C1306" s="420" t="s">
        <v>419</v>
      </c>
      <c r="D1306" s="420" t="s">
        <v>436</v>
      </c>
      <c r="E1306" t="s">
        <v>553</v>
      </c>
    </row>
    <row r="1307" spans="1:5">
      <c r="A1307" s="420" t="s">
        <v>505</v>
      </c>
      <c r="B1307" s="420" t="s">
        <v>18</v>
      </c>
      <c r="C1307" s="420" t="s">
        <v>419</v>
      </c>
      <c r="D1307" s="420" t="s">
        <v>421</v>
      </c>
      <c r="E1307" t="s">
        <v>553</v>
      </c>
    </row>
    <row r="1308" spans="1:5">
      <c r="A1308" s="420" t="s">
        <v>505</v>
      </c>
      <c r="B1308" s="420" t="s">
        <v>18</v>
      </c>
      <c r="C1308" s="420" t="s">
        <v>419</v>
      </c>
      <c r="D1308" s="420" t="s">
        <v>422</v>
      </c>
      <c r="E1308" t="s">
        <v>553</v>
      </c>
    </row>
    <row r="1309" spans="1:5">
      <c r="A1309" s="420" t="s">
        <v>505</v>
      </c>
      <c r="B1309" s="420" t="s">
        <v>18</v>
      </c>
      <c r="C1309" s="420" t="s">
        <v>419</v>
      </c>
      <c r="D1309" s="420" t="s">
        <v>423</v>
      </c>
      <c r="E1309" t="s">
        <v>553</v>
      </c>
    </row>
    <row r="1310" spans="1:5">
      <c r="A1310" s="420" t="s">
        <v>505</v>
      </c>
      <c r="B1310" s="420" t="s">
        <v>18</v>
      </c>
      <c r="C1310" s="420" t="s">
        <v>419</v>
      </c>
      <c r="D1310" s="420" t="s">
        <v>424</v>
      </c>
      <c r="E1310" t="s">
        <v>553</v>
      </c>
    </row>
    <row r="1311" spans="1:5">
      <c r="A1311" s="420" t="s">
        <v>505</v>
      </c>
      <c r="B1311" s="420" t="s">
        <v>18</v>
      </c>
      <c r="C1311" s="420" t="s">
        <v>419</v>
      </c>
      <c r="D1311" s="420" t="s">
        <v>425</v>
      </c>
      <c r="E1311" t="s">
        <v>553</v>
      </c>
    </row>
    <row r="1312" spans="1:5">
      <c r="A1312" s="420" t="s">
        <v>505</v>
      </c>
      <c r="B1312" s="420" t="s">
        <v>18</v>
      </c>
      <c r="C1312" s="420" t="s">
        <v>395</v>
      </c>
      <c r="D1312" s="420" t="s">
        <v>394</v>
      </c>
      <c r="E1312" t="s">
        <v>553</v>
      </c>
    </row>
    <row r="1313" spans="1:5">
      <c r="A1313" s="420" t="s">
        <v>505</v>
      </c>
      <c r="B1313" s="420" t="s">
        <v>18</v>
      </c>
      <c r="C1313" s="420" t="s">
        <v>395</v>
      </c>
      <c r="D1313" s="420" t="s">
        <v>396</v>
      </c>
      <c r="E1313" t="s">
        <v>553</v>
      </c>
    </row>
    <row r="1314" spans="1:5">
      <c r="A1314" s="420" t="s">
        <v>505</v>
      </c>
      <c r="B1314" s="420" t="s">
        <v>18</v>
      </c>
      <c r="C1314" s="420" t="s">
        <v>395</v>
      </c>
      <c r="D1314" s="420" t="s">
        <v>487</v>
      </c>
      <c r="E1314" t="s">
        <v>553</v>
      </c>
    </row>
    <row r="1315" spans="1:5">
      <c r="A1315" s="420" t="s">
        <v>505</v>
      </c>
      <c r="B1315" s="420" t="s">
        <v>18</v>
      </c>
      <c r="C1315" s="420" t="s">
        <v>395</v>
      </c>
      <c r="D1315" s="420" t="s">
        <v>397</v>
      </c>
      <c r="E1315" t="s">
        <v>555</v>
      </c>
    </row>
    <row r="1316" spans="1:5">
      <c r="A1316" s="420" t="s">
        <v>505</v>
      </c>
      <c r="B1316" s="420" t="s">
        <v>18</v>
      </c>
      <c r="C1316" s="420" t="s">
        <v>395</v>
      </c>
      <c r="D1316" s="420" t="s">
        <v>398</v>
      </c>
      <c r="E1316" t="s">
        <v>553</v>
      </c>
    </row>
    <row r="1317" spans="1:5">
      <c r="A1317" s="420" t="s">
        <v>505</v>
      </c>
      <c r="B1317" s="420" t="s">
        <v>18</v>
      </c>
      <c r="C1317" s="420" t="s">
        <v>395</v>
      </c>
      <c r="D1317" s="420" t="s">
        <v>399</v>
      </c>
      <c r="E1317" t="s">
        <v>553</v>
      </c>
    </row>
    <row r="1318" spans="1:5">
      <c r="A1318" s="420" t="s">
        <v>505</v>
      </c>
      <c r="B1318" s="420" t="s">
        <v>18</v>
      </c>
      <c r="C1318" s="420" t="s">
        <v>395</v>
      </c>
      <c r="D1318" s="420" t="s">
        <v>431</v>
      </c>
      <c r="E1318" t="s">
        <v>553</v>
      </c>
    </row>
    <row r="1319" spans="1:5">
      <c r="A1319" s="420" t="s">
        <v>505</v>
      </c>
      <c r="B1319" s="420" t="s">
        <v>18</v>
      </c>
      <c r="C1319" s="420" t="s">
        <v>395</v>
      </c>
      <c r="D1319" s="420" t="s">
        <v>414</v>
      </c>
      <c r="E1319" t="s">
        <v>553</v>
      </c>
    </row>
    <row r="1320" spans="1:5">
      <c r="A1320" s="420" t="s">
        <v>505</v>
      </c>
      <c r="B1320" s="420" t="s">
        <v>18</v>
      </c>
      <c r="C1320" s="420" t="s">
        <v>395</v>
      </c>
      <c r="D1320" s="420" t="s">
        <v>432</v>
      </c>
      <c r="E1320" t="s">
        <v>553</v>
      </c>
    </row>
    <row r="1321" spans="1:5">
      <c r="A1321" s="420" t="s">
        <v>505</v>
      </c>
      <c r="B1321" s="420" t="s">
        <v>18</v>
      </c>
      <c r="C1321" s="420" t="s">
        <v>395</v>
      </c>
      <c r="D1321" s="420" t="s">
        <v>452</v>
      </c>
      <c r="E1321" t="s">
        <v>553</v>
      </c>
    </row>
    <row r="1322" spans="1:5">
      <c r="A1322" s="420" t="s">
        <v>505</v>
      </c>
      <c r="B1322" s="420" t="s">
        <v>18</v>
      </c>
      <c r="C1322" s="420" t="s">
        <v>437</v>
      </c>
      <c r="D1322" s="420" t="s">
        <v>420</v>
      </c>
      <c r="E1322" t="s">
        <v>553</v>
      </c>
    </row>
    <row r="1323" spans="1:5">
      <c r="A1323" s="420" t="s">
        <v>505</v>
      </c>
      <c r="B1323" s="420" t="s">
        <v>18</v>
      </c>
      <c r="C1323" s="420" t="s">
        <v>437</v>
      </c>
      <c r="D1323" s="420" t="s">
        <v>438</v>
      </c>
      <c r="E1323" t="s">
        <v>553</v>
      </c>
    </row>
    <row r="1324" spans="1:5">
      <c r="A1324" s="420" t="s">
        <v>505</v>
      </c>
      <c r="B1324" s="420" t="s">
        <v>18</v>
      </c>
      <c r="C1324" s="420" t="s">
        <v>437</v>
      </c>
      <c r="D1324" s="420" t="s">
        <v>439</v>
      </c>
      <c r="E1324" t="s">
        <v>553</v>
      </c>
    </row>
    <row r="1325" spans="1:5">
      <c r="A1325" s="420" t="s">
        <v>505</v>
      </c>
      <c r="B1325" s="420" t="s">
        <v>18</v>
      </c>
      <c r="C1325" s="420" t="s">
        <v>437</v>
      </c>
      <c r="D1325" s="420" t="s">
        <v>465</v>
      </c>
      <c r="E1325" t="s">
        <v>553</v>
      </c>
    </row>
    <row r="1326" spans="1:5">
      <c r="A1326" s="420" t="s">
        <v>505</v>
      </c>
      <c r="B1326" s="420" t="s">
        <v>18</v>
      </c>
      <c r="C1326" s="420" t="s">
        <v>437</v>
      </c>
      <c r="D1326" s="420" t="s">
        <v>466</v>
      </c>
      <c r="E1326" t="s">
        <v>553</v>
      </c>
    </row>
    <row r="1327" spans="1:5">
      <c r="A1327" s="420" t="s">
        <v>505</v>
      </c>
      <c r="B1327" s="420" t="s">
        <v>18</v>
      </c>
      <c r="C1327" s="420" t="s">
        <v>437</v>
      </c>
      <c r="D1327" s="420" t="s">
        <v>467</v>
      </c>
      <c r="E1327" t="s">
        <v>553</v>
      </c>
    </row>
    <row r="1328" spans="1:5">
      <c r="A1328" s="420" t="s">
        <v>505</v>
      </c>
      <c r="B1328" s="420" t="s">
        <v>18</v>
      </c>
      <c r="C1328" s="420" t="s">
        <v>437</v>
      </c>
      <c r="D1328" s="420" t="s">
        <v>468</v>
      </c>
      <c r="E1328" t="s">
        <v>553</v>
      </c>
    </row>
    <row r="1329" spans="1:5">
      <c r="A1329" s="420" t="s">
        <v>505</v>
      </c>
      <c r="B1329" s="420" t="s">
        <v>18</v>
      </c>
      <c r="C1329" s="420" t="s">
        <v>437</v>
      </c>
      <c r="D1329" s="420" t="s">
        <v>469</v>
      </c>
      <c r="E1329" t="s">
        <v>553</v>
      </c>
    </row>
    <row r="1330" spans="1:5">
      <c r="A1330" s="420" t="s">
        <v>505</v>
      </c>
      <c r="B1330" s="420" t="s">
        <v>18</v>
      </c>
      <c r="C1330" s="420" t="s">
        <v>437</v>
      </c>
      <c r="D1330" s="420" t="s">
        <v>470</v>
      </c>
      <c r="E1330" t="s">
        <v>553</v>
      </c>
    </row>
    <row r="1331" spans="1:5">
      <c r="A1331" s="420" t="s">
        <v>505</v>
      </c>
      <c r="B1331" s="420" t="s">
        <v>18</v>
      </c>
      <c r="C1331" s="420" t="s">
        <v>437</v>
      </c>
      <c r="D1331" s="420" t="s">
        <v>443</v>
      </c>
      <c r="E1331" t="s">
        <v>553</v>
      </c>
    </row>
    <row r="1332" spans="1:5">
      <c r="A1332" s="420" t="s">
        <v>505</v>
      </c>
      <c r="B1332" s="420" t="s">
        <v>18</v>
      </c>
      <c r="C1332" s="420" t="s">
        <v>437</v>
      </c>
      <c r="D1332" s="420" t="s">
        <v>444</v>
      </c>
      <c r="E1332" t="s">
        <v>553</v>
      </c>
    </row>
    <row r="1333" spans="1:5">
      <c r="A1333" s="420" t="s">
        <v>505</v>
      </c>
      <c r="B1333" s="420" t="s">
        <v>18</v>
      </c>
      <c r="C1333" s="420" t="s">
        <v>437</v>
      </c>
      <c r="D1333" s="420" t="s">
        <v>445</v>
      </c>
      <c r="E1333" t="s">
        <v>553</v>
      </c>
    </row>
    <row r="1334" spans="1:5">
      <c r="A1334" s="420" t="s">
        <v>505</v>
      </c>
      <c r="B1334" s="420" t="s">
        <v>18</v>
      </c>
      <c r="C1334" s="420" t="s">
        <v>437</v>
      </c>
      <c r="D1334" s="420" t="s">
        <v>471</v>
      </c>
      <c r="E1334" t="s">
        <v>553</v>
      </c>
    </row>
    <row r="1335" spans="1:5">
      <c r="A1335" s="420" t="s">
        <v>505</v>
      </c>
      <c r="B1335" s="420" t="s">
        <v>18</v>
      </c>
      <c r="C1335" s="420" t="s">
        <v>437</v>
      </c>
      <c r="D1335" s="420" t="s">
        <v>472</v>
      </c>
      <c r="E1335" t="s">
        <v>553</v>
      </c>
    </row>
    <row r="1336" spans="1:5">
      <c r="A1336" s="420" t="s">
        <v>505</v>
      </c>
      <c r="B1336" s="420" t="s">
        <v>18</v>
      </c>
      <c r="C1336" s="420" t="s">
        <v>437</v>
      </c>
      <c r="D1336" s="420" t="s">
        <v>473</v>
      </c>
      <c r="E1336" t="s">
        <v>553</v>
      </c>
    </row>
    <row r="1337" spans="1:5">
      <c r="A1337" s="420" t="s">
        <v>505</v>
      </c>
      <c r="B1337" s="420" t="s">
        <v>18</v>
      </c>
      <c r="C1337" s="420" t="s">
        <v>437</v>
      </c>
      <c r="D1337" s="420" t="s">
        <v>449</v>
      </c>
      <c r="E1337" t="s">
        <v>553</v>
      </c>
    </row>
    <row r="1338" spans="1:5">
      <c r="A1338" s="420" t="s">
        <v>505</v>
      </c>
      <c r="B1338" s="420" t="s">
        <v>18</v>
      </c>
      <c r="C1338" s="420" t="s">
        <v>437</v>
      </c>
      <c r="D1338" s="420" t="s">
        <v>450</v>
      </c>
      <c r="E1338" t="s">
        <v>553</v>
      </c>
    </row>
    <row r="1339" spans="1:5">
      <c r="A1339" s="420" t="s">
        <v>505</v>
      </c>
      <c r="B1339" s="420" t="s">
        <v>18</v>
      </c>
      <c r="C1339" s="420" t="s">
        <v>437</v>
      </c>
      <c r="D1339" s="420" t="s">
        <v>451</v>
      </c>
      <c r="E1339" t="s">
        <v>553</v>
      </c>
    </row>
    <row r="1340" spans="1:5">
      <c r="A1340" s="420" t="s">
        <v>508</v>
      </c>
      <c r="B1340" s="420" t="s">
        <v>40</v>
      </c>
      <c r="C1340" s="420" t="s">
        <v>404</v>
      </c>
      <c r="D1340" s="420" t="s">
        <v>405</v>
      </c>
      <c r="E1340" t="s">
        <v>553</v>
      </c>
    </row>
    <row r="1341" spans="1:5">
      <c r="A1341" s="420" t="s">
        <v>508</v>
      </c>
      <c r="B1341" s="420" t="s">
        <v>40</v>
      </c>
      <c r="C1341" s="420" t="s">
        <v>404</v>
      </c>
      <c r="D1341" s="420" t="s">
        <v>406</v>
      </c>
      <c r="E1341" t="s">
        <v>553</v>
      </c>
    </row>
    <row r="1342" spans="1:5">
      <c r="A1342" s="420" t="s">
        <v>508</v>
      </c>
      <c r="B1342" s="420" t="s">
        <v>40</v>
      </c>
      <c r="C1342" s="420" t="s">
        <v>404</v>
      </c>
      <c r="D1342" s="420" t="s">
        <v>407</v>
      </c>
      <c r="E1342" t="s">
        <v>553</v>
      </c>
    </row>
    <row r="1343" spans="1:5">
      <c r="A1343" s="420" t="s">
        <v>508</v>
      </c>
      <c r="B1343" s="420" t="s">
        <v>40</v>
      </c>
      <c r="C1343" s="420" t="s">
        <v>404</v>
      </c>
      <c r="D1343" s="420" t="s">
        <v>443</v>
      </c>
      <c r="E1343" t="s">
        <v>553</v>
      </c>
    </row>
    <row r="1344" spans="1:5">
      <c r="A1344" s="420" t="s">
        <v>508</v>
      </c>
      <c r="B1344" s="420" t="s">
        <v>40</v>
      </c>
      <c r="C1344" s="420" t="s">
        <v>404</v>
      </c>
      <c r="D1344" s="420" t="s">
        <v>444</v>
      </c>
      <c r="E1344" t="s">
        <v>553</v>
      </c>
    </row>
    <row r="1345" spans="1:5">
      <c r="A1345" s="420" t="s">
        <v>508</v>
      </c>
      <c r="B1345" s="420" t="s">
        <v>40</v>
      </c>
      <c r="C1345" s="420" t="s">
        <v>404</v>
      </c>
      <c r="D1345" s="420" t="s">
        <v>445</v>
      </c>
      <c r="E1345" t="s">
        <v>553</v>
      </c>
    </row>
    <row r="1346" spans="1:5">
      <c r="A1346" s="420" t="s">
        <v>508</v>
      </c>
      <c r="B1346" s="420" t="s">
        <v>40</v>
      </c>
      <c r="C1346" s="420" t="s">
        <v>391</v>
      </c>
      <c r="D1346" s="420" t="s">
        <v>448</v>
      </c>
      <c r="E1346" t="s">
        <v>553</v>
      </c>
    </row>
    <row r="1347" spans="1:5">
      <c r="A1347" s="420" t="s">
        <v>508</v>
      </c>
      <c r="B1347" s="420" t="s">
        <v>40</v>
      </c>
      <c r="C1347" s="420" t="s">
        <v>391</v>
      </c>
      <c r="D1347" s="420" t="s">
        <v>412</v>
      </c>
      <c r="E1347" t="s">
        <v>553</v>
      </c>
    </row>
    <row r="1348" spans="1:5">
      <c r="A1348" s="420" t="s">
        <v>508</v>
      </c>
      <c r="B1348" s="420" t="s">
        <v>40</v>
      </c>
      <c r="C1348" s="420" t="s">
        <v>391</v>
      </c>
      <c r="D1348" s="420" t="s">
        <v>394</v>
      </c>
      <c r="E1348" t="s">
        <v>553</v>
      </c>
    </row>
    <row r="1349" spans="1:5">
      <c r="A1349" s="420" t="s">
        <v>508</v>
      </c>
      <c r="B1349" s="420" t="s">
        <v>40</v>
      </c>
      <c r="C1349" s="420" t="s">
        <v>391</v>
      </c>
      <c r="D1349" s="420" t="s">
        <v>396</v>
      </c>
      <c r="E1349" t="s">
        <v>553</v>
      </c>
    </row>
    <row r="1350" spans="1:5">
      <c r="A1350" s="420" t="s">
        <v>508</v>
      </c>
      <c r="B1350" s="420" t="s">
        <v>40</v>
      </c>
      <c r="C1350" s="420" t="s">
        <v>391</v>
      </c>
      <c r="D1350" s="420" t="s">
        <v>455</v>
      </c>
      <c r="E1350" t="s">
        <v>553</v>
      </c>
    </row>
    <row r="1351" spans="1:5">
      <c r="A1351" s="420" t="s">
        <v>508</v>
      </c>
      <c r="B1351" s="420" t="s">
        <v>40</v>
      </c>
      <c r="C1351" s="420" t="s">
        <v>391</v>
      </c>
      <c r="D1351" s="420" t="s">
        <v>398</v>
      </c>
      <c r="E1351" t="s">
        <v>553</v>
      </c>
    </row>
    <row r="1352" spans="1:5">
      <c r="A1352" s="420" t="s">
        <v>508</v>
      </c>
      <c r="B1352" s="420" t="s">
        <v>40</v>
      </c>
      <c r="C1352" s="420" t="s">
        <v>391</v>
      </c>
      <c r="D1352" s="420" t="s">
        <v>399</v>
      </c>
      <c r="E1352" t="s">
        <v>553</v>
      </c>
    </row>
    <row r="1353" spans="1:5">
      <c r="A1353" s="420" t="s">
        <v>508</v>
      </c>
      <c r="B1353" s="420" t="s">
        <v>40</v>
      </c>
      <c r="C1353" s="420" t="s">
        <v>391</v>
      </c>
      <c r="D1353" s="420" t="s">
        <v>431</v>
      </c>
      <c r="E1353" t="s">
        <v>553</v>
      </c>
    </row>
    <row r="1354" spans="1:5">
      <c r="A1354" s="420" t="s">
        <v>508</v>
      </c>
      <c r="B1354" s="420" t="s">
        <v>40</v>
      </c>
      <c r="C1354" s="420" t="s">
        <v>391</v>
      </c>
      <c r="D1354" s="420" t="s">
        <v>392</v>
      </c>
      <c r="E1354" t="s">
        <v>553</v>
      </c>
    </row>
    <row r="1355" spans="1:5">
      <c r="A1355" s="420" t="s">
        <v>508</v>
      </c>
      <c r="B1355" s="420" t="s">
        <v>40</v>
      </c>
      <c r="C1355" s="420" t="s">
        <v>391</v>
      </c>
      <c r="D1355" s="420" t="s">
        <v>413</v>
      </c>
      <c r="E1355" t="s">
        <v>553</v>
      </c>
    </row>
    <row r="1356" spans="1:5">
      <c r="A1356" s="420" t="s">
        <v>508</v>
      </c>
      <c r="B1356" s="420" t="s">
        <v>40</v>
      </c>
      <c r="C1356" s="420" t="s">
        <v>391</v>
      </c>
      <c r="D1356" s="420" t="s">
        <v>414</v>
      </c>
      <c r="E1356" t="s">
        <v>553</v>
      </c>
    </row>
    <row r="1357" spans="1:5">
      <c r="A1357" s="420" t="s">
        <v>508</v>
      </c>
      <c r="B1357" s="420" t="s">
        <v>40</v>
      </c>
      <c r="C1357" s="420" t="s">
        <v>391</v>
      </c>
      <c r="D1357" s="420" t="s">
        <v>449</v>
      </c>
      <c r="E1357" t="s">
        <v>553</v>
      </c>
    </row>
    <row r="1358" spans="1:5">
      <c r="A1358" s="420" t="s">
        <v>508</v>
      </c>
      <c r="B1358" s="420" t="s">
        <v>40</v>
      </c>
      <c r="C1358" s="420" t="s">
        <v>391</v>
      </c>
      <c r="D1358" s="420" t="s">
        <v>450</v>
      </c>
      <c r="E1358" t="s">
        <v>553</v>
      </c>
    </row>
    <row r="1359" spans="1:5">
      <c r="A1359" s="420" t="s">
        <v>508</v>
      </c>
      <c r="B1359" s="420" t="s">
        <v>40</v>
      </c>
      <c r="C1359" s="420" t="s">
        <v>391</v>
      </c>
      <c r="D1359" s="420" t="s">
        <v>451</v>
      </c>
      <c r="E1359" t="s">
        <v>553</v>
      </c>
    </row>
    <row r="1360" spans="1:5">
      <c r="A1360" s="420" t="s">
        <v>508</v>
      </c>
      <c r="B1360" s="420" t="s">
        <v>40</v>
      </c>
      <c r="C1360" s="420" t="s">
        <v>391</v>
      </c>
      <c r="D1360" s="420" t="s">
        <v>456</v>
      </c>
      <c r="E1360" t="s">
        <v>553</v>
      </c>
    </row>
    <row r="1361" spans="1:5">
      <c r="A1361" s="420" t="s">
        <v>508</v>
      </c>
      <c r="B1361" s="420" t="s">
        <v>40</v>
      </c>
      <c r="C1361" s="420" t="s">
        <v>391</v>
      </c>
      <c r="D1361" s="420" t="s">
        <v>457</v>
      </c>
      <c r="E1361" t="s">
        <v>553</v>
      </c>
    </row>
    <row r="1362" spans="1:5">
      <c r="A1362" s="420" t="s">
        <v>508</v>
      </c>
      <c r="B1362" s="420" t="s">
        <v>40</v>
      </c>
      <c r="C1362" s="420" t="s">
        <v>391</v>
      </c>
      <c r="D1362" s="420" t="s">
        <v>458</v>
      </c>
      <c r="E1362" t="s">
        <v>553</v>
      </c>
    </row>
    <row r="1363" spans="1:5">
      <c r="A1363" s="420" t="s">
        <v>508</v>
      </c>
      <c r="B1363" s="420" t="s">
        <v>40</v>
      </c>
      <c r="C1363" s="420" t="s">
        <v>391</v>
      </c>
      <c r="D1363" s="420" t="s">
        <v>415</v>
      </c>
      <c r="E1363" t="s">
        <v>553</v>
      </c>
    </row>
    <row r="1364" spans="1:5">
      <c r="A1364" s="420" t="s">
        <v>508</v>
      </c>
      <c r="B1364" s="420" t="s">
        <v>40</v>
      </c>
      <c r="C1364" s="420" t="s">
        <v>391</v>
      </c>
      <c r="D1364" s="420" t="s">
        <v>416</v>
      </c>
      <c r="E1364" t="s">
        <v>553</v>
      </c>
    </row>
    <row r="1365" spans="1:5">
      <c r="A1365" s="420" t="s">
        <v>508</v>
      </c>
      <c r="B1365" s="420" t="s">
        <v>40</v>
      </c>
      <c r="C1365" s="420" t="s">
        <v>391</v>
      </c>
      <c r="D1365" s="420" t="s">
        <v>417</v>
      </c>
      <c r="E1365" t="s">
        <v>553</v>
      </c>
    </row>
    <row r="1366" spans="1:5">
      <c r="A1366" s="420" t="s">
        <v>508</v>
      </c>
      <c r="B1366" s="420" t="s">
        <v>40</v>
      </c>
      <c r="C1366" s="420" t="s">
        <v>393</v>
      </c>
      <c r="D1366" s="420" t="s">
        <v>453</v>
      </c>
      <c r="E1366" t="s">
        <v>553</v>
      </c>
    </row>
    <row r="1367" spans="1:5">
      <c r="A1367" s="420" t="s">
        <v>508</v>
      </c>
      <c r="B1367" s="420" t="s">
        <v>40</v>
      </c>
      <c r="C1367" s="420" t="s">
        <v>393</v>
      </c>
      <c r="D1367" s="420" t="s">
        <v>394</v>
      </c>
      <c r="E1367" t="s">
        <v>553</v>
      </c>
    </row>
    <row r="1368" spans="1:5">
      <c r="A1368" s="420" t="s">
        <v>508</v>
      </c>
      <c r="B1368" s="420" t="s">
        <v>40</v>
      </c>
      <c r="C1368" s="420" t="s">
        <v>419</v>
      </c>
      <c r="D1368" s="420" t="s">
        <v>554</v>
      </c>
      <c r="E1368" t="s">
        <v>553</v>
      </c>
    </row>
    <row r="1369" spans="1:5">
      <c r="A1369" s="420" t="s">
        <v>508</v>
      </c>
      <c r="B1369" s="420" t="s">
        <v>40</v>
      </c>
      <c r="C1369" s="420" t="s">
        <v>419</v>
      </c>
      <c r="D1369" s="420" t="s">
        <v>480</v>
      </c>
      <c r="E1369" t="s">
        <v>553</v>
      </c>
    </row>
    <row r="1370" spans="1:5">
      <c r="A1370" s="420" t="s">
        <v>508</v>
      </c>
      <c r="B1370" s="420" t="s">
        <v>40</v>
      </c>
      <c r="C1370" s="420" t="s">
        <v>419</v>
      </c>
      <c r="D1370" s="420" t="s">
        <v>499</v>
      </c>
      <c r="E1370" t="s">
        <v>553</v>
      </c>
    </row>
    <row r="1371" spans="1:5">
      <c r="A1371" s="420" t="s">
        <v>508</v>
      </c>
      <c r="B1371" s="420" t="s">
        <v>40</v>
      </c>
      <c r="C1371" s="420" t="s">
        <v>419</v>
      </c>
      <c r="D1371" s="420" t="s">
        <v>420</v>
      </c>
      <c r="E1371" t="s">
        <v>553</v>
      </c>
    </row>
    <row r="1372" spans="1:5">
      <c r="A1372" s="420" t="s">
        <v>508</v>
      </c>
      <c r="B1372" s="420" t="s">
        <v>40</v>
      </c>
      <c r="C1372" s="420" t="s">
        <v>419</v>
      </c>
      <c r="D1372" s="420" t="s">
        <v>434</v>
      </c>
      <c r="E1372" t="s">
        <v>553</v>
      </c>
    </row>
    <row r="1373" spans="1:5">
      <c r="A1373" s="420" t="s">
        <v>508</v>
      </c>
      <c r="B1373" s="420" t="s">
        <v>40</v>
      </c>
      <c r="C1373" s="420" t="s">
        <v>419</v>
      </c>
      <c r="D1373" s="420" t="s">
        <v>435</v>
      </c>
      <c r="E1373" t="s">
        <v>553</v>
      </c>
    </row>
    <row r="1374" spans="1:5">
      <c r="A1374" s="420" t="s">
        <v>508</v>
      </c>
      <c r="B1374" s="420" t="s">
        <v>40</v>
      </c>
      <c r="C1374" s="420" t="s">
        <v>419</v>
      </c>
      <c r="D1374" s="420" t="s">
        <v>436</v>
      </c>
      <c r="E1374" t="s">
        <v>553</v>
      </c>
    </row>
    <row r="1375" spans="1:5">
      <c r="A1375" s="420" t="s">
        <v>508</v>
      </c>
      <c r="B1375" s="420" t="s">
        <v>40</v>
      </c>
      <c r="C1375" s="420" t="s">
        <v>419</v>
      </c>
      <c r="D1375" s="420" t="s">
        <v>421</v>
      </c>
      <c r="E1375" t="s">
        <v>553</v>
      </c>
    </row>
    <row r="1376" spans="1:5">
      <c r="A1376" s="420" t="s">
        <v>508</v>
      </c>
      <c r="B1376" s="420" t="s">
        <v>40</v>
      </c>
      <c r="C1376" s="420" t="s">
        <v>419</v>
      </c>
      <c r="D1376" s="420" t="s">
        <v>422</v>
      </c>
      <c r="E1376" t="s">
        <v>553</v>
      </c>
    </row>
    <row r="1377" spans="1:5">
      <c r="A1377" s="420" t="s">
        <v>508</v>
      </c>
      <c r="B1377" s="420" t="s">
        <v>40</v>
      </c>
      <c r="C1377" s="420" t="s">
        <v>419</v>
      </c>
      <c r="D1377" s="420" t="s">
        <v>423</v>
      </c>
      <c r="E1377" t="s">
        <v>553</v>
      </c>
    </row>
    <row r="1378" spans="1:5">
      <c r="A1378" s="420" t="s">
        <v>508</v>
      </c>
      <c r="B1378" s="420" t="s">
        <v>40</v>
      </c>
      <c r="C1378" s="420" t="s">
        <v>419</v>
      </c>
      <c r="D1378" s="420" t="s">
        <v>424</v>
      </c>
      <c r="E1378" t="s">
        <v>553</v>
      </c>
    </row>
    <row r="1379" spans="1:5">
      <c r="A1379" s="420" t="s">
        <v>508</v>
      </c>
      <c r="B1379" s="420" t="s">
        <v>40</v>
      </c>
      <c r="C1379" s="420" t="s">
        <v>419</v>
      </c>
      <c r="D1379" s="420" t="s">
        <v>425</v>
      </c>
      <c r="E1379" t="s">
        <v>553</v>
      </c>
    </row>
    <row r="1380" spans="1:5">
      <c r="A1380" s="420" t="s">
        <v>508</v>
      </c>
      <c r="B1380" s="420" t="s">
        <v>40</v>
      </c>
      <c r="C1380" s="420" t="s">
        <v>395</v>
      </c>
      <c r="D1380" s="420" t="s">
        <v>394</v>
      </c>
      <c r="E1380" t="s">
        <v>553</v>
      </c>
    </row>
    <row r="1381" spans="1:5">
      <c r="A1381" s="420" t="s">
        <v>508</v>
      </c>
      <c r="B1381" s="420" t="s">
        <v>40</v>
      </c>
      <c r="C1381" s="420" t="s">
        <v>395</v>
      </c>
      <c r="D1381" s="420" t="s">
        <v>396</v>
      </c>
      <c r="E1381" t="s">
        <v>553</v>
      </c>
    </row>
    <row r="1382" spans="1:5">
      <c r="A1382" s="420" t="s">
        <v>508</v>
      </c>
      <c r="B1382" s="420" t="s">
        <v>40</v>
      </c>
      <c r="C1382" s="420" t="s">
        <v>395</v>
      </c>
      <c r="D1382" s="420" t="s">
        <v>487</v>
      </c>
      <c r="E1382" t="s">
        <v>553</v>
      </c>
    </row>
    <row r="1383" spans="1:5">
      <c r="A1383" s="420" t="s">
        <v>508</v>
      </c>
      <c r="B1383" s="420" t="s">
        <v>40</v>
      </c>
      <c r="C1383" s="420" t="s">
        <v>395</v>
      </c>
      <c r="D1383" s="420" t="s">
        <v>397</v>
      </c>
      <c r="E1383" t="s">
        <v>555</v>
      </c>
    </row>
    <row r="1384" spans="1:5">
      <c r="A1384" s="420" t="s">
        <v>508</v>
      </c>
      <c r="B1384" s="420" t="s">
        <v>40</v>
      </c>
      <c r="C1384" s="420" t="s">
        <v>395</v>
      </c>
      <c r="D1384" s="420" t="s">
        <v>398</v>
      </c>
      <c r="E1384" t="s">
        <v>553</v>
      </c>
    </row>
    <row r="1385" spans="1:5">
      <c r="A1385" s="420" t="s">
        <v>508</v>
      </c>
      <c r="B1385" s="420" t="s">
        <v>40</v>
      </c>
      <c r="C1385" s="420" t="s">
        <v>395</v>
      </c>
      <c r="D1385" s="420" t="s">
        <v>399</v>
      </c>
      <c r="E1385" t="s">
        <v>553</v>
      </c>
    </row>
    <row r="1386" spans="1:5">
      <c r="A1386" s="420" t="s">
        <v>508</v>
      </c>
      <c r="B1386" s="420" t="s">
        <v>40</v>
      </c>
      <c r="C1386" s="420" t="s">
        <v>395</v>
      </c>
      <c r="D1386" s="420" t="s">
        <v>431</v>
      </c>
      <c r="E1386" t="s">
        <v>553</v>
      </c>
    </row>
    <row r="1387" spans="1:5">
      <c r="A1387" s="420" t="s">
        <v>508</v>
      </c>
      <c r="B1387" s="420" t="s">
        <v>40</v>
      </c>
      <c r="C1387" s="420" t="s">
        <v>395</v>
      </c>
      <c r="D1387" s="420" t="s">
        <v>414</v>
      </c>
      <c r="E1387" t="s">
        <v>553</v>
      </c>
    </row>
    <row r="1388" spans="1:5">
      <c r="A1388" s="420" t="s">
        <v>508</v>
      </c>
      <c r="B1388" s="420" t="s">
        <v>40</v>
      </c>
      <c r="C1388" s="420" t="s">
        <v>395</v>
      </c>
      <c r="D1388" s="420" t="s">
        <v>432</v>
      </c>
      <c r="E1388" t="s">
        <v>553</v>
      </c>
    </row>
    <row r="1389" spans="1:5">
      <c r="A1389" s="420" t="s">
        <v>508</v>
      </c>
      <c r="B1389" s="420" t="s">
        <v>40</v>
      </c>
      <c r="C1389" s="420" t="s">
        <v>395</v>
      </c>
      <c r="D1389" s="420" t="s">
        <v>452</v>
      </c>
      <c r="E1389" t="s">
        <v>553</v>
      </c>
    </row>
    <row r="1390" spans="1:5">
      <c r="A1390" s="420" t="s">
        <v>508</v>
      </c>
      <c r="B1390" s="420" t="s">
        <v>40</v>
      </c>
      <c r="C1390" s="420" t="s">
        <v>437</v>
      </c>
      <c r="D1390" s="420" t="s">
        <v>420</v>
      </c>
      <c r="E1390" t="s">
        <v>553</v>
      </c>
    </row>
    <row r="1391" spans="1:5">
      <c r="A1391" s="420" t="s">
        <v>508</v>
      </c>
      <c r="B1391" s="420" t="s">
        <v>40</v>
      </c>
      <c r="C1391" s="420" t="s">
        <v>437</v>
      </c>
      <c r="D1391" s="420" t="s">
        <v>438</v>
      </c>
      <c r="E1391" t="s">
        <v>553</v>
      </c>
    </row>
    <row r="1392" spans="1:5">
      <c r="A1392" s="420" t="s">
        <v>508</v>
      </c>
      <c r="B1392" s="420" t="s">
        <v>40</v>
      </c>
      <c r="C1392" s="420" t="s">
        <v>437</v>
      </c>
      <c r="D1392" s="420" t="s">
        <v>439</v>
      </c>
      <c r="E1392" t="s">
        <v>553</v>
      </c>
    </row>
    <row r="1393" spans="1:5">
      <c r="A1393" s="420" t="s">
        <v>508</v>
      </c>
      <c r="B1393" s="420" t="s">
        <v>40</v>
      </c>
      <c r="C1393" s="420" t="s">
        <v>437</v>
      </c>
      <c r="D1393" s="420" t="s">
        <v>465</v>
      </c>
      <c r="E1393" t="s">
        <v>553</v>
      </c>
    </row>
    <row r="1394" spans="1:5">
      <c r="A1394" s="420" t="s">
        <v>508</v>
      </c>
      <c r="B1394" s="420" t="s">
        <v>40</v>
      </c>
      <c r="C1394" s="420" t="s">
        <v>437</v>
      </c>
      <c r="D1394" s="420" t="s">
        <v>466</v>
      </c>
      <c r="E1394" t="s">
        <v>553</v>
      </c>
    </row>
    <row r="1395" spans="1:5">
      <c r="A1395" s="420" t="s">
        <v>508</v>
      </c>
      <c r="B1395" s="420" t="s">
        <v>40</v>
      </c>
      <c r="C1395" s="420" t="s">
        <v>437</v>
      </c>
      <c r="D1395" s="420" t="s">
        <v>467</v>
      </c>
      <c r="E1395" t="s">
        <v>553</v>
      </c>
    </row>
    <row r="1396" spans="1:5">
      <c r="A1396" s="420" t="s">
        <v>508</v>
      </c>
      <c r="B1396" s="420" t="s">
        <v>40</v>
      </c>
      <c r="C1396" s="420" t="s">
        <v>437</v>
      </c>
      <c r="D1396" s="420" t="s">
        <v>468</v>
      </c>
      <c r="E1396" t="s">
        <v>553</v>
      </c>
    </row>
    <row r="1397" spans="1:5">
      <c r="A1397" s="420" t="s">
        <v>508</v>
      </c>
      <c r="B1397" s="420" t="s">
        <v>40</v>
      </c>
      <c r="C1397" s="420" t="s">
        <v>437</v>
      </c>
      <c r="D1397" s="420" t="s">
        <v>469</v>
      </c>
      <c r="E1397" t="s">
        <v>553</v>
      </c>
    </row>
    <row r="1398" spans="1:5">
      <c r="A1398" s="420" t="s">
        <v>508</v>
      </c>
      <c r="B1398" s="420" t="s">
        <v>40</v>
      </c>
      <c r="C1398" s="420" t="s">
        <v>437</v>
      </c>
      <c r="D1398" s="420" t="s">
        <v>470</v>
      </c>
      <c r="E1398" t="s">
        <v>553</v>
      </c>
    </row>
    <row r="1399" spans="1:5">
      <c r="A1399" s="420" t="s">
        <v>508</v>
      </c>
      <c r="B1399" s="420" t="s">
        <v>40</v>
      </c>
      <c r="C1399" s="420" t="s">
        <v>437</v>
      </c>
      <c r="D1399" s="420" t="s">
        <v>443</v>
      </c>
      <c r="E1399" t="s">
        <v>553</v>
      </c>
    </row>
    <row r="1400" spans="1:5">
      <c r="A1400" s="420" t="s">
        <v>508</v>
      </c>
      <c r="B1400" s="420" t="s">
        <v>40</v>
      </c>
      <c r="C1400" s="420" t="s">
        <v>437</v>
      </c>
      <c r="D1400" s="420" t="s">
        <v>444</v>
      </c>
      <c r="E1400" t="s">
        <v>553</v>
      </c>
    </row>
    <row r="1401" spans="1:5">
      <c r="A1401" s="420" t="s">
        <v>508</v>
      </c>
      <c r="B1401" s="420" t="s">
        <v>40</v>
      </c>
      <c r="C1401" s="420" t="s">
        <v>437</v>
      </c>
      <c r="D1401" s="420" t="s">
        <v>445</v>
      </c>
      <c r="E1401" t="s">
        <v>553</v>
      </c>
    </row>
    <row r="1402" spans="1:5">
      <c r="A1402" s="420" t="s">
        <v>508</v>
      </c>
      <c r="B1402" s="420" t="s">
        <v>40</v>
      </c>
      <c r="C1402" s="420" t="s">
        <v>437</v>
      </c>
      <c r="D1402" s="420" t="s">
        <v>471</v>
      </c>
      <c r="E1402" t="s">
        <v>553</v>
      </c>
    </row>
    <row r="1403" spans="1:5">
      <c r="A1403" s="420" t="s">
        <v>508</v>
      </c>
      <c r="B1403" s="420" t="s">
        <v>40</v>
      </c>
      <c r="C1403" s="420" t="s">
        <v>437</v>
      </c>
      <c r="D1403" s="420" t="s">
        <v>472</v>
      </c>
      <c r="E1403" t="s">
        <v>553</v>
      </c>
    </row>
    <row r="1404" spans="1:5">
      <c r="A1404" s="420" t="s">
        <v>508</v>
      </c>
      <c r="B1404" s="420" t="s">
        <v>40</v>
      </c>
      <c r="C1404" s="420" t="s">
        <v>437</v>
      </c>
      <c r="D1404" s="420" t="s">
        <v>473</v>
      </c>
      <c r="E1404" t="s">
        <v>553</v>
      </c>
    </row>
    <row r="1405" spans="1:5">
      <c r="A1405" s="420" t="s">
        <v>508</v>
      </c>
      <c r="B1405" s="420" t="s">
        <v>40</v>
      </c>
      <c r="C1405" s="420" t="s">
        <v>437</v>
      </c>
      <c r="D1405" s="420" t="s">
        <v>449</v>
      </c>
      <c r="E1405" t="s">
        <v>553</v>
      </c>
    </row>
    <row r="1406" spans="1:5">
      <c r="A1406" s="420" t="s">
        <v>508</v>
      </c>
      <c r="B1406" s="420" t="s">
        <v>40</v>
      </c>
      <c r="C1406" s="420" t="s">
        <v>437</v>
      </c>
      <c r="D1406" s="420" t="s">
        <v>450</v>
      </c>
      <c r="E1406" t="s">
        <v>553</v>
      </c>
    </row>
    <row r="1407" spans="1:5">
      <c r="A1407" s="420" t="s">
        <v>508</v>
      </c>
      <c r="B1407" s="420" t="s">
        <v>40</v>
      </c>
      <c r="C1407" s="420" t="s">
        <v>437</v>
      </c>
      <c r="D1407" s="420" t="s">
        <v>451</v>
      </c>
      <c r="E1407" t="s">
        <v>553</v>
      </c>
    </row>
    <row r="1408" spans="1:5">
      <c r="A1408" s="420" t="s">
        <v>463</v>
      </c>
      <c r="B1408" s="420" t="s">
        <v>19</v>
      </c>
      <c r="C1408" s="420" t="s">
        <v>404</v>
      </c>
      <c r="D1408" s="420" t="s">
        <v>405</v>
      </c>
      <c r="E1408" t="s">
        <v>553</v>
      </c>
    </row>
    <row r="1409" spans="1:5">
      <c r="A1409" s="420" t="s">
        <v>463</v>
      </c>
      <c r="B1409" s="420" t="s">
        <v>19</v>
      </c>
      <c r="C1409" s="420" t="s">
        <v>404</v>
      </c>
      <c r="D1409" s="420" t="s">
        <v>406</v>
      </c>
      <c r="E1409" t="s">
        <v>553</v>
      </c>
    </row>
    <row r="1410" spans="1:5">
      <c r="A1410" s="420" t="s">
        <v>463</v>
      </c>
      <c r="B1410" s="420" t="s">
        <v>19</v>
      </c>
      <c r="C1410" s="420" t="s">
        <v>404</v>
      </c>
      <c r="D1410" s="420" t="s">
        <v>407</v>
      </c>
      <c r="E1410" t="s">
        <v>553</v>
      </c>
    </row>
    <row r="1411" spans="1:5">
      <c r="A1411" s="420" t="s">
        <v>463</v>
      </c>
      <c r="B1411" s="420" t="s">
        <v>19</v>
      </c>
      <c r="C1411" s="420" t="s">
        <v>404</v>
      </c>
      <c r="D1411" s="420" t="s">
        <v>443</v>
      </c>
      <c r="E1411" t="s">
        <v>553</v>
      </c>
    </row>
    <row r="1412" spans="1:5">
      <c r="A1412" s="420" t="s">
        <v>463</v>
      </c>
      <c r="B1412" s="420" t="s">
        <v>19</v>
      </c>
      <c r="C1412" s="420" t="s">
        <v>404</v>
      </c>
      <c r="D1412" s="420" t="s">
        <v>444</v>
      </c>
      <c r="E1412" t="s">
        <v>553</v>
      </c>
    </row>
    <row r="1413" spans="1:5">
      <c r="A1413" s="420" t="s">
        <v>463</v>
      </c>
      <c r="B1413" s="420" t="s">
        <v>19</v>
      </c>
      <c r="C1413" s="420" t="s">
        <v>404</v>
      </c>
      <c r="D1413" s="420" t="s">
        <v>445</v>
      </c>
      <c r="E1413" t="s">
        <v>553</v>
      </c>
    </row>
    <row r="1414" spans="1:5">
      <c r="A1414" s="420" t="s">
        <v>463</v>
      </c>
      <c r="B1414" s="420" t="s">
        <v>19</v>
      </c>
      <c r="C1414" s="420" t="s">
        <v>391</v>
      </c>
      <c r="D1414" s="420" t="s">
        <v>448</v>
      </c>
      <c r="E1414" t="s">
        <v>553</v>
      </c>
    </row>
    <row r="1415" spans="1:5">
      <c r="A1415" s="420" t="s">
        <v>463</v>
      </c>
      <c r="B1415" s="420" t="s">
        <v>19</v>
      </c>
      <c r="C1415" s="420" t="s">
        <v>391</v>
      </c>
      <c r="D1415" s="420" t="s">
        <v>412</v>
      </c>
      <c r="E1415" t="s">
        <v>553</v>
      </c>
    </row>
    <row r="1416" spans="1:5">
      <c r="A1416" s="420" t="s">
        <v>463</v>
      </c>
      <c r="B1416" s="420" t="s">
        <v>19</v>
      </c>
      <c r="C1416" s="420" t="s">
        <v>391</v>
      </c>
      <c r="D1416" s="420" t="s">
        <v>394</v>
      </c>
      <c r="E1416" t="s">
        <v>553</v>
      </c>
    </row>
    <row r="1417" spans="1:5">
      <c r="A1417" s="420" t="s">
        <v>463</v>
      </c>
      <c r="B1417" s="420" t="s">
        <v>19</v>
      </c>
      <c r="C1417" s="420" t="s">
        <v>391</v>
      </c>
      <c r="D1417" s="420" t="s">
        <v>396</v>
      </c>
      <c r="E1417" t="s">
        <v>553</v>
      </c>
    </row>
    <row r="1418" spans="1:5">
      <c r="A1418" s="420" t="s">
        <v>463</v>
      </c>
      <c r="B1418" s="420" t="s">
        <v>19</v>
      </c>
      <c r="C1418" s="420" t="s">
        <v>391</v>
      </c>
      <c r="D1418" s="420" t="s">
        <v>455</v>
      </c>
      <c r="E1418" t="s">
        <v>553</v>
      </c>
    </row>
    <row r="1419" spans="1:5">
      <c r="A1419" s="420" t="s">
        <v>463</v>
      </c>
      <c r="B1419" s="420" t="s">
        <v>19</v>
      </c>
      <c r="C1419" s="420" t="s">
        <v>391</v>
      </c>
      <c r="D1419" s="420" t="s">
        <v>398</v>
      </c>
      <c r="E1419" t="s">
        <v>553</v>
      </c>
    </row>
    <row r="1420" spans="1:5">
      <c r="A1420" s="420" t="s">
        <v>463</v>
      </c>
      <c r="B1420" s="420" t="s">
        <v>19</v>
      </c>
      <c r="C1420" s="420" t="s">
        <v>391</v>
      </c>
      <c r="D1420" s="420" t="s">
        <v>399</v>
      </c>
      <c r="E1420" t="s">
        <v>553</v>
      </c>
    </row>
    <row r="1421" spans="1:5">
      <c r="A1421" s="420" t="s">
        <v>463</v>
      </c>
      <c r="B1421" s="420" t="s">
        <v>19</v>
      </c>
      <c r="C1421" s="420" t="s">
        <v>391</v>
      </c>
      <c r="D1421" s="420" t="s">
        <v>431</v>
      </c>
      <c r="E1421" t="s">
        <v>553</v>
      </c>
    </row>
    <row r="1422" spans="1:5">
      <c r="A1422" s="420" t="s">
        <v>463</v>
      </c>
      <c r="B1422" s="420" t="s">
        <v>19</v>
      </c>
      <c r="C1422" s="420" t="s">
        <v>391</v>
      </c>
      <c r="D1422" s="420" t="s">
        <v>392</v>
      </c>
      <c r="E1422" t="s">
        <v>553</v>
      </c>
    </row>
    <row r="1423" spans="1:5">
      <c r="A1423" s="420" t="s">
        <v>463</v>
      </c>
      <c r="B1423" s="420" t="s">
        <v>19</v>
      </c>
      <c r="C1423" s="420" t="s">
        <v>391</v>
      </c>
      <c r="D1423" s="420" t="s">
        <v>413</v>
      </c>
      <c r="E1423" t="s">
        <v>553</v>
      </c>
    </row>
    <row r="1424" spans="1:5">
      <c r="A1424" s="420" t="s">
        <v>463</v>
      </c>
      <c r="B1424" s="420" t="s">
        <v>19</v>
      </c>
      <c r="C1424" s="420" t="s">
        <v>391</v>
      </c>
      <c r="D1424" s="420" t="s">
        <v>414</v>
      </c>
      <c r="E1424" t="s">
        <v>553</v>
      </c>
    </row>
    <row r="1425" spans="1:5">
      <c r="A1425" s="420" t="s">
        <v>463</v>
      </c>
      <c r="B1425" s="420" t="s">
        <v>19</v>
      </c>
      <c r="C1425" s="420" t="s">
        <v>391</v>
      </c>
      <c r="D1425" s="420" t="s">
        <v>449</v>
      </c>
      <c r="E1425" t="s">
        <v>553</v>
      </c>
    </row>
    <row r="1426" spans="1:5">
      <c r="A1426" s="420" t="s">
        <v>463</v>
      </c>
      <c r="B1426" s="420" t="s">
        <v>19</v>
      </c>
      <c r="C1426" s="420" t="s">
        <v>391</v>
      </c>
      <c r="D1426" s="420" t="s">
        <v>450</v>
      </c>
      <c r="E1426" t="s">
        <v>553</v>
      </c>
    </row>
    <row r="1427" spans="1:5">
      <c r="A1427" s="420" t="s">
        <v>463</v>
      </c>
      <c r="B1427" s="420" t="s">
        <v>19</v>
      </c>
      <c r="C1427" s="420" t="s">
        <v>391</v>
      </c>
      <c r="D1427" s="420" t="s">
        <v>451</v>
      </c>
      <c r="E1427" t="s">
        <v>553</v>
      </c>
    </row>
    <row r="1428" spans="1:5">
      <c r="A1428" s="420" t="s">
        <v>463</v>
      </c>
      <c r="B1428" s="420" t="s">
        <v>19</v>
      </c>
      <c r="C1428" s="420" t="s">
        <v>391</v>
      </c>
      <c r="D1428" s="420" t="s">
        <v>456</v>
      </c>
      <c r="E1428" t="s">
        <v>553</v>
      </c>
    </row>
    <row r="1429" spans="1:5">
      <c r="A1429" s="420" t="s">
        <v>463</v>
      </c>
      <c r="B1429" s="420" t="s">
        <v>19</v>
      </c>
      <c r="C1429" s="420" t="s">
        <v>391</v>
      </c>
      <c r="D1429" s="420" t="s">
        <v>457</v>
      </c>
      <c r="E1429" t="s">
        <v>553</v>
      </c>
    </row>
    <row r="1430" spans="1:5">
      <c r="A1430" s="420" t="s">
        <v>463</v>
      </c>
      <c r="B1430" s="420" t="s">
        <v>19</v>
      </c>
      <c r="C1430" s="420" t="s">
        <v>391</v>
      </c>
      <c r="D1430" s="420" t="s">
        <v>458</v>
      </c>
      <c r="E1430" t="s">
        <v>553</v>
      </c>
    </row>
    <row r="1431" spans="1:5">
      <c r="A1431" s="420" t="s">
        <v>463</v>
      </c>
      <c r="B1431" s="420" t="s">
        <v>19</v>
      </c>
      <c r="C1431" s="420" t="s">
        <v>391</v>
      </c>
      <c r="D1431" s="420" t="s">
        <v>415</v>
      </c>
      <c r="E1431" t="s">
        <v>553</v>
      </c>
    </row>
    <row r="1432" spans="1:5">
      <c r="A1432" s="420" t="s">
        <v>463</v>
      </c>
      <c r="B1432" s="420" t="s">
        <v>19</v>
      </c>
      <c r="C1432" s="420" t="s">
        <v>391</v>
      </c>
      <c r="D1432" s="420" t="s">
        <v>416</v>
      </c>
      <c r="E1432" t="s">
        <v>553</v>
      </c>
    </row>
    <row r="1433" spans="1:5">
      <c r="A1433" s="420" t="s">
        <v>463</v>
      </c>
      <c r="B1433" s="420" t="s">
        <v>19</v>
      </c>
      <c r="C1433" s="420" t="s">
        <v>391</v>
      </c>
      <c r="D1433" s="420" t="s">
        <v>417</v>
      </c>
      <c r="E1433" t="s">
        <v>553</v>
      </c>
    </row>
    <row r="1434" spans="1:5">
      <c r="A1434" s="420" t="s">
        <v>463</v>
      </c>
      <c r="B1434" s="420" t="s">
        <v>19</v>
      </c>
      <c r="C1434" s="420" t="s">
        <v>393</v>
      </c>
      <c r="D1434" s="420" t="s">
        <v>453</v>
      </c>
      <c r="E1434" t="s">
        <v>553</v>
      </c>
    </row>
    <row r="1435" spans="1:5">
      <c r="A1435" s="420" t="s">
        <v>463</v>
      </c>
      <c r="B1435" s="420" t="s">
        <v>19</v>
      </c>
      <c r="C1435" s="420" t="s">
        <v>393</v>
      </c>
      <c r="D1435" s="420" t="s">
        <v>394</v>
      </c>
      <c r="E1435" t="s">
        <v>553</v>
      </c>
    </row>
    <row r="1436" spans="1:5">
      <c r="A1436" s="420" t="s">
        <v>463</v>
      </c>
      <c r="B1436" s="420" t="s">
        <v>19</v>
      </c>
      <c r="C1436" s="420" t="s">
        <v>419</v>
      </c>
      <c r="D1436" s="420" t="s">
        <v>554</v>
      </c>
      <c r="E1436" t="s">
        <v>553</v>
      </c>
    </row>
    <row r="1437" spans="1:5">
      <c r="A1437" s="420" t="s">
        <v>463</v>
      </c>
      <c r="B1437" s="420" t="s">
        <v>19</v>
      </c>
      <c r="C1437" s="420" t="s">
        <v>419</v>
      </c>
      <c r="D1437" s="420" t="s">
        <v>480</v>
      </c>
      <c r="E1437" t="s">
        <v>553</v>
      </c>
    </row>
    <row r="1438" spans="1:5">
      <c r="A1438" s="420" t="s">
        <v>463</v>
      </c>
      <c r="B1438" s="420" t="s">
        <v>19</v>
      </c>
      <c r="C1438" s="420" t="s">
        <v>419</v>
      </c>
      <c r="D1438" s="420" t="s">
        <v>499</v>
      </c>
      <c r="E1438" t="s">
        <v>553</v>
      </c>
    </row>
    <row r="1439" spans="1:5">
      <c r="A1439" s="420" t="s">
        <v>463</v>
      </c>
      <c r="B1439" s="420" t="s">
        <v>19</v>
      </c>
      <c r="C1439" s="420" t="s">
        <v>419</v>
      </c>
      <c r="D1439" s="420" t="s">
        <v>420</v>
      </c>
      <c r="E1439" t="s">
        <v>553</v>
      </c>
    </row>
    <row r="1440" spans="1:5">
      <c r="A1440" s="420" t="s">
        <v>463</v>
      </c>
      <c r="B1440" s="420" t="s">
        <v>19</v>
      </c>
      <c r="C1440" s="420" t="s">
        <v>419</v>
      </c>
      <c r="D1440" s="420" t="s">
        <v>434</v>
      </c>
      <c r="E1440" t="s">
        <v>553</v>
      </c>
    </row>
    <row r="1441" spans="1:5">
      <c r="A1441" s="420" t="s">
        <v>463</v>
      </c>
      <c r="B1441" s="420" t="s">
        <v>19</v>
      </c>
      <c r="C1441" s="420" t="s">
        <v>419</v>
      </c>
      <c r="D1441" s="420" t="s">
        <v>435</v>
      </c>
      <c r="E1441" t="s">
        <v>553</v>
      </c>
    </row>
    <row r="1442" spans="1:5">
      <c r="A1442" s="420" t="s">
        <v>463</v>
      </c>
      <c r="B1442" s="420" t="s">
        <v>19</v>
      </c>
      <c r="C1442" s="420" t="s">
        <v>419</v>
      </c>
      <c r="D1442" s="420" t="s">
        <v>436</v>
      </c>
      <c r="E1442" t="s">
        <v>553</v>
      </c>
    </row>
    <row r="1443" spans="1:5">
      <c r="A1443" s="420" t="s">
        <v>463</v>
      </c>
      <c r="B1443" s="420" t="s">
        <v>19</v>
      </c>
      <c r="C1443" s="420" t="s">
        <v>419</v>
      </c>
      <c r="D1443" s="420" t="s">
        <v>421</v>
      </c>
      <c r="E1443" t="s">
        <v>553</v>
      </c>
    </row>
    <row r="1444" spans="1:5">
      <c r="A1444" s="420" t="s">
        <v>463</v>
      </c>
      <c r="B1444" s="420" t="s">
        <v>19</v>
      </c>
      <c r="C1444" s="420" t="s">
        <v>419</v>
      </c>
      <c r="D1444" s="420" t="s">
        <v>422</v>
      </c>
      <c r="E1444" t="s">
        <v>553</v>
      </c>
    </row>
    <row r="1445" spans="1:5">
      <c r="A1445" s="420" t="s">
        <v>463</v>
      </c>
      <c r="B1445" s="420" t="s">
        <v>19</v>
      </c>
      <c r="C1445" s="420" t="s">
        <v>419</v>
      </c>
      <c r="D1445" s="420" t="s">
        <v>423</v>
      </c>
      <c r="E1445" t="s">
        <v>553</v>
      </c>
    </row>
    <row r="1446" spans="1:5">
      <c r="A1446" s="420" t="s">
        <v>463</v>
      </c>
      <c r="B1446" s="420" t="s">
        <v>19</v>
      </c>
      <c r="C1446" s="420" t="s">
        <v>419</v>
      </c>
      <c r="D1446" s="420" t="s">
        <v>424</v>
      </c>
      <c r="E1446" t="s">
        <v>553</v>
      </c>
    </row>
    <row r="1447" spans="1:5">
      <c r="A1447" s="420" t="s">
        <v>463</v>
      </c>
      <c r="B1447" s="420" t="s">
        <v>19</v>
      </c>
      <c r="C1447" s="420" t="s">
        <v>419</v>
      </c>
      <c r="D1447" s="420" t="s">
        <v>425</v>
      </c>
      <c r="E1447" t="s">
        <v>553</v>
      </c>
    </row>
    <row r="1448" spans="1:5">
      <c r="A1448" s="420" t="s">
        <v>463</v>
      </c>
      <c r="B1448" s="420" t="s">
        <v>19</v>
      </c>
      <c r="C1448" s="420" t="s">
        <v>395</v>
      </c>
      <c r="D1448" s="420" t="s">
        <v>394</v>
      </c>
      <c r="E1448" t="s">
        <v>553</v>
      </c>
    </row>
    <row r="1449" spans="1:5">
      <c r="A1449" s="420" t="s">
        <v>463</v>
      </c>
      <c r="B1449" s="420" t="s">
        <v>19</v>
      </c>
      <c r="C1449" s="420" t="s">
        <v>395</v>
      </c>
      <c r="D1449" s="420" t="s">
        <v>396</v>
      </c>
      <c r="E1449" t="s">
        <v>553</v>
      </c>
    </row>
    <row r="1450" spans="1:5">
      <c r="A1450" s="420" t="s">
        <v>463</v>
      </c>
      <c r="B1450" s="420" t="s">
        <v>19</v>
      </c>
      <c r="C1450" s="420" t="s">
        <v>395</v>
      </c>
      <c r="D1450" s="420" t="s">
        <v>487</v>
      </c>
      <c r="E1450" t="s">
        <v>553</v>
      </c>
    </row>
    <row r="1451" spans="1:5">
      <c r="A1451" s="420" t="s">
        <v>463</v>
      </c>
      <c r="B1451" s="420" t="s">
        <v>19</v>
      </c>
      <c r="C1451" s="420" t="s">
        <v>395</v>
      </c>
      <c r="D1451" s="420" t="s">
        <v>397</v>
      </c>
      <c r="E1451" t="s">
        <v>555</v>
      </c>
    </row>
    <row r="1452" spans="1:5">
      <c r="A1452" s="420" t="s">
        <v>463</v>
      </c>
      <c r="B1452" s="420" t="s">
        <v>19</v>
      </c>
      <c r="C1452" s="420" t="s">
        <v>395</v>
      </c>
      <c r="D1452" s="420" t="s">
        <v>398</v>
      </c>
      <c r="E1452" t="s">
        <v>553</v>
      </c>
    </row>
    <row r="1453" spans="1:5">
      <c r="A1453" s="420" t="s">
        <v>463</v>
      </c>
      <c r="B1453" s="420" t="s">
        <v>19</v>
      </c>
      <c r="C1453" s="420" t="s">
        <v>395</v>
      </c>
      <c r="D1453" s="420" t="s">
        <v>399</v>
      </c>
      <c r="E1453" t="s">
        <v>553</v>
      </c>
    </row>
    <row r="1454" spans="1:5">
      <c r="A1454" s="420" t="s">
        <v>463</v>
      </c>
      <c r="B1454" s="420" t="s">
        <v>19</v>
      </c>
      <c r="C1454" s="420" t="s">
        <v>395</v>
      </c>
      <c r="D1454" s="420" t="s">
        <v>431</v>
      </c>
      <c r="E1454" t="s">
        <v>553</v>
      </c>
    </row>
    <row r="1455" spans="1:5">
      <c r="A1455" s="420" t="s">
        <v>463</v>
      </c>
      <c r="B1455" s="420" t="s">
        <v>19</v>
      </c>
      <c r="C1455" s="420" t="s">
        <v>395</v>
      </c>
      <c r="D1455" s="420" t="s">
        <v>414</v>
      </c>
      <c r="E1455" t="s">
        <v>553</v>
      </c>
    </row>
    <row r="1456" spans="1:5">
      <c r="A1456" s="420" t="s">
        <v>463</v>
      </c>
      <c r="B1456" s="420" t="s">
        <v>19</v>
      </c>
      <c r="C1456" s="420" t="s">
        <v>395</v>
      </c>
      <c r="D1456" s="420" t="s">
        <v>432</v>
      </c>
      <c r="E1456" t="s">
        <v>553</v>
      </c>
    </row>
    <row r="1457" spans="1:5">
      <c r="A1457" s="420" t="s">
        <v>463</v>
      </c>
      <c r="B1457" s="420" t="s">
        <v>19</v>
      </c>
      <c r="C1457" s="420" t="s">
        <v>395</v>
      </c>
      <c r="D1457" s="420" t="s">
        <v>452</v>
      </c>
      <c r="E1457" t="s">
        <v>553</v>
      </c>
    </row>
    <row r="1458" spans="1:5">
      <c r="A1458" s="420" t="s">
        <v>463</v>
      </c>
      <c r="B1458" s="420" t="s">
        <v>19</v>
      </c>
      <c r="C1458" s="420" t="s">
        <v>437</v>
      </c>
      <c r="D1458" s="420" t="s">
        <v>420</v>
      </c>
      <c r="E1458" t="s">
        <v>553</v>
      </c>
    </row>
    <row r="1459" spans="1:5">
      <c r="A1459" s="420" t="s">
        <v>463</v>
      </c>
      <c r="B1459" s="420" t="s">
        <v>19</v>
      </c>
      <c r="C1459" s="420" t="s">
        <v>437</v>
      </c>
      <c r="D1459" s="420" t="s">
        <v>438</v>
      </c>
      <c r="E1459" t="s">
        <v>553</v>
      </c>
    </row>
    <row r="1460" spans="1:5">
      <c r="A1460" s="420" t="s">
        <v>463</v>
      </c>
      <c r="B1460" s="420" t="s">
        <v>19</v>
      </c>
      <c r="C1460" s="420" t="s">
        <v>437</v>
      </c>
      <c r="D1460" s="420" t="s">
        <v>439</v>
      </c>
      <c r="E1460" t="s">
        <v>553</v>
      </c>
    </row>
    <row r="1461" spans="1:5">
      <c r="A1461" s="420" t="s">
        <v>463</v>
      </c>
      <c r="B1461" s="420" t="s">
        <v>19</v>
      </c>
      <c r="C1461" s="420" t="s">
        <v>437</v>
      </c>
      <c r="D1461" s="420" t="s">
        <v>465</v>
      </c>
      <c r="E1461" t="s">
        <v>553</v>
      </c>
    </row>
    <row r="1462" spans="1:5">
      <c r="A1462" s="420" t="s">
        <v>463</v>
      </c>
      <c r="B1462" s="420" t="s">
        <v>19</v>
      </c>
      <c r="C1462" s="420" t="s">
        <v>437</v>
      </c>
      <c r="D1462" s="420" t="s">
        <v>466</v>
      </c>
      <c r="E1462" t="s">
        <v>553</v>
      </c>
    </row>
    <row r="1463" spans="1:5">
      <c r="A1463" s="420" t="s">
        <v>463</v>
      </c>
      <c r="B1463" s="420" t="s">
        <v>19</v>
      </c>
      <c r="C1463" s="420" t="s">
        <v>437</v>
      </c>
      <c r="D1463" s="420" t="s">
        <v>467</v>
      </c>
      <c r="E1463" t="s">
        <v>553</v>
      </c>
    </row>
    <row r="1464" spans="1:5">
      <c r="A1464" s="420" t="s">
        <v>463</v>
      </c>
      <c r="B1464" s="420" t="s">
        <v>19</v>
      </c>
      <c r="C1464" s="420" t="s">
        <v>437</v>
      </c>
      <c r="D1464" s="420" t="s">
        <v>468</v>
      </c>
      <c r="E1464" t="s">
        <v>553</v>
      </c>
    </row>
    <row r="1465" spans="1:5">
      <c r="A1465" s="420" t="s">
        <v>463</v>
      </c>
      <c r="B1465" s="420" t="s">
        <v>19</v>
      </c>
      <c r="C1465" s="420" t="s">
        <v>437</v>
      </c>
      <c r="D1465" s="420" t="s">
        <v>469</v>
      </c>
      <c r="E1465" t="s">
        <v>553</v>
      </c>
    </row>
    <row r="1466" spans="1:5">
      <c r="A1466" s="420" t="s">
        <v>463</v>
      </c>
      <c r="B1466" s="420" t="s">
        <v>19</v>
      </c>
      <c r="C1466" s="420" t="s">
        <v>437</v>
      </c>
      <c r="D1466" s="420" t="s">
        <v>470</v>
      </c>
      <c r="E1466" t="s">
        <v>553</v>
      </c>
    </row>
    <row r="1467" spans="1:5">
      <c r="A1467" s="420" t="s">
        <v>463</v>
      </c>
      <c r="B1467" s="420" t="s">
        <v>19</v>
      </c>
      <c r="C1467" s="420" t="s">
        <v>437</v>
      </c>
      <c r="D1467" s="420" t="s">
        <v>443</v>
      </c>
      <c r="E1467" t="s">
        <v>553</v>
      </c>
    </row>
    <row r="1468" spans="1:5">
      <c r="A1468" s="420" t="s">
        <v>463</v>
      </c>
      <c r="B1468" s="420" t="s">
        <v>19</v>
      </c>
      <c r="C1468" s="420" t="s">
        <v>437</v>
      </c>
      <c r="D1468" s="420" t="s">
        <v>444</v>
      </c>
      <c r="E1468" t="s">
        <v>553</v>
      </c>
    </row>
    <row r="1469" spans="1:5">
      <c r="A1469" s="420" t="s">
        <v>463</v>
      </c>
      <c r="B1469" s="420" t="s">
        <v>19</v>
      </c>
      <c r="C1469" s="420" t="s">
        <v>437</v>
      </c>
      <c r="D1469" s="420" t="s">
        <v>445</v>
      </c>
      <c r="E1469" t="s">
        <v>553</v>
      </c>
    </row>
    <row r="1470" spans="1:5">
      <c r="A1470" s="420" t="s">
        <v>463</v>
      </c>
      <c r="B1470" s="420" t="s">
        <v>19</v>
      </c>
      <c r="C1470" s="420" t="s">
        <v>437</v>
      </c>
      <c r="D1470" s="420" t="s">
        <v>471</v>
      </c>
      <c r="E1470" t="s">
        <v>553</v>
      </c>
    </row>
    <row r="1471" spans="1:5">
      <c r="A1471" s="420" t="s">
        <v>463</v>
      </c>
      <c r="B1471" s="420" t="s">
        <v>19</v>
      </c>
      <c r="C1471" s="420" t="s">
        <v>437</v>
      </c>
      <c r="D1471" s="420" t="s">
        <v>472</v>
      </c>
      <c r="E1471" t="s">
        <v>553</v>
      </c>
    </row>
    <row r="1472" spans="1:5">
      <c r="A1472" s="420" t="s">
        <v>463</v>
      </c>
      <c r="B1472" s="420" t="s">
        <v>19</v>
      </c>
      <c r="C1472" s="420" t="s">
        <v>437</v>
      </c>
      <c r="D1472" s="420" t="s">
        <v>473</v>
      </c>
      <c r="E1472" t="s">
        <v>553</v>
      </c>
    </row>
    <row r="1473" spans="1:5">
      <c r="A1473" s="420" t="s">
        <v>463</v>
      </c>
      <c r="B1473" s="420" t="s">
        <v>19</v>
      </c>
      <c r="C1473" s="420" t="s">
        <v>437</v>
      </c>
      <c r="D1473" s="420" t="s">
        <v>449</v>
      </c>
      <c r="E1473" t="s">
        <v>553</v>
      </c>
    </row>
    <row r="1474" spans="1:5">
      <c r="A1474" s="420" t="s">
        <v>463</v>
      </c>
      <c r="B1474" s="420" t="s">
        <v>19</v>
      </c>
      <c r="C1474" s="420" t="s">
        <v>437</v>
      </c>
      <c r="D1474" s="420" t="s">
        <v>450</v>
      </c>
      <c r="E1474" t="s">
        <v>553</v>
      </c>
    </row>
    <row r="1475" spans="1:5">
      <c r="A1475" s="420" t="s">
        <v>463</v>
      </c>
      <c r="B1475" s="420" t="s">
        <v>19</v>
      </c>
      <c r="C1475" s="420" t="s">
        <v>437</v>
      </c>
      <c r="D1475" s="420" t="s">
        <v>451</v>
      </c>
      <c r="E1475" t="s">
        <v>553</v>
      </c>
    </row>
    <row r="1476" spans="1:5">
      <c r="A1476" s="420" t="s">
        <v>506</v>
      </c>
      <c r="B1476" s="420" t="s">
        <v>81</v>
      </c>
      <c r="C1476" s="420" t="s">
        <v>404</v>
      </c>
      <c r="D1476" s="420" t="s">
        <v>405</v>
      </c>
      <c r="E1476" t="s">
        <v>553</v>
      </c>
    </row>
    <row r="1477" spans="1:5">
      <c r="A1477" s="420" t="s">
        <v>506</v>
      </c>
      <c r="B1477" s="420" t="s">
        <v>81</v>
      </c>
      <c r="C1477" s="420" t="s">
        <v>404</v>
      </c>
      <c r="D1477" s="420" t="s">
        <v>406</v>
      </c>
      <c r="E1477" t="s">
        <v>553</v>
      </c>
    </row>
    <row r="1478" spans="1:5">
      <c r="A1478" s="420" t="s">
        <v>506</v>
      </c>
      <c r="B1478" s="420" t="s">
        <v>81</v>
      </c>
      <c r="C1478" s="420" t="s">
        <v>404</v>
      </c>
      <c r="D1478" s="420" t="s">
        <v>407</v>
      </c>
      <c r="E1478" t="s">
        <v>553</v>
      </c>
    </row>
    <row r="1479" spans="1:5">
      <c r="A1479" s="420" t="s">
        <v>506</v>
      </c>
      <c r="B1479" s="420" t="s">
        <v>81</v>
      </c>
      <c r="C1479" s="420" t="s">
        <v>404</v>
      </c>
      <c r="D1479" s="420" t="s">
        <v>443</v>
      </c>
      <c r="E1479" t="s">
        <v>553</v>
      </c>
    </row>
    <row r="1480" spans="1:5">
      <c r="A1480" s="420" t="s">
        <v>506</v>
      </c>
      <c r="B1480" s="420" t="s">
        <v>81</v>
      </c>
      <c r="C1480" s="420" t="s">
        <v>404</v>
      </c>
      <c r="D1480" s="420" t="s">
        <v>444</v>
      </c>
      <c r="E1480" t="s">
        <v>553</v>
      </c>
    </row>
    <row r="1481" spans="1:5">
      <c r="A1481" s="420" t="s">
        <v>506</v>
      </c>
      <c r="B1481" s="420" t="s">
        <v>81</v>
      </c>
      <c r="C1481" s="420" t="s">
        <v>404</v>
      </c>
      <c r="D1481" s="420" t="s">
        <v>445</v>
      </c>
      <c r="E1481" t="s">
        <v>553</v>
      </c>
    </row>
    <row r="1482" spans="1:5">
      <c r="A1482" s="420" t="s">
        <v>506</v>
      </c>
      <c r="B1482" s="420" t="s">
        <v>81</v>
      </c>
      <c r="C1482" s="420" t="s">
        <v>391</v>
      </c>
      <c r="D1482" s="420" t="s">
        <v>448</v>
      </c>
      <c r="E1482" t="s">
        <v>553</v>
      </c>
    </row>
    <row r="1483" spans="1:5">
      <c r="A1483" s="420" t="s">
        <v>506</v>
      </c>
      <c r="B1483" s="420" t="s">
        <v>81</v>
      </c>
      <c r="C1483" s="420" t="s">
        <v>391</v>
      </c>
      <c r="D1483" s="420" t="s">
        <v>412</v>
      </c>
      <c r="E1483" t="s">
        <v>553</v>
      </c>
    </row>
    <row r="1484" spans="1:5">
      <c r="A1484" s="420" t="s">
        <v>506</v>
      </c>
      <c r="B1484" s="420" t="s">
        <v>81</v>
      </c>
      <c r="C1484" s="420" t="s">
        <v>391</v>
      </c>
      <c r="D1484" s="420" t="s">
        <v>394</v>
      </c>
      <c r="E1484" t="s">
        <v>553</v>
      </c>
    </row>
    <row r="1485" spans="1:5">
      <c r="A1485" s="420" t="s">
        <v>506</v>
      </c>
      <c r="B1485" s="420" t="s">
        <v>81</v>
      </c>
      <c r="C1485" s="420" t="s">
        <v>391</v>
      </c>
      <c r="D1485" s="420" t="s">
        <v>396</v>
      </c>
      <c r="E1485" t="s">
        <v>553</v>
      </c>
    </row>
    <row r="1486" spans="1:5">
      <c r="A1486" s="420" t="s">
        <v>506</v>
      </c>
      <c r="B1486" s="420" t="s">
        <v>81</v>
      </c>
      <c r="C1486" s="420" t="s">
        <v>391</v>
      </c>
      <c r="D1486" s="420" t="s">
        <v>455</v>
      </c>
      <c r="E1486" t="s">
        <v>553</v>
      </c>
    </row>
    <row r="1487" spans="1:5">
      <c r="A1487" s="420" t="s">
        <v>506</v>
      </c>
      <c r="B1487" s="420" t="s">
        <v>81</v>
      </c>
      <c r="C1487" s="420" t="s">
        <v>391</v>
      </c>
      <c r="D1487" s="420" t="s">
        <v>398</v>
      </c>
      <c r="E1487" t="s">
        <v>553</v>
      </c>
    </row>
    <row r="1488" spans="1:5">
      <c r="A1488" s="420" t="s">
        <v>506</v>
      </c>
      <c r="B1488" s="420" t="s">
        <v>81</v>
      </c>
      <c r="C1488" s="420" t="s">
        <v>391</v>
      </c>
      <c r="D1488" s="420" t="s">
        <v>399</v>
      </c>
      <c r="E1488" t="s">
        <v>553</v>
      </c>
    </row>
    <row r="1489" spans="1:5">
      <c r="A1489" s="420" t="s">
        <v>506</v>
      </c>
      <c r="B1489" s="420" t="s">
        <v>81</v>
      </c>
      <c r="C1489" s="420" t="s">
        <v>391</v>
      </c>
      <c r="D1489" s="420" t="s">
        <v>431</v>
      </c>
      <c r="E1489" t="s">
        <v>553</v>
      </c>
    </row>
    <row r="1490" spans="1:5">
      <c r="A1490" s="420" t="s">
        <v>506</v>
      </c>
      <c r="B1490" s="420" t="s">
        <v>81</v>
      </c>
      <c r="C1490" s="420" t="s">
        <v>391</v>
      </c>
      <c r="D1490" s="420" t="s">
        <v>392</v>
      </c>
      <c r="E1490" t="s">
        <v>553</v>
      </c>
    </row>
    <row r="1491" spans="1:5">
      <c r="A1491" s="420" t="s">
        <v>506</v>
      </c>
      <c r="B1491" s="420" t="s">
        <v>81</v>
      </c>
      <c r="C1491" s="420" t="s">
        <v>391</v>
      </c>
      <c r="D1491" s="420" t="s">
        <v>413</v>
      </c>
      <c r="E1491" t="s">
        <v>553</v>
      </c>
    </row>
    <row r="1492" spans="1:5">
      <c r="A1492" s="420" t="s">
        <v>506</v>
      </c>
      <c r="B1492" s="420" t="s">
        <v>81</v>
      </c>
      <c r="C1492" s="420" t="s">
        <v>391</v>
      </c>
      <c r="D1492" s="420" t="s">
        <v>414</v>
      </c>
      <c r="E1492" t="s">
        <v>553</v>
      </c>
    </row>
    <row r="1493" spans="1:5">
      <c r="A1493" s="420" t="s">
        <v>506</v>
      </c>
      <c r="B1493" s="420" t="s">
        <v>81</v>
      </c>
      <c r="C1493" s="420" t="s">
        <v>391</v>
      </c>
      <c r="D1493" s="420" t="s">
        <v>449</v>
      </c>
      <c r="E1493" t="s">
        <v>553</v>
      </c>
    </row>
    <row r="1494" spans="1:5">
      <c r="A1494" s="420" t="s">
        <v>506</v>
      </c>
      <c r="B1494" s="420" t="s">
        <v>81</v>
      </c>
      <c r="C1494" s="420" t="s">
        <v>391</v>
      </c>
      <c r="D1494" s="420" t="s">
        <v>450</v>
      </c>
      <c r="E1494" t="s">
        <v>553</v>
      </c>
    </row>
    <row r="1495" spans="1:5">
      <c r="A1495" s="420" t="s">
        <v>506</v>
      </c>
      <c r="B1495" s="420" t="s">
        <v>81</v>
      </c>
      <c r="C1495" s="420" t="s">
        <v>391</v>
      </c>
      <c r="D1495" s="420" t="s">
        <v>451</v>
      </c>
      <c r="E1495" t="s">
        <v>553</v>
      </c>
    </row>
    <row r="1496" spans="1:5">
      <c r="A1496" s="420" t="s">
        <v>506</v>
      </c>
      <c r="B1496" s="420" t="s">
        <v>81</v>
      </c>
      <c r="C1496" s="420" t="s">
        <v>391</v>
      </c>
      <c r="D1496" s="420" t="s">
        <v>456</v>
      </c>
      <c r="E1496" t="s">
        <v>553</v>
      </c>
    </row>
    <row r="1497" spans="1:5">
      <c r="A1497" s="420" t="s">
        <v>506</v>
      </c>
      <c r="B1497" s="420" t="s">
        <v>81</v>
      </c>
      <c r="C1497" s="420" t="s">
        <v>391</v>
      </c>
      <c r="D1497" s="420" t="s">
        <v>457</v>
      </c>
      <c r="E1497" t="s">
        <v>553</v>
      </c>
    </row>
    <row r="1498" spans="1:5">
      <c r="A1498" s="420" t="s">
        <v>506</v>
      </c>
      <c r="B1498" s="420" t="s">
        <v>81</v>
      </c>
      <c r="C1498" s="420" t="s">
        <v>391</v>
      </c>
      <c r="D1498" s="420" t="s">
        <v>458</v>
      </c>
      <c r="E1498" t="s">
        <v>553</v>
      </c>
    </row>
    <row r="1499" spans="1:5">
      <c r="A1499" s="420" t="s">
        <v>506</v>
      </c>
      <c r="B1499" s="420" t="s">
        <v>81</v>
      </c>
      <c r="C1499" s="420" t="s">
        <v>391</v>
      </c>
      <c r="D1499" s="420" t="s">
        <v>415</v>
      </c>
      <c r="E1499" t="s">
        <v>553</v>
      </c>
    </row>
    <row r="1500" spans="1:5">
      <c r="A1500" s="420" t="s">
        <v>506</v>
      </c>
      <c r="B1500" s="420" t="s">
        <v>81</v>
      </c>
      <c r="C1500" s="420" t="s">
        <v>391</v>
      </c>
      <c r="D1500" s="420" t="s">
        <v>416</v>
      </c>
      <c r="E1500" t="s">
        <v>553</v>
      </c>
    </row>
    <row r="1501" spans="1:5">
      <c r="A1501" s="420" t="s">
        <v>506</v>
      </c>
      <c r="B1501" s="420" t="s">
        <v>81</v>
      </c>
      <c r="C1501" s="420" t="s">
        <v>391</v>
      </c>
      <c r="D1501" s="420" t="s">
        <v>417</v>
      </c>
      <c r="E1501" t="s">
        <v>553</v>
      </c>
    </row>
    <row r="1502" spans="1:5">
      <c r="A1502" s="420" t="s">
        <v>506</v>
      </c>
      <c r="B1502" s="420" t="s">
        <v>81</v>
      </c>
      <c r="C1502" s="420" t="s">
        <v>393</v>
      </c>
      <c r="D1502" s="420" t="s">
        <v>453</v>
      </c>
      <c r="E1502" t="s">
        <v>553</v>
      </c>
    </row>
    <row r="1503" spans="1:5">
      <c r="A1503" s="420" t="s">
        <v>506</v>
      </c>
      <c r="B1503" s="420" t="s">
        <v>81</v>
      </c>
      <c r="C1503" s="420" t="s">
        <v>393</v>
      </c>
      <c r="D1503" s="420" t="s">
        <v>394</v>
      </c>
      <c r="E1503" t="s">
        <v>553</v>
      </c>
    </row>
    <row r="1504" spans="1:5">
      <c r="A1504" s="420" t="s">
        <v>506</v>
      </c>
      <c r="B1504" s="420" t="s">
        <v>81</v>
      </c>
      <c r="C1504" s="420" t="s">
        <v>507</v>
      </c>
      <c r="D1504" s="420" t="s">
        <v>508</v>
      </c>
      <c r="E1504" t="s">
        <v>555</v>
      </c>
    </row>
    <row r="1505" spans="1:5">
      <c r="A1505" s="420" t="s">
        <v>506</v>
      </c>
      <c r="B1505" s="420" t="s">
        <v>81</v>
      </c>
      <c r="C1505" s="420" t="s">
        <v>507</v>
      </c>
      <c r="D1505" s="420" t="s">
        <v>396</v>
      </c>
      <c r="E1505" t="s">
        <v>555</v>
      </c>
    </row>
    <row r="1506" spans="1:5">
      <c r="A1506" s="420" t="s">
        <v>506</v>
      </c>
      <c r="B1506" s="420" t="s">
        <v>81</v>
      </c>
      <c r="C1506" s="420" t="s">
        <v>507</v>
      </c>
      <c r="D1506" s="420" t="s">
        <v>455</v>
      </c>
      <c r="E1506" t="s">
        <v>555</v>
      </c>
    </row>
    <row r="1507" spans="1:5">
      <c r="A1507" s="420" t="s">
        <v>506</v>
      </c>
      <c r="B1507" s="420" t="s">
        <v>81</v>
      </c>
      <c r="C1507" s="420" t="s">
        <v>441</v>
      </c>
      <c r="D1507" s="420" t="s">
        <v>396</v>
      </c>
      <c r="E1507" t="s">
        <v>555</v>
      </c>
    </row>
    <row r="1508" spans="1:5">
      <c r="A1508" s="420" t="s">
        <v>506</v>
      </c>
      <c r="B1508" s="420" t="s">
        <v>81</v>
      </c>
      <c r="C1508" s="420" t="s">
        <v>419</v>
      </c>
      <c r="D1508" s="420" t="s">
        <v>554</v>
      </c>
      <c r="E1508" t="s">
        <v>553</v>
      </c>
    </row>
    <row r="1509" spans="1:5">
      <c r="A1509" s="420" t="s">
        <v>506</v>
      </c>
      <c r="B1509" s="420" t="s">
        <v>81</v>
      </c>
      <c r="C1509" s="420" t="s">
        <v>419</v>
      </c>
      <c r="D1509" s="420" t="s">
        <v>480</v>
      </c>
      <c r="E1509" t="s">
        <v>553</v>
      </c>
    </row>
    <row r="1510" spans="1:5">
      <c r="A1510" s="420" t="s">
        <v>506</v>
      </c>
      <c r="B1510" s="420" t="s">
        <v>81</v>
      </c>
      <c r="C1510" s="420" t="s">
        <v>419</v>
      </c>
      <c r="D1510" s="420" t="s">
        <v>499</v>
      </c>
      <c r="E1510" t="s">
        <v>553</v>
      </c>
    </row>
    <row r="1511" spans="1:5">
      <c r="A1511" s="420" t="s">
        <v>506</v>
      </c>
      <c r="B1511" s="420" t="s">
        <v>81</v>
      </c>
      <c r="C1511" s="420" t="s">
        <v>419</v>
      </c>
      <c r="D1511" s="420" t="s">
        <v>420</v>
      </c>
      <c r="E1511" t="s">
        <v>553</v>
      </c>
    </row>
    <row r="1512" spans="1:5">
      <c r="A1512" s="420" t="s">
        <v>506</v>
      </c>
      <c r="B1512" s="420" t="s">
        <v>81</v>
      </c>
      <c r="C1512" s="420" t="s">
        <v>419</v>
      </c>
      <c r="D1512" s="420" t="s">
        <v>434</v>
      </c>
      <c r="E1512" t="s">
        <v>553</v>
      </c>
    </row>
    <row r="1513" spans="1:5">
      <c r="A1513" s="420" t="s">
        <v>506</v>
      </c>
      <c r="B1513" s="420" t="s">
        <v>81</v>
      </c>
      <c r="C1513" s="420" t="s">
        <v>419</v>
      </c>
      <c r="D1513" s="420" t="s">
        <v>435</v>
      </c>
      <c r="E1513" t="s">
        <v>553</v>
      </c>
    </row>
    <row r="1514" spans="1:5">
      <c r="A1514" s="420" t="s">
        <v>506</v>
      </c>
      <c r="B1514" s="420" t="s">
        <v>81</v>
      </c>
      <c r="C1514" s="420" t="s">
        <v>419</v>
      </c>
      <c r="D1514" s="420" t="s">
        <v>436</v>
      </c>
      <c r="E1514" t="s">
        <v>553</v>
      </c>
    </row>
    <row r="1515" spans="1:5">
      <c r="A1515" s="420" t="s">
        <v>506</v>
      </c>
      <c r="B1515" s="420" t="s">
        <v>81</v>
      </c>
      <c r="C1515" s="420" t="s">
        <v>419</v>
      </c>
      <c r="D1515" s="420" t="s">
        <v>421</v>
      </c>
      <c r="E1515" t="s">
        <v>553</v>
      </c>
    </row>
    <row r="1516" spans="1:5">
      <c r="A1516" s="420" t="s">
        <v>506</v>
      </c>
      <c r="B1516" s="420" t="s">
        <v>81</v>
      </c>
      <c r="C1516" s="420" t="s">
        <v>419</v>
      </c>
      <c r="D1516" s="420" t="s">
        <v>422</v>
      </c>
      <c r="E1516" t="s">
        <v>553</v>
      </c>
    </row>
    <row r="1517" spans="1:5">
      <c r="A1517" s="420" t="s">
        <v>506</v>
      </c>
      <c r="B1517" s="420" t="s">
        <v>81</v>
      </c>
      <c r="C1517" s="420" t="s">
        <v>419</v>
      </c>
      <c r="D1517" s="420" t="s">
        <v>423</v>
      </c>
      <c r="E1517" t="s">
        <v>553</v>
      </c>
    </row>
    <row r="1518" spans="1:5">
      <c r="A1518" s="420" t="s">
        <v>506</v>
      </c>
      <c r="B1518" s="420" t="s">
        <v>81</v>
      </c>
      <c r="C1518" s="420" t="s">
        <v>419</v>
      </c>
      <c r="D1518" s="420" t="s">
        <v>424</v>
      </c>
      <c r="E1518" t="s">
        <v>553</v>
      </c>
    </row>
    <row r="1519" spans="1:5">
      <c r="A1519" s="420" t="s">
        <v>506</v>
      </c>
      <c r="B1519" s="420" t="s">
        <v>81</v>
      </c>
      <c r="C1519" s="420" t="s">
        <v>419</v>
      </c>
      <c r="D1519" s="420" t="s">
        <v>425</v>
      </c>
      <c r="E1519" t="s">
        <v>553</v>
      </c>
    </row>
    <row r="1520" spans="1:5">
      <c r="A1520" s="420" t="s">
        <v>506</v>
      </c>
      <c r="B1520" s="420" t="s">
        <v>81</v>
      </c>
      <c r="C1520" s="420" t="s">
        <v>426</v>
      </c>
      <c r="D1520" s="420" t="s">
        <v>446</v>
      </c>
      <c r="E1520" t="s">
        <v>555</v>
      </c>
    </row>
    <row r="1521" spans="1:5">
      <c r="A1521" s="420" t="s">
        <v>506</v>
      </c>
      <c r="B1521" s="420" t="s">
        <v>81</v>
      </c>
      <c r="C1521" s="420" t="s">
        <v>426</v>
      </c>
      <c r="D1521" s="420" t="s">
        <v>424</v>
      </c>
      <c r="E1521" t="s">
        <v>555</v>
      </c>
    </row>
    <row r="1522" spans="1:5">
      <c r="A1522" s="420" t="s">
        <v>506</v>
      </c>
      <c r="B1522" s="420" t="s">
        <v>81</v>
      </c>
      <c r="C1522" s="420" t="s">
        <v>426</v>
      </c>
      <c r="D1522" s="420" t="s">
        <v>428</v>
      </c>
      <c r="E1522" t="s">
        <v>555</v>
      </c>
    </row>
    <row r="1523" spans="1:5">
      <c r="A1523" s="420" t="s">
        <v>506</v>
      </c>
      <c r="B1523" s="420" t="s">
        <v>81</v>
      </c>
      <c r="C1523" s="420" t="s">
        <v>395</v>
      </c>
      <c r="D1523" s="420" t="s">
        <v>394</v>
      </c>
      <c r="E1523" t="s">
        <v>553</v>
      </c>
    </row>
    <row r="1524" spans="1:5">
      <c r="A1524" s="420" t="s">
        <v>506</v>
      </c>
      <c r="B1524" s="420" t="s">
        <v>81</v>
      </c>
      <c r="C1524" s="420" t="s">
        <v>395</v>
      </c>
      <c r="D1524" s="420" t="s">
        <v>396</v>
      </c>
      <c r="E1524" t="s">
        <v>553</v>
      </c>
    </row>
    <row r="1525" spans="1:5">
      <c r="A1525" s="420" t="s">
        <v>506</v>
      </c>
      <c r="B1525" s="420" t="s">
        <v>81</v>
      </c>
      <c r="C1525" s="420" t="s">
        <v>395</v>
      </c>
      <c r="D1525" s="420" t="s">
        <v>487</v>
      </c>
      <c r="E1525" t="s">
        <v>553</v>
      </c>
    </row>
    <row r="1526" spans="1:5">
      <c r="A1526" s="420" t="s">
        <v>506</v>
      </c>
      <c r="B1526" s="420" t="s">
        <v>81</v>
      </c>
      <c r="C1526" s="420" t="s">
        <v>395</v>
      </c>
      <c r="D1526" s="420" t="s">
        <v>397</v>
      </c>
      <c r="E1526" t="s">
        <v>555</v>
      </c>
    </row>
    <row r="1527" spans="1:5">
      <c r="A1527" s="420" t="s">
        <v>506</v>
      </c>
      <c r="B1527" s="420" t="s">
        <v>81</v>
      </c>
      <c r="C1527" s="420" t="s">
        <v>395</v>
      </c>
      <c r="D1527" s="420" t="s">
        <v>398</v>
      </c>
      <c r="E1527" t="s">
        <v>553</v>
      </c>
    </row>
    <row r="1528" spans="1:5">
      <c r="A1528" s="420" t="s">
        <v>506</v>
      </c>
      <c r="B1528" s="420" t="s">
        <v>81</v>
      </c>
      <c r="C1528" s="420" t="s">
        <v>395</v>
      </c>
      <c r="D1528" s="420" t="s">
        <v>399</v>
      </c>
      <c r="E1528" t="s">
        <v>553</v>
      </c>
    </row>
    <row r="1529" spans="1:5">
      <c r="A1529" s="420" t="s">
        <v>506</v>
      </c>
      <c r="B1529" s="420" t="s">
        <v>81</v>
      </c>
      <c r="C1529" s="420" t="s">
        <v>395</v>
      </c>
      <c r="D1529" s="420" t="s">
        <v>431</v>
      </c>
      <c r="E1529" t="s">
        <v>553</v>
      </c>
    </row>
    <row r="1530" spans="1:5">
      <c r="A1530" s="420" t="s">
        <v>506</v>
      </c>
      <c r="B1530" s="420" t="s">
        <v>81</v>
      </c>
      <c r="C1530" s="420" t="s">
        <v>395</v>
      </c>
      <c r="D1530" s="420" t="s">
        <v>414</v>
      </c>
      <c r="E1530" t="s">
        <v>553</v>
      </c>
    </row>
    <row r="1531" spans="1:5">
      <c r="A1531" s="420" t="s">
        <v>506</v>
      </c>
      <c r="B1531" s="420" t="s">
        <v>81</v>
      </c>
      <c r="C1531" s="420" t="s">
        <v>395</v>
      </c>
      <c r="D1531" s="420" t="s">
        <v>432</v>
      </c>
      <c r="E1531" t="s">
        <v>553</v>
      </c>
    </row>
    <row r="1532" spans="1:5">
      <c r="A1532" s="420" t="s">
        <v>506</v>
      </c>
      <c r="B1532" s="420" t="s">
        <v>81</v>
      </c>
      <c r="C1532" s="420" t="s">
        <v>395</v>
      </c>
      <c r="D1532" s="420" t="s">
        <v>452</v>
      </c>
      <c r="E1532" t="s">
        <v>553</v>
      </c>
    </row>
    <row r="1533" spans="1:5">
      <c r="A1533" s="420" t="s">
        <v>506</v>
      </c>
      <c r="B1533" s="420" t="s">
        <v>81</v>
      </c>
      <c r="C1533" s="420" t="s">
        <v>437</v>
      </c>
      <c r="D1533" s="420" t="s">
        <v>420</v>
      </c>
      <c r="E1533" t="s">
        <v>553</v>
      </c>
    </row>
    <row r="1534" spans="1:5">
      <c r="A1534" s="420" t="s">
        <v>506</v>
      </c>
      <c r="B1534" s="420" t="s">
        <v>81</v>
      </c>
      <c r="C1534" s="420" t="s">
        <v>437</v>
      </c>
      <c r="D1534" s="420" t="s">
        <v>438</v>
      </c>
      <c r="E1534" t="s">
        <v>553</v>
      </c>
    </row>
    <row r="1535" spans="1:5">
      <c r="A1535" s="420" t="s">
        <v>506</v>
      </c>
      <c r="B1535" s="420" t="s">
        <v>81</v>
      </c>
      <c r="C1535" s="420" t="s">
        <v>437</v>
      </c>
      <c r="D1535" s="420" t="s">
        <v>439</v>
      </c>
      <c r="E1535" t="s">
        <v>553</v>
      </c>
    </row>
    <row r="1536" spans="1:5">
      <c r="A1536" s="420" t="s">
        <v>506</v>
      </c>
      <c r="B1536" s="420" t="s">
        <v>81</v>
      </c>
      <c r="C1536" s="420" t="s">
        <v>437</v>
      </c>
      <c r="D1536" s="420" t="s">
        <v>465</v>
      </c>
      <c r="E1536" t="s">
        <v>553</v>
      </c>
    </row>
    <row r="1537" spans="1:5">
      <c r="A1537" s="420" t="s">
        <v>506</v>
      </c>
      <c r="B1537" s="420" t="s">
        <v>81</v>
      </c>
      <c r="C1537" s="420" t="s">
        <v>437</v>
      </c>
      <c r="D1537" s="420" t="s">
        <v>466</v>
      </c>
      <c r="E1537" t="s">
        <v>553</v>
      </c>
    </row>
    <row r="1538" spans="1:5">
      <c r="A1538" s="420" t="s">
        <v>506</v>
      </c>
      <c r="B1538" s="420" t="s">
        <v>81</v>
      </c>
      <c r="C1538" s="420" t="s">
        <v>437</v>
      </c>
      <c r="D1538" s="420" t="s">
        <v>467</v>
      </c>
      <c r="E1538" t="s">
        <v>553</v>
      </c>
    </row>
    <row r="1539" spans="1:5">
      <c r="A1539" s="420" t="s">
        <v>506</v>
      </c>
      <c r="B1539" s="420" t="s">
        <v>81</v>
      </c>
      <c r="C1539" s="420" t="s">
        <v>437</v>
      </c>
      <c r="D1539" s="420" t="s">
        <v>468</v>
      </c>
      <c r="E1539" t="s">
        <v>553</v>
      </c>
    </row>
    <row r="1540" spans="1:5">
      <c r="A1540" s="420" t="s">
        <v>506</v>
      </c>
      <c r="B1540" s="420" t="s">
        <v>81</v>
      </c>
      <c r="C1540" s="420" t="s">
        <v>437</v>
      </c>
      <c r="D1540" s="420" t="s">
        <v>469</v>
      </c>
      <c r="E1540" t="s">
        <v>553</v>
      </c>
    </row>
    <row r="1541" spans="1:5">
      <c r="A1541" s="420" t="s">
        <v>506</v>
      </c>
      <c r="B1541" s="420" t="s">
        <v>81</v>
      </c>
      <c r="C1541" s="420" t="s">
        <v>437</v>
      </c>
      <c r="D1541" s="420" t="s">
        <v>470</v>
      </c>
      <c r="E1541" t="s">
        <v>553</v>
      </c>
    </row>
    <row r="1542" spans="1:5">
      <c r="A1542" s="420" t="s">
        <v>506</v>
      </c>
      <c r="B1542" s="420" t="s">
        <v>81</v>
      </c>
      <c r="C1542" s="420" t="s">
        <v>437</v>
      </c>
      <c r="D1542" s="420" t="s">
        <v>443</v>
      </c>
      <c r="E1542" t="s">
        <v>553</v>
      </c>
    </row>
    <row r="1543" spans="1:5">
      <c r="A1543" s="420" t="s">
        <v>506</v>
      </c>
      <c r="B1543" s="420" t="s">
        <v>81</v>
      </c>
      <c r="C1543" s="420" t="s">
        <v>437</v>
      </c>
      <c r="D1543" s="420" t="s">
        <v>444</v>
      </c>
      <c r="E1543" t="s">
        <v>553</v>
      </c>
    </row>
    <row r="1544" spans="1:5">
      <c r="A1544" s="420" t="s">
        <v>506</v>
      </c>
      <c r="B1544" s="420" t="s">
        <v>81</v>
      </c>
      <c r="C1544" s="420" t="s">
        <v>437</v>
      </c>
      <c r="D1544" s="420" t="s">
        <v>445</v>
      </c>
      <c r="E1544" t="s">
        <v>553</v>
      </c>
    </row>
    <row r="1545" spans="1:5">
      <c r="A1545" s="420" t="s">
        <v>506</v>
      </c>
      <c r="B1545" s="420" t="s">
        <v>81</v>
      </c>
      <c r="C1545" s="420" t="s">
        <v>437</v>
      </c>
      <c r="D1545" s="420" t="s">
        <v>471</v>
      </c>
      <c r="E1545" t="s">
        <v>553</v>
      </c>
    </row>
    <row r="1546" spans="1:5">
      <c r="A1546" s="420" t="s">
        <v>506</v>
      </c>
      <c r="B1546" s="420" t="s">
        <v>81</v>
      </c>
      <c r="C1546" s="420" t="s">
        <v>437</v>
      </c>
      <c r="D1546" s="420" t="s">
        <v>472</v>
      </c>
      <c r="E1546" t="s">
        <v>553</v>
      </c>
    </row>
    <row r="1547" spans="1:5">
      <c r="A1547" s="420" t="s">
        <v>506</v>
      </c>
      <c r="B1547" s="420" t="s">
        <v>81</v>
      </c>
      <c r="C1547" s="420" t="s">
        <v>437</v>
      </c>
      <c r="D1547" s="420" t="s">
        <v>473</v>
      </c>
      <c r="E1547" t="s">
        <v>553</v>
      </c>
    </row>
    <row r="1548" spans="1:5">
      <c r="A1548" s="420" t="s">
        <v>506</v>
      </c>
      <c r="B1548" s="420" t="s">
        <v>81</v>
      </c>
      <c r="C1548" s="420" t="s">
        <v>437</v>
      </c>
      <c r="D1548" s="420" t="s">
        <v>449</v>
      </c>
      <c r="E1548" t="s">
        <v>553</v>
      </c>
    </row>
    <row r="1549" spans="1:5">
      <c r="A1549" s="420" t="s">
        <v>506</v>
      </c>
      <c r="B1549" s="420" t="s">
        <v>81</v>
      </c>
      <c r="C1549" s="420" t="s">
        <v>437</v>
      </c>
      <c r="D1549" s="420" t="s">
        <v>450</v>
      </c>
      <c r="E1549" t="s">
        <v>553</v>
      </c>
    </row>
    <row r="1550" spans="1:5">
      <c r="A1550" s="420" t="s">
        <v>506</v>
      </c>
      <c r="B1550" s="420" t="s">
        <v>81</v>
      </c>
      <c r="C1550" s="420" t="s">
        <v>437</v>
      </c>
      <c r="D1550" s="420" t="s">
        <v>451</v>
      </c>
      <c r="E1550" t="s">
        <v>553</v>
      </c>
    </row>
    <row r="1551" spans="1:5">
      <c r="A1551" s="420" t="s">
        <v>509</v>
      </c>
      <c r="B1551" s="420" t="s">
        <v>54</v>
      </c>
      <c r="C1551" s="420" t="s">
        <v>404</v>
      </c>
      <c r="D1551" s="420" t="s">
        <v>405</v>
      </c>
      <c r="E1551" t="s">
        <v>553</v>
      </c>
    </row>
    <row r="1552" spans="1:5">
      <c r="A1552" s="420" t="s">
        <v>509</v>
      </c>
      <c r="B1552" s="420" t="s">
        <v>54</v>
      </c>
      <c r="C1552" s="420" t="s">
        <v>404</v>
      </c>
      <c r="D1552" s="420" t="s">
        <v>406</v>
      </c>
      <c r="E1552" t="s">
        <v>553</v>
      </c>
    </row>
    <row r="1553" spans="1:5">
      <c r="A1553" s="420" t="s">
        <v>509</v>
      </c>
      <c r="B1553" s="420" t="s">
        <v>54</v>
      </c>
      <c r="C1553" s="420" t="s">
        <v>404</v>
      </c>
      <c r="D1553" s="420" t="s">
        <v>407</v>
      </c>
      <c r="E1553" t="s">
        <v>553</v>
      </c>
    </row>
    <row r="1554" spans="1:5">
      <c r="A1554" s="420" t="s">
        <v>509</v>
      </c>
      <c r="B1554" s="420" t="s">
        <v>54</v>
      </c>
      <c r="C1554" s="420" t="s">
        <v>404</v>
      </c>
      <c r="D1554" s="420" t="s">
        <v>443</v>
      </c>
      <c r="E1554" t="s">
        <v>553</v>
      </c>
    </row>
    <row r="1555" spans="1:5">
      <c r="A1555" s="420" t="s">
        <v>509</v>
      </c>
      <c r="B1555" s="420" t="s">
        <v>54</v>
      </c>
      <c r="C1555" s="420" t="s">
        <v>404</v>
      </c>
      <c r="D1555" s="420" t="s">
        <v>444</v>
      </c>
      <c r="E1555" t="s">
        <v>553</v>
      </c>
    </row>
    <row r="1556" spans="1:5">
      <c r="A1556" s="420" t="s">
        <v>509</v>
      </c>
      <c r="B1556" s="420" t="s">
        <v>54</v>
      </c>
      <c r="C1556" s="420" t="s">
        <v>404</v>
      </c>
      <c r="D1556" s="420" t="s">
        <v>445</v>
      </c>
      <c r="E1556" t="s">
        <v>553</v>
      </c>
    </row>
    <row r="1557" spans="1:5">
      <c r="A1557" s="420" t="s">
        <v>509</v>
      </c>
      <c r="B1557" s="420" t="s">
        <v>54</v>
      </c>
      <c r="C1557" s="420" t="s">
        <v>408</v>
      </c>
      <c r="D1557" s="420" t="s">
        <v>430</v>
      </c>
      <c r="E1557" t="s">
        <v>555</v>
      </c>
    </row>
    <row r="1558" spans="1:5">
      <c r="A1558" s="420" t="s">
        <v>509</v>
      </c>
      <c r="B1558" s="420" t="s">
        <v>54</v>
      </c>
      <c r="C1558" s="420" t="s">
        <v>408</v>
      </c>
      <c r="D1558" s="420" t="s">
        <v>504</v>
      </c>
      <c r="E1558" t="s">
        <v>555</v>
      </c>
    </row>
    <row r="1559" spans="1:5">
      <c r="A1559" s="420" t="s">
        <v>509</v>
      </c>
      <c r="B1559" s="420" t="s">
        <v>54</v>
      </c>
      <c r="C1559" s="420" t="s">
        <v>391</v>
      </c>
      <c r="D1559" s="420" t="s">
        <v>448</v>
      </c>
      <c r="E1559" t="s">
        <v>553</v>
      </c>
    </row>
    <row r="1560" spans="1:5">
      <c r="A1560" s="420" t="s">
        <v>509</v>
      </c>
      <c r="B1560" s="420" t="s">
        <v>54</v>
      </c>
      <c r="C1560" s="420" t="s">
        <v>391</v>
      </c>
      <c r="D1560" s="420" t="s">
        <v>412</v>
      </c>
      <c r="E1560" t="s">
        <v>553</v>
      </c>
    </row>
    <row r="1561" spans="1:5">
      <c r="A1561" s="420" t="s">
        <v>509</v>
      </c>
      <c r="B1561" s="420" t="s">
        <v>54</v>
      </c>
      <c r="C1561" s="420" t="s">
        <v>391</v>
      </c>
      <c r="D1561" s="420" t="s">
        <v>394</v>
      </c>
      <c r="E1561" t="s">
        <v>553</v>
      </c>
    </row>
    <row r="1562" spans="1:5">
      <c r="A1562" s="420" t="s">
        <v>509</v>
      </c>
      <c r="B1562" s="420" t="s">
        <v>54</v>
      </c>
      <c r="C1562" s="420" t="s">
        <v>391</v>
      </c>
      <c r="D1562" s="420" t="s">
        <v>396</v>
      </c>
      <c r="E1562" t="s">
        <v>553</v>
      </c>
    </row>
    <row r="1563" spans="1:5">
      <c r="A1563" s="420" t="s">
        <v>509</v>
      </c>
      <c r="B1563" s="420" t="s">
        <v>54</v>
      </c>
      <c r="C1563" s="420" t="s">
        <v>391</v>
      </c>
      <c r="D1563" s="420" t="s">
        <v>455</v>
      </c>
      <c r="E1563" t="s">
        <v>553</v>
      </c>
    </row>
    <row r="1564" spans="1:5">
      <c r="A1564" s="420" t="s">
        <v>509</v>
      </c>
      <c r="B1564" s="420" t="s">
        <v>54</v>
      </c>
      <c r="C1564" s="420" t="s">
        <v>391</v>
      </c>
      <c r="D1564" s="420" t="s">
        <v>398</v>
      </c>
      <c r="E1564" t="s">
        <v>553</v>
      </c>
    </row>
    <row r="1565" spans="1:5">
      <c r="A1565" s="420" t="s">
        <v>509</v>
      </c>
      <c r="B1565" s="420" t="s">
        <v>54</v>
      </c>
      <c r="C1565" s="420" t="s">
        <v>391</v>
      </c>
      <c r="D1565" s="420" t="s">
        <v>399</v>
      </c>
      <c r="E1565" t="s">
        <v>553</v>
      </c>
    </row>
    <row r="1566" spans="1:5">
      <c r="A1566" s="420" t="s">
        <v>509</v>
      </c>
      <c r="B1566" s="420" t="s">
        <v>54</v>
      </c>
      <c r="C1566" s="420" t="s">
        <v>391</v>
      </c>
      <c r="D1566" s="420" t="s">
        <v>431</v>
      </c>
      <c r="E1566" t="s">
        <v>553</v>
      </c>
    </row>
    <row r="1567" spans="1:5">
      <c r="A1567" s="420" t="s">
        <v>509</v>
      </c>
      <c r="B1567" s="420" t="s">
        <v>54</v>
      </c>
      <c r="C1567" s="420" t="s">
        <v>391</v>
      </c>
      <c r="D1567" s="420" t="s">
        <v>392</v>
      </c>
      <c r="E1567" t="s">
        <v>553</v>
      </c>
    </row>
    <row r="1568" spans="1:5">
      <c r="A1568" s="420" t="s">
        <v>509</v>
      </c>
      <c r="B1568" s="420" t="s">
        <v>54</v>
      </c>
      <c r="C1568" s="420" t="s">
        <v>391</v>
      </c>
      <c r="D1568" s="420" t="s">
        <v>413</v>
      </c>
      <c r="E1568" t="s">
        <v>553</v>
      </c>
    </row>
    <row r="1569" spans="1:5">
      <c r="A1569" s="420" t="s">
        <v>509</v>
      </c>
      <c r="B1569" s="420" t="s">
        <v>54</v>
      </c>
      <c r="C1569" s="420" t="s">
        <v>391</v>
      </c>
      <c r="D1569" s="420" t="s">
        <v>414</v>
      </c>
      <c r="E1569" t="s">
        <v>553</v>
      </c>
    </row>
    <row r="1570" spans="1:5">
      <c r="A1570" s="420" t="s">
        <v>509</v>
      </c>
      <c r="B1570" s="420" t="s">
        <v>54</v>
      </c>
      <c r="C1570" s="420" t="s">
        <v>391</v>
      </c>
      <c r="D1570" s="420" t="s">
        <v>449</v>
      </c>
      <c r="E1570" t="s">
        <v>553</v>
      </c>
    </row>
    <row r="1571" spans="1:5">
      <c r="A1571" s="420" t="s">
        <v>509</v>
      </c>
      <c r="B1571" s="420" t="s">
        <v>54</v>
      </c>
      <c r="C1571" s="420" t="s">
        <v>391</v>
      </c>
      <c r="D1571" s="420" t="s">
        <v>450</v>
      </c>
      <c r="E1571" t="s">
        <v>553</v>
      </c>
    </row>
    <row r="1572" spans="1:5">
      <c r="A1572" s="420" t="s">
        <v>509</v>
      </c>
      <c r="B1572" s="420" t="s">
        <v>54</v>
      </c>
      <c r="C1572" s="420" t="s">
        <v>391</v>
      </c>
      <c r="D1572" s="420" t="s">
        <v>451</v>
      </c>
      <c r="E1572" t="s">
        <v>553</v>
      </c>
    </row>
    <row r="1573" spans="1:5">
      <c r="A1573" s="420" t="s">
        <v>509</v>
      </c>
      <c r="B1573" s="420" t="s">
        <v>54</v>
      </c>
      <c r="C1573" s="420" t="s">
        <v>391</v>
      </c>
      <c r="D1573" s="420" t="s">
        <v>456</v>
      </c>
      <c r="E1573" t="s">
        <v>553</v>
      </c>
    </row>
    <row r="1574" spans="1:5">
      <c r="A1574" s="420" t="s">
        <v>509</v>
      </c>
      <c r="B1574" s="420" t="s">
        <v>54</v>
      </c>
      <c r="C1574" s="420" t="s">
        <v>391</v>
      </c>
      <c r="D1574" s="420" t="s">
        <v>457</v>
      </c>
      <c r="E1574" t="s">
        <v>553</v>
      </c>
    </row>
    <row r="1575" spans="1:5">
      <c r="A1575" s="420" t="s">
        <v>509</v>
      </c>
      <c r="B1575" s="420" t="s">
        <v>54</v>
      </c>
      <c r="C1575" s="420" t="s">
        <v>391</v>
      </c>
      <c r="D1575" s="420" t="s">
        <v>458</v>
      </c>
      <c r="E1575" t="s">
        <v>553</v>
      </c>
    </row>
    <row r="1576" spans="1:5">
      <c r="A1576" s="420" t="s">
        <v>509</v>
      </c>
      <c r="B1576" s="420" t="s">
        <v>54</v>
      </c>
      <c r="C1576" s="420" t="s">
        <v>391</v>
      </c>
      <c r="D1576" s="420" t="s">
        <v>415</v>
      </c>
      <c r="E1576" t="s">
        <v>553</v>
      </c>
    </row>
    <row r="1577" spans="1:5">
      <c r="A1577" s="420" t="s">
        <v>509</v>
      </c>
      <c r="B1577" s="420" t="s">
        <v>54</v>
      </c>
      <c r="C1577" s="420" t="s">
        <v>391</v>
      </c>
      <c r="D1577" s="420" t="s">
        <v>416</v>
      </c>
      <c r="E1577" t="s">
        <v>553</v>
      </c>
    </row>
    <row r="1578" spans="1:5">
      <c r="A1578" s="420" t="s">
        <v>509</v>
      </c>
      <c r="B1578" s="420" t="s">
        <v>54</v>
      </c>
      <c r="C1578" s="420" t="s">
        <v>391</v>
      </c>
      <c r="D1578" s="420" t="s">
        <v>417</v>
      </c>
      <c r="E1578" t="s">
        <v>553</v>
      </c>
    </row>
    <row r="1579" spans="1:5">
      <c r="A1579" s="420" t="s">
        <v>509</v>
      </c>
      <c r="B1579" s="420" t="s">
        <v>54</v>
      </c>
      <c r="C1579" s="420" t="s">
        <v>393</v>
      </c>
      <c r="D1579" s="420" t="s">
        <v>453</v>
      </c>
      <c r="E1579" t="s">
        <v>553</v>
      </c>
    </row>
    <row r="1580" spans="1:5">
      <c r="A1580" s="420" t="s">
        <v>509</v>
      </c>
      <c r="B1580" s="420" t="s">
        <v>54</v>
      </c>
      <c r="C1580" s="420" t="s">
        <v>393</v>
      </c>
      <c r="D1580" s="420" t="s">
        <v>394</v>
      </c>
      <c r="E1580" t="s">
        <v>553</v>
      </c>
    </row>
    <row r="1581" spans="1:5">
      <c r="A1581" s="420" t="s">
        <v>509</v>
      </c>
      <c r="B1581" s="420" t="s">
        <v>54</v>
      </c>
      <c r="C1581" s="420" t="s">
        <v>507</v>
      </c>
      <c r="D1581" s="420" t="s">
        <v>508</v>
      </c>
      <c r="E1581" t="s">
        <v>555</v>
      </c>
    </row>
    <row r="1582" spans="1:5">
      <c r="A1582" s="420" t="s">
        <v>509</v>
      </c>
      <c r="B1582" s="420" t="s">
        <v>54</v>
      </c>
      <c r="C1582" s="420" t="s">
        <v>507</v>
      </c>
      <c r="D1582" s="420" t="s">
        <v>396</v>
      </c>
      <c r="E1582" t="s">
        <v>555</v>
      </c>
    </row>
    <row r="1583" spans="1:5">
      <c r="A1583" s="420" t="s">
        <v>509</v>
      </c>
      <c r="B1583" s="420" t="s">
        <v>54</v>
      </c>
      <c r="C1583" s="420" t="s">
        <v>507</v>
      </c>
      <c r="D1583" s="420" t="s">
        <v>455</v>
      </c>
      <c r="E1583" t="s">
        <v>555</v>
      </c>
    </row>
    <row r="1584" spans="1:5">
      <c r="A1584" s="420" t="s">
        <v>509</v>
      </c>
      <c r="B1584" s="420" t="s">
        <v>54</v>
      </c>
      <c r="C1584" s="420" t="s">
        <v>441</v>
      </c>
      <c r="D1584" s="420" t="s">
        <v>429</v>
      </c>
      <c r="E1584" t="s">
        <v>555</v>
      </c>
    </row>
    <row r="1585" spans="1:5">
      <c r="A1585" s="420" t="s">
        <v>509</v>
      </c>
      <c r="B1585" s="420" t="s">
        <v>54</v>
      </c>
      <c r="C1585" s="420" t="s">
        <v>419</v>
      </c>
      <c r="D1585" s="420" t="s">
        <v>554</v>
      </c>
      <c r="E1585" t="s">
        <v>553</v>
      </c>
    </row>
    <row r="1586" spans="1:5">
      <c r="A1586" s="420" t="s">
        <v>509</v>
      </c>
      <c r="B1586" s="420" t="s">
        <v>54</v>
      </c>
      <c r="C1586" s="420" t="s">
        <v>419</v>
      </c>
      <c r="D1586" s="420" t="s">
        <v>480</v>
      </c>
      <c r="E1586" t="s">
        <v>553</v>
      </c>
    </row>
    <row r="1587" spans="1:5">
      <c r="A1587" s="420" t="s">
        <v>509</v>
      </c>
      <c r="B1587" s="420" t="s">
        <v>54</v>
      </c>
      <c r="C1587" s="420" t="s">
        <v>419</v>
      </c>
      <c r="D1587" s="420" t="s">
        <v>499</v>
      </c>
      <c r="E1587" t="s">
        <v>553</v>
      </c>
    </row>
    <row r="1588" spans="1:5">
      <c r="A1588" s="420" t="s">
        <v>509</v>
      </c>
      <c r="B1588" s="420" t="s">
        <v>54</v>
      </c>
      <c r="C1588" s="420" t="s">
        <v>419</v>
      </c>
      <c r="D1588" s="420" t="s">
        <v>420</v>
      </c>
      <c r="E1588" t="s">
        <v>553</v>
      </c>
    </row>
    <row r="1589" spans="1:5">
      <c r="A1589" s="420" t="s">
        <v>509</v>
      </c>
      <c r="B1589" s="420" t="s">
        <v>54</v>
      </c>
      <c r="C1589" s="420" t="s">
        <v>419</v>
      </c>
      <c r="D1589" s="420" t="s">
        <v>434</v>
      </c>
      <c r="E1589" t="s">
        <v>553</v>
      </c>
    </row>
    <row r="1590" spans="1:5">
      <c r="A1590" s="420" t="s">
        <v>509</v>
      </c>
      <c r="B1590" s="420" t="s">
        <v>54</v>
      </c>
      <c r="C1590" s="420" t="s">
        <v>419</v>
      </c>
      <c r="D1590" s="420" t="s">
        <v>435</v>
      </c>
      <c r="E1590" t="s">
        <v>553</v>
      </c>
    </row>
    <row r="1591" spans="1:5">
      <c r="A1591" s="420" t="s">
        <v>509</v>
      </c>
      <c r="B1591" s="420" t="s">
        <v>54</v>
      </c>
      <c r="C1591" s="420" t="s">
        <v>419</v>
      </c>
      <c r="D1591" s="420" t="s">
        <v>436</v>
      </c>
      <c r="E1591" t="s">
        <v>553</v>
      </c>
    </row>
    <row r="1592" spans="1:5">
      <c r="A1592" s="420" t="s">
        <v>509</v>
      </c>
      <c r="B1592" s="420" t="s">
        <v>54</v>
      </c>
      <c r="C1592" s="420" t="s">
        <v>419</v>
      </c>
      <c r="D1592" s="420" t="s">
        <v>421</v>
      </c>
      <c r="E1592" t="s">
        <v>553</v>
      </c>
    </row>
    <row r="1593" spans="1:5">
      <c r="A1593" s="420" t="s">
        <v>509</v>
      </c>
      <c r="B1593" s="420" t="s">
        <v>54</v>
      </c>
      <c r="C1593" s="420" t="s">
        <v>419</v>
      </c>
      <c r="D1593" s="420" t="s">
        <v>422</v>
      </c>
      <c r="E1593" t="s">
        <v>553</v>
      </c>
    </row>
    <row r="1594" spans="1:5">
      <c r="A1594" s="420" t="s">
        <v>509</v>
      </c>
      <c r="B1594" s="420" t="s">
        <v>54</v>
      </c>
      <c r="C1594" s="420" t="s">
        <v>419</v>
      </c>
      <c r="D1594" s="420" t="s">
        <v>423</v>
      </c>
      <c r="E1594" t="s">
        <v>553</v>
      </c>
    </row>
    <row r="1595" spans="1:5">
      <c r="A1595" s="420" t="s">
        <v>509</v>
      </c>
      <c r="B1595" s="420" t="s">
        <v>54</v>
      </c>
      <c r="C1595" s="420" t="s">
        <v>419</v>
      </c>
      <c r="D1595" s="420" t="s">
        <v>424</v>
      </c>
      <c r="E1595" t="s">
        <v>553</v>
      </c>
    </row>
    <row r="1596" spans="1:5">
      <c r="A1596" s="420" t="s">
        <v>509</v>
      </c>
      <c r="B1596" s="420" t="s">
        <v>54</v>
      </c>
      <c r="C1596" s="420" t="s">
        <v>419</v>
      </c>
      <c r="D1596" s="420" t="s">
        <v>425</v>
      </c>
      <c r="E1596" t="s">
        <v>553</v>
      </c>
    </row>
    <row r="1597" spans="1:5">
      <c r="A1597" s="420" t="s">
        <v>509</v>
      </c>
      <c r="B1597" s="420" t="s">
        <v>54</v>
      </c>
      <c r="C1597" s="420" t="s">
        <v>426</v>
      </c>
      <c r="D1597" s="420" t="s">
        <v>405</v>
      </c>
      <c r="E1597" t="s">
        <v>555</v>
      </c>
    </row>
    <row r="1598" spans="1:5">
      <c r="A1598" s="420" t="s">
        <v>509</v>
      </c>
      <c r="B1598" s="420" t="s">
        <v>54</v>
      </c>
      <c r="C1598" s="420" t="s">
        <v>426</v>
      </c>
      <c r="D1598" s="420" t="s">
        <v>446</v>
      </c>
      <c r="E1598" t="s">
        <v>555</v>
      </c>
    </row>
    <row r="1599" spans="1:5">
      <c r="A1599" s="420" t="s">
        <v>509</v>
      </c>
      <c r="B1599" s="420" t="s">
        <v>54</v>
      </c>
      <c r="C1599" s="420" t="s">
        <v>426</v>
      </c>
      <c r="D1599" s="420" t="s">
        <v>424</v>
      </c>
      <c r="E1599" t="s">
        <v>555</v>
      </c>
    </row>
    <row r="1600" spans="1:5">
      <c r="A1600" s="420" t="s">
        <v>509</v>
      </c>
      <c r="B1600" s="420" t="s">
        <v>54</v>
      </c>
      <c r="C1600" s="420" t="s">
        <v>426</v>
      </c>
      <c r="D1600" s="420" t="s">
        <v>428</v>
      </c>
      <c r="E1600" t="s">
        <v>555</v>
      </c>
    </row>
    <row r="1601" spans="1:5">
      <c r="A1601" s="420" t="s">
        <v>509</v>
      </c>
      <c r="B1601" s="420" t="s">
        <v>54</v>
      </c>
      <c r="C1601" s="420" t="s">
        <v>395</v>
      </c>
      <c r="D1601" s="420" t="s">
        <v>394</v>
      </c>
      <c r="E1601" t="s">
        <v>553</v>
      </c>
    </row>
    <row r="1602" spans="1:5">
      <c r="A1602" s="420" t="s">
        <v>509</v>
      </c>
      <c r="B1602" s="420" t="s">
        <v>54</v>
      </c>
      <c r="C1602" s="420" t="s">
        <v>395</v>
      </c>
      <c r="D1602" s="420" t="s">
        <v>396</v>
      </c>
      <c r="E1602" t="s">
        <v>553</v>
      </c>
    </row>
    <row r="1603" spans="1:5">
      <c r="A1603" s="420" t="s">
        <v>509</v>
      </c>
      <c r="B1603" s="420" t="s">
        <v>54</v>
      </c>
      <c r="C1603" s="420" t="s">
        <v>395</v>
      </c>
      <c r="D1603" s="420" t="s">
        <v>487</v>
      </c>
      <c r="E1603" t="s">
        <v>553</v>
      </c>
    </row>
    <row r="1604" spans="1:5">
      <c r="A1604" s="420" t="s">
        <v>509</v>
      </c>
      <c r="B1604" s="420" t="s">
        <v>54</v>
      </c>
      <c r="C1604" s="420" t="s">
        <v>395</v>
      </c>
      <c r="D1604" s="420" t="s">
        <v>397</v>
      </c>
      <c r="E1604" t="s">
        <v>555</v>
      </c>
    </row>
    <row r="1605" spans="1:5">
      <c r="A1605" s="420" t="s">
        <v>509</v>
      </c>
      <c r="B1605" s="420" t="s">
        <v>54</v>
      </c>
      <c r="C1605" s="420" t="s">
        <v>395</v>
      </c>
      <c r="D1605" s="420" t="s">
        <v>398</v>
      </c>
      <c r="E1605" t="s">
        <v>553</v>
      </c>
    </row>
    <row r="1606" spans="1:5">
      <c r="A1606" s="420" t="s">
        <v>509</v>
      </c>
      <c r="B1606" s="420" t="s">
        <v>54</v>
      </c>
      <c r="C1606" s="420" t="s">
        <v>395</v>
      </c>
      <c r="D1606" s="420" t="s">
        <v>399</v>
      </c>
      <c r="E1606" t="s">
        <v>553</v>
      </c>
    </row>
    <row r="1607" spans="1:5">
      <c r="A1607" s="420" t="s">
        <v>509</v>
      </c>
      <c r="B1607" s="420" t="s">
        <v>54</v>
      </c>
      <c r="C1607" s="420" t="s">
        <v>395</v>
      </c>
      <c r="D1607" s="420" t="s">
        <v>431</v>
      </c>
      <c r="E1607" t="s">
        <v>553</v>
      </c>
    </row>
    <row r="1608" spans="1:5">
      <c r="A1608" s="420" t="s">
        <v>509</v>
      </c>
      <c r="B1608" s="420" t="s">
        <v>54</v>
      </c>
      <c r="C1608" s="420" t="s">
        <v>395</v>
      </c>
      <c r="D1608" s="420" t="s">
        <v>414</v>
      </c>
      <c r="E1608" t="s">
        <v>553</v>
      </c>
    </row>
    <row r="1609" spans="1:5">
      <c r="A1609" s="420" t="s">
        <v>509</v>
      </c>
      <c r="B1609" s="420" t="s">
        <v>54</v>
      </c>
      <c r="C1609" s="420" t="s">
        <v>395</v>
      </c>
      <c r="D1609" s="420" t="s">
        <v>432</v>
      </c>
      <c r="E1609" t="s">
        <v>553</v>
      </c>
    </row>
    <row r="1610" spans="1:5">
      <c r="A1610" s="420" t="s">
        <v>509</v>
      </c>
      <c r="B1610" s="420" t="s">
        <v>54</v>
      </c>
      <c r="C1610" s="420" t="s">
        <v>395</v>
      </c>
      <c r="D1610" s="420" t="s">
        <v>452</v>
      </c>
      <c r="E1610" t="s">
        <v>553</v>
      </c>
    </row>
    <row r="1611" spans="1:5">
      <c r="A1611" s="420" t="s">
        <v>509</v>
      </c>
      <c r="B1611" s="420" t="s">
        <v>54</v>
      </c>
      <c r="C1611" s="420" t="s">
        <v>437</v>
      </c>
      <c r="D1611" s="420" t="s">
        <v>420</v>
      </c>
      <c r="E1611" t="s">
        <v>553</v>
      </c>
    </row>
    <row r="1612" spans="1:5">
      <c r="A1612" s="420" t="s">
        <v>509</v>
      </c>
      <c r="B1612" s="420" t="s">
        <v>54</v>
      </c>
      <c r="C1612" s="420" t="s">
        <v>437</v>
      </c>
      <c r="D1612" s="420" t="s">
        <v>438</v>
      </c>
      <c r="E1612" t="s">
        <v>553</v>
      </c>
    </row>
    <row r="1613" spans="1:5">
      <c r="A1613" s="420" t="s">
        <v>509</v>
      </c>
      <c r="B1613" s="420" t="s">
        <v>54</v>
      </c>
      <c r="C1613" s="420" t="s">
        <v>437</v>
      </c>
      <c r="D1613" s="420" t="s">
        <v>439</v>
      </c>
      <c r="E1613" t="s">
        <v>553</v>
      </c>
    </row>
    <row r="1614" spans="1:5">
      <c r="A1614" s="420" t="s">
        <v>509</v>
      </c>
      <c r="B1614" s="420" t="s">
        <v>54</v>
      </c>
      <c r="C1614" s="420" t="s">
        <v>437</v>
      </c>
      <c r="D1614" s="420" t="s">
        <v>465</v>
      </c>
      <c r="E1614" t="s">
        <v>553</v>
      </c>
    </row>
    <row r="1615" spans="1:5">
      <c r="A1615" s="420" t="s">
        <v>509</v>
      </c>
      <c r="B1615" s="420" t="s">
        <v>54</v>
      </c>
      <c r="C1615" s="420" t="s">
        <v>437</v>
      </c>
      <c r="D1615" s="420" t="s">
        <v>466</v>
      </c>
      <c r="E1615" t="s">
        <v>553</v>
      </c>
    </row>
    <row r="1616" spans="1:5">
      <c r="A1616" s="420" t="s">
        <v>509</v>
      </c>
      <c r="B1616" s="420" t="s">
        <v>54</v>
      </c>
      <c r="C1616" s="420" t="s">
        <v>437</v>
      </c>
      <c r="D1616" s="420" t="s">
        <v>467</v>
      </c>
      <c r="E1616" t="s">
        <v>553</v>
      </c>
    </row>
    <row r="1617" spans="1:5">
      <c r="A1617" s="420" t="s">
        <v>509</v>
      </c>
      <c r="B1617" s="420" t="s">
        <v>54</v>
      </c>
      <c r="C1617" s="420" t="s">
        <v>437</v>
      </c>
      <c r="D1617" s="420" t="s">
        <v>468</v>
      </c>
      <c r="E1617" t="s">
        <v>553</v>
      </c>
    </row>
    <row r="1618" spans="1:5">
      <c r="A1618" s="420" t="s">
        <v>509</v>
      </c>
      <c r="B1618" s="420" t="s">
        <v>54</v>
      </c>
      <c r="C1618" s="420" t="s">
        <v>437</v>
      </c>
      <c r="D1618" s="420" t="s">
        <v>469</v>
      </c>
      <c r="E1618" t="s">
        <v>553</v>
      </c>
    </row>
    <row r="1619" spans="1:5">
      <c r="A1619" s="420" t="s">
        <v>509</v>
      </c>
      <c r="B1619" s="420" t="s">
        <v>54</v>
      </c>
      <c r="C1619" s="420" t="s">
        <v>437</v>
      </c>
      <c r="D1619" s="420" t="s">
        <v>470</v>
      </c>
      <c r="E1619" t="s">
        <v>553</v>
      </c>
    </row>
    <row r="1620" spans="1:5">
      <c r="A1620" s="420" t="s">
        <v>509</v>
      </c>
      <c r="B1620" s="420" t="s">
        <v>54</v>
      </c>
      <c r="C1620" s="420" t="s">
        <v>437</v>
      </c>
      <c r="D1620" s="420" t="s">
        <v>443</v>
      </c>
      <c r="E1620" t="s">
        <v>553</v>
      </c>
    </row>
    <row r="1621" spans="1:5">
      <c r="A1621" s="420" t="s">
        <v>509</v>
      </c>
      <c r="B1621" s="420" t="s">
        <v>54</v>
      </c>
      <c r="C1621" s="420" t="s">
        <v>437</v>
      </c>
      <c r="D1621" s="420" t="s">
        <v>444</v>
      </c>
      <c r="E1621" t="s">
        <v>553</v>
      </c>
    </row>
    <row r="1622" spans="1:5">
      <c r="A1622" s="420" t="s">
        <v>509</v>
      </c>
      <c r="B1622" s="420" t="s">
        <v>54</v>
      </c>
      <c r="C1622" s="420" t="s">
        <v>437</v>
      </c>
      <c r="D1622" s="420" t="s">
        <v>445</v>
      </c>
      <c r="E1622" t="s">
        <v>553</v>
      </c>
    </row>
    <row r="1623" spans="1:5">
      <c r="A1623" s="420" t="s">
        <v>509</v>
      </c>
      <c r="B1623" s="420" t="s">
        <v>54</v>
      </c>
      <c r="C1623" s="420" t="s">
        <v>437</v>
      </c>
      <c r="D1623" s="420" t="s">
        <v>471</v>
      </c>
      <c r="E1623" t="s">
        <v>553</v>
      </c>
    </row>
    <row r="1624" spans="1:5">
      <c r="A1624" s="420" t="s">
        <v>509</v>
      </c>
      <c r="B1624" s="420" t="s">
        <v>54</v>
      </c>
      <c r="C1624" s="420" t="s">
        <v>437</v>
      </c>
      <c r="D1624" s="420" t="s">
        <v>472</v>
      </c>
      <c r="E1624" t="s">
        <v>553</v>
      </c>
    </row>
    <row r="1625" spans="1:5">
      <c r="A1625" s="420" t="s">
        <v>509</v>
      </c>
      <c r="B1625" s="420" t="s">
        <v>54</v>
      </c>
      <c r="C1625" s="420" t="s">
        <v>437</v>
      </c>
      <c r="D1625" s="420" t="s">
        <v>473</v>
      </c>
      <c r="E1625" t="s">
        <v>553</v>
      </c>
    </row>
    <row r="1626" spans="1:5">
      <c r="A1626" s="420" t="s">
        <v>509</v>
      </c>
      <c r="B1626" s="420" t="s">
        <v>54</v>
      </c>
      <c r="C1626" s="420" t="s">
        <v>437</v>
      </c>
      <c r="D1626" s="420" t="s">
        <v>449</v>
      </c>
      <c r="E1626" t="s">
        <v>553</v>
      </c>
    </row>
    <row r="1627" spans="1:5">
      <c r="A1627" s="420" t="s">
        <v>509</v>
      </c>
      <c r="B1627" s="420" t="s">
        <v>54</v>
      </c>
      <c r="C1627" s="420" t="s">
        <v>437</v>
      </c>
      <c r="D1627" s="420" t="s">
        <v>450</v>
      </c>
      <c r="E1627" t="s">
        <v>553</v>
      </c>
    </row>
    <row r="1628" spans="1:5">
      <c r="A1628" s="420" t="s">
        <v>509</v>
      </c>
      <c r="B1628" s="420" t="s">
        <v>54</v>
      </c>
      <c r="C1628" s="420" t="s">
        <v>437</v>
      </c>
      <c r="D1628" s="420" t="s">
        <v>451</v>
      </c>
      <c r="E1628" t="s">
        <v>553</v>
      </c>
    </row>
    <row r="1629" spans="1:5">
      <c r="A1629" s="420" t="s">
        <v>510</v>
      </c>
      <c r="B1629" s="420" t="s">
        <v>44</v>
      </c>
      <c r="C1629" s="420" t="s">
        <v>404</v>
      </c>
      <c r="D1629" s="420" t="s">
        <v>405</v>
      </c>
      <c r="E1629" t="s">
        <v>553</v>
      </c>
    </row>
    <row r="1630" spans="1:5">
      <c r="A1630" s="420" t="s">
        <v>510</v>
      </c>
      <c r="B1630" s="420" t="s">
        <v>44</v>
      </c>
      <c r="C1630" s="420" t="s">
        <v>404</v>
      </c>
      <c r="D1630" s="420" t="s">
        <v>406</v>
      </c>
      <c r="E1630" t="s">
        <v>553</v>
      </c>
    </row>
    <row r="1631" spans="1:5">
      <c r="A1631" s="420" t="s">
        <v>510</v>
      </c>
      <c r="B1631" s="420" t="s">
        <v>44</v>
      </c>
      <c r="C1631" s="420" t="s">
        <v>404</v>
      </c>
      <c r="D1631" s="420" t="s">
        <v>407</v>
      </c>
      <c r="E1631" t="s">
        <v>553</v>
      </c>
    </row>
    <row r="1632" spans="1:5">
      <c r="A1632" s="420" t="s">
        <v>510</v>
      </c>
      <c r="B1632" s="420" t="s">
        <v>44</v>
      </c>
      <c r="C1632" s="420" t="s">
        <v>404</v>
      </c>
      <c r="D1632" s="420" t="s">
        <v>443</v>
      </c>
      <c r="E1632" t="s">
        <v>553</v>
      </c>
    </row>
    <row r="1633" spans="1:5">
      <c r="A1633" s="420" t="s">
        <v>510</v>
      </c>
      <c r="B1633" s="420" t="s">
        <v>44</v>
      </c>
      <c r="C1633" s="420" t="s">
        <v>404</v>
      </c>
      <c r="D1633" s="420" t="s">
        <v>444</v>
      </c>
      <c r="E1633" t="s">
        <v>553</v>
      </c>
    </row>
    <row r="1634" spans="1:5">
      <c r="A1634" s="420" t="s">
        <v>510</v>
      </c>
      <c r="B1634" s="420" t="s">
        <v>44</v>
      </c>
      <c r="C1634" s="420" t="s">
        <v>404</v>
      </c>
      <c r="D1634" s="420" t="s">
        <v>445</v>
      </c>
      <c r="E1634" t="s">
        <v>553</v>
      </c>
    </row>
    <row r="1635" spans="1:5">
      <c r="A1635" s="420" t="s">
        <v>510</v>
      </c>
      <c r="B1635" s="420" t="s">
        <v>44</v>
      </c>
      <c r="C1635" s="420" t="s">
        <v>391</v>
      </c>
      <c r="D1635" s="420" t="s">
        <v>448</v>
      </c>
      <c r="E1635" t="s">
        <v>553</v>
      </c>
    </row>
    <row r="1636" spans="1:5">
      <c r="A1636" s="420" t="s">
        <v>510</v>
      </c>
      <c r="B1636" s="420" t="s">
        <v>44</v>
      </c>
      <c r="C1636" s="420" t="s">
        <v>391</v>
      </c>
      <c r="D1636" s="420" t="s">
        <v>412</v>
      </c>
      <c r="E1636" t="s">
        <v>553</v>
      </c>
    </row>
    <row r="1637" spans="1:5">
      <c r="A1637" s="420" t="s">
        <v>510</v>
      </c>
      <c r="B1637" s="420" t="s">
        <v>44</v>
      </c>
      <c r="C1637" s="420" t="s">
        <v>391</v>
      </c>
      <c r="D1637" s="420" t="s">
        <v>394</v>
      </c>
      <c r="E1637" t="s">
        <v>553</v>
      </c>
    </row>
    <row r="1638" spans="1:5">
      <c r="A1638" s="420" t="s">
        <v>510</v>
      </c>
      <c r="B1638" s="420" t="s">
        <v>44</v>
      </c>
      <c r="C1638" s="420" t="s">
        <v>391</v>
      </c>
      <c r="D1638" s="420" t="s">
        <v>396</v>
      </c>
      <c r="E1638" t="s">
        <v>553</v>
      </c>
    </row>
    <row r="1639" spans="1:5">
      <c r="A1639" s="420" t="s">
        <v>510</v>
      </c>
      <c r="B1639" s="420" t="s">
        <v>44</v>
      </c>
      <c r="C1639" s="420" t="s">
        <v>391</v>
      </c>
      <c r="D1639" s="420" t="s">
        <v>455</v>
      </c>
      <c r="E1639" t="s">
        <v>553</v>
      </c>
    </row>
    <row r="1640" spans="1:5">
      <c r="A1640" s="420" t="s">
        <v>510</v>
      </c>
      <c r="B1640" s="420" t="s">
        <v>44</v>
      </c>
      <c r="C1640" s="420" t="s">
        <v>391</v>
      </c>
      <c r="D1640" s="420" t="s">
        <v>398</v>
      </c>
      <c r="E1640" t="s">
        <v>553</v>
      </c>
    </row>
    <row r="1641" spans="1:5">
      <c r="A1641" s="420" t="s">
        <v>510</v>
      </c>
      <c r="B1641" s="420" t="s">
        <v>44</v>
      </c>
      <c r="C1641" s="420" t="s">
        <v>391</v>
      </c>
      <c r="D1641" s="420" t="s">
        <v>399</v>
      </c>
      <c r="E1641" t="s">
        <v>553</v>
      </c>
    </row>
    <row r="1642" spans="1:5">
      <c r="A1642" s="420" t="s">
        <v>510</v>
      </c>
      <c r="B1642" s="420" t="s">
        <v>44</v>
      </c>
      <c r="C1642" s="420" t="s">
        <v>391</v>
      </c>
      <c r="D1642" s="420" t="s">
        <v>431</v>
      </c>
      <c r="E1642" t="s">
        <v>553</v>
      </c>
    </row>
    <row r="1643" spans="1:5">
      <c r="A1643" s="420" t="s">
        <v>510</v>
      </c>
      <c r="B1643" s="420" t="s">
        <v>44</v>
      </c>
      <c r="C1643" s="420" t="s">
        <v>391</v>
      </c>
      <c r="D1643" s="420" t="s">
        <v>392</v>
      </c>
      <c r="E1643" t="s">
        <v>553</v>
      </c>
    </row>
    <row r="1644" spans="1:5">
      <c r="A1644" s="420" t="s">
        <v>510</v>
      </c>
      <c r="B1644" s="420" t="s">
        <v>44</v>
      </c>
      <c r="C1644" s="420" t="s">
        <v>391</v>
      </c>
      <c r="D1644" s="420" t="s">
        <v>413</v>
      </c>
      <c r="E1644" t="s">
        <v>553</v>
      </c>
    </row>
    <row r="1645" spans="1:5">
      <c r="A1645" s="420" t="s">
        <v>510</v>
      </c>
      <c r="B1645" s="420" t="s">
        <v>44</v>
      </c>
      <c r="C1645" s="420" t="s">
        <v>391</v>
      </c>
      <c r="D1645" s="420" t="s">
        <v>414</v>
      </c>
      <c r="E1645" t="s">
        <v>553</v>
      </c>
    </row>
    <row r="1646" spans="1:5">
      <c r="A1646" s="420" t="s">
        <v>510</v>
      </c>
      <c r="B1646" s="420" t="s">
        <v>44</v>
      </c>
      <c r="C1646" s="420" t="s">
        <v>391</v>
      </c>
      <c r="D1646" s="420" t="s">
        <v>449</v>
      </c>
      <c r="E1646" t="s">
        <v>553</v>
      </c>
    </row>
    <row r="1647" spans="1:5">
      <c r="A1647" s="420" t="s">
        <v>510</v>
      </c>
      <c r="B1647" s="420" t="s">
        <v>44</v>
      </c>
      <c r="C1647" s="420" t="s">
        <v>391</v>
      </c>
      <c r="D1647" s="420" t="s">
        <v>450</v>
      </c>
      <c r="E1647" t="s">
        <v>553</v>
      </c>
    </row>
    <row r="1648" spans="1:5">
      <c r="A1648" s="420" t="s">
        <v>510</v>
      </c>
      <c r="B1648" s="420" t="s">
        <v>44</v>
      </c>
      <c r="C1648" s="420" t="s">
        <v>391</v>
      </c>
      <c r="D1648" s="420" t="s">
        <v>451</v>
      </c>
      <c r="E1648" t="s">
        <v>553</v>
      </c>
    </row>
    <row r="1649" spans="1:5">
      <c r="A1649" s="420" t="s">
        <v>510</v>
      </c>
      <c r="B1649" s="420" t="s">
        <v>44</v>
      </c>
      <c r="C1649" s="420" t="s">
        <v>391</v>
      </c>
      <c r="D1649" s="420" t="s">
        <v>456</v>
      </c>
      <c r="E1649" t="s">
        <v>553</v>
      </c>
    </row>
    <row r="1650" spans="1:5">
      <c r="A1650" s="420" t="s">
        <v>510</v>
      </c>
      <c r="B1650" s="420" t="s">
        <v>44</v>
      </c>
      <c r="C1650" s="420" t="s">
        <v>391</v>
      </c>
      <c r="D1650" s="420" t="s">
        <v>457</v>
      </c>
      <c r="E1650" t="s">
        <v>553</v>
      </c>
    </row>
    <row r="1651" spans="1:5">
      <c r="A1651" s="420" t="s">
        <v>510</v>
      </c>
      <c r="B1651" s="420" t="s">
        <v>44</v>
      </c>
      <c r="C1651" s="420" t="s">
        <v>391</v>
      </c>
      <c r="D1651" s="420" t="s">
        <v>458</v>
      </c>
      <c r="E1651" t="s">
        <v>553</v>
      </c>
    </row>
    <row r="1652" spans="1:5">
      <c r="A1652" s="420" t="s">
        <v>510</v>
      </c>
      <c r="B1652" s="420" t="s">
        <v>44</v>
      </c>
      <c r="C1652" s="420" t="s">
        <v>391</v>
      </c>
      <c r="D1652" s="420" t="s">
        <v>415</v>
      </c>
      <c r="E1652" t="s">
        <v>553</v>
      </c>
    </row>
    <row r="1653" spans="1:5">
      <c r="A1653" s="420" t="s">
        <v>510</v>
      </c>
      <c r="B1653" s="420" t="s">
        <v>44</v>
      </c>
      <c r="C1653" s="420" t="s">
        <v>391</v>
      </c>
      <c r="D1653" s="420" t="s">
        <v>416</v>
      </c>
      <c r="E1653" t="s">
        <v>553</v>
      </c>
    </row>
    <row r="1654" spans="1:5">
      <c r="A1654" s="420" t="s">
        <v>510</v>
      </c>
      <c r="B1654" s="420" t="s">
        <v>44</v>
      </c>
      <c r="C1654" s="420" t="s">
        <v>391</v>
      </c>
      <c r="D1654" s="420" t="s">
        <v>417</v>
      </c>
      <c r="E1654" t="s">
        <v>553</v>
      </c>
    </row>
    <row r="1655" spans="1:5">
      <c r="A1655" s="420" t="s">
        <v>510</v>
      </c>
      <c r="B1655" s="420" t="s">
        <v>44</v>
      </c>
      <c r="C1655" s="420" t="s">
        <v>393</v>
      </c>
      <c r="D1655" s="420" t="s">
        <v>453</v>
      </c>
      <c r="E1655" t="s">
        <v>553</v>
      </c>
    </row>
    <row r="1656" spans="1:5">
      <c r="A1656" s="420" t="s">
        <v>510</v>
      </c>
      <c r="B1656" s="420" t="s">
        <v>44</v>
      </c>
      <c r="C1656" s="420" t="s">
        <v>393</v>
      </c>
      <c r="D1656" s="420" t="s">
        <v>394</v>
      </c>
      <c r="E1656" t="s">
        <v>553</v>
      </c>
    </row>
    <row r="1657" spans="1:5">
      <c r="A1657" s="420" t="s">
        <v>510</v>
      </c>
      <c r="B1657" s="420" t="s">
        <v>44</v>
      </c>
      <c r="C1657" s="420" t="s">
        <v>507</v>
      </c>
      <c r="D1657" s="420" t="s">
        <v>508</v>
      </c>
      <c r="E1657" t="s">
        <v>555</v>
      </c>
    </row>
    <row r="1658" spans="1:5">
      <c r="A1658" s="420" t="s">
        <v>510</v>
      </c>
      <c r="B1658" s="420" t="s">
        <v>44</v>
      </c>
      <c r="C1658" s="420" t="s">
        <v>507</v>
      </c>
      <c r="D1658" s="420" t="s">
        <v>396</v>
      </c>
      <c r="E1658" t="s">
        <v>555</v>
      </c>
    </row>
    <row r="1659" spans="1:5">
      <c r="A1659" s="420" t="s">
        <v>510</v>
      </c>
      <c r="B1659" s="420" t="s">
        <v>44</v>
      </c>
      <c r="C1659" s="420" t="s">
        <v>507</v>
      </c>
      <c r="D1659" s="420" t="s">
        <v>455</v>
      </c>
      <c r="E1659" t="s">
        <v>555</v>
      </c>
    </row>
    <row r="1660" spans="1:5">
      <c r="A1660" s="420" t="s">
        <v>510</v>
      </c>
      <c r="B1660" s="420" t="s">
        <v>44</v>
      </c>
      <c r="C1660" s="420" t="s">
        <v>419</v>
      </c>
      <c r="D1660" s="420" t="s">
        <v>554</v>
      </c>
      <c r="E1660" t="s">
        <v>553</v>
      </c>
    </row>
    <row r="1661" spans="1:5">
      <c r="A1661" s="420" t="s">
        <v>510</v>
      </c>
      <c r="B1661" s="420" t="s">
        <v>44</v>
      </c>
      <c r="C1661" s="420" t="s">
        <v>419</v>
      </c>
      <c r="D1661" s="420" t="s">
        <v>480</v>
      </c>
      <c r="E1661" t="s">
        <v>553</v>
      </c>
    </row>
    <row r="1662" spans="1:5">
      <c r="A1662" s="420" t="s">
        <v>510</v>
      </c>
      <c r="B1662" s="420" t="s">
        <v>44</v>
      </c>
      <c r="C1662" s="420" t="s">
        <v>419</v>
      </c>
      <c r="D1662" s="420" t="s">
        <v>499</v>
      </c>
      <c r="E1662" t="s">
        <v>553</v>
      </c>
    </row>
    <row r="1663" spans="1:5">
      <c r="A1663" s="420" t="s">
        <v>510</v>
      </c>
      <c r="B1663" s="420" t="s">
        <v>44</v>
      </c>
      <c r="C1663" s="420" t="s">
        <v>419</v>
      </c>
      <c r="D1663" s="420" t="s">
        <v>420</v>
      </c>
      <c r="E1663" t="s">
        <v>553</v>
      </c>
    </row>
    <row r="1664" spans="1:5">
      <c r="A1664" s="420" t="s">
        <v>510</v>
      </c>
      <c r="B1664" s="420" t="s">
        <v>44</v>
      </c>
      <c r="C1664" s="420" t="s">
        <v>419</v>
      </c>
      <c r="D1664" s="420" t="s">
        <v>434</v>
      </c>
      <c r="E1664" t="s">
        <v>553</v>
      </c>
    </row>
    <row r="1665" spans="1:5">
      <c r="A1665" s="420" t="s">
        <v>510</v>
      </c>
      <c r="B1665" s="420" t="s">
        <v>44</v>
      </c>
      <c r="C1665" s="420" t="s">
        <v>419</v>
      </c>
      <c r="D1665" s="420" t="s">
        <v>435</v>
      </c>
      <c r="E1665" t="s">
        <v>553</v>
      </c>
    </row>
    <row r="1666" spans="1:5">
      <c r="A1666" s="420" t="s">
        <v>510</v>
      </c>
      <c r="B1666" s="420" t="s">
        <v>44</v>
      </c>
      <c r="C1666" s="420" t="s">
        <v>419</v>
      </c>
      <c r="D1666" s="420" t="s">
        <v>436</v>
      </c>
      <c r="E1666" t="s">
        <v>553</v>
      </c>
    </row>
    <row r="1667" spans="1:5">
      <c r="A1667" s="420" t="s">
        <v>510</v>
      </c>
      <c r="B1667" s="420" t="s">
        <v>44</v>
      </c>
      <c r="C1667" s="420" t="s">
        <v>419</v>
      </c>
      <c r="D1667" s="420" t="s">
        <v>421</v>
      </c>
      <c r="E1667" t="s">
        <v>553</v>
      </c>
    </row>
    <row r="1668" spans="1:5">
      <c r="A1668" s="420" t="s">
        <v>510</v>
      </c>
      <c r="B1668" s="420" t="s">
        <v>44</v>
      </c>
      <c r="C1668" s="420" t="s">
        <v>419</v>
      </c>
      <c r="D1668" s="420" t="s">
        <v>422</v>
      </c>
      <c r="E1668" t="s">
        <v>553</v>
      </c>
    </row>
    <row r="1669" spans="1:5">
      <c r="A1669" s="420" t="s">
        <v>510</v>
      </c>
      <c r="B1669" s="420" t="s">
        <v>44</v>
      </c>
      <c r="C1669" s="420" t="s">
        <v>419</v>
      </c>
      <c r="D1669" s="420" t="s">
        <v>423</v>
      </c>
      <c r="E1669" t="s">
        <v>553</v>
      </c>
    </row>
    <row r="1670" spans="1:5">
      <c r="A1670" s="420" t="s">
        <v>510</v>
      </c>
      <c r="B1670" s="420" t="s">
        <v>44</v>
      </c>
      <c r="C1670" s="420" t="s">
        <v>419</v>
      </c>
      <c r="D1670" s="420" t="s">
        <v>424</v>
      </c>
      <c r="E1670" t="s">
        <v>553</v>
      </c>
    </row>
    <row r="1671" spans="1:5">
      <c r="A1671" s="420" t="s">
        <v>510</v>
      </c>
      <c r="B1671" s="420" t="s">
        <v>44</v>
      </c>
      <c r="C1671" s="420" t="s">
        <v>419</v>
      </c>
      <c r="D1671" s="420" t="s">
        <v>425</v>
      </c>
      <c r="E1671" t="s">
        <v>553</v>
      </c>
    </row>
    <row r="1672" spans="1:5">
      <c r="A1672" s="420" t="s">
        <v>510</v>
      </c>
      <c r="B1672" s="420" t="s">
        <v>44</v>
      </c>
      <c r="C1672" s="420" t="s">
        <v>426</v>
      </c>
      <c r="D1672" s="420" t="s">
        <v>446</v>
      </c>
      <c r="E1672" t="s">
        <v>555</v>
      </c>
    </row>
    <row r="1673" spans="1:5">
      <c r="A1673" s="420" t="s">
        <v>510</v>
      </c>
      <c r="B1673" s="420" t="s">
        <v>44</v>
      </c>
      <c r="C1673" s="420" t="s">
        <v>426</v>
      </c>
      <c r="D1673" s="420" t="s">
        <v>424</v>
      </c>
      <c r="E1673" t="s">
        <v>555</v>
      </c>
    </row>
    <row r="1674" spans="1:5">
      <c r="A1674" s="420" t="s">
        <v>510</v>
      </c>
      <c r="B1674" s="420" t="s">
        <v>44</v>
      </c>
      <c r="C1674" s="420" t="s">
        <v>426</v>
      </c>
      <c r="D1674" s="420" t="s">
        <v>428</v>
      </c>
      <c r="E1674" t="s">
        <v>555</v>
      </c>
    </row>
    <row r="1675" spans="1:5">
      <c r="A1675" s="420" t="s">
        <v>510</v>
      </c>
      <c r="B1675" s="420" t="s">
        <v>44</v>
      </c>
      <c r="C1675" s="420" t="s">
        <v>395</v>
      </c>
      <c r="D1675" s="420" t="s">
        <v>394</v>
      </c>
      <c r="E1675" t="s">
        <v>553</v>
      </c>
    </row>
    <row r="1676" spans="1:5">
      <c r="A1676" s="420" t="s">
        <v>510</v>
      </c>
      <c r="B1676" s="420" t="s">
        <v>44</v>
      </c>
      <c r="C1676" s="420" t="s">
        <v>395</v>
      </c>
      <c r="D1676" s="420" t="s">
        <v>396</v>
      </c>
      <c r="E1676" t="s">
        <v>553</v>
      </c>
    </row>
    <row r="1677" spans="1:5">
      <c r="A1677" s="420" t="s">
        <v>510</v>
      </c>
      <c r="B1677" s="420" t="s">
        <v>44</v>
      </c>
      <c r="C1677" s="420" t="s">
        <v>395</v>
      </c>
      <c r="D1677" s="420" t="s">
        <v>487</v>
      </c>
      <c r="E1677" t="s">
        <v>553</v>
      </c>
    </row>
    <row r="1678" spans="1:5">
      <c r="A1678" s="420" t="s">
        <v>510</v>
      </c>
      <c r="B1678" s="420" t="s">
        <v>44</v>
      </c>
      <c r="C1678" s="420" t="s">
        <v>395</v>
      </c>
      <c r="D1678" s="420" t="s">
        <v>397</v>
      </c>
      <c r="E1678" t="s">
        <v>555</v>
      </c>
    </row>
    <row r="1679" spans="1:5">
      <c r="A1679" s="420" t="s">
        <v>510</v>
      </c>
      <c r="B1679" s="420" t="s">
        <v>44</v>
      </c>
      <c r="C1679" s="420" t="s">
        <v>395</v>
      </c>
      <c r="D1679" s="420" t="s">
        <v>398</v>
      </c>
      <c r="E1679" t="s">
        <v>553</v>
      </c>
    </row>
    <row r="1680" spans="1:5">
      <c r="A1680" s="420" t="s">
        <v>510</v>
      </c>
      <c r="B1680" s="420" t="s">
        <v>44</v>
      </c>
      <c r="C1680" s="420" t="s">
        <v>395</v>
      </c>
      <c r="D1680" s="420" t="s">
        <v>399</v>
      </c>
      <c r="E1680" t="s">
        <v>553</v>
      </c>
    </row>
    <row r="1681" spans="1:5">
      <c r="A1681" s="420" t="s">
        <v>510</v>
      </c>
      <c r="B1681" s="420" t="s">
        <v>44</v>
      </c>
      <c r="C1681" s="420" t="s">
        <v>395</v>
      </c>
      <c r="D1681" s="420" t="s">
        <v>431</v>
      </c>
      <c r="E1681" t="s">
        <v>553</v>
      </c>
    </row>
    <row r="1682" spans="1:5">
      <c r="A1682" s="420" t="s">
        <v>510</v>
      </c>
      <c r="B1682" s="420" t="s">
        <v>44</v>
      </c>
      <c r="C1682" s="420" t="s">
        <v>395</v>
      </c>
      <c r="D1682" s="420" t="s">
        <v>414</v>
      </c>
      <c r="E1682" t="s">
        <v>553</v>
      </c>
    </row>
    <row r="1683" spans="1:5">
      <c r="A1683" s="420" t="s">
        <v>510</v>
      </c>
      <c r="B1683" s="420" t="s">
        <v>44</v>
      </c>
      <c r="C1683" s="420" t="s">
        <v>395</v>
      </c>
      <c r="D1683" s="420" t="s">
        <v>432</v>
      </c>
      <c r="E1683" t="s">
        <v>553</v>
      </c>
    </row>
    <row r="1684" spans="1:5">
      <c r="A1684" s="420" t="s">
        <v>510</v>
      </c>
      <c r="B1684" s="420" t="s">
        <v>44</v>
      </c>
      <c r="C1684" s="420" t="s">
        <v>395</v>
      </c>
      <c r="D1684" s="420" t="s">
        <v>452</v>
      </c>
      <c r="E1684" t="s">
        <v>553</v>
      </c>
    </row>
    <row r="1685" spans="1:5">
      <c r="A1685" s="420" t="s">
        <v>510</v>
      </c>
      <c r="B1685" s="420" t="s">
        <v>44</v>
      </c>
      <c r="C1685" s="420" t="s">
        <v>437</v>
      </c>
      <c r="D1685" s="420" t="s">
        <v>420</v>
      </c>
      <c r="E1685" t="s">
        <v>553</v>
      </c>
    </row>
    <row r="1686" spans="1:5">
      <c r="A1686" s="420" t="s">
        <v>510</v>
      </c>
      <c r="B1686" s="420" t="s">
        <v>44</v>
      </c>
      <c r="C1686" s="420" t="s">
        <v>437</v>
      </c>
      <c r="D1686" s="420" t="s">
        <v>438</v>
      </c>
      <c r="E1686" t="s">
        <v>553</v>
      </c>
    </row>
    <row r="1687" spans="1:5">
      <c r="A1687" s="420" t="s">
        <v>510</v>
      </c>
      <c r="B1687" s="420" t="s">
        <v>44</v>
      </c>
      <c r="C1687" s="420" t="s">
        <v>437</v>
      </c>
      <c r="D1687" s="420" t="s">
        <v>439</v>
      </c>
      <c r="E1687" t="s">
        <v>553</v>
      </c>
    </row>
    <row r="1688" spans="1:5">
      <c r="A1688" s="420" t="s">
        <v>510</v>
      </c>
      <c r="B1688" s="420" t="s">
        <v>44</v>
      </c>
      <c r="C1688" s="420" t="s">
        <v>437</v>
      </c>
      <c r="D1688" s="420" t="s">
        <v>465</v>
      </c>
      <c r="E1688" t="s">
        <v>553</v>
      </c>
    </row>
    <row r="1689" spans="1:5">
      <c r="A1689" s="420" t="s">
        <v>510</v>
      </c>
      <c r="B1689" s="420" t="s">
        <v>44</v>
      </c>
      <c r="C1689" s="420" t="s">
        <v>437</v>
      </c>
      <c r="D1689" s="420" t="s">
        <v>466</v>
      </c>
      <c r="E1689" t="s">
        <v>553</v>
      </c>
    </row>
    <row r="1690" spans="1:5">
      <c r="A1690" s="420" t="s">
        <v>510</v>
      </c>
      <c r="B1690" s="420" t="s">
        <v>44</v>
      </c>
      <c r="C1690" s="420" t="s">
        <v>437</v>
      </c>
      <c r="D1690" s="420" t="s">
        <v>467</v>
      </c>
      <c r="E1690" t="s">
        <v>553</v>
      </c>
    </row>
    <row r="1691" spans="1:5">
      <c r="A1691" s="420" t="s">
        <v>510</v>
      </c>
      <c r="B1691" s="420" t="s">
        <v>44</v>
      </c>
      <c r="C1691" s="420" t="s">
        <v>437</v>
      </c>
      <c r="D1691" s="420" t="s">
        <v>468</v>
      </c>
      <c r="E1691" t="s">
        <v>553</v>
      </c>
    </row>
    <row r="1692" spans="1:5">
      <c r="A1692" s="420" t="s">
        <v>510</v>
      </c>
      <c r="B1692" s="420" t="s">
        <v>44</v>
      </c>
      <c r="C1692" s="420" t="s">
        <v>437</v>
      </c>
      <c r="D1692" s="420" t="s">
        <v>469</v>
      </c>
      <c r="E1692" t="s">
        <v>553</v>
      </c>
    </row>
    <row r="1693" spans="1:5">
      <c r="A1693" s="420" t="s">
        <v>510</v>
      </c>
      <c r="B1693" s="420" t="s">
        <v>44</v>
      </c>
      <c r="C1693" s="420" t="s">
        <v>437</v>
      </c>
      <c r="D1693" s="420" t="s">
        <v>470</v>
      </c>
      <c r="E1693" t="s">
        <v>553</v>
      </c>
    </row>
    <row r="1694" spans="1:5">
      <c r="A1694" s="420" t="s">
        <v>510</v>
      </c>
      <c r="B1694" s="420" t="s">
        <v>44</v>
      </c>
      <c r="C1694" s="420" t="s">
        <v>437</v>
      </c>
      <c r="D1694" s="420" t="s">
        <v>443</v>
      </c>
      <c r="E1694" t="s">
        <v>553</v>
      </c>
    </row>
    <row r="1695" spans="1:5">
      <c r="A1695" s="420" t="s">
        <v>510</v>
      </c>
      <c r="B1695" s="420" t="s">
        <v>44</v>
      </c>
      <c r="C1695" s="420" t="s">
        <v>437</v>
      </c>
      <c r="D1695" s="420" t="s">
        <v>444</v>
      </c>
      <c r="E1695" t="s">
        <v>553</v>
      </c>
    </row>
    <row r="1696" spans="1:5">
      <c r="A1696" s="420" t="s">
        <v>510</v>
      </c>
      <c r="B1696" s="420" t="s">
        <v>44</v>
      </c>
      <c r="C1696" s="420" t="s">
        <v>437</v>
      </c>
      <c r="D1696" s="420" t="s">
        <v>445</v>
      </c>
      <c r="E1696" t="s">
        <v>553</v>
      </c>
    </row>
    <row r="1697" spans="1:5">
      <c r="A1697" s="420" t="s">
        <v>510</v>
      </c>
      <c r="B1697" s="420" t="s">
        <v>44</v>
      </c>
      <c r="C1697" s="420" t="s">
        <v>437</v>
      </c>
      <c r="D1697" s="420" t="s">
        <v>471</v>
      </c>
      <c r="E1697" t="s">
        <v>553</v>
      </c>
    </row>
    <row r="1698" spans="1:5">
      <c r="A1698" s="420" t="s">
        <v>510</v>
      </c>
      <c r="B1698" s="420" t="s">
        <v>44</v>
      </c>
      <c r="C1698" s="420" t="s">
        <v>437</v>
      </c>
      <c r="D1698" s="420" t="s">
        <v>472</v>
      </c>
      <c r="E1698" t="s">
        <v>553</v>
      </c>
    </row>
    <row r="1699" spans="1:5">
      <c r="A1699" s="420" t="s">
        <v>510</v>
      </c>
      <c r="B1699" s="420" t="s">
        <v>44</v>
      </c>
      <c r="C1699" s="420" t="s">
        <v>437</v>
      </c>
      <c r="D1699" s="420" t="s">
        <v>473</v>
      </c>
      <c r="E1699" t="s">
        <v>553</v>
      </c>
    </row>
    <row r="1700" spans="1:5">
      <c r="A1700" s="420" t="s">
        <v>510</v>
      </c>
      <c r="B1700" s="420" t="s">
        <v>44</v>
      </c>
      <c r="C1700" s="420" t="s">
        <v>437</v>
      </c>
      <c r="D1700" s="420" t="s">
        <v>449</v>
      </c>
      <c r="E1700" t="s">
        <v>553</v>
      </c>
    </row>
    <row r="1701" spans="1:5">
      <c r="A1701" s="420" t="s">
        <v>510</v>
      </c>
      <c r="B1701" s="420" t="s">
        <v>44</v>
      </c>
      <c r="C1701" s="420" t="s">
        <v>437</v>
      </c>
      <c r="D1701" s="420" t="s">
        <v>450</v>
      </c>
      <c r="E1701" t="s">
        <v>553</v>
      </c>
    </row>
    <row r="1702" spans="1:5">
      <c r="A1702" s="420" t="s">
        <v>510</v>
      </c>
      <c r="B1702" s="420" t="s">
        <v>44</v>
      </c>
      <c r="C1702" s="420" t="s">
        <v>437</v>
      </c>
      <c r="D1702" s="420" t="s">
        <v>451</v>
      </c>
      <c r="E1702" t="s">
        <v>553</v>
      </c>
    </row>
    <row r="1703" spans="1:5">
      <c r="A1703" s="420" t="s">
        <v>511</v>
      </c>
      <c r="B1703" s="420" t="s">
        <v>21</v>
      </c>
      <c r="C1703" s="420" t="s">
        <v>404</v>
      </c>
      <c r="D1703" s="420" t="s">
        <v>405</v>
      </c>
      <c r="E1703" t="s">
        <v>553</v>
      </c>
    </row>
    <row r="1704" spans="1:5">
      <c r="A1704" s="420" t="s">
        <v>511</v>
      </c>
      <c r="B1704" s="420" t="s">
        <v>21</v>
      </c>
      <c r="C1704" s="420" t="s">
        <v>404</v>
      </c>
      <c r="D1704" s="420" t="s">
        <v>406</v>
      </c>
      <c r="E1704" t="s">
        <v>553</v>
      </c>
    </row>
    <row r="1705" spans="1:5">
      <c r="A1705" s="420" t="s">
        <v>511</v>
      </c>
      <c r="B1705" s="420" t="s">
        <v>21</v>
      </c>
      <c r="C1705" s="420" t="s">
        <v>404</v>
      </c>
      <c r="D1705" s="420" t="s">
        <v>407</v>
      </c>
      <c r="E1705" t="s">
        <v>553</v>
      </c>
    </row>
    <row r="1706" spans="1:5">
      <c r="A1706" s="420" t="s">
        <v>511</v>
      </c>
      <c r="B1706" s="420" t="s">
        <v>21</v>
      </c>
      <c r="C1706" s="420" t="s">
        <v>404</v>
      </c>
      <c r="D1706" s="420" t="s">
        <v>443</v>
      </c>
      <c r="E1706" t="s">
        <v>553</v>
      </c>
    </row>
    <row r="1707" spans="1:5">
      <c r="A1707" s="420" t="s">
        <v>511</v>
      </c>
      <c r="B1707" s="420" t="s">
        <v>21</v>
      </c>
      <c r="C1707" s="420" t="s">
        <v>404</v>
      </c>
      <c r="D1707" s="420" t="s">
        <v>444</v>
      </c>
      <c r="E1707" t="s">
        <v>553</v>
      </c>
    </row>
    <row r="1708" spans="1:5">
      <c r="A1708" s="420" t="s">
        <v>511</v>
      </c>
      <c r="B1708" s="420" t="s">
        <v>21</v>
      </c>
      <c r="C1708" s="420" t="s">
        <v>404</v>
      </c>
      <c r="D1708" s="420" t="s">
        <v>445</v>
      </c>
      <c r="E1708" t="s">
        <v>553</v>
      </c>
    </row>
    <row r="1709" spans="1:5">
      <c r="A1709" s="420" t="s">
        <v>511</v>
      </c>
      <c r="B1709" s="420" t="s">
        <v>21</v>
      </c>
      <c r="C1709" s="420" t="s">
        <v>408</v>
      </c>
      <c r="D1709" s="420" t="s">
        <v>512</v>
      </c>
      <c r="E1709" t="s">
        <v>555</v>
      </c>
    </row>
    <row r="1710" spans="1:5">
      <c r="A1710" s="420" t="s">
        <v>511</v>
      </c>
      <c r="B1710" s="420" t="s">
        <v>21</v>
      </c>
      <c r="C1710" s="420" t="s">
        <v>408</v>
      </c>
      <c r="D1710" s="420" t="s">
        <v>513</v>
      </c>
      <c r="E1710" t="s">
        <v>555</v>
      </c>
    </row>
    <row r="1711" spans="1:5">
      <c r="A1711" s="420" t="s">
        <v>511</v>
      </c>
      <c r="B1711" s="420" t="s">
        <v>21</v>
      </c>
      <c r="C1711" s="420" t="s">
        <v>408</v>
      </c>
      <c r="D1711" s="420" t="s">
        <v>514</v>
      </c>
      <c r="E1711" t="s">
        <v>555</v>
      </c>
    </row>
    <row r="1712" spans="1:5">
      <c r="A1712" s="420" t="s">
        <v>511</v>
      </c>
      <c r="B1712" s="420" t="s">
        <v>21</v>
      </c>
      <c r="C1712" s="420" t="s">
        <v>408</v>
      </c>
      <c r="D1712" s="420" t="s">
        <v>515</v>
      </c>
      <c r="E1712" t="s">
        <v>555</v>
      </c>
    </row>
    <row r="1713" spans="1:5">
      <c r="A1713" s="420" t="s">
        <v>511</v>
      </c>
      <c r="B1713" s="420" t="s">
        <v>21</v>
      </c>
      <c r="C1713" s="420" t="s">
        <v>408</v>
      </c>
      <c r="D1713" s="420" t="s">
        <v>516</v>
      </c>
      <c r="E1713" t="s">
        <v>555</v>
      </c>
    </row>
    <row r="1714" spans="1:5">
      <c r="A1714" s="420" t="s">
        <v>511</v>
      </c>
      <c r="B1714" s="420" t="s">
        <v>21</v>
      </c>
      <c r="C1714" s="420" t="s">
        <v>408</v>
      </c>
      <c r="D1714" s="420" t="s">
        <v>517</v>
      </c>
      <c r="E1714" t="s">
        <v>555</v>
      </c>
    </row>
    <row r="1715" spans="1:5">
      <c r="A1715" s="420" t="s">
        <v>511</v>
      </c>
      <c r="B1715" s="420" t="s">
        <v>21</v>
      </c>
      <c r="C1715" s="420" t="s">
        <v>408</v>
      </c>
      <c r="D1715" s="420" t="s">
        <v>486</v>
      </c>
      <c r="E1715" t="s">
        <v>555</v>
      </c>
    </row>
    <row r="1716" spans="1:5">
      <c r="A1716" s="420" t="s">
        <v>511</v>
      </c>
      <c r="B1716" s="420" t="s">
        <v>21</v>
      </c>
      <c r="C1716" s="420" t="s">
        <v>408</v>
      </c>
      <c r="D1716" s="420" t="s">
        <v>411</v>
      </c>
      <c r="E1716" t="s">
        <v>555</v>
      </c>
    </row>
    <row r="1717" spans="1:5">
      <c r="A1717" s="420" t="s">
        <v>511</v>
      </c>
      <c r="B1717" s="420" t="s">
        <v>21</v>
      </c>
      <c r="C1717" s="420" t="s">
        <v>408</v>
      </c>
      <c r="D1717" s="420" t="s">
        <v>518</v>
      </c>
      <c r="E1717" t="s">
        <v>555</v>
      </c>
    </row>
    <row r="1718" spans="1:5">
      <c r="A1718" s="420" t="s">
        <v>511</v>
      </c>
      <c r="B1718" s="420" t="s">
        <v>21</v>
      </c>
      <c r="C1718" s="420" t="s">
        <v>391</v>
      </c>
      <c r="D1718" s="420" t="s">
        <v>448</v>
      </c>
      <c r="E1718" t="s">
        <v>553</v>
      </c>
    </row>
    <row r="1719" spans="1:5">
      <c r="A1719" s="420" t="s">
        <v>511</v>
      </c>
      <c r="B1719" s="420" t="s">
        <v>21</v>
      </c>
      <c r="C1719" s="420" t="s">
        <v>391</v>
      </c>
      <c r="D1719" s="420" t="s">
        <v>412</v>
      </c>
      <c r="E1719" t="s">
        <v>553</v>
      </c>
    </row>
    <row r="1720" spans="1:5">
      <c r="A1720" s="420" t="s">
        <v>511</v>
      </c>
      <c r="B1720" s="420" t="s">
        <v>21</v>
      </c>
      <c r="C1720" s="420" t="s">
        <v>391</v>
      </c>
      <c r="D1720" s="420" t="s">
        <v>394</v>
      </c>
      <c r="E1720" t="s">
        <v>553</v>
      </c>
    </row>
    <row r="1721" spans="1:5">
      <c r="A1721" s="420" t="s">
        <v>511</v>
      </c>
      <c r="B1721" s="420" t="s">
        <v>21</v>
      </c>
      <c r="C1721" s="420" t="s">
        <v>391</v>
      </c>
      <c r="D1721" s="420" t="s">
        <v>396</v>
      </c>
      <c r="E1721" t="s">
        <v>553</v>
      </c>
    </row>
    <row r="1722" spans="1:5">
      <c r="A1722" s="420" t="s">
        <v>511</v>
      </c>
      <c r="B1722" s="420" t="s">
        <v>21</v>
      </c>
      <c r="C1722" s="420" t="s">
        <v>391</v>
      </c>
      <c r="D1722" s="420" t="s">
        <v>455</v>
      </c>
      <c r="E1722" t="s">
        <v>553</v>
      </c>
    </row>
    <row r="1723" spans="1:5">
      <c r="A1723" s="420" t="s">
        <v>511</v>
      </c>
      <c r="B1723" s="420" t="s">
        <v>21</v>
      </c>
      <c r="C1723" s="420" t="s">
        <v>391</v>
      </c>
      <c r="D1723" s="420" t="s">
        <v>398</v>
      </c>
      <c r="E1723" t="s">
        <v>553</v>
      </c>
    </row>
    <row r="1724" spans="1:5">
      <c r="A1724" s="420" t="s">
        <v>511</v>
      </c>
      <c r="B1724" s="420" t="s">
        <v>21</v>
      </c>
      <c r="C1724" s="420" t="s">
        <v>391</v>
      </c>
      <c r="D1724" s="420" t="s">
        <v>399</v>
      </c>
      <c r="E1724" t="s">
        <v>553</v>
      </c>
    </row>
    <row r="1725" spans="1:5">
      <c r="A1725" s="420" t="s">
        <v>511</v>
      </c>
      <c r="B1725" s="420" t="s">
        <v>21</v>
      </c>
      <c r="C1725" s="420" t="s">
        <v>391</v>
      </c>
      <c r="D1725" s="420" t="s">
        <v>431</v>
      </c>
      <c r="E1725" t="s">
        <v>553</v>
      </c>
    </row>
    <row r="1726" spans="1:5">
      <c r="A1726" s="420" t="s">
        <v>511</v>
      </c>
      <c r="B1726" s="420" t="s">
        <v>21</v>
      </c>
      <c r="C1726" s="420" t="s">
        <v>391</v>
      </c>
      <c r="D1726" s="420" t="s">
        <v>392</v>
      </c>
      <c r="E1726" t="s">
        <v>553</v>
      </c>
    </row>
    <row r="1727" spans="1:5">
      <c r="A1727" s="420" t="s">
        <v>511</v>
      </c>
      <c r="B1727" s="420" t="s">
        <v>21</v>
      </c>
      <c r="C1727" s="420" t="s">
        <v>391</v>
      </c>
      <c r="D1727" s="420" t="s">
        <v>413</v>
      </c>
      <c r="E1727" t="s">
        <v>553</v>
      </c>
    </row>
    <row r="1728" spans="1:5">
      <c r="A1728" s="420" t="s">
        <v>511</v>
      </c>
      <c r="B1728" s="420" t="s">
        <v>21</v>
      </c>
      <c r="C1728" s="420" t="s">
        <v>391</v>
      </c>
      <c r="D1728" s="420" t="s">
        <v>414</v>
      </c>
      <c r="E1728" t="s">
        <v>553</v>
      </c>
    </row>
    <row r="1729" spans="1:5">
      <c r="A1729" s="420" t="s">
        <v>511</v>
      </c>
      <c r="B1729" s="420" t="s">
        <v>21</v>
      </c>
      <c r="C1729" s="420" t="s">
        <v>391</v>
      </c>
      <c r="D1729" s="420" t="s">
        <v>449</v>
      </c>
      <c r="E1729" t="s">
        <v>553</v>
      </c>
    </row>
    <row r="1730" spans="1:5">
      <c r="A1730" s="420" t="s">
        <v>511</v>
      </c>
      <c r="B1730" s="420" t="s">
        <v>21</v>
      </c>
      <c r="C1730" s="420" t="s">
        <v>391</v>
      </c>
      <c r="D1730" s="420" t="s">
        <v>450</v>
      </c>
      <c r="E1730" t="s">
        <v>553</v>
      </c>
    </row>
    <row r="1731" spans="1:5">
      <c r="A1731" s="420" t="s">
        <v>511</v>
      </c>
      <c r="B1731" s="420" t="s">
        <v>21</v>
      </c>
      <c r="C1731" s="420" t="s">
        <v>391</v>
      </c>
      <c r="D1731" s="420" t="s">
        <v>451</v>
      </c>
      <c r="E1731" t="s">
        <v>553</v>
      </c>
    </row>
    <row r="1732" spans="1:5">
      <c r="A1732" s="420" t="s">
        <v>511</v>
      </c>
      <c r="B1732" s="420" t="s">
        <v>21</v>
      </c>
      <c r="C1732" s="420" t="s">
        <v>391</v>
      </c>
      <c r="D1732" s="420" t="s">
        <v>456</v>
      </c>
      <c r="E1732" t="s">
        <v>553</v>
      </c>
    </row>
    <row r="1733" spans="1:5">
      <c r="A1733" s="420" t="s">
        <v>511</v>
      </c>
      <c r="B1733" s="420" t="s">
        <v>21</v>
      </c>
      <c r="C1733" s="420" t="s">
        <v>391</v>
      </c>
      <c r="D1733" s="420" t="s">
        <v>457</v>
      </c>
      <c r="E1733" t="s">
        <v>553</v>
      </c>
    </row>
    <row r="1734" spans="1:5">
      <c r="A1734" s="420" t="s">
        <v>511</v>
      </c>
      <c r="B1734" s="420" t="s">
        <v>21</v>
      </c>
      <c r="C1734" s="420" t="s">
        <v>391</v>
      </c>
      <c r="D1734" s="420" t="s">
        <v>458</v>
      </c>
      <c r="E1734" t="s">
        <v>553</v>
      </c>
    </row>
    <row r="1735" spans="1:5">
      <c r="A1735" s="420" t="s">
        <v>511</v>
      </c>
      <c r="B1735" s="420" t="s">
        <v>21</v>
      </c>
      <c r="C1735" s="420" t="s">
        <v>391</v>
      </c>
      <c r="D1735" s="420" t="s">
        <v>415</v>
      </c>
      <c r="E1735" t="s">
        <v>553</v>
      </c>
    </row>
    <row r="1736" spans="1:5">
      <c r="A1736" s="420" t="s">
        <v>511</v>
      </c>
      <c r="B1736" s="420" t="s">
        <v>21</v>
      </c>
      <c r="C1736" s="420" t="s">
        <v>391</v>
      </c>
      <c r="D1736" s="420" t="s">
        <v>416</v>
      </c>
      <c r="E1736" t="s">
        <v>553</v>
      </c>
    </row>
    <row r="1737" spans="1:5">
      <c r="A1737" s="420" t="s">
        <v>511</v>
      </c>
      <c r="B1737" s="420" t="s">
        <v>21</v>
      </c>
      <c r="C1737" s="420" t="s">
        <v>391</v>
      </c>
      <c r="D1737" s="420" t="s">
        <v>417</v>
      </c>
      <c r="E1737" t="s">
        <v>553</v>
      </c>
    </row>
    <row r="1738" spans="1:5">
      <c r="A1738" s="420" t="s">
        <v>511</v>
      </c>
      <c r="B1738" s="420" t="s">
        <v>21</v>
      </c>
      <c r="C1738" s="420" t="s">
        <v>418</v>
      </c>
      <c r="D1738" s="420" t="s">
        <v>434</v>
      </c>
      <c r="E1738" t="s">
        <v>555</v>
      </c>
    </row>
    <row r="1739" spans="1:5">
      <c r="A1739" s="420" t="s">
        <v>511</v>
      </c>
      <c r="B1739" s="420" t="s">
        <v>21</v>
      </c>
      <c r="C1739" s="420" t="s">
        <v>418</v>
      </c>
      <c r="D1739" s="420" t="s">
        <v>455</v>
      </c>
      <c r="E1739" t="s">
        <v>555</v>
      </c>
    </row>
    <row r="1740" spans="1:5">
      <c r="A1740" s="420" t="s">
        <v>511</v>
      </c>
      <c r="B1740" s="420" t="s">
        <v>21</v>
      </c>
      <c r="C1740" s="420" t="s">
        <v>393</v>
      </c>
      <c r="D1740" s="420" t="s">
        <v>453</v>
      </c>
      <c r="E1740" t="s">
        <v>553</v>
      </c>
    </row>
    <row r="1741" spans="1:5">
      <c r="A1741" s="420" t="s">
        <v>511</v>
      </c>
      <c r="B1741" s="420" t="s">
        <v>21</v>
      </c>
      <c r="C1741" s="420" t="s">
        <v>393</v>
      </c>
      <c r="D1741" s="420" t="s">
        <v>394</v>
      </c>
      <c r="E1741" t="s">
        <v>553</v>
      </c>
    </row>
    <row r="1742" spans="1:5">
      <c r="A1742" s="420" t="s">
        <v>511</v>
      </c>
      <c r="B1742" s="420" t="s">
        <v>21</v>
      </c>
      <c r="C1742" s="420" t="s">
        <v>441</v>
      </c>
      <c r="D1742" s="420" t="s">
        <v>496</v>
      </c>
      <c r="E1742" t="s">
        <v>555</v>
      </c>
    </row>
    <row r="1743" spans="1:5">
      <c r="A1743" s="420" t="s">
        <v>511</v>
      </c>
      <c r="B1743" s="420" t="s">
        <v>21</v>
      </c>
      <c r="C1743" s="420" t="s">
        <v>441</v>
      </c>
      <c r="D1743" s="420" t="s">
        <v>438</v>
      </c>
      <c r="E1743" t="s">
        <v>555</v>
      </c>
    </row>
    <row r="1744" spans="1:5">
      <c r="A1744" s="420" t="s">
        <v>511</v>
      </c>
      <c r="B1744" s="420" t="s">
        <v>21</v>
      </c>
      <c r="C1744" s="420" t="s">
        <v>441</v>
      </c>
      <c r="D1744" s="420" t="s">
        <v>429</v>
      </c>
      <c r="E1744" t="s">
        <v>555</v>
      </c>
    </row>
    <row r="1745" spans="1:5">
      <c r="A1745" s="420" t="s">
        <v>511</v>
      </c>
      <c r="B1745" s="420" t="s">
        <v>21</v>
      </c>
      <c r="C1745" s="420" t="s">
        <v>419</v>
      </c>
      <c r="D1745" s="420" t="s">
        <v>554</v>
      </c>
      <c r="E1745" t="s">
        <v>553</v>
      </c>
    </row>
    <row r="1746" spans="1:5">
      <c r="A1746" s="420" t="s">
        <v>511</v>
      </c>
      <c r="B1746" s="420" t="s">
        <v>21</v>
      </c>
      <c r="C1746" s="420" t="s">
        <v>419</v>
      </c>
      <c r="D1746" s="420" t="s">
        <v>480</v>
      </c>
      <c r="E1746" t="s">
        <v>553</v>
      </c>
    </row>
    <row r="1747" spans="1:5">
      <c r="A1747" s="420" t="s">
        <v>511</v>
      </c>
      <c r="B1747" s="420" t="s">
        <v>21</v>
      </c>
      <c r="C1747" s="420" t="s">
        <v>419</v>
      </c>
      <c r="D1747" s="420" t="s">
        <v>499</v>
      </c>
      <c r="E1747" t="s">
        <v>553</v>
      </c>
    </row>
    <row r="1748" spans="1:5">
      <c r="A1748" s="420" t="s">
        <v>511</v>
      </c>
      <c r="B1748" s="420" t="s">
        <v>21</v>
      </c>
      <c r="C1748" s="420" t="s">
        <v>419</v>
      </c>
      <c r="D1748" s="420" t="s">
        <v>420</v>
      </c>
      <c r="E1748" t="s">
        <v>553</v>
      </c>
    </row>
    <row r="1749" spans="1:5">
      <c r="A1749" s="420" t="s">
        <v>511</v>
      </c>
      <c r="B1749" s="420" t="s">
        <v>21</v>
      </c>
      <c r="C1749" s="420" t="s">
        <v>419</v>
      </c>
      <c r="D1749" s="420" t="s">
        <v>434</v>
      </c>
      <c r="E1749" t="s">
        <v>553</v>
      </c>
    </row>
    <row r="1750" spans="1:5">
      <c r="A1750" s="420" t="s">
        <v>511</v>
      </c>
      <c r="B1750" s="420" t="s">
        <v>21</v>
      </c>
      <c r="C1750" s="420" t="s">
        <v>419</v>
      </c>
      <c r="D1750" s="420" t="s">
        <v>435</v>
      </c>
      <c r="E1750" t="s">
        <v>553</v>
      </c>
    </row>
    <row r="1751" spans="1:5">
      <c r="A1751" s="420" t="s">
        <v>511</v>
      </c>
      <c r="B1751" s="420" t="s">
        <v>21</v>
      </c>
      <c r="C1751" s="420" t="s">
        <v>419</v>
      </c>
      <c r="D1751" s="420" t="s">
        <v>436</v>
      </c>
      <c r="E1751" t="s">
        <v>553</v>
      </c>
    </row>
    <row r="1752" spans="1:5">
      <c r="A1752" s="420" t="s">
        <v>511</v>
      </c>
      <c r="B1752" s="420" t="s">
        <v>21</v>
      </c>
      <c r="C1752" s="420" t="s">
        <v>419</v>
      </c>
      <c r="D1752" s="420" t="s">
        <v>421</v>
      </c>
      <c r="E1752" t="s">
        <v>553</v>
      </c>
    </row>
    <row r="1753" spans="1:5">
      <c r="A1753" s="420" t="s">
        <v>511</v>
      </c>
      <c r="B1753" s="420" t="s">
        <v>21</v>
      </c>
      <c r="C1753" s="420" t="s">
        <v>419</v>
      </c>
      <c r="D1753" s="420" t="s">
        <v>422</v>
      </c>
      <c r="E1753" t="s">
        <v>553</v>
      </c>
    </row>
    <row r="1754" spans="1:5">
      <c r="A1754" s="420" t="s">
        <v>511</v>
      </c>
      <c r="B1754" s="420" t="s">
        <v>21</v>
      </c>
      <c r="C1754" s="420" t="s">
        <v>419</v>
      </c>
      <c r="D1754" s="420" t="s">
        <v>423</v>
      </c>
      <c r="E1754" t="s">
        <v>553</v>
      </c>
    </row>
    <row r="1755" spans="1:5">
      <c r="A1755" s="420" t="s">
        <v>511</v>
      </c>
      <c r="B1755" s="420" t="s">
        <v>21</v>
      </c>
      <c r="C1755" s="420" t="s">
        <v>419</v>
      </c>
      <c r="D1755" s="420" t="s">
        <v>424</v>
      </c>
      <c r="E1755" t="s">
        <v>553</v>
      </c>
    </row>
    <row r="1756" spans="1:5">
      <c r="A1756" s="420" t="s">
        <v>511</v>
      </c>
      <c r="B1756" s="420" t="s">
        <v>21</v>
      </c>
      <c r="C1756" s="420" t="s">
        <v>419</v>
      </c>
      <c r="D1756" s="420" t="s">
        <v>425</v>
      </c>
      <c r="E1756" t="s">
        <v>553</v>
      </c>
    </row>
    <row r="1757" spans="1:5">
      <c r="A1757" s="420" t="s">
        <v>511</v>
      </c>
      <c r="B1757" s="420" t="s">
        <v>21</v>
      </c>
      <c r="C1757" s="420" t="s">
        <v>426</v>
      </c>
      <c r="D1757" s="420" t="s">
        <v>519</v>
      </c>
      <c r="E1757" t="s">
        <v>555</v>
      </c>
    </row>
    <row r="1758" spans="1:5">
      <c r="A1758" s="420" t="s">
        <v>511</v>
      </c>
      <c r="B1758" s="420" t="s">
        <v>21</v>
      </c>
      <c r="C1758" s="420" t="s">
        <v>426</v>
      </c>
      <c r="D1758" s="420" t="s">
        <v>427</v>
      </c>
      <c r="E1758" t="s">
        <v>555</v>
      </c>
    </row>
    <row r="1759" spans="1:5">
      <c r="A1759" s="420" t="s">
        <v>511</v>
      </c>
      <c r="B1759" s="420" t="s">
        <v>21</v>
      </c>
      <c r="C1759" s="420" t="s">
        <v>395</v>
      </c>
      <c r="D1759" s="420" t="s">
        <v>394</v>
      </c>
      <c r="E1759" t="s">
        <v>553</v>
      </c>
    </row>
    <row r="1760" spans="1:5">
      <c r="A1760" s="420" t="s">
        <v>511</v>
      </c>
      <c r="B1760" s="420" t="s">
        <v>21</v>
      </c>
      <c r="C1760" s="420" t="s">
        <v>395</v>
      </c>
      <c r="D1760" s="420" t="s">
        <v>396</v>
      </c>
      <c r="E1760" t="s">
        <v>553</v>
      </c>
    </row>
    <row r="1761" spans="1:5">
      <c r="A1761" s="420" t="s">
        <v>511</v>
      </c>
      <c r="B1761" s="420" t="s">
        <v>21</v>
      </c>
      <c r="C1761" s="420" t="s">
        <v>395</v>
      </c>
      <c r="D1761" s="420" t="s">
        <v>487</v>
      </c>
      <c r="E1761" t="s">
        <v>553</v>
      </c>
    </row>
    <row r="1762" spans="1:5">
      <c r="A1762" s="420" t="s">
        <v>511</v>
      </c>
      <c r="B1762" s="420" t="s">
        <v>21</v>
      </c>
      <c r="C1762" s="420" t="s">
        <v>395</v>
      </c>
      <c r="D1762" s="420" t="s">
        <v>397</v>
      </c>
      <c r="E1762" t="s">
        <v>555</v>
      </c>
    </row>
    <row r="1763" spans="1:5">
      <c r="A1763" s="420" t="s">
        <v>511</v>
      </c>
      <c r="B1763" s="420" t="s">
        <v>21</v>
      </c>
      <c r="C1763" s="420" t="s">
        <v>395</v>
      </c>
      <c r="D1763" s="420" t="s">
        <v>398</v>
      </c>
      <c r="E1763" t="s">
        <v>553</v>
      </c>
    </row>
    <row r="1764" spans="1:5">
      <c r="A1764" s="420" t="s">
        <v>511</v>
      </c>
      <c r="B1764" s="420" t="s">
        <v>21</v>
      </c>
      <c r="C1764" s="420" t="s">
        <v>395</v>
      </c>
      <c r="D1764" s="420" t="s">
        <v>399</v>
      </c>
      <c r="E1764" t="s">
        <v>553</v>
      </c>
    </row>
    <row r="1765" spans="1:5">
      <c r="A1765" s="420" t="s">
        <v>511</v>
      </c>
      <c r="B1765" s="420" t="s">
        <v>21</v>
      </c>
      <c r="C1765" s="420" t="s">
        <v>395</v>
      </c>
      <c r="D1765" s="420" t="s">
        <v>431</v>
      </c>
      <c r="E1765" t="s">
        <v>553</v>
      </c>
    </row>
    <row r="1766" spans="1:5">
      <c r="A1766" s="420" t="s">
        <v>511</v>
      </c>
      <c r="B1766" s="420" t="s">
        <v>21</v>
      </c>
      <c r="C1766" s="420" t="s">
        <v>395</v>
      </c>
      <c r="D1766" s="420" t="s">
        <v>414</v>
      </c>
      <c r="E1766" t="s">
        <v>553</v>
      </c>
    </row>
    <row r="1767" spans="1:5">
      <c r="A1767" s="420" t="s">
        <v>511</v>
      </c>
      <c r="B1767" s="420" t="s">
        <v>21</v>
      </c>
      <c r="C1767" s="420" t="s">
        <v>395</v>
      </c>
      <c r="D1767" s="420" t="s">
        <v>432</v>
      </c>
      <c r="E1767" t="s">
        <v>553</v>
      </c>
    </row>
    <row r="1768" spans="1:5">
      <c r="A1768" s="420" t="s">
        <v>511</v>
      </c>
      <c r="B1768" s="420" t="s">
        <v>21</v>
      </c>
      <c r="C1768" s="420" t="s">
        <v>395</v>
      </c>
      <c r="D1768" s="420" t="s">
        <v>452</v>
      </c>
      <c r="E1768" t="s">
        <v>553</v>
      </c>
    </row>
    <row r="1769" spans="1:5">
      <c r="A1769" s="420" t="s">
        <v>511</v>
      </c>
      <c r="B1769" s="420" t="s">
        <v>21</v>
      </c>
      <c r="C1769" s="420" t="s">
        <v>437</v>
      </c>
      <c r="D1769" s="420" t="s">
        <v>420</v>
      </c>
      <c r="E1769" t="s">
        <v>553</v>
      </c>
    </row>
    <row r="1770" spans="1:5">
      <c r="A1770" s="420" t="s">
        <v>511</v>
      </c>
      <c r="B1770" s="420" t="s">
        <v>21</v>
      </c>
      <c r="C1770" s="420" t="s">
        <v>437</v>
      </c>
      <c r="D1770" s="420" t="s">
        <v>438</v>
      </c>
      <c r="E1770" t="s">
        <v>553</v>
      </c>
    </row>
    <row r="1771" spans="1:5">
      <c r="A1771" s="420" t="s">
        <v>511</v>
      </c>
      <c r="B1771" s="420" t="s">
        <v>21</v>
      </c>
      <c r="C1771" s="420" t="s">
        <v>437</v>
      </c>
      <c r="D1771" s="420" t="s">
        <v>439</v>
      </c>
      <c r="E1771" t="s">
        <v>553</v>
      </c>
    </row>
    <row r="1772" spans="1:5">
      <c r="A1772" s="420" t="s">
        <v>511</v>
      </c>
      <c r="B1772" s="420" t="s">
        <v>21</v>
      </c>
      <c r="C1772" s="420" t="s">
        <v>437</v>
      </c>
      <c r="D1772" s="420" t="s">
        <v>465</v>
      </c>
      <c r="E1772" t="s">
        <v>553</v>
      </c>
    </row>
    <row r="1773" spans="1:5">
      <c r="A1773" s="420" t="s">
        <v>511</v>
      </c>
      <c r="B1773" s="420" t="s">
        <v>21</v>
      </c>
      <c r="C1773" s="420" t="s">
        <v>437</v>
      </c>
      <c r="D1773" s="420" t="s">
        <v>466</v>
      </c>
      <c r="E1773" t="s">
        <v>553</v>
      </c>
    </row>
    <row r="1774" spans="1:5">
      <c r="A1774" s="420" t="s">
        <v>511</v>
      </c>
      <c r="B1774" s="420" t="s">
        <v>21</v>
      </c>
      <c r="C1774" s="420" t="s">
        <v>437</v>
      </c>
      <c r="D1774" s="420" t="s">
        <v>467</v>
      </c>
      <c r="E1774" t="s">
        <v>553</v>
      </c>
    </row>
    <row r="1775" spans="1:5">
      <c r="A1775" s="420" t="s">
        <v>511</v>
      </c>
      <c r="B1775" s="420" t="s">
        <v>21</v>
      </c>
      <c r="C1775" s="420" t="s">
        <v>437</v>
      </c>
      <c r="D1775" s="420" t="s">
        <v>468</v>
      </c>
      <c r="E1775" t="s">
        <v>553</v>
      </c>
    </row>
    <row r="1776" spans="1:5">
      <c r="A1776" s="420" t="s">
        <v>511</v>
      </c>
      <c r="B1776" s="420" t="s">
        <v>21</v>
      </c>
      <c r="C1776" s="420" t="s">
        <v>437</v>
      </c>
      <c r="D1776" s="420" t="s">
        <v>469</v>
      </c>
      <c r="E1776" t="s">
        <v>553</v>
      </c>
    </row>
    <row r="1777" spans="1:5">
      <c r="A1777" s="420" t="s">
        <v>511</v>
      </c>
      <c r="B1777" s="420" t="s">
        <v>21</v>
      </c>
      <c r="C1777" s="420" t="s">
        <v>437</v>
      </c>
      <c r="D1777" s="420" t="s">
        <v>470</v>
      </c>
      <c r="E1777" t="s">
        <v>553</v>
      </c>
    </row>
    <row r="1778" spans="1:5">
      <c r="A1778" s="420" t="s">
        <v>511</v>
      </c>
      <c r="B1778" s="420" t="s">
        <v>21</v>
      </c>
      <c r="C1778" s="420" t="s">
        <v>437</v>
      </c>
      <c r="D1778" s="420" t="s">
        <v>443</v>
      </c>
      <c r="E1778" t="s">
        <v>553</v>
      </c>
    </row>
    <row r="1779" spans="1:5">
      <c r="A1779" s="420" t="s">
        <v>511</v>
      </c>
      <c r="B1779" s="420" t="s">
        <v>21</v>
      </c>
      <c r="C1779" s="420" t="s">
        <v>437</v>
      </c>
      <c r="D1779" s="420" t="s">
        <v>444</v>
      </c>
      <c r="E1779" t="s">
        <v>553</v>
      </c>
    </row>
    <row r="1780" spans="1:5">
      <c r="A1780" s="420" t="s">
        <v>511</v>
      </c>
      <c r="B1780" s="420" t="s">
        <v>21</v>
      </c>
      <c r="C1780" s="420" t="s">
        <v>437</v>
      </c>
      <c r="D1780" s="420" t="s">
        <v>445</v>
      </c>
      <c r="E1780" t="s">
        <v>553</v>
      </c>
    </row>
    <row r="1781" spans="1:5">
      <c r="A1781" s="420" t="s">
        <v>511</v>
      </c>
      <c r="B1781" s="420" t="s">
        <v>21</v>
      </c>
      <c r="C1781" s="420" t="s">
        <v>437</v>
      </c>
      <c r="D1781" s="420" t="s">
        <v>471</v>
      </c>
      <c r="E1781" t="s">
        <v>553</v>
      </c>
    </row>
    <row r="1782" spans="1:5">
      <c r="A1782" s="420" t="s">
        <v>511</v>
      </c>
      <c r="B1782" s="420" t="s">
        <v>21</v>
      </c>
      <c r="C1782" s="420" t="s">
        <v>437</v>
      </c>
      <c r="D1782" s="420" t="s">
        <v>472</v>
      </c>
      <c r="E1782" t="s">
        <v>553</v>
      </c>
    </row>
    <row r="1783" spans="1:5">
      <c r="A1783" s="420" t="s">
        <v>511</v>
      </c>
      <c r="B1783" s="420" t="s">
        <v>21</v>
      </c>
      <c r="C1783" s="420" t="s">
        <v>437</v>
      </c>
      <c r="D1783" s="420" t="s">
        <v>473</v>
      </c>
      <c r="E1783" t="s">
        <v>553</v>
      </c>
    </row>
    <row r="1784" spans="1:5">
      <c r="A1784" s="420" t="s">
        <v>511</v>
      </c>
      <c r="B1784" s="420" t="s">
        <v>21</v>
      </c>
      <c r="C1784" s="420" t="s">
        <v>437</v>
      </c>
      <c r="D1784" s="420" t="s">
        <v>449</v>
      </c>
      <c r="E1784" t="s">
        <v>553</v>
      </c>
    </row>
    <row r="1785" spans="1:5">
      <c r="A1785" s="420" t="s">
        <v>511</v>
      </c>
      <c r="B1785" s="420" t="s">
        <v>21</v>
      </c>
      <c r="C1785" s="420" t="s">
        <v>437</v>
      </c>
      <c r="D1785" s="420" t="s">
        <v>450</v>
      </c>
      <c r="E1785" t="s">
        <v>553</v>
      </c>
    </row>
    <row r="1786" spans="1:5">
      <c r="A1786" s="420" t="s">
        <v>511</v>
      </c>
      <c r="B1786" s="420" t="s">
        <v>21</v>
      </c>
      <c r="C1786" s="420" t="s">
        <v>437</v>
      </c>
      <c r="D1786" s="420" t="s">
        <v>451</v>
      </c>
      <c r="E1786" t="s">
        <v>553</v>
      </c>
    </row>
    <row r="1787" spans="1:5">
      <c r="A1787" s="420" t="s">
        <v>520</v>
      </c>
      <c r="B1787" s="420" t="s">
        <v>22</v>
      </c>
      <c r="C1787" s="420" t="s">
        <v>404</v>
      </c>
      <c r="D1787" s="420" t="s">
        <v>405</v>
      </c>
      <c r="E1787" t="s">
        <v>553</v>
      </c>
    </row>
    <row r="1788" spans="1:5">
      <c r="A1788" s="420" t="s">
        <v>520</v>
      </c>
      <c r="B1788" s="420" t="s">
        <v>22</v>
      </c>
      <c r="C1788" s="420" t="s">
        <v>404</v>
      </c>
      <c r="D1788" s="420" t="s">
        <v>406</v>
      </c>
      <c r="E1788" t="s">
        <v>553</v>
      </c>
    </row>
    <row r="1789" spans="1:5">
      <c r="A1789" s="420" t="s">
        <v>520</v>
      </c>
      <c r="B1789" s="420" t="s">
        <v>22</v>
      </c>
      <c r="C1789" s="420" t="s">
        <v>404</v>
      </c>
      <c r="D1789" s="420" t="s">
        <v>407</v>
      </c>
      <c r="E1789" t="s">
        <v>553</v>
      </c>
    </row>
    <row r="1790" spans="1:5">
      <c r="A1790" s="420" t="s">
        <v>520</v>
      </c>
      <c r="B1790" s="420" t="s">
        <v>22</v>
      </c>
      <c r="C1790" s="420" t="s">
        <v>404</v>
      </c>
      <c r="D1790" s="420" t="s">
        <v>443</v>
      </c>
      <c r="E1790" t="s">
        <v>553</v>
      </c>
    </row>
    <row r="1791" spans="1:5">
      <c r="A1791" s="420" t="s">
        <v>520</v>
      </c>
      <c r="B1791" s="420" t="s">
        <v>22</v>
      </c>
      <c r="C1791" s="420" t="s">
        <v>404</v>
      </c>
      <c r="D1791" s="420" t="s">
        <v>444</v>
      </c>
      <c r="E1791" t="s">
        <v>553</v>
      </c>
    </row>
    <row r="1792" spans="1:5">
      <c r="A1792" s="420" t="s">
        <v>520</v>
      </c>
      <c r="B1792" s="420" t="s">
        <v>22</v>
      </c>
      <c r="C1792" s="420" t="s">
        <v>404</v>
      </c>
      <c r="D1792" s="420" t="s">
        <v>445</v>
      </c>
      <c r="E1792" t="s">
        <v>553</v>
      </c>
    </row>
    <row r="1793" spans="1:5">
      <c r="A1793" s="420" t="s">
        <v>520</v>
      </c>
      <c r="B1793" s="420" t="s">
        <v>22</v>
      </c>
      <c r="C1793" s="420" t="s">
        <v>391</v>
      </c>
      <c r="D1793" s="420" t="s">
        <v>448</v>
      </c>
      <c r="E1793" t="s">
        <v>553</v>
      </c>
    </row>
    <row r="1794" spans="1:5">
      <c r="A1794" s="420" t="s">
        <v>520</v>
      </c>
      <c r="B1794" s="420" t="s">
        <v>22</v>
      </c>
      <c r="C1794" s="420" t="s">
        <v>391</v>
      </c>
      <c r="D1794" s="420" t="s">
        <v>412</v>
      </c>
      <c r="E1794" t="s">
        <v>553</v>
      </c>
    </row>
    <row r="1795" spans="1:5">
      <c r="A1795" s="420" t="s">
        <v>520</v>
      </c>
      <c r="B1795" s="420" t="s">
        <v>22</v>
      </c>
      <c r="C1795" s="420" t="s">
        <v>391</v>
      </c>
      <c r="D1795" s="420" t="s">
        <v>394</v>
      </c>
      <c r="E1795" t="s">
        <v>553</v>
      </c>
    </row>
    <row r="1796" spans="1:5">
      <c r="A1796" s="420" t="s">
        <v>520</v>
      </c>
      <c r="B1796" s="420" t="s">
        <v>22</v>
      </c>
      <c r="C1796" s="420" t="s">
        <v>391</v>
      </c>
      <c r="D1796" s="420" t="s">
        <v>396</v>
      </c>
      <c r="E1796" t="s">
        <v>553</v>
      </c>
    </row>
    <row r="1797" spans="1:5">
      <c r="A1797" s="420" t="s">
        <v>520</v>
      </c>
      <c r="B1797" s="420" t="s">
        <v>22</v>
      </c>
      <c r="C1797" s="420" t="s">
        <v>391</v>
      </c>
      <c r="D1797" s="420" t="s">
        <v>455</v>
      </c>
      <c r="E1797" t="s">
        <v>553</v>
      </c>
    </row>
    <row r="1798" spans="1:5">
      <c r="A1798" s="420" t="s">
        <v>520</v>
      </c>
      <c r="B1798" s="420" t="s">
        <v>22</v>
      </c>
      <c r="C1798" s="420" t="s">
        <v>391</v>
      </c>
      <c r="D1798" s="420" t="s">
        <v>398</v>
      </c>
      <c r="E1798" t="s">
        <v>553</v>
      </c>
    </row>
    <row r="1799" spans="1:5">
      <c r="A1799" s="420" t="s">
        <v>520</v>
      </c>
      <c r="B1799" s="420" t="s">
        <v>22</v>
      </c>
      <c r="C1799" s="420" t="s">
        <v>391</v>
      </c>
      <c r="D1799" s="420" t="s">
        <v>399</v>
      </c>
      <c r="E1799" t="s">
        <v>553</v>
      </c>
    </row>
    <row r="1800" spans="1:5">
      <c r="A1800" s="420" t="s">
        <v>520</v>
      </c>
      <c r="B1800" s="420" t="s">
        <v>22</v>
      </c>
      <c r="C1800" s="420" t="s">
        <v>391</v>
      </c>
      <c r="D1800" s="420" t="s">
        <v>431</v>
      </c>
      <c r="E1800" t="s">
        <v>553</v>
      </c>
    </row>
    <row r="1801" spans="1:5">
      <c r="A1801" s="420" t="s">
        <v>520</v>
      </c>
      <c r="B1801" s="420" t="s">
        <v>22</v>
      </c>
      <c r="C1801" s="420" t="s">
        <v>391</v>
      </c>
      <c r="D1801" s="420" t="s">
        <v>392</v>
      </c>
      <c r="E1801" t="s">
        <v>553</v>
      </c>
    </row>
    <row r="1802" spans="1:5">
      <c r="A1802" s="420" t="s">
        <v>520</v>
      </c>
      <c r="B1802" s="420" t="s">
        <v>22</v>
      </c>
      <c r="C1802" s="420" t="s">
        <v>391</v>
      </c>
      <c r="D1802" s="420" t="s">
        <v>413</v>
      </c>
      <c r="E1802" t="s">
        <v>553</v>
      </c>
    </row>
    <row r="1803" spans="1:5">
      <c r="A1803" s="420" t="s">
        <v>520</v>
      </c>
      <c r="B1803" s="420" t="s">
        <v>22</v>
      </c>
      <c r="C1803" s="420" t="s">
        <v>391</v>
      </c>
      <c r="D1803" s="420" t="s">
        <v>414</v>
      </c>
      <c r="E1803" t="s">
        <v>553</v>
      </c>
    </row>
    <row r="1804" spans="1:5">
      <c r="A1804" s="420" t="s">
        <v>520</v>
      </c>
      <c r="B1804" s="420" t="s">
        <v>22</v>
      </c>
      <c r="C1804" s="420" t="s">
        <v>391</v>
      </c>
      <c r="D1804" s="420" t="s">
        <v>449</v>
      </c>
      <c r="E1804" t="s">
        <v>553</v>
      </c>
    </row>
    <row r="1805" spans="1:5">
      <c r="A1805" s="420" t="s">
        <v>520</v>
      </c>
      <c r="B1805" s="420" t="s">
        <v>22</v>
      </c>
      <c r="C1805" s="420" t="s">
        <v>391</v>
      </c>
      <c r="D1805" s="420" t="s">
        <v>450</v>
      </c>
      <c r="E1805" t="s">
        <v>553</v>
      </c>
    </row>
    <row r="1806" spans="1:5">
      <c r="A1806" s="420" t="s">
        <v>520</v>
      </c>
      <c r="B1806" s="420" t="s">
        <v>22</v>
      </c>
      <c r="C1806" s="420" t="s">
        <v>391</v>
      </c>
      <c r="D1806" s="420" t="s">
        <v>451</v>
      </c>
      <c r="E1806" t="s">
        <v>553</v>
      </c>
    </row>
    <row r="1807" spans="1:5">
      <c r="A1807" s="420" t="s">
        <v>520</v>
      </c>
      <c r="B1807" s="420" t="s">
        <v>22</v>
      </c>
      <c r="C1807" s="420" t="s">
        <v>391</v>
      </c>
      <c r="D1807" s="420" t="s">
        <v>456</v>
      </c>
      <c r="E1807" t="s">
        <v>553</v>
      </c>
    </row>
    <row r="1808" spans="1:5">
      <c r="A1808" s="420" t="s">
        <v>520</v>
      </c>
      <c r="B1808" s="420" t="s">
        <v>22</v>
      </c>
      <c r="C1808" s="420" t="s">
        <v>391</v>
      </c>
      <c r="D1808" s="420" t="s">
        <v>457</v>
      </c>
      <c r="E1808" t="s">
        <v>553</v>
      </c>
    </row>
    <row r="1809" spans="1:5">
      <c r="A1809" s="420" t="s">
        <v>520</v>
      </c>
      <c r="B1809" s="420" t="s">
        <v>22</v>
      </c>
      <c r="C1809" s="420" t="s">
        <v>391</v>
      </c>
      <c r="D1809" s="420" t="s">
        <v>458</v>
      </c>
      <c r="E1809" t="s">
        <v>553</v>
      </c>
    </row>
    <row r="1810" spans="1:5">
      <c r="A1810" s="420" t="s">
        <v>520</v>
      </c>
      <c r="B1810" s="420" t="s">
        <v>22</v>
      </c>
      <c r="C1810" s="420" t="s">
        <v>391</v>
      </c>
      <c r="D1810" s="420" t="s">
        <v>415</v>
      </c>
      <c r="E1810" t="s">
        <v>553</v>
      </c>
    </row>
    <row r="1811" spans="1:5">
      <c r="A1811" s="420" t="s">
        <v>520</v>
      </c>
      <c r="B1811" s="420" t="s">
        <v>22</v>
      </c>
      <c r="C1811" s="420" t="s">
        <v>391</v>
      </c>
      <c r="D1811" s="420" t="s">
        <v>416</v>
      </c>
      <c r="E1811" t="s">
        <v>553</v>
      </c>
    </row>
    <row r="1812" spans="1:5">
      <c r="A1812" s="420" t="s">
        <v>520</v>
      </c>
      <c r="B1812" s="420" t="s">
        <v>22</v>
      </c>
      <c r="C1812" s="420" t="s">
        <v>391</v>
      </c>
      <c r="D1812" s="420" t="s">
        <v>417</v>
      </c>
      <c r="E1812" t="s">
        <v>553</v>
      </c>
    </row>
    <row r="1813" spans="1:5">
      <c r="A1813" s="420" t="s">
        <v>520</v>
      </c>
      <c r="B1813" s="420" t="s">
        <v>22</v>
      </c>
      <c r="C1813" s="420" t="s">
        <v>418</v>
      </c>
      <c r="D1813" s="420" t="s">
        <v>503</v>
      </c>
      <c r="E1813" t="s">
        <v>555</v>
      </c>
    </row>
    <row r="1814" spans="1:5">
      <c r="A1814" s="420" t="s">
        <v>520</v>
      </c>
      <c r="B1814" s="420" t="s">
        <v>22</v>
      </c>
      <c r="C1814" s="420" t="s">
        <v>418</v>
      </c>
      <c r="D1814" s="420" t="s">
        <v>405</v>
      </c>
      <c r="E1814" t="s">
        <v>555</v>
      </c>
    </row>
    <row r="1815" spans="1:5">
      <c r="A1815" s="420" t="s">
        <v>520</v>
      </c>
      <c r="B1815" s="420" t="s">
        <v>22</v>
      </c>
      <c r="C1815" s="420" t="s">
        <v>393</v>
      </c>
      <c r="D1815" s="420" t="s">
        <v>453</v>
      </c>
      <c r="E1815" t="s">
        <v>553</v>
      </c>
    </row>
    <row r="1816" spans="1:5">
      <c r="A1816" s="420" t="s">
        <v>520</v>
      </c>
      <c r="B1816" s="420" t="s">
        <v>22</v>
      </c>
      <c r="C1816" s="420" t="s">
        <v>393</v>
      </c>
      <c r="D1816" s="420" t="s">
        <v>394</v>
      </c>
      <c r="E1816" t="s">
        <v>553</v>
      </c>
    </row>
    <row r="1817" spans="1:5">
      <c r="A1817" s="420" t="s">
        <v>520</v>
      </c>
      <c r="B1817" s="420" t="s">
        <v>22</v>
      </c>
      <c r="C1817" s="420" t="s">
        <v>419</v>
      </c>
      <c r="D1817" s="420" t="s">
        <v>554</v>
      </c>
      <c r="E1817" t="s">
        <v>553</v>
      </c>
    </row>
    <row r="1818" spans="1:5">
      <c r="A1818" s="420" t="s">
        <v>520</v>
      </c>
      <c r="B1818" s="420" t="s">
        <v>22</v>
      </c>
      <c r="C1818" s="420" t="s">
        <v>419</v>
      </c>
      <c r="D1818" s="420" t="s">
        <v>480</v>
      </c>
      <c r="E1818" t="s">
        <v>553</v>
      </c>
    </row>
    <row r="1819" spans="1:5">
      <c r="A1819" s="420" t="s">
        <v>520</v>
      </c>
      <c r="B1819" s="420" t="s">
        <v>22</v>
      </c>
      <c r="C1819" s="420" t="s">
        <v>419</v>
      </c>
      <c r="D1819" s="420" t="s">
        <v>499</v>
      </c>
      <c r="E1819" t="s">
        <v>553</v>
      </c>
    </row>
    <row r="1820" spans="1:5">
      <c r="A1820" s="420" t="s">
        <v>520</v>
      </c>
      <c r="B1820" s="420" t="s">
        <v>22</v>
      </c>
      <c r="C1820" s="420" t="s">
        <v>419</v>
      </c>
      <c r="D1820" s="420" t="s">
        <v>420</v>
      </c>
      <c r="E1820" t="s">
        <v>553</v>
      </c>
    </row>
    <row r="1821" spans="1:5">
      <c r="A1821" s="420" t="s">
        <v>520</v>
      </c>
      <c r="B1821" s="420" t="s">
        <v>22</v>
      </c>
      <c r="C1821" s="420" t="s">
        <v>419</v>
      </c>
      <c r="D1821" s="420" t="s">
        <v>434</v>
      </c>
      <c r="E1821" t="s">
        <v>553</v>
      </c>
    </row>
    <row r="1822" spans="1:5">
      <c r="A1822" s="420" t="s">
        <v>520</v>
      </c>
      <c r="B1822" s="420" t="s">
        <v>22</v>
      </c>
      <c r="C1822" s="420" t="s">
        <v>419</v>
      </c>
      <c r="D1822" s="420" t="s">
        <v>435</v>
      </c>
      <c r="E1822" t="s">
        <v>553</v>
      </c>
    </row>
    <row r="1823" spans="1:5">
      <c r="A1823" s="420" t="s">
        <v>520</v>
      </c>
      <c r="B1823" s="420" t="s">
        <v>22</v>
      </c>
      <c r="C1823" s="420" t="s">
        <v>419</v>
      </c>
      <c r="D1823" s="420" t="s">
        <v>436</v>
      </c>
      <c r="E1823" t="s">
        <v>553</v>
      </c>
    </row>
    <row r="1824" spans="1:5">
      <c r="A1824" s="420" t="s">
        <v>520</v>
      </c>
      <c r="B1824" s="420" t="s">
        <v>22</v>
      </c>
      <c r="C1824" s="420" t="s">
        <v>419</v>
      </c>
      <c r="D1824" s="420" t="s">
        <v>421</v>
      </c>
      <c r="E1824" t="s">
        <v>553</v>
      </c>
    </row>
    <row r="1825" spans="1:5">
      <c r="A1825" s="420" t="s">
        <v>520</v>
      </c>
      <c r="B1825" s="420" t="s">
        <v>22</v>
      </c>
      <c r="C1825" s="420" t="s">
        <v>419</v>
      </c>
      <c r="D1825" s="420" t="s">
        <v>422</v>
      </c>
      <c r="E1825" t="s">
        <v>553</v>
      </c>
    </row>
    <row r="1826" spans="1:5">
      <c r="A1826" s="420" t="s">
        <v>520</v>
      </c>
      <c r="B1826" s="420" t="s">
        <v>22</v>
      </c>
      <c r="C1826" s="420" t="s">
        <v>419</v>
      </c>
      <c r="D1826" s="420" t="s">
        <v>423</v>
      </c>
      <c r="E1826" t="s">
        <v>553</v>
      </c>
    </row>
    <row r="1827" spans="1:5">
      <c r="A1827" s="420" t="s">
        <v>520</v>
      </c>
      <c r="B1827" s="420" t="s">
        <v>22</v>
      </c>
      <c r="C1827" s="420" t="s">
        <v>419</v>
      </c>
      <c r="D1827" s="420" t="s">
        <v>424</v>
      </c>
      <c r="E1827" t="s">
        <v>553</v>
      </c>
    </row>
    <row r="1828" spans="1:5">
      <c r="A1828" s="420" t="s">
        <v>520</v>
      </c>
      <c r="B1828" s="420" t="s">
        <v>22</v>
      </c>
      <c r="C1828" s="420" t="s">
        <v>419</v>
      </c>
      <c r="D1828" s="420" t="s">
        <v>425</v>
      </c>
      <c r="E1828" t="s">
        <v>553</v>
      </c>
    </row>
    <row r="1829" spans="1:5">
      <c r="A1829" s="420" t="s">
        <v>520</v>
      </c>
      <c r="B1829" s="420" t="s">
        <v>22</v>
      </c>
      <c r="C1829" s="420" t="s">
        <v>426</v>
      </c>
      <c r="D1829" s="420" t="s">
        <v>421</v>
      </c>
      <c r="E1829" t="s">
        <v>555</v>
      </c>
    </row>
    <row r="1830" spans="1:5">
      <c r="A1830" s="420" t="s">
        <v>520</v>
      </c>
      <c r="B1830" s="420" t="s">
        <v>22</v>
      </c>
      <c r="C1830" s="420" t="s">
        <v>426</v>
      </c>
      <c r="D1830" s="420" t="s">
        <v>428</v>
      </c>
      <c r="E1830" t="s">
        <v>555</v>
      </c>
    </row>
    <row r="1831" spans="1:5">
      <c r="A1831" s="420" t="s">
        <v>520</v>
      </c>
      <c r="B1831" s="420" t="s">
        <v>22</v>
      </c>
      <c r="C1831" s="420" t="s">
        <v>395</v>
      </c>
      <c r="D1831" s="420" t="s">
        <v>394</v>
      </c>
      <c r="E1831" t="s">
        <v>553</v>
      </c>
    </row>
    <row r="1832" spans="1:5">
      <c r="A1832" s="420" t="s">
        <v>520</v>
      </c>
      <c r="B1832" s="420" t="s">
        <v>22</v>
      </c>
      <c r="C1832" s="420" t="s">
        <v>395</v>
      </c>
      <c r="D1832" s="420" t="s">
        <v>396</v>
      </c>
      <c r="E1832" t="s">
        <v>553</v>
      </c>
    </row>
    <row r="1833" spans="1:5">
      <c r="A1833" s="420" t="s">
        <v>520</v>
      </c>
      <c r="B1833" s="420" t="s">
        <v>22</v>
      </c>
      <c r="C1833" s="420" t="s">
        <v>395</v>
      </c>
      <c r="D1833" s="420" t="s">
        <v>487</v>
      </c>
      <c r="E1833" t="s">
        <v>553</v>
      </c>
    </row>
    <row r="1834" spans="1:5">
      <c r="A1834" s="420" t="s">
        <v>520</v>
      </c>
      <c r="B1834" s="420" t="s">
        <v>22</v>
      </c>
      <c r="C1834" s="420" t="s">
        <v>395</v>
      </c>
      <c r="D1834" s="420" t="s">
        <v>397</v>
      </c>
      <c r="E1834" t="s">
        <v>555</v>
      </c>
    </row>
    <row r="1835" spans="1:5">
      <c r="A1835" s="420" t="s">
        <v>520</v>
      </c>
      <c r="B1835" s="420" t="s">
        <v>22</v>
      </c>
      <c r="C1835" s="420" t="s">
        <v>395</v>
      </c>
      <c r="D1835" s="420" t="s">
        <v>398</v>
      </c>
      <c r="E1835" t="s">
        <v>553</v>
      </c>
    </row>
    <row r="1836" spans="1:5">
      <c r="A1836" s="420" t="s">
        <v>520</v>
      </c>
      <c r="B1836" s="420" t="s">
        <v>22</v>
      </c>
      <c r="C1836" s="420" t="s">
        <v>395</v>
      </c>
      <c r="D1836" s="420" t="s">
        <v>399</v>
      </c>
      <c r="E1836" t="s">
        <v>553</v>
      </c>
    </row>
    <row r="1837" spans="1:5">
      <c r="A1837" s="420" t="s">
        <v>520</v>
      </c>
      <c r="B1837" s="420" t="s">
        <v>22</v>
      </c>
      <c r="C1837" s="420" t="s">
        <v>395</v>
      </c>
      <c r="D1837" s="420" t="s">
        <v>431</v>
      </c>
      <c r="E1837" t="s">
        <v>553</v>
      </c>
    </row>
    <row r="1838" spans="1:5">
      <c r="A1838" s="420" t="s">
        <v>520</v>
      </c>
      <c r="B1838" s="420" t="s">
        <v>22</v>
      </c>
      <c r="C1838" s="420" t="s">
        <v>395</v>
      </c>
      <c r="D1838" s="420" t="s">
        <v>414</v>
      </c>
      <c r="E1838" t="s">
        <v>553</v>
      </c>
    </row>
    <row r="1839" spans="1:5">
      <c r="A1839" s="420" t="s">
        <v>520</v>
      </c>
      <c r="B1839" s="420" t="s">
        <v>22</v>
      </c>
      <c r="C1839" s="420" t="s">
        <v>395</v>
      </c>
      <c r="D1839" s="420" t="s">
        <v>432</v>
      </c>
      <c r="E1839" t="s">
        <v>553</v>
      </c>
    </row>
    <row r="1840" spans="1:5">
      <c r="A1840" s="420" t="s">
        <v>520</v>
      </c>
      <c r="B1840" s="420" t="s">
        <v>22</v>
      </c>
      <c r="C1840" s="420" t="s">
        <v>395</v>
      </c>
      <c r="D1840" s="420" t="s">
        <v>452</v>
      </c>
      <c r="E1840" t="s">
        <v>553</v>
      </c>
    </row>
    <row r="1841" spans="1:5">
      <c r="A1841" s="420" t="s">
        <v>520</v>
      </c>
      <c r="B1841" s="420" t="s">
        <v>22</v>
      </c>
      <c r="C1841" s="420" t="s">
        <v>437</v>
      </c>
      <c r="D1841" s="420" t="s">
        <v>420</v>
      </c>
      <c r="E1841" t="s">
        <v>553</v>
      </c>
    </row>
    <row r="1842" spans="1:5">
      <c r="A1842" s="420" t="s">
        <v>520</v>
      </c>
      <c r="B1842" s="420" t="s">
        <v>22</v>
      </c>
      <c r="C1842" s="420" t="s">
        <v>437</v>
      </c>
      <c r="D1842" s="420" t="s">
        <v>438</v>
      </c>
      <c r="E1842" t="s">
        <v>553</v>
      </c>
    </row>
    <row r="1843" spans="1:5">
      <c r="A1843" s="420" t="s">
        <v>520</v>
      </c>
      <c r="B1843" s="420" t="s">
        <v>22</v>
      </c>
      <c r="C1843" s="420" t="s">
        <v>437</v>
      </c>
      <c r="D1843" s="420" t="s">
        <v>439</v>
      </c>
      <c r="E1843" t="s">
        <v>553</v>
      </c>
    </row>
    <row r="1844" spans="1:5">
      <c r="A1844" s="420" t="s">
        <v>520</v>
      </c>
      <c r="B1844" s="420" t="s">
        <v>22</v>
      </c>
      <c r="C1844" s="420" t="s">
        <v>437</v>
      </c>
      <c r="D1844" s="420" t="s">
        <v>465</v>
      </c>
      <c r="E1844" t="s">
        <v>553</v>
      </c>
    </row>
    <row r="1845" spans="1:5">
      <c r="A1845" s="420" t="s">
        <v>520</v>
      </c>
      <c r="B1845" s="420" t="s">
        <v>22</v>
      </c>
      <c r="C1845" s="420" t="s">
        <v>437</v>
      </c>
      <c r="D1845" s="420" t="s">
        <v>466</v>
      </c>
      <c r="E1845" t="s">
        <v>553</v>
      </c>
    </row>
    <row r="1846" spans="1:5">
      <c r="A1846" s="420" t="s">
        <v>520</v>
      </c>
      <c r="B1846" s="420" t="s">
        <v>22</v>
      </c>
      <c r="C1846" s="420" t="s">
        <v>437</v>
      </c>
      <c r="D1846" s="420" t="s">
        <v>467</v>
      </c>
      <c r="E1846" t="s">
        <v>553</v>
      </c>
    </row>
    <row r="1847" spans="1:5">
      <c r="A1847" s="420" t="s">
        <v>520</v>
      </c>
      <c r="B1847" s="420" t="s">
        <v>22</v>
      </c>
      <c r="C1847" s="420" t="s">
        <v>437</v>
      </c>
      <c r="D1847" s="420" t="s">
        <v>468</v>
      </c>
      <c r="E1847" t="s">
        <v>553</v>
      </c>
    </row>
    <row r="1848" spans="1:5">
      <c r="A1848" s="420" t="s">
        <v>520</v>
      </c>
      <c r="B1848" s="420" t="s">
        <v>22</v>
      </c>
      <c r="C1848" s="420" t="s">
        <v>437</v>
      </c>
      <c r="D1848" s="420" t="s">
        <v>469</v>
      </c>
      <c r="E1848" t="s">
        <v>553</v>
      </c>
    </row>
    <row r="1849" spans="1:5">
      <c r="A1849" s="420" t="s">
        <v>520</v>
      </c>
      <c r="B1849" s="420" t="s">
        <v>22</v>
      </c>
      <c r="C1849" s="420" t="s">
        <v>437</v>
      </c>
      <c r="D1849" s="420" t="s">
        <v>470</v>
      </c>
      <c r="E1849" t="s">
        <v>553</v>
      </c>
    </row>
    <row r="1850" spans="1:5">
      <c r="A1850" s="420" t="s">
        <v>520</v>
      </c>
      <c r="B1850" s="420" t="s">
        <v>22</v>
      </c>
      <c r="C1850" s="420" t="s">
        <v>437</v>
      </c>
      <c r="D1850" s="420" t="s">
        <v>443</v>
      </c>
      <c r="E1850" t="s">
        <v>553</v>
      </c>
    </row>
    <row r="1851" spans="1:5">
      <c r="A1851" s="420" t="s">
        <v>520</v>
      </c>
      <c r="B1851" s="420" t="s">
        <v>22</v>
      </c>
      <c r="C1851" s="420" t="s">
        <v>437</v>
      </c>
      <c r="D1851" s="420" t="s">
        <v>444</v>
      </c>
      <c r="E1851" t="s">
        <v>553</v>
      </c>
    </row>
    <row r="1852" spans="1:5">
      <c r="A1852" s="420" t="s">
        <v>520</v>
      </c>
      <c r="B1852" s="420" t="s">
        <v>22</v>
      </c>
      <c r="C1852" s="420" t="s">
        <v>437</v>
      </c>
      <c r="D1852" s="420" t="s">
        <v>445</v>
      </c>
      <c r="E1852" t="s">
        <v>553</v>
      </c>
    </row>
    <row r="1853" spans="1:5">
      <c r="A1853" s="420" t="s">
        <v>520</v>
      </c>
      <c r="B1853" s="420" t="s">
        <v>22</v>
      </c>
      <c r="C1853" s="420" t="s">
        <v>437</v>
      </c>
      <c r="D1853" s="420" t="s">
        <v>471</v>
      </c>
      <c r="E1853" t="s">
        <v>553</v>
      </c>
    </row>
    <row r="1854" spans="1:5">
      <c r="A1854" s="420" t="s">
        <v>520</v>
      </c>
      <c r="B1854" s="420" t="s">
        <v>22</v>
      </c>
      <c r="C1854" s="420" t="s">
        <v>437</v>
      </c>
      <c r="D1854" s="420" t="s">
        <v>472</v>
      </c>
      <c r="E1854" t="s">
        <v>553</v>
      </c>
    </row>
    <row r="1855" spans="1:5">
      <c r="A1855" s="420" t="s">
        <v>520</v>
      </c>
      <c r="B1855" s="420" t="s">
        <v>22</v>
      </c>
      <c r="C1855" s="420" t="s">
        <v>437</v>
      </c>
      <c r="D1855" s="420" t="s">
        <v>473</v>
      </c>
      <c r="E1855" t="s">
        <v>553</v>
      </c>
    </row>
    <row r="1856" spans="1:5">
      <c r="A1856" s="420" t="s">
        <v>520</v>
      </c>
      <c r="B1856" s="420" t="s">
        <v>22</v>
      </c>
      <c r="C1856" s="420" t="s">
        <v>437</v>
      </c>
      <c r="D1856" s="420" t="s">
        <v>449</v>
      </c>
      <c r="E1856" t="s">
        <v>553</v>
      </c>
    </row>
    <row r="1857" spans="1:5">
      <c r="A1857" s="420" t="s">
        <v>520</v>
      </c>
      <c r="B1857" s="420" t="s">
        <v>22</v>
      </c>
      <c r="C1857" s="420" t="s">
        <v>437</v>
      </c>
      <c r="D1857" s="420" t="s">
        <v>450</v>
      </c>
      <c r="E1857" t="s">
        <v>553</v>
      </c>
    </row>
    <row r="1858" spans="1:5">
      <c r="A1858" s="420" t="s">
        <v>520</v>
      </c>
      <c r="B1858" s="420" t="s">
        <v>22</v>
      </c>
      <c r="C1858" s="420" t="s">
        <v>437</v>
      </c>
      <c r="D1858" s="420" t="s">
        <v>451</v>
      </c>
      <c r="E1858" t="s">
        <v>553</v>
      </c>
    </row>
    <row r="1859" spans="1:5">
      <c r="A1859" s="420" t="s">
        <v>429</v>
      </c>
      <c r="B1859" s="420" t="s">
        <v>23</v>
      </c>
      <c r="C1859" s="420" t="s">
        <v>404</v>
      </c>
      <c r="D1859" s="420" t="s">
        <v>405</v>
      </c>
      <c r="E1859" t="s">
        <v>553</v>
      </c>
    </row>
    <row r="1860" spans="1:5">
      <c r="A1860" s="420" t="s">
        <v>429</v>
      </c>
      <c r="B1860" s="420" t="s">
        <v>23</v>
      </c>
      <c r="C1860" s="420" t="s">
        <v>404</v>
      </c>
      <c r="D1860" s="420" t="s">
        <v>406</v>
      </c>
      <c r="E1860" t="s">
        <v>553</v>
      </c>
    </row>
    <row r="1861" spans="1:5">
      <c r="A1861" s="420" t="s">
        <v>429</v>
      </c>
      <c r="B1861" s="420" t="s">
        <v>23</v>
      </c>
      <c r="C1861" s="420" t="s">
        <v>404</v>
      </c>
      <c r="D1861" s="420" t="s">
        <v>407</v>
      </c>
      <c r="E1861" t="s">
        <v>553</v>
      </c>
    </row>
    <row r="1862" spans="1:5">
      <c r="A1862" s="420" t="s">
        <v>429</v>
      </c>
      <c r="B1862" s="420" t="s">
        <v>23</v>
      </c>
      <c r="C1862" s="420" t="s">
        <v>404</v>
      </c>
      <c r="D1862" s="420" t="s">
        <v>443</v>
      </c>
      <c r="E1862" t="s">
        <v>553</v>
      </c>
    </row>
    <row r="1863" spans="1:5">
      <c r="A1863" s="420" t="s">
        <v>429</v>
      </c>
      <c r="B1863" s="420" t="s">
        <v>23</v>
      </c>
      <c r="C1863" s="420" t="s">
        <v>404</v>
      </c>
      <c r="D1863" s="420" t="s">
        <v>444</v>
      </c>
      <c r="E1863" t="s">
        <v>553</v>
      </c>
    </row>
    <row r="1864" spans="1:5">
      <c r="A1864" s="420" t="s">
        <v>429</v>
      </c>
      <c r="B1864" s="420" t="s">
        <v>23</v>
      </c>
      <c r="C1864" s="420" t="s">
        <v>404</v>
      </c>
      <c r="D1864" s="420" t="s">
        <v>445</v>
      </c>
      <c r="E1864" t="s">
        <v>553</v>
      </c>
    </row>
    <row r="1865" spans="1:5">
      <c r="A1865" s="420" t="s">
        <v>429</v>
      </c>
      <c r="B1865" s="420" t="s">
        <v>23</v>
      </c>
      <c r="C1865" s="420" t="s">
        <v>391</v>
      </c>
      <c r="D1865" s="420" t="s">
        <v>448</v>
      </c>
      <c r="E1865" t="s">
        <v>553</v>
      </c>
    </row>
    <row r="1866" spans="1:5">
      <c r="A1866" s="420" t="s">
        <v>429</v>
      </c>
      <c r="B1866" s="420" t="s">
        <v>23</v>
      </c>
      <c r="C1866" s="420" t="s">
        <v>391</v>
      </c>
      <c r="D1866" s="420" t="s">
        <v>412</v>
      </c>
      <c r="E1866" t="s">
        <v>553</v>
      </c>
    </row>
    <row r="1867" spans="1:5">
      <c r="A1867" s="420" t="s">
        <v>429</v>
      </c>
      <c r="B1867" s="420" t="s">
        <v>23</v>
      </c>
      <c r="C1867" s="420" t="s">
        <v>391</v>
      </c>
      <c r="D1867" s="420" t="s">
        <v>394</v>
      </c>
      <c r="E1867" t="s">
        <v>553</v>
      </c>
    </row>
    <row r="1868" spans="1:5">
      <c r="A1868" s="420" t="s">
        <v>429</v>
      </c>
      <c r="B1868" s="420" t="s">
        <v>23</v>
      </c>
      <c r="C1868" s="420" t="s">
        <v>391</v>
      </c>
      <c r="D1868" s="420" t="s">
        <v>396</v>
      </c>
      <c r="E1868" t="s">
        <v>553</v>
      </c>
    </row>
    <row r="1869" spans="1:5">
      <c r="A1869" s="420" t="s">
        <v>429</v>
      </c>
      <c r="B1869" s="420" t="s">
        <v>23</v>
      </c>
      <c r="C1869" s="420" t="s">
        <v>391</v>
      </c>
      <c r="D1869" s="420" t="s">
        <v>455</v>
      </c>
      <c r="E1869" t="s">
        <v>553</v>
      </c>
    </row>
    <row r="1870" spans="1:5">
      <c r="A1870" s="420" t="s">
        <v>429</v>
      </c>
      <c r="B1870" s="420" t="s">
        <v>23</v>
      </c>
      <c r="C1870" s="420" t="s">
        <v>391</v>
      </c>
      <c r="D1870" s="420" t="s">
        <v>398</v>
      </c>
      <c r="E1870" t="s">
        <v>553</v>
      </c>
    </row>
    <row r="1871" spans="1:5">
      <c r="A1871" s="420" t="s">
        <v>429</v>
      </c>
      <c r="B1871" s="420" t="s">
        <v>23</v>
      </c>
      <c r="C1871" s="420" t="s">
        <v>391</v>
      </c>
      <c r="D1871" s="420" t="s">
        <v>399</v>
      </c>
      <c r="E1871" t="s">
        <v>553</v>
      </c>
    </row>
    <row r="1872" spans="1:5">
      <c r="A1872" s="420" t="s">
        <v>429</v>
      </c>
      <c r="B1872" s="420" t="s">
        <v>23</v>
      </c>
      <c r="C1872" s="420" t="s">
        <v>391</v>
      </c>
      <c r="D1872" s="420" t="s">
        <v>431</v>
      </c>
      <c r="E1872" t="s">
        <v>553</v>
      </c>
    </row>
    <row r="1873" spans="1:5">
      <c r="A1873" s="420" t="s">
        <v>429</v>
      </c>
      <c r="B1873" s="420" t="s">
        <v>23</v>
      </c>
      <c r="C1873" s="420" t="s">
        <v>391</v>
      </c>
      <c r="D1873" s="420" t="s">
        <v>392</v>
      </c>
      <c r="E1873" t="s">
        <v>553</v>
      </c>
    </row>
    <row r="1874" spans="1:5">
      <c r="A1874" s="420" t="s">
        <v>429</v>
      </c>
      <c r="B1874" s="420" t="s">
        <v>23</v>
      </c>
      <c r="C1874" s="420" t="s">
        <v>391</v>
      </c>
      <c r="D1874" s="420" t="s">
        <v>413</v>
      </c>
      <c r="E1874" t="s">
        <v>553</v>
      </c>
    </row>
    <row r="1875" spans="1:5">
      <c r="A1875" s="420" t="s">
        <v>429</v>
      </c>
      <c r="B1875" s="420" t="s">
        <v>23</v>
      </c>
      <c r="C1875" s="420" t="s">
        <v>391</v>
      </c>
      <c r="D1875" s="420" t="s">
        <v>414</v>
      </c>
      <c r="E1875" t="s">
        <v>553</v>
      </c>
    </row>
    <row r="1876" spans="1:5">
      <c r="A1876" s="420" t="s">
        <v>429</v>
      </c>
      <c r="B1876" s="420" t="s">
        <v>23</v>
      </c>
      <c r="C1876" s="420" t="s">
        <v>391</v>
      </c>
      <c r="D1876" s="420" t="s">
        <v>449</v>
      </c>
      <c r="E1876" t="s">
        <v>553</v>
      </c>
    </row>
    <row r="1877" spans="1:5">
      <c r="A1877" s="420" t="s">
        <v>429</v>
      </c>
      <c r="B1877" s="420" t="s">
        <v>23</v>
      </c>
      <c r="C1877" s="420" t="s">
        <v>391</v>
      </c>
      <c r="D1877" s="420" t="s">
        <v>450</v>
      </c>
      <c r="E1877" t="s">
        <v>553</v>
      </c>
    </row>
    <row r="1878" spans="1:5">
      <c r="A1878" s="420" t="s">
        <v>429</v>
      </c>
      <c r="B1878" s="420" t="s">
        <v>23</v>
      </c>
      <c r="C1878" s="420" t="s">
        <v>391</v>
      </c>
      <c r="D1878" s="420" t="s">
        <v>451</v>
      </c>
      <c r="E1878" t="s">
        <v>553</v>
      </c>
    </row>
    <row r="1879" spans="1:5">
      <c r="A1879" s="420" t="s">
        <v>429</v>
      </c>
      <c r="B1879" s="420" t="s">
        <v>23</v>
      </c>
      <c r="C1879" s="420" t="s">
        <v>391</v>
      </c>
      <c r="D1879" s="420" t="s">
        <v>456</v>
      </c>
      <c r="E1879" t="s">
        <v>553</v>
      </c>
    </row>
    <row r="1880" spans="1:5">
      <c r="A1880" s="420" t="s">
        <v>429</v>
      </c>
      <c r="B1880" s="420" t="s">
        <v>23</v>
      </c>
      <c r="C1880" s="420" t="s">
        <v>391</v>
      </c>
      <c r="D1880" s="420" t="s">
        <v>457</v>
      </c>
      <c r="E1880" t="s">
        <v>553</v>
      </c>
    </row>
    <row r="1881" spans="1:5">
      <c r="A1881" s="420" t="s">
        <v>429</v>
      </c>
      <c r="B1881" s="420" t="s">
        <v>23</v>
      </c>
      <c r="C1881" s="420" t="s">
        <v>391</v>
      </c>
      <c r="D1881" s="420" t="s">
        <v>458</v>
      </c>
      <c r="E1881" t="s">
        <v>553</v>
      </c>
    </row>
    <row r="1882" spans="1:5">
      <c r="A1882" s="420" t="s">
        <v>429</v>
      </c>
      <c r="B1882" s="420" t="s">
        <v>23</v>
      </c>
      <c r="C1882" s="420" t="s">
        <v>391</v>
      </c>
      <c r="D1882" s="420" t="s">
        <v>415</v>
      </c>
      <c r="E1882" t="s">
        <v>553</v>
      </c>
    </row>
    <row r="1883" spans="1:5">
      <c r="A1883" s="420" t="s">
        <v>429</v>
      </c>
      <c r="B1883" s="420" t="s">
        <v>23</v>
      </c>
      <c r="C1883" s="420" t="s">
        <v>391</v>
      </c>
      <c r="D1883" s="420" t="s">
        <v>416</v>
      </c>
      <c r="E1883" t="s">
        <v>553</v>
      </c>
    </row>
    <row r="1884" spans="1:5">
      <c r="A1884" s="420" t="s">
        <v>429</v>
      </c>
      <c r="B1884" s="420" t="s">
        <v>23</v>
      </c>
      <c r="C1884" s="420" t="s">
        <v>391</v>
      </c>
      <c r="D1884" s="420" t="s">
        <v>417</v>
      </c>
      <c r="E1884" t="s">
        <v>553</v>
      </c>
    </row>
    <row r="1885" spans="1:5">
      <c r="A1885" s="420" t="s">
        <v>429</v>
      </c>
      <c r="B1885" s="420" t="s">
        <v>23</v>
      </c>
      <c r="C1885" s="420" t="s">
        <v>393</v>
      </c>
      <c r="D1885" s="420" t="s">
        <v>453</v>
      </c>
      <c r="E1885" t="s">
        <v>553</v>
      </c>
    </row>
    <row r="1886" spans="1:5">
      <c r="A1886" s="420" t="s">
        <v>429</v>
      </c>
      <c r="B1886" s="420" t="s">
        <v>23</v>
      </c>
      <c r="C1886" s="420" t="s">
        <v>393</v>
      </c>
      <c r="D1886" s="420" t="s">
        <v>394</v>
      </c>
      <c r="E1886" t="s">
        <v>553</v>
      </c>
    </row>
    <row r="1887" spans="1:5">
      <c r="A1887" s="420" t="s">
        <v>429</v>
      </c>
      <c r="B1887" s="420" t="s">
        <v>23</v>
      </c>
      <c r="C1887" s="420" t="s">
        <v>441</v>
      </c>
      <c r="D1887" s="420" t="s">
        <v>454</v>
      </c>
      <c r="E1887" t="s">
        <v>555</v>
      </c>
    </row>
    <row r="1888" spans="1:5">
      <c r="A1888" s="420" t="s">
        <v>429</v>
      </c>
      <c r="B1888" s="420" t="s">
        <v>23</v>
      </c>
      <c r="C1888" s="420" t="s">
        <v>441</v>
      </c>
      <c r="D1888" s="420" t="s">
        <v>421</v>
      </c>
      <c r="E1888" t="s">
        <v>555</v>
      </c>
    </row>
    <row r="1889" spans="1:5">
      <c r="A1889" s="420" t="s">
        <v>429</v>
      </c>
      <c r="B1889" s="420" t="s">
        <v>23</v>
      </c>
      <c r="C1889" s="420" t="s">
        <v>419</v>
      </c>
      <c r="D1889" s="420" t="s">
        <v>554</v>
      </c>
      <c r="E1889" t="s">
        <v>553</v>
      </c>
    </row>
    <row r="1890" spans="1:5">
      <c r="A1890" s="420" t="s">
        <v>429</v>
      </c>
      <c r="B1890" s="420" t="s">
        <v>23</v>
      </c>
      <c r="C1890" s="420" t="s">
        <v>419</v>
      </c>
      <c r="D1890" s="420" t="s">
        <v>480</v>
      </c>
      <c r="E1890" t="s">
        <v>553</v>
      </c>
    </row>
    <row r="1891" spans="1:5">
      <c r="A1891" s="420" t="s">
        <v>429</v>
      </c>
      <c r="B1891" s="420" t="s">
        <v>23</v>
      </c>
      <c r="C1891" s="420" t="s">
        <v>419</v>
      </c>
      <c r="D1891" s="420" t="s">
        <v>499</v>
      </c>
      <c r="E1891" t="s">
        <v>553</v>
      </c>
    </row>
    <row r="1892" spans="1:5">
      <c r="A1892" s="420" t="s">
        <v>429</v>
      </c>
      <c r="B1892" s="420" t="s">
        <v>23</v>
      </c>
      <c r="C1892" s="420" t="s">
        <v>419</v>
      </c>
      <c r="D1892" s="420" t="s">
        <v>420</v>
      </c>
      <c r="E1892" t="s">
        <v>553</v>
      </c>
    </row>
    <row r="1893" spans="1:5">
      <c r="A1893" s="420" t="s">
        <v>429</v>
      </c>
      <c r="B1893" s="420" t="s">
        <v>23</v>
      </c>
      <c r="C1893" s="420" t="s">
        <v>419</v>
      </c>
      <c r="D1893" s="420" t="s">
        <v>434</v>
      </c>
      <c r="E1893" t="s">
        <v>553</v>
      </c>
    </row>
    <row r="1894" spans="1:5">
      <c r="A1894" s="420" t="s">
        <v>429</v>
      </c>
      <c r="B1894" s="420" t="s">
        <v>23</v>
      </c>
      <c r="C1894" s="420" t="s">
        <v>419</v>
      </c>
      <c r="D1894" s="420" t="s">
        <v>435</v>
      </c>
      <c r="E1894" t="s">
        <v>553</v>
      </c>
    </row>
    <row r="1895" spans="1:5">
      <c r="A1895" s="420" t="s">
        <v>429</v>
      </c>
      <c r="B1895" s="420" t="s">
        <v>23</v>
      </c>
      <c r="C1895" s="420" t="s">
        <v>419</v>
      </c>
      <c r="D1895" s="420" t="s">
        <v>436</v>
      </c>
      <c r="E1895" t="s">
        <v>553</v>
      </c>
    </row>
    <row r="1896" spans="1:5">
      <c r="A1896" s="420" t="s">
        <v>429</v>
      </c>
      <c r="B1896" s="420" t="s">
        <v>23</v>
      </c>
      <c r="C1896" s="420" t="s">
        <v>419</v>
      </c>
      <c r="D1896" s="420" t="s">
        <v>421</v>
      </c>
      <c r="E1896" t="s">
        <v>553</v>
      </c>
    </row>
    <row r="1897" spans="1:5">
      <c r="A1897" s="420" t="s">
        <v>429</v>
      </c>
      <c r="B1897" s="420" t="s">
        <v>23</v>
      </c>
      <c r="C1897" s="420" t="s">
        <v>419</v>
      </c>
      <c r="D1897" s="420" t="s">
        <v>422</v>
      </c>
      <c r="E1897" t="s">
        <v>553</v>
      </c>
    </row>
    <row r="1898" spans="1:5">
      <c r="A1898" s="420" t="s">
        <v>429</v>
      </c>
      <c r="B1898" s="420" t="s">
        <v>23</v>
      </c>
      <c r="C1898" s="420" t="s">
        <v>419</v>
      </c>
      <c r="D1898" s="420" t="s">
        <v>423</v>
      </c>
      <c r="E1898" t="s">
        <v>553</v>
      </c>
    </row>
    <row r="1899" spans="1:5">
      <c r="A1899" s="420" t="s">
        <v>429</v>
      </c>
      <c r="B1899" s="420" t="s">
        <v>23</v>
      </c>
      <c r="C1899" s="420" t="s">
        <v>419</v>
      </c>
      <c r="D1899" s="420" t="s">
        <v>424</v>
      </c>
      <c r="E1899" t="s">
        <v>553</v>
      </c>
    </row>
    <row r="1900" spans="1:5">
      <c r="A1900" s="420" t="s">
        <v>429</v>
      </c>
      <c r="B1900" s="420" t="s">
        <v>23</v>
      </c>
      <c r="C1900" s="420" t="s">
        <v>419</v>
      </c>
      <c r="D1900" s="420" t="s">
        <v>425</v>
      </c>
      <c r="E1900" t="s">
        <v>553</v>
      </c>
    </row>
    <row r="1901" spans="1:5">
      <c r="A1901" s="420" t="s">
        <v>429</v>
      </c>
      <c r="B1901" s="420" t="s">
        <v>23</v>
      </c>
      <c r="C1901" s="420" t="s">
        <v>426</v>
      </c>
      <c r="D1901" s="420" t="s">
        <v>491</v>
      </c>
      <c r="E1901" t="s">
        <v>555</v>
      </c>
    </row>
    <row r="1902" spans="1:5">
      <c r="A1902" s="420" t="s">
        <v>429</v>
      </c>
      <c r="B1902" s="420" t="s">
        <v>23</v>
      </c>
      <c r="C1902" s="420" t="s">
        <v>426</v>
      </c>
      <c r="D1902" s="420" t="s">
        <v>428</v>
      </c>
      <c r="E1902" t="s">
        <v>555</v>
      </c>
    </row>
    <row r="1903" spans="1:5">
      <c r="A1903" s="420" t="s">
        <v>429</v>
      </c>
      <c r="B1903" s="420" t="s">
        <v>23</v>
      </c>
      <c r="C1903" s="420" t="s">
        <v>395</v>
      </c>
      <c r="D1903" s="420" t="s">
        <v>394</v>
      </c>
      <c r="E1903" t="s">
        <v>553</v>
      </c>
    </row>
    <row r="1904" spans="1:5">
      <c r="A1904" s="420" t="s">
        <v>429</v>
      </c>
      <c r="B1904" s="420" t="s">
        <v>23</v>
      </c>
      <c r="C1904" s="420" t="s">
        <v>395</v>
      </c>
      <c r="D1904" s="420" t="s">
        <v>396</v>
      </c>
      <c r="E1904" t="s">
        <v>553</v>
      </c>
    </row>
    <row r="1905" spans="1:5">
      <c r="A1905" s="420" t="s">
        <v>429</v>
      </c>
      <c r="B1905" s="420" t="s">
        <v>23</v>
      </c>
      <c r="C1905" s="420" t="s">
        <v>395</v>
      </c>
      <c r="D1905" s="420" t="s">
        <v>487</v>
      </c>
      <c r="E1905" t="s">
        <v>553</v>
      </c>
    </row>
    <row r="1906" spans="1:5">
      <c r="A1906" s="420" t="s">
        <v>429</v>
      </c>
      <c r="B1906" s="420" t="s">
        <v>23</v>
      </c>
      <c r="C1906" s="420" t="s">
        <v>395</v>
      </c>
      <c r="D1906" s="420" t="s">
        <v>397</v>
      </c>
      <c r="E1906" t="s">
        <v>555</v>
      </c>
    </row>
    <row r="1907" spans="1:5">
      <c r="A1907" s="420" t="s">
        <v>429</v>
      </c>
      <c r="B1907" s="420" t="s">
        <v>23</v>
      </c>
      <c r="C1907" s="420" t="s">
        <v>395</v>
      </c>
      <c r="D1907" s="420" t="s">
        <v>398</v>
      </c>
      <c r="E1907" t="s">
        <v>553</v>
      </c>
    </row>
    <row r="1908" spans="1:5">
      <c r="A1908" s="420" t="s">
        <v>429</v>
      </c>
      <c r="B1908" s="420" t="s">
        <v>23</v>
      </c>
      <c r="C1908" s="420" t="s">
        <v>395</v>
      </c>
      <c r="D1908" s="420" t="s">
        <v>399</v>
      </c>
      <c r="E1908" t="s">
        <v>553</v>
      </c>
    </row>
    <row r="1909" spans="1:5">
      <c r="A1909" s="420" t="s">
        <v>429</v>
      </c>
      <c r="B1909" s="420" t="s">
        <v>23</v>
      </c>
      <c r="C1909" s="420" t="s">
        <v>395</v>
      </c>
      <c r="D1909" s="420" t="s">
        <v>431</v>
      </c>
      <c r="E1909" t="s">
        <v>553</v>
      </c>
    </row>
    <row r="1910" spans="1:5">
      <c r="A1910" s="420" t="s">
        <v>429</v>
      </c>
      <c r="B1910" s="420" t="s">
        <v>23</v>
      </c>
      <c r="C1910" s="420" t="s">
        <v>395</v>
      </c>
      <c r="D1910" s="420" t="s">
        <v>414</v>
      </c>
      <c r="E1910" t="s">
        <v>553</v>
      </c>
    </row>
    <row r="1911" spans="1:5">
      <c r="A1911" s="420" t="s">
        <v>429</v>
      </c>
      <c r="B1911" s="420" t="s">
        <v>23</v>
      </c>
      <c r="C1911" s="420" t="s">
        <v>395</v>
      </c>
      <c r="D1911" s="420" t="s">
        <v>432</v>
      </c>
      <c r="E1911" t="s">
        <v>553</v>
      </c>
    </row>
    <row r="1912" spans="1:5">
      <c r="A1912" s="420" t="s">
        <v>429</v>
      </c>
      <c r="B1912" s="420" t="s">
        <v>23</v>
      </c>
      <c r="C1912" s="420" t="s">
        <v>395</v>
      </c>
      <c r="D1912" s="420" t="s">
        <v>452</v>
      </c>
      <c r="E1912" t="s">
        <v>553</v>
      </c>
    </row>
    <row r="1913" spans="1:5">
      <c r="A1913" s="420" t="s">
        <v>429</v>
      </c>
      <c r="B1913" s="420" t="s">
        <v>23</v>
      </c>
      <c r="C1913" s="420" t="s">
        <v>437</v>
      </c>
      <c r="D1913" s="420" t="s">
        <v>420</v>
      </c>
      <c r="E1913" t="s">
        <v>553</v>
      </c>
    </row>
    <row r="1914" spans="1:5">
      <c r="A1914" s="420" t="s">
        <v>429</v>
      </c>
      <c r="B1914" s="420" t="s">
        <v>23</v>
      </c>
      <c r="C1914" s="420" t="s">
        <v>437</v>
      </c>
      <c r="D1914" s="420" t="s">
        <v>438</v>
      </c>
      <c r="E1914" t="s">
        <v>553</v>
      </c>
    </row>
    <row r="1915" spans="1:5">
      <c r="A1915" s="420" t="s">
        <v>429</v>
      </c>
      <c r="B1915" s="420" t="s">
        <v>23</v>
      </c>
      <c r="C1915" s="420" t="s">
        <v>437</v>
      </c>
      <c r="D1915" s="420" t="s">
        <v>439</v>
      </c>
      <c r="E1915" t="s">
        <v>553</v>
      </c>
    </row>
    <row r="1916" spans="1:5">
      <c r="A1916" s="420" t="s">
        <v>429</v>
      </c>
      <c r="B1916" s="420" t="s">
        <v>23</v>
      </c>
      <c r="C1916" s="420" t="s">
        <v>437</v>
      </c>
      <c r="D1916" s="420" t="s">
        <v>465</v>
      </c>
      <c r="E1916" t="s">
        <v>553</v>
      </c>
    </row>
    <row r="1917" spans="1:5">
      <c r="A1917" s="420" t="s">
        <v>429</v>
      </c>
      <c r="B1917" s="420" t="s">
        <v>23</v>
      </c>
      <c r="C1917" s="420" t="s">
        <v>437</v>
      </c>
      <c r="D1917" s="420" t="s">
        <v>466</v>
      </c>
      <c r="E1917" t="s">
        <v>553</v>
      </c>
    </row>
    <row r="1918" spans="1:5">
      <c r="A1918" s="420" t="s">
        <v>429</v>
      </c>
      <c r="B1918" s="420" t="s">
        <v>23</v>
      </c>
      <c r="C1918" s="420" t="s">
        <v>437</v>
      </c>
      <c r="D1918" s="420" t="s">
        <v>467</v>
      </c>
      <c r="E1918" t="s">
        <v>553</v>
      </c>
    </row>
    <row r="1919" spans="1:5">
      <c r="A1919" s="420" t="s">
        <v>429</v>
      </c>
      <c r="B1919" s="420" t="s">
        <v>23</v>
      </c>
      <c r="C1919" s="420" t="s">
        <v>437</v>
      </c>
      <c r="D1919" s="420" t="s">
        <v>468</v>
      </c>
      <c r="E1919" t="s">
        <v>553</v>
      </c>
    </row>
    <row r="1920" spans="1:5">
      <c r="A1920" s="420" t="s">
        <v>429</v>
      </c>
      <c r="B1920" s="420" t="s">
        <v>23</v>
      </c>
      <c r="C1920" s="420" t="s">
        <v>437</v>
      </c>
      <c r="D1920" s="420" t="s">
        <v>469</v>
      </c>
      <c r="E1920" t="s">
        <v>553</v>
      </c>
    </row>
    <row r="1921" spans="1:5">
      <c r="A1921" s="420" t="s">
        <v>429</v>
      </c>
      <c r="B1921" s="420" t="s">
        <v>23</v>
      </c>
      <c r="C1921" s="420" t="s">
        <v>437</v>
      </c>
      <c r="D1921" s="420" t="s">
        <v>470</v>
      </c>
      <c r="E1921" t="s">
        <v>553</v>
      </c>
    </row>
    <row r="1922" spans="1:5">
      <c r="A1922" s="420" t="s">
        <v>429</v>
      </c>
      <c r="B1922" s="420" t="s">
        <v>23</v>
      </c>
      <c r="C1922" s="420" t="s">
        <v>437</v>
      </c>
      <c r="D1922" s="420" t="s">
        <v>443</v>
      </c>
      <c r="E1922" t="s">
        <v>553</v>
      </c>
    </row>
    <row r="1923" spans="1:5">
      <c r="A1923" s="420" t="s">
        <v>429</v>
      </c>
      <c r="B1923" s="420" t="s">
        <v>23</v>
      </c>
      <c r="C1923" s="420" t="s">
        <v>437</v>
      </c>
      <c r="D1923" s="420" t="s">
        <v>444</v>
      </c>
      <c r="E1923" t="s">
        <v>553</v>
      </c>
    </row>
    <row r="1924" spans="1:5">
      <c r="A1924" s="420" t="s">
        <v>429</v>
      </c>
      <c r="B1924" s="420" t="s">
        <v>23</v>
      </c>
      <c r="C1924" s="420" t="s">
        <v>437</v>
      </c>
      <c r="D1924" s="420" t="s">
        <v>445</v>
      </c>
      <c r="E1924" t="s">
        <v>553</v>
      </c>
    </row>
    <row r="1925" spans="1:5">
      <c r="A1925" s="420" t="s">
        <v>429</v>
      </c>
      <c r="B1925" s="420" t="s">
        <v>23</v>
      </c>
      <c r="C1925" s="420" t="s">
        <v>437</v>
      </c>
      <c r="D1925" s="420" t="s">
        <v>471</v>
      </c>
      <c r="E1925" t="s">
        <v>553</v>
      </c>
    </row>
    <row r="1926" spans="1:5">
      <c r="A1926" s="420" t="s">
        <v>429</v>
      </c>
      <c r="B1926" s="420" t="s">
        <v>23</v>
      </c>
      <c r="C1926" s="420" t="s">
        <v>437</v>
      </c>
      <c r="D1926" s="420" t="s">
        <v>472</v>
      </c>
      <c r="E1926" t="s">
        <v>553</v>
      </c>
    </row>
    <row r="1927" spans="1:5">
      <c r="A1927" s="420" t="s">
        <v>429</v>
      </c>
      <c r="B1927" s="420" t="s">
        <v>23</v>
      </c>
      <c r="C1927" s="420" t="s">
        <v>437</v>
      </c>
      <c r="D1927" s="420" t="s">
        <v>473</v>
      </c>
      <c r="E1927" t="s">
        <v>553</v>
      </c>
    </row>
    <row r="1928" spans="1:5">
      <c r="A1928" s="420" t="s">
        <v>429</v>
      </c>
      <c r="B1928" s="420" t="s">
        <v>23</v>
      </c>
      <c r="C1928" s="420" t="s">
        <v>437</v>
      </c>
      <c r="D1928" s="420" t="s">
        <v>449</v>
      </c>
      <c r="E1928" t="s">
        <v>553</v>
      </c>
    </row>
    <row r="1929" spans="1:5">
      <c r="A1929" s="420" t="s">
        <v>429</v>
      </c>
      <c r="B1929" s="420" t="s">
        <v>23</v>
      </c>
      <c r="C1929" s="420" t="s">
        <v>437</v>
      </c>
      <c r="D1929" s="420" t="s">
        <v>450</v>
      </c>
      <c r="E1929" t="s">
        <v>553</v>
      </c>
    </row>
    <row r="1930" spans="1:5">
      <c r="A1930" s="420" t="s">
        <v>429</v>
      </c>
      <c r="B1930" s="420" t="s">
        <v>23</v>
      </c>
      <c r="C1930" s="420" t="s">
        <v>437</v>
      </c>
      <c r="D1930" s="420" t="s">
        <v>451</v>
      </c>
      <c r="E1930" t="s">
        <v>553</v>
      </c>
    </row>
    <row r="1931" spans="1:5">
      <c r="A1931" s="420" t="s">
        <v>512</v>
      </c>
      <c r="B1931" s="420" t="s">
        <v>38</v>
      </c>
      <c r="C1931" s="420" t="s">
        <v>404</v>
      </c>
      <c r="D1931" s="420" t="s">
        <v>405</v>
      </c>
      <c r="E1931" t="s">
        <v>553</v>
      </c>
    </row>
    <row r="1932" spans="1:5">
      <c r="A1932" s="420" t="s">
        <v>512</v>
      </c>
      <c r="B1932" s="420" t="s">
        <v>38</v>
      </c>
      <c r="C1932" s="420" t="s">
        <v>404</v>
      </c>
      <c r="D1932" s="420" t="s">
        <v>406</v>
      </c>
      <c r="E1932" t="s">
        <v>553</v>
      </c>
    </row>
    <row r="1933" spans="1:5">
      <c r="A1933" s="420" t="s">
        <v>512</v>
      </c>
      <c r="B1933" s="420" t="s">
        <v>38</v>
      </c>
      <c r="C1933" s="420" t="s">
        <v>404</v>
      </c>
      <c r="D1933" s="420" t="s">
        <v>407</v>
      </c>
      <c r="E1933" t="s">
        <v>553</v>
      </c>
    </row>
    <row r="1934" spans="1:5">
      <c r="A1934" s="420" t="s">
        <v>512</v>
      </c>
      <c r="B1934" s="420" t="s">
        <v>38</v>
      </c>
      <c r="C1934" s="420" t="s">
        <v>404</v>
      </c>
      <c r="D1934" s="420" t="s">
        <v>443</v>
      </c>
      <c r="E1934" t="s">
        <v>553</v>
      </c>
    </row>
    <row r="1935" spans="1:5">
      <c r="A1935" s="420" t="s">
        <v>512</v>
      </c>
      <c r="B1935" s="420" t="s">
        <v>38</v>
      </c>
      <c r="C1935" s="420" t="s">
        <v>404</v>
      </c>
      <c r="D1935" s="420" t="s">
        <v>444</v>
      </c>
      <c r="E1935" t="s">
        <v>553</v>
      </c>
    </row>
    <row r="1936" spans="1:5">
      <c r="A1936" s="420" t="s">
        <v>512</v>
      </c>
      <c r="B1936" s="420" t="s">
        <v>38</v>
      </c>
      <c r="C1936" s="420" t="s">
        <v>404</v>
      </c>
      <c r="D1936" s="420" t="s">
        <v>445</v>
      </c>
      <c r="E1936" t="s">
        <v>553</v>
      </c>
    </row>
    <row r="1937" spans="1:5">
      <c r="A1937" s="420" t="s">
        <v>512</v>
      </c>
      <c r="B1937" s="420" t="s">
        <v>38</v>
      </c>
      <c r="C1937" s="420" t="s">
        <v>391</v>
      </c>
      <c r="D1937" s="420" t="s">
        <v>448</v>
      </c>
      <c r="E1937" t="s">
        <v>553</v>
      </c>
    </row>
    <row r="1938" spans="1:5">
      <c r="A1938" s="420" t="s">
        <v>512</v>
      </c>
      <c r="B1938" s="420" t="s">
        <v>38</v>
      </c>
      <c r="C1938" s="420" t="s">
        <v>391</v>
      </c>
      <c r="D1938" s="420" t="s">
        <v>412</v>
      </c>
      <c r="E1938" t="s">
        <v>553</v>
      </c>
    </row>
    <row r="1939" spans="1:5">
      <c r="A1939" s="420" t="s">
        <v>512</v>
      </c>
      <c r="B1939" s="420" t="s">
        <v>38</v>
      </c>
      <c r="C1939" s="420" t="s">
        <v>391</v>
      </c>
      <c r="D1939" s="420" t="s">
        <v>394</v>
      </c>
      <c r="E1939" t="s">
        <v>553</v>
      </c>
    </row>
    <row r="1940" spans="1:5">
      <c r="A1940" s="420" t="s">
        <v>512</v>
      </c>
      <c r="B1940" s="420" t="s">
        <v>38</v>
      </c>
      <c r="C1940" s="420" t="s">
        <v>391</v>
      </c>
      <c r="D1940" s="420" t="s">
        <v>396</v>
      </c>
      <c r="E1940" t="s">
        <v>553</v>
      </c>
    </row>
    <row r="1941" spans="1:5">
      <c r="A1941" s="420" t="s">
        <v>512</v>
      </c>
      <c r="B1941" s="420" t="s">
        <v>38</v>
      </c>
      <c r="C1941" s="420" t="s">
        <v>391</v>
      </c>
      <c r="D1941" s="420" t="s">
        <v>455</v>
      </c>
      <c r="E1941" t="s">
        <v>553</v>
      </c>
    </row>
    <row r="1942" spans="1:5">
      <c r="A1942" s="420" t="s">
        <v>512</v>
      </c>
      <c r="B1942" s="420" t="s">
        <v>38</v>
      </c>
      <c r="C1942" s="420" t="s">
        <v>391</v>
      </c>
      <c r="D1942" s="420" t="s">
        <v>398</v>
      </c>
      <c r="E1942" t="s">
        <v>553</v>
      </c>
    </row>
    <row r="1943" spans="1:5">
      <c r="A1943" s="420" t="s">
        <v>512</v>
      </c>
      <c r="B1943" s="420" t="s">
        <v>38</v>
      </c>
      <c r="C1943" s="420" t="s">
        <v>391</v>
      </c>
      <c r="D1943" s="420" t="s">
        <v>399</v>
      </c>
      <c r="E1943" t="s">
        <v>553</v>
      </c>
    </row>
    <row r="1944" spans="1:5">
      <c r="A1944" s="420" t="s">
        <v>512</v>
      </c>
      <c r="B1944" s="420" t="s">
        <v>38</v>
      </c>
      <c r="C1944" s="420" t="s">
        <v>391</v>
      </c>
      <c r="D1944" s="420" t="s">
        <v>431</v>
      </c>
      <c r="E1944" t="s">
        <v>553</v>
      </c>
    </row>
    <row r="1945" spans="1:5">
      <c r="A1945" s="420" t="s">
        <v>512</v>
      </c>
      <c r="B1945" s="420" t="s">
        <v>38</v>
      </c>
      <c r="C1945" s="420" t="s">
        <v>391</v>
      </c>
      <c r="D1945" s="420" t="s">
        <v>392</v>
      </c>
      <c r="E1945" t="s">
        <v>553</v>
      </c>
    </row>
    <row r="1946" spans="1:5">
      <c r="A1946" s="420" t="s">
        <v>512</v>
      </c>
      <c r="B1946" s="420" t="s">
        <v>38</v>
      </c>
      <c r="C1946" s="420" t="s">
        <v>391</v>
      </c>
      <c r="D1946" s="420" t="s">
        <v>413</v>
      </c>
      <c r="E1946" t="s">
        <v>553</v>
      </c>
    </row>
    <row r="1947" spans="1:5">
      <c r="A1947" s="420" t="s">
        <v>512</v>
      </c>
      <c r="B1947" s="420" t="s">
        <v>38</v>
      </c>
      <c r="C1947" s="420" t="s">
        <v>391</v>
      </c>
      <c r="D1947" s="420" t="s">
        <v>414</v>
      </c>
      <c r="E1947" t="s">
        <v>553</v>
      </c>
    </row>
    <row r="1948" spans="1:5">
      <c r="A1948" s="420" t="s">
        <v>512</v>
      </c>
      <c r="B1948" s="420" t="s">
        <v>38</v>
      </c>
      <c r="C1948" s="420" t="s">
        <v>391</v>
      </c>
      <c r="D1948" s="420" t="s">
        <v>449</v>
      </c>
      <c r="E1948" t="s">
        <v>553</v>
      </c>
    </row>
    <row r="1949" spans="1:5">
      <c r="A1949" s="420" t="s">
        <v>512</v>
      </c>
      <c r="B1949" s="420" t="s">
        <v>38</v>
      </c>
      <c r="C1949" s="420" t="s">
        <v>391</v>
      </c>
      <c r="D1949" s="420" t="s">
        <v>450</v>
      </c>
      <c r="E1949" t="s">
        <v>553</v>
      </c>
    </row>
    <row r="1950" spans="1:5">
      <c r="A1950" s="420" t="s">
        <v>512</v>
      </c>
      <c r="B1950" s="420" t="s">
        <v>38</v>
      </c>
      <c r="C1950" s="420" t="s">
        <v>391</v>
      </c>
      <c r="D1950" s="420" t="s">
        <v>451</v>
      </c>
      <c r="E1950" t="s">
        <v>553</v>
      </c>
    </row>
    <row r="1951" spans="1:5">
      <c r="A1951" s="420" t="s">
        <v>512</v>
      </c>
      <c r="B1951" s="420" t="s">
        <v>38</v>
      </c>
      <c r="C1951" s="420" t="s">
        <v>391</v>
      </c>
      <c r="D1951" s="420" t="s">
        <v>456</v>
      </c>
      <c r="E1951" t="s">
        <v>553</v>
      </c>
    </row>
    <row r="1952" spans="1:5">
      <c r="A1952" s="420" t="s">
        <v>512</v>
      </c>
      <c r="B1952" s="420" t="s">
        <v>38</v>
      </c>
      <c r="C1952" s="420" t="s">
        <v>391</v>
      </c>
      <c r="D1952" s="420" t="s">
        <v>457</v>
      </c>
      <c r="E1952" t="s">
        <v>553</v>
      </c>
    </row>
    <row r="1953" spans="1:5">
      <c r="A1953" s="420" t="s">
        <v>512</v>
      </c>
      <c r="B1953" s="420" t="s">
        <v>38</v>
      </c>
      <c r="C1953" s="420" t="s">
        <v>391</v>
      </c>
      <c r="D1953" s="420" t="s">
        <v>458</v>
      </c>
      <c r="E1953" t="s">
        <v>553</v>
      </c>
    </row>
    <row r="1954" spans="1:5">
      <c r="A1954" s="420" t="s">
        <v>512</v>
      </c>
      <c r="B1954" s="420" t="s">
        <v>38</v>
      </c>
      <c r="C1954" s="420" t="s">
        <v>391</v>
      </c>
      <c r="D1954" s="420" t="s">
        <v>415</v>
      </c>
      <c r="E1954" t="s">
        <v>553</v>
      </c>
    </row>
    <row r="1955" spans="1:5">
      <c r="A1955" s="420" t="s">
        <v>512</v>
      </c>
      <c r="B1955" s="420" t="s">
        <v>38</v>
      </c>
      <c r="C1955" s="420" t="s">
        <v>391</v>
      </c>
      <c r="D1955" s="420" t="s">
        <v>416</v>
      </c>
      <c r="E1955" t="s">
        <v>553</v>
      </c>
    </row>
    <row r="1956" spans="1:5">
      <c r="A1956" s="420" t="s">
        <v>512</v>
      </c>
      <c r="B1956" s="420" t="s">
        <v>38</v>
      </c>
      <c r="C1956" s="420" t="s">
        <v>391</v>
      </c>
      <c r="D1956" s="420" t="s">
        <v>417</v>
      </c>
      <c r="E1956" t="s">
        <v>553</v>
      </c>
    </row>
    <row r="1957" spans="1:5">
      <c r="A1957" s="420" t="s">
        <v>512</v>
      </c>
      <c r="B1957" s="420" t="s">
        <v>38</v>
      </c>
      <c r="C1957" s="420" t="s">
        <v>393</v>
      </c>
      <c r="D1957" s="420" t="s">
        <v>453</v>
      </c>
      <c r="E1957" t="s">
        <v>553</v>
      </c>
    </row>
    <row r="1958" spans="1:5">
      <c r="A1958" s="420" t="s">
        <v>512</v>
      </c>
      <c r="B1958" s="420" t="s">
        <v>38</v>
      </c>
      <c r="C1958" s="420" t="s">
        <v>393</v>
      </c>
      <c r="D1958" s="420" t="s">
        <v>394</v>
      </c>
      <c r="E1958" t="s">
        <v>553</v>
      </c>
    </row>
    <row r="1959" spans="1:5">
      <c r="A1959" s="420" t="s">
        <v>512</v>
      </c>
      <c r="B1959" s="420" t="s">
        <v>38</v>
      </c>
      <c r="C1959" s="420" t="s">
        <v>419</v>
      </c>
      <c r="D1959" s="420" t="s">
        <v>554</v>
      </c>
      <c r="E1959" t="s">
        <v>553</v>
      </c>
    </row>
    <row r="1960" spans="1:5">
      <c r="A1960" s="420" t="s">
        <v>512</v>
      </c>
      <c r="B1960" s="420" t="s">
        <v>38</v>
      </c>
      <c r="C1960" s="420" t="s">
        <v>419</v>
      </c>
      <c r="D1960" s="420" t="s">
        <v>480</v>
      </c>
      <c r="E1960" t="s">
        <v>553</v>
      </c>
    </row>
    <row r="1961" spans="1:5">
      <c r="A1961" s="420" t="s">
        <v>512</v>
      </c>
      <c r="B1961" s="420" t="s">
        <v>38</v>
      </c>
      <c r="C1961" s="420" t="s">
        <v>419</v>
      </c>
      <c r="D1961" s="420" t="s">
        <v>499</v>
      </c>
      <c r="E1961" t="s">
        <v>553</v>
      </c>
    </row>
    <row r="1962" spans="1:5">
      <c r="A1962" s="420" t="s">
        <v>512</v>
      </c>
      <c r="B1962" s="420" t="s">
        <v>38</v>
      </c>
      <c r="C1962" s="420" t="s">
        <v>419</v>
      </c>
      <c r="D1962" s="420" t="s">
        <v>420</v>
      </c>
      <c r="E1962" t="s">
        <v>553</v>
      </c>
    </row>
    <row r="1963" spans="1:5">
      <c r="A1963" s="420" t="s">
        <v>512</v>
      </c>
      <c r="B1963" s="420" t="s">
        <v>38</v>
      </c>
      <c r="C1963" s="420" t="s">
        <v>419</v>
      </c>
      <c r="D1963" s="420" t="s">
        <v>434</v>
      </c>
      <c r="E1963" t="s">
        <v>553</v>
      </c>
    </row>
    <row r="1964" spans="1:5">
      <c r="A1964" s="420" t="s">
        <v>512</v>
      </c>
      <c r="B1964" s="420" t="s">
        <v>38</v>
      </c>
      <c r="C1964" s="420" t="s">
        <v>419</v>
      </c>
      <c r="D1964" s="420" t="s">
        <v>435</v>
      </c>
      <c r="E1964" t="s">
        <v>553</v>
      </c>
    </row>
    <row r="1965" spans="1:5">
      <c r="A1965" s="420" t="s">
        <v>512</v>
      </c>
      <c r="B1965" s="420" t="s">
        <v>38</v>
      </c>
      <c r="C1965" s="420" t="s">
        <v>419</v>
      </c>
      <c r="D1965" s="420" t="s">
        <v>436</v>
      </c>
      <c r="E1965" t="s">
        <v>553</v>
      </c>
    </row>
    <row r="1966" spans="1:5">
      <c r="A1966" s="420" t="s">
        <v>512</v>
      </c>
      <c r="B1966" s="420" t="s">
        <v>38</v>
      </c>
      <c r="C1966" s="420" t="s">
        <v>419</v>
      </c>
      <c r="D1966" s="420" t="s">
        <v>421</v>
      </c>
      <c r="E1966" t="s">
        <v>553</v>
      </c>
    </row>
    <row r="1967" spans="1:5">
      <c r="A1967" s="420" t="s">
        <v>512</v>
      </c>
      <c r="B1967" s="420" t="s">
        <v>38</v>
      </c>
      <c r="C1967" s="420" t="s">
        <v>419</v>
      </c>
      <c r="D1967" s="420" t="s">
        <v>422</v>
      </c>
      <c r="E1967" t="s">
        <v>553</v>
      </c>
    </row>
    <row r="1968" spans="1:5">
      <c r="A1968" s="420" t="s">
        <v>512</v>
      </c>
      <c r="B1968" s="420" t="s">
        <v>38</v>
      </c>
      <c r="C1968" s="420" t="s">
        <v>419</v>
      </c>
      <c r="D1968" s="420" t="s">
        <v>423</v>
      </c>
      <c r="E1968" t="s">
        <v>553</v>
      </c>
    </row>
    <row r="1969" spans="1:5">
      <c r="A1969" s="420" t="s">
        <v>512</v>
      </c>
      <c r="B1969" s="420" t="s">
        <v>38</v>
      </c>
      <c r="C1969" s="420" t="s">
        <v>419</v>
      </c>
      <c r="D1969" s="420" t="s">
        <v>424</v>
      </c>
      <c r="E1969" t="s">
        <v>553</v>
      </c>
    </row>
    <row r="1970" spans="1:5">
      <c r="A1970" s="420" t="s">
        <v>512</v>
      </c>
      <c r="B1970" s="420" t="s">
        <v>38</v>
      </c>
      <c r="C1970" s="420" t="s">
        <v>419</v>
      </c>
      <c r="D1970" s="420" t="s">
        <v>425</v>
      </c>
      <c r="E1970" t="s">
        <v>553</v>
      </c>
    </row>
    <row r="1971" spans="1:5">
      <c r="A1971" s="420" t="s">
        <v>512</v>
      </c>
      <c r="B1971" s="420" t="s">
        <v>38</v>
      </c>
      <c r="C1971" s="420" t="s">
        <v>395</v>
      </c>
      <c r="D1971" s="420" t="s">
        <v>394</v>
      </c>
      <c r="E1971" t="s">
        <v>553</v>
      </c>
    </row>
    <row r="1972" spans="1:5">
      <c r="A1972" s="420" t="s">
        <v>512</v>
      </c>
      <c r="B1972" s="420" t="s">
        <v>38</v>
      </c>
      <c r="C1972" s="420" t="s">
        <v>395</v>
      </c>
      <c r="D1972" s="420" t="s">
        <v>396</v>
      </c>
      <c r="E1972" t="s">
        <v>553</v>
      </c>
    </row>
    <row r="1973" spans="1:5">
      <c r="A1973" s="420" t="s">
        <v>512</v>
      </c>
      <c r="B1973" s="420" t="s">
        <v>38</v>
      </c>
      <c r="C1973" s="420" t="s">
        <v>395</v>
      </c>
      <c r="D1973" s="420" t="s">
        <v>487</v>
      </c>
      <c r="E1973" t="s">
        <v>553</v>
      </c>
    </row>
    <row r="1974" spans="1:5">
      <c r="A1974" s="420" t="s">
        <v>512</v>
      </c>
      <c r="B1974" s="420" t="s">
        <v>38</v>
      </c>
      <c r="C1974" s="420" t="s">
        <v>395</v>
      </c>
      <c r="D1974" s="420" t="s">
        <v>398</v>
      </c>
      <c r="E1974" t="s">
        <v>553</v>
      </c>
    </row>
    <row r="1975" spans="1:5">
      <c r="A1975" s="420" t="s">
        <v>512</v>
      </c>
      <c r="B1975" s="420" t="s">
        <v>38</v>
      </c>
      <c r="C1975" s="420" t="s">
        <v>395</v>
      </c>
      <c r="D1975" s="420" t="s">
        <v>399</v>
      </c>
      <c r="E1975" t="s">
        <v>553</v>
      </c>
    </row>
    <row r="1976" spans="1:5">
      <c r="A1976" s="420" t="s">
        <v>512</v>
      </c>
      <c r="B1976" s="420" t="s">
        <v>38</v>
      </c>
      <c r="C1976" s="420" t="s">
        <v>395</v>
      </c>
      <c r="D1976" s="420" t="s">
        <v>431</v>
      </c>
      <c r="E1976" t="s">
        <v>553</v>
      </c>
    </row>
    <row r="1977" spans="1:5">
      <c r="A1977" s="420" t="s">
        <v>512</v>
      </c>
      <c r="B1977" s="420" t="s">
        <v>38</v>
      </c>
      <c r="C1977" s="420" t="s">
        <v>395</v>
      </c>
      <c r="D1977" s="420" t="s">
        <v>414</v>
      </c>
      <c r="E1977" t="s">
        <v>553</v>
      </c>
    </row>
    <row r="1978" spans="1:5">
      <c r="A1978" s="420" t="s">
        <v>512</v>
      </c>
      <c r="B1978" s="420" t="s">
        <v>38</v>
      </c>
      <c r="C1978" s="420" t="s">
        <v>395</v>
      </c>
      <c r="D1978" s="420" t="s">
        <v>432</v>
      </c>
      <c r="E1978" t="s">
        <v>553</v>
      </c>
    </row>
    <row r="1979" spans="1:5">
      <c r="A1979" s="420" t="s">
        <v>512</v>
      </c>
      <c r="B1979" s="420" t="s">
        <v>38</v>
      </c>
      <c r="C1979" s="420" t="s">
        <v>395</v>
      </c>
      <c r="D1979" s="420" t="s">
        <v>452</v>
      </c>
      <c r="E1979" t="s">
        <v>553</v>
      </c>
    </row>
    <row r="1980" spans="1:5">
      <c r="A1980" s="420" t="s">
        <v>512</v>
      </c>
      <c r="B1980" s="420" t="s">
        <v>38</v>
      </c>
      <c r="C1980" s="420" t="s">
        <v>437</v>
      </c>
      <c r="D1980" s="420" t="s">
        <v>420</v>
      </c>
      <c r="E1980" t="s">
        <v>553</v>
      </c>
    </row>
    <row r="1981" spans="1:5">
      <c r="A1981" s="420" t="s">
        <v>512</v>
      </c>
      <c r="B1981" s="420" t="s">
        <v>38</v>
      </c>
      <c r="C1981" s="420" t="s">
        <v>437</v>
      </c>
      <c r="D1981" s="420" t="s">
        <v>438</v>
      </c>
      <c r="E1981" t="s">
        <v>553</v>
      </c>
    </row>
    <row r="1982" spans="1:5">
      <c r="A1982" s="420" t="s">
        <v>512</v>
      </c>
      <c r="B1982" s="420" t="s">
        <v>38</v>
      </c>
      <c r="C1982" s="420" t="s">
        <v>437</v>
      </c>
      <c r="D1982" s="420" t="s">
        <v>439</v>
      </c>
      <c r="E1982" t="s">
        <v>553</v>
      </c>
    </row>
    <row r="1983" spans="1:5">
      <c r="A1983" s="420" t="s">
        <v>512</v>
      </c>
      <c r="B1983" s="420" t="s">
        <v>38</v>
      </c>
      <c r="C1983" s="420" t="s">
        <v>437</v>
      </c>
      <c r="D1983" s="420" t="s">
        <v>465</v>
      </c>
      <c r="E1983" t="s">
        <v>553</v>
      </c>
    </row>
    <row r="1984" spans="1:5">
      <c r="A1984" s="420" t="s">
        <v>512</v>
      </c>
      <c r="B1984" s="420" t="s">
        <v>38</v>
      </c>
      <c r="C1984" s="420" t="s">
        <v>437</v>
      </c>
      <c r="D1984" s="420" t="s">
        <v>466</v>
      </c>
      <c r="E1984" t="s">
        <v>553</v>
      </c>
    </row>
    <row r="1985" spans="1:5">
      <c r="A1985" s="420" t="s">
        <v>512</v>
      </c>
      <c r="B1985" s="420" t="s">
        <v>38</v>
      </c>
      <c r="C1985" s="420" t="s">
        <v>437</v>
      </c>
      <c r="D1985" s="420" t="s">
        <v>467</v>
      </c>
      <c r="E1985" t="s">
        <v>553</v>
      </c>
    </row>
    <row r="1986" spans="1:5">
      <c r="A1986" s="420" t="s">
        <v>512</v>
      </c>
      <c r="B1986" s="420" t="s">
        <v>38</v>
      </c>
      <c r="C1986" s="420" t="s">
        <v>437</v>
      </c>
      <c r="D1986" s="420" t="s">
        <v>468</v>
      </c>
      <c r="E1986" t="s">
        <v>553</v>
      </c>
    </row>
    <row r="1987" spans="1:5">
      <c r="A1987" s="420" t="s">
        <v>512</v>
      </c>
      <c r="B1987" s="420" t="s">
        <v>38</v>
      </c>
      <c r="C1987" s="420" t="s">
        <v>437</v>
      </c>
      <c r="D1987" s="420" t="s">
        <v>469</v>
      </c>
      <c r="E1987" t="s">
        <v>553</v>
      </c>
    </row>
    <row r="1988" spans="1:5">
      <c r="A1988" s="420" t="s">
        <v>512</v>
      </c>
      <c r="B1988" s="420" t="s">
        <v>38</v>
      </c>
      <c r="C1988" s="420" t="s">
        <v>437</v>
      </c>
      <c r="D1988" s="420" t="s">
        <v>470</v>
      </c>
      <c r="E1988" t="s">
        <v>553</v>
      </c>
    </row>
    <row r="1989" spans="1:5">
      <c r="A1989" s="420" t="s">
        <v>512</v>
      </c>
      <c r="B1989" s="420" t="s">
        <v>38</v>
      </c>
      <c r="C1989" s="420" t="s">
        <v>437</v>
      </c>
      <c r="D1989" s="420" t="s">
        <v>443</v>
      </c>
      <c r="E1989" t="s">
        <v>553</v>
      </c>
    </row>
    <row r="1990" spans="1:5">
      <c r="A1990" s="420" t="s">
        <v>512</v>
      </c>
      <c r="B1990" s="420" t="s">
        <v>38</v>
      </c>
      <c r="C1990" s="420" t="s">
        <v>437</v>
      </c>
      <c r="D1990" s="420" t="s">
        <v>444</v>
      </c>
      <c r="E1990" t="s">
        <v>553</v>
      </c>
    </row>
    <row r="1991" spans="1:5">
      <c r="A1991" s="420" t="s">
        <v>512</v>
      </c>
      <c r="B1991" s="420" t="s">
        <v>38</v>
      </c>
      <c r="C1991" s="420" t="s">
        <v>437</v>
      </c>
      <c r="D1991" s="420" t="s">
        <v>445</v>
      </c>
      <c r="E1991" t="s">
        <v>553</v>
      </c>
    </row>
    <row r="1992" spans="1:5">
      <c r="A1992" s="420" t="s">
        <v>512</v>
      </c>
      <c r="B1992" s="420" t="s">
        <v>38</v>
      </c>
      <c r="C1992" s="420" t="s">
        <v>437</v>
      </c>
      <c r="D1992" s="420" t="s">
        <v>471</v>
      </c>
      <c r="E1992" t="s">
        <v>553</v>
      </c>
    </row>
    <row r="1993" spans="1:5">
      <c r="A1993" s="420" t="s">
        <v>512</v>
      </c>
      <c r="B1993" s="420" t="s">
        <v>38</v>
      </c>
      <c r="C1993" s="420" t="s">
        <v>437</v>
      </c>
      <c r="D1993" s="420" t="s">
        <v>472</v>
      </c>
      <c r="E1993" t="s">
        <v>553</v>
      </c>
    </row>
    <row r="1994" spans="1:5">
      <c r="A1994" s="420" t="s">
        <v>512</v>
      </c>
      <c r="B1994" s="420" t="s">
        <v>38</v>
      </c>
      <c r="C1994" s="420" t="s">
        <v>437</v>
      </c>
      <c r="D1994" s="420" t="s">
        <v>473</v>
      </c>
      <c r="E1994" t="s">
        <v>553</v>
      </c>
    </row>
    <row r="1995" spans="1:5">
      <c r="A1995" s="420" t="s">
        <v>512</v>
      </c>
      <c r="B1995" s="420" t="s">
        <v>38</v>
      </c>
      <c r="C1995" s="420" t="s">
        <v>437</v>
      </c>
      <c r="D1995" s="420" t="s">
        <v>449</v>
      </c>
      <c r="E1995" t="s">
        <v>553</v>
      </c>
    </row>
    <row r="1996" spans="1:5">
      <c r="A1996" s="420" t="s">
        <v>512</v>
      </c>
      <c r="B1996" s="420" t="s">
        <v>38</v>
      </c>
      <c r="C1996" s="420" t="s">
        <v>437</v>
      </c>
      <c r="D1996" s="420" t="s">
        <v>450</v>
      </c>
      <c r="E1996" t="s">
        <v>553</v>
      </c>
    </row>
    <row r="1997" spans="1:5">
      <c r="A1997" s="420" t="s">
        <v>512</v>
      </c>
      <c r="B1997" s="420" t="s">
        <v>38</v>
      </c>
      <c r="C1997" s="420" t="s">
        <v>437</v>
      </c>
      <c r="D1997" s="420" t="s">
        <v>451</v>
      </c>
      <c r="E1997" t="s">
        <v>553</v>
      </c>
    </row>
    <row r="1998" spans="1:5">
      <c r="A1998" s="420" t="s">
        <v>513</v>
      </c>
      <c r="B1998" s="420" t="s">
        <v>84</v>
      </c>
      <c r="C1998" s="420" t="s">
        <v>401</v>
      </c>
      <c r="D1998" s="420" t="s">
        <v>463</v>
      </c>
      <c r="E1998" t="s">
        <v>555</v>
      </c>
    </row>
    <row r="1999" spans="1:5">
      <c r="A1999" s="420" t="s">
        <v>513</v>
      </c>
      <c r="B1999" s="420" t="s">
        <v>84</v>
      </c>
      <c r="C1999" s="420" t="s">
        <v>404</v>
      </c>
      <c r="D1999" s="420" t="s">
        <v>405</v>
      </c>
      <c r="E1999" t="s">
        <v>553</v>
      </c>
    </row>
    <row r="2000" spans="1:5">
      <c r="A2000" s="420" t="s">
        <v>513</v>
      </c>
      <c r="B2000" s="420" t="s">
        <v>84</v>
      </c>
      <c r="C2000" s="420" t="s">
        <v>404</v>
      </c>
      <c r="D2000" s="420" t="s">
        <v>406</v>
      </c>
      <c r="E2000" t="s">
        <v>553</v>
      </c>
    </row>
    <row r="2001" spans="1:5">
      <c r="A2001" s="420" t="s">
        <v>513</v>
      </c>
      <c r="B2001" s="420" t="s">
        <v>84</v>
      </c>
      <c r="C2001" s="420" t="s">
        <v>404</v>
      </c>
      <c r="D2001" s="420" t="s">
        <v>407</v>
      </c>
      <c r="E2001" t="s">
        <v>553</v>
      </c>
    </row>
    <row r="2002" spans="1:5">
      <c r="A2002" s="420" t="s">
        <v>513</v>
      </c>
      <c r="B2002" s="420" t="s">
        <v>84</v>
      </c>
      <c r="C2002" s="420" t="s">
        <v>404</v>
      </c>
      <c r="D2002" s="420" t="s">
        <v>443</v>
      </c>
      <c r="E2002" t="s">
        <v>553</v>
      </c>
    </row>
    <row r="2003" spans="1:5">
      <c r="A2003" s="420" t="s">
        <v>513</v>
      </c>
      <c r="B2003" s="420" t="s">
        <v>84</v>
      </c>
      <c r="C2003" s="420" t="s">
        <v>404</v>
      </c>
      <c r="D2003" s="420" t="s">
        <v>444</v>
      </c>
      <c r="E2003" t="s">
        <v>553</v>
      </c>
    </row>
    <row r="2004" spans="1:5">
      <c r="A2004" s="420" t="s">
        <v>513</v>
      </c>
      <c r="B2004" s="420" t="s">
        <v>84</v>
      </c>
      <c r="C2004" s="420" t="s">
        <v>404</v>
      </c>
      <c r="D2004" s="420" t="s">
        <v>445</v>
      </c>
      <c r="E2004" t="s">
        <v>553</v>
      </c>
    </row>
    <row r="2005" spans="1:5">
      <c r="A2005" s="420" t="s">
        <v>513</v>
      </c>
      <c r="B2005" s="420" t="s">
        <v>84</v>
      </c>
      <c r="C2005" s="420" t="s">
        <v>391</v>
      </c>
      <c r="D2005" s="420" t="s">
        <v>448</v>
      </c>
      <c r="E2005" t="s">
        <v>553</v>
      </c>
    </row>
    <row r="2006" spans="1:5">
      <c r="A2006" s="420" t="s">
        <v>513</v>
      </c>
      <c r="B2006" s="420" t="s">
        <v>84</v>
      </c>
      <c r="C2006" s="420" t="s">
        <v>391</v>
      </c>
      <c r="D2006" s="420" t="s">
        <v>412</v>
      </c>
      <c r="E2006" t="s">
        <v>553</v>
      </c>
    </row>
    <row r="2007" spans="1:5">
      <c r="A2007" s="420" t="s">
        <v>513</v>
      </c>
      <c r="B2007" s="420" t="s">
        <v>84</v>
      </c>
      <c r="C2007" s="420" t="s">
        <v>391</v>
      </c>
      <c r="D2007" s="420" t="s">
        <v>394</v>
      </c>
      <c r="E2007" t="s">
        <v>553</v>
      </c>
    </row>
    <row r="2008" spans="1:5">
      <c r="A2008" s="420" t="s">
        <v>513</v>
      </c>
      <c r="B2008" s="420" t="s">
        <v>84</v>
      </c>
      <c r="C2008" s="420" t="s">
        <v>391</v>
      </c>
      <c r="D2008" s="420" t="s">
        <v>396</v>
      </c>
      <c r="E2008" t="s">
        <v>553</v>
      </c>
    </row>
    <row r="2009" spans="1:5">
      <c r="A2009" s="420" t="s">
        <v>513</v>
      </c>
      <c r="B2009" s="420" t="s">
        <v>84</v>
      </c>
      <c r="C2009" s="420" t="s">
        <v>391</v>
      </c>
      <c r="D2009" s="420" t="s">
        <v>455</v>
      </c>
      <c r="E2009" t="s">
        <v>553</v>
      </c>
    </row>
    <row r="2010" spans="1:5">
      <c r="A2010" s="420" t="s">
        <v>513</v>
      </c>
      <c r="B2010" s="420" t="s">
        <v>84</v>
      </c>
      <c r="C2010" s="420" t="s">
        <v>391</v>
      </c>
      <c r="D2010" s="420" t="s">
        <v>398</v>
      </c>
      <c r="E2010" t="s">
        <v>553</v>
      </c>
    </row>
    <row r="2011" spans="1:5">
      <c r="A2011" s="420" t="s">
        <v>513</v>
      </c>
      <c r="B2011" s="420" t="s">
        <v>84</v>
      </c>
      <c r="C2011" s="420" t="s">
        <v>391</v>
      </c>
      <c r="D2011" s="420" t="s">
        <v>399</v>
      </c>
      <c r="E2011" t="s">
        <v>553</v>
      </c>
    </row>
    <row r="2012" spans="1:5">
      <c r="A2012" s="420" t="s">
        <v>513</v>
      </c>
      <c r="B2012" s="420" t="s">
        <v>84</v>
      </c>
      <c r="C2012" s="420" t="s">
        <v>391</v>
      </c>
      <c r="D2012" s="420" t="s">
        <v>431</v>
      </c>
      <c r="E2012" t="s">
        <v>553</v>
      </c>
    </row>
    <row r="2013" spans="1:5">
      <c r="A2013" s="420" t="s">
        <v>513</v>
      </c>
      <c r="B2013" s="420" t="s">
        <v>84</v>
      </c>
      <c r="C2013" s="420" t="s">
        <v>391</v>
      </c>
      <c r="D2013" s="420" t="s">
        <v>392</v>
      </c>
      <c r="E2013" t="s">
        <v>553</v>
      </c>
    </row>
    <row r="2014" spans="1:5">
      <c r="A2014" s="420" t="s">
        <v>513</v>
      </c>
      <c r="B2014" s="420" t="s">
        <v>84</v>
      </c>
      <c r="C2014" s="420" t="s">
        <v>391</v>
      </c>
      <c r="D2014" s="420" t="s">
        <v>413</v>
      </c>
      <c r="E2014" t="s">
        <v>553</v>
      </c>
    </row>
    <row r="2015" spans="1:5">
      <c r="A2015" s="420" t="s">
        <v>513</v>
      </c>
      <c r="B2015" s="420" t="s">
        <v>84</v>
      </c>
      <c r="C2015" s="420" t="s">
        <v>391</v>
      </c>
      <c r="D2015" s="420" t="s">
        <v>414</v>
      </c>
      <c r="E2015" t="s">
        <v>553</v>
      </c>
    </row>
    <row r="2016" spans="1:5">
      <c r="A2016" s="420" t="s">
        <v>513</v>
      </c>
      <c r="B2016" s="420" t="s">
        <v>84</v>
      </c>
      <c r="C2016" s="420" t="s">
        <v>391</v>
      </c>
      <c r="D2016" s="420" t="s">
        <v>449</v>
      </c>
      <c r="E2016" t="s">
        <v>553</v>
      </c>
    </row>
    <row r="2017" spans="1:5">
      <c r="A2017" s="420" t="s">
        <v>513</v>
      </c>
      <c r="B2017" s="420" t="s">
        <v>84</v>
      </c>
      <c r="C2017" s="420" t="s">
        <v>391</v>
      </c>
      <c r="D2017" s="420" t="s">
        <v>450</v>
      </c>
      <c r="E2017" t="s">
        <v>553</v>
      </c>
    </row>
    <row r="2018" spans="1:5">
      <c r="A2018" s="420" t="s">
        <v>513</v>
      </c>
      <c r="B2018" s="420" t="s">
        <v>84</v>
      </c>
      <c r="C2018" s="420" t="s">
        <v>391</v>
      </c>
      <c r="D2018" s="420" t="s">
        <v>451</v>
      </c>
      <c r="E2018" t="s">
        <v>553</v>
      </c>
    </row>
    <row r="2019" spans="1:5">
      <c r="A2019" s="420" t="s">
        <v>513</v>
      </c>
      <c r="B2019" s="420" t="s">
        <v>84</v>
      </c>
      <c r="C2019" s="420" t="s">
        <v>391</v>
      </c>
      <c r="D2019" s="420" t="s">
        <v>456</v>
      </c>
      <c r="E2019" t="s">
        <v>553</v>
      </c>
    </row>
    <row r="2020" spans="1:5">
      <c r="A2020" s="420" t="s">
        <v>513</v>
      </c>
      <c r="B2020" s="420" t="s">
        <v>84</v>
      </c>
      <c r="C2020" s="420" t="s">
        <v>391</v>
      </c>
      <c r="D2020" s="420" t="s">
        <v>457</v>
      </c>
      <c r="E2020" t="s">
        <v>553</v>
      </c>
    </row>
    <row r="2021" spans="1:5">
      <c r="A2021" s="420" t="s">
        <v>513</v>
      </c>
      <c r="B2021" s="420" t="s">
        <v>84</v>
      </c>
      <c r="C2021" s="420" t="s">
        <v>391</v>
      </c>
      <c r="D2021" s="420" t="s">
        <v>458</v>
      </c>
      <c r="E2021" t="s">
        <v>553</v>
      </c>
    </row>
    <row r="2022" spans="1:5">
      <c r="A2022" s="420" t="s">
        <v>513</v>
      </c>
      <c r="B2022" s="420" t="s">
        <v>84</v>
      </c>
      <c r="C2022" s="420" t="s">
        <v>391</v>
      </c>
      <c r="D2022" s="420" t="s">
        <v>415</v>
      </c>
      <c r="E2022" t="s">
        <v>553</v>
      </c>
    </row>
    <row r="2023" spans="1:5">
      <c r="A2023" s="420" t="s">
        <v>513</v>
      </c>
      <c r="B2023" s="420" t="s">
        <v>84</v>
      </c>
      <c r="C2023" s="420" t="s">
        <v>391</v>
      </c>
      <c r="D2023" s="420" t="s">
        <v>416</v>
      </c>
      <c r="E2023" t="s">
        <v>553</v>
      </c>
    </row>
    <row r="2024" spans="1:5">
      <c r="A2024" s="420" t="s">
        <v>513</v>
      </c>
      <c r="B2024" s="420" t="s">
        <v>84</v>
      </c>
      <c r="C2024" s="420" t="s">
        <v>391</v>
      </c>
      <c r="D2024" s="420" t="s">
        <v>417</v>
      </c>
      <c r="E2024" t="s">
        <v>553</v>
      </c>
    </row>
    <row r="2025" spans="1:5">
      <c r="A2025" s="420" t="s">
        <v>513</v>
      </c>
      <c r="B2025" s="420" t="s">
        <v>84</v>
      </c>
      <c r="C2025" s="420" t="s">
        <v>418</v>
      </c>
      <c r="D2025" s="420" t="s">
        <v>396</v>
      </c>
      <c r="E2025" t="s">
        <v>555</v>
      </c>
    </row>
    <row r="2026" spans="1:5">
      <c r="A2026" s="420" t="s">
        <v>513</v>
      </c>
      <c r="B2026" s="420" t="s">
        <v>84</v>
      </c>
      <c r="C2026" s="420" t="s">
        <v>418</v>
      </c>
      <c r="D2026" s="420" t="s">
        <v>405</v>
      </c>
      <c r="E2026" t="s">
        <v>555</v>
      </c>
    </row>
    <row r="2027" spans="1:5">
      <c r="A2027" s="420" t="s">
        <v>513</v>
      </c>
      <c r="B2027" s="420" t="s">
        <v>84</v>
      </c>
      <c r="C2027" s="420" t="s">
        <v>418</v>
      </c>
      <c r="D2027" s="420" t="s">
        <v>458</v>
      </c>
      <c r="E2027" t="s">
        <v>555</v>
      </c>
    </row>
    <row r="2028" spans="1:5">
      <c r="A2028" s="420" t="s">
        <v>513</v>
      </c>
      <c r="B2028" s="420" t="s">
        <v>84</v>
      </c>
      <c r="C2028" s="420" t="s">
        <v>418</v>
      </c>
      <c r="D2028" s="420" t="s">
        <v>430</v>
      </c>
      <c r="E2028" t="s">
        <v>555</v>
      </c>
    </row>
    <row r="2029" spans="1:5">
      <c r="A2029" s="420" t="s">
        <v>513</v>
      </c>
      <c r="B2029" s="420" t="s">
        <v>84</v>
      </c>
      <c r="C2029" s="420" t="s">
        <v>418</v>
      </c>
      <c r="D2029" s="420" t="s">
        <v>390</v>
      </c>
      <c r="E2029" t="s">
        <v>555</v>
      </c>
    </row>
    <row r="2030" spans="1:5">
      <c r="A2030" s="420" t="s">
        <v>513</v>
      </c>
      <c r="B2030" s="420" t="s">
        <v>84</v>
      </c>
      <c r="C2030" s="420" t="s">
        <v>393</v>
      </c>
      <c r="D2030" s="420" t="s">
        <v>453</v>
      </c>
      <c r="E2030" t="s">
        <v>553</v>
      </c>
    </row>
    <row r="2031" spans="1:5">
      <c r="A2031" s="420" t="s">
        <v>513</v>
      </c>
      <c r="B2031" s="420" t="s">
        <v>84</v>
      </c>
      <c r="C2031" s="420" t="s">
        <v>393</v>
      </c>
      <c r="D2031" s="420" t="s">
        <v>394</v>
      </c>
      <c r="E2031" t="s">
        <v>553</v>
      </c>
    </row>
    <row r="2032" spans="1:5">
      <c r="A2032" s="420" t="s">
        <v>513</v>
      </c>
      <c r="B2032" s="420" t="s">
        <v>84</v>
      </c>
      <c r="C2032" s="420" t="s">
        <v>441</v>
      </c>
      <c r="D2032" s="420" t="s">
        <v>521</v>
      </c>
      <c r="E2032" t="s">
        <v>555</v>
      </c>
    </row>
    <row r="2033" spans="1:5">
      <c r="A2033" s="420" t="s">
        <v>513</v>
      </c>
      <c r="B2033" s="420" t="s">
        <v>84</v>
      </c>
      <c r="C2033" s="420" t="s">
        <v>441</v>
      </c>
      <c r="D2033" s="420" t="s">
        <v>508</v>
      </c>
      <c r="E2033" t="s">
        <v>555</v>
      </c>
    </row>
    <row r="2034" spans="1:5">
      <c r="A2034" s="420" t="s">
        <v>513</v>
      </c>
      <c r="B2034" s="420" t="s">
        <v>84</v>
      </c>
      <c r="C2034" s="420" t="s">
        <v>441</v>
      </c>
      <c r="D2034" s="420" t="s">
        <v>480</v>
      </c>
      <c r="E2034" t="s">
        <v>555</v>
      </c>
    </row>
    <row r="2035" spans="1:5">
      <c r="A2035" s="420" t="s">
        <v>513</v>
      </c>
      <c r="B2035" s="420" t="s">
        <v>84</v>
      </c>
      <c r="C2035" s="420" t="s">
        <v>441</v>
      </c>
      <c r="D2035" s="420" t="s">
        <v>461</v>
      </c>
      <c r="E2035" t="s">
        <v>555</v>
      </c>
    </row>
    <row r="2036" spans="1:5">
      <c r="A2036" s="420" t="s">
        <v>513</v>
      </c>
      <c r="B2036" s="420" t="s">
        <v>84</v>
      </c>
      <c r="C2036" s="420" t="s">
        <v>441</v>
      </c>
      <c r="D2036" s="420" t="s">
        <v>474</v>
      </c>
      <c r="E2036" t="s">
        <v>555</v>
      </c>
    </row>
    <row r="2037" spans="1:5">
      <c r="A2037" s="420" t="s">
        <v>513</v>
      </c>
      <c r="B2037" s="420" t="s">
        <v>84</v>
      </c>
      <c r="C2037" s="420" t="s">
        <v>441</v>
      </c>
      <c r="D2037" s="420" t="s">
        <v>490</v>
      </c>
      <c r="E2037" t="s">
        <v>555</v>
      </c>
    </row>
    <row r="2038" spans="1:5">
      <c r="A2038" s="420" t="s">
        <v>513</v>
      </c>
      <c r="B2038" s="420" t="s">
        <v>84</v>
      </c>
      <c r="C2038" s="420" t="s">
        <v>441</v>
      </c>
      <c r="D2038" s="420" t="s">
        <v>475</v>
      </c>
      <c r="E2038" t="s">
        <v>555</v>
      </c>
    </row>
    <row r="2039" spans="1:5">
      <c r="A2039" s="420" t="s">
        <v>513</v>
      </c>
      <c r="B2039" s="420" t="s">
        <v>84</v>
      </c>
      <c r="C2039" s="420" t="s">
        <v>441</v>
      </c>
      <c r="D2039" s="420" t="s">
        <v>454</v>
      </c>
      <c r="E2039" t="s">
        <v>555</v>
      </c>
    </row>
    <row r="2040" spans="1:5">
      <c r="A2040" s="420" t="s">
        <v>513</v>
      </c>
      <c r="B2040" s="420" t="s">
        <v>84</v>
      </c>
      <c r="C2040" s="420" t="s">
        <v>441</v>
      </c>
      <c r="D2040" s="420" t="s">
        <v>503</v>
      </c>
      <c r="E2040" t="s">
        <v>555</v>
      </c>
    </row>
    <row r="2041" spans="1:5">
      <c r="A2041" s="420" t="s">
        <v>513</v>
      </c>
      <c r="B2041" s="420" t="s">
        <v>84</v>
      </c>
      <c r="C2041" s="420" t="s">
        <v>441</v>
      </c>
      <c r="D2041" s="420" t="s">
        <v>429</v>
      </c>
      <c r="E2041" t="s">
        <v>555</v>
      </c>
    </row>
    <row r="2042" spans="1:5">
      <c r="A2042" s="420" t="s">
        <v>513</v>
      </c>
      <c r="B2042" s="420" t="s">
        <v>84</v>
      </c>
      <c r="C2042" s="420" t="s">
        <v>419</v>
      </c>
      <c r="D2042" s="420" t="s">
        <v>554</v>
      </c>
      <c r="E2042" t="s">
        <v>553</v>
      </c>
    </row>
    <row r="2043" spans="1:5">
      <c r="A2043" s="420" t="s">
        <v>513</v>
      </c>
      <c r="B2043" s="420" t="s">
        <v>84</v>
      </c>
      <c r="C2043" s="420" t="s">
        <v>419</v>
      </c>
      <c r="D2043" s="420" t="s">
        <v>480</v>
      </c>
      <c r="E2043" t="s">
        <v>553</v>
      </c>
    </row>
    <row r="2044" spans="1:5">
      <c r="A2044" s="420" t="s">
        <v>513</v>
      </c>
      <c r="B2044" s="420" t="s">
        <v>84</v>
      </c>
      <c r="C2044" s="420" t="s">
        <v>419</v>
      </c>
      <c r="D2044" s="420" t="s">
        <v>499</v>
      </c>
      <c r="E2044" t="s">
        <v>553</v>
      </c>
    </row>
    <row r="2045" spans="1:5">
      <c r="A2045" s="420" t="s">
        <v>513</v>
      </c>
      <c r="B2045" s="420" t="s">
        <v>84</v>
      </c>
      <c r="C2045" s="420" t="s">
        <v>419</v>
      </c>
      <c r="D2045" s="420" t="s">
        <v>420</v>
      </c>
      <c r="E2045" t="s">
        <v>553</v>
      </c>
    </row>
    <row r="2046" spans="1:5">
      <c r="A2046" s="420" t="s">
        <v>513</v>
      </c>
      <c r="B2046" s="420" t="s">
        <v>84</v>
      </c>
      <c r="C2046" s="420" t="s">
        <v>419</v>
      </c>
      <c r="D2046" s="420" t="s">
        <v>434</v>
      </c>
      <c r="E2046" t="s">
        <v>553</v>
      </c>
    </row>
    <row r="2047" spans="1:5">
      <c r="A2047" s="420" t="s">
        <v>513</v>
      </c>
      <c r="B2047" s="420" t="s">
        <v>84</v>
      </c>
      <c r="C2047" s="420" t="s">
        <v>419</v>
      </c>
      <c r="D2047" s="420" t="s">
        <v>435</v>
      </c>
      <c r="E2047" t="s">
        <v>553</v>
      </c>
    </row>
    <row r="2048" spans="1:5">
      <c r="A2048" s="420" t="s">
        <v>513</v>
      </c>
      <c r="B2048" s="420" t="s">
        <v>84</v>
      </c>
      <c r="C2048" s="420" t="s">
        <v>419</v>
      </c>
      <c r="D2048" s="420" t="s">
        <v>436</v>
      </c>
      <c r="E2048" t="s">
        <v>553</v>
      </c>
    </row>
    <row r="2049" spans="1:5">
      <c r="A2049" s="420" t="s">
        <v>513</v>
      </c>
      <c r="B2049" s="420" t="s">
        <v>84</v>
      </c>
      <c r="C2049" s="420" t="s">
        <v>419</v>
      </c>
      <c r="D2049" s="420" t="s">
        <v>421</v>
      </c>
      <c r="E2049" t="s">
        <v>553</v>
      </c>
    </row>
    <row r="2050" spans="1:5">
      <c r="A2050" s="420" t="s">
        <v>513</v>
      </c>
      <c r="B2050" s="420" t="s">
        <v>84</v>
      </c>
      <c r="C2050" s="420" t="s">
        <v>419</v>
      </c>
      <c r="D2050" s="420" t="s">
        <v>422</v>
      </c>
      <c r="E2050" t="s">
        <v>553</v>
      </c>
    </row>
    <row r="2051" spans="1:5">
      <c r="A2051" s="420" t="s">
        <v>513</v>
      </c>
      <c r="B2051" s="420" t="s">
        <v>84</v>
      </c>
      <c r="C2051" s="420" t="s">
        <v>419</v>
      </c>
      <c r="D2051" s="420" t="s">
        <v>423</v>
      </c>
      <c r="E2051" t="s">
        <v>553</v>
      </c>
    </row>
    <row r="2052" spans="1:5">
      <c r="A2052" s="420" t="s">
        <v>513</v>
      </c>
      <c r="B2052" s="420" t="s">
        <v>84</v>
      </c>
      <c r="C2052" s="420" t="s">
        <v>419</v>
      </c>
      <c r="D2052" s="420" t="s">
        <v>424</v>
      </c>
      <c r="E2052" t="s">
        <v>553</v>
      </c>
    </row>
    <row r="2053" spans="1:5">
      <c r="A2053" s="420" t="s">
        <v>513</v>
      </c>
      <c r="B2053" s="420" t="s">
        <v>84</v>
      </c>
      <c r="C2053" s="420" t="s">
        <v>419</v>
      </c>
      <c r="D2053" s="420" t="s">
        <v>425</v>
      </c>
      <c r="E2053" t="s">
        <v>553</v>
      </c>
    </row>
    <row r="2054" spans="1:5">
      <c r="A2054" s="420" t="s">
        <v>513</v>
      </c>
      <c r="B2054" s="420" t="s">
        <v>84</v>
      </c>
      <c r="C2054" s="420" t="s">
        <v>426</v>
      </c>
      <c r="D2054" s="420" t="s">
        <v>446</v>
      </c>
      <c r="E2054" t="s">
        <v>555</v>
      </c>
    </row>
    <row r="2055" spans="1:5">
      <c r="A2055" s="420" t="s">
        <v>513</v>
      </c>
      <c r="B2055" s="420" t="s">
        <v>84</v>
      </c>
      <c r="C2055" s="420" t="s">
        <v>426</v>
      </c>
      <c r="D2055" s="420" t="s">
        <v>522</v>
      </c>
      <c r="E2055" t="s">
        <v>555</v>
      </c>
    </row>
    <row r="2056" spans="1:5">
      <c r="A2056" s="420" t="s">
        <v>513</v>
      </c>
      <c r="B2056" s="420" t="s">
        <v>84</v>
      </c>
      <c r="C2056" s="420" t="s">
        <v>395</v>
      </c>
      <c r="D2056" s="420" t="s">
        <v>394</v>
      </c>
      <c r="E2056" t="s">
        <v>553</v>
      </c>
    </row>
    <row r="2057" spans="1:5">
      <c r="A2057" s="420" t="s">
        <v>513</v>
      </c>
      <c r="B2057" s="420" t="s">
        <v>84</v>
      </c>
      <c r="C2057" s="420" t="s">
        <v>395</v>
      </c>
      <c r="D2057" s="420" t="s">
        <v>396</v>
      </c>
      <c r="E2057" t="s">
        <v>553</v>
      </c>
    </row>
    <row r="2058" spans="1:5">
      <c r="A2058" s="420" t="s">
        <v>513</v>
      </c>
      <c r="B2058" s="420" t="s">
        <v>84</v>
      </c>
      <c r="C2058" s="420" t="s">
        <v>395</v>
      </c>
      <c r="D2058" s="420" t="s">
        <v>487</v>
      </c>
      <c r="E2058" t="s">
        <v>553</v>
      </c>
    </row>
    <row r="2059" spans="1:5">
      <c r="A2059" s="420" t="s">
        <v>513</v>
      </c>
      <c r="B2059" s="420" t="s">
        <v>84</v>
      </c>
      <c r="C2059" s="420" t="s">
        <v>395</v>
      </c>
      <c r="D2059" s="420" t="s">
        <v>398</v>
      </c>
      <c r="E2059" t="s">
        <v>553</v>
      </c>
    </row>
    <row r="2060" spans="1:5">
      <c r="A2060" s="420" t="s">
        <v>513</v>
      </c>
      <c r="B2060" s="420" t="s">
        <v>84</v>
      </c>
      <c r="C2060" s="420" t="s">
        <v>395</v>
      </c>
      <c r="D2060" s="420" t="s">
        <v>399</v>
      </c>
      <c r="E2060" t="s">
        <v>553</v>
      </c>
    </row>
    <row r="2061" spans="1:5">
      <c r="A2061" s="420" t="s">
        <v>513</v>
      </c>
      <c r="B2061" s="420" t="s">
        <v>84</v>
      </c>
      <c r="C2061" s="420" t="s">
        <v>395</v>
      </c>
      <c r="D2061" s="420" t="s">
        <v>431</v>
      </c>
      <c r="E2061" t="s">
        <v>553</v>
      </c>
    </row>
    <row r="2062" spans="1:5">
      <c r="A2062" s="420" t="s">
        <v>513</v>
      </c>
      <c r="B2062" s="420" t="s">
        <v>84</v>
      </c>
      <c r="C2062" s="420" t="s">
        <v>395</v>
      </c>
      <c r="D2062" s="420" t="s">
        <v>414</v>
      </c>
      <c r="E2062" t="s">
        <v>553</v>
      </c>
    </row>
    <row r="2063" spans="1:5">
      <c r="A2063" s="420" t="s">
        <v>513</v>
      </c>
      <c r="B2063" s="420" t="s">
        <v>84</v>
      </c>
      <c r="C2063" s="420" t="s">
        <v>395</v>
      </c>
      <c r="D2063" s="420" t="s">
        <v>432</v>
      </c>
      <c r="E2063" t="s">
        <v>553</v>
      </c>
    </row>
    <row r="2064" spans="1:5">
      <c r="A2064" s="420" t="s">
        <v>513</v>
      </c>
      <c r="B2064" s="420" t="s">
        <v>84</v>
      </c>
      <c r="C2064" s="420" t="s">
        <v>395</v>
      </c>
      <c r="D2064" s="420" t="s">
        <v>452</v>
      </c>
      <c r="E2064" t="s">
        <v>553</v>
      </c>
    </row>
    <row r="2065" spans="1:5">
      <c r="A2065" s="420" t="s">
        <v>513</v>
      </c>
      <c r="B2065" s="420" t="s">
        <v>84</v>
      </c>
      <c r="C2065" s="420" t="s">
        <v>433</v>
      </c>
      <c r="D2065" s="420" t="s">
        <v>490</v>
      </c>
      <c r="E2065" t="s">
        <v>555</v>
      </c>
    </row>
    <row r="2066" spans="1:5">
      <c r="A2066" s="420" t="s">
        <v>513</v>
      </c>
      <c r="B2066" s="420" t="s">
        <v>84</v>
      </c>
      <c r="C2066" s="420" t="s">
        <v>433</v>
      </c>
      <c r="D2066" s="420" t="s">
        <v>475</v>
      </c>
      <c r="E2066" t="s">
        <v>555</v>
      </c>
    </row>
    <row r="2067" spans="1:5">
      <c r="A2067" s="420" t="s">
        <v>513</v>
      </c>
      <c r="B2067" s="420" t="s">
        <v>84</v>
      </c>
      <c r="C2067" s="420" t="s">
        <v>433</v>
      </c>
      <c r="D2067" s="420" t="s">
        <v>454</v>
      </c>
      <c r="E2067" t="s">
        <v>555</v>
      </c>
    </row>
    <row r="2068" spans="1:5">
      <c r="A2068" s="420" t="s">
        <v>513</v>
      </c>
      <c r="B2068" s="420" t="s">
        <v>84</v>
      </c>
      <c r="C2068" s="420" t="s">
        <v>437</v>
      </c>
      <c r="D2068" s="420" t="s">
        <v>420</v>
      </c>
      <c r="E2068" t="s">
        <v>553</v>
      </c>
    </row>
    <row r="2069" spans="1:5">
      <c r="A2069" s="420" t="s">
        <v>513</v>
      </c>
      <c r="B2069" s="420" t="s">
        <v>84</v>
      </c>
      <c r="C2069" s="420" t="s">
        <v>437</v>
      </c>
      <c r="D2069" s="420" t="s">
        <v>438</v>
      </c>
      <c r="E2069" t="s">
        <v>553</v>
      </c>
    </row>
    <row r="2070" spans="1:5">
      <c r="A2070" s="420" t="s">
        <v>513</v>
      </c>
      <c r="B2070" s="420" t="s">
        <v>84</v>
      </c>
      <c r="C2070" s="420" t="s">
        <v>437</v>
      </c>
      <c r="D2070" s="420" t="s">
        <v>439</v>
      </c>
      <c r="E2070" t="s">
        <v>553</v>
      </c>
    </row>
    <row r="2071" spans="1:5">
      <c r="A2071" s="420" t="s">
        <v>513</v>
      </c>
      <c r="B2071" s="420" t="s">
        <v>84</v>
      </c>
      <c r="C2071" s="420" t="s">
        <v>437</v>
      </c>
      <c r="D2071" s="420" t="s">
        <v>465</v>
      </c>
      <c r="E2071" t="s">
        <v>553</v>
      </c>
    </row>
    <row r="2072" spans="1:5">
      <c r="A2072" s="420" t="s">
        <v>513</v>
      </c>
      <c r="B2072" s="420" t="s">
        <v>84</v>
      </c>
      <c r="C2072" s="420" t="s">
        <v>437</v>
      </c>
      <c r="D2072" s="420" t="s">
        <v>466</v>
      </c>
      <c r="E2072" t="s">
        <v>553</v>
      </c>
    </row>
    <row r="2073" spans="1:5">
      <c r="A2073" s="420" t="s">
        <v>513</v>
      </c>
      <c r="B2073" s="420" t="s">
        <v>84</v>
      </c>
      <c r="C2073" s="420" t="s">
        <v>437</v>
      </c>
      <c r="D2073" s="420" t="s">
        <v>467</v>
      </c>
      <c r="E2073" t="s">
        <v>553</v>
      </c>
    </row>
    <row r="2074" spans="1:5">
      <c r="A2074" s="420" t="s">
        <v>513</v>
      </c>
      <c r="B2074" s="420" t="s">
        <v>84</v>
      </c>
      <c r="C2074" s="420" t="s">
        <v>437</v>
      </c>
      <c r="D2074" s="420" t="s">
        <v>468</v>
      </c>
      <c r="E2074" t="s">
        <v>553</v>
      </c>
    </row>
    <row r="2075" spans="1:5">
      <c r="A2075" s="420" t="s">
        <v>513</v>
      </c>
      <c r="B2075" s="420" t="s">
        <v>84</v>
      </c>
      <c r="C2075" s="420" t="s">
        <v>437</v>
      </c>
      <c r="D2075" s="420" t="s">
        <v>469</v>
      </c>
      <c r="E2075" t="s">
        <v>553</v>
      </c>
    </row>
    <row r="2076" spans="1:5">
      <c r="A2076" s="420" t="s">
        <v>513</v>
      </c>
      <c r="B2076" s="420" t="s">
        <v>84</v>
      </c>
      <c r="C2076" s="420" t="s">
        <v>437</v>
      </c>
      <c r="D2076" s="420" t="s">
        <v>470</v>
      </c>
      <c r="E2076" t="s">
        <v>553</v>
      </c>
    </row>
    <row r="2077" spans="1:5">
      <c r="A2077" s="420" t="s">
        <v>513</v>
      </c>
      <c r="B2077" s="420" t="s">
        <v>84</v>
      </c>
      <c r="C2077" s="420" t="s">
        <v>437</v>
      </c>
      <c r="D2077" s="420" t="s">
        <v>443</v>
      </c>
      <c r="E2077" t="s">
        <v>553</v>
      </c>
    </row>
    <row r="2078" spans="1:5">
      <c r="A2078" s="420" t="s">
        <v>513</v>
      </c>
      <c r="B2078" s="420" t="s">
        <v>84</v>
      </c>
      <c r="C2078" s="420" t="s">
        <v>437</v>
      </c>
      <c r="D2078" s="420" t="s">
        <v>444</v>
      </c>
      <c r="E2078" t="s">
        <v>553</v>
      </c>
    </row>
    <row r="2079" spans="1:5">
      <c r="A2079" s="420" t="s">
        <v>513</v>
      </c>
      <c r="B2079" s="420" t="s">
        <v>84</v>
      </c>
      <c r="C2079" s="420" t="s">
        <v>437</v>
      </c>
      <c r="D2079" s="420" t="s">
        <v>445</v>
      </c>
      <c r="E2079" t="s">
        <v>553</v>
      </c>
    </row>
    <row r="2080" spans="1:5">
      <c r="A2080" s="420" t="s">
        <v>513</v>
      </c>
      <c r="B2080" s="420" t="s">
        <v>84</v>
      </c>
      <c r="C2080" s="420" t="s">
        <v>437</v>
      </c>
      <c r="D2080" s="420" t="s">
        <v>471</v>
      </c>
      <c r="E2080" t="s">
        <v>553</v>
      </c>
    </row>
    <row r="2081" spans="1:5">
      <c r="A2081" s="420" t="s">
        <v>513</v>
      </c>
      <c r="B2081" s="420" t="s">
        <v>84</v>
      </c>
      <c r="C2081" s="420" t="s">
        <v>437</v>
      </c>
      <c r="D2081" s="420" t="s">
        <v>472</v>
      </c>
      <c r="E2081" t="s">
        <v>553</v>
      </c>
    </row>
    <row r="2082" spans="1:5">
      <c r="A2082" s="420" t="s">
        <v>513</v>
      </c>
      <c r="B2082" s="420" t="s">
        <v>84</v>
      </c>
      <c r="C2082" s="420" t="s">
        <v>437</v>
      </c>
      <c r="D2082" s="420" t="s">
        <v>473</v>
      </c>
      <c r="E2082" t="s">
        <v>553</v>
      </c>
    </row>
    <row r="2083" spans="1:5">
      <c r="A2083" s="420" t="s">
        <v>513</v>
      </c>
      <c r="B2083" s="420" t="s">
        <v>84</v>
      </c>
      <c r="C2083" s="420" t="s">
        <v>437</v>
      </c>
      <c r="D2083" s="420" t="s">
        <v>449</v>
      </c>
      <c r="E2083" t="s">
        <v>553</v>
      </c>
    </row>
    <row r="2084" spans="1:5">
      <c r="A2084" s="420" t="s">
        <v>513</v>
      </c>
      <c r="B2084" s="420" t="s">
        <v>84</v>
      </c>
      <c r="C2084" s="420" t="s">
        <v>437</v>
      </c>
      <c r="D2084" s="420" t="s">
        <v>450</v>
      </c>
      <c r="E2084" t="s">
        <v>553</v>
      </c>
    </row>
    <row r="2085" spans="1:5">
      <c r="A2085" s="420" t="s">
        <v>513</v>
      </c>
      <c r="B2085" s="420" t="s">
        <v>84</v>
      </c>
      <c r="C2085" s="420" t="s">
        <v>437</v>
      </c>
      <c r="D2085" s="420" t="s">
        <v>451</v>
      </c>
      <c r="E2085" t="s">
        <v>553</v>
      </c>
    </row>
    <row r="2086" spans="1:5">
      <c r="A2086" s="420" t="s">
        <v>446</v>
      </c>
      <c r="B2086" s="420" t="s">
        <v>25</v>
      </c>
      <c r="C2086" s="420" t="s">
        <v>404</v>
      </c>
      <c r="D2086" s="420" t="s">
        <v>405</v>
      </c>
      <c r="E2086" t="s">
        <v>553</v>
      </c>
    </row>
    <row r="2087" spans="1:5">
      <c r="A2087" s="420" t="s">
        <v>446</v>
      </c>
      <c r="B2087" s="420" t="s">
        <v>25</v>
      </c>
      <c r="C2087" s="420" t="s">
        <v>404</v>
      </c>
      <c r="D2087" s="420" t="s">
        <v>406</v>
      </c>
      <c r="E2087" t="s">
        <v>553</v>
      </c>
    </row>
    <row r="2088" spans="1:5">
      <c r="A2088" s="420" t="s">
        <v>446</v>
      </c>
      <c r="B2088" s="420" t="s">
        <v>25</v>
      </c>
      <c r="C2088" s="420" t="s">
        <v>404</v>
      </c>
      <c r="D2088" s="420" t="s">
        <v>407</v>
      </c>
      <c r="E2088" t="s">
        <v>553</v>
      </c>
    </row>
    <row r="2089" spans="1:5">
      <c r="A2089" s="420" t="s">
        <v>446</v>
      </c>
      <c r="B2089" s="420" t="s">
        <v>25</v>
      </c>
      <c r="C2089" s="420" t="s">
        <v>404</v>
      </c>
      <c r="D2089" s="420" t="s">
        <v>443</v>
      </c>
      <c r="E2089" t="s">
        <v>553</v>
      </c>
    </row>
    <row r="2090" spans="1:5">
      <c r="A2090" s="420" t="s">
        <v>446</v>
      </c>
      <c r="B2090" s="420" t="s">
        <v>25</v>
      </c>
      <c r="C2090" s="420" t="s">
        <v>404</v>
      </c>
      <c r="D2090" s="420" t="s">
        <v>444</v>
      </c>
      <c r="E2090" t="s">
        <v>553</v>
      </c>
    </row>
    <row r="2091" spans="1:5">
      <c r="A2091" s="420" t="s">
        <v>446</v>
      </c>
      <c r="B2091" s="420" t="s">
        <v>25</v>
      </c>
      <c r="C2091" s="420" t="s">
        <v>404</v>
      </c>
      <c r="D2091" s="420" t="s">
        <v>445</v>
      </c>
      <c r="E2091" t="s">
        <v>553</v>
      </c>
    </row>
    <row r="2092" spans="1:5">
      <c r="A2092" s="420" t="s">
        <v>446</v>
      </c>
      <c r="B2092" s="420" t="s">
        <v>25</v>
      </c>
      <c r="C2092" s="420" t="s">
        <v>391</v>
      </c>
      <c r="D2092" s="420" t="s">
        <v>448</v>
      </c>
      <c r="E2092" t="s">
        <v>553</v>
      </c>
    </row>
    <row r="2093" spans="1:5">
      <c r="A2093" s="420" t="s">
        <v>446</v>
      </c>
      <c r="B2093" s="420" t="s">
        <v>25</v>
      </c>
      <c r="C2093" s="420" t="s">
        <v>391</v>
      </c>
      <c r="D2093" s="420" t="s">
        <v>412</v>
      </c>
      <c r="E2093" t="s">
        <v>553</v>
      </c>
    </row>
    <row r="2094" spans="1:5">
      <c r="A2094" s="420" t="s">
        <v>446</v>
      </c>
      <c r="B2094" s="420" t="s">
        <v>25</v>
      </c>
      <c r="C2094" s="420" t="s">
        <v>391</v>
      </c>
      <c r="D2094" s="420" t="s">
        <v>394</v>
      </c>
      <c r="E2094" t="s">
        <v>553</v>
      </c>
    </row>
    <row r="2095" spans="1:5">
      <c r="A2095" s="420" t="s">
        <v>446</v>
      </c>
      <c r="B2095" s="420" t="s">
        <v>25</v>
      </c>
      <c r="C2095" s="420" t="s">
        <v>391</v>
      </c>
      <c r="D2095" s="420" t="s">
        <v>396</v>
      </c>
      <c r="E2095" t="s">
        <v>553</v>
      </c>
    </row>
    <row r="2096" spans="1:5">
      <c r="A2096" s="420" t="s">
        <v>446</v>
      </c>
      <c r="B2096" s="420" t="s">
        <v>25</v>
      </c>
      <c r="C2096" s="420" t="s">
        <v>391</v>
      </c>
      <c r="D2096" s="420" t="s">
        <v>455</v>
      </c>
      <c r="E2096" t="s">
        <v>553</v>
      </c>
    </row>
    <row r="2097" spans="1:5">
      <c r="A2097" s="420" t="s">
        <v>446</v>
      </c>
      <c r="B2097" s="420" t="s">
        <v>25</v>
      </c>
      <c r="C2097" s="420" t="s">
        <v>391</v>
      </c>
      <c r="D2097" s="420" t="s">
        <v>398</v>
      </c>
      <c r="E2097" t="s">
        <v>553</v>
      </c>
    </row>
    <row r="2098" spans="1:5">
      <c r="A2098" s="420" t="s">
        <v>446</v>
      </c>
      <c r="B2098" s="420" t="s">
        <v>25</v>
      </c>
      <c r="C2098" s="420" t="s">
        <v>391</v>
      </c>
      <c r="D2098" s="420" t="s">
        <v>399</v>
      </c>
      <c r="E2098" t="s">
        <v>553</v>
      </c>
    </row>
    <row r="2099" spans="1:5">
      <c r="A2099" s="420" t="s">
        <v>446</v>
      </c>
      <c r="B2099" s="420" t="s">
        <v>25</v>
      </c>
      <c r="C2099" s="420" t="s">
        <v>391</v>
      </c>
      <c r="D2099" s="420" t="s">
        <v>431</v>
      </c>
      <c r="E2099" t="s">
        <v>553</v>
      </c>
    </row>
    <row r="2100" spans="1:5">
      <c r="A2100" s="420" t="s">
        <v>446</v>
      </c>
      <c r="B2100" s="420" t="s">
        <v>25</v>
      </c>
      <c r="C2100" s="420" t="s">
        <v>391</v>
      </c>
      <c r="D2100" s="420" t="s">
        <v>392</v>
      </c>
      <c r="E2100" t="s">
        <v>553</v>
      </c>
    </row>
    <row r="2101" spans="1:5">
      <c r="A2101" s="420" t="s">
        <v>446</v>
      </c>
      <c r="B2101" s="420" t="s">
        <v>25</v>
      </c>
      <c r="C2101" s="420" t="s">
        <v>391</v>
      </c>
      <c r="D2101" s="420" t="s">
        <v>413</v>
      </c>
      <c r="E2101" t="s">
        <v>553</v>
      </c>
    </row>
    <row r="2102" spans="1:5">
      <c r="A2102" s="420" t="s">
        <v>446</v>
      </c>
      <c r="B2102" s="420" t="s">
        <v>25</v>
      </c>
      <c r="C2102" s="420" t="s">
        <v>391</v>
      </c>
      <c r="D2102" s="420" t="s">
        <v>414</v>
      </c>
      <c r="E2102" t="s">
        <v>553</v>
      </c>
    </row>
    <row r="2103" spans="1:5">
      <c r="A2103" s="420" t="s">
        <v>446</v>
      </c>
      <c r="B2103" s="420" t="s">
        <v>25</v>
      </c>
      <c r="C2103" s="420" t="s">
        <v>391</v>
      </c>
      <c r="D2103" s="420" t="s">
        <v>449</v>
      </c>
      <c r="E2103" t="s">
        <v>553</v>
      </c>
    </row>
    <row r="2104" spans="1:5">
      <c r="A2104" s="420" t="s">
        <v>446</v>
      </c>
      <c r="B2104" s="420" t="s">
        <v>25</v>
      </c>
      <c r="C2104" s="420" t="s">
        <v>391</v>
      </c>
      <c r="D2104" s="420" t="s">
        <v>450</v>
      </c>
      <c r="E2104" t="s">
        <v>553</v>
      </c>
    </row>
    <row r="2105" spans="1:5">
      <c r="A2105" s="420" t="s">
        <v>446</v>
      </c>
      <c r="B2105" s="420" t="s">
        <v>25</v>
      </c>
      <c r="C2105" s="420" t="s">
        <v>391</v>
      </c>
      <c r="D2105" s="420" t="s">
        <v>451</v>
      </c>
      <c r="E2105" t="s">
        <v>553</v>
      </c>
    </row>
    <row r="2106" spans="1:5">
      <c r="A2106" s="420" t="s">
        <v>446</v>
      </c>
      <c r="B2106" s="420" t="s">
        <v>25</v>
      </c>
      <c r="C2106" s="420" t="s">
        <v>391</v>
      </c>
      <c r="D2106" s="420" t="s">
        <v>456</v>
      </c>
      <c r="E2106" t="s">
        <v>553</v>
      </c>
    </row>
    <row r="2107" spans="1:5">
      <c r="A2107" s="420" t="s">
        <v>446</v>
      </c>
      <c r="B2107" s="420" t="s">
        <v>25</v>
      </c>
      <c r="C2107" s="420" t="s">
        <v>391</v>
      </c>
      <c r="D2107" s="420" t="s">
        <v>457</v>
      </c>
      <c r="E2107" t="s">
        <v>553</v>
      </c>
    </row>
    <row r="2108" spans="1:5">
      <c r="A2108" s="420" t="s">
        <v>446</v>
      </c>
      <c r="B2108" s="420" t="s">
        <v>25</v>
      </c>
      <c r="C2108" s="420" t="s">
        <v>391</v>
      </c>
      <c r="D2108" s="420" t="s">
        <v>458</v>
      </c>
      <c r="E2108" t="s">
        <v>553</v>
      </c>
    </row>
    <row r="2109" spans="1:5">
      <c r="A2109" s="420" t="s">
        <v>446</v>
      </c>
      <c r="B2109" s="420" t="s">
        <v>25</v>
      </c>
      <c r="C2109" s="420" t="s">
        <v>391</v>
      </c>
      <c r="D2109" s="420" t="s">
        <v>415</v>
      </c>
      <c r="E2109" t="s">
        <v>553</v>
      </c>
    </row>
    <row r="2110" spans="1:5">
      <c r="A2110" s="420" t="s">
        <v>446</v>
      </c>
      <c r="B2110" s="420" t="s">
        <v>25</v>
      </c>
      <c r="C2110" s="420" t="s">
        <v>391</v>
      </c>
      <c r="D2110" s="420" t="s">
        <v>416</v>
      </c>
      <c r="E2110" t="s">
        <v>553</v>
      </c>
    </row>
    <row r="2111" spans="1:5">
      <c r="A2111" s="420" t="s">
        <v>446</v>
      </c>
      <c r="B2111" s="420" t="s">
        <v>25</v>
      </c>
      <c r="C2111" s="420" t="s">
        <v>391</v>
      </c>
      <c r="D2111" s="420" t="s">
        <v>417</v>
      </c>
      <c r="E2111" t="s">
        <v>553</v>
      </c>
    </row>
    <row r="2112" spans="1:5">
      <c r="A2112" s="420" t="s">
        <v>446</v>
      </c>
      <c r="B2112" s="420" t="s">
        <v>25</v>
      </c>
      <c r="C2112" s="420" t="s">
        <v>393</v>
      </c>
      <c r="D2112" s="420" t="s">
        <v>453</v>
      </c>
      <c r="E2112" t="s">
        <v>553</v>
      </c>
    </row>
    <row r="2113" spans="1:5">
      <c r="A2113" s="420" t="s">
        <v>446</v>
      </c>
      <c r="B2113" s="420" t="s">
        <v>25</v>
      </c>
      <c r="C2113" s="420" t="s">
        <v>393</v>
      </c>
      <c r="D2113" s="420" t="s">
        <v>394</v>
      </c>
      <c r="E2113" t="s">
        <v>553</v>
      </c>
    </row>
    <row r="2114" spans="1:5">
      <c r="A2114" s="420" t="s">
        <v>446</v>
      </c>
      <c r="B2114" s="420" t="s">
        <v>25</v>
      </c>
      <c r="C2114" s="420" t="s">
        <v>441</v>
      </c>
      <c r="D2114" s="420" t="s">
        <v>429</v>
      </c>
      <c r="E2114" t="s">
        <v>555</v>
      </c>
    </row>
    <row r="2115" spans="1:5">
      <c r="A2115" s="420" t="s">
        <v>446</v>
      </c>
      <c r="B2115" s="420" t="s">
        <v>25</v>
      </c>
      <c r="C2115" s="420" t="s">
        <v>419</v>
      </c>
      <c r="D2115" s="420" t="s">
        <v>554</v>
      </c>
      <c r="E2115" t="s">
        <v>553</v>
      </c>
    </row>
    <row r="2116" spans="1:5">
      <c r="A2116" s="420" t="s">
        <v>446</v>
      </c>
      <c r="B2116" s="420" t="s">
        <v>25</v>
      </c>
      <c r="C2116" s="420" t="s">
        <v>419</v>
      </c>
      <c r="D2116" s="420" t="s">
        <v>480</v>
      </c>
      <c r="E2116" t="s">
        <v>553</v>
      </c>
    </row>
    <row r="2117" spans="1:5">
      <c r="A2117" s="420" t="s">
        <v>446</v>
      </c>
      <c r="B2117" s="420" t="s">
        <v>25</v>
      </c>
      <c r="C2117" s="420" t="s">
        <v>419</v>
      </c>
      <c r="D2117" s="420" t="s">
        <v>499</v>
      </c>
      <c r="E2117" t="s">
        <v>553</v>
      </c>
    </row>
    <row r="2118" spans="1:5">
      <c r="A2118" s="420" t="s">
        <v>446</v>
      </c>
      <c r="B2118" s="420" t="s">
        <v>25</v>
      </c>
      <c r="C2118" s="420" t="s">
        <v>419</v>
      </c>
      <c r="D2118" s="420" t="s">
        <v>420</v>
      </c>
      <c r="E2118" t="s">
        <v>553</v>
      </c>
    </row>
    <row r="2119" spans="1:5">
      <c r="A2119" s="420" t="s">
        <v>446</v>
      </c>
      <c r="B2119" s="420" t="s">
        <v>25</v>
      </c>
      <c r="C2119" s="420" t="s">
        <v>419</v>
      </c>
      <c r="D2119" s="420" t="s">
        <v>434</v>
      </c>
      <c r="E2119" t="s">
        <v>553</v>
      </c>
    </row>
    <row r="2120" spans="1:5">
      <c r="A2120" s="420" t="s">
        <v>446</v>
      </c>
      <c r="B2120" s="420" t="s">
        <v>25</v>
      </c>
      <c r="C2120" s="420" t="s">
        <v>419</v>
      </c>
      <c r="D2120" s="420" t="s">
        <v>435</v>
      </c>
      <c r="E2120" t="s">
        <v>553</v>
      </c>
    </row>
    <row r="2121" spans="1:5">
      <c r="A2121" s="420" t="s">
        <v>446</v>
      </c>
      <c r="B2121" s="420" t="s">
        <v>25</v>
      </c>
      <c r="C2121" s="420" t="s">
        <v>419</v>
      </c>
      <c r="D2121" s="420" t="s">
        <v>436</v>
      </c>
      <c r="E2121" t="s">
        <v>553</v>
      </c>
    </row>
    <row r="2122" spans="1:5">
      <c r="A2122" s="420" t="s">
        <v>446</v>
      </c>
      <c r="B2122" s="420" t="s">
        <v>25</v>
      </c>
      <c r="C2122" s="420" t="s">
        <v>419</v>
      </c>
      <c r="D2122" s="420" t="s">
        <v>421</v>
      </c>
      <c r="E2122" t="s">
        <v>553</v>
      </c>
    </row>
    <row r="2123" spans="1:5">
      <c r="A2123" s="420" t="s">
        <v>446</v>
      </c>
      <c r="B2123" s="420" t="s">
        <v>25</v>
      </c>
      <c r="C2123" s="420" t="s">
        <v>419</v>
      </c>
      <c r="D2123" s="420" t="s">
        <v>422</v>
      </c>
      <c r="E2123" t="s">
        <v>553</v>
      </c>
    </row>
    <row r="2124" spans="1:5">
      <c r="A2124" s="420" t="s">
        <v>446</v>
      </c>
      <c r="B2124" s="420" t="s">
        <v>25</v>
      </c>
      <c r="C2124" s="420" t="s">
        <v>419</v>
      </c>
      <c r="D2124" s="420" t="s">
        <v>423</v>
      </c>
      <c r="E2124" t="s">
        <v>553</v>
      </c>
    </row>
    <row r="2125" spans="1:5">
      <c r="A2125" s="420" t="s">
        <v>446</v>
      </c>
      <c r="B2125" s="420" t="s">
        <v>25</v>
      </c>
      <c r="C2125" s="420" t="s">
        <v>419</v>
      </c>
      <c r="D2125" s="420" t="s">
        <v>424</v>
      </c>
      <c r="E2125" t="s">
        <v>553</v>
      </c>
    </row>
    <row r="2126" spans="1:5">
      <c r="A2126" s="420" t="s">
        <v>446</v>
      </c>
      <c r="B2126" s="420" t="s">
        <v>25</v>
      </c>
      <c r="C2126" s="420" t="s">
        <v>419</v>
      </c>
      <c r="D2126" s="420" t="s">
        <v>425</v>
      </c>
      <c r="E2126" t="s">
        <v>553</v>
      </c>
    </row>
    <row r="2127" spans="1:5">
      <c r="A2127" s="420" t="s">
        <v>446</v>
      </c>
      <c r="B2127" s="420" t="s">
        <v>25</v>
      </c>
      <c r="C2127" s="420" t="s">
        <v>426</v>
      </c>
      <c r="D2127" s="420" t="s">
        <v>446</v>
      </c>
      <c r="E2127" t="s">
        <v>555</v>
      </c>
    </row>
    <row r="2128" spans="1:5">
      <c r="A2128" s="420" t="s">
        <v>446</v>
      </c>
      <c r="B2128" s="420" t="s">
        <v>25</v>
      </c>
      <c r="C2128" s="420" t="s">
        <v>426</v>
      </c>
      <c r="D2128" s="420" t="s">
        <v>428</v>
      </c>
      <c r="E2128" t="s">
        <v>555</v>
      </c>
    </row>
    <row r="2129" spans="1:5">
      <c r="A2129" s="420" t="s">
        <v>446</v>
      </c>
      <c r="B2129" s="420" t="s">
        <v>25</v>
      </c>
      <c r="C2129" s="420" t="s">
        <v>395</v>
      </c>
      <c r="D2129" s="420" t="s">
        <v>394</v>
      </c>
      <c r="E2129" t="s">
        <v>553</v>
      </c>
    </row>
    <row r="2130" spans="1:5">
      <c r="A2130" s="420" t="s">
        <v>446</v>
      </c>
      <c r="B2130" s="420" t="s">
        <v>25</v>
      </c>
      <c r="C2130" s="420" t="s">
        <v>395</v>
      </c>
      <c r="D2130" s="420" t="s">
        <v>396</v>
      </c>
      <c r="E2130" t="s">
        <v>553</v>
      </c>
    </row>
    <row r="2131" spans="1:5">
      <c r="A2131" s="420" t="s">
        <v>446</v>
      </c>
      <c r="B2131" s="420" t="s">
        <v>25</v>
      </c>
      <c r="C2131" s="420" t="s">
        <v>395</v>
      </c>
      <c r="D2131" s="420" t="s">
        <v>487</v>
      </c>
      <c r="E2131" t="s">
        <v>553</v>
      </c>
    </row>
    <row r="2132" spans="1:5">
      <c r="A2132" s="420" t="s">
        <v>446</v>
      </c>
      <c r="B2132" s="420" t="s">
        <v>25</v>
      </c>
      <c r="C2132" s="420" t="s">
        <v>395</v>
      </c>
      <c r="D2132" s="420" t="s">
        <v>397</v>
      </c>
      <c r="E2132" t="s">
        <v>555</v>
      </c>
    </row>
    <row r="2133" spans="1:5">
      <c r="A2133" s="420" t="s">
        <v>446</v>
      </c>
      <c r="B2133" s="420" t="s">
        <v>25</v>
      </c>
      <c r="C2133" s="420" t="s">
        <v>395</v>
      </c>
      <c r="D2133" s="420" t="s">
        <v>398</v>
      </c>
      <c r="E2133" t="s">
        <v>553</v>
      </c>
    </row>
    <row r="2134" spans="1:5">
      <c r="A2134" s="420" t="s">
        <v>446</v>
      </c>
      <c r="B2134" s="420" t="s">
        <v>25</v>
      </c>
      <c r="C2134" s="420" t="s">
        <v>395</v>
      </c>
      <c r="D2134" s="420" t="s">
        <v>399</v>
      </c>
      <c r="E2134" t="s">
        <v>553</v>
      </c>
    </row>
    <row r="2135" spans="1:5">
      <c r="A2135" s="420" t="s">
        <v>446</v>
      </c>
      <c r="B2135" s="420" t="s">
        <v>25</v>
      </c>
      <c r="C2135" s="420" t="s">
        <v>395</v>
      </c>
      <c r="D2135" s="420" t="s">
        <v>431</v>
      </c>
      <c r="E2135" t="s">
        <v>553</v>
      </c>
    </row>
    <row r="2136" spans="1:5">
      <c r="A2136" s="420" t="s">
        <v>446</v>
      </c>
      <c r="B2136" s="420" t="s">
        <v>25</v>
      </c>
      <c r="C2136" s="420" t="s">
        <v>395</v>
      </c>
      <c r="D2136" s="420" t="s">
        <v>414</v>
      </c>
      <c r="E2136" t="s">
        <v>553</v>
      </c>
    </row>
    <row r="2137" spans="1:5">
      <c r="A2137" s="420" t="s">
        <v>446</v>
      </c>
      <c r="B2137" s="420" t="s">
        <v>25</v>
      </c>
      <c r="C2137" s="420" t="s">
        <v>395</v>
      </c>
      <c r="D2137" s="420" t="s">
        <v>432</v>
      </c>
      <c r="E2137" t="s">
        <v>553</v>
      </c>
    </row>
    <row r="2138" spans="1:5">
      <c r="A2138" s="420" t="s">
        <v>446</v>
      </c>
      <c r="B2138" s="420" t="s">
        <v>25</v>
      </c>
      <c r="C2138" s="420" t="s">
        <v>395</v>
      </c>
      <c r="D2138" s="420" t="s">
        <v>452</v>
      </c>
      <c r="E2138" t="s">
        <v>553</v>
      </c>
    </row>
    <row r="2139" spans="1:5">
      <c r="A2139" s="420" t="s">
        <v>446</v>
      </c>
      <c r="B2139" s="420" t="s">
        <v>25</v>
      </c>
      <c r="C2139" s="420" t="s">
        <v>437</v>
      </c>
      <c r="D2139" s="420" t="s">
        <v>420</v>
      </c>
      <c r="E2139" t="s">
        <v>553</v>
      </c>
    </row>
    <row r="2140" spans="1:5">
      <c r="A2140" s="420" t="s">
        <v>446</v>
      </c>
      <c r="B2140" s="420" t="s">
        <v>25</v>
      </c>
      <c r="C2140" s="420" t="s">
        <v>437</v>
      </c>
      <c r="D2140" s="420" t="s">
        <v>438</v>
      </c>
      <c r="E2140" t="s">
        <v>553</v>
      </c>
    </row>
    <row r="2141" spans="1:5">
      <c r="A2141" s="420" t="s">
        <v>446</v>
      </c>
      <c r="B2141" s="420" t="s">
        <v>25</v>
      </c>
      <c r="C2141" s="420" t="s">
        <v>437</v>
      </c>
      <c r="D2141" s="420" t="s">
        <v>439</v>
      </c>
      <c r="E2141" t="s">
        <v>553</v>
      </c>
    </row>
    <row r="2142" spans="1:5">
      <c r="A2142" s="420" t="s">
        <v>446</v>
      </c>
      <c r="B2142" s="420" t="s">
        <v>25</v>
      </c>
      <c r="C2142" s="420" t="s">
        <v>437</v>
      </c>
      <c r="D2142" s="420" t="s">
        <v>465</v>
      </c>
      <c r="E2142" t="s">
        <v>553</v>
      </c>
    </row>
    <row r="2143" spans="1:5">
      <c r="A2143" s="420" t="s">
        <v>446</v>
      </c>
      <c r="B2143" s="420" t="s">
        <v>25</v>
      </c>
      <c r="C2143" s="420" t="s">
        <v>437</v>
      </c>
      <c r="D2143" s="420" t="s">
        <v>466</v>
      </c>
      <c r="E2143" t="s">
        <v>553</v>
      </c>
    </row>
    <row r="2144" spans="1:5">
      <c r="A2144" s="420" t="s">
        <v>446</v>
      </c>
      <c r="B2144" s="420" t="s">
        <v>25</v>
      </c>
      <c r="C2144" s="420" t="s">
        <v>437</v>
      </c>
      <c r="D2144" s="420" t="s">
        <v>467</v>
      </c>
      <c r="E2144" t="s">
        <v>553</v>
      </c>
    </row>
    <row r="2145" spans="1:5">
      <c r="A2145" s="420" t="s">
        <v>446</v>
      </c>
      <c r="B2145" s="420" t="s">
        <v>25</v>
      </c>
      <c r="C2145" s="420" t="s">
        <v>437</v>
      </c>
      <c r="D2145" s="420" t="s">
        <v>468</v>
      </c>
      <c r="E2145" t="s">
        <v>553</v>
      </c>
    </row>
    <row r="2146" spans="1:5">
      <c r="A2146" s="420" t="s">
        <v>446</v>
      </c>
      <c r="B2146" s="420" t="s">
        <v>25</v>
      </c>
      <c r="C2146" s="420" t="s">
        <v>437</v>
      </c>
      <c r="D2146" s="420" t="s">
        <v>469</v>
      </c>
      <c r="E2146" t="s">
        <v>553</v>
      </c>
    </row>
    <row r="2147" spans="1:5">
      <c r="A2147" s="420" t="s">
        <v>446</v>
      </c>
      <c r="B2147" s="420" t="s">
        <v>25</v>
      </c>
      <c r="C2147" s="420" t="s">
        <v>437</v>
      </c>
      <c r="D2147" s="420" t="s">
        <v>470</v>
      </c>
      <c r="E2147" t="s">
        <v>553</v>
      </c>
    </row>
    <row r="2148" spans="1:5">
      <c r="A2148" s="420" t="s">
        <v>446</v>
      </c>
      <c r="B2148" s="420" t="s">
        <v>25</v>
      </c>
      <c r="C2148" s="420" t="s">
        <v>437</v>
      </c>
      <c r="D2148" s="420" t="s">
        <v>443</v>
      </c>
      <c r="E2148" t="s">
        <v>553</v>
      </c>
    </row>
    <row r="2149" spans="1:5">
      <c r="A2149" s="420" t="s">
        <v>446</v>
      </c>
      <c r="B2149" s="420" t="s">
        <v>25</v>
      </c>
      <c r="C2149" s="420" t="s">
        <v>437</v>
      </c>
      <c r="D2149" s="420" t="s">
        <v>444</v>
      </c>
      <c r="E2149" t="s">
        <v>553</v>
      </c>
    </row>
    <row r="2150" spans="1:5">
      <c r="A2150" s="420" t="s">
        <v>446</v>
      </c>
      <c r="B2150" s="420" t="s">
        <v>25</v>
      </c>
      <c r="C2150" s="420" t="s">
        <v>437</v>
      </c>
      <c r="D2150" s="420" t="s">
        <v>445</v>
      </c>
      <c r="E2150" t="s">
        <v>553</v>
      </c>
    </row>
    <row r="2151" spans="1:5">
      <c r="A2151" s="420" t="s">
        <v>446</v>
      </c>
      <c r="B2151" s="420" t="s">
        <v>25</v>
      </c>
      <c r="C2151" s="420" t="s">
        <v>437</v>
      </c>
      <c r="D2151" s="420" t="s">
        <v>471</v>
      </c>
      <c r="E2151" t="s">
        <v>553</v>
      </c>
    </row>
    <row r="2152" spans="1:5">
      <c r="A2152" s="420" t="s">
        <v>446</v>
      </c>
      <c r="B2152" s="420" t="s">
        <v>25</v>
      </c>
      <c r="C2152" s="420" t="s">
        <v>437</v>
      </c>
      <c r="D2152" s="420" t="s">
        <v>472</v>
      </c>
      <c r="E2152" t="s">
        <v>553</v>
      </c>
    </row>
    <row r="2153" spans="1:5">
      <c r="A2153" s="420" t="s">
        <v>446</v>
      </c>
      <c r="B2153" s="420" t="s">
        <v>25</v>
      </c>
      <c r="C2153" s="420" t="s">
        <v>437</v>
      </c>
      <c r="D2153" s="420" t="s">
        <v>473</v>
      </c>
      <c r="E2153" t="s">
        <v>553</v>
      </c>
    </row>
    <row r="2154" spans="1:5">
      <c r="A2154" s="420" t="s">
        <v>446</v>
      </c>
      <c r="B2154" s="420" t="s">
        <v>25</v>
      </c>
      <c r="C2154" s="420" t="s">
        <v>437</v>
      </c>
      <c r="D2154" s="420" t="s">
        <v>449</v>
      </c>
      <c r="E2154" t="s">
        <v>553</v>
      </c>
    </row>
    <row r="2155" spans="1:5">
      <c r="A2155" s="420" t="s">
        <v>446</v>
      </c>
      <c r="B2155" s="420" t="s">
        <v>25</v>
      </c>
      <c r="C2155" s="420" t="s">
        <v>437</v>
      </c>
      <c r="D2155" s="420" t="s">
        <v>450</v>
      </c>
      <c r="E2155" t="s">
        <v>553</v>
      </c>
    </row>
    <row r="2156" spans="1:5">
      <c r="A2156" s="420" t="s">
        <v>446</v>
      </c>
      <c r="B2156" s="420" t="s">
        <v>25</v>
      </c>
      <c r="C2156" s="420" t="s">
        <v>437</v>
      </c>
      <c r="D2156" s="420" t="s">
        <v>451</v>
      </c>
      <c r="E2156" t="s">
        <v>553</v>
      </c>
    </row>
    <row r="2157" spans="1:5">
      <c r="A2157" s="420" t="s">
        <v>479</v>
      </c>
      <c r="B2157" s="420" t="s">
        <v>26</v>
      </c>
      <c r="C2157" s="420" t="s">
        <v>404</v>
      </c>
      <c r="D2157" s="420" t="s">
        <v>405</v>
      </c>
      <c r="E2157" t="s">
        <v>553</v>
      </c>
    </row>
    <row r="2158" spans="1:5">
      <c r="A2158" s="420" t="s">
        <v>479</v>
      </c>
      <c r="B2158" s="420" t="s">
        <v>26</v>
      </c>
      <c r="C2158" s="420" t="s">
        <v>404</v>
      </c>
      <c r="D2158" s="420" t="s">
        <v>406</v>
      </c>
      <c r="E2158" t="s">
        <v>553</v>
      </c>
    </row>
    <row r="2159" spans="1:5">
      <c r="A2159" s="420" t="s">
        <v>479</v>
      </c>
      <c r="B2159" s="420" t="s">
        <v>26</v>
      </c>
      <c r="C2159" s="420" t="s">
        <v>404</v>
      </c>
      <c r="D2159" s="420" t="s">
        <v>407</v>
      </c>
      <c r="E2159" t="s">
        <v>553</v>
      </c>
    </row>
    <row r="2160" spans="1:5">
      <c r="A2160" s="420" t="s">
        <v>479</v>
      </c>
      <c r="B2160" s="420" t="s">
        <v>26</v>
      </c>
      <c r="C2160" s="420" t="s">
        <v>404</v>
      </c>
      <c r="D2160" s="420" t="s">
        <v>443</v>
      </c>
      <c r="E2160" t="s">
        <v>553</v>
      </c>
    </row>
    <row r="2161" spans="1:5">
      <c r="A2161" s="420" t="s">
        <v>479</v>
      </c>
      <c r="B2161" s="420" t="s">
        <v>26</v>
      </c>
      <c r="C2161" s="420" t="s">
        <v>404</v>
      </c>
      <c r="D2161" s="420" t="s">
        <v>444</v>
      </c>
      <c r="E2161" t="s">
        <v>553</v>
      </c>
    </row>
    <row r="2162" spans="1:5">
      <c r="A2162" s="420" t="s">
        <v>479</v>
      </c>
      <c r="B2162" s="420" t="s">
        <v>26</v>
      </c>
      <c r="C2162" s="420" t="s">
        <v>404</v>
      </c>
      <c r="D2162" s="420" t="s">
        <v>445</v>
      </c>
      <c r="E2162" t="s">
        <v>553</v>
      </c>
    </row>
    <row r="2163" spans="1:5">
      <c r="A2163" s="420" t="s">
        <v>479</v>
      </c>
      <c r="B2163" s="420" t="s">
        <v>26</v>
      </c>
      <c r="C2163" s="420" t="s">
        <v>391</v>
      </c>
      <c r="D2163" s="420" t="s">
        <v>448</v>
      </c>
      <c r="E2163" t="s">
        <v>553</v>
      </c>
    </row>
    <row r="2164" spans="1:5">
      <c r="A2164" s="420" t="s">
        <v>479</v>
      </c>
      <c r="B2164" s="420" t="s">
        <v>26</v>
      </c>
      <c r="C2164" s="420" t="s">
        <v>391</v>
      </c>
      <c r="D2164" s="420" t="s">
        <v>412</v>
      </c>
      <c r="E2164" t="s">
        <v>553</v>
      </c>
    </row>
    <row r="2165" spans="1:5">
      <c r="A2165" s="420" t="s">
        <v>479</v>
      </c>
      <c r="B2165" s="420" t="s">
        <v>26</v>
      </c>
      <c r="C2165" s="420" t="s">
        <v>391</v>
      </c>
      <c r="D2165" s="420" t="s">
        <v>394</v>
      </c>
      <c r="E2165" t="s">
        <v>553</v>
      </c>
    </row>
    <row r="2166" spans="1:5">
      <c r="A2166" s="420" t="s">
        <v>479</v>
      </c>
      <c r="B2166" s="420" t="s">
        <v>26</v>
      </c>
      <c r="C2166" s="420" t="s">
        <v>391</v>
      </c>
      <c r="D2166" s="420" t="s">
        <v>396</v>
      </c>
      <c r="E2166" t="s">
        <v>553</v>
      </c>
    </row>
    <row r="2167" spans="1:5">
      <c r="A2167" s="420" t="s">
        <v>479</v>
      </c>
      <c r="B2167" s="420" t="s">
        <v>26</v>
      </c>
      <c r="C2167" s="420" t="s">
        <v>391</v>
      </c>
      <c r="D2167" s="420" t="s">
        <v>455</v>
      </c>
      <c r="E2167" t="s">
        <v>553</v>
      </c>
    </row>
    <row r="2168" spans="1:5">
      <c r="A2168" s="420" t="s">
        <v>479</v>
      </c>
      <c r="B2168" s="420" t="s">
        <v>26</v>
      </c>
      <c r="C2168" s="420" t="s">
        <v>391</v>
      </c>
      <c r="D2168" s="420" t="s">
        <v>398</v>
      </c>
      <c r="E2168" t="s">
        <v>553</v>
      </c>
    </row>
    <row r="2169" spans="1:5">
      <c r="A2169" s="420" t="s">
        <v>479</v>
      </c>
      <c r="B2169" s="420" t="s">
        <v>26</v>
      </c>
      <c r="C2169" s="420" t="s">
        <v>391</v>
      </c>
      <c r="D2169" s="420" t="s">
        <v>399</v>
      </c>
      <c r="E2169" t="s">
        <v>553</v>
      </c>
    </row>
    <row r="2170" spans="1:5">
      <c r="A2170" s="420" t="s">
        <v>479</v>
      </c>
      <c r="B2170" s="420" t="s">
        <v>26</v>
      </c>
      <c r="C2170" s="420" t="s">
        <v>391</v>
      </c>
      <c r="D2170" s="420" t="s">
        <v>431</v>
      </c>
      <c r="E2170" t="s">
        <v>553</v>
      </c>
    </row>
    <row r="2171" spans="1:5">
      <c r="A2171" s="420" t="s">
        <v>479</v>
      </c>
      <c r="B2171" s="420" t="s">
        <v>26</v>
      </c>
      <c r="C2171" s="420" t="s">
        <v>391</v>
      </c>
      <c r="D2171" s="420" t="s">
        <v>392</v>
      </c>
      <c r="E2171" t="s">
        <v>553</v>
      </c>
    </row>
    <row r="2172" spans="1:5">
      <c r="A2172" s="420" t="s">
        <v>479</v>
      </c>
      <c r="B2172" s="420" t="s">
        <v>26</v>
      </c>
      <c r="C2172" s="420" t="s">
        <v>391</v>
      </c>
      <c r="D2172" s="420" t="s">
        <v>413</v>
      </c>
      <c r="E2172" t="s">
        <v>553</v>
      </c>
    </row>
    <row r="2173" spans="1:5">
      <c r="A2173" s="420" t="s">
        <v>479</v>
      </c>
      <c r="B2173" s="420" t="s">
        <v>26</v>
      </c>
      <c r="C2173" s="420" t="s">
        <v>391</v>
      </c>
      <c r="D2173" s="420" t="s">
        <v>414</v>
      </c>
      <c r="E2173" t="s">
        <v>553</v>
      </c>
    </row>
    <row r="2174" spans="1:5">
      <c r="A2174" s="420" t="s">
        <v>479</v>
      </c>
      <c r="B2174" s="420" t="s">
        <v>26</v>
      </c>
      <c r="C2174" s="420" t="s">
        <v>391</v>
      </c>
      <c r="D2174" s="420" t="s">
        <v>449</v>
      </c>
      <c r="E2174" t="s">
        <v>553</v>
      </c>
    </row>
    <row r="2175" spans="1:5">
      <c r="A2175" s="420" t="s">
        <v>479</v>
      </c>
      <c r="B2175" s="420" t="s">
        <v>26</v>
      </c>
      <c r="C2175" s="420" t="s">
        <v>391</v>
      </c>
      <c r="D2175" s="420" t="s">
        <v>450</v>
      </c>
      <c r="E2175" t="s">
        <v>553</v>
      </c>
    </row>
    <row r="2176" spans="1:5">
      <c r="A2176" s="420" t="s">
        <v>479</v>
      </c>
      <c r="B2176" s="420" t="s">
        <v>26</v>
      </c>
      <c r="C2176" s="420" t="s">
        <v>391</v>
      </c>
      <c r="D2176" s="420" t="s">
        <v>451</v>
      </c>
      <c r="E2176" t="s">
        <v>553</v>
      </c>
    </row>
    <row r="2177" spans="1:5">
      <c r="A2177" s="420" t="s">
        <v>479</v>
      </c>
      <c r="B2177" s="420" t="s">
        <v>26</v>
      </c>
      <c r="C2177" s="420" t="s">
        <v>391</v>
      </c>
      <c r="D2177" s="420" t="s">
        <v>456</v>
      </c>
      <c r="E2177" t="s">
        <v>553</v>
      </c>
    </row>
    <row r="2178" spans="1:5">
      <c r="A2178" s="420" t="s">
        <v>479</v>
      </c>
      <c r="B2178" s="420" t="s">
        <v>26</v>
      </c>
      <c r="C2178" s="420" t="s">
        <v>391</v>
      </c>
      <c r="D2178" s="420" t="s">
        <v>457</v>
      </c>
      <c r="E2178" t="s">
        <v>553</v>
      </c>
    </row>
    <row r="2179" spans="1:5">
      <c r="A2179" s="420" t="s">
        <v>479</v>
      </c>
      <c r="B2179" s="420" t="s">
        <v>26</v>
      </c>
      <c r="C2179" s="420" t="s">
        <v>391</v>
      </c>
      <c r="D2179" s="420" t="s">
        <v>458</v>
      </c>
      <c r="E2179" t="s">
        <v>553</v>
      </c>
    </row>
    <row r="2180" spans="1:5">
      <c r="A2180" s="420" t="s">
        <v>479</v>
      </c>
      <c r="B2180" s="420" t="s">
        <v>26</v>
      </c>
      <c r="C2180" s="420" t="s">
        <v>391</v>
      </c>
      <c r="D2180" s="420" t="s">
        <v>415</v>
      </c>
      <c r="E2180" t="s">
        <v>553</v>
      </c>
    </row>
    <row r="2181" spans="1:5">
      <c r="A2181" s="420" t="s">
        <v>479</v>
      </c>
      <c r="B2181" s="420" t="s">
        <v>26</v>
      </c>
      <c r="C2181" s="420" t="s">
        <v>391</v>
      </c>
      <c r="D2181" s="420" t="s">
        <v>416</v>
      </c>
      <c r="E2181" t="s">
        <v>553</v>
      </c>
    </row>
    <row r="2182" spans="1:5">
      <c r="A2182" s="420" t="s">
        <v>479</v>
      </c>
      <c r="B2182" s="420" t="s">
        <v>26</v>
      </c>
      <c r="C2182" s="420" t="s">
        <v>391</v>
      </c>
      <c r="D2182" s="420" t="s">
        <v>417</v>
      </c>
      <c r="E2182" t="s">
        <v>553</v>
      </c>
    </row>
    <row r="2183" spans="1:5">
      <c r="A2183" s="420" t="s">
        <v>479</v>
      </c>
      <c r="B2183" s="420" t="s">
        <v>26</v>
      </c>
      <c r="C2183" s="420" t="s">
        <v>393</v>
      </c>
      <c r="D2183" s="420" t="s">
        <v>453</v>
      </c>
      <c r="E2183" t="s">
        <v>553</v>
      </c>
    </row>
    <row r="2184" spans="1:5">
      <c r="A2184" s="420" t="s">
        <v>479</v>
      </c>
      <c r="B2184" s="420" t="s">
        <v>26</v>
      </c>
      <c r="C2184" s="420" t="s">
        <v>393</v>
      </c>
      <c r="D2184" s="420" t="s">
        <v>394</v>
      </c>
      <c r="E2184" t="s">
        <v>553</v>
      </c>
    </row>
    <row r="2185" spans="1:5">
      <c r="A2185" s="420" t="s">
        <v>479</v>
      </c>
      <c r="B2185" s="420" t="s">
        <v>26</v>
      </c>
      <c r="C2185" s="420" t="s">
        <v>419</v>
      </c>
      <c r="D2185" s="420" t="s">
        <v>554</v>
      </c>
      <c r="E2185" t="s">
        <v>553</v>
      </c>
    </row>
    <row r="2186" spans="1:5">
      <c r="A2186" s="420" t="s">
        <v>479</v>
      </c>
      <c r="B2186" s="420" t="s">
        <v>26</v>
      </c>
      <c r="C2186" s="420" t="s">
        <v>419</v>
      </c>
      <c r="D2186" s="420" t="s">
        <v>480</v>
      </c>
      <c r="E2186" t="s">
        <v>553</v>
      </c>
    </row>
    <row r="2187" spans="1:5">
      <c r="A2187" s="420" t="s">
        <v>479</v>
      </c>
      <c r="B2187" s="420" t="s">
        <v>26</v>
      </c>
      <c r="C2187" s="420" t="s">
        <v>419</v>
      </c>
      <c r="D2187" s="420" t="s">
        <v>499</v>
      </c>
      <c r="E2187" t="s">
        <v>553</v>
      </c>
    </row>
    <row r="2188" spans="1:5">
      <c r="A2188" s="420" t="s">
        <v>479</v>
      </c>
      <c r="B2188" s="420" t="s">
        <v>26</v>
      </c>
      <c r="C2188" s="420" t="s">
        <v>419</v>
      </c>
      <c r="D2188" s="420" t="s">
        <v>420</v>
      </c>
      <c r="E2188" t="s">
        <v>553</v>
      </c>
    </row>
    <row r="2189" spans="1:5">
      <c r="A2189" s="420" t="s">
        <v>479</v>
      </c>
      <c r="B2189" s="420" t="s">
        <v>26</v>
      </c>
      <c r="C2189" s="420" t="s">
        <v>419</v>
      </c>
      <c r="D2189" s="420" t="s">
        <v>434</v>
      </c>
      <c r="E2189" t="s">
        <v>553</v>
      </c>
    </row>
    <row r="2190" spans="1:5">
      <c r="A2190" s="420" t="s">
        <v>479</v>
      </c>
      <c r="B2190" s="420" t="s">
        <v>26</v>
      </c>
      <c r="C2190" s="420" t="s">
        <v>419</v>
      </c>
      <c r="D2190" s="420" t="s">
        <v>435</v>
      </c>
      <c r="E2190" t="s">
        <v>553</v>
      </c>
    </row>
    <row r="2191" spans="1:5">
      <c r="A2191" s="420" t="s">
        <v>479</v>
      </c>
      <c r="B2191" s="420" t="s">
        <v>26</v>
      </c>
      <c r="C2191" s="420" t="s">
        <v>419</v>
      </c>
      <c r="D2191" s="420" t="s">
        <v>436</v>
      </c>
      <c r="E2191" t="s">
        <v>553</v>
      </c>
    </row>
    <row r="2192" spans="1:5">
      <c r="A2192" s="420" t="s">
        <v>479</v>
      </c>
      <c r="B2192" s="420" t="s">
        <v>26</v>
      </c>
      <c r="C2192" s="420" t="s">
        <v>419</v>
      </c>
      <c r="D2192" s="420" t="s">
        <v>421</v>
      </c>
      <c r="E2192" t="s">
        <v>553</v>
      </c>
    </row>
    <row r="2193" spans="1:5">
      <c r="A2193" s="420" t="s">
        <v>479</v>
      </c>
      <c r="B2193" s="420" t="s">
        <v>26</v>
      </c>
      <c r="C2193" s="420" t="s">
        <v>419</v>
      </c>
      <c r="D2193" s="420" t="s">
        <v>422</v>
      </c>
      <c r="E2193" t="s">
        <v>553</v>
      </c>
    </row>
    <row r="2194" spans="1:5">
      <c r="A2194" s="420" t="s">
        <v>479</v>
      </c>
      <c r="B2194" s="420" t="s">
        <v>26</v>
      </c>
      <c r="C2194" s="420" t="s">
        <v>419</v>
      </c>
      <c r="D2194" s="420" t="s">
        <v>423</v>
      </c>
      <c r="E2194" t="s">
        <v>553</v>
      </c>
    </row>
    <row r="2195" spans="1:5">
      <c r="A2195" s="420" t="s">
        <v>479</v>
      </c>
      <c r="B2195" s="420" t="s">
        <v>26</v>
      </c>
      <c r="C2195" s="420" t="s">
        <v>419</v>
      </c>
      <c r="D2195" s="420" t="s">
        <v>424</v>
      </c>
      <c r="E2195" t="s">
        <v>553</v>
      </c>
    </row>
    <row r="2196" spans="1:5">
      <c r="A2196" s="420" t="s">
        <v>479</v>
      </c>
      <c r="B2196" s="420" t="s">
        <v>26</v>
      </c>
      <c r="C2196" s="420" t="s">
        <v>419</v>
      </c>
      <c r="D2196" s="420" t="s">
        <v>425</v>
      </c>
      <c r="E2196" t="s">
        <v>553</v>
      </c>
    </row>
    <row r="2197" spans="1:5">
      <c r="A2197" s="420" t="s">
        <v>479</v>
      </c>
      <c r="B2197" s="420" t="s">
        <v>26</v>
      </c>
      <c r="C2197" s="420" t="s">
        <v>426</v>
      </c>
      <c r="D2197" s="420" t="s">
        <v>446</v>
      </c>
      <c r="E2197" t="s">
        <v>555</v>
      </c>
    </row>
    <row r="2198" spans="1:5">
      <c r="A2198" s="420" t="s">
        <v>479</v>
      </c>
      <c r="B2198" s="420" t="s">
        <v>26</v>
      </c>
      <c r="C2198" s="420" t="s">
        <v>426</v>
      </c>
      <c r="D2198" s="420" t="s">
        <v>428</v>
      </c>
      <c r="E2198" t="s">
        <v>555</v>
      </c>
    </row>
    <row r="2199" spans="1:5">
      <c r="A2199" s="420" t="s">
        <v>479</v>
      </c>
      <c r="B2199" s="420" t="s">
        <v>26</v>
      </c>
      <c r="C2199" s="420" t="s">
        <v>395</v>
      </c>
      <c r="D2199" s="420" t="s">
        <v>394</v>
      </c>
      <c r="E2199" t="s">
        <v>553</v>
      </c>
    </row>
    <row r="2200" spans="1:5">
      <c r="A2200" s="420" t="s">
        <v>479</v>
      </c>
      <c r="B2200" s="420" t="s">
        <v>26</v>
      </c>
      <c r="C2200" s="420" t="s">
        <v>395</v>
      </c>
      <c r="D2200" s="420" t="s">
        <v>396</v>
      </c>
      <c r="E2200" t="s">
        <v>553</v>
      </c>
    </row>
    <row r="2201" spans="1:5">
      <c r="A2201" s="420" t="s">
        <v>479</v>
      </c>
      <c r="B2201" s="420" t="s">
        <v>26</v>
      </c>
      <c r="C2201" s="420" t="s">
        <v>395</v>
      </c>
      <c r="D2201" s="420" t="s">
        <v>487</v>
      </c>
      <c r="E2201" t="s">
        <v>553</v>
      </c>
    </row>
    <row r="2202" spans="1:5">
      <c r="A2202" s="420" t="s">
        <v>479</v>
      </c>
      <c r="B2202" s="420" t="s">
        <v>26</v>
      </c>
      <c r="C2202" s="420" t="s">
        <v>395</v>
      </c>
      <c r="D2202" s="420" t="s">
        <v>398</v>
      </c>
      <c r="E2202" t="s">
        <v>553</v>
      </c>
    </row>
    <row r="2203" spans="1:5">
      <c r="A2203" s="420" t="s">
        <v>479</v>
      </c>
      <c r="B2203" s="420" t="s">
        <v>26</v>
      </c>
      <c r="C2203" s="420" t="s">
        <v>395</v>
      </c>
      <c r="D2203" s="420" t="s">
        <v>399</v>
      </c>
      <c r="E2203" t="s">
        <v>553</v>
      </c>
    </row>
    <row r="2204" spans="1:5">
      <c r="A2204" s="420" t="s">
        <v>479</v>
      </c>
      <c r="B2204" s="420" t="s">
        <v>26</v>
      </c>
      <c r="C2204" s="420" t="s">
        <v>395</v>
      </c>
      <c r="D2204" s="420" t="s">
        <v>431</v>
      </c>
      <c r="E2204" t="s">
        <v>553</v>
      </c>
    </row>
    <row r="2205" spans="1:5">
      <c r="A2205" s="420" t="s">
        <v>479</v>
      </c>
      <c r="B2205" s="420" t="s">
        <v>26</v>
      </c>
      <c r="C2205" s="420" t="s">
        <v>395</v>
      </c>
      <c r="D2205" s="420" t="s">
        <v>414</v>
      </c>
      <c r="E2205" t="s">
        <v>553</v>
      </c>
    </row>
    <row r="2206" spans="1:5">
      <c r="A2206" s="420" t="s">
        <v>479</v>
      </c>
      <c r="B2206" s="420" t="s">
        <v>26</v>
      </c>
      <c r="C2206" s="420" t="s">
        <v>395</v>
      </c>
      <c r="D2206" s="420" t="s">
        <v>432</v>
      </c>
      <c r="E2206" t="s">
        <v>553</v>
      </c>
    </row>
    <row r="2207" spans="1:5">
      <c r="A2207" s="420" t="s">
        <v>479</v>
      </c>
      <c r="B2207" s="420" t="s">
        <v>26</v>
      </c>
      <c r="C2207" s="420" t="s">
        <v>395</v>
      </c>
      <c r="D2207" s="420" t="s">
        <v>452</v>
      </c>
      <c r="E2207" t="s">
        <v>553</v>
      </c>
    </row>
    <row r="2208" spans="1:5">
      <c r="A2208" s="420" t="s">
        <v>479</v>
      </c>
      <c r="B2208" s="420" t="s">
        <v>26</v>
      </c>
      <c r="C2208" s="420" t="s">
        <v>437</v>
      </c>
      <c r="D2208" s="420" t="s">
        <v>420</v>
      </c>
      <c r="E2208" t="s">
        <v>553</v>
      </c>
    </row>
    <row r="2209" spans="1:5">
      <c r="A2209" s="420" t="s">
        <v>479</v>
      </c>
      <c r="B2209" s="420" t="s">
        <v>26</v>
      </c>
      <c r="C2209" s="420" t="s">
        <v>437</v>
      </c>
      <c r="D2209" s="420" t="s">
        <v>438</v>
      </c>
      <c r="E2209" t="s">
        <v>553</v>
      </c>
    </row>
    <row r="2210" spans="1:5">
      <c r="A2210" s="420" t="s">
        <v>479</v>
      </c>
      <c r="B2210" s="420" t="s">
        <v>26</v>
      </c>
      <c r="C2210" s="420" t="s">
        <v>437</v>
      </c>
      <c r="D2210" s="420" t="s">
        <v>439</v>
      </c>
      <c r="E2210" t="s">
        <v>553</v>
      </c>
    </row>
    <row r="2211" spans="1:5">
      <c r="A2211" s="420" t="s">
        <v>479</v>
      </c>
      <c r="B2211" s="420" t="s">
        <v>26</v>
      </c>
      <c r="C2211" s="420" t="s">
        <v>437</v>
      </c>
      <c r="D2211" s="420" t="s">
        <v>465</v>
      </c>
      <c r="E2211" t="s">
        <v>553</v>
      </c>
    </row>
    <row r="2212" spans="1:5">
      <c r="A2212" s="420" t="s">
        <v>479</v>
      </c>
      <c r="B2212" s="420" t="s">
        <v>26</v>
      </c>
      <c r="C2212" s="420" t="s">
        <v>437</v>
      </c>
      <c r="D2212" s="420" t="s">
        <v>466</v>
      </c>
      <c r="E2212" t="s">
        <v>553</v>
      </c>
    </row>
    <row r="2213" spans="1:5">
      <c r="A2213" s="420" t="s">
        <v>479</v>
      </c>
      <c r="B2213" s="420" t="s">
        <v>26</v>
      </c>
      <c r="C2213" s="420" t="s">
        <v>437</v>
      </c>
      <c r="D2213" s="420" t="s">
        <v>467</v>
      </c>
      <c r="E2213" t="s">
        <v>553</v>
      </c>
    </row>
    <row r="2214" spans="1:5">
      <c r="A2214" s="420" t="s">
        <v>479</v>
      </c>
      <c r="B2214" s="420" t="s">
        <v>26</v>
      </c>
      <c r="C2214" s="420" t="s">
        <v>437</v>
      </c>
      <c r="D2214" s="420" t="s">
        <v>468</v>
      </c>
      <c r="E2214" t="s">
        <v>553</v>
      </c>
    </row>
    <row r="2215" spans="1:5">
      <c r="A2215" s="420" t="s">
        <v>479</v>
      </c>
      <c r="B2215" s="420" t="s">
        <v>26</v>
      </c>
      <c r="C2215" s="420" t="s">
        <v>437</v>
      </c>
      <c r="D2215" s="420" t="s">
        <v>469</v>
      </c>
      <c r="E2215" t="s">
        <v>553</v>
      </c>
    </row>
    <row r="2216" spans="1:5">
      <c r="A2216" s="420" t="s">
        <v>479</v>
      </c>
      <c r="B2216" s="420" t="s">
        <v>26</v>
      </c>
      <c r="C2216" s="420" t="s">
        <v>437</v>
      </c>
      <c r="D2216" s="420" t="s">
        <v>470</v>
      </c>
      <c r="E2216" t="s">
        <v>553</v>
      </c>
    </row>
    <row r="2217" spans="1:5">
      <c r="A2217" s="420" t="s">
        <v>479</v>
      </c>
      <c r="B2217" s="420" t="s">
        <v>26</v>
      </c>
      <c r="C2217" s="420" t="s">
        <v>437</v>
      </c>
      <c r="D2217" s="420" t="s">
        <v>443</v>
      </c>
      <c r="E2217" t="s">
        <v>553</v>
      </c>
    </row>
    <row r="2218" spans="1:5">
      <c r="A2218" s="420" t="s">
        <v>479</v>
      </c>
      <c r="B2218" s="420" t="s">
        <v>26</v>
      </c>
      <c r="C2218" s="420" t="s">
        <v>437</v>
      </c>
      <c r="D2218" s="420" t="s">
        <v>444</v>
      </c>
      <c r="E2218" t="s">
        <v>553</v>
      </c>
    </row>
    <row r="2219" spans="1:5">
      <c r="A2219" s="420" t="s">
        <v>479</v>
      </c>
      <c r="B2219" s="420" t="s">
        <v>26</v>
      </c>
      <c r="C2219" s="420" t="s">
        <v>437</v>
      </c>
      <c r="D2219" s="420" t="s">
        <v>445</v>
      </c>
      <c r="E2219" t="s">
        <v>553</v>
      </c>
    </row>
    <row r="2220" spans="1:5">
      <c r="A2220" s="420" t="s">
        <v>479</v>
      </c>
      <c r="B2220" s="420" t="s">
        <v>26</v>
      </c>
      <c r="C2220" s="420" t="s">
        <v>437</v>
      </c>
      <c r="D2220" s="420" t="s">
        <v>471</v>
      </c>
      <c r="E2220" t="s">
        <v>553</v>
      </c>
    </row>
    <row r="2221" spans="1:5">
      <c r="A2221" s="420" t="s">
        <v>479</v>
      </c>
      <c r="B2221" s="420" t="s">
        <v>26</v>
      </c>
      <c r="C2221" s="420" t="s">
        <v>437</v>
      </c>
      <c r="D2221" s="420" t="s">
        <v>472</v>
      </c>
      <c r="E2221" t="s">
        <v>553</v>
      </c>
    </row>
    <row r="2222" spans="1:5">
      <c r="A2222" s="420" t="s">
        <v>479</v>
      </c>
      <c r="B2222" s="420" t="s">
        <v>26</v>
      </c>
      <c r="C2222" s="420" t="s">
        <v>437</v>
      </c>
      <c r="D2222" s="420" t="s">
        <v>473</v>
      </c>
      <c r="E2222" t="s">
        <v>553</v>
      </c>
    </row>
    <row r="2223" spans="1:5">
      <c r="A2223" s="420" t="s">
        <v>479</v>
      </c>
      <c r="B2223" s="420" t="s">
        <v>26</v>
      </c>
      <c r="C2223" s="420" t="s">
        <v>437</v>
      </c>
      <c r="D2223" s="420" t="s">
        <v>449</v>
      </c>
      <c r="E2223" t="s">
        <v>553</v>
      </c>
    </row>
    <row r="2224" spans="1:5">
      <c r="A2224" s="420" t="s">
        <v>479</v>
      </c>
      <c r="B2224" s="420" t="s">
        <v>26</v>
      </c>
      <c r="C2224" s="420" t="s">
        <v>437</v>
      </c>
      <c r="D2224" s="420" t="s">
        <v>450</v>
      </c>
      <c r="E2224" t="s">
        <v>553</v>
      </c>
    </row>
    <row r="2225" spans="1:5">
      <c r="A2225" s="420" t="s">
        <v>479</v>
      </c>
      <c r="B2225" s="420" t="s">
        <v>26</v>
      </c>
      <c r="C2225" s="420" t="s">
        <v>437</v>
      </c>
      <c r="D2225" s="420" t="s">
        <v>451</v>
      </c>
      <c r="E2225" t="s">
        <v>553</v>
      </c>
    </row>
    <row r="2226" spans="1:5">
      <c r="A2226" s="420" t="s">
        <v>462</v>
      </c>
      <c r="B2226" s="420" t="s">
        <v>27</v>
      </c>
      <c r="C2226" s="420" t="s">
        <v>404</v>
      </c>
      <c r="D2226" s="420" t="s">
        <v>405</v>
      </c>
      <c r="E2226" t="s">
        <v>553</v>
      </c>
    </row>
    <row r="2227" spans="1:5">
      <c r="A2227" s="420" t="s">
        <v>462</v>
      </c>
      <c r="B2227" s="420" t="s">
        <v>27</v>
      </c>
      <c r="C2227" s="420" t="s">
        <v>404</v>
      </c>
      <c r="D2227" s="420" t="s">
        <v>406</v>
      </c>
      <c r="E2227" t="s">
        <v>553</v>
      </c>
    </row>
    <row r="2228" spans="1:5">
      <c r="A2228" s="420" t="s">
        <v>462</v>
      </c>
      <c r="B2228" s="420" t="s">
        <v>27</v>
      </c>
      <c r="C2228" s="420" t="s">
        <v>404</v>
      </c>
      <c r="D2228" s="420" t="s">
        <v>407</v>
      </c>
      <c r="E2228" t="s">
        <v>553</v>
      </c>
    </row>
    <row r="2229" spans="1:5">
      <c r="A2229" s="420" t="s">
        <v>462</v>
      </c>
      <c r="B2229" s="420" t="s">
        <v>27</v>
      </c>
      <c r="C2229" s="420" t="s">
        <v>404</v>
      </c>
      <c r="D2229" s="420" t="s">
        <v>443</v>
      </c>
      <c r="E2229" t="s">
        <v>553</v>
      </c>
    </row>
    <row r="2230" spans="1:5">
      <c r="A2230" s="420" t="s">
        <v>462</v>
      </c>
      <c r="B2230" s="420" t="s">
        <v>27</v>
      </c>
      <c r="C2230" s="420" t="s">
        <v>404</v>
      </c>
      <c r="D2230" s="420" t="s">
        <v>444</v>
      </c>
      <c r="E2230" t="s">
        <v>553</v>
      </c>
    </row>
    <row r="2231" spans="1:5">
      <c r="A2231" s="420" t="s">
        <v>462</v>
      </c>
      <c r="B2231" s="420" t="s">
        <v>27</v>
      </c>
      <c r="C2231" s="420" t="s">
        <v>404</v>
      </c>
      <c r="D2231" s="420" t="s">
        <v>445</v>
      </c>
      <c r="E2231" t="s">
        <v>553</v>
      </c>
    </row>
    <row r="2232" spans="1:5">
      <c r="A2232" s="420" t="s">
        <v>462</v>
      </c>
      <c r="B2232" s="420" t="s">
        <v>27</v>
      </c>
      <c r="C2232" s="420" t="s">
        <v>391</v>
      </c>
      <c r="D2232" s="420" t="s">
        <v>448</v>
      </c>
      <c r="E2232" t="s">
        <v>553</v>
      </c>
    </row>
    <row r="2233" spans="1:5">
      <c r="A2233" s="420" t="s">
        <v>462</v>
      </c>
      <c r="B2233" s="420" t="s">
        <v>27</v>
      </c>
      <c r="C2233" s="420" t="s">
        <v>391</v>
      </c>
      <c r="D2233" s="420" t="s">
        <v>412</v>
      </c>
      <c r="E2233" t="s">
        <v>553</v>
      </c>
    </row>
    <row r="2234" spans="1:5">
      <c r="A2234" s="420" t="s">
        <v>462</v>
      </c>
      <c r="B2234" s="420" t="s">
        <v>27</v>
      </c>
      <c r="C2234" s="420" t="s">
        <v>391</v>
      </c>
      <c r="D2234" s="420" t="s">
        <v>394</v>
      </c>
      <c r="E2234" t="s">
        <v>553</v>
      </c>
    </row>
    <row r="2235" spans="1:5">
      <c r="A2235" s="420" t="s">
        <v>462</v>
      </c>
      <c r="B2235" s="420" t="s">
        <v>27</v>
      </c>
      <c r="C2235" s="420" t="s">
        <v>391</v>
      </c>
      <c r="D2235" s="420" t="s">
        <v>396</v>
      </c>
      <c r="E2235" t="s">
        <v>553</v>
      </c>
    </row>
    <row r="2236" spans="1:5">
      <c r="A2236" s="420" t="s">
        <v>462</v>
      </c>
      <c r="B2236" s="420" t="s">
        <v>27</v>
      </c>
      <c r="C2236" s="420" t="s">
        <v>391</v>
      </c>
      <c r="D2236" s="420" t="s">
        <v>455</v>
      </c>
      <c r="E2236" t="s">
        <v>553</v>
      </c>
    </row>
    <row r="2237" spans="1:5">
      <c r="A2237" s="420" t="s">
        <v>462</v>
      </c>
      <c r="B2237" s="420" t="s">
        <v>27</v>
      </c>
      <c r="C2237" s="420" t="s">
        <v>391</v>
      </c>
      <c r="D2237" s="420" t="s">
        <v>398</v>
      </c>
      <c r="E2237" t="s">
        <v>553</v>
      </c>
    </row>
    <row r="2238" spans="1:5">
      <c r="A2238" s="420" t="s">
        <v>462</v>
      </c>
      <c r="B2238" s="420" t="s">
        <v>27</v>
      </c>
      <c r="C2238" s="420" t="s">
        <v>391</v>
      </c>
      <c r="D2238" s="420" t="s">
        <v>399</v>
      </c>
      <c r="E2238" t="s">
        <v>553</v>
      </c>
    </row>
    <row r="2239" spans="1:5">
      <c r="A2239" s="420" t="s">
        <v>462</v>
      </c>
      <c r="B2239" s="420" t="s">
        <v>27</v>
      </c>
      <c r="C2239" s="420" t="s">
        <v>391</v>
      </c>
      <c r="D2239" s="420" t="s">
        <v>431</v>
      </c>
      <c r="E2239" t="s">
        <v>553</v>
      </c>
    </row>
    <row r="2240" spans="1:5">
      <c r="A2240" s="420" t="s">
        <v>462</v>
      </c>
      <c r="B2240" s="420" t="s">
        <v>27</v>
      </c>
      <c r="C2240" s="420" t="s">
        <v>391</v>
      </c>
      <c r="D2240" s="420" t="s">
        <v>392</v>
      </c>
      <c r="E2240" t="s">
        <v>553</v>
      </c>
    </row>
    <row r="2241" spans="1:5">
      <c r="A2241" s="420" t="s">
        <v>462</v>
      </c>
      <c r="B2241" s="420" t="s">
        <v>27</v>
      </c>
      <c r="C2241" s="420" t="s">
        <v>391</v>
      </c>
      <c r="D2241" s="420" t="s">
        <v>413</v>
      </c>
      <c r="E2241" t="s">
        <v>553</v>
      </c>
    </row>
    <row r="2242" spans="1:5">
      <c r="A2242" s="420" t="s">
        <v>462</v>
      </c>
      <c r="B2242" s="420" t="s">
        <v>27</v>
      </c>
      <c r="C2242" s="420" t="s">
        <v>391</v>
      </c>
      <c r="D2242" s="420" t="s">
        <v>414</v>
      </c>
      <c r="E2242" t="s">
        <v>553</v>
      </c>
    </row>
    <row r="2243" spans="1:5">
      <c r="A2243" s="420" t="s">
        <v>462</v>
      </c>
      <c r="B2243" s="420" t="s">
        <v>27</v>
      </c>
      <c r="C2243" s="420" t="s">
        <v>391</v>
      </c>
      <c r="D2243" s="420" t="s">
        <v>449</v>
      </c>
      <c r="E2243" t="s">
        <v>553</v>
      </c>
    </row>
    <row r="2244" spans="1:5">
      <c r="A2244" s="420" t="s">
        <v>462</v>
      </c>
      <c r="B2244" s="420" t="s">
        <v>27</v>
      </c>
      <c r="C2244" s="420" t="s">
        <v>391</v>
      </c>
      <c r="D2244" s="420" t="s">
        <v>450</v>
      </c>
      <c r="E2244" t="s">
        <v>553</v>
      </c>
    </row>
    <row r="2245" spans="1:5">
      <c r="A2245" s="420" t="s">
        <v>462</v>
      </c>
      <c r="B2245" s="420" t="s">
        <v>27</v>
      </c>
      <c r="C2245" s="420" t="s">
        <v>391</v>
      </c>
      <c r="D2245" s="420" t="s">
        <v>451</v>
      </c>
      <c r="E2245" t="s">
        <v>553</v>
      </c>
    </row>
    <row r="2246" spans="1:5">
      <c r="A2246" s="420" t="s">
        <v>462</v>
      </c>
      <c r="B2246" s="420" t="s">
        <v>27</v>
      </c>
      <c r="C2246" s="420" t="s">
        <v>391</v>
      </c>
      <c r="D2246" s="420" t="s">
        <v>456</v>
      </c>
      <c r="E2246" t="s">
        <v>553</v>
      </c>
    </row>
    <row r="2247" spans="1:5">
      <c r="A2247" s="420" t="s">
        <v>462</v>
      </c>
      <c r="B2247" s="420" t="s">
        <v>27</v>
      </c>
      <c r="C2247" s="420" t="s">
        <v>391</v>
      </c>
      <c r="D2247" s="420" t="s">
        <v>457</v>
      </c>
      <c r="E2247" t="s">
        <v>553</v>
      </c>
    </row>
    <row r="2248" spans="1:5">
      <c r="A2248" s="420" t="s">
        <v>462</v>
      </c>
      <c r="B2248" s="420" t="s">
        <v>27</v>
      </c>
      <c r="C2248" s="420" t="s">
        <v>391</v>
      </c>
      <c r="D2248" s="420" t="s">
        <v>458</v>
      </c>
      <c r="E2248" t="s">
        <v>553</v>
      </c>
    </row>
    <row r="2249" spans="1:5">
      <c r="A2249" s="420" t="s">
        <v>462</v>
      </c>
      <c r="B2249" s="420" t="s">
        <v>27</v>
      </c>
      <c r="C2249" s="420" t="s">
        <v>391</v>
      </c>
      <c r="D2249" s="420" t="s">
        <v>415</v>
      </c>
      <c r="E2249" t="s">
        <v>553</v>
      </c>
    </row>
    <row r="2250" spans="1:5">
      <c r="A2250" s="420" t="s">
        <v>462</v>
      </c>
      <c r="B2250" s="420" t="s">
        <v>27</v>
      </c>
      <c r="C2250" s="420" t="s">
        <v>391</v>
      </c>
      <c r="D2250" s="420" t="s">
        <v>416</v>
      </c>
      <c r="E2250" t="s">
        <v>553</v>
      </c>
    </row>
    <row r="2251" spans="1:5">
      <c r="A2251" s="420" t="s">
        <v>462</v>
      </c>
      <c r="B2251" s="420" t="s">
        <v>27</v>
      </c>
      <c r="C2251" s="420" t="s">
        <v>391</v>
      </c>
      <c r="D2251" s="420" t="s">
        <v>417</v>
      </c>
      <c r="E2251" t="s">
        <v>553</v>
      </c>
    </row>
    <row r="2252" spans="1:5">
      <c r="A2252" s="420" t="s">
        <v>462</v>
      </c>
      <c r="B2252" s="420" t="s">
        <v>27</v>
      </c>
      <c r="C2252" s="420" t="s">
        <v>393</v>
      </c>
      <c r="D2252" s="420" t="s">
        <v>453</v>
      </c>
      <c r="E2252" t="s">
        <v>553</v>
      </c>
    </row>
    <row r="2253" spans="1:5">
      <c r="A2253" s="420" t="s">
        <v>462</v>
      </c>
      <c r="B2253" s="420" t="s">
        <v>27</v>
      </c>
      <c r="C2253" s="420" t="s">
        <v>393</v>
      </c>
      <c r="D2253" s="420" t="s">
        <v>394</v>
      </c>
      <c r="E2253" t="s">
        <v>553</v>
      </c>
    </row>
    <row r="2254" spans="1:5">
      <c r="A2254" s="420" t="s">
        <v>462</v>
      </c>
      <c r="B2254" s="420" t="s">
        <v>27</v>
      </c>
      <c r="C2254" s="420" t="s">
        <v>419</v>
      </c>
      <c r="D2254" s="420" t="s">
        <v>554</v>
      </c>
      <c r="E2254" t="s">
        <v>553</v>
      </c>
    </row>
    <row r="2255" spans="1:5">
      <c r="A2255" s="420" t="s">
        <v>462</v>
      </c>
      <c r="B2255" s="420" t="s">
        <v>27</v>
      </c>
      <c r="C2255" s="420" t="s">
        <v>419</v>
      </c>
      <c r="D2255" s="420" t="s">
        <v>480</v>
      </c>
      <c r="E2255" t="s">
        <v>553</v>
      </c>
    </row>
    <row r="2256" spans="1:5">
      <c r="A2256" s="420" t="s">
        <v>462</v>
      </c>
      <c r="B2256" s="420" t="s">
        <v>27</v>
      </c>
      <c r="C2256" s="420" t="s">
        <v>419</v>
      </c>
      <c r="D2256" s="420" t="s">
        <v>499</v>
      </c>
      <c r="E2256" t="s">
        <v>553</v>
      </c>
    </row>
    <row r="2257" spans="1:5">
      <c r="A2257" s="420" t="s">
        <v>462</v>
      </c>
      <c r="B2257" s="420" t="s">
        <v>27</v>
      </c>
      <c r="C2257" s="420" t="s">
        <v>419</v>
      </c>
      <c r="D2257" s="420" t="s">
        <v>420</v>
      </c>
      <c r="E2257" t="s">
        <v>553</v>
      </c>
    </row>
    <row r="2258" spans="1:5">
      <c r="A2258" s="420" t="s">
        <v>462</v>
      </c>
      <c r="B2258" s="420" t="s">
        <v>27</v>
      </c>
      <c r="C2258" s="420" t="s">
        <v>419</v>
      </c>
      <c r="D2258" s="420" t="s">
        <v>434</v>
      </c>
      <c r="E2258" t="s">
        <v>553</v>
      </c>
    </row>
    <row r="2259" spans="1:5">
      <c r="A2259" s="420" t="s">
        <v>462</v>
      </c>
      <c r="B2259" s="420" t="s">
        <v>27</v>
      </c>
      <c r="C2259" s="420" t="s">
        <v>419</v>
      </c>
      <c r="D2259" s="420" t="s">
        <v>435</v>
      </c>
      <c r="E2259" t="s">
        <v>553</v>
      </c>
    </row>
    <row r="2260" spans="1:5">
      <c r="A2260" s="420" t="s">
        <v>462</v>
      </c>
      <c r="B2260" s="420" t="s">
        <v>27</v>
      </c>
      <c r="C2260" s="420" t="s">
        <v>419</v>
      </c>
      <c r="D2260" s="420" t="s">
        <v>436</v>
      </c>
      <c r="E2260" t="s">
        <v>553</v>
      </c>
    </row>
    <row r="2261" spans="1:5">
      <c r="A2261" s="420" t="s">
        <v>462</v>
      </c>
      <c r="B2261" s="420" t="s">
        <v>27</v>
      </c>
      <c r="C2261" s="420" t="s">
        <v>419</v>
      </c>
      <c r="D2261" s="420" t="s">
        <v>421</v>
      </c>
      <c r="E2261" t="s">
        <v>553</v>
      </c>
    </row>
    <row r="2262" spans="1:5">
      <c r="A2262" s="420" t="s">
        <v>462</v>
      </c>
      <c r="B2262" s="420" t="s">
        <v>27</v>
      </c>
      <c r="C2262" s="420" t="s">
        <v>419</v>
      </c>
      <c r="D2262" s="420" t="s">
        <v>422</v>
      </c>
      <c r="E2262" t="s">
        <v>553</v>
      </c>
    </row>
    <row r="2263" spans="1:5">
      <c r="A2263" s="420" t="s">
        <v>462</v>
      </c>
      <c r="B2263" s="420" t="s">
        <v>27</v>
      </c>
      <c r="C2263" s="420" t="s">
        <v>419</v>
      </c>
      <c r="D2263" s="420" t="s">
        <v>423</v>
      </c>
      <c r="E2263" t="s">
        <v>553</v>
      </c>
    </row>
    <row r="2264" spans="1:5">
      <c r="A2264" s="420" t="s">
        <v>462</v>
      </c>
      <c r="B2264" s="420" t="s">
        <v>27</v>
      </c>
      <c r="C2264" s="420" t="s">
        <v>419</v>
      </c>
      <c r="D2264" s="420" t="s">
        <v>424</v>
      </c>
      <c r="E2264" t="s">
        <v>553</v>
      </c>
    </row>
    <row r="2265" spans="1:5">
      <c r="A2265" s="420" t="s">
        <v>462</v>
      </c>
      <c r="B2265" s="420" t="s">
        <v>27</v>
      </c>
      <c r="C2265" s="420" t="s">
        <v>419</v>
      </c>
      <c r="D2265" s="420" t="s">
        <v>425</v>
      </c>
      <c r="E2265" t="s">
        <v>553</v>
      </c>
    </row>
    <row r="2266" spans="1:5">
      <c r="A2266" s="420" t="s">
        <v>462</v>
      </c>
      <c r="B2266" s="420" t="s">
        <v>27</v>
      </c>
      <c r="C2266" s="420" t="s">
        <v>426</v>
      </c>
      <c r="D2266" s="420" t="s">
        <v>405</v>
      </c>
      <c r="E2266" t="s">
        <v>555</v>
      </c>
    </row>
    <row r="2267" spans="1:5">
      <c r="A2267" s="420" t="s">
        <v>462</v>
      </c>
      <c r="B2267" s="420" t="s">
        <v>27</v>
      </c>
      <c r="C2267" s="420" t="s">
        <v>426</v>
      </c>
      <c r="D2267" s="420" t="s">
        <v>428</v>
      </c>
      <c r="E2267" t="s">
        <v>555</v>
      </c>
    </row>
    <row r="2268" spans="1:5">
      <c r="A2268" s="420" t="s">
        <v>462</v>
      </c>
      <c r="B2268" s="420" t="s">
        <v>27</v>
      </c>
      <c r="C2268" s="420" t="s">
        <v>395</v>
      </c>
      <c r="D2268" s="420" t="s">
        <v>394</v>
      </c>
      <c r="E2268" t="s">
        <v>553</v>
      </c>
    </row>
    <row r="2269" spans="1:5">
      <c r="A2269" s="420" t="s">
        <v>462</v>
      </c>
      <c r="B2269" s="420" t="s">
        <v>27</v>
      </c>
      <c r="C2269" s="420" t="s">
        <v>395</v>
      </c>
      <c r="D2269" s="420" t="s">
        <v>396</v>
      </c>
      <c r="E2269" t="s">
        <v>553</v>
      </c>
    </row>
    <row r="2270" spans="1:5">
      <c r="A2270" s="420" t="s">
        <v>462</v>
      </c>
      <c r="B2270" s="420" t="s">
        <v>27</v>
      </c>
      <c r="C2270" s="420" t="s">
        <v>395</v>
      </c>
      <c r="D2270" s="420" t="s">
        <v>487</v>
      </c>
      <c r="E2270" t="s">
        <v>553</v>
      </c>
    </row>
    <row r="2271" spans="1:5">
      <c r="A2271" s="420" t="s">
        <v>462</v>
      </c>
      <c r="B2271" s="420" t="s">
        <v>27</v>
      </c>
      <c r="C2271" s="420" t="s">
        <v>395</v>
      </c>
      <c r="D2271" s="420" t="s">
        <v>397</v>
      </c>
      <c r="E2271" t="s">
        <v>555</v>
      </c>
    </row>
    <row r="2272" spans="1:5">
      <c r="A2272" s="420" t="s">
        <v>462</v>
      </c>
      <c r="B2272" s="420" t="s">
        <v>27</v>
      </c>
      <c r="C2272" s="420" t="s">
        <v>395</v>
      </c>
      <c r="D2272" s="420" t="s">
        <v>398</v>
      </c>
      <c r="E2272" t="s">
        <v>553</v>
      </c>
    </row>
    <row r="2273" spans="1:5">
      <c r="A2273" s="420" t="s">
        <v>462</v>
      </c>
      <c r="B2273" s="420" t="s">
        <v>27</v>
      </c>
      <c r="C2273" s="420" t="s">
        <v>395</v>
      </c>
      <c r="D2273" s="420" t="s">
        <v>399</v>
      </c>
      <c r="E2273" t="s">
        <v>553</v>
      </c>
    </row>
    <row r="2274" spans="1:5">
      <c r="A2274" s="420" t="s">
        <v>462</v>
      </c>
      <c r="B2274" s="420" t="s">
        <v>27</v>
      </c>
      <c r="C2274" s="420" t="s">
        <v>395</v>
      </c>
      <c r="D2274" s="420" t="s">
        <v>431</v>
      </c>
      <c r="E2274" t="s">
        <v>553</v>
      </c>
    </row>
    <row r="2275" spans="1:5">
      <c r="A2275" s="420" t="s">
        <v>462</v>
      </c>
      <c r="B2275" s="420" t="s">
        <v>27</v>
      </c>
      <c r="C2275" s="420" t="s">
        <v>395</v>
      </c>
      <c r="D2275" s="420" t="s">
        <v>414</v>
      </c>
      <c r="E2275" t="s">
        <v>553</v>
      </c>
    </row>
    <row r="2276" spans="1:5">
      <c r="A2276" s="420" t="s">
        <v>462</v>
      </c>
      <c r="B2276" s="420" t="s">
        <v>27</v>
      </c>
      <c r="C2276" s="420" t="s">
        <v>395</v>
      </c>
      <c r="D2276" s="420" t="s">
        <v>432</v>
      </c>
      <c r="E2276" t="s">
        <v>553</v>
      </c>
    </row>
    <row r="2277" spans="1:5">
      <c r="A2277" s="420" t="s">
        <v>462</v>
      </c>
      <c r="B2277" s="420" t="s">
        <v>27</v>
      </c>
      <c r="C2277" s="420" t="s">
        <v>395</v>
      </c>
      <c r="D2277" s="420" t="s">
        <v>452</v>
      </c>
      <c r="E2277" t="s">
        <v>553</v>
      </c>
    </row>
    <row r="2278" spans="1:5">
      <c r="A2278" s="420" t="s">
        <v>462</v>
      </c>
      <c r="B2278" s="420" t="s">
        <v>27</v>
      </c>
      <c r="C2278" s="420" t="s">
        <v>437</v>
      </c>
      <c r="D2278" s="420" t="s">
        <v>420</v>
      </c>
      <c r="E2278" t="s">
        <v>553</v>
      </c>
    </row>
    <row r="2279" spans="1:5">
      <c r="A2279" s="420" t="s">
        <v>462</v>
      </c>
      <c r="B2279" s="420" t="s">
        <v>27</v>
      </c>
      <c r="C2279" s="420" t="s">
        <v>437</v>
      </c>
      <c r="D2279" s="420" t="s">
        <v>438</v>
      </c>
      <c r="E2279" t="s">
        <v>553</v>
      </c>
    </row>
    <row r="2280" spans="1:5">
      <c r="A2280" s="420" t="s">
        <v>462</v>
      </c>
      <c r="B2280" s="420" t="s">
        <v>27</v>
      </c>
      <c r="C2280" s="420" t="s">
        <v>437</v>
      </c>
      <c r="D2280" s="420" t="s">
        <v>439</v>
      </c>
      <c r="E2280" t="s">
        <v>553</v>
      </c>
    </row>
    <row r="2281" spans="1:5">
      <c r="A2281" s="420" t="s">
        <v>462</v>
      </c>
      <c r="B2281" s="420" t="s">
        <v>27</v>
      </c>
      <c r="C2281" s="420" t="s">
        <v>437</v>
      </c>
      <c r="D2281" s="420" t="s">
        <v>465</v>
      </c>
      <c r="E2281" t="s">
        <v>553</v>
      </c>
    </row>
    <row r="2282" spans="1:5">
      <c r="A2282" s="420" t="s">
        <v>462</v>
      </c>
      <c r="B2282" s="420" t="s">
        <v>27</v>
      </c>
      <c r="C2282" s="420" t="s">
        <v>437</v>
      </c>
      <c r="D2282" s="420" t="s">
        <v>466</v>
      </c>
      <c r="E2282" t="s">
        <v>553</v>
      </c>
    </row>
    <row r="2283" spans="1:5">
      <c r="A2283" s="420" t="s">
        <v>462</v>
      </c>
      <c r="B2283" s="420" t="s">
        <v>27</v>
      </c>
      <c r="C2283" s="420" t="s">
        <v>437</v>
      </c>
      <c r="D2283" s="420" t="s">
        <v>467</v>
      </c>
      <c r="E2283" t="s">
        <v>553</v>
      </c>
    </row>
    <row r="2284" spans="1:5">
      <c r="A2284" s="420" t="s">
        <v>462</v>
      </c>
      <c r="B2284" s="420" t="s">
        <v>27</v>
      </c>
      <c r="C2284" s="420" t="s">
        <v>437</v>
      </c>
      <c r="D2284" s="420" t="s">
        <v>468</v>
      </c>
      <c r="E2284" t="s">
        <v>553</v>
      </c>
    </row>
    <row r="2285" spans="1:5">
      <c r="A2285" s="420" t="s">
        <v>462</v>
      </c>
      <c r="B2285" s="420" t="s">
        <v>27</v>
      </c>
      <c r="C2285" s="420" t="s">
        <v>437</v>
      </c>
      <c r="D2285" s="420" t="s">
        <v>469</v>
      </c>
      <c r="E2285" t="s">
        <v>553</v>
      </c>
    </row>
    <row r="2286" spans="1:5">
      <c r="A2286" s="420" t="s">
        <v>462</v>
      </c>
      <c r="B2286" s="420" t="s">
        <v>27</v>
      </c>
      <c r="C2286" s="420" t="s">
        <v>437</v>
      </c>
      <c r="D2286" s="420" t="s">
        <v>470</v>
      </c>
      <c r="E2286" t="s">
        <v>553</v>
      </c>
    </row>
    <row r="2287" spans="1:5">
      <c r="A2287" s="420" t="s">
        <v>462</v>
      </c>
      <c r="B2287" s="420" t="s">
        <v>27</v>
      </c>
      <c r="C2287" s="420" t="s">
        <v>437</v>
      </c>
      <c r="D2287" s="420" t="s">
        <v>443</v>
      </c>
      <c r="E2287" t="s">
        <v>553</v>
      </c>
    </row>
    <row r="2288" spans="1:5">
      <c r="A2288" s="420" t="s">
        <v>462</v>
      </c>
      <c r="B2288" s="420" t="s">
        <v>27</v>
      </c>
      <c r="C2288" s="420" t="s">
        <v>437</v>
      </c>
      <c r="D2288" s="420" t="s">
        <v>444</v>
      </c>
      <c r="E2288" t="s">
        <v>553</v>
      </c>
    </row>
    <row r="2289" spans="1:5">
      <c r="A2289" s="420" t="s">
        <v>462</v>
      </c>
      <c r="B2289" s="420" t="s">
        <v>27</v>
      </c>
      <c r="C2289" s="420" t="s">
        <v>437</v>
      </c>
      <c r="D2289" s="420" t="s">
        <v>445</v>
      </c>
      <c r="E2289" t="s">
        <v>553</v>
      </c>
    </row>
    <row r="2290" spans="1:5">
      <c r="A2290" s="420" t="s">
        <v>462</v>
      </c>
      <c r="B2290" s="420" t="s">
        <v>27</v>
      </c>
      <c r="C2290" s="420" t="s">
        <v>437</v>
      </c>
      <c r="D2290" s="420" t="s">
        <v>471</v>
      </c>
      <c r="E2290" t="s">
        <v>553</v>
      </c>
    </row>
    <row r="2291" spans="1:5">
      <c r="A2291" s="420" t="s">
        <v>462</v>
      </c>
      <c r="B2291" s="420" t="s">
        <v>27</v>
      </c>
      <c r="C2291" s="420" t="s">
        <v>437</v>
      </c>
      <c r="D2291" s="420" t="s">
        <v>472</v>
      </c>
      <c r="E2291" t="s">
        <v>553</v>
      </c>
    </row>
    <row r="2292" spans="1:5">
      <c r="A2292" s="420" t="s">
        <v>462</v>
      </c>
      <c r="B2292" s="420" t="s">
        <v>27</v>
      </c>
      <c r="C2292" s="420" t="s">
        <v>437</v>
      </c>
      <c r="D2292" s="420" t="s">
        <v>473</v>
      </c>
      <c r="E2292" t="s">
        <v>553</v>
      </c>
    </row>
    <row r="2293" spans="1:5">
      <c r="A2293" s="420" t="s">
        <v>462</v>
      </c>
      <c r="B2293" s="420" t="s">
        <v>27</v>
      </c>
      <c r="C2293" s="420" t="s">
        <v>437</v>
      </c>
      <c r="D2293" s="420" t="s">
        <v>449</v>
      </c>
      <c r="E2293" t="s">
        <v>553</v>
      </c>
    </row>
    <row r="2294" spans="1:5">
      <c r="A2294" s="420" t="s">
        <v>462</v>
      </c>
      <c r="B2294" s="420" t="s">
        <v>27</v>
      </c>
      <c r="C2294" s="420" t="s">
        <v>437</v>
      </c>
      <c r="D2294" s="420" t="s">
        <v>450</v>
      </c>
      <c r="E2294" t="s">
        <v>553</v>
      </c>
    </row>
    <row r="2295" spans="1:5">
      <c r="A2295" s="420" t="s">
        <v>462</v>
      </c>
      <c r="B2295" s="420" t="s">
        <v>27</v>
      </c>
      <c r="C2295" s="420" t="s">
        <v>437</v>
      </c>
      <c r="D2295" s="420" t="s">
        <v>451</v>
      </c>
      <c r="E2295" t="s">
        <v>553</v>
      </c>
    </row>
    <row r="2296" spans="1:5">
      <c r="A2296" s="420" t="s">
        <v>503</v>
      </c>
      <c r="B2296" s="420" t="s">
        <v>28</v>
      </c>
      <c r="C2296" s="420" t="s">
        <v>404</v>
      </c>
      <c r="D2296" s="420" t="s">
        <v>405</v>
      </c>
      <c r="E2296" t="s">
        <v>553</v>
      </c>
    </row>
    <row r="2297" spans="1:5">
      <c r="A2297" s="420" t="s">
        <v>503</v>
      </c>
      <c r="B2297" s="420" t="s">
        <v>28</v>
      </c>
      <c r="C2297" s="420" t="s">
        <v>404</v>
      </c>
      <c r="D2297" s="420" t="s">
        <v>406</v>
      </c>
      <c r="E2297" t="s">
        <v>553</v>
      </c>
    </row>
    <row r="2298" spans="1:5">
      <c r="A2298" s="420" t="s">
        <v>503</v>
      </c>
      <c r="B2298" s="420" t="s">
        <v>28</v>
      </c>
      <c r="C2298" s="420" t="s">
        <v>404</v>
      </c>
      <c r="D2298" s="420" t="s">
        <v>407</v>
      </c>
      <c r="E2298" t="s">
        <v>553</v>
      </c>
    </row>
    <row r="2299" spans="1:5">
      <c r="A2299" s="420" t="s">
        <v>503</v>
      </c>
      <c r="B2299" s="420" t="s">
        <v>28</v>
      </c>
      <c r="C2299" s="420" t="s">
        <v>404</v>
      </c>
      <c r="D2299" s="420" t="s">
        <v>443</v>
      </c>
      <c r="E2299" t="s">
        <v>553</v>
      </c>
    </row>
    <row r="2300" spans="1:5">
      <c r="A2300" s="420" t="s">
        <v>503</v>
      </c>
      <c r="B2300" s="420" t="s">
        <v>28</v>
      </c>
      <c r="C2300" s="420" t="s">
        <v>404</v>
      </c>
      <c r="D2300" s="420" t="s">
        <v>444</v>
      </c>
      <c r="E2300" t="s">
        <v>553</v>
      </c>
    </row>
    <row r="2301" spans="1:5">
      <c r="A2301" s="420" t="s">
        <v>503</v>
      </c>
      <c r="B2301" s="420" t="s">
        <v>28</v>
      </c>
      <c r="C2301" s="420" t="s">
        <v>404</v>
      </c>
      <c r="D2301" s="420" t="s">
        <v>445</v>
      </c>
      <c r="E2301" t="s">
        <v>553</v>
      </c>
    </row>
    <row r="2302" spans="1:5">
      <c r="A2302" s="420" t="s">
        <v>503</v>
      </c>
      <c r="B2302" s="420" t="s">
        <v>28</v>
      </c>
      <c r="C2302" s="420" t="s">
        <v>391</v>
      </c>
      <c r="D2302" s="420" t="s">
        <v>448</v>
      </c>
      <c r="E2302" t="s">
        <v>553</v>
      </c>
    </row>
    <row r="2303" spans="1:5">
      <c r="A2303" s="420" t="s">
        <v>503</v>
      </c>
      <c r="B2303" s="420" t="s">
        <v>28</v>
      </c>
      <c r="C2303" s="420" t="s">
        <v>391</v>
      </c>
      <c r="D2303" s="420" t="s">
        <v>412</v>
      </c>
      <c r="E2303" t="s">
        <v>553</v>
      </c>
    </row>
    <row r="2304" spans="1:5">
      <c r="A2304" s="420" t="s">
        <v>503</v>
      </c>
      <c r="B2304" s="420" t="s">
        <v>28</v>
      </c>
      <c r="C2304" s="420" t="s">
        <v>391</v>
      </c>
      <c r="D2304" s="420" t="s">
        <v>394</v>
      </c>
      <c r="E2304" t="s">
        <v>553</v>
      </c>
    </row>
    <row r="2305" spans="1:5">
      <c r="A2305" s="420" t="s">
        <v>503</v>
      </c>
      <c r="B2305" s="420" t="s">
        <v>28</v>
      </c>
      <c r="C2305" s="420" t="s">
        <v>391</v>
      </c>
      <c r="D2305" s="420" t="s">
        <v>396</v>
      </c>
      <c r="E2305" t="s">
        <v>553</v>
      </c>
    </row>
    <row r="2306" spans="1:5">
      <c r="A2306" s="420" t="s">
        <v>503</v>
      </c>
      <c r="B2306" s="420" t="s">
        <v>28</v>
      </c>
      <c r="C2306" s="420" t="s">
        <v>391</v>
      </c>
      <c r="D2306" s="420" t="s">
        <v>455</v>
      </c>
      <c r="E2306" t="s">
        <v>553</v>
      </c>
    </row>
    <row r="2307" spans="1:5">
      <c r="A2307" s="420" t="s">
        <v>503</v>
      </c>
      <c r="B2307" s="420" t="s">
        <v>28</v>
      </c>
      <c r="C2307" s="420" t="s">
        <v>391</v>
      </c>
      <c r="D2307" s="420" t="s">
        <v>398</v>
      </c>
      <c r="E2307" t="s">
        <v>553</v>
      </c>
    </row>
    <row r="2308" spans="1:5">
      <c r="A2308" s="420" t="s">
        <v>503</v>
      </c>
      <c r="B2308" s="420" t="s">
        <v>28</v>
      </c>
      <c r="C2308" s="420" t="s">
        <v>391</v>
      </c>
      <c r="D2308" s="420" t="s">
        <v>399</v>
      </c>
      <c r="E2308" t="s">
        <v>553</v>
      </c>
    </row>
    <row r="2309" spans="1:5">
      <c r="A2309" s="420" t="s">
        <v>503</v>
      </c>
      <c r="B2309" s="420" t="s">
        <v>28</v>
      </c>
      <c r="C2309" s="420" t="s">
        <v>391</v>
      </c>
      <c r="D2309" s="420" t="s">
        <v>431</v>
      </c>
      <c r="E2309" t="s">
        <v>553</v>
      </c>
    </row>
    <row r="2310" spans="1:5">
      <c r="A2310" s="420" t="s">
        <v>503</v>
      </c>
      <c r="B2310" s="420" t="s">
        <v>28</v>
      </c>
      <c r="C2310" s="420" t="s">
        <v>391</v>
      </c>
      <c r="D2310" s="420" t="s">
        <v>392</v>
      </c>
      <c r="E2310" t="s">
        <v>553</v>
      </c>
    </row>
    <row r="2311" spans="1:5">
      <c r="A2311" s="420" t="s">
        <v>503</v>
      </c>
      <c r="B2311" s="420" t="s">
        <v>28</v>
      </c>
      <c r="C2311" s="420" t="s">
        <v>391</v>
      </c>
      <c r="D2311" s="420" t="s">
        <v>413</v>
      </c>
      <c r="E2311" t="s">
        <v>553</v>
      </c>
    </row>
    <row r="2312" spans="1:5">
      <c r="A2312" s="420" t="s">
        <v>503</v>
      </c>
      <c r="B2312" s="420" t="s">
        <v>28</v>
      </c>
      <c r="C2312" s="420" t="s">
        <v>391</v>
      </c>
      <c r="D2312" s="420" t="s">
        <v>414</v>
      </c>
      <c r="E2312" t="s">
        <v>553</v>
      </c>
    </row>
    <row r="2313" spans="1:5">
      <c r="A2313" s="420" t="s">
        <v>503</v>
      </c>
      <c r="B2313" s="420" t="s">
        <v>28</v>
      </c>
      <c r="C2313" s="420" t="s">
        <v>391</v>
      </c>
      <c r="D2313" s="420" t="s">
        <v>449</v>
      </c>
      <c r="E2313" t="s">
        <v>553</v>
      </c>
    </row>
    <row r="2314" spans="1:5">
      <c r="A2314" s="420" t="s">
        <v>503</v>
      </c>
      <c r="B2314" s="420" t="s">
        <v>28</v>
      </c>
      <c r="C2314" s="420" t="s">
        <v>391</v>
      </c>
      <c r="D2314" s="420" t="s">
        <v>450</v>
      </c>
      <c r="E2314" t="s">
        <v>553</v>
      </c>
    </row>
    <row r="2315" spans="1:5">
      <c r="A2315" s="420" t="s">
        <v>503</v>
      </c>
      <c r="B2315" s="420" t="s">
        <v>28</v>
      </c>
      <c r="C2315" s="420" t="s">
        <v>391</v>
      </c>
      <c r="D2315" s="420" t="s">
        <v>451</v>
      </c>
      <c r="E2315" t="s">
        <v>553</v>
      </c>
    </row>
    <row r="2316" spans="1:5">
      <c r="A2316" s="420" t="s">
        <v>503</v>
      </c>
      <c r="B2316" s="420" t="s">
        <v>28</v>
      </c>
      <c r="C2316" s="420" t="s">
        <v>391</v>
      </c>
      <c r="D2316" s="420" t="s">
        <v>456</v>
      </c>
      <c r="E2316" t="s">
        <v>553</v>
      </c>
    </row>
    <row r="2317" spans="1:5">
      <c r="A2317" s="420" t="s">
        <v>503</v>
      </c>
      <c r="B2317" s="420" t="s">
        <v>28</v>
      </c>
      <c r="C2317" s="420" t="s">
        <v>391</v>
      </c>
      <c r="D2317" s="420" t="s">
        <v>457</v>
      </c>
      <c r="E2317" t="s">
        <v>553</v>
      </c>
    </row>
    <row r="2318" spans="1:5">
      <c r="A2318" s="420" t="s">
        <v>503</v>
      </c>
      <c r="B2318" s="420" t="s">
        <v>28</v>
      </c>
      <c r="C2318" s="420" t="s">
        <v>391</v>
      </c>
      <c r="D2318" s="420" t="s">
        <v>458</v>
      </c>
      <c r="E2318" t="s">
        <v>553</v>
      </c>
    </row>
    <row r="2319" spans="1:5">
      <c r="A2319" s="420" t="s">
        <v>503</v>
      </c>
      <c r="B2319" s="420" t="s">
        <v>28</v>
      </c>
      <c r="C2319" s="420" t="s">
        <v>391</v>
      </c>
      <c r="D2319" s="420" t="s">
        <v>415</v>
      </c>
      <c r="E2319" t="s">
        <v>553</v>
      </c>
    </row>
    <row r="2320" spans="1:5">
      <c r="A2320" s="420" t="s">
        <v>503</v>
      </c>
      <c r="B2320" s="420" t="s">
        <v>28</v>
      </c>
      <c r="C2320" s="420" t="s">
        <v>391</v>
      </c>
      <c r="D2320" s="420" t="s">
        <v>416</v>
      </c>
      <c r="E2320" t="s">
        <v>553</v>
      </c>
    </row>
    <row r="2321" spans="1:5">
      <c r="A2321" s="420" t="s">
        <v>503</v>
      </c>
      <c r="B2321" s="420" t="s">
        <v>28</v>
      </c>
      <c r="C2321" s="420" t="s">
        <v>391</v>
      </c>
      <c r="D2321" s="420" t="s">
        <v>417</v>
      </c>
      <c r="E2321" t="s">
        <v>553</v>
      </c>
    </row>
    <row r="2322" spans="1:5">
      <c r="A2322" s="420" t="s">
        <v>503</v>
      </c>
      <c r="B2322" s="420" t="s">
        <v>28</v>
      </c>
      <c r="C2322" s="420" t="s">
        <v>418</v>
      </c>
      <c r="D2322" s="420" t="s">
        <v>412</v>
      </c>
      <c r="E2322" t="s">
        <v>555</v>
      </c>
    </row>
    <row r="2323" spans="1:5">
      <c r="A2323" s="420" t="s">
        <v>503</v>
      </c>
      <c r="B2323" s="420" t="s">
        <v>28</v>
      </c>
      <c r="C2323" s="420" t="s">
        <v>418</v>
      </c>
      <c r="D2323" s="420" t="s">
        <v>523</v>
      </c>
      <c r="E2323" t="s">
        <v>555</v>
      </c>
    </row>
    <row r="2324" spans="1:5">
      <c r="A2324" s="420" t="s">
        <v>503</v>
      </c>
      <c r="B2324" s="420" t="s">
        <v>28</v>
      </c>
      <c r="C2324" s="420" t="s">
        <v>418</v>
      </c>
      <c r="D2324" s="420" t="s">
        <v>429</v>
      </c>
      <c r="E2324" t="s">
        <v>555</v>
      </c>
    </row>
    <row r="2325" spans="1:5">
      <c r="A2325" s="420" t="s">
        <v>503</v>
      </c>
      <c r="B2325" s="420" t="s">
        <v>28</v>
      </c>
      <c r="C2325" s="420" t="s">
        <v>393</v>
      </c>
      <c r="D2325" s="420" t="s">
        <v>453</v>
      </c>
      <c r="E2325" t="s">
        <v>553</v>
      </c>
    </row>
    <row r="2326" spans="1:5">
      <c r="A2326" s="420" t="s">
        <v>503</v>
      </c>
      <c r="B2326" s="420" t="s">
        <v>28</v>
      </c>
      <c r="C2326" s="420" t="s">
        <v>393</v>
      </c>
      <c r="D2326" s="420" t="s">
        <v>394</v>
      </c>
      <c r="E2326" t="s">
        <v>553</v>
      </c>
    </row>
    <row r="2327" spans="1:5">
      <c r="A2327" s="420" t="s">
        <v>503</v>
      </c>
      <c r="B2327" s="420" t="s">
        <v>28</v>
      </c>
      <c r="C2327" s="420" t="s">
        <v>441</v>
      </c>
      <c r="D2327" s="420" t="s">
        <v>429</v>
      </c>
      <c r="E2327" t="s">
        <v>555</v>
      </c>
    </row>
    <row r="2328" spans="1:5">
      <c r="A2328" s="420" t="s">
        <v>503</v>
      </c>
      <c r="B2328" s="420" t="s">
        <v>28</v>
      </c>
      <c r="C2328" s="420" t="s">
        <v>419</v>
      </c>
      <c r="D2328" s="420" t="s">
        <v>554</v>
      </c>
      <c r="E2328" t="s">
        <v>553</v>
      </c>
    </row>
    <row r="2329" spans="1:5">
      <c r="A2329" s="420" t="s">
        <v>503</v>
      </c>
      <c r="B2329" s="420" t="s">
        <v>28</v>
      </c>
      <c r="C2329" s="420" t="s">
        <v>419</v>
      </c>
      <c r="D2329" s="420" t="s">
        <v>480</v>
      </c>
      <c r="E2329" t="s">
        <v>553</v>
      </c>
    </row>
    <row r="2330" spans="1:5">
      <c r="A2330" s="420" t="s">
        <v>503</v>
      </c>
      <c r="B2330" s="420" t="s">
        <v>28</v>
      </c>
      <c r="C2330" s="420" t="s">
        <v>419</v>
      </c>
      <c r="D2330" s="420" t="s">
        <v>499</v>
      </c>
      <c r="E2330" t="s">
        <v>553</v>
      </c>
    </row>
    <row r="2331" spans="1:5">
      <c r="A2331" s="420" t="s">
        <v>503</v>
      </c>
      <c r="B2331" s="420" t="s">
        <v>28</v>
      </c>
      <c r="C2331" s="420" t="s">
        <v>419</v>
      </c>
      <c r="D2331" s="420" t="s">
        <v>420</v>
      </c>
      <c r="E2331" t="s">
        <v>553</v>
      </c>
    </row>
    <row r="2332" spans="1:5">
      <c r="A2332" s="420" t="s">
        <v>503</v>
      </c>
      <c r="B2332" s="420" t="s">
        <v>28</v>
      </c>
      <c r="C2332" s="420" t="s">
        <v>419</v>
      </c>
      <c r="D2332" s="420" t="s">
        <v>434</v>
      </c>
      <c r="E2332" t="s">
        <v>553</v>
      </c>
    </row>
    <row r="2333" spans="1:5">
      <c r="A2333" s="420" t="s">
        <v>503</v>
      </c>
      <c r="B2333" s="420" t="s">
        <v>28</v>
      </c>
      <c r="C2333" s="420" t="s">
        <v>419</v>
      </c>
      <c r="D2333" s="420" t="s">
        <v>435</v>
      </c>
      <c r="E2333" t="s">
        <v>553</v>
      </c>
    </row>
    <row r="2334" spans="1:5">
      <c r="A2334" s="420" t="s">
        <v>503</v>
      </c>
      <c r="B2334" s="420" t="s">
        <v>28</v>
      </c>
      <c r="C2334" s="420" t="s">
        <v>419</v>
      </c>
      <c r="D2334" s="420" t="s">
        <v>436</v>
      </c>
      <c r="E2334" t="s">
        <v>553</v>
      </c>
    </row>
    <row r="2335" spans="1:5">
      <c r="A2335" s="420" t="s">
        <v>503</v>
      </c>
      <c r="B2335" s="420" t="s">
        <v>28</v>
      </c>
      <c r="C2335" s="420" t="s">
        <v>419</v>
      </c>
      <c r="D2335" s="420" t="s">
        <v>421</v>
      </c>
      <c r="E2335" t="s">
        <v>553</v>
      </c>
    </row>
    <row r="2336" spans="1:5">
      <c r="A2336" s="420" t="s">
        <v>503</v>
      </c>
      <c r="B2336" s="420" t="s">
        <v>28</v>
      </c>
      <c r="C2336" s="420" t="s">
        <v>419</v>
      </c>
      <c r="D2336" s="420" t="s">
        <v>422</v>
      </c>
      <c r="E2336" t="s">
        <v>553</v>
      </c>
    </row>
    <row r="2337" spans="1:5">
      <c r="A2337" s="420" t="s">
        <v>503</v>
      </c>
      <c r="B2337" s="420" t="s">
        <v>28</v>
      </c>
      <c r="C2337" s="420" t="s">
        <v>419</v>
      </c>
      <c r="D2337" s="420" t="s">
        <v>423</v>
      </c>
      <c r="E2337" t="s">
        <v>553</v>
      </c>
    </row>
    <row r="2338" spans="1:5">
      <c r="A2338" s="420" t="s">
        <v>503</v>
      </c>
      <c r="B2338" s="420" t="s">
        <v>28</v>
      </c>
      <c r="C2338" s="420" t="s">
        <v>419</v>
      </c>
      <c r="D2338" s="420" t="s">
        <v>424</v>
      </c>
      <c r="E2338" t="s">
        <v>553</v>
      </c>
    </row>
    <row r="2339" spans="1:5">
      <c r="A2339" s="420" t="s">
        <v>503</v>
      </c>
      <c r="B2339" s="420" t="s">
        <v>28</v>
      </c>
      <c r="C2339" s="420" t="s">
        <v>419</v>
      </c>
      <c r="D2339" s="420" t="s">
        <v>425</v>
      </c>
      <c r="E2339" t="s">
        <v>553</v>
      </c>
    </row>
    <row r="2340" spans="1:5">
      <c r="A2340" s="420" t="s">
        <v>503</v>
      </c>
      <c r="B2340" s="420" t="s">
        <v>28</v>
      </c>
      <c r="C2340" s="420" t="s">
        <v>524</v>
      </c>
      <c r="D2340" s="420" t="s">
        <v>406</v>
      </c>
      <c r="E2340" t="s">
        <v>555</v>
      </c>
    </row>
    <row r="2341" spans="1:5">
      <c r="A2341" s="420" t="s">
        <v>503</v>
      </c>
      <c r="B2341" s="420" t="s">
        <v>28</v>
      </c>
      <c r="C2341" s="420" t="s">
        <v>426</v>
      </c>
      <c r="D2341" s="420" t="s">
        <v>421</v>
      </c>
      <c r="E2341" t="s">
        <v>555</v>
      </c>
    </row>
    <row r="2342" spans="1:5">
      <c r="A2342" s="420" t="s">
        <v>503</v>
      </c>
      <c r="B2342" s="420" t="s">
        <v>28</v>
      </c>
      <c r="C2342" s="420" t="s">
        <v>426</v>
      </c>
      <c r="D2342" s="420" t="s">
        <v>519</v>
      </c>
      <c r="E2342" t="s">
        <v>555</v>
      </c>
    </row>
    <row r="2343" spans="1:5">
      <c r="A2343" s="420" t="s">
        <v>503</v>
      </c>
      <c r="B2343" s="420" t="s">
        <v>28</v>
      </c>
      <c r="C2343" s="420" t="s">
        <v>426</v>
      </c>
      <c r="D2343" s="420" t="s">
        <v>428</v>
      </c>
      <c r="E2343" t="s">
        <v>555</v>
      </c>
    </row>
    <row r="2344" spans="1:5">
      <c r="A2344" s="420" t="s">
        <v>503</v>
      </c>
      <c r="B2344" s="420" t="s">
        <v>28</v>
      </c>
      <c r="C2344" s="420" t="s">
        <v>395</v>
      </c>
      <c r="D2344" s="420" t="s">
        <v>394</v>
      </c>
      <c r="E2344" t="s">
        <v>553</v>
      </c>
    </row>
    <row r="2345" spans="1:5">
      <c r="A2345" s="420" t="s">
        <v>503</v>
      </c>
      <c r="B2345" s="420" t="s">
        <v>28</v>
      </c>
      <c r="C2345" s="420" t="s">
        <v>395</v>
      </c>
      <c r="D2345" s="420" t="s">
        <v>396</v>
      </c>
      <c r="E2345" t="s">
        <v>553</v>
      </c>
    </row>
    <row r="2346" spans="1:5">
      <c r="A2346" s="420" t="s">
        <v>503</v>
      </c>
      <c r="B2346" s="420" t="s">
        <v>28</v>
      </c>
      <c r="C2346" s="420" t="s">
        <v>395</v>
      </c>
      <c r="D2346" s="420" t="s">
        <v>487</v>
      </c>
      <c r="E2346" t="s">
        <v>553</v>
      </c>
    </row>
    <row r="2347" spans="1:5">
      <c r="A2347" s="420" t="s">
        <v>503</v>
      </c>
      <c r="B2347" s="420" t="s">
        <v>28</v>
      </c>
      <c r="C2347" s="420" t="s">
        <v>395</v>
      </c>
      <c r="D2347" s="420" t="s">
        <v>397</v>
      </c>
      <c r="E2347" t="s">
        <v>555</v>
      </c>
    </row>
    <row r="2348" spans="1:5">
      <c r="A2348" s="420" t="s">
        <v>503</v>
      </c>
      <c r="B2348" s="420" t="s">
        <v>28</v>
      </c>
      <c r="C2348" s="420" t="s">
        <v>395</v>
      </c>
      <c r="D2348" s="420" t="s">
        <v>398</v>
      </c>
      <c r="E2348" t="s">
        <v>553</v>
      </c>
    </row>
    <row r="2349" spans="1:5">
      <c r="A2349" s="420" t="s">
        <v>503</v>
      </c>
      <c r="B2349" s="420" t="s">
        <v>28</v>
      </c>
      <c r="C2349" s="420" t="s">
        <v>395</v>
      </c>
      <c r="D2349" s="420" t="s">
        <v>399</v>
      </c>
      <c r="E2349" t="s">
        <v>553</v>
      </c>
    </row>
    <row r="2350" spans="1:5">
      <c r="A2350" s="420" t="s">
        <v>503</v>
      </c>
      <c r="B2350" s="420" t="s">
        <v>28</v>
      </c>
      <c r="C2350" s="420" t="s">
        <v>395</v>
      </c>
      <c r="D2350" s="420" t="s">
        <v>431</v>
      </c>
      <c r="E2350" t="s">
        <v>553</v>
      </c>
    </row>
    <row r="2351" spans="1:5">
      <c r="A2351" s="420" t="s">
        <v>503</v>
      </c>
      <c r="B2351" s="420" t="s">
        <v>28</v>
      </c>
      <c r="C2351" s="420" t="s">
        <v>395</v>
      </c>
      <c r="D2351" s="420" t="s">
        <v>414</v>
      </c>
      <c r="E2351" t="s">
        <v>553</v>
      </c>
    </row>
    <row r="2352" spans="1:5">
      <c r="A2352" s="420" t="s">
        <v>503</v>
      </c>
      <c r="B2352" s="420" t="s">
        <v>28</v>
      </c>
      <c r="C2352" s="420" t="s">
        <v>395</v>
      </c>
      <c r="D2352" s="420" t="s">
        <v>432</v>
      </c>
      <c r="E2352" t="s">
        <v>553</v>
      </c>
    </row>
    <row r="2353" spans="1:5">
      <c r="A2353" s="420" t="s">
        <v>503</v>
      </c>
      <c r="B2353" s="420" t="s">
        <v>28</v>
      </c>
      <c r="C2353" s="420" t="s">
        <v>395</v>
      </c>
      <c r="D2353" s="420" t="s">
        <v>452</v>
      </c>
      <c r="E2353" t="s">
        <v>553</v>
      </c>
    </row>
    <row r="2354" spans="1:5">
      <c r="A2354" s="420" t="s">
        <v>503</v>
      </c>
      <c r="B2354" s="420" t="s">
        <v>28</v>
      </c>
      <c r="C2354" s="420" t="s">
        <v>437</v>
      </c>
      <c r="D2354" s="420" t="s">
        <v>420</v>
      </c>
      <c r="E2354" t="s">
        <v>553</v>
      </c>
    </row>
    <row r="2355" spans="1:5">
      <c r="A2355" s="420" t="s">
        <v>503</v>
      </c>
      <c r="B2355" s="420" t="s">
        <v>28</v>
      </c>
      <c r="C2355" s="420" t="s">
        <v>437</v>
      </c>
      <c r="D2355" s="420" t="s">
        <v>438</v>
      </c>
      <c r="E2355" t="s">
        <v>553</v>
      </c>
    </row>
    <row r="2356" spans="1:5">
      <c r="A2356" s="420" t="s">
        <v>503</v>
      </c>
      <c r="B2356" s="420" t="s">
        <v>28</v>
      </c>
      <c r="C2356" s="420" t="s">
        <v>437</v>
      </c>
      <c r="D2356" s="420" t="s">
        <v>439</v>
      </c>
      <c r="E2356" t="s">
        <v>553</v>
      </c>
    </row>
    <row r="2357" spans="1:5">
      <c r="A2357" s="420" t="s">
        <v>503</v>
      </c>
      <c r="B2357" s="420" t="s">
        <v>28</v>
      </c>
      <c r="C2357" s="420" t="s">
        <v>437</v>
      </c>
      <c r="D2357" s="420" t="s">
        <v>465</v>
      </c>
      <c r="E2357" t="s">
        <v>553</v>
      </c>
    </row>
    <row r="2358" spans="1:5">
      <c r="A2358" s="420" t="s">
        <v>503</v>
      </c>
      <c r="B2358" s="420" t="s">
        <v>28</v>
      </c>
      <c r="C2358" s="420" t="s">
        <v>437</v>
      </c>
      <c r="D2358" s="420" t="s">
        <v>466</v>
      </c>
      <c r="E2358" t="s">
        <v>553</v>
      </c>
    </row>
    <row r="2359" spans="1:5">
      <c r="A2359" s="420" t="s">
        <v>503</v>
      </c>
      <c r="B2359" s="420" t="s">
        <v>28</v>
      </c>
      <c r="C2359" s="420" t="s">
        <v>437</v>
      </c>
      <c r="D2359" s="420" t="s">
        <v>467</v>
      </c>
      <c r="E2359" t="s">
        <v>553</v>
      </c>
    </row>
    <row r="2360" spans="1:5">
      <c r="A2360" s="420" t="s">
        <v>503</v>
      </c>
      <c r="B2360" s="420" t="s">
        <v>28</v>
      </c>
      <c r="C2360" s="420" t="s">
        <v>437</v>
      </c>
      <c r="D2360" s="420" t="s">
        <v>468</v>
      </c>
      <c r="E2360" t="s">
        <v>553</v>
      </c>
    </row>
    <row r="2361" spans="1:5">
      <c r="A2361" s="420" t="s">
        <v>503</v>
      </c>
      <c r="B2361" s="420" t="s">
        <v>28</v>
      </c>
      <c r="C2361" s="420" t="s">
        <v>437</v>
      </c>
      <c r="D2361" s="420" t="s">
        <v>469</v>
      </c>
      <c r="E2361" t="s">
        <v>553</v>
      </c>
    </row>
    <row r="2362" spans="1:5">
      <c r="A2362" s="420" t="s">
        <v>503</v>
      </c>
      <c r="B2362" s="420" t="s">
        <v>28</v>
      </c>
      <c r="C2362" s="420" t="s">
        <v>437</v>
      </c>
      <c r="D2362" s="420" t="s">
        <v>470</v>
      </c>
      <c r="E2362" t="s">
        <v>553</v>
      </c>
    </row>
    <row r="2363" spans="1:5">
      <c r="A2363" s="420" t="s">
        <v>503</v>
      </c>
      <c r="B2363" s="420" t="s">
        <v>28</v>
      </c>
      <c r="C2363" s="420" t="s">
        <v>437</v>
      </c>
      <c r="D2363" s="420" t="s">
        <v>443</v>
      </c>
      <c r="E2363" t="s">
        <v>553</v>
      </c>
    </row>
    <row r="2364" spans="1:5">
      <c r="A2364" s="420" t="s">
        <v>503</v>
      </c>
      <c r="B2364" s="420" t="s">
        <v>28</v>
      </c>
      <c r="C2364" s="420" t="s">
        <v>437</v>
      </c>
      <c r="D2364" s="420" t="s">
        <v>444</v>
      </c>
      <c r="E2364" t="s">
        <v>553</v>
      </c>
    </row>
    <row r="2365" spans="1:5">
      <c r="A2365" s="420" t="s">
        <v>503</v>
      </c>
      <c r="B2365" s="420" t="s">
        <v>28</v>
      </c>
      <c r="C2365" s="420" t="s">
        <v>437</v>
      </c>
      <c r="D2365" s="420" t="s">
        <v>445</v>
      </c>
      <c r="E2365" t="s">
        <v>553</v>
      </c>
    </row>
    <row r="2366" spans="1:5">
      <c r="A2366" s="420" t="s">
        <v>503</v>
      </c>
      <c r="B2366" s="420" t="s">
        <v>28</v>
      </c>
      <c r="C2366" s="420" t="s">
        <v>437</v>
      </c>
      <c r="D2366" s="420" t="s">
        <v>471</v>
      </c>
      <c r="E2366" t="s">
        <v>553</v>
      </c>
    </row>
    <row r="2367" spans="1:5">
      <c r="A2367" s="420" t="s">
        <v>503</v>
      </c>
      <c r="B2367" s="420" t="s">
        <v>28</v>
      </c>
      <c r="C2367" s="420" t="s">
        <v>437</v>
      </c>
      <c r="D2367" s="420" t="s">
        <v>472</v>
      </c>
      <c r="E2367" t="s">
        <v>553</v>
      </c>
    </row>
    <row r="2368" spans="1:5">
      <c r="A2368" s="420" t="s">
        <v>503</v>
      </c>
      <c r="B2368" s="420" t="s">
        <v>28</v>
      </c>
      <c r="C2368" s="420" t="s">
        <v>437</v>
      </c>
      <c r="D2368" s="420" t="s">
        <v>473</v>
      </c>
      <c r="E2368" t="s">
        <v>553</v>
      </c>
    </row>
    <row r="2369" spans="1:5">
      <c r="A2369" s="420" t="s">
        <v>503</v>
      </c>
      <c r="B2369" s="420" t="s">
        <v>28</v>
      </c>
      <c r="C2369" s="420" t="s">
        <v>437</v>
      </c>
      <c r="D2369" s="420" t="s">
        <v>449</v>
      </c>
      <c r="E2369" t="s">
        <v>553</v>
      </c>
    </row>
    <row r="2370" spans="1:5">
      <c r="A2370" s="420" t="s">
        <v>503</v>
      </c>
      <c r="B2370" s="420" t="s">
        <v>28</v>
      </c>
      <c r="C2370" s="420" t="s">
        <v>437</v>
      </c>
      <c r="D2370" s="420" t="s">
        <v>450</v>
      </c>
      <c r="E2370" t="s">
        <v>553</v>
      </c>
    </row>
    <row r="2371" spans="1:5">
      <c r="A2371" s="420" t="s">
        <v>503</v>
      </c>
      <c r="B2371" s="420" t="s">
        <v>28</v>
      </c>
      <c r="C2371" s="420" t="s">
        <v>437</v>
      </c>
      <c r="D2371" s="420" t="s">
        <v>451</v>
      </c>
      <c r="E2371" t="s">
        <v>553</v>
      </c>
    </row>
    <row r="2372" spans="1:5">
      <c r="A2372" s="420" t="s">
        <v>525</v>
      </c>
      <c r="B2372" s="420" t="s">
        <v>29</v>
      </c>
      <c r="C2372" s="420" t="s">
        <v>401</v>
      </c>
      <c r="D2372" s="420" t="s">
        <v>490</v>
      </c>
      <c r="E2372" t="s">
        <v>555</v>
      </c>
    </row>
    <row r="2373" spans="1:5">
      <c r="A2373" s="420" t="s">
        <v>525</v>
      </c>
      <c r="B2373" s="420" t="s">
        <v>29</v>
      </c>
      <c r="C2373" s="420" t="s">
        <v>401</v>
      </c>
      <c r="D2373" s="420" t="s">
        <v>405</v>
      </c>
      <c r="E2373" t="s">
        <v>555</v>
      </c>
    </row>
    <row r="2374" spans="1:5">
      <c r="A2374" s="420" t="s">
        <v>525</v>
      </c>
      <c r="B2374" s="420" t="s">
        <v>29</v>
      </c>
      <c r="C2374" s="420" t="s">
        <v>401</v>
      </c>
      <c r="D2374" s="420" t="s">
        <v>443</v>
      </c>
      <c r="E2374" t="s">
        <v>555</v>
      </c>
    </row>
    <row r="2375" spans="1:5">
      <c r="A2375" s="420" t="s">
        <v>525</v>
      </c>
      <c r="B2375" s="420" t="s">
        <v>29</v>
      </c>
      <c r="C2375" s="420" t="s">
        <v>404</v>
      </c>
      <c r="D2375" s="420" t="s">
        <v>405</v>
      </c>
      <c r="E2375" t="s">
        <v>553</v>
      </c>
    </row>
    <row r="2376" spans="1:5">
      <c r="A2376" s="420" t="s">
        <v>525</v>
      </c>
      <c r="B2376" s="420" t="s">
        <v>29</v>
      </c>
      <c r="C2376" s="420" t="s">
        <v>404</v>
      </c>
      <c r="D2376" s="420" t="s">
        <v>406</v>
      </c>
      <c r="E2376" t="s">
        <v>553</v>
      </c>
    </row>
    <row r="2377" spans="1:5">
      <c r="A2377" s="420" t="s">
        <v>525</v>
      </c>
      <c r="B2377" s="420" t="s">
        <v>29</v>
      </c>
      <c r="C2377" s="420" t="s">
        <v>404</v>
      </c>
      <c r="D2377" s="420" t="s">
        <v>407</v>
      </c>
      <c r="E2377" t="s">
        <v>553</v>
      </c>
    </row>
    <row r="2378" spans="1:5">
      <c r="A2378" s="420" t="s">
        <v>525</v>
      </c>
      <c r="B2378" s="420" t="s">
        <v>29</v>
      </c>
      <c r="C2378" s="420" t="s">
        <v>404</v>
      </c>
      <c r="D2378" s="420" t="s">
        <v>443</v>
      </c>
      <c r="E2378" t="s">
        <v>553</v>
      </c>
    </row>
    <row r="2379" spans="1:5">
      <c r="A2379" s="420" t="s">
        <v>525</v>
      </c>
      <c r="B2379" s="420" t="s">
        <v>29</v>
      </c>
      <c r="C2379" s="420" t="s">
        <v>404</v>
      </c>
      <c r="D2379" s="420" t="s">
        <v>444</v>
      </c>
      <c r="E2379" t="s">
        <v>553</v>
      </c>
    </row>
    <row r="2380" spans="1:5">
      <c r="A2380" s="420" t="s">
        <v>525</v>
      </c>
      <c r="B2380" s="420" t="s">
        <v>29</v>
      </c>
      <c r="C2380" s="420" t="s">
        <v>404</v>
      </c>
      <c r="D2380" s="420" t="s">
        <v>445</v>
      </c>
      <c r="E2380" t="s">
        <v>553</v>
      </c>
    </row>
    <row r="2381" spans="1:5">
      <c r="A2381" s="420" t="s">
        <v>525</v>
      </c>
      <c r="B2381" s="420" t="s">
        <v>29</v>
      </c>
      <c r="C2381" s="420" t="s">
        <v>391</v>
      </c>
      <c r="D2381" s="420" t="s">
        <v>448</v>
      </c>
      <c r="E2381" t="s">
        <v>553</v>
      </c>
    </row>
    <row r="2382" spans="1:5">
      <c r="A2382" s="420" t="s">
        <v>525</v>
      </c>
      <c r="B2382" s="420" t="s">
        <v>29</v>
      </c>
      <c r="C2382" s="420" t="s">
        <v>391</v>
      </c>
      <c r="D2382" s="420" t="s">
        <v>412</v>
      </c>
      <c r="E2382" t="s">
        <v>553</v>
      </c>
    </row>
    <row r="2383" spans="1:5">
      <c r="A2383" s="420" t="s">
        <v>525</v>
      </c>
      <c r="B2383" s="420" t="s">
        <v>29</v>
      </c>
      <c r="C2383" s="420" t="s">
        <v>391</v>
      </c>
      <c r="D2383" s="420" t="s">
        <v>394</v>
      </c>
      <c r="E2383" t="s">
        <v>553</v>
      </c>
    </row>
    <row r="2384" spans="1:5">
      <c r="A2384" s="420" t="s">
        <v>525</v>
      </c>
      <c r="B2384" s="420" t="s">
        <v>29</v>
      </c>
      <c r="C2384" s="420" t="s">
        <v>391</v>
      </c>
      <c r="D2384" s="420" t="s">
        <v>396</v>
      </c>
      <c r="E2384" t="s">
        <v>553</v>
      </c>
    </row>
    <row r="2385" spans="1:5">
      <c r="A2385" s="420" t="s">
        <v>525</v>
      </c>
      <c r="B2385" s="420" t="s">
        <v>29</v>
      </c>
      <c r="C2385" s="420" t="s">
        <v>391</v>
      </c>
      <c r="D2385" s="420" t="s">
        <v>455</v>
      </c>
      <c r="E2385" t="s">
        <v>553</v>
      </c>
    </row>
    <row r="2386" spans="1:5">
      <c r="A2386" s="420" t="s">
        <v>525</v>
      </c>
      <c r="B2386" s="420" t="s">
        <v>29</v>
      </c>
      <c r="C2386" s="420" t="s">
        <v>391</v>
      </c>
      <c r="D2386" s="420" t="s">
        <v>398</v>
      </c>
      <c r="E2386" t="s">
        <v>553</v>
      </c>
    </row>
    <row r="2387" spans="1:5">
      <c r="A2387" s="420" t="s">
        <v>525</v>
      </c>
      <c r="B2387" s="420" t="s">
        <v>29</v>
      </c>
      <c r="C2387" s="420" t="s">
        <v>391</v>
      </c>
      <c r="D2387" s="420" t="s">
        <v>399</v>
      </c>
      <c r="E2387" t="s">
        <v>553</v>
      </c>
    </row>
    <row r="2388" spans="1:5">
      <c r="A2388" s="420" t="s">
        <v>525</v>
      </c>
      <c r="B2388" s="420" t="s">
        <v>29</v>
      </c>
      <c r="C2388" s="420" t="s">
        <v>391</v>
      </c>
      <c r="D2388" s="420" t="s">
        <v>431</v>
      </c>
      <c r="E2388" t="s">
        <v>553</v>
      </c>
    </row>
    <row r="2389" spans="1:5">
      <c r="A2389" s="420" t="s">
        <v>525</v>
      </c>
      <c r="B2389" s="420" t="s">
        <v>29</v>
      </c>
      <c r="C2389" s="420" t="s">
        <v>391</v>
      </c>
      <c r="D2389" s="420" t="s">
        <v>392</v>
      </c>
      <c r="E2389" t="s">
        <v>553</v>
      </c>
    </row>
    <row r="2390" spans="1:5">
      <c r="A2390" s="420" t="s">
        <v>525</v>
      </c>
      <c r="B2390" s="420" t="s">
        <v>29</v>
      </c>
      <c r="C2390" s="420" t="s">
        <v>391</v>
      </c>
      <c r="D2390" s="420" t="s">
        <v>413</v>
      </c>
      <c r="E2390" t="s">
        <v>553</v>
      </c>
    </row>
    <row r="2391" spans="1:5">
      <c r="A2391" s="420" t="s">
        <v>525</v>
      </c>
      <c r="B2391" s="420" t="s">
        <v>29</v>
      </c>
      <c r="C2391" s="420" t="s">
        <v>391</v>
      </c>
      <c r="D2391" s="420" t="s">
        <v>414</v>
      </c>
      <c r="E2391" t="s">
        <v>553</v>
      </c>
    </row>
    <row r="2392" spans="1:5">
      <c r="A2392" s="420" t="s">
        <v>525</v>
      </c>
      <c r="B2392" s="420" t="s">
        <v>29</v>
      </c>
      <c r="C2392" s="420" t="s">
        <v>391</v>
      </c>
      <c r="D2392" s="420" t="s">
        <v>449</v>
      </c>
      <c r="E2392" t="s">
        <v>553</v>
      </c>
    </row>
    <row r="2393" spans="1:5">
      <c r="A2393" s="420" t="s">
        <v>525</v>
      </c>
      <c r="B2393" s="420" t="s">
        <v>29</v>
      </c>
      <c r="C2393" s="420" t="s">
        <v>391</v>
      </c>
      <c r="D2393" s="420" t="s">
        <v>450</v>
      </c>
      <c r="E2393" t="s">
        <v>553</v>
      </c>
    </row>
    <row r="2394" spans="1:5">
      <c r="A2394" s="420" t="s">
        <v>525</v>
      </c>
      <c r="B2394" s="420" t="s">
        <v>29</v>
      </c>
      <c r="C2394" s="420" t="s">
        <v>391</v>
      </c>
      <c r="D2394" s="420" t="s">
        <v>451</v>
      </c>
      <c r="E2394" t="s">
        <v>553</v>
      </c>
    </row>
    <row r="2395" spans="1:5">
      <c r="A2395" s="420" t="s">
        <v>525</v>
      </c>
      <c r="B2395" s="420" t="s">
        <v>29</v>
      </c>
      <c r="C2395" s="420" t="s">
        <v>391</v>
      </c>
      <c r="D2395" s="420" t="s">
        <v>456</v>
      </c>
      <c r="E2395" t="s">
        <v>553</v>
      </c>
    </row>
    <row r="2396" spans="1:5">
      <c r="A2396" s="420" t="s">
        <v>525</v>
      </c>
      <c r="B2396" s="420" t="s">
        <v>29</v>
      </c>
      <c r="C2396" s="420" t="s">
        <v>391</v>
      </c>
      <c r="D2396" s="420" t="s">
        <v>457</v>
      </c>
      <c r="E2396" t="s">
        <v>553</v>
      </c>
    </row>
    <row r="2397" spans="1:5">
      <c r="A2397" s="420" t="s">
        <v>525</v>
      </c>
      <c r="B2397" s="420" t="s">
        <v>29</v>
      </c>
      <c r="C2397" s="420" t="s">
        <v>391</v>
      </c>
      <c r="D2397" s="420" t="s">
        <v>458</v>
      </c>
      <c r="E2397" t="s">
        <v>553</v>
      </c>
    </row>
    <row r="2398" spans="1:5">
      <c r="A2398" s="420" t="s">
        <v>525</v>
      </c>
      <c r="B2398" s="420" t="s">
        <v>29</v>
      </c>
      <c r="C2398" s="420" t="s">
        <v>391</v>
      </c>
      <c r="D2398" s="420" t="s">
        <v>415</v>
      </c>
      <c r="E2398" t="s">
        <v>553</v>
      </c>
    </row>
    <row r="2399" spans="1:5">
      <c r="A2399" s="420" t="s">
        <v>525</v>
      </c>
      <c r="B2399" s="420" t="s">
        <v>29</v>
      </c>
      <c r="C2399" s="420" t="s">
        <v>391</v>
      </c>
      <c r="D2399" s="420" t="s">
        <v>416</v>
      </c>
      <c r="E2399" t="s">
        <v>553</v>
      </c>
    </row>
    <row r="2400" spans="1:5">
      <c r="A2400" s="420" t="s">
        <v>525</v>
      </c>
      <c r="B2400" s="420" t="s">
        <v>29</v>
      </c>
      <c r="C2400" s="420" t="s">
        <v>391</v>
      </c>
      <c r="D2400" s="420" t="s">
        <v>417</v>
      </c>
      <c r="E2400" t="s">
        <v>553</v>
      </c>
    </row>
    <row r="2401" spans="1:5">
      <c r="A2401" s="420" t="s">
        <v>525</v>
      </c>
      <c r="B2401" s="420" t="s">
        <v>29</v>
      </c>
      <c r="C2401" s="420" t="s">
        <v>393</v>
      </c>
      <c r="D2401" s="420" t="s">
        <v>453</v>
      </c>
      <c r="E2401" t="s">
        <v>553</v>
      </c>
    </row>
    <row r="2402" spans="1:5">
      <c r="A2402" s="420" t="s">
        <v>525</v>
      </c>
      <c r="B2402" s="420" t="s">
        <v>29</v>
      </c>
      <c r="C2402" s="420" t="s">
        <v>393</v>
      </c>
      <c r="D2402" s="420" t="s">
        <v>394</v>
      </c>
      <c r="E2402" t="s">
        <v>553</v>
      </c>
    </row>
    <row r="2403" spans="1:5">
      <c r="A2403" s="420" t="s">
        <v>525</v>
      </c>
      <c r="B2403" s="420" t="s">
        <v>29</v>
      </c>
      <c r="C2403" s="420" t="s">
        <v>419</v>
      </c>
      <c r="D2403" s="420" t="s">
        <v>554</v>
      </c>
      <c r="E2403" t="s">
        <v>553</v>
      </c>
    </row>
    <row r="2404" spans="1:5">
      <c r="A2404" s="420" t="s">
        <v>525</v>
      </c>
      <c r="B2404" s="420" t="s">
        <v>29</v>
      </c>
      <c r="C2404" s="420" t="s">
        <v>419</v>
      </c>
      <c r="D2404" s="420" t="s">
        <v>480</v>
      </c>
      <c r="E2404" t="s">
        <v>553</v>
      </c>
    </row>
    <row r="2405" spans="1:5">
      <c r="A2405" s="420" t="s">
        <v>525</v>
      </c>
      <c r="B2405" s="420" t="s">
        <v>29</v>
      </c>
      <c r="C2405" s="420" t="s">
        <v>419</v>
      </c>
      <c r="D2405" s="420" t="s">
        <v>499</v>
      </c>
      <c r="E2405" t="s">
        <v>553</v>
      </c>
    </row>
    <row r="2406" spans="1:5">
      <c r="A2406" s="420" t="s">
        <v>525</v>
      </c>
      <c r="B2406" s="420" t="s">
        <v>29</v>
      </c>
      <c r="C2406" s="420" t="s">
        <v>419</v>
      </c>
      <c r="D2406" s="420" t="s">
        <v>420</v>
      </c>
      <c r="E2406" t="s">
        <v>553</v>
      </c>
    </row>
    <row r="2407" spans="1:5">
      <c r="A2407" s="420" t="s">
        <v>525</v>
      </c>
      <c r="B2407" s="420" t="s">
        <v>29</v>
      </c>
      <c r="C2407" s="420" t="s">
        <v>419</v>
      </c>
      <c r="D2407" s="420" t="s">
        <v>434</v>
      </c>
      <c r="E2407" t="s">
        <v>553</v>
      </c>
    </row>
    <row r="2408" spans="1:5">
      <c r="A2408" s="420" t="s">
        <v>525</v>
      </c>
      <c r="B2408" s="420" t="s">
        <v>29</v>
      </c>
      <c r="C2408" s="420" t="s">
        <v>419</v>
      </c>
      <c r="D2408" s="420" t="s">
        <v>435</v>
      </c>
      <c r="E2408" t="s">
        <v>553</v>
      </c>
    </row>
    <row r="2409" spans="1:5">
      <c r="A2409" s="420" t="s">
        <v>525</v>
      </c>
      <c r="B2409" s="420" t="s">
        <v>29</v>
      </c>
      <c r="C2409" s="420" t="s">
        <v>419</v>
      </c>
      <c r="D2409" s="420" t="s">
        <v>436</v>
      </c>
      <c r="E2409" t="s">
        <v>553</v>
      </c>
    </row>
    <row r="2410" spans="1:5">
      <c r="A2410" s="420" t="s">
        <v>525</v>
      </c>
      <c r="B2410" s="420" t="s">
        <v>29</v>
      </c>
      <c r="C2410" s="420" t="s">
        <v>419</v>
      </c>
      <c r="D2410" s="420" t="s">
        <v>421</v>
      </c>
      <c r="E2410" t="s">
        <v>553</v>
      </c>
    </row>
    <row r="2411" spans="1:5">
      <c r="A2411" s="420" t="s">
        <v>525</v>
      </c>
      <c r="B2411" s="420" t="s">
        <v>29</v>
      </c>
      <c r="C2411" s="420" t="s">
        <v>419</v>
      </c>
      <c r="D2411" s="420" t="s">
        <v>422</v>
      </c>
      <c r="E2411" t="s">
        <v>553</v>
      </c>
    </row>
    <row r="2412" spans="1:5">
      <c r="A2412" s="420" t="s">
        <v>525</v>
      </c>
      <c r="B2412" s="420" t="s">
        <v>29</v>
      </c>
      <c r="C2412" s="420" t="s">
        <v>419</v>
      </c>
      <c r="D2412" s="420" t="s">
        <v>423</v>
      </c>
      <c r="E2412" t="s">
        <v>553</v>
      </c>
    </row>
    <row r="2413" spans="1:5">
      <c r="A2413" s="420" t="s">
        <v>525</v>
      </c>
      <c r="B2413" s="420" t="s">
        <v>29</v>
      </c>
      <c r="C2413" s="420" t="s">
        <v>419</v>
      </c>
      <c r="D2413" s="420" t="s">
        <v>424</v>
      </c>
      <c r="E2413" t="s">
        <v>553</v>
      </c>
    </row>
    <row r="2414" spans="1:5">
      <c r="A2414" s="420" t="s">
        <v>525</v>
      </c>
      <c r="B2414" s="420" t="s">
        <v>29</v>
      </c>
      <c r="C2414" s="420" t="s">
        <v>419</v>
      </c>
      <c r="D2414" s="420" t="s">
        <v>425</v>
      </c>
      <c r="E2414" t="s">
        <v>553</v>
      </c>
    </row>
    <row r="2415" spans="1:5">
      <c r="A2415" s="420" t="s">
        <v>525</v>
      </c>
      <c r="B2415" s="420" t="s">
        <v>29</v>
      </c>
      <c r="C2415" s="420" t="s">
        <v>395</v>
      </c>
      <c r="D2415" s="420" t="s">
        <v>394</v>
      </c>
      <c r="E2415" t="s">
        <v>553</v>
      </c>
    </row>
    <row r="2416" spans="1:5">
      <c r="A2416" s="420" t="s">
        <v>525</v>
      </c>
      <c r="B2416" s="420" t="s">
        <v>29</v>
      </c>
      <c r="C2416" s="420" t="s">
        <v>395</v>
      </c>
      <c r="D2416" s="420" t="s">
        <v>396</v>
      </c>
      <c r="E2416" t="s">
        <v>553</v>
      </c>
    </row>
    <row r="2417" spans="1:5">
      <c r="A2417" s="420" t="s">
        <v>525</v>
      </c>
      <c r="B2417" s="420" t="s">
        <v>29</v>
      </c>
      <c r="C2417" s="420" t="s">
        <v>395</v>
      </c>
      <c r="D2417" s="420" t="s">
        <v>487</v>
      </c>
      <c r="E2417" t="s">
        <v>553</v>
      </c>
    </row>
    <row r="2418" spans="1:5">
      <c r="A2418" s="420" t="s">
        <v>525</v>
      </c>
      <c r="B2418" s="420" t="s">
        <v>29</v>
      </c>
      <c r="C2418" s="420" t="s">
        <v>395</v>
      </c>
      <c r="D2418" s="420" t="s">
        <v>397</v>
      </c>
      <c r="E2418" t="s">
        <v>555</v>
      </c>
    </row>
    <row r="2419" spans="1:5">
      <c r="A2419" s="420" t="s">
        <v>525</v>
      </c>
      <c r="B2419" s="420" t="s">
        <v>29</v>
      </c>
      <c r="C2419" s="420" t="s">
        <v>395</v>
      </c>
      <c r="D2419" s="420" t="s">
        <v>398</v>
      </c>
      <c r="E2419" t="s">
        <v>553</v>
      </c>
    </row>
    <row r="2420" spans="1:5">
      <c r="A2420" s="420" t="s">
        <v>525</v>
      </c>
      <c r="B2420" s="420" t="s">
        <v>29</v>
      </c>
      <c r="C2420" s="420" t="s">
        <v>395</v>
      </c>
      <c r="D2420" s="420" t="s">
        <v>399</v>
      </c>
      <c r="E2420" t="s">
        <v>553</v>
      </c>
    </row>
    <row r="2421" spans="1:5">
      <c r="A2421" s="420" t="s">
        <v>525</v>
      </c>
      <c r="B2421" s="420" t="s">
        <v>29</v>
      </c>
      <c r="C2421" s="420" t="s">
        <v>395</v>
      </c>
      <c r="D2421" s="420" t="s">
        <v>431</v>
      </c>
      <c r="E2421" t="s">
        <v>553</v>
      </c>
    </row>
    <row r="2422" spans="1:5">
      <c r="A2422" s="420" t="s">
        <v>525</v>
      </c>
      <c r="B2422" s="420" t="s">
        <v>29</v>
      </c>
      <c r="C2422" s="420" t="s">
        <v>395</v>
      </c>
      <c r="D2422" s="420" t="s">
        <v>414</v>
      </c>
      <c r="E2422" t="s">
        <v>553</v>
      </c>
    </row>
    <row r="2423" spans="1:5">
      <c r="A2423" s="420" t="s">
        <v>525</v>
      </c>
      <c r="B2423" s="420" t="s">
        <v>29</v>
      </c>
      <c r="C2423" s="420" t="s">
        <v>395</v>
      </c>
      <c r="D2423" s="420" t="s">
        <v>432</v>
      </c>
      <c r="E2423" t="s">
        <v>553</v>
      </c>
    </row>
    <row r="2424" spans="1:5">
      <c r="A2424" s="420" t="s">
        <v>525</v>
      </c>
      <c r="B2424" s="420" t="s">
        <v>29</v>
      </c>
      <c r="C2424" s="420" t="s">
        <v>395</v>
      </c>
      <c r="D2424" s="420" t="s">
        <v>452</v>
      </c>
      <c r="E2424" t="s">
        <v>553</v>
      </c>
    </row>
    <row r="2425" spans="1:5">
      <c r="A2425" s="420" t="s">
        <v>525</v>
      </c>
      <c r="B2425" s="420" t="s">
        <v>29</v>
      </c>
      <c r="C2425" s="420" t="s">
        <v>433</v>
      </c>
      <c r="D2425" s="420" t="s">
        <v>438</v>
      </c>
      <c r="E2425" t="s">
        <v>555</v>
      </c>
    </row>
    <row r="2426" spans="1:5">
      <c r="A2426" s="420" t="s">
        <v>525</v>
      </c>
      <c r="B2426" s="420" t="s">
        <v>29</v>
      </c>
      <c r="C2426" s="420" t="s">
        <v>433</v>
      </c>
      <c r="D2426" s="420" t="s">
        <v>439</v>
      </c>
      <c r="E2426" t="s">
        <v>555</v>
      </c>
    </row>
    <row r="2427" spans="1:5">
      <c r="A2427" s="420" t="s">
        <v>525</v>
      </c>
      <c r="B2427" s="420" t="s">
        <v>29</v>
      </c>
      <c r="C2427" s="420" t="s">
        <v>433</v>
      </c>
      <c r="D2427" s="420" t="s">
        <v>526</v>
      </c>
      <c r="E2427" t="s">
        <v>555</v>
      </c>
    </row>
    <row r="2428" spans="1:5">
      <c r="A2428" s="420" t="s">
        <v>525</v>
      </c>
      <c r="B2428" s="420" t="s">
        <v>29</v>
      </c>
      <c r="C2428" s="420" t="s">
        <v>433</v>
      </c>
      <c r="D2428" s="420" t="s">
        <v>466</v>
      </c>
      <c r="E2428" t="s">
        <v>555</v>
      </c>
    </row>
    <row r="2429" spans="1:5">
      <c r="A2429" s="420" t="s">
        <v>525</v>
      </c>
      <c r="B2429" s="420" t="s">
        <v>29</v>
      </c>
      <c r="C2429" s="420" t="s">
        <v>433</v>
      </c>
      <c r="D2429" s="420" t="s">
        <v>467</v>
      </c>
      <c r="E2429" t="s">
        <v>555</v>
      </c>
    </row>
    <row r="2430" spans="1:5">
      <c r="A2430" s="420" t="s">
        <v>525</v>
      </c>
      <c r="B2430" s="420" t="s">
        <v>29</v>
      </c>
      <c r="C2430" s="420" t="s">
        <v>433</v>
      </c>
      <c r="D2430" s="420" t="s">
        <v>527</v>
      </c>
      <c r="E2430" t="s">
        <v>555</v>
      </c>
    </row>
    <row r="2431" spans="1:5">
      <c r="A2431" s="420" t="s">
        <v>525</v>
      </c>
      <c r="B2431" s="420" t="s">
        <v>29</v>
      </c>
      <c r="C2431" s="420" t="s">
        <v>433</v>
      </c>
      <c r="D2431" s="420" t="s">
        <v>405</v>
      </c>
      <c r="E2431" t="s">
        <v>555</v>
      </c>
    </row>
    <row r="2432" spans="1:5">
      <c r="A2432" s="420" t="s">
        <v>525</v>
      </c>
      <c r="B2432" s="420" t="s">
        <v>29</v>
      </c>
      <c r="C2432" s="420" t="s">
        <v>433</v>
      </c>
      <c r="D2432" s="420" t="s">
        <v>406</v>
      </c>
      <c r="E2432" t="s">
        <v>555</v>
      </c>
    </row>
    <row r="2433" spans="1:5">
      <c r="A2433" s="420" t="s">
        <v>525</v>
      </c>
      <c r="B2433" s="420" t="s">
        <v>29</v>
      </c>
      <c r="C2433" s="420" t="s">
        <v>433</v>
      </c>
      <c r="D2433" s="420" t="s">
        <v>407</v>
      </c>
      <c r="E2433" t="s">
        <v>555</v>
      </c>
    </row>
    <row r="2434" spans="1:5">
      <c r="A2434" s="420" t="s">
        <v>525</v>
      </c>
      <c r="B2434" s="420" t="s">
        <v>29</v>
      </c>
      <c r="C2434" s="420" t="s">
        <v>433</v>
      </c>
      <c r="D2434" s="420" t="s">
        <v>443</v>
      </c>
      <c r="E2434" t="s">
        <v>555</v>
      </c>
    </row>
    <row r="2435" spans="1:5">
      <c r="A2435" s="420" t="s">
        <v>525</v>
      </c>
      <c r="B2435" s="420" t="s">
        <v>29</v>
      </c>
      <c r="C2435" s="420" t="s">
        <v>433</v>
      </c>
      <c r="D2435" s="420" t="s">
        <v>444</v>
      </c>
      <c r="E2435" t="s">
        <v>555</v>
      </c>
    </row>
    <row r="2436" spans="1:5">
      <c r="A2436" s="420" t="s">
        <v>525</v>
      </c>
      <c r="B2436" s="420" t="s">
        <v>29</v>
      </c>
      <c r="C2436" s="420" t="s">
        <v>433</v>
      </c>
      <c r="D2436" s="420" t="s">
        <v>445</v>
      </c>
      <c r="E2436" t="s">
        <v>555</v>
      </c>
    </row>
    <row r="2437" spans="1:5">
      <c r="A2437" s="420" t="s">
        <v>525</v>
      </c>
      <c r="B2437" s="420" t="s">
        <v>29</v>
      </c>
      <c r="C2437" s="420" t="s">
        <v>437</v>
      </c>
      <c r="D2437" s="420" t="s">
        <v>420</v>
      </c>
      <c r="E2437" t="s">
        <v>553</v>
      </c>
    </row>
    <row r="2438" spans="1:5">
      <c r="A2438" s="420" t="s">
        <v>525</v>
      </c>
      <c r="B2438" s="420" t="s">
        <v>29</v>
      </c>
      <c r="C2438" s="420" t="s">
        <v>437</v>
      </c>
      <c r="D2438" s="420" t="s">
        <v>438</v>
      </c>
      <c r="E2438" t="s">
        <v>553</v>
      </c>
    </row>
    <row r="2439" spans="1:5">
      <c r="A2439" s="420" t="s">
        <v>525</v>
      </c>
      <c r="B2439" s="420" t="s">
        <v>29</v>
      </c>
      <c r="C2439" s="420" t="s">
        <v>437</v>
      </c>
      <c r="D2439" s="420" t="s">
        <v>439</v>
      </c>
      <c r="E2439" t="s">
        <v>553</v>
      </c>
    </row>
    <row r="2440" spans="1:5">
      <c r="A2440" s="420" t="s">
        <v>525</v>
      </c>
      <c r="B2440" s="420" t="s">
        <v>29</v>
      </c>
      <c r="C2440" s="420" t="s">
        <v>437</v>
      </c>
      <c r="D2440" s="420" t="s">
        <v>465</v>
      </c>
      <c r="E2440" t="s">
        <v>553</v>
      </c>
    </row>
    <row r="2441" spans="1:5">
      <c r="A2441" s="420" t="s">
        <v>525</v>
      </c>
      <c r="B2441" s="420" t="s">
        <v>29</v>
      </c>
      <c r="C2441" s="420" t="s">
        <v>437</v>
      </c>
      <c r="D2441" s="420" t="s">
        <v>466</v>
      </c>
      <c r="E2441" t="s">
        <v>553</v>
      </c>
    </row>
    <row r="2442" spans="1:5">
      <c r="A2442" s="420" t="s">
        <v>525</v>
      </c>
      <c r="B2442" s="420" t="s">
        <v>29</v>
      </c>
      <c r="C2442" s="420" t="s">
        <v>437</v>
      </c>
      <c r="D2442" s="420" t="s">
        <v>467</v>
      </c>
      <c r="E2442" t="s">
        <v>553</v>
      </c>
    </row>
    <row r="2443" spans="1:5">
      <c r="A2443" s="420" t="s">
        <v>525</v>
      </c>
      <c r="B2443" s="420" t="s">
        <v>29</v>
      </c>
      <c r="C2443" s="420" t="s">
        <v>437</v>
      </c>
      <c r="D2443" s="420" t="s">
        <v>468</v>
      </c>
      <c r="E2443" t="s">
        <v>553</v>
      </c>
    </row>
    <row r="2444" spans="1:5">
      <c r="A2444" s="420" t="s">
        <v>525</v>
      </c>
      <c r="B2444" s="420" t="s">
        <v>29</v>
      </c>
      <c r="C2444" s="420" t="s">
        <v>437</v>
      </c>
      <c r="D2444" s="420" t="s">
        <v>469</v>
      </c>
      <c r="E2444" t="s">
        <v>553</v>
      </c>
    </row>
    <row r="2445" spans="1:5">
      <c r="A2445" s="420" t="s">
        <v>525</v>
      </c>
      <c r="B2445" s="420" t="s">
        <v>29</v>
      </c>
      <c r="C2445" s="420" t="s">
        <v>437</v>
      </c>
      <c r="D2445" s="420" t="s">
        <v>470</v>
      </c>
      <c r="E2445" t="s">
        <v>553</v>
      </c>
    </row>
    <row r="2446" spans="1:5">
      <c r="A2446" s="420" t="s">
        <v>525</v>
      </c>
      <c r="B2446" s="420" t="s">
        <v>29</v>
      </c>
      <c r="C2446" s="420" t="s">
        <v>437</v>
      </c>
      <c r="D2446" s="420" t="s">
        <v>443</v>
      </c>
      <c r="E2446" t="s">
        <v>553</v>
      </c>
    </row>
    <row r="2447" spans="1:5">
      <c r="A2447" s="420" t="s">
        <v>525</v>
      </c>
      <c r="B2447" s="420" t="s">
        <v>29</v>
      </c>
      <c r="C2447" s="420" t="s">
        <v>437</v>
      </c>
      <c r="D2447" s="420" t="s">
        <v>444</v>
      </c>
      <c r="E2447" t="s">
        <v>553</v>
      </c>
    </row>
    <row r="2448" spans="1:5">
      <c r="A2448" s="420" t="s">
        <v>525</v>
      </c>
      <c r="B2448" s="420" t="s">
        <v>29</v>
      </c>
      <c r="C2448" s="420" t="s">
        <v>437</v>
      </c>
      <c r="D2448" s="420" t="s">
        <v>445</v>
      </c>
      <c r="E2448" t="s">
        <v>553</v>
      </c>
    </row>
    <row r="2449" spans="1:5">
      <c r="A2449" s="420" t="s">
        <v>525</v>
      </c>
      <c r="B2449" s="420" t="s">
        <v>29</v>
      </c>
      <c r="C2449" s="420" t="s">
        <v>437</v>
      </c>
      <c r="D2449" s="420" t="s">
        <v>471</v>
      </c>
      <c r="E2449" t="s">
        <v>553</v>
      </c>
    </row>
    <row r="2450" spans="1:5">
      <c r="A2450" s="420" t="s">
        <v>525</v>
      </c>
      <c r="B2450" s="420" t="s">
        <v>29</v>
      </c>
      <c r="C2450" s="420" t="s">
        <v>437</v>
      </c>
      <c r="D2450" s="420" t="s">
        <v>472</v>
      </c>
      <c r="E2450" t="s">
        <v>553</v>
      </c>
    </row>
    <row r="2451" spans="1:5">
      <c r="A2451" s="420" t="s">
        <v>525</v>
      </c>
      <c r="B2451" s="420" t="s">
        <v>29</v>
      </c>
      <c r="C2451" s="420" t="s">
        <v>437</v>
      </c>
      <c r="D2451" s="420" t="s">
        <v>473</v>
      </c>
      <c r="E2451" t="s">
        <v>553</v>
      </c>
    </row>
    <row r="2452" spans="1:5">
      <c r="A2452" s="420" t="s">
        <v>525</v>
      </c>
      <c r="B2452" s="420" t="s">
        <v>29</v>
      </c>
      <c r="C2452" s="420" t="s">
        <v>437</v>
      </c>
      <c r="D2452" s="420" t="s">
        <v>449</v>
      </c>
      <c r="E2452" t="s">
        <v>553</v>
      </c>
    </row>
    <row r="2453" spans="1:5">
      <c r="A2453" s="420" t="s">
        <v>525</v>
      </c>
      <c r="B2453" s="420" t="s">
        <v>29</v>
      </c>
      <c r="C2453" s="420" t="s">
        <v>437</v>
      </c>
      <c r="D2453" s="420" t="s">
        <v>450</v>
      </c>
      <c r="E2453" t="s">
        <v>553</v>
      </c>
    </row>
    <row r="2454" spans="1:5">
      <c r="A2454" s="420" t="s">
        <v>525</v>
      </c>
      <c r="B2454" s="420" t="s">
        <v>29</v>
      </c>
      <c r="C2454" s="420" t="s">
        <v>437</v>
      </c>
      <c r="D2454" s="420" t="s">
        <v>451</v>
      </c>
      <c r="E2454" t="s">
        <v>553</v>
      </c>
    </row>
  </sheetData>
  <pageMargins left="0.7" right="0.7" top="0.75" bottom="0.75" header="0.3" footer="0.3"/>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E28450-9412-4FB6-866D-E213812D9323}">
  <dimension ref="A1:AD66"/>
  <sheetViews>
    <sheetView showGridLines="0" zoomScale="90" zoomScaleNormal="90" workbookViewId="0">
      <pane xSplit="2" topLeftCell="C1" activePane="topRight" state="frozen"/>
      <selection activeCell="B1" sqref="B1"/>
      <selection pane="topRight" activeCell="B21" sqref="B21"/>
    </sheetView>
  </sheetViews>
  <sheetFormatPr defaultColWidth="9.140625" defaultRowHeight="15"/>
  <cols>
    <col min="1" max="1" width="37.140625" style="464" hidden="1" customWidth="1"/>
    <col min="2" max="2" width="39.140625" style="464" bestFit="1" customWidth="1"/>
    <col min="3" max="6" width="9.140625" style="464"/>
    <col min="7" max="7" width="9.85546875" style="464" bestFit="1" customWidth="1"/>
    <col min="8" max="8" width="9.85546875" style="464" customWidth="1"/>
    <col min="9" max="9" width="8.5703125" style="464" bestFit="1" customWidth="1"/>
    <col min="10" max="12" width="11" style="464" bestFit="1" customWidth="1"/>
    <col min="13" max="13" width="11" style="464" customWidth="1"/>
    <col min="14" max="14" width="17.28515625" style="464" bestFit="1" customWidth="1"/>
    <col min="15" max="15" width="17" style="464" bestFit="1" customWidth="1"/>
    <col min="16" max="19" width="9.28515625" style="464" hidden="1" customWidth="1"/>
    <col min="20" max="20" width="12.42578125" style="464" bestFit="1" customWidth="1"/>
    <col min="21" max="21" width="8.140625" style="464" bestFit="1" customWidth="1"/>
    <col min="22" max="22" width="10.85546875" style="464" bestFit="1" customWidth="1"/>
    <col min="23" max="23" width="11" style="464" bestFit="1" customWidth="1"/>
    <col min="24" max="24" width="10.140625" style="464" bestFit="1" customWidth="1"/>
    <col min="25" max="25" width="12.42578125" style="464" bestFit="1" customWidth="1"/>
    <col min="26" max="26" width="8.140625" style="464" bestFit="1" customWidth="1"/>
    <col min="27" max="27" width="10.85546875" style="464" bestFit="1" customWidth="1"/>
    <col min="28" max="28" width="11" style="464" bestFit="1" customWidth="1"/>
    <col min="29" max="29" width="10.140625" style="464" bestFit="1" customWidth="1"/>
    <col min="30" max="30" width="11.42578125" style="464" bestFit="1" customWidth="1"/>
    <col min="31" max="16384" width="9.140625" style="464"/>
  </cols>
  <sheetData>
    <row r="1" spans="1:30">
      <c r="B1" s="270" t="s">
        <v>593</v>
      </c>
    </row>
    <row r="2" spans="1:30">
      <c r="B2" s="15" t="s">
        <v>47</v>
      </c>
    </row>
    <row r="3" spans="1:30">
      <c r="B3" s="15"/>
    </row>
    <row r="4" spans="1:30" ht="15.75" thickBot="1">
      <c r="B4" s="15"/>
    </row>
    <row r="5" spans="1:30" ht="14.25" customHeight="1">
      <c r="B5" s="476"/>
      <c r="C5" s="406" t="s">
        <v>148</v>
      </c>
      <c r="D5" s="406" t="s">
        <v>158</v>
      </c>
      <c r="E5" s="406" t="s">
        <v>177</v>
      </c>
      <c r="F5" s="406" t="s">
        <v>581</v>
      </c>
      <c r="G5" s="406" t="s">
        <v>595</v>
      </c>
      <c r="H5" s="406" t="s">
        <v>615</v>
      </c>
      <c r="I5" s="406" t="s">
        <v>592</v>
      </c>
      <c r="J5" s="406" t="s">
        <v>177</v>
      </c>
      <c r="K5" s="406" t="s">
        <v>581</v>
      </c>
      <c r="L5" s="406" t="s">
        <v>595</v>
      </c>
      <c r="M5" s="406" t="s">
        <v>615</v>
      </c>
      <c r="N5" s="407" t="s">
        <v>610</v>
      </c>
      <c r="O5" s="457" t="s">
        <v>612</v>
      </c>
      <c r="P5" s="486" t="s">
        <v>609</v>
      </c>
      <c r="Q5" s="486" t="s">
        <v>609</v>
      </c>
      <c r="R5" s="486" t="s">
        <v>609</v>
      </c>
      <c r="S5" s="486" t="s">
        <v>609</v>
      </c>
      <c r="T5" s="406" t="s">
        <v>733</v>
      </c>
      <c r="U5" s="406" t="s">
        <v>734</v>
      </c>
      <c r="V5" s="406" t="s">
        <v>735</v>
      </c>
      <c r="W5" s="406" t="s">
        <v>736</v>
      </c>
      <c r="X5" s="475" t="s">
        <v>615</v>
      </c>
      <c r="Y5" s="406" t="str">
        <f>CONCATENATE("Summer ",MID(Data!$X$3,3,2))</f>
        <v>Summer 23</v>
      </c>
      <c r="Z5" s="406" t="str">
        <f>CONCATENATE("Fall ",MID(Data!$X$3,3,2))</f>
        <v>Fall 23</v>
      </c>
      <c r="AA5" s="406" t="str">
        <f>CONCATENATE("Winter ",MID(Data!$X$3,6,2))</f>
        <v>Winter 24</v>
      </c>
      <c r="AB5" s="406" t="str">
        <f>CONCATENATE("Spring ",MID(Data!$X$3,6,2))</f>
        <v>Spring 24</v>
      </c>
      <c r="AC5" s="406" t="str">
        <f>Data!$X$3</f>
        <v>2023-24</v>
      </c>
      <c r="AD5" s="475" t="s">
        <v>627</v>
      </c>
    </row>
    <row r="6" spans="1:30">
      <c r="B6" s="502" t="s">
        <v>591</v>
      </c>
      <c r="C6" s="503" t="s">
        <v>590</v>
      </c>
      <c r="D6" s="503" t="s">
        <v>590</v>
      </c>
      <c r="E6" s="503" t="s">
        <v>590</v>
      </c>
      <c r="F6" s="503" t="s">
        <v>590</v>
      </c>
      <c r="G6" s="503" t="s">
        <v>590</v>
      </c>
      <c r="H6" s="503" t="s">
        <v>590</v>
      </c>
      <c r="I6" s="503" t="s">
        <v>589</v>
      </c>
      <c r="J6" s="503" t="s">
        <v>588</v>
      </c>
      <c r="K6" s="503" t="s">
        <v>588</v>
      </c>
      <c r="L6" s="503" t="s">
        <v>588</v>
      </c>
      <c r="M6" s="503" t="s">
        <v>588</v>
      </c>
      <c r="N6" s="504" t="s">
        <v>611</v>
      </c>
      <c r="O6" s="505" t="s">
        <v>613</v>
      </c>
      <c r="P6" s="487">
        <v>1</v>
      </c>
      <c r="Q6" s="487">
        <v>2</v>
      </c>
      <c r="R6" s="487">
        <v>3</v>
      </c>
      <c r="S6" s="487">
        <v>4</v>
      </c>
      <c r="T6" s="503" t="s">
        <v>33</v>
      </c>
      <c r="U6" s="503" t="s">
        <v>33</v>
      </c>
      <c r="V6" s="503" t="s">
        <v>33</v>
      </c>
      <c r="W6" s="503" t="s">
        <v>33</v>
      </c>
      <c r="X6" s="506" t="s">
        <v>31</v>
      </c>
      <c r="Y6" s="503" t="s">
        <v>33</v>
      </c>
      <c r="Z6" s="503" t="s">
        <v>33</v>
      </c>
      <c r="AA6" s="503" t="s">
        <v>33</v>
      </c>
      <c r="AB6" s="503" t="s">
        <v>33</v>
      </c>
      <c r="AC6" s="503" t="s">
        <v>31</v>
      </c>
      <c r="AD6" s="506" t="s">
        <v>768</v>
      </c>
    </row>
    <row r="7" spans="1:30">
      <c r="A7" s="464" t="s">
        <v>601</v>
      </c>
      <c r="B7" s="474" t="s">
        <v>635</v>
      </c>
      <c r="C7" s="473">
        <v>37.43</v>
      </c>
      <c r="D7" s="472">
        <v>46.81</v>
      </c>
      <c r="E7" s="472"/>
      <c r="F7" s="472"/>
      <c r="G7" s="472"/>
      <c r="H7" s="472"/>
      <c r="I7" s="471">
        <f t="shared" ref="I7:I13" si="0">AVERAGE(C7:D7)</f>
        <v>42.120000000000005</v>
      </c>
      <c r="J7" s="473">
        <f t="shared" ref="J7:J15" si="1">MIN(I7,D7)</f>
        <v>42.120000000000005</v>
      </c>
      <c r="K7" s="473"/>
      <c r="L7" s="473"/>
      <c r="M7" s="473"/>
      <c r="N7" s="481">
        <v>18</v>
      </c>
      <c r="O7" s="482">
        <f>SUM(J7:N7)</f>
        <v>60.120000000000005</v>
      </c>
      <c r="P7" s="483">
        <f>SUMIFS(Data!$T:$T,Data!$S:$S,'Career Launch Base &amp; FTE'!$A7,Data!$C:$C,'Career Launch Base &amp; FTE'!P$6)</f>
        <v>21.465</v>
      </c>
      <c r="Q7" s="483">
        <f>SUMIFS(Data!$T:$T,Data!$S:$S,'Career Launch Base &amp; FTE'!$A7,Data!$C:$C,'Career Launch Base &amp; FTE'!Q$6)</f>
        <v>23.538</v>
      </c>
      <c r="R7" s="483">
        <f>SUMIFS(Data!$T:$T,Data!$S:$S,'Career Launch Base &amp; FTE'!$A7,Data!$C:$C,'Career Launch Base &amp; FTE'!R$6)</f>
        <v>23.664000000000001</v>
      </c>
      <c r="S7" s="483">
        <f>SUMIFS(Data!$T:$T,Data!$S:$S,'Career Launch Base &amp; FTE'!$A7,Data!$C:$C,'Career Launch Base &amp; FTE'!S$6)</f>
        <v>26.404</v>
      </c>
      <c r="T7" s="473">
        <v>21.132000000000001</v>
      </c>
      <c r="U7" s="472">
        <v>27.466999999999899</v>
      </c>
      <c r="V7" s="471">
        <v>25.739999999999899</v>
      </c>
      <c r="W7" s="473">
        <v>23.541</v>
      </c>
      <c r="X7" s="470">
        <v>32.626666666666601</v>
      </c>
      <c r="Y7" s="473">
        <f>P7</f>
        <v>21.465</v>
      </c>
      <c r="Z7" s="472">
        <f>Q7</f>
        <v>23.538</v>
      </c>
      <c r="AA7" s="471">
        <f>R7</f>
        <v>23.664000000000001</v>
      </c>
      <c r="AB7" s="473">
        <f>S7</f>
        <v>26.404</v>
      </c>
      <c r="AC7" s="473">
        <f>SUM(Y7:AB7)/3</f>
        <v>31.690333333333331</v>
      </c>
      <c r="AD7" s="556" t="s">
        <v>770</v>
      </c>
    </row>
    <row r="8" spans="1:30">
      <c r="A8" s="464" t="s">
        <v>600</v>
      </c>
      <c r="B8" s="309" t="s">
        <v>636</v>
      </c>
      <c r="C8" s="469">
        <v>84.15</v>
      </c>
      <c r="D8" s="468">
        <v>106.29</v>
      </c>
      <c r="E8" s="468"/>
      <c r="F8" s="468"/>
      <c r="G8" s="468"/>
      <c r="H8" s="468"/>
      <c r="I8" s="467">
        <f t="shared" si="0"/>
        <v>95.22</v>
      </c>
      <c r="J8" s="469">
        <f t="shared" si="1"/>
        <v>95.22</v>
      </c>
      <c r="K8" s="469"/>
      <c r="L8" s="469"/>
      <c r="M8" s="469"/>
      <c r="N8" s="481">
        <v>25</v>
      </c>
      <c r="O8" s="482">
        <f t="shared" ref="O8:O34" si="2">SUM(J8:N8)</f>
        <v>120.22</v>
      </c>
      <c r="P8" s="483">
        <f>SUMIFS(Data!$T:$T,Data!$S:$S,'Career Launch Base &amp; FTE'!$A8,Data!$C:$C,'Career Launch Base &amp; FTE'!P$6)</f>
        <v>69.1400000000001</v>
      </c>
      <c r="Q8" s="483">
        <f>SUMIFS(Data!$T:$T,Data!$S:$S,'Career Launch Base &amp; FTE'!$A8,Data!$C:$C,'Career Launch Base &amp; FTE'!Q$6)</f>
        <v>70.135000000000105</v>
      </c>
      <c r="R8" s="483">
        <f>SUMIFS(Data!$T:$T,Data!$S:$S,'Career Launch Base &amp; FTE'!$A8,Data!$C:$C,'Career Launch Base &amp; FTE'!R$6)</f>
        <v>75.208999999999904</v>
      </c>
      <c r="S8" s="483">
        <f>SUMIFS(Data!$T:$T,Data!$S:$S,'Career Launch Base &amp; FTE'!$A8,Data!$C:$C,'Career Launch Base &amp; FTE'!S$6)</f>
        <v>73.476999999999904</v>
      </c>
      <c r="T8" s="469">
        <v>64.141000000000005</v>
      </c>
      <c r="U8" s="468">
        <v>66.205000000000098</v>
      </c>
      <c r="V8" s="467">
        <v>56.804000000000002</v>
      </c>
      <c r="W8" s="469">
        <v>66.539000000000101</v>
      </c>
      <c r="X8" s="466">
        <v>84.563000000000073</v>
      </c>
      <c r="Y8" s="469">
        <f>P8</f>
        <v>69.1400000000001</v>
      </c>
      <c r="Z8" s="468">
        <f t="shared" ref="Z8:Z15" si="3">Q8</f>
        <v>70.135000000000105</v>
      </c>
      <c r="AA8" s="467">
        <f t="shared" ref="AA8:AA15" si="4">R8</f>
        <v>75.208999999999904</v>
      </c>
      <c r="AB8" s="469">
        <f t="shared" ref="AB8:AB15" si="5">S8</f>
        <v>73.476999999999904</v>
      </c>
      <c r="AC8" s="469">
        <f t="shared" ref="AC8:AC15" si="6">SUM(Y8:AB8)/3</f>
        <v>95.987000000000009</v>
      </c>
      <c r="AD8" s="557" t="s">
        <v>770</v>
      </c>
    </row>
    <row r="9" spans="1:30">
      <c r="A9" s="464" t="s">
        <v>607</v>
      </c>
      <c r="B9" s="474" t="s">
        <v>637</v>
      </c>
      <c r="C9" s="473">
        <v>32.61</v>
      </c>
      <c r="D9" s="472">
        <v>34.96</v>
      </c>
      <c r="E9" s="472"/>
      <c r="F9" s="472"/>
      <c r="G9" s="472"/>
      <c r="H9" s="472"/>
      <c r="I9" s="471">
        <f t="shared" si="0"/>
        <v>33.784999999999997</v>
      </c>
      <c r="J9" s="473">
        <f t="shared" si="1"/>
        <v>33.784999999999997</v>
      </c>
      <c r="K9" s="473"/>
      <c r="L9" s="473"/>
      <c r="M9" s="473"/>
      <c r="N9" s="481">
        <v>2</v>
      </c>
      <c r="O9" s="482">
        <f t="shared" si="2"/>
        <v>35.784999999999997</v>
      </c>
      <c r="P9" s="483">
        <f>SUMIFS(Data!$T:$T,Data!$S:$S,'Career Launch Base &amp; FTE'!$A9,Data!$C:$C,'Career Launch Base &amp; FTE'!P$6)</f>
        <v>3.7320000000000002</v>
      </c>
      <c r="Q9" s="483">
        <f>SUMIFS(Data!$T:$T,Data!$S:$S,'Career Launch Base &amp; FTE'!$A9,Data!$C:$C,'Career Launch Base &amp; FTE'!Q$6)</f>
        <v>27.727</v>
      </c>
      <c r="R9" s="483">
        <f>SUMIFS(Data!$T:$T,Data!$S:$S,'Career Launch Base &amp; FTE'!$A9,Data!$C:$C,'Career Launch Base &amp; FTE'!R$6)</f>
        <v>19.594000000000001</v>
      </c>
      <c r="S9" s="483">
        <f>SUMIFS(Data!$T:$T,Data!$S:$S,'Career Launch Base &amp; FTE'!$A9,Data!$C:$C,'Career Launch Base &amp; FTE'!S$6)</f>
        <v>28.065999999999999</v>
      </c>
      <c r="T9" s="473">
        <v>7.4640000000000004</v>
      </c>
      <c r="U9" s="472">
        <v>18.93</v>
      </c>
      <c r="V9" s="471">
        <v>13.326000000000001</v>
      </c>
      <c r="W9" s="473">
        <v>14.266</v>
      </c>
      <c r="X9" s="470">
        <v>17.995333333333331</v>
      </c>
      <c r="Y9" s="473">
        <f t="shared" ref="Y9:Y15" si="7">P9</f>
        <v>3.7320000000000002</v>
      </c>
      <c r="Z9" s="472">
        <f t="shared" si="3"/>
        <v>27.727</v>
      </c>
      <c r="AA9" s="471">
        <f t="shared" si="4"/>
        <v>19.594000000000001</v>
      </c>
      <c r="AB9" s="473">
        <f t="shared" si="5"/>
        <v>28.065999999999999</v>
      </c>
      <c r="AC9" s="473">
        <f t="shared" si="6"/>
        <v>26.373000000000001</v>
      </c>
      <c r="AD9" s="556" t="s">
        <v>770</v>
      </c>
    </row>
    <row r="10" spans="1:30">
      <c r="A10" s="464" t="s">
        <v>608</v>
      </c>
      <c r="B10" s="309" t="s">
        <v>638</v>
      </c>
      <c r="C10" s="469">
        <v>17.05</v>
      </c>
      <c r="D10" s="468">
        <v>15.91</v>
      </c>
      <c r="E10" s="468"/>
      <c r="F10" s="468"/>
      <c r="G10" s="468"/>
      <c r="H10" s="468"/>
      <c r="I10" s="467">
        <f t="shared" si="0"/>
        <v>16.48</v>
      </c>
      <c r="J10" s="469">
        <f t="shared" si="1"/>
        <v>15.91</v>
      </c>
      <c r="K10" s="469"/>
      <c r="L10" s="469"/>
      <c r="M10" s="469"/>
      <c r="N10" s="481">
        <v>4</v>
      </c>
      <c r="O10" s="482">
        <f t="shared" si="2"/>
        <v>19.91</v>
      </c>
      <c r="P10" s="483">
        <f>SUMIFS(Data!$T:$T,Data!$S:$S,'Career Launch Base &amp; FTE'!$A10,Data!$C:$C,'Career Launch Base &amp; FTE'!P$6)</f>
        <v>0</v>
      </c>
      <c r="Q10" s="483">
        <f>SUMIFS(Data!$T:$T,Data!$S:$S,'Career Launch Base &amp; FTE'!$A10,Data!$C:$C,'Career Launch Base &amp; FTE'!Q$6)</f>
        <v>21.015000000000001</v>
      </c>
      <c r="R10" s="483">
        <f>SUMIFS(Data!$T:$T,Data!$S:$S,'Career Launch Base &amp; FTE'!$A10,Data!$C:$C,'Career Launch Base &amp; FTE'!R$6)</f>
        <v>9.3450000000000006</v>
      </c>
      <c r="S10" s="483">
        <f>SUMIFS(Data!$T:$T,Data!$S:$S,'Career Launch Base &amp; FTE'!$A10,Data!$C:$C,'Career Launch Base &amp; FTE'!S$6)</f>
        <v>9.81</v>
      </c>
      <c r="T10" s="469">
        <v>1.0680000000000001</v>
      </c>
      <c r="U10" s="468">
        <v>13.076000000000001</v>
      </c>
      <c r="V10" s="467">
        <v>8.8729999999999993</v>
      </c>
      <c r="W10" s="469">
        <v>11.21</v>
      </c>
      <c r="X10" s="466">
        <v>11.409000000000001</v>
      </c>
      <c r="Y10" s="469">
        <f t="shared" si="7"/>
        <v>0</v>
      </c>
      <c r="Z10" s="468">
        <f t="shared" si="3"/>
        <v>21.015000000000001</v>
      </c>
      <c r="AA10" s="467">
        <f t="shared" si="4"/>
        <v>9.3450000000000006</v>
      </c>
      <c r="AB10" s="469">
        <f t="shared" si="5"/>
        <v>9.81</v>
      </c>
      <c r="AC10" s="469">
        <f t="shared" si="6"/>
        <v>13.39</v>
      </c>
      <c r="AD10" s="557" t="s">
        <v>770</v>
      </c>
    </row>
    <row r="11" spans="1:30">
      <c r="A11" s="464" t="s">
        <v>605</v>
      </c>
      <c r="B11" s="474" t="s">
        <v>639</v>
      </c>
      <c r="C11" s="473">
        <v>14.8</v>
      </c>
      <c r="D11" s="472">
        <v>35.35</v>
      </c>
      <c r="E11" s="472"/>
      <c r="F11" s="472"/>
      <c r="G11" s="472"/>
      <c r="H11" s="472"/>
      <c r="I11" s="471">
        <f t="shared" si="0"/>
        <v>25.075000000000003</v>
      </c>
      <c r="J11" s="473">
        <f t="shared" si="1"/>
        <v>25.075000000000003</v>
      </c>
      <c r="K11" s="473"/>
      <c r="L11" s="473"/>
      <c r="M11" s="473"/>
      <c r="N11" s="481">
        <v>4</v>
      </c>
      <c r="O11" s="482">
        <f t="shared" si="2"/>
        <v>29.075000000000003</v>
      </c>
      <c r="P11" s="483">
        <f>SUMIFS(Data!$T:$T,Data!$S:$S,'Career Launch Base &amp; FTE'!$A11,Data!$C:$C,'Career Launch Base &amp; FTE'!P$6)</f>
        <v>0</v>
      </c>
      <c r="Q11" s="483">
        <f>SUMIFS(Data!$T:$T,Data!$S:$S,'Career Launch Base &amp; FTE'!$A11,Data!$C:$C,'Career Launch Base &amp; FTE'!Q$6)</f>
        <v>0</v>
      </c>
      <c r="R11" s="483">
        <f>SUMIFS(Data!$T:$T,Data!$S:$S,'Career Launch Base &amp; FTE'!$A11,Data!$C:$C,'Career Launch Base &amp; FTE'!R$6)</f>
        <v>76.02</v>
      </c>
      <c r="S11" s="483">
        <f>SUMIFS(Data!$T:$T,Data!$S:$S,'Career Launch Base &amp; FTE'!$A11,Data!$C:$C,'Career Launch Base &amp; FTE'!S$6)</f>
        <v>16.471</v>
      </c>
      <c r="T11" s="473">
        <v>0</v>
      </c>
      <c r="U11" s="472">
        <v>0</v>
      </c>
      <c r="V11" s="471">
        <v>64.617000000000104</v>
      </c>
      <c r="W11" s="473">
        <v>10.135999999999999</v>
      </c>
      <c r="X11" s="470">
        <v>24.917666666666701</v>
      </c>
      <c r="Y11" s="473">
        <f t="shared" si="7"/>
        <v>0</v>
      </c>
      <c r="Z11" s="472">
        <f t="shared" si="3"/>
        <v>0</v>
      </c>
      <c r="AA11" s="471">
        <f t="shared" si="4"/>
        <v>76.02</v>
      </c>
      <c r="AB11" s="473">
        <f t="shared" si="5"/>
        <v>16.471</v>
      </c>
      <c r="AC11" s="473">
        <f t="shared" si="6"/>
        <v>30.830333333333332</v>
      </c>
      <c r="AD11" s="556" t="s">
        <v>770</v>
      </c>
    </row>
    <row r="12" spans="1:30">
      <c r="A12" s="464" t="s">
        <v>606</v>
      </c>
      <c r="B12" s="309" t="s">
        <v>641</v>
      </c>
      <c r="C12" s="469">
        <v>21.12</v>
      </c>
      <c r="D12" s="468">
        <v>18.48</v>
      </c>
      <c r="E12" s="468"/>
      <c r="F12" s="468"/>
      <c r="G12" s="468"/>
      <c r="H12" s="468"/>
      <c r="I12" s="467">
        <f t="shared" si="0"/>
        <v>19.8</v>
      </c>
      <c r="J12" s="469">
        <f t="shared" si="1"/>
        <v>18.48</v>
      </c>
      <c r="K12" s="469"/>
      <c r="L12" s="469"/>
      <c r="M12" s="469"/>
      <c r="N12" s="481">
        <v>4</v>
      </c>
      <c r="O12" s="482">
        <f t="shared" si="2"/>
        <v>22.48</v>
      </c>
      <c r="P12" s="483">
        <f>SUMIFS(Data!$T:$T,Data!$S:$S,'Career Launch Base &amp; FTE'!$A12,Data!$C:$C,'Career Launch Base &amp; FTE'!P$6)</f>
        <v>0</v>
      </c>
      <c r="Q12" s="483">
        <f>SUMIFS(Data!$T:$T,Data!$S:$S,'Career Launch Base &amp; FTE'!$A12,Data!$C:$C,'Career Launch Base &amp; FTE'!Q$6)</f>
        <v>55.361000000000097</v>
      </c>
      <c r="R12" s="483">
        <f>SUMIFS(Data!$T:$T,Data!$S:$S,'Career Launch Base &amp; FTE'!$A12,Data!$C:$C,'Career Launch Base &amp; FTE'!R$6)</f>
        <v>53.426000000000101</v>
      </c>
      <c r="S12" s="483">
        <f>SUMIFS(Data!$T:$T,Data!$S:$S,'Career Launch Base &amp; FTE'!$A12,Data!$C:$C,'Career Launch Base &amp; FTE'!S$6)</f>
        <v>0</v>
      </c>
      <c r="T12" s="469">
        <v>0</v>
      </c>
      <c r="U12" s="468">
        <v>51.359000000000101</v>
      </c>
      <c r="V12" s="467">
        <v>49.358000000000096</v>
      </c>
      <c r="W12" s="469">
        <v>0</v>
      </c>
      <c r="X12" s="466">
        <v>33.572333333333397</v>
      </c>
      <c r="Y12" s="469">
        <f t="shared" si="7"/>
        <v>0</v>
      </c>
      <c r="Z12" s="468">
        <f t="shared" si="3"/>
        <v>55.361000000000097</v>
      </c>
      <c r="AA12" s="467">
        <f t="shared" si="4"/>
        <v>53.426000000000101</v>
      </c>
      <c r="AB12" s="469">
        <f t="shared" si="5"/>
        <v>0</v>
      </c>
      <c r="AC12" s="469">
        <f t="shared" si="6"/>
        <v>36.262333333333402</v>
      </c>
      <c r="AD12" s="557" t="s">
        <v>770</v>
      </c>
    </row>
    <row r="13" spans="1:30">
      <c r="A13" s="464" t="s">
        <v>603</v>
      </c>
      <c r="B13" s="474" t="s">
        <v>640</v>
      </c>
      <c r="C13" s="473">
        <v>255.8</v>
      </c>
      <c r="D13" s="472">
        <v>287.23</v>
      </c>
      <c r="E13" s="472"/>
      <c r="F13" s="472"/>
      <c r="G13" s="472"/>
      <c r="H13" s="472"/>
      <c r="I13" s="471">
        <f t="shared" si="0"/>
        <v>271.51499999999999</v>
      </c>
      <c r="J13" s="473">
        <f t="shared" si="1"/>
        <v>271.51499999999999</v>
      </c>
      <c r="K13" s="473"/>
      <c r="L13" s="473"/>
      <c r="M13" s="473"/>
      <c r="N13" s="481">
        <v>20</v>
      </c>
      <c r="O13" s="482">
        <f t="shared" si="2"/>
        <v>291.51499999999999</v>
      </c>
      <c r="P13" s="483">
        <f>SUMIFS(Data!$T:$T,Data!$S:$S,'Career Launch Base &amp; FTE'!$A13,Data!$C:$C,'Career Launch Base &amp; FTE'!P$6)</f>
        <v>84.979000000000596</v>
      </c>
      <c r="Q13" s="483">
        <f>SUMIFS(Data!$T:$T,Data!$S:$S,'Career Launch Base &amp; FTE'!$A13,Data!$C:$C,'Career Launch Base &amp; FTE'!Q$6)</f>
        <v>219.77199999999601</v>
      </c>
      <c r="R13" s="483">
        <f>SUMIFS(Data!$T:$T,Data!$S:$S,'Career Launch Base &amp; FTE'!$A13,Data!$C:$C,'Career Launch Base &amp; FTE'!R$6)</f>
        <v>159.821</v>
      </c>
      <c r="S13" s="483">
        <f>SUMIFS(Data!$T:$T,Data!$S:$S,'Career Launch Base &amp; FTE'!$A13,Data!$C:$C,'Career Launch Base &amp; FTE'!S$6)</f>
        <v>1.034</v>
      </c>
      <c r="T13" s="473">
        <v>95.014000000000806</v>
      </c>
      <c r="U13" s="472">
        <v>286.90899999999198</v>
      </c>
      <c r="V13" s="471">
        <v>218.34499999999599</v>
      </c>
      <c r="W13" s="473">
        <v>226.54299999999699</v>
      </c>
      <c r="X13" s="470">
        <v>275.60366666666192</v>
      </c>
      <c r="Y13" s="473">
        <f t="shared" si="7"/>
        <v>84.979000000000596</v>
      </c>
      <c r="Z13" s="472">
        <f t="shared" si="3"/>
        <v>219.77199999999601</v>
      </c>
      <c r="AA13" s="471">
        <f t="shared" si="4"/>
        <v>159.821</v>
      </c>
      <c r="AB13" s="473">
        <f t="shared" si="5"/>
        <v>1.034</v>
      </c>
      <c r="AC13" s="473">
        <f t="shared" si="6"/>
        <v>155.20199999999886</v>
      </c>
      <c r="AD13" s="556" t="s">
        <v>770</v>
      </c>
    </row>
    <row r="14" spans="1:30">
      <c r="A14" s="464" t="s">
        <v>602</v>
      </c>
      <c r="B14" s="309" t="s">
        <v>642</v>
      </c>
      <c r="C14" s="469">
        <v>0</v>
      </c>
      <c r="D14" s="468">
        <v>0</v>
      </c>
      <c r="E14" s="468"/>
      <c r="F14" s="468"/>
      <c r="G14" s="468"/>
      <c r="H14" s="468"/>
      <c r="I14" s="467">
        <v>0</v>
      </c>
      <c r="J14" s="469">
        <f t="shared" si="1"/>
        <v>0</v>
      </c>
      <c r="K14" s="469"/>
      <c r="L14" s="469"/>
      <c r="M14" s="469"/>
      <c r="N14" s="481">
        <v>29</v>
      </c>
      <c r="O14" s="482">
        <f t="shared" si="2"/>
        <v>29</v>
      </c>
      <c r="P14" s="483">
        <f>SUMIFS(Data!$T:$T,Data!$S:$S,'Career Launch Base &amp; FTE'!$A14,Data!$C:$C,'Career Launch Base &amp; FTE'!P$6)</f>
        <v>0</v>
      </c>
      <c r="Q14" s="483">
        <f>SUMIFS(Data!$T:$T,Data!$S:$S,'Career Launch Base &amp; FTE'!$A14,Data!$C:$C,'Career Launch Base &amp; FTE'!Q$6)</f>
        <v>28.809000000000001</v>
      </c>
      <c r="R14" s="483">
        <f>SUMIFS(Data!$T:$T,Data!$S:$S,'Career Launch Base &amp; FTE'!$A14,Data!$C:$C,'Career Launch Base &amp; FTE'!R$6)</f>
        <v>24.541</v>
      </c>
      <c r="S14" s="483">
        <f>SUMIFS(Data!$T:$T,Data!$S:$S,'Career Launch Base &amp; FTE'!$A14,Data!$C:$C,'Career Launch Base &amp; FTE'!S$6)</f>
        <v>12.804</v>
      </c>
      <c r="T14" s="469">
        <v>0</v>
      </c>
      <c r="U14" s="468">
        <v>0</v>
      </c>
      <c r="V14" s="467">
        <v>30.943000000000001</v>
      </c>
      <c r="W14" s="469">
        <v>27.742000000000001</v>
      </c>
      <c r="X14" s="466">
        <v>19.561666666666667</v>
      </c>
      <c r="Y14" s="469">
        <f t="shared" si="7"/>
        <v>0</v>
      </c>
      <c r="Z14" s="468">
        <f t="shared" si="3"/>
        <v>28.809000000000001</v>
      </c>
      <c r="AA14" s="467">
        <f t="shared" si="4"/>
        <v>24.541</v>
      </c>
      <c r="AB14" s="469">
        <f t="shared" si="5"/>
        <v>12.804</v>
      </c>
      <c r="AC14" s="469">
        <f t="shared" si="6"/>
        <v>22.051333333333332</v>
      </c>
      <c r="AD14" s="557" t="s">
        <v>770</v>
      </c>
    </row>
    <row r="15" spans="1:30">
      <c r="A15" s="464" t="s">
        <v>604</v>
      </c>
      <c r="B15" s="474" t="s">
        <v>643</v>
      </c>
      <c r="C15" s="473">
        <v>56.09</v>
      </c>
      <c r="D15" s="472">
        <v>64.98</v>
      </c>
      <c r="E15" s="472"/>
      <c r="F15" s="472"/>
      <c r="G15" s="472"/>
      <c r="H15" s="472"/>
      <c r="I15" s="471">
        <f>AVERAGE(C15:D15)</f>
        <v>60.535000000000004</v>
      </c>
      <c r="J15" s="473">
        <f t="shared" si="1"/>
        <v>60.535000000000004</v>
      </c>
      <c r="K15" s="473"/>
      <c r="L15" s="473"/>
      <c r="M15" s="473"/>
      <c r="N15" s="481">
        <v>8</v>
      </c>
      <c r="O15" s="482">
        <f t="shared" si="2"/>
        <v>68.534999999999997</v>
      </c>
      <c r="P15" s="483">
        <f>SUMIFS(Data!$T:$T,Data!$S:$S,'Career Launch Base &amp; FTE'!$A15,Data!$C:$C,'Career Launch Base &amp; FTE'!P$6)</f>
        <v>40.049999999999997</v>
      </c>
      <c r="Q15" s="483">
        <f>SUMIFS(Data!$T:$T,Data!$S:$S,'Career Launch Base &amp; FTE'!$A15,Data!$C:$C,'Career Launch Base &amp; FTE'!Q$6)</f>
        <v>83.037000000000006</v>
      </c>
      <c r="R15" s="483">
        <f>SUMIFS(Data!$T:$T,Data!$S:$S,'Career Launch Base &amp; FTE'!$A15,Data!$C:$C,'Career Launch Base &amp; FTE'!R$6)</f>
        <v>48.994000000000099</v>
      </c>
      <c r="S15" s="483">
        <f>SUMIFS(Data!$T:$T,Data!$S:$S,'Career Launch Base &amp; FTE'!$A15,Data!$C:$C,'Career Launch Base &amp; FTE'!S$6)</f>
        <v>45.657000000000103</v>
      </c>
      <c r="T15" s="473">
        <v>43.5210000000001</v>
      </c>
      <c r="U15" s="472">
        <v>85.772999999999996</v>
      </c>
      <c r="V15" s="471">
        <v>76.360000000000099</v>
      </c>
      <c r="W15" s="473">
        <v>54.201000000000199</v>
      </c>
      <c r="X15" s="470">
        <v>86.618333333333467</v>
      </c>
      <c r="Y15" s="473">
        <f t="shared" si="7"/>
        <v>40.049999999999997</v>
      </c>
      <c r="Z15" s="472">
        <f t="shared" si="3"/>
        <v>83.037000000000006</v>
      </c>
      <c r="AA15" s="471">
        <f t="shared" si="4"/>
        <v>48.994000000000099</v>
      </c>
      <c r="AB15" s="473">
        <f t="shared" si="5"/>
        <v>45.657000000000103</v>
      </c>
      <c r="AC15" s="473">
        <f t="shared" si="6"/>
        <v>72.579333333333395</v>
      </c>
      <c r="AD15" s="556" t="s">
        <v>770</v>
      </c>
    </row>
    <row r="16" spans="1:30">
      <c r="A16" s="485" t="s">
        <v>633</v>
      </c>
      <c r="B16" s="309" t="s">
        <v>644</v>
      </c>
      <c r="C16" s="469"/>
      <c r="D16" s="468">
        <v>30.47</v>
      </c>
      <c r="E16" s="468">
        <v>21.67</v>
      </c>
      <c r="F16" s="468"/>
      <c r="G16" s="468"/>
      <c r="H16" s="468"/>
      <c r="I16" s="467">
        <f>AVERAGE(D16:E16)</f>
        <v>26.07</v>
      </c>
      <c r="J16" s="467"/>
      <c r="K16" s="469">
        <f>MIN(I16,E16)</f>
        <v>21.67</v>
      </c>
      <c r="L16" s="469"/>
      <c r="M16" s="469"/>
      <c r="N16" s="481">
        <v>10</v>
      </c>
      <c r="O16" s="482">
        <f t="shared" si="2"/>
        <v>31.67</v>
      </c>
      <c r="P16" s="483">
        <f>SUMIFS(Data!$T:$T,Data!$S:$S,'Career Launch Base &amp; FTE'!$A16,Data!$C:$C,'Career Launch Base &amp; FTE'!P$6)</f>
        <v>32.1649999999999</v>
      </c>
      <c r="Q16" s="483">
        <f>SUMIFS(Data!$T:$T,Data!$S:$S,'Career Launch Base &amp; FTE'!$A16,Data!$C:$C,'Career Launch Base &amp; FTE'!Q$6)</f>
        <v>53.960999999999899</v>
      </c>
      <c r="R16" s="483">
        <f>SUMIFS(Data!$T:$T,Data!$S:$S,'Career Launch Base &amp; FTE'!$A16,Data!$C:$C,'Career Launch Base &amp; FTE'!R$6)</f>
        <v>55.103000000000002</v>
      </c>
      <c r="S16" s="483">
        <f>SUMIFS(Data!$T:$T,Data!$S:$S,'Career Launch Base &amp; FTE'!$A16,Data!$C:$C,'Career Launch Base &amp; FTE'!S$6)</f>
        <v>51.692999999999898</v>
      </c>
      <c r="T16" s="469">
        <v>26.17</v>
      </c>
      <c r="U16" s="468">
        <v>55.294999999999902</v>
      </c>
      <c r="V16" s="467">
        <v>56.305</v>
      </c>
      <c r="W16" s="469">
        <v>49.4239999999999</v>
      </c>
      <c r="X16" s="466">
        <v>62.397999999999932</v>
      </c>
      <c r="Y16" s="469">
        <f t="shared" ref="Y16:Y22" si="8">P16</f>
        <v>32.1649999999999</v>
      </c>
      <c r="Z16" s="468">
        <f t="shared" ref="Z16:Z22" si="9">Q16</f>
        <v>53.960999999999899</v>
      </c>
      <c r="AA16" s="467">
        <f t="shared" ref="AA16:AA22" si="10">R16</f>
        <v>55.103000000000002</v>
      </c>
      <c r="AB16" s="469">
        <f t="shared" ref="AB16:AB22" si="11">S16</f>
        <v>51.692999999999898</v>
      </c>
      <c r="AC16" s="469">
        <f t="shared" ref="AC16:AC22" si="12">SUM(Y16:AB16)/3</f>
        <v>64.307333333333233</v>
      </c>
      <c r="AD16" s="557" t="s">
        <v>770</v>
      </c>
    </row>
    <row r="17" spans="1:30">
      <c r="A17" s="484" t="s">
        <v>628</v>
      </c>
      <c r="B17" s="474" t="s">
        <v>645</v>
      </c>
      <c r="C17" s="473"/>
      <c r="D17" s="472">
        <v>0</v>
      </c>
      <c r="E17" s="472">
        <v>0</v>
      </c>
      <c r="F17" s="472"/>
      <c r="G17" s="472"/>
      <c r="H17" s="472"/>
      <c r="I17" s="471">
        <f>AVERAGE(D17:E17)</f>
        <v>0</v>
      </c>
      <c r="J17" s="471"/>
      <c r="K17" s="498">
        <f>MIN(I17,E17)</f>
        <v>0</v>
      </c>
      <c r="L17" s="498"/>
      <c r="M17" s="498"/>
      <c r="N17" s="481">
        <v>11</v>
      </c>
      <c r="O17" s="482">
        <f t="shared" si="2"/>
        <v>11</v>
      </c>
      <c r="P17" s="483">
        <f>SUMIFS(Data!$T:$T,Data!$S:$S,'Career Launch Base &amp; FTE'!$A17,Data!$C:$C,'Career Launch Base &amp; FTE'!P$6)</f>
        <v>0</v>
      </c>
      <c r="Q17" s="483">
        <f>SUMIFS(Data!$T:$T,Data!$S:$S,'Career Launch Base &amp; FTE'!$A17,Data!$C:$C,'Career Launch Base &amp; FTE'!Q$6)</f>
        <v>0</v>
      </c>
      <c r="R17" s="483">
        <f>SUMIFS(Data!$T:$T,Data!$S:$S,'Career Launch Base &amp; FTE'!$A17,Data!$C:$C,'Career Launch Base &amp; FTE'!R$6)</f>
        <v>0</v>
      </c>
      <c r="S17" s="483">
        <f>SUMIFS(Data!$T:$T,Data!$S:$S,'Career Launch Base &amp; FTE'!$A17,Data!$C:$C,'Career Launch Base &amp; FTE'!S$6)</f>
        <v>0</v>
      </c>
      <c r="T17" s="473">
        <v>6.6</v>
      </c>
      <c r="U17" s="472">
        <v>14.539</v>
      </c>
      <c r="V17" s="471">
        <v>0</v>
      </c>
      <c r="W17" s="473">
        <v>39.4</v>
      </c>
      <c r="X17" s="470">
        <v>20.179666666666666</v>
      </c>
      <c r="Y17" s="473">
        <f t="shared" si="8"/>
        <v>0</v>
      </c>
      <c r="Z17" s="472">
        <f t="shared" si="9"/>
        <v>0</v>
      </c>
      <c r="AA17" s="471">
        <f t="shared" si="10"/>
        <v>0</v>
      </c>
      <c r="AB17" s="473">
        <f t="shared" si="11"/>
        <v>0</v>
      </c>
      <c r="AC17" s="473">
        <f t="shared" si="12"/>
        <v>0</v>
      </c>
      <c r="AD17" s="556" t="s">
        <v>770</v>
      </c>
    </row>
    <row r="18" spans="1:30">
      <c r="A18" s="464" t="s">
        <v>629</v>
      </c>
      <c r="B18" s="309" t="s">
        <v>646</v>
      </c>
      <c r="C18" s="469"/>
      <c r="D18" s="468">
        <v>0</v>
      </c>
      <c r="E18" s="468">
        <v>0</v>
      </c>
      <c r="F18" s="468"/>
      <c r="G18" s="468"/>
      <c r="H18" s="468"/>
      <c r="I18" s="467">
        <f>AVERAGE(D18:E18)</f>
        <v>0</v>
      </c>
      <c r="J18" s="469"/>
      <c r="K18" s="469">
        <f>MIN(I18,E18)</f>
        <v>0</v>
      </c>
      <c r="L18" s="469"/>
      <c r="M18" s="469"/>
      <c r="N18" s="481">
        <v>20</v>
      </c>
      <c r="O18" s="482">
        <f>SUM(J18:N18)</f>
        <v>20</v>
      </c>
      <c r="P18" s="483">
        <f>SUMIFS(Data!$T:$T,Data!$S:$S,'Career Launch Base &amp; FTE'!$A18,Data!$C:$C,'Career Launch Base &amp; FTE'!P$6)</f>
        <v>22.641999999999999</v>
      </c>
      <c r="Q18" s="483">
        <f>SUMIFS(Data!$T:$T,Data!$S:$S,'Career Launch Base &amp; FTE'!$A18,Data!$C:$C,'Career Launch Base &amp; FTE'!Q$6)</f>
        <v>66.9969999999999</v>
      </c>
      <c r="R18" s="483">
        <f>SUMIFS(Data!$T:$T,Data!$S:$S,'Career Launch Base &amp; FTE'!$A18,Data!$C:$C,'Career Launch Base &amp; FTE'!R$6)</f>
        <v>73.740999999999701</v>
      </c>
      <c r="S18" s="483">
        <f>SUMIFS(Data!$T:$T,Data!$S:$S,'Career Launch Base &amp; FTE'!$A18,Data!$C:$C,'Career Launch Base &amp; FTE'!S$6)</f>
        <v>74.782999999999802</v>
      </c>
      <c r="T18" s="469">
        <v>27.007000000000001</v>
      </c>
      <c r="U18" s="468">
        <v>47.524999999999899</v>
      </c>
      <c r="V18" s="467">
        <v>40.898999999999901</v>
      </c>
      <c r="W18" s="469">
        <v>51.774999999999899</v>
      </c>
      <c r="X18" s="466">
        <v>55.735333333333237</v>
      </c>
      <c r="Y18" s="469">
        <f t="shared" si="8"/>
        <v>22.641999999999999</v>
      </c>
      <c r="Z18" s="468">
        <f t="shared" si="9"/>
        <v>66.9969999999999</v>
      </c>
      <c r="AA18" s="467">
        <f t="shared" si="10"/>
        <v>73.740999999999701</v>
      </c>
      <c r="AB18" s="469">
        <f t="shared" si="11"/>
        <v>74.782999999999802</v>
      </c>
      <c r="AC18" s="469">
        <f t="shared" si="12"/>
        <v>79.387666666666462</v>
      </c>
      <c r="AD18" s="557" t="s">
        <v>770</v>
      </c>
    </row>
    <row r="19" spans="1:30">
      <c r="A19" s="464" t="s">
        <v>630</v>
      </c>
      <c r="B19" s="474" t="s">
        <v>647</v>
      </c>
      <c r="C19" s="473"/>
      <c r="D19" s="472">
        <v>0</v>
      </c>
      <c r="E19" s="472">
        <v>0</v>
      </c>
      <c r="F19" s="472"/>
      <c r="G19" s="472"/>
      <c r="H19" s="472"/>
      <c r="I19" s="471">
        <f>AVERAGE(D19:E19)</f>
        <v>0</v>
      </c>
      <c r="J19" s="473"/>
      <c r="K19" s="473">
        <f>MIN(I19,E19)</f>
        <v>0</v>
      </c>
      <c r="L19" s="473"/>
      <c r="M19" s="473"/>
      <c r="N19" s="481">
        <v>15</v>
      </c>
      <c r="O19" s="482">
        <f t="shared" si="2"/>
        <v>15</v>
      </c>
      <c r="P19" s="483">
        <f>SUMIFS(Data!$T:$T,Data!$S:$S,'Career Launch Base &amp; FTE'!$A19,Data!$C:$C,'Career Launch Base &amp; FTE'!P$6)</f>
        <v>0.91600000000000004</v>
      </c>
      <c r="Q19" s="483">
        <f>SUMIFS(Data!$T:$T,Data!$S:$S,'Career Launch Base &amp; FTE'!$A19,Data!$C:$C,'Career Launch Base &amp; FTE'!Q$6)</f>
        <v>10.57</v>
      </c>
      <c r="R19" s="483">
        <f>SUMIFS(Data!$T:$T,Data!$S:$S,'Career Launch Base &amp; FTE'!$A19,Data!$C:$C,'Career Launch Base &amp; FTE'!R$6)</f>
        <v>12.712</v>
      </c>
      <c r="S19" s="483">
        <f>SUMIFS(Data!$T:$T,Data!$S:$S,'Career Launch Base &amp; FTE'!$A19,Data!$C:$C,'Career Launch Base &amp; FTE'!S$6)</f>
        <v>7.5650000000000004</v>
      </c>
      <c r="T19" s="473">
        <v>0.76700000000000002</v>
      </c>
      <c r="U19" s="472">
        <v>0</v>
      </c>
      <c r="V19" s="471">
        <v>0</v>
      </c>
      <c r="W19" s="473">
        <v>3.0640000000000001</v>
      </c>
      <c r="X19" s="470">
        <v>1.2769999999999999</v>
      </c>
      <c r="Y19" s="473">
        <f t="shared" si="8"/>
        <v>0.91600000000000004</v>
      </c>
      <c r="Z19" s="472">
        <f t="shared" si="9"/>
        <v>10.57</v>
      </c>
      <c r="AA19" s="471">
        <f t="shared" si="10"/>
        <v>12.712</v>
      </c>
      <c r="AB19" s="473">
        <f t="shared" si="11"/>
        <v>7.5650000000000004</v>
      </c>
      <c r="AC19" s="473">
        <f t="shared" si="12"/>
        <v>10.587666666666667</v>
      </c>
      <c r="AD19" s="556" t="s">
        <v>770</v>
      </c>
    </row>
    <row r="20" spans="1:30">
      <c r="A20" s="464" t="s">
        <v>631</v>
      </c>
      <c r="B20" s="309" t="s">
        <v>648</v>
      </c>
      <c r="C20" s="469"/>
      <c r="D20" s="468">
        <v>63.7</v>
      </c>
      <c r="E20" s="468">
        <v>57.92</v>
      </c>
      <c r="F20" s="468"/>
      <c r="G20" s="468"/>
      <c r="H20" s="468"/>
      <c r="I20" s="467">
        <f>AVERAGE(D20:E20)</f>
        <v>60.81</v>
      </c>
      <c r="J20" s="469"/>
      <c r="K20" s="469">
        <f>MIN(I20,E20)</f>
        <v>57.92</v>
      </c>
      <c r="L20" s="469"/>
      <c r="M20" s="469"/>
      <c r="N20" s="481">
        <v>12</v>
      </c>
      <c r="O20" s="482">
        <f t="shared" si="2"/>
        <v>69.92</v>
      </c>
      <c r="P20" s="483">
        <f>SUMIFS(Data!$T:$T,Data!$S:$S,'Career Launch Base &amp; FTE'!$A20,Data!$C:$C,'Career Launch Base &amp; FTE'!P$6)</f>
        <v>18.928999999999998</v>
      </c>
      <c r="Q20" s="483">
        <f>SUMIFS(Data!$T:$T,Data!$S:$S,'Career Launch Base &amp; FTE'!$A20,Data!$C:$C,'Career Launch Base &amp; FTE'!Q$6)</f>
        <v>20.526</v>
      </c>
      <c r="R20" s="483">
        <f>SUMIFS(Data!$T:$T,Data!$S:$S,'Career Launch Base &amp; FTE'!$A20,Data!$C:$C,'Career Launch Base &amp; FTE'!R$6)</f>
        <v>6.6619999999999999</v>
      </c>
      <c r="S20" s="483">
        <f>SUMIFS(Data!$T:$T,Data!$S:$S,'Career Launch Base &amp; FTE'!$A20,Data!$C:$C,'Career Launch Base &amp; FTE'!S$6)</f>
        <v>8.3460000000000001</v>
      </c>
      <c r="T20" s="469">
        <v>11.531000000000001</v>
      </c>
      <c r="U20" s="468">
        <v>1.532</v>
      </c>
      <c r="V20" s="467">
        <v>15.323</v>
      </c>
      <c r="W20" s="469">
        <v>21.33</v>
      </c>
      <c r="X20" s="466">
        <v>16.571999999999999</v>
      </c>
      <c r="Y20" s="469">
        <f>P20</f>
        <v>18.928999999999998</v>
      </c>
      <c r="Z20" s="468">
        <f t="shared" si="9"/>
        <v>20.526</v>
      </c>
      <c r="AA20" s="467">
        <f t="shared" si="10"/>
        <v>6.6619999999999999</v>
      </c>
      <c r="AB20" s="469">
        <f t="shared" si="11"/>
        <v>8.3460000000000001</v>
      </c>
      <c r="AC20" s="555">
        <f t="shared" si="12"/>
        <v>18.15433333333333</v>
      </c>
      <c r="AD20" s="558" t="s">
        <v>770</v>
      </c>
    </row>
    <row r="21" spans="1:30">
      <c r="A21" s="330" t="s">
        <v>661</v>
      </c>
      <c r="B21" s="474" t="s">
        <v>662</v>
      </c>
      <c r="C21" s="473"/>
      <c r="D21" s="472"/>
      <c r="E21" s="472"/>
      <c r="F21" s="472"/>
      <c r="G21" s="472"/>
      <c r="H21" s="472"/>
      <c r="I21" s="471"/>
      <c r="J21" s="473"/>
      <c r="K21" s="473"/>
      <c r="L21" s="473"/>
      <c r="M21" s="473"/>
      <c r="N21" s="481">
        <v>10</v>
      </c>
      <c r="O21" s="482">
        <f t="shared" si="2"/>
        <v>10</v>
      </c>
      <c r="P21" s="483">
        <f>SUMIFS(Data!$T:$T,Data!$S:$S,'Career Launch Base &amp; FTE'!$A21,Data!$C:$C,'Career Launch Base &amp; FTE'!P$6)</f>
        <v>24.413</v>
      </c>
      <c r="Q21" s="483">
        <f>SUMIFS(Data!$T:$T,Data!$S:$S,'Career Launch Base &amp; FTE'!$A21,Data!$C:$C,'Career Launch Base &amp; FTE'!Q$6)</f>
        <v>25.271999999999998</v>
      </c>
      <c r="R21" s="483">
        <f>SUMIFS(Data!$T:$T,Data!$S:$S,'Career Launch Base &amp; FTE'!$A21,Data!$C:$C,'Career Launch Base &amp; FTE'!R$6)</f>
        <v>14.805999999999999</v>
      </c>
      <c r="S21" s="483">
        <f>SUMIFS(Data!$T:$T,Data!$S:$S,'Career Launch Base &amp; FTE'!$A21,Data!$C:$C,'Career Launch Base &amp; FTE'!S$6)</f>
        <v>28.07</v>
      </c>
      <c r="T21" s="473">
        <v>30.407</v>
      </c>
      <c r="U21" s="472">
        <v>30.071000000000002</v>
      </c>
      <c r="V21" s="471">
        <v>21.140999999999998</v>
      </c>
      <c r="W21" s="473">
        <v>34.670999999999999</v>
      </c>
      <c r="X21" s="470">
        <v>38.763333333333328</v>
      </c>
      <c r="Y21" s="473">
        <f>P21</f>
        <v>24.413</v>
      </c>
      <c r="Z21" s="472">
        <f t="shared" ref="Z21" si="13">Q21</f>
        <v>25.271999999999998</v>
      </c>
      <c r="AA21" s="471">
        <f t="shared" ref="AA21" si="14">R21</f>
        <v>14.805999999999999</v>
      </c>
      <c r="AB21" s="473">
        <f t="shared" ref="AB21" si="15">S21</f>
        <v>28.07</v>
      </c>
      <c r="AC21" s="473">
        <f t="shared" ref="AC21" si="16">SUM(Y21:AB21)/3</f>
        <v>30.853666666666669</v>
      </c>
      <c r="AD21" s="556" t="s">
        <v>770</v>
      </c>
    </row>
    <row r="22" spans="1:30">
      <c r="A22" s="464" t="s">
        <v>632</v>
      </c>
      <c r="B22" s="309" t="s">
        <v>649</v>
      </c>
      <c r="C22" s="469"/>
      <c r="D22" s="468">
        <v>38.22</v>
      </c>
      <c r="E22" s="468">
        <v>23.28</v>
      </c>
      <c r="F22" s="468"/>
      <c r="G22" s="468"/>
      <c r="H22" s="468"/>
      <c r="I22" s="467">
        <f>AVERAGE(D22:E22)</f>
        <v>30.75</v>
      </c>
      <c r="J22" s="469"/>
      <c r="K22" s="469">
        <f>MIN(I22,E22)</f>
        <v>23.28</v>
      </c>
      <c r="L22" s="469"/>
      <c r="M22" s="469"/>
      <c r="N22" s="481">
        <v>12</v>
      </c>
      <c r="O22" s="482">
        <f t="shared" si="2"/>
        <v>35.28</v>
      </c>
      <c r="P22" s="483">
        <f>SUMIFS(Data!$T:$T,Data!$S:$S,'Career Launch Base &amp; FTE'!$A22,Data!$C:$C,'Career Launch Base &amp; FTE'!P$6)</f>
        <v>1.6659999999999999</v>
      </c>
      <c r="Q22" s="483">
        <f>SUMIFS(Data!$T:$T,Data!$S:$S,'Career Launch Base &amp; FTE'!$A22,Data!$C:$C,'Career Launch Base &amp; FTE'!Q$6)</f>
        <v>40.192</v>
      </c>
      <c r="R22" s="483">
        <f>SUMIFS(Data!$T:$T,Data!$S:$S,'Career Launch Base &amp; FTE'!$A22,Data!$C:$C,'Career Launch Base &amp; FTE'!R$6)</f>
        <v>43.115000000000002</v>
      </c>
      <c r="S22" s="483">
        <f>SUMIFS(Data!$T:$T,Data!$S:$S,'Career Launch Base &amp; FTE'!$A22,Data!$C:$C,'Career Launch Base &amp; FTE'!S$6)</f>
        <v>40.107999999999898</v>
      </c>
      <c r="T22" s="469">
        <v>1.2</v>
      </c>
      <c r="U22" s="468">
        <v>31.527999999999899</v>
      </c>
      <c r="V22" s="467">
        <v>38.1859999999999</v>
      </c>
      <c r="W22" s="469">
        <v>37.706999999999901</v>
      </c>
      <c r="X22" s="466">
        <v>36.206999999999901</v>
      </c>
      <c r="Y22" s="469">
        <f t="shared" si="8"/>
        <v>1.6659999999999999</v>
      </c>
      <c r="Z22" s="468">
        <f t="shared" si="9"/>
        <v>40.192</v>
      </c>
      <c r="AA22" s="467">
        <f t="shared" si="10"/>
        <v>43.115000000000002</v>
      </c>
      <c r="AB22" s="469">
        <f t="shared" si="11"/>
        <v>40.107999999999898</v>
      </c>
      <c r="AC22" s="469">
        <f t="shared" si="12"/>
        <v>41.693666666666637</v>
      </c>
      <c r="AD22" s="557" t="s">
        <v>770</v>
      </c>
    </row>
    <row r="23" spans="1:30">
      <c r="A23" s="464" t="s">
        <v>663</v>
      </c>
      <c r="B23" s="474" t="s">
        <v>676</v>
      </c>
      <c r="C23" s="473"/>
      <c r="D23" s="472"/>
      <c r="E23" s="472"/>
      <c r="F23" s="472">
        <v>35.24</v>
      </c>
      <c r="G23" s="472">
        <v>22.406000000000002</v>
      </c>
      <c r="H23" s="472"/>
      <c r="I23" s="471">
        <f t="shared" ref="I23:I34" si="17">AVERAGE(F23:G23)</f>
        <v>28.823</v>
      </c>
      <c r="J23" s="473"/>
      <c r="K23" s="473"/>
      <c r="L23" s="473">
        <f>MIN(G23:I23)</f>
        <v>22.406000000000002</v>
      </c>
      <c r="M23" s="473"/>
      <c r="N23" s="481">
        <v>15</v>
      </c>
      <c r="O23" s="482">
        <f t="shared" si="2"/>
        <v>37.406000000000006</v>
      </c>
      <c r="P23" s="483">
        <f>SUMIFS(Data!$T:$T,Data!$S:$S,'Career Launch Base &amp; FTE'!$A23,Data!$C:$C,'Career Launch Base &amp; FTE'!P$6)</f>
        <v>8.7929999999999993</v>
      </c>
      <c r="Q23" s="483">
        <f>SUMIFS(Data!$T:$T,Data!$S:$S,'Career Launch Base &amp; FTE'!$A23,Data!$C:$C,'Career Launch Base &amp; FTE'!Q$6)</f>
        <v>40.245999999999903</v>
      </c>
      <c r="R23" s="483">
        <f>SUMIFS(Data!$T:$T,Data!$S:$S,'Career Launch Base &amp; FTE'!$A23,Data!$C:$C,'Career Launch Base &amp; FTE'!R$6)</f>
        <v>31.9149999999999</v>
      </c>
      <c r="S23" s="483">
        <f>SUMIFS(Data!$T:$T,Data!$S:$S,'Career Launch Base &amp; FTE'!$A23,Data!$C:$C,'Career Launch Base &amp; FTE'!S$6)</f>
        <v>28.791</v>
      </c>
      <c r="T23" s="473">
        <v>11.791</v>
      </c>
      <c r="U23" s="472">
        <v>28.248999999999899</v>
      </c>
      <c r="V23" s="471">
        <v>26.849999999999898</v>
      </c>
      <c r="W23" s="473">
        <v>29.783999999999899</v>
      </c>
      <c r="X23" s="470">
        <v>32.224666666666565</v>
      </c>
      <c r="Y23" s="473">
        <f t="shared" ref="Y23:Y34" si="18">P23</f>
        <v>8.7929999999999993</v>
      </c>
      <c r="Z23" s="472">
        <f t="shared" ref="Z23:Z34" si="19">Q23</f>
        <v>40.245999999999903</v>
      </c>
      <c r="AA23" s="471">
        <f t="shared" ref="AA23:AA34" si="20">R23</f>
        <v>31.9149999999999</v>
      </c>
      <c r="AB23" s="473">
        <f t="shared" ref="AB23:AB34" si="21">S23</f>
        <v>28.791</v>
      </c>
      <c r="AC23" s="473">
        <f t="shared" ref="AC23:AC34" si="22">SUM(Y23:AB23)/3</f>
        <v>36.581666666666599</v>
      </c>
      <c r="AD23" s="556" t="s">
        <v>770</v>
      </c>
    </row>
    <row r="24" spans="1:30">
      <c r="A24" s="464" t="s">
        <v>664</v>
      </c>
      <c r="B24" s="309" t="s">
        <v>677</v>
      </c>
      <c r="C24" s="469"/>
      <c r="D24" s="468"/>
      <c r="E24" s="468"/>
      <c r="F24" s="468">
        <v>37.19</v>
      </c>
      <c r="G24" s="468">
        <v>33.06</v>
      </c>
      <c r="H24" s="468"/>
      <c r="I24" s="467">
        <f t="shared" si="17"/>
        <v>35.125</v>
      </c>
      <c r="J24" s="469"/>
      <c r="K24" s="469"/>
      <c r="L24" s="469">
        <f>MIN(G24:I24)</f>
        <v>33.06</v>
      </c>
      <c r="M24" s="469"/>
      <c r="N24" s="481">
        <v>10</v>
      </c>
      <c r="O24" s="482">
        <f t="shared" si="2"/>
        <v>43.06</v>
      </c>
      <c r="P24" s="483">
        <f>SUMIFS(Data!$T:$T,Data!$S:$S,'Career Launch Base &amp; FTE'!$A24,Data!$C:$C,'Career Launch Base &amp; FTE'!P$6)</f>
        <v>23.591000000000001</v>
      </c>
      <c r="Q24" s="483">
        <f>SUMIFS(Data!$T:$T,Data!$S:$S,'Career Launch Base &amp; FTE'!$A24,Data!$C:$C,'Career Launch Base &amp; FTE'!Q$6)</f>
        <v>43.530999999999899</v>
      </c>
      <c r="R24" s="483">
        <f>SUMIFS(Data!$T:$T,Data!$S:$S,'Career Launch Base &amp; FTE'!$A24,Data!$C:$C,'Career Launch Base &amp; FTE'!R$6)</f>
        <v>38.064999999999898</v>
      </c>
      <c r="S24" s="483">
        <f>SUMIFS(Data!$T:$T,Data!$S:$S,'Career Launch Base &amp; FTE'!$A24,Data!$C:$C,'Career Launch Base &amp; FTE'!S$6)</f>
        <v>47.395999999999901</v>
      </c>
      <c r="T24" s="469">
        <v>13.394</v>
      </c>
      <c r="U24" s="468">
        <v>29.523</v>
      </c>
      <c r="V24" s="467">
        <v>29.992000000000001</v>
      </c>
      <c r="W24" s="469">
        <v>34.392999999999901</v>
      </c>
      <c r="X24" s="466">
        <v>35.767333333333305</v>
      </c>
      <c r="Y24" s="469">
        <f t="shared" si="18"/>
        <v>23.591000000000001</v>
      </c>
      <c r="Z24" s="468">
        <f t="shared" si="19"/>
        <v>43.530999999999899</v>
      </c>
      <c r="AA24" s="467">
        <f t="shared" si="20"/>
        <v>38.064999999999898</v>
      </c>
      <c r="AB24" s="469">
        <f t="shared" si="21"/>
        <v>47.395999999999901</v>
      </c>
      <c r="AC24" s="469">
        <f t="shared" si="22"/>
        <v>50.860999999999898</v>
      </c>
      <c r="AD24" s="557" t="s">
        <v>770</v>
      </c>
    </row>
    <row r="25" spans="1:30">
      <c r="A25" s="464" t="s">
        <v>665</v>
      </c>
      <c r="B25" s="474" t="s">
        <v>678</v>
      </c>
      <c r="C25" s="473"/>
      <c r="D25" s="472"/>
      <c r="E25" s="472"/>
      <c r="F25" s="472">
        <v>32.409999999999997</v>
      </c>
      <c r="G25" s="472">
        <v>51.58</v>
      </c>
      <c r="H25" s="472"/>
      <c r="I25" s="471">
        <f t="shared" si="17"/>
        <v>41.994999999999997</v>
      </c>
      <c r="J25" s="473"/>
      <c r="K25" s="473"/>
      <c r="L25" s="473">
        <f t="shared" ref="L25:L34" si="23">MIN(G25:I25)</f>
        <v>41.994999999999997</v>
      </c>
      <c r="M25" s="473"/>
      <c r="N25" s="481">
        <v>10</v>
      </c>
      <c r="O25" s="482">
        <f t="shared" si="2"/>
        <v>51.994999999999997</v>
      </c>
      <c r="P25" s="483">
        <f>SUMIFS(Data!$T:$T,Data!$S:$S,'Career Launch Base &amp; FTE'!$A25,Data!$C:$C,'Career Launch Base &amp; FTE'!P$6)</f>
        <v>61.671999999999798</v>
      </c>
      <c r="Q25" s="483">
        <f>SUMIFS(Data!$T:$T,Data!$S:$S,'Career Launch Base &amp; FTE'!$A25,Data!$C:$C,'Career Launch Base &amp; FTE'!Q$6)</f>
        <v>66.6009999999998</v>
      </c>
      <c r="R25" s="483">
        <f>SUMIFS(Data!$T:$T,Data!$S:$S,'Career Launch Base &amp; FTE'!$A25,Data!$C:$C,'Career Launch Base &amp; FTE'!R$6)</f>
        <v>73.859999999999701</v>
      </c>
      <c r="S25" s="483">
        <f>SUMIFS(Data!$T:$T,Data!$S:$S,'Career Launch Base &amp; FTE'!$A25,Data!$C:$C,'Career Launch Base &amp; FTE'!S$6)</f>
        <v>68.931999999999803</v>
      </c>
      <c r="T25" s="473">
        <v>37.628999999999898</v>
      </c>
      <c r="U25" s="472">
        <v>60.938999999999801</v>
      </c>
      <c r="V25" s="471">
        <v>62.2719999999998</v>
      </c>
      <c r="W25" s="473">
        <v>58.541999999999803</v>
      </c>
      <c r="X25" s="470">
        <v>73.127333333333098</v>
      </c>
      <c r="Y25" s="473">
        <f t="shared" si="18"/>
        <v>61.671999999999798</v>
      </c>
      <c r="Z25" s="472">
        <f t="shared" si="19"/>
        <v>66.6009999999998</v>
      </c>
      <c r="AA25" s="471">
        <f t="shared" si="20"/>
        <v>73.859999999999701</v>
      </c>
      <c r="AB25" s="473">
        <f t="shared" si="21"/>
        <v>68.931999999999803</v>
      </c>
      <c r="AC25" s="473">
        <f t="shared" si="22"/>
        <v>90.354999999999691</v>
      </c>
      <c r="AD25" s="556" t="s">
        <v>770</v>
      </c>
    </row>
    <row r="26" spans="1:30">
      <c r="A26" s="464" t="s">
        <v>666</v>
      </c>
      <c r="B26" s="309" t="s">
        <v>679</v>
      </c>
      <c r="C26" s="469"/>
      <c r="D26" s="468"/>
      <c r="E26" s="468"/>
      <c r="F26" s="468">
        <v>47.12</v>
      </c>
      <c r="G26" s="468">
        <v>40.549999999999997</v>
      </c>
      <c r="H26" s="468"/>
      <c r="I26" s="467">
        <f t="shared" si="17"/>
        <v>43.834999999999994</v>
      </c>
      <c r="J26" s="469"/>
      <c r="K26" s="469"/>
      <c r="L26" s="469">
        <f t="shared" si="23"/>
        <v>40.549999999999997</v>
      </c>
      <c r="M26" s="469"/>
      <c r="N26" s="481">
        <v>3</v>
      </c>
      <c r="O26" s="482">
        <f t="shared" si="2"/>
        <v>43.55</v>
      </c>
      <c r="P26" s="483">
        <f>SUMIFS(Data!$T:$T,Data!$S:$S,'Career Launch Base &amp; FTE'!$A26,Data!$C:$C,'Career Launch Base &amp; FTE'!P$6)</f>
        <v>27.516999999999999</v>
      </c>
      <c r="Q26" s="483">
        <f>SUMIFS(Data!$T:$T,Data!$S:$S,'Career Launch Base &amp; FTE'!$A26,Data!$C:$C,'Career Launch Base &amp; FTE'!Q$6)</f>
        <v>55.157999999999902</v>
      </c>
      <c r="R26" s="483">
        <f>SUMIFS(Data!$T:$T,Data!$S:$S,'Career Launch Base &amp; FTE'!$A26,Data!$C:$C,'Career Launch Base &amp; FTE'!R$6)</f>
        <v>51.561999999999898</v>
      </c>
      <c r="S26" s="483">
        <f>SUMIFS(Data!$T:$T,Data!$S:$S,'Career Launch Base &amp; FTE'!$A26,Data!$C:$C,'Career Launch Base &amp; FTE'!S$6)</f>
        <v>55.759999999999899</v>
      </c>
      <c r="T26" s="469">
        <v>23.587</v>
      </c>
      <c r="U26" s="468">
        <v>41.096999999999902</v>
      </c>
      <c r="V26" s="467">
        <v>43.238999999999898</v>
      </c>
      <c r="W26" s="469">
        <v>48.634999999999899</v>
      </c>
      <c r="X26" s="466">
        <v>52.1859999999999</v>
      </c>
      <c r="Y26" s="469">
        <f t="shared" si="18"/>
        <v>27.516999999999999</v>
      </c>
      <c r="Z26" s="468">
        <f t="shared" si="19"/>
        <v>55.157999999999902</v>
      </c>
      <c r="AA26" s="467">
        <f t="shared" si="20"/>
        <v>51.561999999999898</v>
      </c>
      <c r="AB26" s="469">
        <f t="shared" si="21"/>
        <v>55.759999999999899</v>
      </c>
      <c r="AC26" s="469">
        <f t="shared" si="22"/>
        <v>63.332333333333231</v>
      </c>
      <c r="AD26" s="557" t="s">
        <v>770</v>
      </c>
    </row>
    <row r="27" spans="1:30">
      <c r="A27" s="464" t="s">
        <v>667</v>
      </c>
      <c r="B27" s="474" t="s">
        <v>680</v>
      </c>
      <c r="C27" s="473"/>
      <c r="D27" s="472"/>
      <c r="E27" s="472"/>
      <c r="F27" s="472">
        <v>15.68</v>
      </c>
      <c r="G27" s="472">
        <v>20.260000000000002</v>
      </c>
      <c r="H27" s="472"/>
      <c r="I27" s="471">
        <f t="shared" si="17"/>
        <v>17.97</v>
      </c>
      <c r="J27" s="473"/>
      <c r="K27" s="473"/>
      <c r="L27" s="473">
        <f t="shared" si="23"/>
        <v>17.97</v>
      </c>
      <c r="M27" s="473"/>
      <c r="N27" s="481">
        <v>5</v>
      </c>
      <c r="O27" s="482">
        <f t="shared" si="2"/>
        <v>22.97</v>
      </c>
      <c r="P27" s="483">
        <f>SUMIFS(Data!$T:$T,Data!$S:$S,'Career Launch Base &amp; FTE'!$A27,Data!$C:$C,'Career Launch Base &amp; FTE'!P$6)</f>
        <v>0.86599999999999999</v>
      </c>
      <c r="Q27" s="483">
        <f>SUMIFS(Data!$T:$T,Data!$S:$S,'Career Launch Base &amp; FTE'!$A27,Data!$C:$C,'Career Launch Base &amp; FTE'!Q$6)</f>
        <v>16.062000000000001</v>
      </c>
      <c r="R27" s="483">
        <f>SUMIFS(Data!$T:$T,Data!$S:$S,'Career Launch Base &amp; FTE'!$A27,Data!$C:$C,'Career Launch Base &amp; FTE'!R$6)</f>
        <v>15.396000000000001</v>
      </c>
      <c r="S27" s="483">
        <f>SUMIFS(Data!$T:$T,Data!$S:$S,'Career Launch Base &amp; FTE'!$A27,Data!$C:$C,'Career Launch Base &amp; FTE'!S$6)</f>
        <v>17.79</v>
      </c>
      <c r="T27" s="473">
        <v>2.7320000000000002</v>
      </c>
      <c r="U27" s="472">
        <v>20.460999999999999</v>
      </c>
      <c r="V27" s="471">
        <v>19.463000000000001</v>
      </c>
      <c r="W27" s="473">
        <v>17.523</v>
      </c>
      <c r="X27" s="470">
        <v>20.059666666666669</v>
      </c>
      <c r="Y27" s="473">
        <f t="shared" si="18"/>
        <v>0.86599999999999999</v>
      </c>
      <c r="Z27" s="472">
        <f t="shared" si="19"/>
        <v>16.062000000000001</v>
      </c>
      <c r="AA27" s="471">
        <f t="shared" si="20"/>
        <v>15.396000000000001</v>
      </c>
      <c r="AB27" s="473">
        <f t="shared" si="21"/>
        <v>17.79</v>
      </c>
      <c r="AC27" s="473">
        <f t="shared" si="22"/>
        <v>16.704666666666665</v>
      </c>
      <c r="AD27" s="556" t="s">
        <v>770</v>
      </c>
    </row>
    <row r="28" spans="1:30">
      <c r="A28" s="464" t="s">
        <v>668</v>
      </c>
      <c r="B28" s="309" t="s">
        <v>773</v>
      </c>
      <c r="C28" s="469"/>
      <c r="D28" s="468"/>
      <c r="E28" s="468"/>
      <c r="F28" s="468">
        <v>18.52</v>
      </c>
      <c r="G28" s="468">
        <v>21.43</v>
      </c>
      <c r="H28" s="468"/>
      <c r="I28" s="467">
        <f t="shared" si="17"/>
        <v>19.975000000000001</v>
      </c>
      <c r="J28" s="469"/>
      <c r="K28" s="469"/>
      <c r="L28" s="469">
        <f t="shared" si="23"/>
        <v>19.975000000000001</v>
      </c>
      <c r="M28" s="469"/>
      <c r="N28" s="481">
        <v>10</v>
      </c>
      <c r="O28" s="482">
        <f t="shared" si="2"/>
        <v>29.975000000000001</v>
      </c>
      <c r="P28" s="483">
        <f>SUMIFS(Data!$T:$T,Data!$S:$S,'Career Launch Base &amp; FTE'!$A28,Data!$C:$C,'Career Launch Base &amp; FTE'!P$6)</f>
        <v>8.0640000000000001</v>
      </c>
      <c r="Q28" s="483">
        <f>SUMIFS(Data!$T:$T,Data!$S:$S,'Career Launch Base &amp; FTE'!$A28,Data!$C:$C,'Career Launch Base &amp; FTE'!Q$6)</f>
        <v>26.178999999999998</v>
      </c>
      <c r="R28" s="483">
        <f>SUMIFS(Data!$T:$T,Data!$S:$S,'Career Launch Base &amp; FTE'!$A28,Data!$C:$C,'Career Launch Base &amp; FTE'!R$6)</f>
        <v>26.914999999999999</v>
      </c>
      <c r="S28" s="483">
        <f>SUMIFS(Data!$T:$T,Data!$S:$S,'Career Launch Base &amp; FTE'!$A28,Data!$C:$C,'Career Launch Base &amp; FTE'!S$6)</f>
        <v>25.388000000000002</v>
      </c>
      <c r="T28" s="469">
        <v>4.0670000000000002</v>
      </c>
      <c r="U28" s="468">
        <v>22.916</v>
      </c>
      <c r="V28" s="467">
        <v>18.119</v>
      </c>
      <c r="W28" s="469">
        <v>12.329000000000001</v>
      </c>
      <c r="X28" s="466">
        <v>19.143666666666668</v>
      </c>
      <c r="Y28" s="469">
        <f t="shared" si="18"/>
        <v>8.0640000000000001</v>
      </c>
      <c r="Z28" s="468">
        <f t="shared" si="19"/>
        <v>26.178999999999998</v>
      </c>
      <c r="AA28" s="467">
        <f t="shared" si="20"/>
        <v>26.914999999999999</v>
      </c>
      <c r="AB28" s="469">
        <f t="shared" si="21"/>
        <v>25.388000000000002</v>
      </c>
      <c r="AC28" s="469">
        <f t="shared" si="22"/>
        <v>28.848666666666663</v>
      </c>
      <c r="AD28" s="557" t="s">
        <v>769</v>
      </c>
    </row>
    <row r="29" spans="1:30">
      <c r="A29" s="464" t="s">
        <v>669</v>
      </c>
      <c r="B29" s="474" t="s">
        <v>767</v>
      </c>
      <c r="C29" s="473"/>
      <c r="D29" s="472"/>
      <c r="E29" s="472"/>
      <c r="F29" s="472">
        <v>18.809999999999999</v>
      </c>
      <c r="G29" s="472">
        <v>20.22</v>
      </c>
      <c r="H29" s="472"/>
      <c r="I29" s="471">
        <f t="shared" si="17"/>
        <v>19.515000000000001</v>
      </c>
      <c r="J29" s="473"/>
      <c r="K29" s="473"/>
      <c r="L29" s="473">
        <f t="shared" si="23"/>
        <v>19.515000000000001</v>
      </c>
      <c r="M29" s="473"/>
      <c r="N29" s="481">
        <v>8</v>
      </c>
      <c r="O29" s="482">
        <f t="shared" si="2"/>
        <v>27.515000000000001</v>
      </c>
      <c r="P29" s="483">
        <f>SUMIFS(Data!$T:$T,Data!$S:$S,'Career Launch Base &amp; FTE'!$A29,Data!$C:$C,'Career Launch Base &amp; FTE'!P$6)</f>
        <v>6.266</v>
      </c>
      <c r="Q29" s="483">
        <f>SUMIFS(Data!$T:$T,Data!$S:$S,'Career Launch Base &amp; FTE'!$A29,Data!$C:$C,'Career Launch Base &amp; FTE'!Q$6)</f>
        <v>27.321999999999999</v>
      </c>
      <c r="R29" s="483">
        <f>SUMIFS(Data!$T:$T,Data!$S:$S,'Career Launch Base &amp; FTE'!$A29,Data!$C:$C,'Career Launch Base &amp; FTE'!R$6)</f>
        <v>24.324000000000002</v>
      </c>
      <c r="S29" s="483">
        <f>SUMIFS(Data!$T:$T,Data!$S:$S,'Career Launch Base &amp; FTE'!$A29,Data!$C:$C,'Career Launch Base &amp; FTE'!S$6)</f>
        <v>23.128</v>
      </c>
      <c r="T29" s="473">
        <v>5.9329999999999998</v>
      </c>
      <c r="U29" s="472">
        <v>24.66</v>
      </c>
      <c r="V29" s="471">
        <v>20.524999999999999</v>
      </c>
      <c r="W29" s="473">
        <v>21.327999999999999</v>
      </c>
      <c r="X29" s="470">
        <v>24.148666666666667</v>
      </c>
      <c r="Y29" s="473">
        <f t="shared" si="18"/>
        <v>6.266</v>
      </c>
      <c r="Z29" s="472">
        <f t="shared" si="19"/>
        <v>27.321999999999999</v>
      </c>
      <c r="AA29" s="471">
        <f t="shared" si="20"/>
        <v>24.324000000000002</v>
      </c>
      <c r="AB29" s="473">
        <f t="shared" si="21"/>
        <v>23.128</v>
      </c>
      <c r="AC29" s="473">
        <f t="shared" si="22"/>
        <v>27.013333333333335</v>
      </c>
      <c r="AD29" s="556" t="s">
        <v>770</v>
      </c>
    </row>
    <row r="30" spans="1:30">
      <c r="A30" s="464" t="s">
        <v>670</v>
      </c>
      <c r="B30" s="309" t="s">
        <v>681</v>
      </c>
      <c r="C30" s="469"/>
      <c r="D30" s="468"/>
      <c r="E30" s="468"/>
      <c r="F30" s="468">
        <v>76.64</v>
      </c>
      <c r="G30" s="468">
        <v>66.78</v>
      </c>
      <c r="H30" s="468"/>
      <c r="I30" s="467">
        <f t="shared" si="17"/>
        <v>71.710000000000008</v>
      </c>
      <c r="J30" s="469"/>
      <c r="K30" s="469"/>
      <c r="L30" s="469">
        <f t="shared" si="23"/>
        <v>66.78</v>
      </c>
      <c r="M30" s="469"/>
      <c r="N30" s="481">
        <v>26</v>
      </c>
      <c r="O30" s="482">
        <f t="shared" si="2"/>
        <v>92.78</v>
      </c>
      <c r="P30" s="483">
        <f>SUMIFS(Data!$T:$T,Data!$S:$S,'Career Launch Base &amp; FTE'!$A30,Data!$C:$C,'Career Launch Base &amp; FTE'!P$6)</f>
        <v>10.657</v>
      </c>
      <c r="Q30" s="483">
        <f>SUMIFS(Data!$T:$T,Data!$S:$S,'Career Launch Base &amp; FTE'!$A30,Data!$C:$C,'Career Launch Base &amp; FTE'!Q$6)</f>
        <v>63.269999999999797</v>
      </c>
      <c r="R30" s="483">
        <f>SUMIFS(Data!$T:$T,Data!$S:$S,'Career Launch Base &amp; FTE'!$A30,Data!$C:$C,'Career Launch Base &amp; FTE'!R$6)</f>
        <v>76.257999999999697</v>
      </c>
      <c r="S30" s="483">
        <f>SUMIFS(Data!$T:$T,Data!$S:$S,'Career Launch Base &amp; FTE'!$A30,Data!$C:$C,'Career Launch Base &amp; FTE'!S$6)</f>
        <v>68.268999999999707</v>
      </c>
      <c r="T30" s="469">
        <v>8.2590000000000003</v>
      </c>
      <c r="U30" s="468">
        <v>61.4059999999998</v>
      </c>
      <c r="V30" s="467">
        <v>80.985999999999706</v>
      </c>
      <c r="W30" s="469">
        <v>66.400999999999797</v>
      </c>
      <c r="X30" s="466">
        <v>72.350666666666427</v>
      </c>
      <c r="Y30" s="469">
        <f t="shared" si="18"/>
        <v>10.657</v>
      </c>
      <c r="Z30" s="468">
        <f t="shared" si="19"/>
        <v>63.269999999999797</v>
      </c>
      <c r="AA30" s="467">
        <f t="shared" si="20"/>
        <v>76.257999999999697</v>
      </c>
      <c r="AB30" s="469">
        <f t="shared" si="21"/>
        <v>68.268999999999707</v>
      </c>
      <c r="AC30" s="469">
        <f t="shared" si="22"/>
        <v>72.817999999999742</v>
      </c>
      <c r="AD30" s="557" t="s">
        <v>770</v>
      </c>
    </row>
    <row r="31" spans="1:30">
      <c r="A31" s="464" t="s">
        <v>671</v>
      </c>
      <c r="B31" s="474" t="s">
        <v>682</v>
      </c>
      <c r="C31" s="473"/>
      <c r="D31" s="472"/>
      <c r="E31" s="472"/>
      <c r="F31" s="472">
        <v>49.235999999999997</v>
      </c>
      <c r="G31" s="472">
        <v>163.39399999999998</v>
      </c>
      <c r="H31" s="472"/>
      <c r="I31" s="471">
        <f t="shared" si="17"/>
        <v>106.31499999999998</v>
      </c>
      <c r="J31" s="473"/>
      <c r="K31" s="473"/>
      <c r="L31" s="473">
        <f t="shared" si="23"/>
        <v>106.31499999999998</v>
      </c>
      <c r="M31" s="473"/>
      <c r="N31" s="481">
        <v>20</v>
      </c>
      <c r="O31" s="482">
        <f t="shared" si="2"/>
        <v>126.31499999999998</v>
      </c>
      <c r="P31" s="483">
        <f>SUMIFS(Data!$T:$T,Data!$S:$S,'Career Launch Base &amp; FTE'!$A31,Data!$C:$C,'Career Launch Base &amp; FTE'!P$6)</f>
        <v>44.392000000000003</v>
      </c>
      <c r="Q31" s="483">
        <f>SUMIFS(Data!$T:$T,Data!$S:$S,'Career Launch Base &amp; FTE'!$A31,Data!$C:$C,'Career Launch Base &amp; FTE'!Q$6)</f>
        <v>56.241999999999898</v>
      </c>
      <c r="R31" s="483">
        <f>SUMIFS(Data!$T:$T,Data!$S:$S,'Career Launch Base &amp; FTE'!$A31,Data!$C:$C,'Career Launch Base &amp; FTE'!R$6)</f>
        <v>93.535000000000096</v>
      </c>
      <c r="S31" s="483">
        <f>SUMIFS(Data!$T:$T,Data!$S:$S,'Career Launch Base &amp; FTE'!$A31,Data!$C:$C,'Career Launch Base &amp; FTE'!S$6)</f>
        <v>142.77199999999999</v>
      </c>
      <c r="T31" s="473">
        <v>127.79</v>
      </c>
      <c r="U31" s="472">
        <v>90.969999999999899</v>
      </c>
      <c r="V31" s="471">
        <v>86.793999999999897</v>
      </c>
      <c r="W31" s="473">
        <v>20.391999999999999</v>
      </c>
      <c r="X31" s="470">
        <v>108.6486666666666</v>
      </c>
      <c r="Y31" s="473">
        <f t="shared" si="18"/>
        <v>44.392000000000003</v>
      </c>
      <c r="Z31" s="472">
        <f t="shared" si="19"/>
        <v>56.241999999999898</v>
      </c>
      <c r="AA31" s="471">
        <f t="shared" si="20"/>
        <v>93.535000000000096</v>
      </c>
      <c r="AB31" s="473">
        <f t="shared" si="21"/>
        <v>142.77199999999999</v>
      </c>
      <c r="AC31" s="473">
        <f t="shared" si="22"/>
        <v>112.31366666666666</v>
      </c>
      <c r="AD31" s="556" t="s">
        <v>770</v>
      </c>
    </row>
    <row r="32" spans="1:30">
      <c r="A32" s="464" t="s">
        <v>672</v>
      </c>
      <c r="B32" s="309" t="s">
        <v>683</v>
      </c>
      <c r="C32" s="469"/>
      <c r="D32" s="468"/>
      <c r="E32" s="468"/>
      <c r="F32" s="468">
        <v>27.69</v>
      </c>
      <c r="G32" s="468">
        <v>26.22</v>
      </c>
      <c r="H32" s="468"/>
      <c r="I32" s="467">
        <f t="shared" si="17"/>
        <v>26.954999999999998</v>
      </c>
      <c r="J32" s="469"/>
      <c r="K32" s="469"/>
      <c r="L32" s="469">
        <f t="shared" si="23"/>
        <v>26.22</v>
      </c>
      <c r="M32" s="469"/>
      <c r="N32" s="481">
        <v>15</v>
      </c>
      <c r="O32" s="482">
        <f t="shared" si="2"/>
        <v>41.22</v>
      </c>
      <c r="P32" s="483">
        <f>SUMIFS(Data!$T:$T,Data!$S:$S,'Career Launch Base &amp; FTE'!$A32,Data!$C:$C,'Career Launch Base &amp; FTE'!P$6)</f>
        <v>21.524999999999999</v>
      </c>
      <c r="Q32" s="483">
        <f>SUMIFS(Data!$T:$T,Data!$S:$S,'Career Launch Base &amp; FTE'!$A32,Data!$C:$C,'Career Launch Base &amp; FTE'!Q$6)</f>
        <v>27.459</v>
      </c>
      <c r="R32" s="483">
        <f>SUMIFS(Data!$T:$T,Data!$S:$S,'Career Launch Base &amp; FTE'!$A32,Data!$C:$C,'Career Launch Base &amp; FTE'!R$6)</f>
        <v>25.056999999999999</v>
      </c>
      <c r="S32" s="483">
        <f>SUMIFS(Data!$T:$T,Data!$S:$S,'Career Launch Base &amp; FTE'!$A32,Data!$C:$C,'Career Launch Base &amp; FTE'!S$6)</f>
        <v>25.306999999999999</v>
      </c>
      <c r="T32" s="469">
        <v>15.827999999999999</v>
      </c>
      <c r="U32" s="468">
        <v>21.594999999999999</v>
      </c>
      <c r="V32" s="467">
        <v>23.390999999999998</v>
      </c>
      <c r="W32" s="469">
        <v>23.058</v>
      </c>
      <c r="X32" s="466">
        <v>27.957333333333334</v>
      </c>
      <c r="Y32" s="469">
        <f t="shared" si="18"/>
        <v>21.524999999999999</v>
      </c>
      <c r="Z32" s="468">
        <f t="shared" si="19"/>
        <v>27.459</v>
      </c>
      <c r="AA32" s="467">
        <f t="shared" si="20"/>
        <v>25.056999999999999</v>
      </c>
      <c r="AB32" s="469">
        <f t="shared" si="21"/>
        <v>25.306999999999999</v>
      </c>
      <c r="AC32" s="469">
        <f t="shared" si="22"/>
        <v>33.116</v>
      </c>
      <c r="AD32" s="557" t="s">
        <v>769</v>
      </c>
    </row>
    <row r="33" spans="1:30">
      <c r="A33" s="464" t="s">
        <v>673</v>
      </c>
      <c r="B33" s="474" t="s">
        <v>684</v>
      </c>
      <c r="C33" s="473"/>
      <c r="D33" s="472"/>
      <c r="E33" s="472"/>
      <c r="F33" s="472">
        <v>14.18</v>
      </c>
      <c r="G33" s="472">
        <v>19.46</v>
      </c>
      <c r="H33" s="472"/>
      <c r="I33" s="471">
        <f t="shared" si="17"/>
        <v>16.82</v>
      </c>
      <c r="J33" s="473"/>
      <c r="K33" s="473"/>
      <c r="L33" s="473">
        <f t="shared" si="23"/>
        <v>16.82</v>
      </c>
      <c r="M33" s="473"/>
      <c r="N33" s="481">
        <v>18</v>
      </c>
      <c r="O33" s="482">
        <f t="shared" si="2"/>
        <v>34.82</v>
      </c>
      <c r="P33" s="483">
        <f>SUMIFS(Data!$T:$T,Data!$S:$S,'Career Launch Base &amp; FTE'!$A33,Data!$C:$C,'Career Launch Base &amp; FTE'!P$6)</f>
        <v>11.529</v>
      </c>
      <c r="Q33" s="483">
        <f>SUMIFS(Data!$T:$T,Data!$S:$S,'Career Launch Base &amp; FTE'!$A33,Data!$C:$C,'Career Launch Base &amp; FTE'!Q$6)</f>
        <v>18</v>
      </c>
      <c r="R33" s="483">
        <f>SUMIFS(Data!$T:$T,Data!$S:$S,'Career Launch Base &amp; FTE'!$A33,Data!$C:$C,'Career Launch Base &amp; FTE'!R$6)</f>
        <v>15.727</v>
      </c>
      <c r="S33" s="483">
        <f>SUMIFS(Data!$T:$T,Data!$S:$S,'Career Launch Base &amp; FTE'!$A33,Data!$C:$C,'Career Launch Base &amp; FTE'!S$6)</f>
        <v>15.927</v>
      </c>
      <c r="T33" s="473">
        <v>11.196</v>
      </c>
      <c r="U33" s="472">
        <v>10</v>
      </c>
      <c r="V33" s="471">
        <v>11.196</v>
      </c>
      <c r="W33" s="473">
        <v>8.5299999999999994</v>
      </c>
      <c r="X33" s="470">
        <v>13.640666666666666</v>
      </c>
      <c r="Y33" s="473">
        <f t="shared" si="18"/>
        <v>11.529</v>
      </c>
      <c r="Z33" s="472">
        <f t="shared" si="19"/>
        <v>18</v>
      </c>
      <c r="AA33" s="471">
        <f t="shared" si="20"/>
        <v>15.727</v>
      </c>
      <c r="AB33" s="473">
        <f t="shared" si="21"/>
        <v>15.927</v>
      </c>
      <c r="AC33" s="473">
        <f t="shared" si="22"/>
        <v>20.394333333333332</v>
      </c>
      <c r="AD33" s="556" t="s">
        <v>769</v>
      </c>
    </row>
    <row r="34" spans="1:30">
      <c r="A34" s="515" t="s">
        <v>674</v>
      </c>
      <c r="B34" s="309" t="s">
        <v>685</v>
      </c>
      <c r="C34" s="469"/>
      <c r="D34" s="468"/>
      <c r="E34" s="468"/>
      <c r="F34" s="468">
        <v>5.74</v>
      </c>
      <c r="G34" s="468">
        <v>12.81</v>
      </c>
      <c r="H34" s="468"/>
      <c r="I34" s="467">
        <f t="shared" si="17"/>
        <v>9.2750000000000004</v>
      </c>
      <c r="J34" s="469"/>
      <c r="K34" s="469"/>
      <c r="L34" s="469">
        <f t="shared" si="23"/>
        <v>9.2750000000000004</v>
      </c>
      <c r="M34" s="469"/>
      <c r="N34" s="481">
        <v>10</v>
      </c>
      <c r="O34" s="482">
        <f t="shared" si="2"/>
        <v>19.274999999999999</v>
      </c>
      <c r="P34" s="483">
        <f>SUMIFS(Data!$T:$T,Data!$S:$S,'Career Launch Base &amp; FTE'!$A34,Data!$C:$C,'Career Launch Base &amp; FTE'!P$6)</f>
        <v>3.7010000000000001</v>
      </c>
      <c r="Q34" s="483">
        <f>SUMIFS(Data!$T:$T,Data!$S:$S,'Career Launch Base &amp; FTE'!$A34,Data!$C:$C,'Career Launch Base &amp; FTE'!Q$6)</f>
        <v>10.462</v>
      </c>
      <c r="R34" s="483">
        <f>SUMIFS(Data!$T:$T,Data!$S:$S,'Career Launch Base &amp; FTE'!$A34,Data!$C:$C,'Career Launch Base &amp; FTE'!R$6)</f>
        <v>7.8319999999999999</v>
      </c>
      <c r="S34" s="483">
        <f>SUMIFS(Data!$T:$T,Data!$S:$S,'Career Launch Base &amp; FTE'!$A34,Data!$C:$C,'Career Launch Base &amp; FTE'!S$6)</f>
        <v>6.37</v>
      </c>
      <c r="T34" s="469">
        <v>7.4320000000000004</v>
      </c>
      <c r="U34" s="468">
        <v>13.162000000000001</v>
      </c>
      <c r="V34" s="467">
        <v>7.9989999999999997</v>
      </c>
      <c r="W34" s="469">
        <v>7.5049999999999999</v>
      </c>
      <c r="X34" s="466">
        <v>12.032666666666666</v>
      </c>
      <c r="Y34" s="469">
        <f t="shared" si="18"/>
        <v>3.7010000000000001</v>
      </c>
      <c r="Z34" s="468">
        <f t="shared" si="19"/>
        <v>10.462</v>
      </c>
      <c r="AA34" s="467">
        <f t="shared" si="20"/>
        <v>7.8319999999999999</v>
      </c>
      <c r="AB34" s="469">
        <f t="shared" si="21"/>
        <v>6.37</v>
      </c>
      <c r="AC34" s="469">
        <f t="shared" si="22"/>
        <v>9.4550000000000001</v>
      </c>
      <c r="AD34" s="557" t="s">
        <v>769</v>
      </c>
    </row>
    <row r="35" spans="1:30">
      <c r="A35" s="464" t="s">
        <v>675</v>
      </c>
      <c r="B35" s="474" t="s">
        <v>686</v>
      </c>
      <c r="C35" s="473"/>
      <c r="D35" s="472"/>
      <c r="E35" s="472"/>
      <c r="F35" s="472"/>
      <c r="G35" s="472"/>
      <c r="H35" s="472"/>
      <c r="I35" s="471"/>
      <c r="J35" s="473"/>
      <c r="K35" s="473"/>
      <c r="L35" s="473"/>
      <c r="M35" s="473"/>
      <c r="N35" s="481">
        <v>8</v>
      </c>
      <c r="O35" s="482">
        <f t="shared" ref="O35:O40" si="24">SUM(J35:N35)</f>
        <v>8</v>
      </c>
      <c r="P35" s="483">
        <f>SUMIFS(Data!$T:$T,Data!$S:$S,'Career Launch Base &amp; FTE'!$A35,Data!$C:$C,'Career Launch Base &amp; FTE'!P$6)</f>
        <v>1.399</v>
      </c>
      <c r="Q35" s="483">
        <f>SUMIFS(Data!$T:$T,Data!$S:$S,'Career Launch Base &amp; FTE'!$A35,Data!$C:$C,'Career Launch Base &amp; FTE'!Q$6)</f>
        <v>2.0640000000000001</v>
      </c>
      <c r="R35" s="483">
        <f>SUMIFS(Data!$T:$T,Data!$S:$S,'Career Launch Base &amp; FTE'!$A35,Data!$C:$C,'Career Launch Base &amp; FTE'!R$6)</f>
        <v>4.1289999999999996</v>
      </c>
      <c r="S35" s="483">
        <f>SUMIFS(Data!$T:$T,Data!$S:$S,'Career Launch Base &amp; FTE'!$A35,Data!$C:$C,'Career Launch Base &amp; FTE'!S$6)</f>
        <v>6.5289999999999999</v>
      </c>
      <c r="T35" s="473">
        <v>0</v>
      </c>
      <c r="U35" s="472">
        <v>1.1319999999999999</v>
      </c>
      <c r="V35" s="471">
        <v>3.863</v>
      </c>
      <c r="W35" s="473">
        <v>2.5990000000000002</v>
      </c>
      <c r="X35" s="470">
        <v>2.5313333333333334</v>
      </c>
      <c r="Y35" s="473">
        <f>P35</f>
        <v>1.399</v>
      </c>
      <c r="Z35" s="472">
        <f>Q35</f>
        <v>2.0640000000000001</v>
      </c>
      <c r="AA35" s="471">
        <f>R35</f>
        <v>4.1289999999999996</v>
      </c>
      <c r="AB35" s="473">
        <f>S35</f>
        <v>6.5289999999999999</v>
      </c>
      <c r="AC35" s="473">
        <f>SUM(Y35:AB35)/3</f>
        <v>4.7069999999999999</v>
      </c>
      <c r="AD35" s="556" t="s">
        <v>769</v>
      </c>
    </row>
    <row r="36" spans="1:30">
      <c r="A36" s="515" t="s">
        <v>741</v>
      </c>
      <c r="B36" s="309" t="s">
        <v>742</v>
      </c>
      <c r="C36" s="469"/>
      <c r="D36" s="468"/>
      <c r="E36" s="468"/>
      <c r="F36" s="468"/>
      <c r="G36" s="468">
        <v>2.44</v>
      </c>
      <c r="H36" s="468">
        <v>2.5299999999999998</v>
      </c>
      <c r="I36" s="467">
        <f>AVERAGE(G36:H36)</f>
        <v>2.4849999999999999</v>
      </c>
      <c r="J36" s="469"/>
      <c r="K36" s="469"/>
      <c r="L36" s="469"/>
      <c r="M36" s="469">
        <f>MIN(H36:I36)</f>
        <v>2.4849999999999999</v>
      </c>
      <c r="N36" s="481">
        <v>12</v>
      </c>
      <c r="O36" s="482">
        <f t="shared" si="24"/>
        <v>14.484999999999999</v>
      </c>
      <c r="P36" s="483">
        <f>SUMIFS(Data!$T:$T,Data!$S:$S,'Career Launch Base &amp; FTE'!$A36,Data!$C:$C,'Career Launch Base &amp; FTE'!P$6)</f>
        <v>3.2669999999999999</v>
      </c>
      <c r="Q36" s="483">
        <f>SUMIFS(Data!$T:$T,Data!$S:$S,'Career Launch Base &amp; FTE'!$A36,Data!$C:$C,'Career Launch Base &amp; FTE'!Q$6)</f>
        <v>5.6609999999999996</v>
      </c>
      <c r="R36" s="483">
        <f>SUMIFS(Data!$T:$T,Data!$S:$S,'Career Launch Base &amp; FTE'!$A36,Data!$C:$C,'Career Launch Base &amp; FTE'!R$6)</f>
        <v>1.665</v>
      </c>
      <c r="S36" s="483">
        <f>SUMIFS(Data!$T:$T,Data!$S:$S,'Career Launch Base &amp; FTE'!$A36,Data!$C:$C,'Career Launch Base &amp; FTE'!S$6)</f>
        <v>1.3320000000000001</v>
      </c>
      <c r="T36" s="469">
        <v>0</v>
      </c>
      <c r="U36" s="468">
        <v>0</v>
      </c>
      <c r="V36" s="467">
        <v>0</v>
      </c>
      <c r="W36" s="469">
        <v>0</v>
      </c>
      <c r="X36" s="466">
        <v>0</v>
      </c>
      <c r="Y36" s="469">
        <f t="shared" ref="Y36:Y40" si="25">P36</f>
        <v>3.2669999999999999</v>
      </c>
      <c r="Z36" s="468">
        <f t="shared" ref="Z36:Z40" si="26">Q36</f>
        <v>5.6609999999999996</v>
      </c>
      <c r="AA36" s="467">
        <f t="shared" ref="AA36:AA40" si="27">R36</f>
        <v>1.665</v>
      </c>
      <c r="AB36" s="469">
        <f t="shared" ref="AB36:AB40" si="28">S36</f>
        <v>1.3320000000000001</v>
      </c>
      <c r="AC36" s="469">
        <f t="shared" ref="AC36:AC40" si="29">SUM(Y36:AB36)/3</f>
        <v>3.9750000000000001</v>
      </c>
      <c r="AD36" s="557" t="s">
        <v>769</v>
      </c>
    </row>
    <row r="37" spans="1:30">
      <c r="A37" s="464" t="s">
        <v>743</v>
      </c>
      <c r="B37" s="474" t="s">
        <v>744</v>
      </c>
      <c r="C37" s="473"/>
      <c r="D37" s="472"/>
      <c r="E37" s="472"/>
      <c r="F37" s="472"/>
      <c r="G37" s="472">
        <v>76.400000000000006</v>
      </c>
      <c r="H37" s="472">
        <v>81.41</v>
      </c>
      <c r="I37" s="471">
        <f t="shared" ref="I37:I40" si="30">AVERAGE(G37:H37)</f>
        <v>78.905000000000001</v>
      </c>
      <c r="J37" s="473"/>
      <c r="K37" s="473"/>
      <c r="L37" s="473"/>
      <c r="M37" s="473">
        <f t="shared" ref="M37:M40" si="31">MIN(H37:I37)</f>
        <v>78.905000000000001</v>
      </c>
      <c r="N37" s="481">
        <v>6</v>
      </c>
      <c r="O37" s="482">
        <f t="shared" si="24"/>
        <v>84.905000000000001</v>
      </c>
      <c r="P37" s="483">
        <f>SUMIFS(Data!$T:$T,Data!$S:$S,'Career Launch Base &amp; FTE'!$A37,Data!$C:$C,'Career Launch Base &amp; FTE'!P$6)</f>
        <v>38.466000000000001</v>
      </c>
      <c r="Q37" s="483">
        <f>SUMIFS(Data!$T:$T,Data!$S:$S,'Career Launch Base &amp; FTE'!$A37,Data!$C:$C,'Career Launch Base &amp; FTE'!Q$6)</f>
        <v>65.803000000000196</v>
      </c>
      <c r="R37" s="483">
        <f>SUMIFS(Data!$T:$T,Data!$S:$S,'Career Launch Base &amp; FTE'!$A37,Data!$C:$C,'Career Launch Base &amp; FTE'!R$6)</f>
        <v>81.028999999999698</v>
      </c>
      <c r="S37" s="483">
        <f>SUMIFS(Data!$T:$T,Data!$S:$S,'Career Launch Base &amp; FTE'!$A37,Data!$C:$C,'Career Launch Base &amp; FTE'!S$6)</f>
        <v>71.832999999999799</v>
      </c>
      <c r="T37" s="473">
        <v>0</v>
      </c>
      <c r="U37" s="472">
        <v>0</v>
      </c>
      <c r="V37" s="471">
        <v>0</v>
      </c>
      <c r="W37" s="473">
        <v>0</v>
      </c>
      <c r="X37" s="470">
        <v>0</v>
      </c>
      <c r="Y37" s="473">
        <f t="shared" si="25"/>
        <v>38.466000000000001</v>
      </c>
      <c r="Z37" s="472">
        <f t="shared" si="26"/>
        <v>65.803000000000196</v>
      </c>
      <c r="AA37" s="471">
        <f t="shared" si="27"/>
        <v>81.028999999999698</v>
      </c>
      <c r="AB37" s="473">
        <f t="shared" si="28"/>
        <v>71.832999999999799</v>
      </c>
      <c r="AC37" s="473">
        <f t="shared" si="29"/>
        <v>85.710333333333224</v>
      </c>
      <c r="AD37" s="556" t="s">
        <v>769</v>
      </c>
    </row>
    <row r="38" spans="1:30">
      <c r="A38" s="515" t="s">
        <v>630</v>
      </c>
      <c r="B38" s="309" t="s">
        <v>647</v>
      </c>
      <c r="C38" s="469"/>
      <c r="D38" s="468"/>
      <c r="E38" s="468"/>
      <c r="F38" s="468"/>
      <c r="G38" s="468"/>
      <c r="H38" s="468">
        <v>1.28</v>
      </c>
      <c r="I38" s="467">
        <f t="shared" si="30"/>
        <v>1.28</v>
      </c>
      <c r="J38" s="469"/>
      <c r="K38" s="469"/>
      <c r="L38" s="469"/>
      <c r="M38" s="469">
        <f t="shared" si="31"/>
        <v>1.28</v>
      </c>
      <c r="N38" s="481">
        <v>15</v>
      </c>
      <c r="O38" s="482">
        <f t="shared" si="24"/>
        <v>16.28</v>
      </c>
      <c r="P38" s="483">
        <f>SUMIFS(Data!$T:$T,Data!$S:$S,'Career Launch Base &amp; FTE'!$A38,Data!$C:$C,'Career Launch Base &amp; FTE'!P$6)</f>
        <v>0.91600000000000004</v>
      </c>
      <c r="Q38" s="483">
        <f>SUMIFS(Data!$T:$T,Data!$S:$S,'Career Launch Base &amp; FTE'!$A38,Data!$C:$C,'Career Launch Base &amp; FTE'!Q$6)</f>
        <v>10.57</v>
      </c>
      <c r="R38" s="483">
        <f>SUMIFS(Data!$T:$T,Data!$S:$S,'Career Launch Base &amp; FTE'!$A38,Data!$C:$C,'Career Launch Base &amp; FTE'!R$6)</f>
        <v>12.712</v>
      </c>
      <c r="S38" s="483">
        <f>SUMIFS(Data!$T:$T,Data!$S:$S,'Career Launch Base &amp; FTE'!$A38,Data!$C:$C,'Career Launch Base &amp; FTE'!S$6)</f>
        <v>7.5650000000000004</v>
      </c>
      <c r="T38" s="469">
        <v>0</v>
      </c>
      <c r="U38" s="468">
        <v>0</v>
      </c>
      <c r="V38" s="467">
        <v>0</v>
      </c>
      <c r="W38" s="469">
        <v>0</v>
      </c>
      <c r="X38" s="466">
        <v>0</v>
      </c>
      <c r="Y38" s="469">
        <f t="shared" si="25"/>
        <v>0.91600000000000004</v>
      </c>
      <c r="Z38" s="468">
        <f t="shared" si="26"/>
        <v>10.57</v>
      </c>
      <c r="AA38" s="467">
        <f t="shared" si="27"/>
        <v>12.712</v>
      </c>
      <c r="AB38" s="469">
        <f t="shared" si="28"/>
        <v>7.5650000000000004</v>
      </c>
      <c r="AC38" s="469">
        <f t="shared" si="29"/>
        <v>10.587666666666667</v>
      </c>
      <c r="AD38" s="557" t="s">
        <v>769</v>
      </c>
    </row>
    <row r="39" spans="1:30">
      <c r="A39" s="464" t="s">
        <v>745</v>
      </c>
      <c r="B39" s="474" t="s">
        <v>746</v>
      </c>
      <c r="C39" s="473"/>
      <c r="D39" s="472"/>
      <c r="E39" s="472"/>
      <c r="F39" s="472"/>
      <c r="G39" s="472">
        <v>12.47</v>
      </c>
      <c r="H39" s="472">
        <v>10.98</v>
      </c>
      <c r="I39" s="471">
        <f t="shared" si="30"/>
        <v>11.725000000000001</v>
      </c>
      <c r="J39" s="473"/>
      <c r="K39" s="473"/>
      <c r="L39" s="473"/>
      <c r="M39" s="473">
        <f t="shared" si="31"/>
        <v>10.98</v>
      </c>
      <c r="N39" s="481">
        <v>6</v>
      </c>
      <c r="O39" s="482">
        <f t="shared" si="24"/>
        <v>16.98</v>
      </c>
      <c r="P39" s="483">
        <f>SUMIFS(Data!$T:$T,Data!$S:$S,'Career Launch Base &amp; FTE'!$A39,Data!$C:$C,'Career Launch Base &amp; FTE'!P$6)</f>
        <v>0</v>
      </c>
      <c r="Q39" s="483">
        <f>SUMIFS(Data!$T:$T,Data!$S:$S,'Career Launch Base &amp; FTE'!$A39,Data!$C:$C,'Career Launch Base &amp; FTE'!Q$6)</f>
        <v>13.858000000000001</v>
      </c>
      <c r="R39" s="483">
        <f>SUMIFS(Data!$T:$T,Data!$S:$S,'Career Launch Base &amp; FTE'!$A39,Data!$C:$C,'Career Launch Base &amp; FTE'!R$6)</f>
        <v>15.259</v>
      </c>
      <c r="S39" s="483">
        <f>SUMIFS(Data!$T:$T,Data!$S:$S,'Career Launch Base &amp; FTE'!$A39,Data!$C:$C,'Career Launch Base &amp; FTE'!S$6)</f>
        <v>4.383</v>
      </c>
      <c r="T39" s="473">
        <v>0</v>
      </c>
      <c r="U39" s="472">
        <v>0</v>
      </c>
      <c r="V39" s="471">
        <v>0</v>
      </c>
      <c r="W39" s="473">
        <v>0</v>
      </c>
      <c r="X39" s="470">
        <v>0</v>
      </c>
      <c r="Y39" s="473">
        <f t="shared" si="25"/>
        <v>0</v>
      </c>
      <c r="Z39" s="472">
        <f t="shared" si="26"/>
        <v>13.858000000000001</v>
      </c>
      <c r="AA39" s="471">
        <f t="shared" si="27"/>
        <v>15.259</v>
      </c>
      <c r="AB39" s="473">
        <f t="shared" si="28"/>
        <v>4.383</v>
      </c>
      <c r="AC39" s="473">
        <f t="shared" si="29"/>
        <v>11.166666666666666</v>
      </c>
      <c r="AD39" s="556" t="s">
        <v>769</v>
      </c>
    </row>
    <row r="40" spans="1:30" ht="15.75" thickBot="1">
      <c r="A40" s="520" t="s">
        <v>747</v>
      </c>
      <c r="B40" s="304" t="s">
        <v>748</v>
      </c>
      <c r="C40" s="521"/>
      <c r="D40" s="522"/>
      <c r="E40" s="522"/>
      <c r="F40" s="522"/>
      <c r="G40" s="522">
        <v>42.58</v>
      </c>
      <c r="H40" s="522">
        <v>52.77</v>
      </c>
      <c r="I40" s="523">
        <f t="shared" si="30"/>
        <v>47.674999999999997</v>
      </c>
      <c r="J40" s="521"/>
      <c r="K40" s="521"/>
      <c r="L40" s="521"/>
      <c r="M40" s="521">
        <f t="shared" si="31"/>
        <v>47.674999999999997</v>
      </c>
      <c r="N40" s="488">
        <v>6</v>
      </c>
      <c r="O40" s="516">
        <f t="shared" si="24"/>
        <v>53.674999999999997</v>
      </c>
      <c r="P40" s="489">
        <f>SUMIFS(Data!$T:$T,Data!$S:$S,'Career Launch Base &amp; FTE'!$A40,Data!$C:$C,'Career Launch Base &amp; FTE'!P$6)</f>
        <v>0</v>
      </c>
      <c r="Q40" s="489">
        <f>SUMIFS(Data!$T:$T,Data!$S:$S,'Career Launch Base &amp; FTE'!$A40,Data!$C:$C,'Career Launch Base &amp; FTE'!Q$6)</f>
        <v>75.565000000000097</v>
      </c>
      <c r="R40" s="489">
        <f>SUMIFS(Data!$T:$T,Data!$S:$S,'Career Launch Base &amp; FTE'!$A40,Data!$C:$C,'Career Launch Base &amp; FTE'!R$6)</f>
        <v>74.832000000000093</v>
      </c>
      <c r="S40" s="489">
        <f>SUMIFS(Data!$T:$T,Data!$S:$S,'Career Launch Base &amp; FTE'!$A40,Data!$C:$C,'Career Launch Base &amp; FTE'!S$6)</f>
        <v>0</v>
      </c>
      <c r="T40" s="521">
        <v>0</v>
      </c>
      <c r="U40" s="522">
        <v>0</v>
      </c>
      <c r="V40" s="523">
        <v>0</v>
      </c>
      <c r="W40" s="521">
        <v>0</v>
      </c>
      <c r="X40" s="524">
        <v>0</v>
      </c>
      <c r="Y40" s="521">
        <f t="shared" si="25"/>
        <v>0</v>
      </c>
      <c r="Z40" s="522">
        <f t="shared" si="26"/>
        <v>75.565000000000097</v>
      </c>
      <c r="AA40" s="523">
        <f t="shared" si="27"/>
        <v>74.832000000000093</v>
      </c>
      <c r="AB40" s="521">
        <f t="shared" si="28"/>
        <v>0</v>
      </c>
      <c r="AC40" s="521">
        <f t="shared" si="29"/>
        <v>50.132333333333399</v>
      </c>
      <c r="AD40" s="559" t="s">
        <v>769</v>
      </c>
    </row>
    <row r="41" spans="1:30">
      <c r="A41" s="330"/>
    </row>
    <row r="42" spans="1:30" ht="12" customHeight="1">
      <c r="B42" s="465" t="s">
        <v>587</v>
      </c>
    </row>
    <row r="43" spans="1:30" ht="12" customHeight="1">
      <c r="B43" s="500" t="s">
        <v>651</v>
      </c>
    </row>
    <row r="44" spans="1:30" ht="12" customHeight="1">
      <c r="B44" s="465"/>
    </row>
    <row r="45" spans="1:30" ht="12" customHeight="1">
      <c r="B45" s="465"/>
    </row>
    <row r="46" spans="1:30" ht="12" customHeight="1">
      <c r="B46" s="465"/>
    </row>
    <row r="47" spans="1:30" ht="12" customHeight="1">
      <c r="B47" s="465"/>
    </row>
    <row r="48" spans="1:30" ht="12" customHeight="1">
      <c r="B48" s="465"/>
    </row>
    <row r="49" spans="2:2" ht="12" customHeight="1">
      <c r="B49" s="465"/>
    </row>
    <row r="50" spans="2:2" ht="12" customHeight="1">
      <c r="B50" s="465"/>
    </row>
    <row r="51" spans="2:2" ht="12" customHeight="1">
      <c r="B51" s="465"/>
    </row>
    <row r="52" spans="2:2" ht="12" customHeight="1">
      <c r="B52" s="465"/>
    </row>
    <row r="53" spans="2:2" ht="12" customHeight="1">
      <c r="B53" s="465"/>
    </row>
    <row r="54" spans="2:2" ht="12" customHeight="1">
      <c r="B54" s="465"/>
    </row>
    <row r="55" spans="2:2" ht="12" customHeight="1">
      <c r="B55" s="465"/>
    </row>
    <row r="56" spans="2:2" ht="12" customHeight="1">
      <c r="B56" s="465"/>
    </row>
    <row r="57" spans="2:2" ht="12" customHeight="1">
      <c r="B57" s="465"/>
    </row>
    <row r="58" spans="2:2" ht="12" customHeight="1">
      <c r="B58" s="465"/>
    </row>
    <row r="59" spans="2:2">
      <c r="B59" s="465"/>
    </row>
    <row r="60" spans="2:2">
      <c r="B60" s="465"/>
    </row>
    <row r="61" spans="2:2">
      <c r="B61" s="465"/>
    </row>
    <row r="62" spans="2:2">
      <c r="B62" s="465"/>
    </row>
    <row r="63" spans="2:2">
      <c r="B63" s="465"/>
    </row>
    <row r="64" spans="2:2">
      <c r="B64" s="465"/>
    </row>
    <row r="65" spans="2:2">
      <c r="B65" s="465"/>
    </row>
    <row r="66" spans="2:2">
      <c r="B66" s="465"/>
    </row>
  </sheetData>
  <hyperlinks>
    <hyperlink ref="B43" r:id="rId1" xr:uid="{609FB071-0D1A-4401-A7B6-FE49F13D9F28}"/>
  </hyperlinks>
  <pageMargins left="0.7" right="0.7" top="0.75" bottom="0.75" header="0.3" footer="0.3"/>
  <pageSetup orientation="portrait" horizontalDpi="90" verticalDpi="90"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Y389"/>
  <sheetViews>
    <sheetView zoomScale="70" zoomScaleNormal="70" workbookViewId="0">
      <selection sqref="A1:U316"/>
    </sheetView>
  </sheetViews>
  <sheetFormatPr defaultColWidth="9.140625" defaultRowHeight="12.75"/>
  <cols>
    <col min="1" max="1" width="17.7109375" style="330" customWidth="1"/>
    <col min="2" max="2" width="10.140625" style="330" bestFit="1" customWidth="1"/>
    <col min="3" max="3" width="10" style="330" customWidth="1"/>
    <col min="4" max="4" width="9.85546875" style="330" customWidth="1"/>
    <col min="5" max="5" width="17.85546875" style="330" bestFit="1" customWidth="1"/>
    <col min="6" max="6" width="33.140625" style="330" bestFit="1" customWidth="1"/>
    <col min="7" max="7" width="13" style="330" bestFit="1" customWidth="1"/>
    <col min="8" max="8" width="12.42578125" style="330" customWidth="1"/>
    <col min="9" max="9" width="18.140625" style="330" customWidth="1"/>
    <col min="10" max="10" width="9.140625" style="330"/>
    <col min="11" max="11" width="12" style="330" bestFit="1" customWidth="1"/>
    <col min="12" max="12" width="20.42578125" style="330" customWidth="1"/>
    <col min="13" max="13" width="13" style="330" bestFit="1" customWidth="1"/>
    <col min="14" max="14" width="16.140625" style="330" customWidth="1"/>
    <col min="15" max="15" width="17" style="330" customWidth="1"/>
    <col min="16" max="16" width="15.85546875" style="330" customWidth="1"/>
    <col min="17" max="17" width="17.140625" style="330" customWidth="1"/>
    <col min="18" max="18" width="28.42578125" style="330" customWidth="1"/>
    <col min="19" max="19" width="34" style="330" bestFit="1" customWidth="1"/>
    <col min="20" max="20" width="16.28515625" style="330" customWidth="1"/>
    <col min="21" max="21" width="15.7109375" style="330" customWidth="1"/>
    <col min="22" max="22" width="9.140625" style="330"/>
    <col min="23" max="23" width="11.42578125" style="330" bestFit="1" customWidth="1"/>
    <col min="24" max="24" width="11" style="330" bestFit="1" customWidth="1"/>
    <col min="25" max="16384" width="9.140625" style="330"/>
  </cols>
  <sheetData>
    <row r="1" spans="1:25">
      <c r="A1" s="330" t="s">
        <v>107</v>
      </c>
      <c r="B1" s="330" t="s">
        <v>108</v>
      </c>
      <c r="C1" s="330" t="s">
        <v>109</v>
      </c>
      <c r="D1" s="330" t="s">
        <v>110</v>
      </c>
      <c r="E1" s="330" t="s">
        <v>111</v>
      </c>
      <c r="F1" s="330" t="s">
        <v>561</v>
      </c>
      <c r="G1" s="330" t="s">
        <v>112</v>
      </c>
      <c r="H1" s="330" t="s">
        <v>113</v>
      </c>
      <c r="I1" s="330" t="s">
        <v>114</v>
      </c>
      <c r="J1" s="330" t="s">
        <v>115</v>
      </c>
      <c r="K1" s="330" t="s">
        <v>116</v>
      </c>
      <c r="L1" s="330" t="s">
        <v>117</v>
      </c>
      <c r="M1" s="330" t="s">
        <v>131</v>
      </c>
      <c r="N1" s="330" t="s">
        <v>132</v>
      </c>
      <c r="O1" s="330" t="s">
        <v>133</v>
      </c>
      <c r="P1" s="330" t="s">
        <v>134</v>
      </c>
      <c r="Q1" s="330" t="s">
        <v>135</v>
      </c>
      <c r="R1" s="330" t="s">
        <v>144</v>
      </c>
      <c r="S1" s="330" t="s">
        <v>598</v>
      </c>
      <c r="T1" s="330" t="s">
        <v>599</v>
      </c>
      <c r="U1" s="330" t="s">
        <v>749</v>
      </c>
      <c r="W1" s="363" t="s">
        <v>103</v>
      </c>
      <c r="X1" s="363" t="s">
        <v>558</v>
      </c>
    </row>
    <row r="2" spans="1:25">
      <c r="A2" s="422">
        <v>45480</v>
      </c>
      <c r="B2" s="330" t="s">
        <v>738</v>
      </c>
      <c r="C2" s="330">
        <v>1</v>
      </c>
      <c r="D2" s="330" t="s">
        <v>1</v>
      </c>
      <c r="E2" s="330" t="s">
        <v>1</v>
      </c>
      <c r="F2" s="330" t="s">
        <v>562</v>
      </c>
      <c r="G2" s="330">
        <v>1674.0530000000599</v>
      </c>
      <c r="H2" s="330">
        <v>0</v>
      </c>
      <c r="I2" s="330">
        <v>5.3280000000000003</v>
      </c>
      <c r="J2" s="330">
        <v>0</v>
      </c>
      <c r="K2" s="330">
        <v>127.63500000000001</v>
      </c>
      <c r="L2" s="330">
        <v>3.35</v>
      </c>
      <c r="M2" s="330">
        <v>696.75900000002105</v>
      </c>
      <c r="N2" s="330">
        <v>628.49400000002402</v>
      </c>
      <c r="O2" s="330">
        <v>13.986000000000001</v>
      </c>
      <c r="P2" s="330">
        <v>0</v>
      </c>
      <c r="Q2" s="330">
        <v>59.939999999999799</v>
      </c>
      <c r="R2" s="330">
        <v>1670.70300000006</v>
      </c>
      <c r="S2" s="330" t="s">
        <v>562</v>
      </c>
      <c r="T2" s="330">
        <v>0</v>
      </c>
      <c r="U2" s="330">
        <v>0</v>
      </c>
      <c r="W2" s="330" t="s">
        <v>104</v>
      </c>
      <c r="X2" s="331">
        <f>A2</f>
        <v>45480</v>
      </c>
    </row>
    <row r="3" spans="1:25">
      <c r="A3" s="422">
        <v>45480</v>
      </c>
      <c r="B3" s="330" t="s">
        <v>738</v>
      </c>
      <c r="C3" s="330">
        <v>1</v>
      </c>
      <c r="D3" s="330" t="s">
        <v>2</v>
      </c>
      <c r="E3" s="330" t="s">
        <v>2</v>
      </c>
      <c r="F3" s="330" t="s">
        <v>562</v>
      </c>
      <c r="G3" s="330">
        <v>2072.8830000002199</v>
      </c>
      <c r="H3" s="330">
        <v>0</v>
      </c>
      <c r="I3" s="330">
        <v>0</v>
      </c>
      <c r="J3" s="330">
        <v>0</v>
      </c>
      <c r="K3" s="330">
        <v>28.7089999999999</v>
      </c>
      <c r="L3" s="330">
        <v>8.66</v>
      </c>
      <c r="M3" s="330">
        <v>652.08600000000695</v>
      </c>
      <c r="N3" s="330">
        <v>298.32699999999801</v>
      </c>
      <c r="O3" s="330">
        <v>297.46100000000399</v>
      </c>
      <c r="P3" s="330">
        <v>87.933999999999699</v>
      </c>
      <c r="Q3" s="330">
        <v>39.9149999999999</v>
      </c>
      <c r="R3" s="330">
        <v>2064.2230000002201</v>
      </c>
      <c r="S3" s="330" t="s">
        <v>562</v>
      </c>
      <c r="T3" s="330">
        <v>0</v>
      </c>
      <c r="U3" s="330">
        <v>0</v>
      </c>
      <c r="W3" s="330" t="s">
        <v>105</v>
      </c>
      <c r="X3" s="330" t="str">
        <f>CONCATENATE("202",MID($B$2,2,1),"-2",MID($B$2,3,1))</f>
        <v>2023-24</v>
      </c>
      <c r="Y3" s="330" t="str">
        <f>B2</f>
        <v>C34</v>
      </c>
    </row>
    <row r="4" spans="1:25">
      <c r="A4" s="422">
        <v>45480</v>
      </c>
      <c r="B4" s="330" t="s">
        <v>738</v>
      </c>
      <c r="C4" s="330">
        <v>1</v>
      </c>
      <c r="D4" s="330" t="s">
        <v>3</v>
      </c>
      <c r="E4" s="330" t="s">
        <v>3</v>
      </c>
      <c r="F4" s="330" t="s">
        <v>562</v>
      </c>
      <c r="G4" s="330">
        <v>254.601</v>
      </c>
      <c r="H4" s="330">
        <v>0</v>
      </c>
      <c r="I4" s="330">
        <v>0</v>
      </c>
      <c r="J4" s="330">
        <v>1.0660000000000001</v>
      </c>
      <c r="K4" s="330">
        <v>13.324999999999999</v>
      </c>
      <c r="L4" s="330">
        <v>0</v>
      </c>
      <c r="M4" s="330">
        <v>122.572</v>
      </c>
      <c r="N4" s="330">
        <v>56.46</v>
      </c>
      <c r="O4" s="330">
        <v>10.989000000000001</v>
      </c>
      <c r="P4" s="330">
        <v>0</v>
      </c>
      <c r="Q4" s="330">
        <v>55.123000000000097</v>
      </c>
      <c r="R4" s="330">
        <v>254.601</v>
      </c>
      <c r="S4" s="330" t="s">
        <v>562</v>
      </c>
      <c r="T4" s="330">
        <v>0</v>
      </c>
      <c r="U4" s="330">
        <v>0</v>
      </c>
      <c r="W4" s="363" t="s">
        <v>106</v>
      </c>
      <c r="X4" s="455" t="s">
        <v>595</v>
      </c>
      <c r="Y4" s="455" t="s">
        <v>695</v>
      </c>
    </row>
    <row r="5" spans="1:25">
      <c r="A5" s="422">
        <v>45480</v>
      </c>
      <c r="B5" s="330" t="s">
        <v>738</v>
      </c>
      <c r="C5" s="330">
        <v>1</v>
      </c>
      <c r="D5" s="330" t="s">
        <v>4</v>
      </c>
      <c r="E5" s="330" t="s">
        <v>4</v>
      </c>
      <c r="F5" s="330" t="s">
        <v>562</v>
      </c>
      <c r="G5" s="330">
        <v>316.02600000000001</v>
      </c>
      <c r="H5" s="330">
        <v>0</v>
      </c>
      <c r="I5" s="330">
        <v>0</v>
      </c>
      <c r="J5" s="330">
        <v>0</v>
      </c>
      <c r="K5" s="330">
        <v>13.057</v>
      </c>
      <c r="L5" s="330">
        <v>0</v>
      </c>
      <c r="M5" s="330">
        <v>106.698999999999</v>
      </c>
      <c r="N5" s="330">
        <v>0</v>
      </c>
      <c r="O5" s="330">
        <v>5.7279999999999998</v>
      </c>
      <c r="P5" s="330">
        <v>0</v>
      </c>
      <c r="Q5" s="330">
        <v>100.97099999999899</v>
      </c>
      <c r="R5" s="330">
        <v>316.02600000000001</v>
      </c>
      <c r="S5" s="330" t="s">
        <v>562</v>
      </c>
      <c r="T5" s="330">
        <v>0</v>
      </c>
      <c r="U5" s="330">
        <v>0</v>
      </c>
      <c r="W5" s="444" t="s">
        <v>594</v>
      </c>
      <c r="X5" s="330">
        <f>MAX(C:C)</f>
        <v>4</v>
      </c>
    </row>
    <row r="6" spans="1:25">
      <c r="A6" s="422">
        <v>45480</v>
      </c>
      <c r="B6" s="330" t="s">
        <v>738</v>
      </c>
      <c r="C6" s="330">
        <v>1</v>
      </c>
      <c r="D6" s="330" t="s">
        <v>5</v>
      </c>
      <c r="E6" s="330" t="s">
        <v>5</v>
      </c>
      <c r="F6" s="330" t="s">
        <v>562</v>
      </c>
      <c r="G6" s="330">
        <v>356.95000000000601</v>
      </c>
      <c r="H6" s="330">
        <v>0</v>
      </c>
      <c r="I6" s="330">
        <v>0</v>
      </c>
      <c r="J6" s="330">
        <v>0</v>
      </c>
      <c r="K6" s="330">
        <v>0.33300000000000002</v>
      </c>
      <c r="L6" s="330">
        <v>1.333</v>
      </c>
      <c r="M6" s="330">
        <v>157.47999999999999</v>
      </c>
      <c r="N6" s="330">
        <v>18.382000000000001</v>
      </c>
      <c r="O6" s="330">
        <v>44.701999999999899</v>
      </c>
      <c r="P6" s="330">
        <v>1.667</v>
      </c>
      <c r="Q6" s="330">
        <v>92.928999999999803</v>
      </c>
      <c r="R6" s="330">
        <v>355.61700000000502</v>
      </c>
      <c r="S6" s="330" t="s">
        <v>562</v>
      </c>
      <c r="T6" s="330">
        <v>0</v>
      </c>
      <c r="U6" s="330">
        <v>0</v>
      </c>
    </row>
    <row r="7" spans="1:25">
      <c r="A7" s="422">
        <v>45480</v>
      </c>
      <c r="B7" s="330" t="s">
        <v>738</v>
      </c>
      <c r="C7" s="330">
        <v>1</v>
      </c>
      <c r="D7" s="330" t="s">
        <v>6</v>
      </c>
      <c r="E7" s="330" t="s">
        <v>6</v>
      </c>
      <c r="F7" s="330" t="s">
        <v>562</v>
      </c>
      <c r="G7" s="330">
        <v>404.53000000000702</v>
      </c>
      <c r="H7" s="330">
        <v>0</v>
      </c>
      <c r="I7" s="330">
        <v>0</v>
      </c>
      <c r="J7" s="330">
        <v>0</v>
      </c>
      <c r="K7" s="330">
        <v>54.889999999999901</v>
      </c>
      <c r="L7" s="330">
        <v>1.3320000000000001</v>
      </c>
      <c r="M7" s="330">
        <v>122.167</v>
      </c>
      <c r="N7" s="330">
        <v>24.978999999999999</v>
      </c>
      <c r="O7" s="330">
        <v>29.636999999999901</v>
      </c>
      <c r="P7" s="330">
        <v>7.6589999999999998</v>
      </c>
      <c r="Q7" s="330">
        <v>59.892000000000003</v>
      </c>
      <c r="R7" s="330">
        <v>403.19800000000703</v>
      </c>
      <c r="S7" s="330" t="s">
        <v>562</v>
      </c>
      <c r="T7" s="330">
        <v>0</v>
      </c>
      <c r="U7" s="330">
        <v>0</v>
      </c>
    </row>
    <row r="8" spans="1:25">
      <c r="A8" s="422">
        <v>45480</v>
      </c>
      <c r="B8" s="330" t="s">
        <v>738</v>
      </c>
      <c r="C8" s="330">
        <v>1</v>
      </c>
      <c r="D8" s="330" t="s">
        <v>6</v>
      </c>
      <c r="E8" s="330" t="s">
        <v>6</v>
      </c>
      <c r="F8" s="330" t="s">
        <v>562</v>
      </c>
      <c r="G8" s="330">
        <v>8.7929999999999993</v>
      </c>
      <c r="H8" s="330">
        <v>0</v>
      </c>
      <c r="I8" s="330">
        <v>0</v>
      </c>
      <c r="J8" s="330">
        <v>0</v>
      </c>
      <c r="K8" s="330">
        <v>2.2650000000000001</v>
      </c>
      <c r="L8" s="330">
        <v>0</v>
      </c>
      <c r="M8" s="330">
        <v>4.5970000000000004</v>
      </c>
      <c r="N8" s="330">
        <v>3.5979999999999999</v>
      </c>
      <c r="O8" s="330">
        <v>0.66600000000000004</v>
      </c>
      <c r="P8" s="330">
        <v>0</v>
      </c>
      <c r="Q8" s="330">
        <v>0.33300000000000002</v>
      </c>
      <c r="R8" s="330">
        <v>8.7929999999999993</v>
      </c>
      <c r="S8" s="330" t="s">
        <v>663</v>
      </c>
      <c r="T8" s="330">
        <v>8.7929999999999993</v>
      </c>
      <c r="U8" s="330">
        <v>0</v>
      </c>
    </row>
    <row r="9" spans="1:25">
      <c r="A9" s="422">
        <v>45480</v>
      </c>
      <c r="B9" s="330" t="s">
        <v>738</v>
      </c>
      <c r="C9" s="330">
        <v>1</v>
      </c>
      <c r="D9" s="330" t="s">
        <v>7</v>
      </c>
      <c r="E9" s="330" t="s">
        <v>7</v>
      </c>
      <c r="F9" s="330" t="s">
        <v>562</v>
      </c>
      <c r="G9" s="330">
        <v>1588.2210000001401</v>
      </c>
      <c r="H9" s="330">
        <v>0</v>
      </c>
      <c r="I9" s="330">
        <v>0</v>
      </c>
      <c r="J9" s="330">
        <v>0</v>
      </c>
      <c r="K9" s="330">
        <v>39.849999999999902</v>
      </c>
      <c r="L9" s="330">
        <v>24.721</v>
      </c>
      <c r="M9" s="330">
        <v>590.66499999999098</v>
      </c>
      <c r="N9" s="330">
        <v>68.706000000000103</v>
      </c>
      <c r="O9" s="330">
        <v>82.967999999999805</v>
      </c>
      <c r="P9" s="330">
        <v>35.991999999999898</v>
      </c>
      <c r="Q9" s="330">
        <v>423.33999999999497</v>
      </c>
      <c r="R9" s="330">
        <v>1563.5000000001301</v>
      </c>
      <c r="S9" s="330" t="s">
        <v>562</v>
      </c>
      <c r="T9" s="330">
        <v>0</v>
      </c>
      <c r="U9" s="330">
        <v>0</v>
      </c>
    </row>
    <row r="10" spans="1:25">
      <c r="A10" s="422">
        <v>45480</v>
      </c>
      <c r="B10" s="330" t="s">
        <v>738</v>
      </c>
      <c r="C10" s="330">
        <v>1</v>
      </c>
      <c r="D10" s="330" t="s">
        <v>7</v>
      </c>
      <c r="E10" s="330" t="s">
        <v>7</v>
      </c>
      <c r="F10" s="330" t="s">
        <v>562</v>
      </c>
      <c r="G10" s="330">
        <v>8.0640000000000001</v>
      </c>
      <c r="H10" s="330">
        <v>0</v>
      </c>
      <c r="I10" s="330">
        <v>0</v>
      </c>
      <c r="J10" s="330">
        <v>0</v>
      </c>
      <c r="K10" s="330">
        <v>0.33300000000000002</v>
      </c>
      <c r="L10" s="330">
        <v>0.86599999999999999</v>
      </c>
      <c r="M10" s="330">
        <v>0.8</v>
      </c>
      <c r="N10" s="330">
        <v>0.33300000000000002</v>
      </c>
      <c r="O10" s="330">
        <v>0</v>
      </c>
      <c r="P10" s="330">
        <v>0</v>
      </c>
      <c r="Q10" s="330">
        <v>0.46700000000000003</v>
      </c>
      <c r="R10" s="330">
        <v>7.1980000000000004</v>
      </c>
      <c r="S10" s="330" t="s">
        <v>668</v>
      </c>
      <c r="T10" s="330">
        <v>8.0640000000000001</v>
      </c>
      <c r="U10" s="330">
        <v>0</v>
      </c>
    </row>
    <row r="11" spans="1:25">
      <c r="A11" s="422">
        <v>45480</v>
      </c>
      <c r="B11" s="330" t="s">
        <v>738</v>
      </c>
      <c r="C11" s="330">
        <v>1</v>
      </c>
      <c r="D11" s="330" t="s">
        <v>7</v>
      </c>
      <c r="E11" s="330" t="s">
        <v>7</v>
      </c>
      <c r="F11" s="330" t="s">
        <v>562</v>
      </c>
      <c r="G11" s="330">
        <v>61.671999999999798</v>
      </c>
      <c r="H11" s="330">
        <v>0</v>
      </c>
      <c r="I11" s="330">
        <v>0</v>
      </c>
      <c r="J11" s="330">
        <v>0</v>
      </c>
      <c r="K11" s="330">
        <v>2.5310000000000001</v>
      </c>
      <c r="L11" s="330">
        <v>0</v>
      </c>
      <c r="M11" s="330">
        <v>0.4</v>
      </c>
      <c r="N11" s="330">
        <v>0.4</v>
      </c>
      <c r="O11" s="330">
        <v>0</v>
      </c>
      <c r="P11" s="330">
        <v>0</v>
      </c>
      <c r="Q11" s="330">
        <v>0</v>
      </c>
      <c r="R11" s="330">
        <v>61.671999999999798</v>
      </c>
      <c r="S11" s="330" t="s">
        <v>665</v>
      </c>
      <c r="T11" s="330">
        <v>61.671999999999798</v>
      </c>
      <c r="U11" s="330">
        <v>0</v>
      </c>
    </row>
    <row r="12" spans="1:25">
      <c r="A12" s="422">
        <v>45480</v>
      </c>
      <c r="B12" s="330" t="s">
        <v>738</v>
      </c>
      <c r="C12" s="330">
        <v>1</v>
      </c>
      <c r="D12" s="330" t="s">
        <v>7</v>
      </c>
      <c r="E12" s="330" t="s">
        <v>7</v>
      </c>
      <c r="F12" s="330" t="s">
        <v>562</v>
      </c>
      <c r="G12" s="330">
        <v>32.1649999999999</v>
      </c>
      <c r="H12" s="330">
        <v>0</v>
      </c>
      <c r="I12" s="330">
        <v>0</v>
      </c>
      <c r="J12" s="330">
        <v>0</v>
      </c>
      <c r="K12" s="330">
        <v>0</v>
      </c>
      <c r="L12" s="330">
        <v>0</v>
      </c>
      <c r="M12" s="330">
        <v>29.366999999999901</v>
      </c>
      <c r="N12" s="330">
        <v>29.366999999999901</v>
      </c>
      <c r="O12" s="330">
        <v>0</v>
      </c>
      <c r="P12" s="330">
        <v>0</v>
      </c>
      <c r="Q12" s="330">
        <v>0</v>
      </c>
      <c r="R12" s="330">
        <v>32.1649999999999</v>
      </c>
      <c r="S12" s="330" t="s">
        <v>633</v>
      </c>
      <c r="T12" s="330">
        <v>32.1649999999999</v>
      </c>
      <c r="U12" s="330">
        <v>0</v>
      </c>
    </row>
    <row r="13" spans="1:25">
      <c r="A13" s="422">
        <v>45480</v>
      </c>
      <c r="B13" s="330" t="s">
        <v>738</v>
      </c>
      <c r="C13" s="330">
        <v>1</v>
      </c>
      <c r="D13" s="330" t="s">
        <v>7</v>
      </c>
      <c r="E13" s="330" t="s">
        <v>7</v>
      </c>
      <c r="F13" s="330" t="s">
        <v>562</v>
      </c>
      <c r="G13" s="330">
        <v>27.516999999999999</v>
      </c>
      <c r="H13" s="330">
        <v>0</v>
      </c>
      <c r="I13" s="330">
        <v>0</v>
      </c>
      <c r="J13" s="330">
        <v>0</v>
      </c>
      <c r="K13" s="330">
        <v>1.1990000000000001</v>
      </c>
      <c r="L13" s="330">
        <v>0</v>
      </c>
      <c r="M13" s="330">
        <v>18.923999999999999</v>
      </c>
      <c r="N13" s="330">
        <v>16.655999999999999</v>
      </c>
      <c r="O13" s="330">
        <v>0</v>
      </c>
      <c r="P13" s="330">
        <v>0</v>
      </c>
      <c r="Q13" s="330">
        <v>2.2679999999999998</v>
      </c>
      <c r="R13" s="330">
        <v>27.516999999999999</v>
      </c>
      <c r="S13" s="330" t="s">
        <v>666</v>
      </c>
      <c r="T13" s="330">
        <v>27.516999999999999</v>
      </c>
      <c r="U13" s="330">
        <v>0</v>
      </c>
    </row>
    <row r="14" spans="1:25">
      <c r="A14" s="422">
        <v>45480</v>
      </c>
      <c r="B14" s="330" t="s">
        <v>738</v>
      </c>
      <c r="C14" s="330">
        <v>1</v>
      </c>
      <c r="D14" s="330" t="s">
        <v>7</v>
      </c>
      <c r="E14" s="330" t="s">
        <v>7</v>
      </c>
      <c r="F14" s="330" t="s">
        <v>562</v>
      </c>
      <c r="G14" s="330">
        <v>6.266</v>
      </c>
      <c r="H14" s="330">
        <v>0</v>
      </c>
      <c r="I14" s="330">
        <v>0</v>
      </c>
      <c r="J14" s="330">
        <v>0</v>
      </c>
      <c r="K14" s="330">
        <v>0</v>
      </c>
      <c r="L14" s="330">
        <v>0</v>
      </c>
      <c r="M14" s="330">
        <v>0.46700000000000003</v>
      </c>
      <c r="N14" s="330">
        <v>0</v>
      </c>
      <c r="O14" s="330">
        <v>0</v>
      </c>
      <c r="P14" s="330">
        <v>0</v>
      </c>
      <c r="Q14" s="330">
        <v>0.46700000000000003</v>
      </c>
      <c r="R14" s="330">
        <v>6.266</v>
      </c>
      <c r="S14" s="330" t="s">
        <v>669</v>
      </c>
      <c r="T14" s="330">
        <v>6.266</v>
      </c>
      <c r="U14" s="330">
        <v>0</v>
      </c>
    </row>
    <row r="15" spans="1:25">
      <c r="A15" s="422">
        <v>45480</v>
      </c>
      <c r="B15" s="330" t="s">
        <v>738</v>
      </c>
      <c r="C15" s="330">
        <v>1</v>
      </c>
      <c r="D15" s="330" t="s">
        <v>7</v>
      </c>
      <c r="E15" s="330" t="s">
        <v>7</v>
      </c>
      <c r="F15" s="330" t="s">
        <v>562</v>
      </c>
      <c r="G15" s="330">
        <v>21.465</v>
      </c>
      <c r="H15" s="330">
        <v>0</v>
      </c>
      <c r="I15" s="330">
        <v>0</v>
      </c>
      <c r="J15" s="330">
        <v>0</v>
      </c>
      <c r="K15" s="330">
        <v>1.732</v>
      </c>
      <c r="L15" s="330">
        <v>0.8</v>
      </c>
      <c r="M15" s="330">
        <v>18.134</v>
      </c>
      <c r="N15" s="330">
        <v>18.134</v>
      </c>
      <c r="O15" s="330">
        <v>0</v>
      </c>
      <c r="P15" s="330">
        <v>0</v>
      </c>
      <c r="Q15" s="330">
        <v>0</v>
      </c>
      <c r="R15" s="330">
        <v>20.664999999999999</v>
      </c>
      <c r="S15" s="330" t="s">
        <v>601</v>
      </c>
      <c r="T15" s="330">
        <v>21.465</v>
      </c>
      <c r="U15" s="330">
        <v>0</v>
      </c>
    </row>
    <row r="16" spans="1:25">
      <c r="A16" s="422">
        <v>45480</v>
      </c>
      <c r="B16" s="330" t="s">
        <v>738</v>
      </c>
      <c r="C16" s="330">
        <v>1</v>
      </c>
      <c r="D16" s="330" t="s">
        <v>7</v>
      </c>
      <c r="E16" s="330" t="s">
        <v>7</v>
      </c>
      <c r="F16" s="330" t="s">
        <v>562</v>
      </c>
      <c r="G16" s="330">
        <v>0.86599999999999999</v>
      </c>
      <c r="H16" s="330">
        <v>0</v>
      </c>
      <c r="I16" s="330">
        <v>0</v>
      </c>
      <c r="J16" s="330">
        <v>0</v>
      </c>
      <c r="K16" s="330">
        <v>0</v>
      </c>
      <c r="L16" s="330">
        <v>0</v>
      </c>
      <c r="M16" s="330">
        <v>0.33300000000000002</v>
      </c>
      <c r="N16" s="330">
        <v>0.33300000000000002</v>
      </c>
      <c r="O16" s="330">
        <v>0</v>
      </c>
      <c r="P16" s="330">
        <v>0</v>
      </c>
      <c r="Q16" s="330">
        <v>0</v>
      </c>
      <c r="R16" s="330">
        <v>0.86599999999999999</v>
      </c>
      <c r="S16" s="330" t="s">
        <v>667</v>
      </c>
      <c r="T16" s="330">
        <v>0.86599999999999999</v>
      </c>
      <c r="U16" s="330">
        <v>0</v>
      </c>
    </row>
    <row r="17" spans="1:21">
      <c r="A17" s="422">
        <v>45480</v>
      </c>
      <c r="B17" s="330" t="s">
        <v>738</v>
      </c>
      <c r="C17" s="330">
        <v>1</v>
      </c>
      <c r="D17" s="330" t="s">
        <v>7</v>
      </c>
      <c r="E17" s="330" t="s">
        <v>7</v>
      </c>
      <c r="F17" s="330" t="s">
        <v>562</v>
      </c>
      <c r="G17" s="330">
        <v>23.591000000000001</v>
      </c>
      <c r="H17" s="330">
        <v>0</v>
      </c>
      <c r="I17" s="330">
        <v>0</v>
      </c>
      <c r="J17" s="330">
        <v>0</v>
      </c>
      <c r="K17" s="330">
        <v>1.0660000000000001</v>
      </c>
      <c r="L17" s="330">
        <v>0</v>
      </c>
      <c r="M17" s="330">
        <v>19.658000000000001</v>
      </c>
      <c r="N17" s="330">
        <v>19.390999999999998</v>
      </c>
      <c r="O17" s="330">
        <v>0.26700000000000002</v>
      </c>
      <c r="P17" s="330">
        <v>0</v>
      </c>
      <c r="Q17" s="330">
        <v>0</v>
      </c>
      <c r="R17" s="330">
        <v>23.591000000000001</v>
      </c>
      <c r="S17" s="330" t="s">
        <v>664</v>
      </c>
      <c r="T17" s="330">
        <v>23.591000000000001</v>
      </c>
      <c r="U17" s="330">
        <v>0</v>
      </c>
    </row>
    <row r="18" spans="1:21">
      <c r="A18" s="422">
        <v>45480</v>
      </c>
      <c r="B18" s="330" t="s">
        <v>738</v>
      </c>
      <c r="C18" s="330">
        <v>1</v>
      </c>
      <c r="D18" s="330" t="s">
        <v>8</v>
      </c>
      <c r="E18" s="330" t="s">
        <v>8</v>
      </c>
      <c r="F18" s="330" t="s">
        <v>562</v>
      </c>
      <c r="G18" s="330">
        <v>1740.7660000002099</v>
      </c>
      <c r="H18" s="330">
        <v>0</v>
      </c>
      <c r="I18" s="330">
        <v>0</v>
      </c>
      <c r="J18" s="330">
        <v>0</v>
      </c>
      <c r="K18" s="330">
        <v>100.38200000000001</v>
      </c>
      <c r="L18" s="330">
        <v>10.252000000000001</v>
      </c>
      <c r="M18" s="330">
        <v>747.88099999999804</v>
      </c>
      <c r="N18" s="330">
        <v>401.99099999999697</v>
      </c>
      <c r="O18" s="330">
        <v>26.709</v>
      </c>
      <c r="P18" s="330">
        <v>16.916</v>
      </c>
      <c r="Q18" s="330">
        <v>310.25700000000199</v>
      </c>
      <c r="R18" s="330">
        <v>1730.5140000002</v>
      </c>
      <c r="S18" s="330" t="s">
        <v>562</v>
      </c>
      <c r="T18" s="330">
        <v>0</v>
      </c>
      <c r="U18" s="330">
        <v>0</v>
      </c>
    </row>
    <row r="19" spans="1:21">
      <c r="A19" s="422">
        <v>45480</v>
      </c>
      <c r="B19" s="330" t="s">
        <v>738</v>
      </c>
      <c r="C19" s="330">
        <v>1</v>
      </c>
      <c r="D19" s="330" t="s">
        <v>8</v>
      </c>
      <c r="E19" s="330" t="s">
        <v>8</v>
      </c>
      <c r="F19" s="330" t="s">
        <v>562</v>
      </c>
      <c r="G19" s="330">
        <v>69.1400000000001</v>
      </c>
      <c r="H19" s="330">
        <v>0</v>
      </c>
      <c r="I19" s="330">
        <v>0</v>
      </c>
      <c r="J19" s="330">
        <v>0</v>
      </c>
      <c r="K19" s="330">
        <v>12.667999999999999</v>
      </c>
      <c r="L19" s="330">
        <v>0</v>
      </c>
      <c r="M19" s="330">
        <v>61.2130000000001</v>
      </c>
      <c r="N19" s="330">
        <v>60.680000000000099</v>
      </c>
      <c r="O19" s="330">
        <v>0</v>
      </c>
      <c r="P19" s="330">
        <v>0</v>
      </c>
      <c r="Q19" s="330">
        <v>0.53300000000000003</v>
      </c>
      <c r="R19" s="330">
        <v>69.1400000000001</v>
      </c>
      <c r="S19" s="330" t="s">
        <v>600</v>
      </c>
      <c r="T19" s="330">
        <v>69.1400000000001</v>
      </c>
      <c r="U19" s="330">
        <v>0</v>
      </c>
    </row>
    <row r="20" spans="1:21">
      <c r="A20" s="422">
        <v>45480</v>
      </c>
      <c r="B20" s="330" t="s">
        <v>738</v>
      </c>
      <c r="C20" s="330">
        <v>1</v>
      </c>
      <c r="D20" s="330" t="s">
        <v>9</v>
      </c>
      <c r="E20" s="330" t="s">
        <v>9</v>
      </c>
      <c r="F20" s="330" t="s">
        <v>562</v>
      </c>
      <c r="G20" s="330">
        <v>1438.0910000000899</v>
      </c>
      <c r="H20" s="330">
        <v>0</v>
      </c>
      <c r="I20" s="330">
        <v>1.3320000000000001</v>
      </c>
      <c r="J20" s="330">
        <v>0</v>
      </c>
      <c r="K20" s="330">
        <v>96.930999999999898</v>
      </c>
      <c r="L20" s="330">
        <v>0</v>
      </c>
      <c r="M20" s="330">
        <v>546.582000000005</v>
      </c>
      <c r="N20" s="330">
        <v>216.83399999999901</v>
      </c>
      <c r="O20" s="330">
        <v>95.239999999999597</v>
      </c>
      <c r="P20" s="330">
        <v>85.464999999999506</v>
      </c>
      <c r="Q20" s="330">
        <v>225.51699999999801</v>
      </c>
      <c r="R20" s="330">
        <v>1438.0910000000899</v>
      </c>
      <c r="S20" s="330" t="s">
        <v>562</v>
      </c>
      <c r="T20" s="330">
        <v>0</v>
      </c>
      <c r="U20" s="330">
        <v>0</v>
      </c>
    </row>
    <row r="21" spans="1:21">
      <c r="A21" s="422">
        <v>45480</v>
      </c>
      <c r="B21" s="330" t="s">
        <v>738</v>
      </c>
      <c r="C21" s="330">
        <v>1</v>
      </c>
      <c r="D21" s="330" t="s">
        <v>10</v>
      </c>
      <c r="E21" s="330" t="s">
        <v>10</v>
      </c>
      <c r="F21" s="330" t="s">
        <v>562</v>
      </c>
      <c r="G21" s="330">
        <v>1376.5740000000901</v>
      </c>
      <c r="H21" s="330">
        <v>0</v>
      </c>
      <c r="I21" s="330">
        <v>0</v>
      </c>
      <c r="J21" s="330">
        <v>0</v>
      </c>
      <c r="K21" s="330">
        <v>44.829999999999899</v>
      </c>
      <c r="L21" s="330">
        <v>3.4660000000000002</v>
      </c>
      <c r="M21" s="330">
        <v>676.352000000001</v>
      </c>
      <c r="N21" s="330">
        <v>112.271</v>
      </c>
      <c r="O21" s="330">
        <v>94.789999999999694</v>
      </c>
      <c r="P21" s="330">
        <v>0</v>
      </c>
      <c r="Q21" s="330">
        <v>475.61800000000898</v>
      </c>
      <c r="R21" s="330">
        <v>1373.10800000009</v>
      </c>
      <c r="S21" s="330" t="s">
        <v>562</v>
      </c>
      <c r="T21" s="330">
        <v>0</v>
      </c>
      <c r="U21" s="330">
        <v>0</v>
      </c>
    </row>
    <row r="22" spans="1:21">
      <c r="A22" s="422">
        <v>45480</v>
      </c>
      <c r="B22" s="330" t="s">
        <v>738</v>
      </c>
      <c r="C22" s="330">
        <v>1</v>
      </c>
      <c r="D22" s="330" t="s">
        <v>10</v>
      </c>
      <c r="E22" s="330" t="s">
        <v>10</v>
      </c>
      <c r="F22" s="330" t="s">
        <v>562</v>
      </c>
      <c r="G22" s="330">
        <v>3.2669999999999999</v>
      </c>
      <c r="H22" s="330">
        <v>0</v>
      </c>
      <c r="I22" s="330">
        <v>0</v>
      </c>
      <c r="J22" s="330">
        <v>0</v>
      </c>
      <c r="K22" s="330">
        <v>1.9350000000000001</v>
      </c>
      <c r="L22" s="330">
        <v>0</v>
      </c>
      <c r="M22" s="330">
        <v>2.601</v>
      </c>
      <c r="N22" s="330">
        <v>2.601</v>
      </c>
      <c r="O22" s="330">
        <v>0.66600000000000004</v>
      </c>
      <c r="P22" s="330">
        <v>0</v>
      </c>
      <c r="Q22" s="330">
        <v>0</v>
      </c>
      <c r="R22" s="330">
        <v>3.2669999999999999</v>
      </c>
      <c r="S22" s="330" t="s">
        <v>741</v>
      </c>
      <c r="T22" s="330">
        <v>3.2669999999999999</v>
      </c>
      <c r="U22" s="330">
        <v>0</v>
      </c>
    </row>
    <row r="23" spans="1:21">
      <c r="A23" s="422">
        <v>45480</v>
      </c>
      <c r="B23" s="330" t="s">
        <v>738</v>
      </c>
      <c r="C23" s="330">
        <v>1</v>
      </c>
      <c r="D23" s="330" t="s">
        <v>11</v>
      </c>
      <c r="E23" s="330" t="s">
        <v>11</v>
      </c>
      <c r="F23" s="330" t="s">
        <v>562</v>
      </c>
      <c r="G23" s="330">
        <v>1412.5760000000901</v>
      </c>
      <c r="H23" s="330">
        <v>0</v>
      </c>
      <c r="I23" s="330">
        <v>0.33300000000000002</v>
      </c>
      <c r="J23" s="330">
        <v>0</v>
      </c>
      <c r="K23" s="330">
        <v>51.772999999999897</v>
      </c>
      <c r="L23" s="330">
        <v>8.1259999999999994</v>
      </c>
      <c r="M23" s="330">
        <v>708.87899999999797</v>
      </c>
      <c r="N23" s="330">
        <v>211.62599999999901</v>
      </c>
      <c r="O23" s="330">
        <v>135.52099999999999</v>
      </c>
      <c r="P23" s="330">
        <v>0</v>
      </c>
      <c r="Q23" s="330">
        <v>371.72199999999901</v>
      </c>
      <c r="R23" s="330">
        <v>1404.4500000000901</v>
      </c>
      <c r="S23" s="330" t="s">
        <v>562</v>
      </c>
      <c r="T23" s="330">
        <v>0</v>
      </c>
      <c r="U23" s="330">
        <v>0</v>
      </c>
    </row>
    <row r="24" spans="1:21">
      <c r="A24" s="422">
        <v>45480</v>
      </c>
      <c r="B24" s="330" t="s">
        <v>738</v>
      </c>
      <c r="C24" s="330">
        <v>1</v>
      </c>
      <c r="D24" s="330" t="s">
        <v>11</v>
      </c>
      <c r="E24" s="330" t="s">
        <v>11</v>
      </c>
      <c r="F24" s="330" t="s">
        <v>562</v>
      </c>
      <c r="G24" s="330">
        <v>22.641999999999999</v>
      </c>
      <c r="H24" s="330">
        <v>0</v>
      </c>
      <c r="I24" s="330">
        <v>0</v>
      </c>
      <c r="J24" s="330">
        <v>0</v>
      </c>
      <c r="K24" s="330">
        <v>4.2619999999999996</v>
      </c>
      <c r="L24" s="330">
        <v>0</v>
      </c>
      <c r="M24" s="330">
        <v>5.7939999999999996</v>
      </c>
      <c r="N24" s="330">
        <v>5.1280000000000001</v>
      </c>
      <c r="O24" s="330">
        <v>0.999</v>
      </c>
      <c r="P24" s="330">
        <v>0</v>
      </c>
      <c r="Q24" s="330">
        <v>0.33300000000000002</v>
      </c>
      <c r="R24" s="330">
        <v>22.641999999999999</v>
      </c>
      <c r="S24" s="330" t="s">
        <v>629</v>
      </c>
      <c r="T24" s="330">
        <v>22.641999999999999</v>
      </c>
      <c r="U24" s="330">
        <v>0</v>
      </c>
    </row>
    <row r="25" spans="1:21">
      <c r="A25" s="422">
        <v>45480</v>
      </c>
      <c r="B25" s="330" t="s">
        <v>738</v>
      </c>
      <c r="C25" s="330">
        <v>1</v>
      </c>
      <c r="D25" s="330" t="s">
        <v>12</v>
      </c>
      <c r="E25" s="330" t="s">
        <v>12</v>
      </c>
      <c r="F25" s="330" t="s">
        <v>562</v>
      </c>
      <c r="G25" s="330">
        <v>268.69099999999997</v>
      </c>
      <c r="H25" s="330">
        <v>0</v>
      </c>
      <c r="I25" s="330">
        <v>0</v>
      </c>
      <c r="J25" s="330">
        <v>0</v>
      </c>
      <c r="K25" s="330">
        <v>29.713999999999999</v>
      </c>
      <c r="L25" s="330">
        <v>0</v>
      </c>
      <c r="M25" s="330">
        <v>81.861999999999796</v>
      </c>
      <c r="N25" s="330">
        <v>18.934000000000001</v>
      </c>
      <c r="O25" s="330">
        <v>5.6609999999999996</v>
      </c>
      <c r="P25" s="330">
        <v>3.33</v>
      </c>
      <c r="Q25" s="330">
        <v>53.936999999999898</v>
      </c>
      <c r="R25" s="330">
        <v>268.69099999999997</v>
      </c>
      <c r="S25" s="330" t="s">
        <v>562</v>
      </c>
      <c r="T25" s="330">
        <v>0</v>
      </c>
      <c r="U25" s="330">
        <v>0</v>
      </c>
    </row>
    <row r="26" spans="1:21">
      <c r="A26" s="422">
        <v>45480</v>
      </c>
      <c r="B26" s="330" t="s">
        <v>738</v>
      </c>
      <c r="C26" s="330">
        <v>1</v>
      </c>
      <c r="D26" s="330" t="s">
        <v>13</v>
      </c>
      <c r="E26" s="330" t="s">
        <v>13</v>
      </c>
      <c r="F26" s="330" t="s">
        <v>562</v>
      </c>
      <c r="G26" s="330">
        <v>1740.79300000017</v>
      </c>
      <c r="H26" s="330">
        <v>0</v>
      </c>
      <c r="I26" s="330">
        <v>0</v>
      </c>
      <c r="J26" s="330">
        <v>27.492999999999999</v>
      </c>
      <c r="K26" s="330">
        <v>167.34099999999901</v>
      </c>
      <c r="L26" s="330">
        <v>7.327</v>
      </c>
      <c r="M26" s="330">
        <v>819.68799999998396</v>
      </c>
      <c r="N26" s="330">
        <v>281.534000000003</v>
      </c>
      <c r="O26" s="330">
        <v>102.59099999999999</v>
      </c>
      <c r="P26" s="330">
        <v>120.88999999999901</v>
      </c>
      <c r="Q26" s="330">
        <v>369.43600000000799</v>
      </c>
      <c r="R26" s="330">
        <v>1733.46600000017</v>
      </c>
      <c r="S26" s="330" t="s">
        <v>562</v>
      </c>
      <c r="T26" s="330">
        <v>0</v>
      </c>
      <c r="U26" s="330">
        <v>0</v>
      </c>
    </row>
    <row r="27" spans="1:21">
      <c r="A27" s="422">
        <v>45480</v>
      </c>
      <c r="B27" s="330" t="s">
        <v>738</v>
      </c>
      <c r="C27" s="330">
        <v>1</v>
      </c>
      <c r="D27" s="330" t="s">
        <v>13</v>
      </c>
      <c r="E27" s="330" t="s">
        <v>13</v>
      </c>
      <c r="F27" s="330" t="s">
        <v>562</v>
      </c>
      <c r="G27" s="330">
        <v>38.466000000000001</v>
      </c>
      <c r="H27" s="330">
        <v>0</v>
      </c>
      <c r="I27" s="330">
        <v>0</v>
      </c>
      <c r="J27" s="330">
        <v>0</v>
      </c>
      <c r="K27" s="330">
        <v>9.6669999999999998</v>
      </c>
      <c r="L27" s="330">
        <v>0</v>
      </c>
      <c r="M27" s="330">
        <v>0</v>
      </c>
      <c r="N27" s="330">
        <v>0</v>
      </c>
      <c r="O27" s="330">
        <v>0</v>
      </c>
      <c r="P27" s="330">
        <v>0</v>
      </c>
      <c r="Q27" s="330">
        <v>0</v>
      </c>
      <c r="R27" s="330">
        <v>38.466000000000001</v>
      </c>
      <c r="S27" s="330" t="s">
        <v>743</v>
      </c>
      <c r="T27" s="330">
        <v>38.466000000000001</v>
      </c>
      <c r="U27" s="330">
        <v>0</v>
      </c>
    </row>
    <row r="28" spans="1:21">
      <c r="A28" s="422">
        <v>45480</v>
      </c>
      <c r="B28" s="330" t="s">
        <v>738</v>
      </c>
      <c r="C28" s="330">
        <v>1</v>
      </c>
      <c r="D28" s="330" t="s">
        <v>13</v>
      </c>
      <c r="E28" s="330" t="s">
        <v>13</v>
      </c>
      <c r="F28" s="330" t="s">
        <v>562</v>
      </c>
      <c r="G28" s="330">
        <v>10.657</v>
      </c>
      <c r="H28" s="330">
        <v>0</v>
      </c>
      <c r="I28" s="330">
        <v>0</v>
      </c>
      <c r="J28" s="330">
        <v>0</v>
      </c>
      <c r="K28" s="330">
        <v>2.331</v>
      </c>
      <c r="L28" s="330">
        <v>0</v>
      </c>
      <c r="M28" s="330">
        <v>0.66600000000000004</v>
      </c>
      <c r="N28" s="330">
        <v>0.66600000000000004</v>
      </c>
      <c r="O28" s="330">
        <v>0</v>
      </c>
      <c r="P28" s="330">
        <v>0</v>
      </c>
      <c r="Q28" s="330">
        <v>0</v>
      </c>
      <c r="R28" s="330">
        <v>10.657</v>
      </c>
      <c r="S28" s="330" t="s">
        <v>670</v>
      </c>
      <c r="T28" s="330">
        <v>10.657</v>
      </c>
      <c r="U28" s="330">
        <v>0</v>
      </c>
    </row>
    <row r="29" spans="1:21">
      <c r="A29" s="422">
        <v>45480</v>
      </c>
      <c r="B29" s="330" t="s">
        <v>738</v>
      </c>
      <c r="C29" s="330">
        <v>1</v>
      </c>
      <c r="D29" s="330" t="s">
        <v>14</v>
      </c>
      <c r="E29" s="330" t="s">
        <v>14</v>
      </c>
      <c r="F29" s="330" t="s">
        <v>562</v>
      </c>
      <c r="G29" s="330">
        <v>2036.1359999998199</v>
      </c>
      <c r="H29" s="330">
        <v>0</v>
      </c>
      <c r="I29" s="330">
        <v>0</v>
      </c>
      <c r="J29" s="330">
        <v>6.5350000000000001</v>
      </c>
      <c r="K29" s="330">
        <v>58.533000000000001</v>
      </c>
      <c r="L29" s="330">
        <v>8.6999999999999994E-2</v>
      </c>
      <c r="M29" s="330">
        <v>1311.9079999999699</v>
      </c>
      <c r="N29" s="330">
        <v>110.49299999999999</v>
      </c>
      <c r="O29" s="330">
        <v>102.952</v>
      </c>
      <c r="P29" s="330">
        <v>33.773999999999901</v>
      </c>
      <c r="Q29" s="330">
        <v>1095.19199999999</v>
      </c>
      <c r="R29" s="330">
        <v>2036.0489999998199</v>
      </c>
      <c r="S29" s="330" t="s">
        <v>562</v>
      </c>
      <c r="T29" s="330">
        <v>0</v>
      </c>
      <c r="U29" s="330">
        <v>0</v>
      </c>
    </row>
    <row r="30" spans="1:21">
      <c r="A30" s="422">
        <v>45480</v>
      </c>
      <c r="B30" s="330" t="s">
        <v>738</v>
      </c>
      <c r="C30" s="330">
        <v>1</v>
      </c>
      <c r="D30" s="330" t="s">
        <v>15</v>
      </c>
      <c r="E30" s="330" t="s">
        <v>15</v>
      </c>
      <c r="F30" s="330" t="s">
        <v>562</v>
      </c>
      <c r="G30" s="330">
        <v>1019.183</v>
      </c>
      <c r="H30" s="330">
        <v>0</v>
      </c>
      <c r="I30" s="330">
        <v>0</v>
      </c>
      <c r="J30" s="330">
        <v>0</v>
      </c>
      <c r="K30" s="330">
        <v>59.421999999999898</v>
      </c>
      <c r="L30" s="330">
        <v>30.745999999999999</v>
      </c>
      <c r="M30" s="330">
        <v>605.24000000000103</v>
      </c>
      <c r="N30" s="330">
        <v>195.36</v>
      </c>
      <c r="O30" s="330">
        <v>36.163999999999902</v>
      </c>
      <c r="P30" s="330">
        <v>34.661999999999999</v>
      </c>
      <c r="Q30" s="330">
        <v>371.71800000000098</v>
      </c>
      <c r="R30" s="330">
        <v>988.43699999999797</v>
      </c>
      <c r="S30" s="330" t="s">
        <v>562</v>
      </c>
      <c r="T30" s="330">
        <v>0</v>
      </c>
      <c r="U30" s="330">
        <v>0</v>
      </c>
    </row>
    <row r="31" spans="1:21">
      <c r="A31" s="422">
        <v>45480</v>
      </c>
      <c r="B31" s="330" t="s">
        <v>738</v>
      </c>
      <c r="C31" s="330">
        <v>1</v>
      </c>
      <c r="D31" s="330" t="s">
        <v>16</v>
      </c>
      <c r="E31" s="330" t="s">
        <v>16</v>
      </c>
      <c r="F31" s="330" t="s">
        <v>562</v>
      </c>
      <c r="G31" s="330">
        <v>648.67800000001205</v>
      </c>
      <c r="H31" s="330">
        <v>0</v>
      </c>
      <c r="I31" s="330">
        <v>0</v>
      </c>
      <c r="J31" s="330">
        <v>0</v>
      </c>
      <c r="K31" s="330">
        <v>56.798999999999999</v>
      </c>
      <c r="L31" s="330">
        <v>11.523</v>
      </c>
      <c r="M31" s="330">
        <v>300.280000000001</v>
      </c>
      <c r="N31" s="330">
        <v>92.167000000000002</v>
      </c>
      <c r="O31" s="330">
        <v>8.26</v>
      </c>
      <c r="P31" s="330">
        <v>25.974</v>
      </c>
      <c r="Q31" s="330">
        <v>175.21100000000001</v>
      </c>
      <c r="R31" s="330">
        <v>637.15500000001305</v>
      </c>
      <c r="S31" s="330" t="s">
        <v>562</v>
      </c>
      <c r="T31" s="330">
        <v>0</v>
      </c>
      <c r="U31" s="330">
        <v>0</v>
      </c>
    </row>
    <row r="32" spans="1:21">
      <c r="A32" s="422">
        <v>45480</v>
      </c>
      <c r="B32" s="330" t="s">
        <v>738</v>
      </c>
      <c r="C32" s="330">
        <v>1</v>
      </c>
      <c r="D32" s="330" t="s">
        <v>17</v>
      </c>
      <c r="E32" s="330" t="s">
        <v>17</v>
      </c>
      <c r="F32" s="330" t="s">
        <v>562</v>
      </c>
      <c r="G32" s="330">
        <v>1457.9810000001301</v>
      </c>
      <c r="H32" s="330">
        <v>0</v>
      </c>
      <c r="I32" s="330">
        <v>0</v>
      </c>
      <c r="J32" s="330">
        <v>0</v>
      </c>
      <c r="K32" s="330">
        <v>266.75200000000001</v>
      </c>
      <c r="L32" s="330">
        <v>34.708999999999897</v>
      </c>
      <c r="M32" s="330">
        <v>515.575999999994</v>
      </c>
      <c r="N32" s="330">
        <v>385.49899999999502</v>
      </c>
      <c r="O32" s="330">
        <v>66.941999999999794</v>
      </c>
      <c r="P32" s="330">
        <v>15.723000000000001</v>
      </c>
      <c r="Q32" s="330">
        <v>63.134999999999799</v>
      </c>
      <c r="R32" s="330">
        <v>1423.27200000012</v>
      </c>
      <c r="S32" s="330" t="s">
        <v>562</v>
      </c>
      <c r="T32" s="330">
        <v>0</v>
      </c>
      <c r="U32" s="330">
        <v>0</v>
      </c>
    </row>
    <row r="33" spans="1:21">
      <c r="A33" s="422">
        <v>45480</v>
      </c>
      <c r="B33" s="330" t="s">
        <v>738</v>
      </c>
      <c r="C33" s="330">
        <v>1</v>
      </c>
      <c r="D33" s="330" t="s">
        <v>18</v>
      </c>
      <c r="E33" s="330" t="s">
        <v>18</v>
      </c>
      <c r="F33" s="330" t="s">
        <v>562</v>
      </c>
      <c r="G33" s="330">
        <v>251.511</v>
      </c>
      <c r="H33" s="330">
        <v>0</v>
      </c>
      <c r="I33" s="330">
        <v>0</v>
      </c>
      <c r="J33" s="330">
        <v>0</v>
      </c>
      <c r="K33" s="330">
        <v>41.1069999999999</v>
      </c>
      <c r="L33" s="330">
        <v>0</v>
      </c>
      <c r="M33" s="330">
        <v>113.747999999999</v>
      </c>
      <c r="N33" s="330">
        <v>24.577000000000002</v>
      </c>
      <c r="O33" s="330">
        <v>6.327</v>
      </c>
      <c r="P33" s="330">
        <v>1.3320000000000001</v>
      </c>
      <c r="Q33" s="330">
        <v>81.511999999999702</v>
      </c>
      <c r="R33" s="330">
        <v>251.511</v>
      </c>
      <c r="S33" s="330" t="s">
        <v>562</v>
      </c>
      <c r="T33" s="330">
        <v>0</v>
      </c>
      <c r="U33" s="330">
        <v>0</v>
      </c>
    </row>
    <row r="34" spans="1:21">
      <c r="A34" s="422">
        <v>45480</v>
      </c>
      <c r="B34" s="330" t="s">
        <v>738</v>
      </c>
      <c r="C34" s="330">
        <v>1</v>
      </c>
      <c r="D34" s="330" t="s">
        <v>18</v>
      </c>
      <c r="E34" s="330" t="s">
        <v>18</v>
      </c>
      <c r="F34" s="330" t="s">
        <v>562</v>
      </c>
      <c r="G34" s="330">
        <v>44.392000000000003</v>
      </c>
      <c r="H34" s="330">
        <v>0</v>
      </c>
      <c r="I34" s="330">
        <v>0</v>
      </c>
      <c r="J34" s="330">
        <v>0</v>
      </c>
      <c r="K34" s="330">
        <v>0</v>
      </c>
      <c r="L34" s="330">
        <v>0</v>
      </c>
      <c r="M34" s="330">
        <v>0</v>
      </c>
      <c r="N34" s="330">
        <v>0</v>
      </c>
      <c r="O34" s="330">
        <v>0</v>
      </c>
      <c r="P34" s="330">
        <v>0</v>
      </c>
      <c r="Q34" s="330">
        <v>0</v>
      </c>
      <c r="R34" s="330">
        <v>44.392000000000003</v>
      </c>
      <c r="S34" s="330" t="s">
        <v>671</v>
      </c>
      <c r="T34" s="330">
        <v>44.392000000000003</v>
      </c>
      <c r="U34" s="330">
        <v>0</v>
      </c>
    </row>
    <row r="35" spans="1:21">
      <c r="A35" s="422">
        <v>45480</v>
      </c>
      <c r="B35" s="330" t="s">
        <v>738</v>
      </c>
      <c r="C35" s="330">
        <v>1</v>
      </c>
      <c r="D35" s="330" t="s">
        <v>40</v>
      </c>
      <c r="E35" s="330" t="s">
        <v>40</v>
      </c>
      <c r="F35" s="330" t="s">
        <v>562</v>
      </c>
      <c r="G35" s="330">
        <v>1437.03000000009</v>
      </c>
      <c r="H35" s="330">
        <v>0</v>
      </c>
      <c r="I35" s="330">
        <v>0</v>
      </c>
      <c r="J35" s="330">
        <v>0</v>
      </c>
      <c r="K35" s="330">
        <v>36.738999999999898</v>
      </c>
      <c r="L35" s="330">
        <v>0</v>
      </c>
      <c r="M35" s="330">
        <v>574.43900000001099</v>
      </c>
      <c r="N35" s="330">
        <v>173.50899999999899</v>
      </c>
      <c r="O35" s="330">
        <v>168.37599999999901</v>
      </c>
      <c r="P35" s="330">
        <v>20.824999999999999</v>
      </c>
      <c r="Q35" s="330">
        <v>232.55400000000299</v>
      </c>
      <c r="R35" s="330">
        <v>1437.03000000009</v>
      </c>
      <c r="S35" s="330" t="s">
        <v>562</v>
      </c>
      <c r="T35" s="330">
        <v>0</v>
      </c>
      <c r="U35" s="330">
        <v>0</v>
      </c>
    </row>
    <row r="36" spans="1:21">
      <c r="A36" s="422">
        <v>45480</v>
      </c>
      <c r="B36" s="330" t="s">
        <v>738</v>
      </c>
      <c r="C36" s="330">
        <v>1</v>
      </c>
      <c r="D36" s="330" t="s">
        <v>19</v>
      </c>
      <c r="E36" s="330" t="s">
        <v>19</v>
      </c>
      <c r="F36" s="330" t="s">
        <v>562</v>
      </c>
      <c r="G36" s="330">
        <v>848.251000000011</v>
      </c>
      <c r="H36" s="330">
        <v>0</v>
      </c>
      <c r="I36" s="330">
        <v>0</v>
      </c>
      <c r="J36" s="330">
        <v>0</v>
      </c>
      <c r="K36" s="330">
        <v>65.537000000000106</v>
      </c>
      <c r="L36" s="330">
        <v>0</v>
      </c>
      <c r="M36" s="330">
        <v>429.38999999999601</v>
      </c>
      <c r="N36" s="330">
        <v>131.982</v>
      </c>
      <c r="O36" s="330">
        <v>13.32</v>
      </c>
      <c r="P36" s="330">
        <v>0</v>
      </c>
      <c r="Q36" s="330">
        <v>284.08800000000099</v>
      </c>
      <c r="R36" s="330">
        <v>848.251000000011</v>
      </c>
      <c r="S36" s="330" t="s">
        <v>562</v>
      </c>
      <c r="T36" s="330">
        <v>0</v>
      </c>
      <c r="U36" s="330">
        <v>0</v>
      </c>
    </row>
    <row r="37" spans="1:21">
      <c r="A37" s="422">
        <v>45480</v>
      </c>
      <c r="B37" s="330" t="s">
        <v>738</v>
      </c>
      <c r="C37" s="330">
        <v>1</v>
      </c>
      <c r="D37" s="330" t="s">
        <v>19</v>
      </c>
      <c r="E37" s="330" t="s">
        <v>19</v>
      </c>
      <c r="F37" s="330" t="s">
        <v>562</v>
      </c>
      <c r="G37" s="330">
        <v>84.979000000000596</v>
      </c>
      <c r="H37" s="330">
        <v>0</v>
      </c>
      <c r="I37" s="330">
        <v>0</v>
      </c>
      <c r="J37" s="330">
        <v>0</v>
      </c>
      <c r="K37" s="330">
        <v>0.8</v>
      </c>
      <c r="L37" s="330">
        <v>0.4</v>
      </c>
      <c r="M37" s="330">
        <v>0.16700000000000001</v>
      </c>
      <c r="N37" s="330">
        <v>0</v>
      </c>
      <c r="O37" s="330">
        <v>0</v>
      </c>
      <c r="P37" s="330">
        <v>0</v>
      </c>
      <c r="Q37" s="330">
        <v>0.16700000000000001</v>
      </c>
      <c r="R37" s="330">
        <v>84.579000000000605</v>
      </c>
      <c r="S37" s="330" t="s">
        <v>603</v>
      </c>
      <c r="T37" s="330">
        <v>84.979000000000596</v>
      </c>
      <c r="U37" s="330">
        <v>0</v>
      </c>
    </row>
    <row r="38" spans="1:21">
      <c r="A38" s="422">
        <v>45480</v>
      </c>
      <c r="B38" s="330" t="s">
        <v>738</v>
      </c>
      <c r="C38" s="330">
        <v>1</v>
      </c>
      <c r="D38" s="330" t="s">
        <v>39</v>
      </c>
      <c r="E38" s="330" t="s">
        <v>81</v>
      </c>
      <c r="F38" s="330" t="s">
        <v>562</v>
      </c>
      <c r="G38" s="330">
        <v>1327.0180000000601</v>
      </c>
      <c r="H38" s="330">
        <v>0</v>
      </c>
      <c r="I38" s="330">
        <v>0</v>
      </c>
      <c r="J38" s="330">
        <v>0</v>
      </c>
      <c r="K38" s="330">
        <v>37.379999999999903</v>
      </c>
      <c r="L38" s="330">
        <v>4.3289999999999997</v>
      </c>
      <c r="M38" s="330">
        <v>626.39099999999996</v>
      </c>
      <c r="N38" s="330">
        <v>196.90200000000101</v>
      </c>
      <c r="O38" s="330">
        <v>128.41</v>
      </c>
      <c r="P38" s="330">
        <v>29.840999999999902</v>
      </c>
      <c r="Q38" s="330">
        <v>325.388000000006</v>
      </c>
      <c r="R38" s="330">
        <v>1322.6890000000601</v>
      </c>
      <c r="S38" s="330" t="s">
        <v>562</v>
      </c>
      <c r="T38" s="330">
        <v>0</v>
      </c>
      <c r="U38" s="330">
        <v>0</v>
      </c>
    </row>
    <row r="39" spans="1:21">
      <c r="A39" s="422">
        <v>45480</v>
      </c>
      <c r="B39" s="330" t="s">
        <v>738</v>
      </c>
      <c r="C39" s="330">
        <v>1</v>
      </c>
      <c r="D39" s="330" t="s">
        <v>39</v>
      </c>
      <c r="E39" s="330" t="s">
        <v>54</v>
      </c>
      <c r="F39" s="330" t="s">
        <v>562</v>
      </c>
      <c r="G39" s="330">
        <v>1079.27699999999</v>
      </c>
      <c r="H39" s="330">
        <v>0</v>
      </c>
      <c r="I39" s="330">
        <v>0</v>
      </c>
      <c r="J39" s="330">
        <v>0</v>
      </c>
      <c r="K39" s="330">
        <v>70.777999999999906</v>
      </c>
      <c r="L39" s="330">
        <v>3.1970000000000001</v>
      </c>
      <c r="M39" s="330">
        <v>416.51100000000901</v>
      </c>
      <c r="N39" s="330">
        <v>86.4489999999997</v>
      </c>
      <c r="O39" s="330">
        <v>149.86399999999901</v>
      </c>
      <c r="P39" s="330">
        <v>5.33</v>
      </c>
      <c r="Q39" s="330">
        <v>198.37799999999899</v>
      </c>
      <c r="R39" s="330">
        <v>1076.0799999999899</v>
      </c>
      <c r="S39" s="330" t="s">
        <v>562</v>
      </c>
      <c r="T39" s="330">
        <v>0</v>
      </c>
      <c r="U39" s="330">
        <v>0</v>
      </c>
    </row>
    <row r="40" spans="1:21">
      <c r="A40" s="422">
        <v>45480</v>
      </c>
      <c r="B40" s="330" t="s">
        <v>738</v>
      </c>
      <c r="C40" s="330">
        <v>1</v>
      </c>
      <c r="D40" s="330" t="s">
        <v>39</v>
      </c>
      <c r="E40" s="330" t="s">
        <v>54</v>
      </c>
      <c r="F40" s="330" t="s">
        <v>562</v>
      </c>
      <c r="G40" s="330">
        <v>0.91600000000000004</v>
      </c>
      <c r="H40" s="330">
        <v>0</v>
      </c>
      <c r="I40" s="330">
        <v>0</v>
      </c>
      <c r="J40" s="330">
        <v>0</v>
      </c>
      <c r="K40" s="330">
        <v>0</v>
      </c>
      <c r="L40" s="330">
        <v>0</v>
      </c>
      <c r="M40" s="330">
        <v>0.58299999999999996</v>
      </c>
      <c r="N40" s="330">
        <v>0.58299999999999996</v>
      </c>
      <c r="O40" s="330">
        <v>0</v>
      </c>
      <c r="P40" s="330">
        <v>0</v>
      </c>
      <c r="Q40" s="330">
        <v>0</v>
      </c>
      <c r="R40" s="330">
        <v>0.91600000000000004</v>
      </c>
      <c r="S40" s="330" t="s">
        <v>630</v>
      </c>
      <c r="T40" s="330">
        <v>0.91600000000000004</v>
      </c>
      <c r="U40" s="330">
        <v>0</v>
      </c>
    </row>
    <row r="41" spans="1:21">
      <c r="A41" s="422">
        <v>45480</v>
      </c>
      <c r="B41" s="330" t="s">
        <v>738</v>
      </c>
      <c r="C41" s="330">
        <v>1</v>
      </c>
      <c r="D41" s="330" t="s">
        <v>39</v>
      </c>
      <c r="E41" s="330" t="s">
        <v>44</v>
      </c>
      <c r="F41" s="330" t="s">
        <v>562</v>
      </c>
      <c r="G41" s="330">
        <v>1317.9380000000101</v>
      </c>
      <c r="H41" s="330">
        <v>0</v>
      </c>
      <c r="I41" s="330">
        <v>7.66</v>
      </c>
      <c r="J41" s="330">
        <v>0</v>
      </c>
      <c r="K41" s="330">
        <v>124.32599999999999</v>
      </c>
      <c r="L41" s="330">
        <v>2.6640000000000001</v>
      </c>
      <c r="M41" s="330">
        <v>635.39100000002304</v>
      </c>
      <c r="N41" s="330">
        <v>274.40300000000002</v>
      </c>
      <c r="O41" s="330">
        <v>72.528999999999797</v>
      </c>
      <c r="P41" s="330">
        <v>0</v>
      </c>
      <c r="Q41" s="330">
        <v>304.11</v>
      </c>
      <c r="R41" s="330">
        <v>1315.2740000000099</v>
      </c>
      <c r="S41" s="330" t="s">
        <v>562</v>
      </c>
      <c r="T41" s="330">
        <v>0</v>
      </c>
      <c r="U41" s="330">
        <v>0</v>
      </c>
    </row>
    <row r="42" spans="1:21">
      <c r="A42" s="422">
        <v>45480</v>
      </c>
      <c r="B42" s="330" t="s">
        <v>738</v>
      </c>
      <c r="C42" s="330">
        <v>1</v>
      </c>
      <c r="D42" s="330" t="s">
        <v>39</v>
      </c>
      <c r="E42" s="330" t="s">
        <v>44</v>
      </c>
      <c r="F42" s="330" t="s">
        <v>562</v>
      </c>
      <c r="G42" s="330">
        <v>40.049999999999997</v>
      </c>
      <c r="H42" s="330">
        <v>0</v>
      </c>
      <c r="I42" s="330">
        <v>0</v>
      </c>
      <c r="J42" s="330">
        <v>0</v>
      </c>
      <c r="K42" s="330">
        <v>0</v>
      </c>
      <c r="L42" s="330">
        <v>0</v>
      </c>
      <c r="M42" s="330">
        <v>0</v>
      </c>
      <c r="N42" s="330">
        <v>0</v>
      </c>
      <c r="O42" s="330">
        <v>0</v>
      </c>
      <c r="P42" s="330">
        <v>0</v>
      </c>
      <c r="Q42" s="330">
        <v>0</v>
      </c>
      <c r="R42" s="330">
        <v>40.049999999999997</v>
      </c>
      <c r="S42" s="330" t="s">
        <v>604</v>
      </c>
      <c r="T42" s="330">
        <v>40.049999999999997</v>
      </c>
      <c r="U42" s="330">
        <v>0</v>
      </c>
    </row>
    <row r="43" spans="1:21">
      <c r="A43" s="422">
        <v>45480</v>
      </c>
      <c r="B43" s="330" t="s">
        <v>738</v>
      </c>
      <c r="C43" s="330">
        <v>1</v>
      </c>
      <c r="D43" s="330" t="s">
        <v>21</v>
      </c>
      <c r="E43" s="330" t="s">
        <v>21</v>
      </c>
      <c r="F43" s="330" t="s">
        <v>562</v>
      </c>
      <c r="G43" s="330">
        <v>1144.4390000000401</v>
      </c>
      <c r="H43" s="330">
        <v>0</v>
      </c>
      <c r="I43" s="330">
        <v>0</v>
      </c>
      <c r="J43" s="330">
        <v>0</v>
      </c>
      <c r="K43" s="330">
        <v>64.456999999999994</v>
      </c>
      <c r="L43" s="330">
        <v>7.867</v>
      </c>
      <c r="M43" s="330">
        <v>606.81600000000401</v>
      </c>
      <c r="N43" s="330">
        <v>159.488</v>
      </c>
      <c r="O43" s="330">
        <v>138.37100000000001</v>
      </c>
      <c r="P43" s="330">
        <v>0</v>
      </c>
      <c r="Q43" s="330">
        <v>327.07199999999699</v>
      </c>
      <c r="R43" s="330">
        <v>1136.5720000000299</v>
      </c>
      <c r="S43" s="330" t="s">
        <v>562</v>
      </c>
      <c r="T43" s="330">
        <v>0</v>
      </c>
      <c r="U43" s="330">
        <v>0</v>
      </c>
    </row>
    <row r="44" spans="1:21">
      <c r="A44" s="422">
        <v>45480</v>
      </c>
      <c r="B44" s="330" t="s">
        <v>738</v>
      </c>
      <c r="C44" s="330">
        <v>1</v>
      </c>
      <c r="D44" s="330" t="s">
        <v>21</v>
      </c>
      <c r="E44" s="330" t="s">
        <v>21</v>
      </c>
      <c r="F44" s="330" t="s">
        <v>562</v>
      </c>
      <c r="G44" s="330">
        <v>3.7010000000000001</v>
      </c>
      <c r="H44" s="330">
        <v>0</v>
      </c>
      <c r="I44" s="330">
        <v>0</v>
      </c>
      <c r="J44" s="330">
        <v>0</v>
      </c>
      <c r="K44" s="330">
        <v>0.6</v>
      </c>
      <c r="L44" s="330">
        <v>0</v>
      </c>
      <c r="M44" s="330">
        <v>2.3679999999999999</v>
      </c>
      <c r="N44" s="330">
        <v>1.9339999999999999</v>
      </c>
      <c r="O44" s="330">
        <v>0.434</v>
      </c>
      <c r="P44" s="330">
        <v>0</v>
      </c>
      <c r="Q44" s="330">
        <v>0</v>
      </c>
      <c r="R44" s="330">
        <v>3.7010000000000001</v>
      </c>
      <c r="S44" s="330" t="s">
        <v>674</v>
      </c>
      <c r="T44" s="330">
        <v>3.7010000000000001</v>
      </c>
      <c r="U44" s="330">
        <v>0</v>
      </c>
    </row>
    <row r="45" spans="1:21">
      <c r="A45" s="422">
        <v>45480</v>
      </c>
      <c r="B45" s="330" t="s">
        <v>738</v>
      </c>
      <c r="C45" s="330">
        <v>1</v>
      </c>
      <c r="D45" s="330" t="s">
        <v>21</v>
      </c>
      <c r="E45" s="330" t="s">
        <v>21</v>
      </c>
      <c r="F45" s="330" t="s">
        <v>562</v>
      </c>
      <c r="G45" s="330">
        <v>18.928999999999998</v>
      </c>
      <c r="H45" s="330">
        <v>0</v>
      </c>
      <c r="I45" s="330">
        <v>0</v>
      </c>
      <c r="J45" s="330">
        <v>0</v>
      </c>
      <c r="K45" s="330">
        <v>0</v>
      </c>
      <c r="L45" s="330">
        <v>0</v>
      </c>
      <c r="M45" s="330">
        <v>18.263000000000002</v>
      </c>
      <c r="N45" s="330">
        <v>18.263000000000002</v>
      </c>
      <c r="O45" s="330">
        <v>0</v>
      </c>
      <c r="P45" s="330">
        <v>0</v>
      </c>
      <c r="Q45" s="330">
        <v>0</v>
      </c>
      <c r="R45" s="330">
        <v>18.928999999999998</v>
      </c>
      <c r="S45" s="330" t="s">
        <v>631</v>
      </c>
      <c r="T45" s="330">
        <v>18.928999999999998</v>
      </c>
      <c r="U45" s="330">
        <v>0</v>
      </c>
    </row>
    <row r="46" spans="1:21">
      <c r="A46" s="422">
        <v>45480</v>
      </c>
      <c r="B46" s="330" t="s">
        <v>738</v>
      </c>
      <c r="C46" s="330">
        <v>1</v>
      </c>
      <c r="D46" s="330" t="s">
        <v>21</v>
      </c>
      <c r="E46" s="330" t="s">
        <v>21</v>
      </c>
      <c r="F46" s="330" t="s">
        <v>562</v>
      </c>
      <c r="G46" s="330">
        <v>21.524999999999999</v>
      </c>
      <c r="H46" s="330">
        <v>0</v>
      </c>
      <c r="I46" s="330">
        <v>0</v>
      </c>
      <c r="J46" s="330">
        <v>0</v>
      </c>
      <c r="K46" s="330">
        <v>5.5979999999999999</v>
      </c>
      <c r="L46" s="330">
        <v>0</v>
      </c>
      <c r="M46" s="330">
        <v>20.526</v>
      </c>
      <c r="N46" s="330">
        <v>20.526</v>
      </c>
      <c r="O46" s="330">
        <v>0</v>
      </c>
      <c r="P46" s="330">
        <v>0</v>
      </c>
      <c r="Q46" s="330">
        <v>0</v>
      </c>
      <c r="R46" s="330">
        <v>21.524999999999999</v>
      </c>
      <c r="S46" s="330" t="s">
        <v>672</v>
      </c>
      <c r="T46" s="330">
        <v>21.524999999999999</v>
      </c>
      <c r="U46" s="330">
        <v>0</v>
      </c>
    </row>
    <row r="47" spans="1:21">
      <c r="A47" s="422">
        <v>45480</v>
      </c>
      <c r="B47" s="330" t="s">
        <v>738</v>
      </c>
      <c r="C47" s="330">
        <v>1</v>
      </c>
      <c r="D47" s="330" t="s">
        <v>21</v>
      </c>
      <c r="E47" s="330" t="s">
        <v>21</v>
      </c>
      <c r="F47" s="330" t="s">
        <v>562</v>
      </c>
      <c r="G47" s="330">
        <v>11.529</v>
      </c>
      <c r="H47" s="330">
        <v>0</v>
      </c>
      <c r="I47" s="330">
        <v>0</v>
      </c>
      <c r="J47" s="330">
        <v>0</v>
      </c>
      <c r="K47" s="330">
        <v>2.1989999999999998</v>
      </c>
      <c r="L47" s="330">
        <v>0</v>
      </c>
      <c r="M47" s="330">
        <v>11.196</v>
      </c>
      <c r="N47" s="330">
        <v>11.196</v>
      </c>
      <c r="O47" s="330">
        <v>0</v>
      </c>
      <c r="P47" s="330">
        <v>0</v>
      </c>
      <c r="Q47" s="330">
        <v>0</v>
      </c>
      <c r="R47" s="330">
        <v>11.529</v>
      </c>
      <c r="S47" s="330" t="s">
        <v>673</v>
      </c>
      <c r="T47" s="330">
        <v>11.529</v>
      </c>
      <c r="U47" s="330">
        <v>0</v>
      </c>
    </row>
    <row r="48" spans="1:21">
      <c r="A48" s="422">
        <v>45480</v>
      </c>
      <c r="B48" s="330" t="s">
        <v>738</v>
      </c>
      <c r="C48" s="330">
        <v>1</v>
      </c>
      <c r="D48" s="330" t="s">
        <v>21</v>
      </c>
      <c r="E48" s="330" t="s">
        <v>21</v>
      </c>
      <c r="F48" s="330" t="s">
        <v>562</v>
      </c>
      <c r="G48" s="330">
        <v>24.413</v>
      </c>
      <c r="H48" s="330">
        <v>0</v>
      </c>
      <c r="I48" s="330">
        <v>0</v>
      </c>
      <c r="J48" s="330">
        <v>0</v>
      </c>
      <c r="K48" s="330">
        <v>1.8009999999999999</v>
      </c>
      <c r="L48" s="330">
        <v>0</v>
      </c>
      <c r="M48" s="330">
        <v>23.88</v>
      </c>
      <c r="N48" s="330">
        <v>23.88</v>
      </c>
      <c r="O48" s="330">
        <v>0</v>
      </c>
      <c r="P48" s="330">
        <v>0</v>
      </c>
      <c r="Q48" s="330">
        <v>0</v>
      </c>
      <c r="R48" s="330">
        <v>24.413</v>
      </c>
      <c r="S48" s="330" t="s">
        <v>661</v>
      </c>
      <c r="T48" s="330">
        <v>24.413</v>
      </c>
      <c r="U48" s="330">
        <v>0</v>
      </c>
    </row>
    <row r="49" spans="1:21">
      <c r="A49" s="422">
        <v>45480</v>
      </c>
      <c r="B49" s="330" t="s">
        <v>738</v>
      </c>
      <c r="C49" s="330">
        <v>1</v>
      </c>
      <c r="D49" s="330" t="s">
        <v>22</v>
      </c>
      <c r="E49" s="330" t="s">
        <v>22</v>
      </c>
      <c r="F49" s="330" t="s">
        <v>562</v>
      </c>
      <c r="G49" s="330">
        <v>746.14899999999295</v>
      </c>
      <c r="H49" s="330">
        <v>0</v>
      </c>
      <c r="I49" s="330">
        <v>0</v>
      </c>
      <c r="J49" s="330">
        <v>0</v>
      </c>
      <c r="K49" s="330">
        <v>29.273999999999901</v>
      </c>
      <c r="L49" s="330">
        <v>16.318999999999999</v>
      </c>
      <c r="M49" s="330">
        <v>229.93100000000101</v>
      </c>
      <c r="N49" s="330">
        <v>17.048999999999999</v>
      </c>
      <c r="O49" s="330">
        <v>29.637999999999899</v>
      </c>
      <c r="P49" s="330">
        <v>0.6</v>
      </c>
      <c r="Q49" s="330">
        <v>182.644000000001</v>
      </c>
      <c r="R49" s="330">
        <v>729.82999999999504</v>
      </c>
      <c r="S49" s="330" t="s">
        <v>562</v>
      </c>
      <c r="T49" s="330">
        <v>0</v>
      </c>
      <c r="U49" s="330">
        <v>0</v>
      </c>
    </row>
    <row r="50" spans="1:21">
      <c r="A50" s="422">
        <v>45480</v>
      </c>
      <c r="B50" s="330" t="s">
        <v>738</v>
      </c>
      <c r="C50" s="330">
        <v>1</v>
      </c>
      <c r="D50" s="330" t="s">
        <v>22</v>
      </c>
      <c r="E50" s="330" t="s">
        <v>22</v>
      </c>
      <c r="F50" s="330" t="s">
        <v>562</v>
      </c>
      <c r="G50" s="330">
        <v>1.6659999999999999</v>
      </c>
      <c r="H50" s="330">
        <v>0</v>
      </c>
      <c r="I50" s="330">
        <v>0</v>
      </c>
      <c r="J50" s="330">
        <v>0</v>
      </c>
      <c r="K50" s="330">
        <v>6.7000000000000004E-2</v>
      </c>
      <c r="L50" s="330">
        <v>0</v>
      </c>
      <c r="M50" s="330">
        <v>0.66700000000000004</v>
      </c>
      <c r="N50" s="330">
        <v>0.33400000000000002</v>
      </c>
      <c r="O50" s="330">
        <v>0.33300000000000002</v>
      </c>
      <c r="P50" s="330">
        <v>0</v>
      </c>
      <c r="Q50" s="330">
        <v>0</v>
      </c>
      <c r="R50" s="330">
        <v>1.6659999999999999</v>
      </c>
      <c r="S50" s="330" t="s">
        <v>632</v>
      </c>
      <c r="T50" s="330">
        <v>1.6659999999999999</v>
      </c>
      <c r="U50" s="330">
        <v>0</v>
      </c>
    </row>
    <row r="51" spans="1:21">
      <c r="A51" s="422">
        <v>45480</v>
      </c>
      <c r="B51" s="330" t="s">
        <v>738</v>
      </c>
      <c r="C51" s="330">
        <v>1</v>
      </c>
      <c r="D51" s="330" t="s">
        <v>23</v>
      </c>
      <c r="E51" s="330" t="s">
        <v>23</v>
      </c>
      <c r="F51" s="330" t="s">
        <v>562</v>
      </c>
      <c r="G51" s="330">
        <v>883.49500000000103</v>
      </c>
      <c r="H51" s="330">
        <v>0</v>
      </c>
      <c r="I51" s="330">
        <v>0</v>
      </c>
      <c r="J51" s="330">
        <v>0</v>
      </c>
      <c r="K51" s="330">
        <v>21.334</v>
      </c>
      <c r="L51" s="330">
        <v>29.689999999999898</v>
      </c>
      <c r="M51" s="330">
        <v>230.71700000000001</v>
      </c>
      <c r="N51" s="330">
        <v>46.897999999999897</v>
      </c>
      <c r="O51" s="330">
        <v>69.530999999999807</v>
      </c>
      <c r="P51" s="330">
        <v>0</v>
      </c>
      <c r="Q51" s="330">
        <v>114.288</v>
      </c>
      <c r="R51" s="330">
        <v>853.80500000000302</v>
      </c>
      <c r="S51" s="330" t="s">
        <v>562</v>
      </c>
      <c r="T51" s="330">
        <v>0</v>
      </c>
      <c r="U51" s="330">
        <v>0</v>
      </c>
    </row>
    <row r="52" spans="1:21">
      <c r="A52" s="422">
        <v>45480</v>
      </c>
      <c r="B52" s="330" t="s">
        <v>738</v>
      </c>
      <c r="C52" s="330">
        <v>1</v>
      </c>
      <c r="D52" s="330" t="s">
        <v>38</v>
      </c>
      <c r="E52" s="330" t="s">
        <v>38</v>
      </c>
      <c r="F52" s="330" t="s">
        <v>562</v>
      </c>
      <c r="G52" s="330">
        <v>1686.09000000015</v>
      </c>
      <c r="H52" s="330">
        <v>0</v>
      </c>
      <c r="I52" s="330">
        <v>0</v>
      </c>
      <c r="J52" s="330">
        <v>0</v>
      </c>
      <c r="K52" s="330">
        <v>54.244000000000099</v>
      </c>
      <c r="L52" s="330">
        <v>10.36</v>
      </c>
      <c r="M52" s="330">
        <v>900.97300000003497</v>
      </c>
      <c r="N52" s="330">
        <v>359.752999999998</v>
      </c>
      <c r="O52" s="330">
        <v>12.321</v>
      </c>
      <c r="P52" s="330">
        <v>25.5779999999999</v>
      </c>
      <c r="Q52" s="330">
        <v>528.89900000000205</v>
      </c>
      <c r="R52" s="330">
        <v>1675.7300000001501</v>
      </c>
      <c r="S52" s="330" t="s">
        <v>562</v>
      </c>
      <c r="T52" s="330">
        <v>0</v>
      </c>
      <c r="U52" s="330">
        <v>0</v>
      </c>
    </row>
    <row r="53" spans="1:21">
      <c r="A53" s="422">
        <v>45480</v>
      </c>
      <c r="B53" s="330" t="s">
        <v>738</v>
      </c>
      <c r="C53" s="330">
        <v>1</v>
      </c>
      <c r="D53" s="330" t="s">
        <v>38</v>
      </c>
      <c r="E53" s="330" t="s">
        <v>38</v>
      </c>
      <c r="F53" s="330" t="s">
        <v>562</v>
      </c>
      <c r="G53" s="330">
        <v>3.7320000000000002</v>
      </c>
      <c r="H53" s="330">
        <v>0</v>
      </c>
      <c r="I53" s="330">
        <v>0</v>
      </c>
      <c r="J53" s="330">
        <v>0</v>
      </c>
      <c r="K53" s="330">
        <v>0</v>
      </c>
      <c r="L53" s="330">
        <v>0</v>
      </c>
      <c r="M53" s="330">
        <v>0</v>
      </c>
      <c r="N53" s="330">
        <v>0</v>
      </c>
      <c r="O53" s="330">
        <v>0</v>
      </c>
      <c r="P53" s="330">
        <v>0</v>
      </c>
      <c r="Q53" s="330">
        <v>0</v>
      </c>
      <c r="R53" s="330">
        <v>3.7320000000000002</v>
      </c>
      <c r="S53" s="330" t="s">
        <v>607</v>
      </c>
      <c r="T53" s="330">
        <v>3.7320000000000002</v>
      </c>
      <c r="U53" s="330">
        <v>0</v>
      </c>
    </row>
    <row r="54" spans="1:21">
      <c r="A54" s="422">
        <v>45480</v>
      </c>
      <c r="B54" s="330" t="s">
        <v>738</v>
      </c>
      <c r="C54" s="330">
        <v>1</v>
      </c>
      <c r="D54" s="330" t="s">
        <v>38</v>
      </c>
      <c r="E54" s="330" t="s">
        <v>84</v>
      </c>
      <c r="F54" s="330" t="s">
        <v>562</v>
      </c>
      <c r="G54" s="330">
        <v>437.04200000000901</v>
      </c>
      <c r="H54" s="330">
        <v>0</v>
      </c>
      <c r="I54" s="330">
        <v>0</v>
      </c>
      <c r="J54" s="330">
        <v>0</v>
      </c>
      <c r="K54" s="330">
        <v>1.998</v>
      </c>
      <c r="L54" s="330">
        <v>8.9909999999999997</v>
      </c>
      <c r="M54" s="330">
        <v>22.315000000000001</v>
      </c>
      <c r="N54" s="330">
        <v>6.9969999999999999</v>
      </c>
      <c r="O54" s="330">
        <v>15.318</v>
      </c>
      <c r="P54" s="330">
        <v>0</v>
      </c>
      <c r="Q54" s="330">
        <v>0</v>
      </c>
      <c r="R54" s="330">
        <v>428.05100000000903</v>
      </c>
      <c r="S54" s="330" t="s">
        <v>562</v>
      </c>
      <c r="T54" s="330">
        <v>0</v>
      </c>
      <c r="U54" s="330">
        <v>0</v>
      </c>
    </row>
    <row r="55" spans="1:21">
      <c r="A55" s="422">
        <v>45480</v>
      </c>
      <c r="B55" s="330" t="s">
        <v>738</v>
      </c>
      <c r="C55" s="330">
        <v>1</v>
      </c>
      <c r="D55" s="330" t="s">
        <v>25</v>
      </c>
      <c r="E55" s="330" t="s">
        <v>25</v>
      </c>
      <c r="F55" s="330" t="s">
        <v>562</v>
      </c>
      <c r="G55" s="330">
        <v>1550.8920000000601</v>
      </c>
      <c r="H55" s="330">
        <v>0</v>
      </c>
      <c r="I55" s="330">
        <v>0</v>
      </c>
      <c r="J55" s="330">
        <v>0</v>
      </c>
      <c r="K55" s="330">
        <v>109.322</v>
      </c>
      <c r="L55" s="330">
        <v>67.750999999999905</v>
      </c>
      <c r="M55" s="330">
        <v>570.81800000001397</v>
      </c>
      <c r="N55" s="330">
        <v>189.59900000000101</v>
      </c>
      <c r="O55" s="330">
        <v>168.17399999999901</v>
      </c>
      <c r="P55" s="330">
        <v>4.0629999999999997</v>
      </c>
      <c r="Q55" s="330">
        <v>209.04899999999901</v>
      </c>
      <c r="R55" s="330">
        <v>1483.1410000000401</v>
      </c>
      <c r="S55" s="330" t="s">
        <v>562</v>
      </c>
      <c r="T55" s="330">
        <v>0</v>
      </c>
      <c r="U55" s="330">
        <v>0</v>
      </c>
    </row>
    <row r="56" spans="1:21">
      <c r="A56" s="422">
        <v>45480</v>
      </c>
      <c r="B56" s="330" t="s">
        <v>738</v>
      </c>
      <c r="C56" s="330">
        <v>1</v>
      </c>
      <c r="D56" s="330" t="s">
        <v>26</v>
      </c>
      <c r="E56" s="330" t="s">
        <v>26</v>
      </c>
      <c r="F56" s="330" t="s">
        <v>562</v>
      </c>
      <c r="G56" s="330">
        <v>321.87099999999901</v>
      </c>
      <c r="H56" s="330">
        <v>0</v>
      </c>
      <c r="I56" s="330">
        <v>0</v>
      </c>
      <c r="J56" s="330">
        <v>0</v>
      </c>
      <c r="K56" s="330">
        <v>48.673000000000002</v>
      </c>
      <c r="L56" s="330">
        <v>0</v>
      </c>
      <c r="M56" s="330">
        <v>64.918000000000006</v>
      </c>
      <c r="N56" s="330">
        <v>44.057000000000002</v>
      </c>
      <c r="O56" s="330">
        <v>3.33</v>
      </c>
      <c r="P56" s="330">
        <v>0</v>
      </c>
      <c r="Q56" s="330">
        <v>17.530999999999999</v>
      </c>
      <c r="R56" s="330">
        <v>321.87099999999901</v>
      </c>
      <c r="S56" s="330" t="s">
        <v>562</v>
      </c>
      <c r="T56" s="330">
        <v>0</v>
      </c>
      <c r="U56" s="330">
        <v>0</v>
      </c>
    </row>
    <row r="57" spans="1:21">
      <c r="A57" s="422">
        <v>45480</v>
      </c>
      <c r="B57" s="330" t="s">
        <v>738</v>
      </c>
      <c r="C57" s="330">
        <v>1</v>
      </c>
      <c r="D57" s="330" t="s">
        <v>27</v>
      </c>
      <c r="E57" s="330" t="s">
        <v>27</v>
      </c>
      <c r="F57" s="330" t="s">
        <v>562</v>
      </c>
      <c r="G57" s="330">
        <v>482.32600000001003</v>
      </c>
      <c r="H57" s="330">
        <v>0</v>
      </c>
      <c r="I57" s="330">
        <v>0</v>
      </c>
      <c r="J57" s="330">
        <v>0</v>
      </c>
      <c r="K57" s="330">
        <v>15.147</v>
      </c>
      <c r="L57" s="330">
        <v>1.466</v>
      </c>
      <c r="M57" s="330">
        <v>203.719999999999</v>
      </c>
      <c r="N57" s="330">
        <v>61.652999999999999</v>
      </c>
      <c r="O57" s="330">
        <v>34.566999999999901</v>
      </c>
      <c r="P57" s="330">
        <v>21.516999999999999</v>
      </c>
      <c r="Q57" s="330">
        <v>107.5</v>
      </c>
      <c r="R57" s="330">
        <v>480.86000000001002</v>
      </c>
      <c r="S57" s="330" t="s">
        <v>562</v>
      </c>
      <c r="T57" s="330">
        <v>0</v>
      </c>
      <c r="U57" s="330">
        <v>0</v>
      </c>
    </row>
    <row r="58" spans="1:21">
      <c r="A58" s="422">
        <v>45480</v>
      </c>
      <c r="B58" s="330" t="s">
        <v>738</v>
      </c>
      <c r="C58" s="330">
        <v>1</v>
      </c>
      <c r="D58" s="330" t="s">
        <v>27</v>
      </c>
      <c r="E58" s="330" t="s">
        <v>27</v>
      </c>
      <c r="F58" s="330" t="s">
        <v>562</v>
      </c>
      <c r="G58" s="330">
        <v>1.399</v>
      </c>
      <c r="H58" s="330">
        <v>0</v>
      </c>
      <c r="I58" s="330">
        <v>0</v>
      </c>
      <c r="J58" s="330">
        <v>0</v>
      </c>
      <c r="K58" s="330">
        <v>0</v>
      </c>
      <c r="L58" s="330">
        <v>0</v>
      </c>
      <c r="M58" s="330">
        <v>0</v>
      </c>
      <c r="N58" s="330">
        <v>0</v>
      </c>
      <c r="O58" s="330">
        <v>0</v>
      </c>
      <c r="P58" s="330">
        <v>0</v>
      </c>
      <c r="Q58" s="330">
        <v>0</v>
      </c>
      <c r="R58" s="330">
        <v>1.399</v>
      </c>
      <c r="S58" s="330" t="s">
        <v>675</v>
      </c>
      <c r="T58" s="330">
        <v>1.399</v>
      </c>
      <c r="U58" s="330">
        <v>0</v>
      </c>
    </row>
    <row r="59" spans="1:21">
      <c r="A59" s="422">
        <v>45480</v>
      </c>
      <c r="B59" s="330" t="s">
        <v>738</v>
      </c>
      <c r="C59" s="330">
        <v>1</v>
      </c>
      <c r="D59" s="330" t="s">
        <v>28</v>
      </c>
      <c r="E59" s="330" t="s">
        <v>28</v>
      </c>
      <c r="F59" s="330" t="s">
        <v>562</v>
      </c>
      <c r="G59" s="330">
        <v>535.81000000001302</v>
      </c>
      <c r="H59" s="330">
        <v>0</v>
      </c>
      <c r="I59" s="330">
        <v>0</v>
      </c>
      <c r="J59" s="330">
        <v>0</v>
      </c>
      <c r="K59" s="330">
        <v>5.9950000000000001</v>
      </c>
      <c r="L59" s="330">
        <v>0</v>
      </c>
      <c r="M59" s="330">
        <v>159.19999999999999</v>
      </c>
      <c r="N59" s="330">
        <v>58.9</v>
      </c>
      <c r="O59" s="330">
        <v>73.526999999999703</v>
      </c>
      <c r="P59" s="330">
        <v>1.665</v>
      </c>
      <c r="Q59" s="330">
        <v>37.095999999999897</v>
      </c>
      <c r="R59" s="330">
        <v>535.81000000001302</v>
      </c>
      <c r="S59" s="330" t="s">
        <v>562</v>
      </c>
      <c r="T59" s="330">
        <v>0</v>
      </c>
      <c r="U59" s="330">
        <v>0</v>
      </c>
    </row>
    <row r="60" spans="1:21">
      <c r="A60" s="422">
        <v>45480</v>
      </c>
      <c r="B60" s="330" t="s">
        <v>738</v>
      </c>
      <c r="C60" s="330">
        <v>1</v>
      </c>
      <c r="D60" s="330" t="s">
        <v>29</v>
      </c>
      <c r="E60" s="330" t="s">
        <v>29</v>
      </c>
      <c r="F60" s="330" t="s">
        <v>562</v>
      </c>
      <c r="G60" s="330">
        <v>712.49600000001101</v>
      </c>
      <c r="H60" s="330">
        <v>0</v>
      </c>
      <c r="I60" s="330">
        <v>0</v>
      </c>
      <c r="J60" s="330">
        <v>0</v>
      </c>
      <c r="K60" s="330">
        <v>4.9960000000000004</v>
      </c>
      <c r="L60" s="330">
        <v>0.4</v>
      </c>
      <c r="M60" s="330">
        <v>200.054000000001</v>
      </c>
      <c r="N60" s="330">
        <v>49.381999999999998</v>
      </c>
      <c r="O60" s="330">
        <v>32.767999999999901</v>
      </c>
      <c r="P60" s="330">
        <v>2</v>
      </c>
      <c r="Q60" s="330">
        <v>115.90400000000101</v>
      </c>
      <c r="R60" s="330">
        <v>712.09600000001103</v>
      </c>
      <c r="S60" s="330" t="s">
        <v>562</v>
      </c>
      <c r="T60" s="330">
        <v>0</v>
      </c>
      <c r="U60" s="330">
        <v>0</v>
      </c>
    </row>
    <row r="61" spans="1:21">
      <c r="A61" s="422">
        <v>45480</v>
      </c>
      <c r="B61" s="330" t="s">
        <v>738</v>
      </c>
      <c r="C61" s="330">
        <v>2</v>
      </c>
      <c r="D61" s="330" t="s">
        <v>1</v>
      </c>
      <c r="E61" s="330" t="s">
        <v>1</v>
      </c>
      <c r="F61" s="330" t="s">
        <v>562</v>
      </c>
      <c r="G61" s="330">
        <v>2676.1010000002002</v>
      </c>
      <c r="H61" s="330">
        <v>0</v>
      </c>
      <c r="I61" s="330">
        <v>29.303999999999899</v>
      </c>
      <c r="J61" s="330">
        <v>0</v>
      </c>
      <c r="K61" s="330">
        <v>140.146999999999</v>
      </c>
      <c r="L61" s="330">
        <v>2.0670000000000002</v>
      </c>
      <c r="M61" s="330">
        <v>1392.2909999999999</v>
      </c>
      <c r="N61" s="330">
        <v>1271.19199999998</v>
      </c>
      <c r="O61" s="330">
        <v>20.312999999999999</v>
      </c>
      <c r="P61" s="330">
        <v>0</v>
      </c>
      <c r="Q61" s="330">
        <v>107.445999999999</v>
      </c>
      <c r="R61" s="330">
        <v>2674.0340000002002</v>
      </c>
      <c r="S61" s="330" t="s">
        <v>562</v>
      </c>
      <c r="T61" s="330">
        <v>0</v>
      </c>
      <c r="U61" s="330">
        <v>0</v>
      </c>
    </row>
    <row r="62" spans="1:21">
      <c r="A62" s="422">
        <v>45480</v>
      </c>
      <c r="B62" s="330" t="s">
        <v>738</v>
      </c>
      <c r="C62" s="330">
        <v>2</v>
      </c>
      <c r="D62" s="330" t="s">
        <v>2</v>
      </c>
      <c r="E62" s="330" t="s">
        <v>2</v>
      </c>
      <c r="F62" s="330" t="s">
        <v>562</v>
      </c>
      <c r="G62" s="330">
        <v>5601.8749999986703</v>
      </c>
      <c r="H62" s="330">
        <v>0</v>
      </c>
      <c r="I62" s="330">
        <v>0</v>
      </c>
      <c r="J62" s="330">
        <v>0</v>
      </c>
      <c r="K62" s="330">
        <v>72.534999999999897</v>
      </c>
      <c r="L62" s="330">
        <v>29.244</v>
      </c>
      <c r="M62" s="330">
        <v>1942.52200000015</v>
      </c>
      <c r="N62" s="330">
        <v>842.25800000000004</v>
      </c>
      <c r="O62" s="330">
        <v>457.634999999988</v>
      </c>
      <c r="P62" s="330">
        <v>419.682000000009</v>
      </c>
      <c r="Q62" s="330">
        <v>423.17099999999999</v>
      </c>
      <c r="R62" s="330">
        <v>5572.6309999987097</v>
      </c>
      <c r="S62" s="330" t="s">
        <v>562</v>
      </c>
      <c r="T62" s="330">
        <v>0</v>
      </c>
      <c r="U62" s="330">
        <v>0</v>
      </c>
    </row>
    <row r="63" spans="1:21">
      <c r="A63" s="422">
        <v>45480</v>
      </c>
      <c r="B63" s="330" t="s">
        <v>738</v>
      </c>
      <c r="C63" s="330">
        <v>2</v>
      </c>
      <c r="D63" s="330" t="s">
        <v>3</v>
      </c>
      <c r="E63" s="330" t="s">
        <v>3</v>
      </c>
      <c r="F63" s="330" t="s">
        <v>562</v>
      </c>
      <c r="G63" s="330">
        <v>1471.63600000008</v>
      </c>
      <c r="H63" s="330">
        <v>0</v>
      </c>
      <c r="I63" s="330">
        <v>2.331</v>
      </c>
      <c r="J63" s="330">
        <v>23.074000000000002</v>
      </c>
      <c r="K63" s="330">
        <v>84.069999999999894</v>
      </c>
      <c r="L63" s="330">
        <v>0.93200000000000005</v>
      </c>
      <c r="M63" s="330">
        <v>801.86200000002702</v>
      </c>
      <c r="N63" s="330">
        <v>623.56500000000301</v>
      </c>
      <c r="O63" s="330">
        <v>31.701999999999899</v>
      </c>
      <c r="P63" s="330">
        <v>21.847999999999999</v>
      </c>
      <c r="Q63" s="330">
        <v>131.94300000000001</v>
      </c>
      <c r="R63" s="330">
        <v>1470.70400000008</v>
      </c>
      <c r="S63" s="330" t="s">
        <v>562</v>
      </c>
      <c r="T63" s="330">
        <v>0</v>
      </c>
      <c r="U63" s="330">
        <v>0</v>
      </c>
    </row>
    <row r="64" spans="1:21">
      <c r="A64" s="422">
        <v>45480</v>
      </c>
      <c r="B64" s="330" t="s">
        <v>738</v>
      </c>
      <c r="C64" s="330">
        <v>2</v>
      </c>
      <c r="D64" s="330" t="s">
        <v>4</v>
      </c>
      <c r="E64" s="330" t="s">
        <v>4</v>
      </c>
      <c r="F64" s="330" t="s">
        <v>562</v>
      </c>
      <c r="G64" s="330">
        <v>1353.35600000003</v>
      </c>
      <c r="H64" s="330">
        <v>0</v>
      </c>
      <c r="I64" s="330">
        <v>0</v>
      </c>
      <c r="J64" s="330">
        <v>0</v>
      </c>
      <c r="K64" s="330">
        <v>33.320999999999898</v>
      </c>
      <c r="L64" s="330">
        <v>0</v>
      </c>
      <c r="M64" s="330">
        <v>524.06699999999501</v>
      </c>
      <c r="N64" s="330">
        <v>197.45400000000001</v>
      </c>
      <c r="O64" s="330">
        <v>62.6039999999998</v>
      </c>
      <c r="P64" s="330">
        <v>33.299999999999898</v>
      </c>
      <c r="Q64" s="330">
        <v>235.03800000000101</v>
      </c>
      <c r="R64" s="330">
        <v>1353.35600000003</v>
      </c>
      <c r="S64" s="330" t="s">
        <v>562</v>
      </c>
      <c r="T64" s="330">
        <v>0</v>
      </c>
      <c r="U64" s="330">
        <v>0</v>
      </c>
    </row>
    <row r="65" spans="1:21">
      <c r="A65" s="422">
        <v>45480</v>
      </c>
      <c r="B65" s="330" t="s">
        <v>738</v>
      </c>
      <c r="C65" s="330">
        <v>2</v>
      </c>
      <c r="D65" s="330" t="s">
        <v>5</v>
      </c>
      <c r="E65" s="330" t="s">
        <v>5</v>
      </c>
      <c r="F65" s="330" t="s">
        <v>562</v>
      </c>
      <c r="G65" s="330">
        <v>1007.15699999997</v>
      </c>
      <c r="H65" s="330">
        <v>0</v>
      </c>
      <c r="I65" s="330">
        <v>0</v>
      </c>
      <c r="J65" s="330">
        <v>0</v>
      </c>
      <c r="K65" s="330">
        <v>2.8650000000000002</v>
      </c>
      <c r="L65" s="330">
        <v>5.2640000000000002</v>
      </c>
      <c r="M65" s="330">
        <v>338.53200000000402</v>
      </c>
      <c r="N65" s="330">
        <v>38.233999999999902</v>
      </c>
      <c r="O65" s="330">
        <v>153.16499999999999</v>
      </c>
      <c r="P65" s="330">
        <v>14.125</v>
      </c>
      <c r="Q65" s="330">
        <v>136.20400000000001</v>
      </c>
      <c r="R65" s="330">
        <v>1001.89299999997</v>
      </c>
      <c r="S65" s="330" t="s">
        <v>562</v>
      </c>
      <c r="T65" s="330">
        <v>0</v>
      </c>
      <c r="U65" s="330">
        <v>0</v>
      </c>
    </row>
    <row r="66" spans="1:21">
      <c r="A66" s="422">
        <v>45480</v>
      </c>
      <c r="B66" s="330" t="s">
        <v>738</v>
      </c>
      <c r="C66" s="330">
        <v>2</v>
      </c>
      <c r="D66" s="330" t="s">
        <v>6</v>
      </c>
      <c r="E66" s="330" t="s">
        <v>6</v>
      </c>
      <c r="F66" s="330" t="s">
        <v>562</v>
      </c>
      <c r="G66" s="330">
        <v>1325.5230000000499</v>
      </c>
      <c r="H66" s="330">
        <v>0</v>
      </c>
      <c r="I66" s="330">
        <v>0</v>
      </c>
      <c r="J66" s="330">
        <v>0</v>
      </c>
      <c r="K66" s="330">
        <v>129.595</v>
      </c>
      <c r="L66" s="330">
        <v>1.998</v>
      </c>
      <c r="M66" s="330">
        <v>520.02300000001003</v>
      </c>
      <c r="N66" s="330">
        <v>168.41699999999901</v>
      </c>
      <c r="O66" s="330">
        <v>77.728999999999701</v>
      </c>
      <c r="P66" s="330">
        <v>152.576999999999</v>
      </c>
      <c r="Q66" s="330">
        <v>129.292</v>
      </c>
      <c r="R66" s="330">
        <v>1323.5250000000501</v>
      </c>
      <c r="S66" s="330" t="s">
        <v>562</v>
      </c>
      <c r="T66" s="330">
        <v>0</v>
      </c>
      <c r="U66" s="330">
        <v>0</v>
      </c>
    </row>
    <row r="67" spans="1:21">
      <c r="A67" s="422">
        <v>45480</v>
      </c>
      <c r="B67" s="330" t="s">
        <v>738</v>
      </c>
      <c r="C67" s="330">
        <v>2</v>
      </c>
      <c r="D67" s="330" t="s">
        <v>6</v>
      </c>
      <c r="E67" s="330" t="s">
        <v>6</v>
      </c>
      <c r="F67" s="330" t="s">
        <v>562</v>
      </c>
      <c r="G67" s="330">
        <v>40.245999999999903</v>
      </c>
      <c r="H67" s="330">
        <v>0</v>
      </c>
      <c r="I67" s="330">
        <v>0</v>
      </c>
      <c r="J67" s="330">
        <v>0</v>
      </c>
      <c r="K67" s="330">
        <v>5.73</v>
      </c>
      <c r="L67" s="330">
        <v>0</v>
      </c>
      <c r="M67" s="330">
        <v>34.9149999999999</v>
      </c>
      <c r="N67" s="330">
        <v>34.9149999999999</v>
      </c>
      <c r="O67" s="330">
        <v>0</v>
      </c>
      <c r="P67" s="330">
        <v>0</v>
      </c>
      <c r="Q67" s="330">
        <v>0</v>
      </c>
      <c r="R67" s="330">
        <v>40.245999999999903</v>
      </c>
      <c r="S67" s="330" t="s">
        <v>663</v>
      </c>
      <c r="T67" s="330">
        <v>40.245999999999903</v>
      </c>
      <c r="U67" s="330">
        <v>0</v>
      </c>
    </row>
    <row r="68" spans="1:21">
      <c r="A68" s="422">
        <v>45480</v>
      </c>
      <c r="B68" s="330" t="s">
        <v>738</v>
      </c>
      <c r="C68" s="330">
        <v>2</v>
      </c>
      <c r="D68" s="330" t="s">
        <v>7</v>
      </c>
      <c r="E68" s="330" t="s">
        <v>7</v>
      </c>
      <c r="F68" s="330" t="s">
        <v>562</v>
      </c>
      <c r="G68" s="330">
        <v>3971.8510000002102</v>
      </c>
      <c r="H68" s="330">
        <v>0</v>
      </c>
      <c r="I68" s="330">
        <v>0</v>
      </c>
      <c r="J68" s="330">
        <v>0</v>
      </c>
      <c r="K68" s="330">
        <v>95.2289999999999</v>
      </c>
      <c r="L68" s="330">
        <v>45.843999999999902</v>
      </c>
      <c r="M68" s="330">
        <v>1375.69500000007</v>
      </c>
      <c r="N68" s="330">
        <v>437.36000000000598</v>
      </c>
      <c r="O68" s="330">
        <v>197.20999999999901</v>
      </c>
      <c r="P68" s="330">
        <v>108.039</v>
      </c>
      <c r="Q68" s="330">
        <v>662.20399999999597</v>
      </c>
      <c r="R68" s="330">
        <v>3926.0070000002102</v>
      </c>
      <c r="S68" s="330" t="s">
        <v>562</v>
      </c>
      <c r="T68" s="330">
        <v>0</v>
      </c>
      <c r="U68" s="330">
        <v>0</v>
      </c>
    </row>
    <row r="69" spans="1:21">
      <c r="A69" s="422">
        <v>45480</v>
      </c>
      <c r="B69" s="330" t="s">
        <v>738</v>
      </c>
      <c r="C69" s="330">
        <v>2</v>
      </c>
      <c r="D69" s="330" t="s">
        <v>7</v>
      </c>
      <c r="E69" s="330" t="s">
        <v>7</v>
      </c>
      <c r="F69" s="330" t="s">
        <v>562</v>
      </c>
      <c r="G69" s="330">
        <v>26.178999999999998</v>
      </c>
      <c r="H69" s="330">
        <v>0</v>
      </c>
      <c r="I69" s="330">
        <v>0</v>
      </c>
      <c r="J69" s="330">
        <v>0</v>
      </c>
      <c r="K69" s="330">
        <v>0</v>
      </c>
      <c r="L69" s="330">
        <v>0.86599999999999999</v>
      </c>
      <c r="M69" s="330">
        <v>0.66700000000000004</v>
      </c>
      <c r="N69" s="330">
        <v>0.33300000000000002</v>
      </c>
      <c r="O69" s="330">
        <v>0.33400000000000002</v>
      </c>
      <c r="P69" s="330">
        <v>0</v>
      </c>
      <c r="Q69" s="330">
        <v>0</v>
      </c>
      <c r="R69" s="330">
        <v>25.312999999999999</v>
      </c>
      <c r="S69" s="330" t="s">
        <v>668</v>
      </c>
      <c r="T69" s="330">
        <v>26.178999999999998</v>
      </c>
      <c r="U69" s="330">
        <v>0</v>
      </c>
    </row>
    <row r="70" spans="1:21">
      <c r="A70" s="422">
        <v>45480</v>
      </c>
      <c r="B70" s="330" t="s">
        <v>738</v>
      </c>
      <c r="C70" s="330">
        <v>2</v>
      </c>
      <c r="D70" s="330" t="s">
        <v>7</v>
      </c>
      <c r="E70" s="330" t="s">
        <v>7</v>
      </c>
      <c r="F70" s="330" t="s">
        <v>562</v>
      </c>
      <c r="G70" s="330">
        <v>66.6009999999998</v>
      </c>
      <c r="H70" s="330">
        <v>0</v>
      </c>
      <c r="I70" s="330">
        <v>0</v>
      </c>
      <c r="J70" s="330">
        <v>0</v>
      </c>
      <c r="K70" s="330">
        <v>4.3289999999999997</v>
      </c>
      <c r="L70" s="330">
        <v>0.8</v>
      </c>
      <c r="M70" s="330">
        <v>0</v>
      </c>
      <c r="N70" s="330">
        <v>0</v>
      </c>
      <c r="O70" s="330">
        <v>0</v>
      </c>
      <c r="P70" s="330">
        <v>0</v>
      </c>
      <c r="Q70" s="330">
        <v>0</v>
      </c>
      <c r="R70" s="330">
        <v>65.800999999999803</v>
      </c>
      <c r="S70" s="330" t="s">
        <v>665</v>
      </c>
      <c r="T70" s="330">
        <v>66.6009999999998</v>
      </c>
      <c r="U70" s="330">
        <v>0</v>
      </c>
    </row>
    <row r="71" spans="1:21">
      <c r="A71" s="422">
        <v>45480</v>
      </c>
      <c r="B71" s="330" t="s">
        <v>738</v>
      </c>
      <c r="C71" s="330">
        <v>2</v>
      </c>
      <c r="D71" s="330" t="s">
        <v>7</v>
      </c>
      <c r="E71" s="330" t="s">
        <v>7</v>
      </c>
      <c r="F71" s="330" t="s">
        <v>562</v>
      </c>
      <c r="G71" s="330">
        <v>53.960999999999899</v>
      </c>
      <c r="H71" s="330">
        <v>0</v>
      </c>
      <c r="I71" s="330">
        <v>0</v>
      </c>
      <c r="J71" s="330">
        <v>0</v>
      </c>
      <c r="K71" s="330">
        <v>0</v>
      </c>
      <c r="L71" s="330">
        <v>0</v>
      </c>
      <c r="M71" s="330">
        <v>47.234000000000002</v>
      </c>
      <c r="N71" s="330">
        <v>46.232999999999997</v>
      </c>
      <c r="O71" s="330">
        <v>0</v>
      </c>
      <c r="P71" s="330">
        <v>0</v>
      </c>
      <c r="Q71" s="330">
        <v>1.0009999999999999</v>
      </c>
      <c r="R71" s="330">
        <v>53.960999999999899</v>
      </c>
      <c r="S71" s="330" t="s">
        <v>633</v>
      </c>
      <c r="T71" s="330">
        <v>53.960999999999899</v>
      </c>
      <c r="U71" s="330">
        <v>0</v>
      </c>
    </row>
    <row r="72" spans="1:21">
      <c r="A72" s="422">
        <v>45480</v>
      </c>
      <c r="B72" s="330" t="s">
        <v>738</v>
      </c>
      <c r="C72" s="330">
        <v>2</v>
      </c>
      <c r="D72" s="330" t="s">
        <v>7</v>
      </c>
      <c r="E72" s="330" t="s">
        <v>7</v>
      </c>
      <c r="F72" s="330" t="s">
        <v>562</v>
      </c>
      <c r="G72" s="330">
        <v>55.157999999999902</v>
      </c>
      <c r="H72" s="330">
        <v>0</v>
      </c>
      <c r="I72" s="330">
        <v>0</v>
      </c>
      <c r="J72" s="330">
        <v>0</v>
      </c>
      <c r="K72" s="330">
        <v>2.8660000000000001</v>
      </c>
      <c r="L72" s="330">
        <v>1.1990000000000001</v>
      </c>
      <c r="M72" s="330">
        <v>37.107999999999997</v>
      </c>
      <c r="N72" s="330">
        <v>35.973999999999997</v>
      </c>
      <c r="O72" s="330">
        <v>0</v>
      </c>
      <c r="P72" s="330">
        <v>0</v>
      </c>
      <c r="Q72" s="330">
        <v>1.1339999999999999</v>
      </c>
      <c r="R72" s="330">
        <v>53.958999999999897</v>
      </c>
      <c r="S72" s="330" t="s">
        <v>666</v>
      </c>
      <c r="T72" s="330">
        <v>55.157999999999902</v>
      </c>
      <c r="U72" s="330">
        <v>0</v>
      </c>
    </row>
    <row r="73" spans="1:21">
      <c r="A73" s="422">
        <v>45480</v>
      </c>
      <c r="B73" s="330" t="s">
        <v>738</v>
      </c>
      <c r="C73" s="330">
        <v>2</v>
      </c>
      <c r="D73" s="330" t="s">
        <v>7</v>
      </c>
      <c r="E73" s="330" t="s">
        <v>7</v>
      </c>
      <c r="F73" s="330" t="s">
        <v>562</v>
      </c>
      <c r="G73" s="330">
        <v>27.321999999999999</v>
      </c>
      <c r="H73" s="330">
        <v>0</v>
      </c>
      <c r="I73" s="330">
        <v>0</v>
      </c>
      <c r="J73" s="330">
        <v>0</v>
      </c>
      <c r="K73" s="330">
        <v>0</v>
      </c>
      <c r="L73" s="330">
        <v>0.4</v>
      </c>
      <c r="M73" s="330">
        <v>0</v>
      </c>
      <c r="N73" s="330">
        <v>0</v>
      </c>
      <c r="O73" s="330">
        <v>0</v>
      </c>
      <c r="P73" s="330">
        <v>0</v>
      </c>
      <c r="Q73" s="330">
        <v>0</v>
      </c>
      <c r="R73" s="330">
        <v>26.922000000000001</v>
      </c>
      <c r="S73" s="330" t="s">
        <v>669</v>
      </c>
      <c r="T73" s="330">
        <v>27.321999999999999</v>
      </c>
      <c r="U73" s="330">
        <v>0</v>
      </c>
    </row>
    <row r="74" spans="1:21">
      <c r="A74" s="422">
        <v>45480</v>
      </c>
      <c r="B74" s="330" t="s">
        <v>738</v>
      </c>
      <c r="C74" s="330">
        <v>2</v>
      </c>
      <c r="D74" s="330" t="s">
        <v>7</v>
      </c>
      <c r="E74" s="330" t="s">
        <v>7</v>
      </c>
      <c r="F74" s="330" t="s">
        <v>562</v>
      </c>
      <c r="G74" s="330">
        <v>23.538</v>
      </c>
      <c r="H74" s="330">
        <v>0</v>
      </c>
      <c r="I74" s="330">
        <v>0</v>
      </c>
      <c r="J74" s="330">
        <v>0</v>
      </c>
      <c r="K74" s="330">
        <v>1.8680000000000001</v>
      </c>
      <c r="L74" s="330">
        <v>0.8</v>
      </c>
      <c r="M74" s="330">
        <v>20.34</v>
      </c>
      <c r="N74" s="330">
        <v>20.007000000000001</v>
      </c>
      <c r="O74" s="330">
        <v>0.33300000000000002</v>
      </c>
      <c r="P74" s="330">
        <v>0</v>
      </c>
      <c r="Q74" s="330">
        <v>0</v>
      </c>
      <c r="R74" s="330">
        <v>22.738</v>
      </c>
      <c r="S74" s="330" t="s">
        <v>601</v>
      </c>
      <c r="T74" s="330">
        <v>23.538</v>
      </c>
      <c r="U74" s="330">
        <v>0</v>
      </c>
    </row>
    <row r="75" spans="1:21">
      <c r="A75" s="422">
        <v>45480</v>
      </c>
      <c r="B75" s="330" t="s">
        <v>738</v>
      </c>
      <c r="C75" s="330">
        <v>2</v>
      </c>
      <c r="D75" s="330" t="s">
        <v>7</v>
      </c>
      <c r="E75" s="330" t="s">
        <v>7</v>
      </c>
      <c r="F75" s="330" t="s">
        <v>562</v>
      </c>
      <c r="G75" s="330">
        <v>16.062000000000001</v>
      </c>
      <c r="H75" s="330">
        <v>0</v>
      </c>
      <c r="I75" s="330">
        <v>0</v>
      </c>
      <c r="J75" s="330">
        <v>0</v>
      </c>
      <c r="K75" s="330">
        <v>0</v>
      </c>
      <c r="L75" s="330">
        <v>0</v>
      </c>
      <c r="M75" s="330">
        <v>8.3320000000000007</v>
      </c>
      <c r="N75" s="330">
        <v>8.1989999999999998</v>
      </c>
      <c r="O75" s="330">
        <v>0.13300000000000001</v>
      </c>
      <c r="P75" s="330">
        <v>0</v>
      </c>
      <c r="Q75" s="330">
        <v>0</v>
      </c>
      <c r="R75" s="330">
        <v>16.062000000000001</v>
      </c>
      <c r="S75" s="330" t="s">
        <v>667</v>
      </c>
      <c r="T75" s="330">
        <v>16.062000000000001</v>
      </c>
      <c r="U75" s="330">
        <v>0</v>
      </c>
    </row>
    <row r="76" spans="1:21">
      <c r="A76" s="422">
        <v>45480</v>
      </c>
      <c r="B76" s="330" t="s">
        <v>738</v>
      </c>
      <c r="C76" s="330">
        <v>2</v>
      </c>
      <c r="D76" s="330" t="s">
        <v>7</v>
      </c>
      <c r="E76" s="330" t="s">
        <v>7</v>
      </c>
      <c r="F76" s="330" t="s">
        <v>562</v>
      </c>
      <c r="G76" s="330">
        <v>43.530999999999899</v>
      </c>
      <c r="H76" s="330">
        <v>0</v>
      </c>
      <c r="I76" s="330">
        <v>0</v>
      </c>
      <c r="J76" s="330">
        <v>0</v>
      </c>
      <c r="K76" s="330">
        <v>1.133</v>
      </c>
      <c r="L76" s="330">
        <v>0</v>
      </c>
      <c r="M76" s="330">
        <v>38.193999999999903</v>
      </c>
      <c r="N76" s="330">
        <v>37.593999999999902</v>
      </c>
      <c r="O76" s="330">
        <v>0.13300000000000001</v>
      </c>
      <c r="P76" s="330">
        <v>0</v>
      </c>
      <c r="Q76" s="330">
        <v>0.46700000000000003</v>
      </c>
      <c r="R76" s="330">
        <v>43.530999999999899</v>
      </c>
      <c r="S76" s="330" t="s">
        <v>664</v>
      </c>
      <c r="T76" s="330">
        <v>43.530999999999899</v>
      </c>
      <c r="U76" s="330">
        <v>0</v>
      </c>
    </row>
    <row r="77" spans="1:21">
      <c r="A77" s="422">
        <v>45480</v>
      </c>
      <c r="B77" s="330" t="s">
        <v>738</v>
      </c>
      <c r="C77" s="330">
        <v>2</v>
      </c>
      <c r="D77" s="330" t="s">
        <v>8</v>
      </c>
      <c r="E77" s="330" t="s">
        <v>8</v>
      </c>
      <c r="F77" s="330" t="s">
        <v>562</v>
      </c>
      <c r="G77" s="330">
        <v>2466.4890000002101</v>
      </c>
      <c r="H77" s="330">
        <v>0</v>
      </c>
      <c r="I77" s="330">
        <v>0</v>
      </c>
      <c r="J77" s="330">
        <v>0</v>
      </c>
      <c r="K77" s="330">
        <v>136.68</v>
      </c>
      <c r="L77" s="330">
        <v>7.5990000000000002</v>
      </c>
      <c r="M77" s="330">
        <v>1033.5030000000299</v>
      </c>
      <c r="N77" s="330">
        <v>557.31800000000203</v>
      </c>
      <c r="O77" s="330">
        <v>33.967999999999897</v>
      </c>
      <c r="P77" s="330">
        <v>39.959999999999901</v>
      </c>
      <c r="Q77" s="330">
        <v>416.90900000000403</v>
      </c>
      <c r="R77" s="330">
        <v>2458.89000000021</v>
      </c>
      <c r="S77" s="330" t="s">
        <v>562</v>
      </c>
      <c r="T77" s="330">
        <v>0</v>
      </c>
      <c r="U77" s="330">
        <v>0</v>
      </c>
    </row>
    <row r="78" spans="1:21">
      <c r="A78" s="422">
        <v>45480</v>
      </c>
      <c r="B78" s="330" t="s">
        <v>738</v>
      </c>
      <c r="C78" s="330">
        <v>2</v>
      </c>
      <c r="D78" s="330" t="s">
        <v>8</v>
      </c>
      <c r="E78" s="330" t="s">
        <v>8</v>
      </c>
      <c r="F78" s="330" t="s">
        <v>562</v>
      </c>
      <c r="G78" s="330">
        <v>70.135000000000105</v>
      </c>
      <c r="H78" s="330">
        <v>0</v>
      </c>
      <c r="I78" s="330">
        <v>0</v>
      </c>
      <c r="J78" s="330">
        <v>0</v>
      </c>
      <c r="K78" s="330">
        <v>9.4</v>
      </c>
      <c r="L78" s="330">
        <v>0</v>
      </c>
      <c r="M78" s="330">
        <v>56.879000000000197</v>
      </c>
      <c r="N78" s="330">
        <v>56.879000000000197</v>
      </c>
      <c r="O78" s="330">
        <v>0</v>
      </c>
      <c r="P78" s="330">
        <v>0</v>
      </c>
      <c r="Q78" s="330">
        <v>0</v>
      </c>
      <c r="R78" s="330">
        <v>70.135000000000105</v>
      </c>
      <c r="S78" s="330" t="s">
        <v>600</v>
      </c>
      <c r="T78" s="330">
        <v>70.135000000000105</v>
      </c>
      <c r="U78" s="330">
        <v>0</v>
      </c>
    </row>
    <row r="79" spans="1:21">
      <c r="A79" s="422">
        <v>45480</v>
      </c>
      <c r="B79" s="330" t="s">
        <v>738</v>
      </c>
      <c r="C79" s="330">
        <v>2</v>
      </c>
      <c r="D79" s="330" t="s">
        <v>9</v>
      </c>
      <c r="E79" s="330" t="s">
        <v>9</v>
      </c>
      <c r="F79" s="330" t="s">
        <v>562</v>
      </c>
      <c r="G79" s="330">
        <v>4019.93500000021</v>
      </c>
      <c r="H79" s="330">
        <v>0</v>
      </c>
      <c r="I79" s="330">
        <v>15.318</v>
      </c>
      <c r="J79" s="330">
        <v>0</v>
      </c>
      <c r="K79" s="330">
        <v>378.34699999999702</v>
      </c>
      <c r="L79" s="330">
        <v>6.5960000000000001</v>
      </c>
      <c r="M79" s="330">
        <v>1458.50200000008</v>
      </c>
      <c r="N79" s="330">
        <v>859.07800000000702</v>
      </c>
      <c r="O79" s="330">
        <v>330.42400000000498</v>
      </c>
      <c r="P79" s="330">
        <v>213.662000000001</v>
      </c>
      <c r="Q79" s="330">
        <v>264.71099999999899</v>
      </c>
      <c r="R79" s="330">
        <v>4013.33900000021</v>
      </c>
      <c r="S79" s="330" t="s">
        <v>562</v>
      </c>
      <c r="T79" s="330">
        <v>0</v>
      </c>
      <c r="U79" s="330">
        <v>0</v>
      </c>
    </row>
    <row r="80" spans="1:21">
      <c r="A80" s="422">
        <v>45480</v>
      </c>
      <c r="B80" s="330" t="s">
        <v>738</v>
      </c>
      <c r="C80" s="330">
        <v>2</v>
      </c>
      <c r="D80" s="330" t="s">
        <v>10</v>
      </c>
      <c r="E80" s="330" t="s">
        <v>10</v>
      </c>
      <c r="F80" s="330" t="s">
        <v>562</v>
      </c>
      <c r="G80" s="330">
        <v>3134.0130000001</v>
      </c>
      <c r="H80" s="330">
        <v>0</v>
      </c>
      <c r="I80" s="330">
        <v>0</v>
      </c>
      <c r="J80" s="330">
        <v>0</v>
      </c>
      <c r="K80" s="330">
        <v>71.78</v>
      </c>
      <c r="L80" s="330">
        <v>5.7949999999999999</v>
      </c>
      <c r="M80" s="330">
        <v>1273.45100000006</v>
      </c>
      <c r="N80" s="330">
        <v>296.27900000000102</v>
      </c>
      <c r="O80" s="330">
        <v>235.92299999999901</v>
      </c>
      <c r="P80" s="330">
        <v>36.296999999999898</v>
      </c>
      <c r="Q80" s="330">
        <v>740.91600000000801</v>
      </c>
      <c r="R80" s="330">
        <v>3128.2180000001099</v>
      </c>
      <c r="S80" s="330" t="s">
        <v>562</v>
      </c>
      <c r="T80" s="330">
        <v>0</v>
      </c>
      <c r="U80" s="330">
        <v>0</v>
      </c>
    </row>
    <row r="81" spans="1:21">
      <c r="A81" s="422">
        <v>45480</v>
      </c>
      <c r="B81" s="330" t="s">
        <v>738</v>
      </c>
      <c r="C81" s="330">
        <v>2</v>
      </c>
      <c r="D81" s="330" t="s">
        <v>10</v>
      </c>
      <c r="E81" s="330" t="s">
        <v>10</v>
      </c>
      <c r="F81" s="330" t="s">
        <v>562</v>
      </c>
      <c r="G81" s="330">
        <v>5.6609999999999996</v>
      </c>
      <c r="H81" s="330">
        <v>0</v>
      </c>
      <c r="I81" s="330">
        <v>0</v>
      </c>
      <c r="J81" s="330">
        <v>0</v>
      </c>
      <c r="K81" s="330">
        <v>3.33</v>
      </c>
      <c r="L81" s="330">
        <v>0</v>
      </c>
      <c r="M81" s="330">
        <v>5.6609999999999996</v>
      </c>
      <c r="N81" s="330">
        <v>5.6609999999999996</v>
      </c>
      <c r="O81" s="330">
        <v>0.33300000000000002</v>
      </c>
      <c r="P81" s="330">
        <v>0</v>
      </c>
      <c r="Q81" s="330">
        <v>0</v>
      </c>
      <c r="R81" s="330">
        <v>5.6609999999999996</v>
      </c>
      <c r="S81" s="330" t="s">
        <v>741</v>
      </c>
      <c r="T81" s="330">
        <v>5.6609999999999996</v>
      </c>
      <c r="U81" s="330">
        <v>0</v>
      </c>
    </row>
    <row r="82" spans="1:21">
      <c r="A82" s="422">
        <v>45480</v>
      </c>
      <c r="B82" s="330" t="s">
        <v>738</v>
      </c>
      <c r="C82" s="330">
        <v>2</v>
      </c>
      <c r="D82" s="330" t="s">
        <v>11</v>
      </c>
      <c r="E82" s="330" t="s">
        <v>11</v>
      </c>
      <c r="F82" s="330" t="s">
        <v>562</v>
      </c>
      <c r="G82" s="330">
        <v>3601.0970000002699</v>
      </c>
      <c r="H82" s="330">
        <v>0</v>
      </c>
      <c r="I82" s="330">
        <v>16.983000000000001</v>
      </c>
      <c r="J82" s="330">
        <v>0</v>
      </c>
      <c r="K82" s="330">
        <v>92.178999999999704</v>
      </c>
      <c r="L82" s="330">
        <v>11.157</v>
      </c>
      <c r="M82" s="330">
        <v>1569.32600000005</v>
      </c>
      <c r="N82" s="330">
        <v>639.49699999999098</v>
      </c>
      <c r="O82" s="330">
        <v>416.11600000001198</v>
      </c>
      <c r="P82" s="330">
        <v>10.989000000000001</v>
      </c>
      <c r="Q82" s="330">
        <v>518.04200000000503</v>
      </c>
      <c r="R82" s="330">
        <v>3589.9400000002702</v>
      </c>
      <c r="S82" s="330" t="s">
        <v>562</v>
      </c>
      <c r="T82" s="330">
        <v>0</v>
      </c>
      <c r="U82" s="330">
        <v>0</v>
      </c>
    </row>
    <row r="83" spans="1:21">
      <c r="A83" s="422">
        <v>45480</v>
      </c>
      <c r="B83" s="330" t="s">
        <v>738</v>
      </c>
      <c r="C83" s="330">
        <v>2</v>
      </c>
      <c r="D83" s="330" t="s">
        <v>11</v>
      </c>
      <c r="E83" s="330" t="s">
        <v>11</v>
      </c>
      <c r="F83" s="330" t="s">
        <v>562</v>
      </c>
      <c r="G83" s="330">
        <v>66.9969999999999</v>
      </c>
      <c r="H83" s="330">
        <v>0</v>
      </c>
      <c r="I83" s="330">
        <v>0</v>
      </c>
      <c r="J83" s="330">
        <v>0</v>
      </c>
      <c r="K83" s="330">
        <v>11.541</v>
      </c>
      <c r="L83" s="330">
        <v>0</v>
      </c>
      <c r="M83" s="330">
        <v>36.575999999999901</v>
      </c>
      <c r="N83" s="330">
        <v>33.245999999999903</v>
      </c>
      <c r="O83" s="330">
        <v>3.6629999999999998</v>
      </c>
      <c r="P83" s="330">
        <v>0</v>
      </c>
      <c r="Q83" s="330">
        <v>0.66600000000000004</v>
      </c>
      <c r="R83" s="330">
        <v>66.9969999999999</v>
      </c>
      <c r="S83" s="330" t="s">
        <v>629</v>
      </c>
      <c r="T83" s="330">
        <v>66.9969999999999</v>
      </c>
      <c r="U83" s="330">
        <v>0</v>
      </c>
    </row>
    <row r="84" spans="1:21">
      <c r="A84" s="422">
        <v>45480</v>
      </c>
      <c r="B84" s="330" t="s">
        <v>738</v>
      </c>
      <c r="C84" s="330">
        <v>2</v>
      </c>
      <c r="D84" s="330" t="s">
        <v>12</v>
      </c>
      <c r="E84" s="330" t="s">
        <v>12</v>
      </c>
      <c r="F84" s="330" t="s">
        <v>562</v>
      </c>
      <c r="G84" s="330">
        <v>1011.49599999999</v>
      </c>
      <c r="H84" s="330">
        <v>0</v>
      </c>
      <c r="I84" s="330">
        <v>0</v>
      </c>
      <c r="J84" s="330">
        <v>0</v>
      </c>
      <c r="K84" s="330">
        <v>115.570999999999</v>
      </c>
      <c r="L84" s="330">
        <v>0</v>
      </c>
      <c r="M84" s="330">
        <v>342.55800000000102</v>
      </c>
      <c r="N84" s="330">
        <v>137.148</v>
      </c>
      <c r="O84" s="330">
        <v>43.4239999999999</v>
      </c>
      <c r="P84" s="330">
        <v>38.428999999999903</v>
      </c>
      <c r="Q84" s="330">
        <v>123.55699999999899</v>
      </c>
      <c r="R84" s="330">
        <v>1011.49599999999</v>
      </c>
      <c r="S84" s="330" t="s">
        <v>562</v>
      </c>
      <c r="T84" s="330">
        <v>0</v>
      </c>
      <c r="U84" s="330">
        <v>0</v>
      </c>
    </row>
    <row r="85" spans="1:21">
      <c r="A85" s="422">
        <v>45480</v>
      </c>
      <c r="B85" s="330" t="s">
        <v>738</v>
      </c>
      <c r="C85" s="330">
        <v>2</v>
      </c>
      <c r="D85" s="330" t="s">
        <v>13</v>
      </c>
      <c r="E85" s="330" t="s">
        <v>13</v>
      </c>
      <c r="F85" s="330" t="s">
        <v>562</v>
      </c>
      <c r="G85" s="330">
        <v>3995.3600000005099</v>
      </c>
      <c r="H85" s="330">
        <v>0</v>
      </c>
      <c r="I85" s="330">
        <v>0</v>
      </c>
      <c r="J85" s="330">
        <v>25.966000000000001</v>
      </c>
      <c r="K85" s="330">
        <v>338.43000000000097</v>
      </c>
      <c r="L85" s="330">
        <v>19.536000000000001</v>
      </c>
      <c r="M85" s="330">
        <v>1820.7870000001601</v>
      </c>
      <c r="N85" s="330">
        <v>658.14000000000999</v>
      </c>
      <c r="O85" s="330">
        <v>242.27799999999999</v>
      </c>
      <c r="P85" s="330">
        <v>207.023</v>
      </c>
      <c r="Q85" s="330">
        <v>796.68999999998698</v>
      </c>
      <c r="R85" s="330">
        <v>3975.8240000005098</v>
      </c>
      <c r="S85" s="330" t="s">
        <v>562</v>
      </c>
      <c r="T85" s="330">
        <v>0</v>
      </c>
      <c r="U85" s="330">
        <v>0</v>
      </c>
    </row>
    <row r="86" spans="1:21">
      <c r="A86" s="422">
        <v>45480</v>
      </c>
      <c r="B86" s="330" t="s">
        <v>738</v>
      </c>
      <c r="C86" s="330">
        <v>2</v>
      </c>
      <c r="D86" s="330" t="s">
        <v>13</v>
      </c>
      <c r="E86" s="330" t="s">
        <v>13</v>
      </c>
      <c r="F86" s="330" t="s">
        <v>562</v>
      </c>
      <c r="G86" s="330">
        <v>65.803000000000196</v>
      </c>
      <c r="H86" s="330">
        <v>0</v>
      </c>
      <c r="I86" s="330">
        <v>0</v>
      </c>
      <c r="J86" s="330">
        <v>0</v>
      </c>
      <c r="K86" s="330">
        <v>10.465999999999999</v>
      </c>
      <c r="L86" s="330">
        <v>0</v>
      </c>
      <c r="M86" s="330">
        <v>0</v>
      </c>
      <c r="N86" s="330">
        <v>0</v>
      </c>
      <c r="O86" s="330">
        <v>0</v>
      </c>
      <c r="P86" s="330">
        <v>0</v>
      </c>
      <c r="Q86" s="330">
        <v>0</v>
      </c>
      <c r="R86" s="330">
        <v>65.803000000000196</v>
      </c>
      <c r="S86" s="330" t="s">
        <v>743</v>
      </c>
      <c r="T86" s="330">
        <v>65.803000000000196</v>
      </c>
      <c r="U86" s="330">
        <v>0</v>
      </c>
    </row>
    <row r="87" spans="1:21">
      <c r="A87" s="422">
        <v>45480</v>
      </c>
      <c r="B87" s="330" t="s">
        <v>738</v>
      </c>
      <c r="C87" s="330">
        <v>2</v>
      </c>
      <c r="D87" s="330" t="s">
        <v>13</v>
      </c>
      <c r="E87" s="330" t="s">
        <v>13</v>
      </c>
      <c r="F87" s="330" t="s">
        <v>562</v>
      </c>
      <c r="G87" s="330">
        <v>63.269999999999797</v>
      </c>
      <c r="H87" s="330">
        <v>0</v>
      </c>
      <c r="I87" s="330">
        <v>0</v>
      </c>
      <c r="J87" s="330">
        <v>0</v>
      </c>
      <c r="K87" s="330">
        <v>5.9939999999999998</v>
      </c>
      <c r="L87" s="330">
        <v>0.999</v>
      </c>
      <c r="M87" s="330">
        <v>55.610999999999798</v>
      </c>
      <c r="N87" s="330">
        <v>55.2779999999998</v>
      </c>
      <c r="O87" s="330">
        <v>0.66600000000000004</v>
      </c>
      <c r="P87" s="330">
        <v>53.945999999999799</v>
      </c>
      <c r="Q87" s="330">
        <v>0</v>
      </c>
      <c r="R87" s="330">
        <v>62.270999999999802</v>
      </c>
      <c r="S87" s="330" t="s">
        <v>670</v>
      </c>
      <c r="T87" s="330">
        <v>63.269999999999797</v>
      </c>
      <c r="U87" s="330">
        <v>0</v>
      </c>
    </row>
    <row r="88" spans="1:21">
      <c r="A88" s="422">
        <v>45480</v>
      </c>
      <c r="B88" s="330" t="s">
        <v>738</v>
      </c>
      <c r="C88" s="330">
        <v>2</v>
      </c>
      <c r="D88" s="330" t="s">
        <v>14</v>
      </c>
      <c r="E88" s="330" t="s">
        <v>14</v>
      </c>
      <c r="F88" s="330" t="s">
        <v>562</v>
      </c>
      <c r="G88" s="330">
        <v>4034.9030000000698</v>
      </c>
      <c r="H88" s="330">
        <v>0</v>
      </c>
      <c r="I88" s="330">
        <v>0</v>
      </c>
      <c r="J88" s="330">
        <v>17.486999999999998</v>
      </c>
      <c r="K88" s="330">
        <v>104.63500000000001</v>
      </c>
      <c r="L88" s="330">
        <v>0.79900000000000004</v>
      </c>
      <c r="M88" s="330">
        <v>2180.5880000000102</v>
      </c>
      <c r="N88" s="330">
        <v>382.767000000005</v>
      </c>
      <c r="O88" s="330">
        <v>223.950999999999</v>
      </c>
      <c r="P88" s="330">
        <v>141.21799999999999</v>
      </c>
      <c r="Q88" s="330">
        <v>1504.72100000005</v>
      </c>
      <c r="R88" s="330">
        <v>4034.1040000000698</v>
      </c>
      <c r="S88" s="330" t="s">
        <v>562</v>
      </c>
      <c r="T88" s="330">
        <v>0</v>
      </c>
      <c r="U88" s="330">
        <v>0</v>
      </c>
    </row>
    <row r="89" spans="1:21">
      <c r="A89" s="422">
        <v>45480</v>
      </c>
      <c r="B89" s="330" t="s">
        <v>738</v>
      </c>
      <c r="C89" s="330">
        <v>2</v>
      </c>
      <c r="D89" s="330" t="s">
        <v>15</v>
      </c>
      <c r="E89" s="330" t="s">
        <v>15</v>
      </c>
      <c r="F89" s="330" t="s">
        <v>562</v>
      </c>
      <c r="G89" s="330">
        <v>2450.69199999998</v>
      </c>
      <c r="H89" s="330">
        <v>0</v>
      </c>
      <c r="I89" s="330">
        <v>0</v>
      </c>
      <c r="J89" s="330">
        <v>0</v>
      </c>
      <c r="K89" s="330">
        <v>122.64100000000001</v>
      </c>
      <c r="L89" s="330">
        <v>136.664999999999</v>
      </c>
      <c r="M89" s="330">
        <v>1409.7060000000199</v>
      </c>
      <c r="N89" s="330">
        <v>628.18200000000604</v>
      </c>
      <c r="O89" s="330">
        <v>87.647999999999698</v>
      </c>
      <c r="P89" s="330">
        <v>180.78200000000001</v>
      </c>
      <c r="Q89" s="330">
        <v>571.20000000001403</v>
      </c>
      <c r="R89" s="330">
        <v>2314.02699999998</v>
      </c>
      <c r="S89" s="330" t="s">
        <v>562</v>
      </c>
      <c r="T89" s="330">
        <v>0</v>
      </c>
      <c r="U89" s="330">
        <v>0</v>
      </c>
    </row>
    <row r="90" spans="1:21">
      <c r="A90" s="422">
        <v>45480</v>
      </c>
      <c r="B90" s="330" t="s">
        <v>738</v>
      </c>
      <c r="C90" s="330">
        <v>2</v>
      </c>
      <c r="D90" s="330" t="s">
        <v>16</v>
      </c>
      <c r="E90" s="330" t="s">
        <v>16</v>
      </c>
      <c r="F90" s="330" t="s">
        <v>562</v>
      </c>
      <c r="G90" s="330">
        <v>1699.4610000001501</v>
      </c>
      <c r="H90" s="330">
        <v>0</v>
      </c>
      <c r="I90" s="330">
        <v>0</v>
      </c>
      <c r="J90" s="330">
        <v>0</v>
      </c>
      <c r="K90" s="330">
        <v>100.639</v>
      </c>
      <c r="L90" s="330">
        <v>27.376999999999899</v>
      </c>
      <c r="M90" s="330">
        <v>702.94200000001001</v>
      </c>
      <c r="N90" s="330">
        <v>244.79899999999901</v>
      </c>
      <c r="O90" s="330">
        <v>52.761999999999901</v>
      </c>
      <c r="P90" s="330">
        <v>69.203999999999795</v>
      </c>
      <c r="Q90" s="330">
        <v>339.50699999999802</v>
      </c>
      <c r="R90" s="330">
        <v>1672.0840000001399</v>
      </c>
      <c r="S90" s="330" t="s">
        <v>562</v>
      </c>
      <c r="T90" s="330">
        <v>0</v>
      </c>
      <c r="U90" s="330">
        <v>0</v>
      </c>
    </row>
    <row r="91" spans="1:21">
      <c r="A91" s="422">
        <v>45480</v>
      </c>
      <c r="B91" s="330" t="s">
        <v>738</v>
      </c>
      <c r="C91" s="330">
        <v>2</v>
      </c>
      <c r="D91" s="330" t="s">
        <v>17</v>
      </c>
      <c r="E91" s="330" t="s">
        <v>17</v>
      </c>
      <c r="F91" s="330" t="s">
        <v>562</v>
      </c>
      <c r="G91" s="330">
        <v>3315.9249999999802</v>
      </c>
      <c r="H91" s="330">
        <v>0</v>
      </c>
      <c r="I91" s="330">
        <v>0</v>
      </c>
      <c r="J91" s="330">
        <v>0</v>
      </c>
      <c r="K91" s="330">
        <v>361.58000000000101</v>
      </c>
      <c r="L91" s="330">
        <v>59.383000000000003</v>
      </c>
      <c r="M91" s="330">
        <v>1171.19500000007</v>
      </c>
      <c r="N91" s="330">
        <v>772.25700000005099</v>
      </c>
      <c r="O91" s="330">
        <v>248.92499999999899</v>
      </c>
      <c r="P91" s="330">
        <v>64.22</v>
      </c>
      <c r="Q91" s="330">
        <v>113.05</v>
      </c>
      <c r="R91" s="330">
        <v>3256.5419999999699</v>
      </c>
      <c r="S91" s="330" t="s">
        <v>562</v>
      </c>
      <c r="T91" s="330">
        <v>0</v>
      </c>
      <c r="U91" s="330">
        <v>0</v>
      </c>
    </row>
    <row r="92" spans="1:21">
      <c r="A92" s="422">
        <v>45480</v>
      </c>
      <c r="B92" s="330" t="s">
        <v>738</v>
      </c>
      <c r="C92" s="330">
        <v>2</v>
      </c>
      <c r="D92" s="330" t="s">
        <v>18</v>
      </c>
      <c r="E92" s="330" t="s">
        <v>18</v>
      </c>
      <c r="F92" s="330" t="s">
        <v>562</v>
      </c>
      <c r="G92" s="330">
        <v>1119.1120000000101</v>
      </c>
      <c r="H92" s="330">
        <v>0</v>
      </c>
      <c r="I92" s="330">
        <v>0</v>
      </c>
      <c r="J92" s="330">
        <v>0</v>
      </c>
      <c r="K92" s="330">
        <v>193.4</v>
      </c>
      <c r="L92" s="330">
        <v>0</v>
      </c>
      <c r="M92" s="330">
        <v>484.14800000000798</v>
      </c>
      <c r="N92" s="330">
        <v>210.946</v>
      </c>
      <c r="O92" s="330">
        <v>44.288999999999902</v>
      </c>
      <c r="P92" s="330">
        <v>40.958999999999897</v>
      </c>
      <c r="Q92" s="330">
        <v>187.95399999999901</v>
      </c>
      <c r="R92" s="330">
        <v>1119.1120000000101</v>
      </c>
      <c r="S92" s="330" t="s">
        <v>562</v>
      </c>
      <c r="T92" s="330">
        <v>0</v>
      </c>
      <c r="U92" s="330">
        <v>0</v>
      </c>
    </row>
    <row r="93" spans="1:21">
      <c r="A93" s="422">
        <v>45480</v>
      </c>
      <c r="B93" s="330" t="s">
        <v>738</v>
      </c>
      <c r="C93" s="330">
        <v>2</v>
      </c>
      <c r="D93" s="330" t="s">
        <v>18</v>
      </c>
      <c r="E93" s="330" t="s">
        <v>18</v>
      </c>
      <c r="F93" s="330" t="s">
        <v>562</v>
      </c>
      <c r="G93" s="330">
        <v>56.241999999999898</v>
      </c>
      <c r="H93" s="330">
        <v>0</v>
      </c>
      <c r="I93" s="330">
        <v>0</v>
      </c>
      <c r="J93" s="330">
        <v>0</v>
      </c>
      <c r="K93" s="330">
        <v>0</v>
      </c>
      <c r="L93" s="330">
        <v>0</v>
      </c>
      <c r="M93" s="330">
        <v>0</v>
      </c>
      <c r="N93" s="330">
        <v>0</v>
      </c>
      <c r="O93" s="330">
        <v>0</v>
      </c>
      <c r="P93" s="330">
        <v>0</v>
      </c>
      <c r="Q93" s="330">
        <v>0</v>
      </c>
      <c r="R93" s="330">
        <v>56.241999999999898</v>
      </c>
      <c r="S93" s="330" t="s">
        <v>671</v>
      </c>
      <c r="T93" s="330">
        <v>56.241999999999898</v>
      </c>
      <c r="U93" s="330">
        <v>0</v>
      </c>
    </row>
    <row r="94" spans="1:21">
      <c r="A94" s="422">
        <v>45480</v>
      </c>
      <c r="B94" s="330" t="s">
        <v>738</v>
      </c>
      <c r="C94" s="330">
        <v>2</v>
      </c>
      <c r="D94" s="330" t="s">
        <v>40</v>
      </c>
      <c r="E94" s="330" t="s">
        <v>40</v>
      </c>
      <c r="F94" s="330" t="s">
        <v>562</v>
      </c>
      <c r="G94" s="330">
        <v>3351.8950000001701</v>
      </c>
      <c r="H94" s="330">
        <v>0</v>
      </c>
      <c r="I94" s="330">
        <v>0</v>
      </c>
      <c r="J94" s="330">
        <v>0</v>
      </c>
      <c r="K94" s="330">
        <v>50.3539999999999</v>
      </c>
      <c r="L94" s="330">
        <v>1.1319999999999999</v>
      </c>
      <c r="M94" s="330">
        <v>1110.99300000004</v>
      </c>
      <c r="N94" s="330">
        <v>352.24300000000602</v>
      </c>
      <c r="O94" s="330">
        <v>367.07100000000702</v>
      </c>
      <c r="P94" s="330">
        <v>98.930999999999599</v>
      </c>
      <c r="Q94" s="330">
        <v>338.967000000003</v>
      </c>
      <c r="R94" s="330">
        <v>3350.76300000017</v>
      </c>
      <c r="S94" s="330" t="s">
        <v>562</v>
      </c>
      <c r="T94" s="330">
        <v>0</v>
      </c>
      <c r="U94" s="330">
        <v>0</v>
      </c>
    </row>
    <row r="95" spans="1:21">
      <c r="A95" s="422">
        <v>45480</v>
      </c>
      <c r="B95" s="330" t="s">
        <v>738</v>
      </c>
      <c r="C95" s="330">
        <v>2</v>
      </c>
      <c r="D95" s="330" t="s">
        <v>19</v>
      </c>
      <c r="E95" s="330" t="s">
        <v>19</v>
      </c>
      <c r="F95" s="330" t="s">
        <v>562</v>
      </c>
      <c r="G95" s="330">
        <v>2236.5660000000598</v>
      </c>
      <c r="H95" s="330">
        <v>0</v>
      </c>
      <c r="I95" s="330">
        <v>4.33</v>
      </c>
      <c r="J95" s="330">
        <v>0</v>
      </c>
      <c r="K95" s="330">
        <v>226.847999999998</v>
      </c>
      <c r="L95" s="330">
        <v>5.57</v>
      </c>
      <c r="M95" s="330">
        <v>1131.4500000000201</v>
      </c>
      <c r="N95" s="330">
        <v>396.03299999999598</v>
      </c>
      <c r="O95" s="330">
        <v>30.6359999999999</v>
      </c>
      <c r="P95" s="330">
        <v>33.638999999999903</v>
      </c>
      <c r="Q95" s="330">
        <v>693.12600000001305</v>
      </c>
      <c r="R95" s="330">
        <v>2230.9960000000601</v>
      </c>
      <c r="S95" s="330" t="s">
        <v>562</v>
      </c>
      <c r="T95" s="330">
        <v>0</v>
      </c>
      <c r="U95" s="330">
        <v>0</v>
      </c>
    </row>
    <row r="96" spans="1:21">
      <c r="A96" s="422">
        <v>45480</v>
      </c>
      <c r="B96" s="330" t="s">
        <v>738</v>
      </c>
      <c r="C96" s="330">
        <v>2</v>
      </c>
      <c r="D96" s="330" t="s">
        <v>19</v>
      </c>
      <c r="E96" s="330" t="s">
        <v>19</v>
      </c>
      <c r="F96" s="330" t="s">
        <v>562</v>
      </c>
      <c r="G96" s="330">
        <v>219.77199999999601</v>
      </c>
      <c r="H96" s="330">
        <v>0</v>
      </c>
      <c r="I96" s="330">
        <v>0</v>
      </c>
      <c r="J96" s="330">
        <v>0</v>
      </c>
      <c r="K96" s="330">
        <v>19.600000000000001</v>
      </c>
      <c r="L96" s="330">
        <v>0.2</v>
      </c>
      <c r="M96" s="330">
        <v>1.333</v>
      </c>
      <c r="N96" s="330">
        <v>0</v>
      </c>
      <c r="O96" s="330">
        <v>0</v>
      </c>
      <c r="P96" s="330">
        <v>0</v>
      </c>
      <c r="Q96" s="330">
        <v>1.333</v>
      </c>
      <c r="R96" s="330">
        <v>219.571999999996</v>
      </c>
      <c r="S96" s="330" t="s">
        <v>603</v>
      </c>
      <c r="T96" s="330">
        <v>219.77199999999601</v>
      </c>
      <c r="U96" s="330">
        <v>0</v>
      </c>
    </row>
    <row r="97" spans="1:21">
      <c r="A97" s="422">
        <v>45480</v>
      </c>
      <c r="B97" s="330" t="s">
        <v>738</v>
      </c>
      <c r="C97" s="330">
        <v>2</v>
      </c>
      <c r="D97" s="330" t="s">
        <v>39</v>
      </c>
      <c r="E97" s="330" t="s">
        <v>81</v>
      </c>
      <c r="F97" s="330" t="s">
        <v>562</v>
      </c>
      <c r="G97" s="330">
        <v>3475.4139999999102</v>
      </c>
      <c r="H97" s="330">
        <v>0</v>
      </c>
      <c r="I97" s="330">
        <v>0</v>
      </c>
      <c r="J97" s="330">
        <v>0</v>
      </c>
      <c r="K97" s="330">
        <v>94.366999999999905</v>
      </c>
      <c r="L97" s="330">
        <v>10.526999999999999</v>
      </c>
      <c r="M97" s="330">
        <v>1246.04100000007</v>
      </c>
      <c r="N97" s="330">
        <v>430.52799999999303</v>
      </c>
      <c r="O97" s="330">
        <v>353.66400000000698</v>
      </c>
      <c r="P97" s="330">
        <v>91.938999999999297</v>
      </c>
      <c r="Q97" s="330">
        <v>449.58600000000303</v>
      </c>
      <c r="R97" s="330">
        <v>3464.8869999999101</v>
      </c>
      <c r="S97" s="330" t="s">
        <v>562</v>
      </c>
      <c r="T97" s="330">
        <v>0</v>
      </c>
      <c r="U97" s="330">
        <v>0</v>
      </c>
    </row>
    <row r="98" spans="1:21">
      <c r="A98" s="422">
        <v>45480</v>
      </c>
      <c r="B98" s="330" t="s">
        <v>738</v>
      </c>
      <c r="C98" s="330">
        <v>2</v>
      </c>
      <c r="D98" s="330" t="s">
        <v>39</v>
      </c>
      <c r="E98" s="330" t="s">
        <v>54</v>
      </c>
      <c r="F98" s="330" t="s">
        <v>562</v>
      </c>
      <c r="G98" s="330">
        <v>2857.64500000014</v>
      </c>
      <c r="H98" s="330">
        <v>0</v>
      </c>
      <c r="I98" s="330">
        <v>0</v>
      </c>
      <c r="J98" s="330">
        <v>0</v>
      </c>
      <c r="K98" s="330">
        <v>241.41699999999801</v>
      </c>
      <c r="L98" s="330">
        <v>8.391</v>
      </c>
      <c r="M98" s="330">
        <v>1189.87400000002</v>
      </c>
      <c r="N98" s="330">
        <v>290.07300000000203</v>
      </c>
      <c r="O98" s="330">
        <v>331.37700000000501</v>
      </c>
      <c r="P98" s="330">
        <v>177.105999999999</v>
      </c>
      <c r="Q98" s="330">
        <v>465.24400000000702</v>
      </c>
      <c r="R98" s="330">
        <v>2849.25400000014</v>
      </c>
      <c r="S98" s="330" t="s">
        <v>562</v>
      </c>
      <c r="T98" s="330">
        <v>0</v>
      </c>
      <c r="U98" s="330">
        <v>0</v>
      </c>
    </row>
    <row r="99" spans="1:21">
      <c r="A99" s="422">
        <v>45480</v>
      </c>
      <c r="B99" s="330" t="s">
        <v>738</v>
      </c>
      <c r="C99" s="330">
        <v>2</v>
      </c>
      <c r="D99" s="330" t="s">
        <v>39</v>
      </c>
      <c r="E99" s="330" t="s">
        <v>54</v>
      </c>
      <c r="F99" s="330" t="s">
        <v>562</v>
      </c>
      <c r="G99" s="330">
        <v>28.809000000000001</v>
      </c>
      <c r="H99" s="330">
        <v>0</v>
      </c>
      <c r="I99" s="330">
        <v>0</v>
      </c>
      <c r="J99" s="330">
        <v>0</v>
      </c>
      <c r="K99" s="330">
        <v>0</v>
      </c>
      <c r="L99" s="330">
        <v>0</v>
      </c>
      <c r="M99" s="330">
        <v>28.809000000000001</v>
      </c>
      <c r="N99" s="330">
        <v>28.809000000000001</v>
      </c>
      <c r="O99" s="330">
        <v>0</v>
      </c>
      <c r="P99" s="330">
        <v>0</v>
      </c>
      <c r="Q99" s="330">
        <v>0</v>
      </c>
      <c r="R99" s="330">
        <v>28.809000000000001</v>
      </c>
      <c r="S99" s="330" t="s">
        <v>602</v>
      </c>
      <c r="T99" s="330">
        <v>28.809000000000001</v>
      </c>
      <c r="U99" s="330">
        <v>0</v>
      </c>
    </row>
    <row r="100" spans="1:21">
      <c r="A100" s="422">
        <v>45480</v>
      </c>
      <c r="B100" s="330" t="s">
        <v>738</v>
      </c>
      <c r="C100" s="330">
        <v>2</v>
      </c>
      <c r="D100" s="330" t="s">
        <v>39</v>
      </c>
      <c r="E100" s="330" t="s">
        <v>54</v>
      </c>
      <c r="F100" s="330" t="s">
        <v>562</v>
      </c>
      <c r="G100" s="330">
        <v>1.899</v>
      </c>
      <c r="H100" s="330">
        <v>0</v>
      </c>
      <c r="I100" s="330">
        <v>0</v>
      </c>
      <c r="J100" s="330">
        <v>0</v>
      </c>
      <c r="K100" s="330">
        <v>0</v>
      </c>
      <c r="L100" s="330">
        <v>0</v>
      </c>
      <c r="M100" s="330">
        <v>0</v>
      </c>
      <c r="N100" s="330">
        <v>0</v>
      </c>
      <c r="O100" s="330">
        <v>0</v>
      </c>
      <c r="P100" s="330">
        <v>0</v>
      </c>
      <c r="Q100" s="330">
        <v>0</v>
      </c>
      <c r="R100" s="330">
        <v>1.899</v>
      </c>
      <c r="S100" s="330" t="s">
        <v>630</v>
      </c>
      <c r="T100" s="330">
        <v>10.57</v>
      </c>
      <c r="U100" s="330">
        <v>0</v>
      </c>
    </row>
    <row r="101" spans="1:21">
      <c r="A101" s="422">
        <v>45480</v>
      </c>
      <c r="B101" s="330" t="s">
        <v>738</v>
      </c>
      <c r="C101" s="330">
        <v>2</v>
      </c>
      <c r="D101" s="330" t="s">
        <v>39</v>
      </c>
      <c r="E101" s="330" t="s">
        <v>44</v>
      </c>
      <c r="F101" s="330" t="s">
        <v>562</v>
      </c>
      <c r="G101" s="330">
        <v>3396.91299999992</v>
      </c>
      <c r="H101" s="330">
        <v>0</v>
      </c>
      <c r="I101" s="330">
        <v>9.3239999999999998</v>
      </c>
      <c r="J101" s="330">
        <v>0</v>
      </c>
      <c r="K101" s="330">
        <v>168.22900000000001</v>
      </c>
      <c r="L101" s="330">
        <v>1.7330000000000001</v>
      </c>
      <c r="M101" s="330">
        <v>1176.547</v>
      </c>
      <c r="N101" s="330">
        <v>417.47</v>
      </c>
      <c r="O101" s="330">
        <v>143.26499999999899</v>
      </c>
      <c r="P101" s="330">
        <v>26.602999999999899</v>
      </c>
      <c r="Q101" s="330">
        <v>626.58500000000504</v>
      </c>
      <c r="R101" s="330">
        <v>3395.1799999999098</v>
      </c>
      <c r="S101" s="330" t="s">
        <v>562</v>
      </c>
      <c r="T101" s="330">
        <v>0</v>
      </c>
      <c r="U101" s="330">
        <v>0</v>
      </c>
    </row>
    <row r="102" spans="1:21">
      <c r="A102" s="422">
        <v>45480</v>
      </c>
      <c r="B102" s="330" t="s">
        <v>738</v>
      </c>
      <c r="C102" s="330">
        <v>2</v>
      </c>
      <c r="D102" s="330" t="s">
        <v>39</v>
      </c>
      <c r="E102" s="330" t="s">
        <v>44</v>
      </c>
      <c r="F102" s="330" t="s">
        <v>562</v>
      </c>
      <c r="G102" s="330">
        <v>83.037000000000006</v>
      </c>
      <c r="H102" s="330">
        <v>0</v>
      </c>
      <c r="I102" s="330">
        <v>0</v>
      </c>
      <c r="J102" s="330">
        <v>0</v>
      </c>
      <c r="K102" s="330">
        <v>0</v>
      </c>
      <c r="L102" s="330">
        <v>0</v>
      </c>
      <c r="M102" s="330">
        <v>0</v>
      </c>
      <c r="N102" s="330">
        <v>0</v>
      </c>
      <c r="O102" s="330">
        <v>0</v>
      </c>
      <c r="P102" s="330">
        <v>0</v>
      </c>
      <c r="Q102" s="330">
        <v>0</v>
      </c>
      <c r="R102" s="330">
        <v>83.037000000000006</v>
      </c>
      <c r="S102" s="330" t="s">
        <v>604</v>
      </c>
      <c r="T102" s="330">
        <v>83.037000000000006</v>
      </c>
      <c r="U102" s="330">
        <v>0</v>
      </c>
    </row>
    <row r="103" spans="1:21">
      <c r="A103" s="422">
        <v>45480</v>
      </c>
      <c r="B103" s="330" t="s">
        <v>738</v>
      </c>
      <c r="C103" s="330">
        <v>2</v>
      </c>
      <c r="D103" s="330" t="s">
        <v>21</v>
      </c>
      <c r="E103" s="330" t="s">
        <v>21</v>
      </c>
      <c r="F103" s="330" t="s">
        <v>562</v>
      </c>
      <c r="G103" s="330">
        <v>2521.1630000001401</v>
      </c>
      <c r="H103" s="330">
        <v>0</v>
      </c>
      <c r="I103" s="330">
        <v>0</v>
      </c>
      <c r="J103" s="330">
        <v>0</v>
      </c>
      <c r="K103" s="330">
        <v>178.32399999999899</v>
      </c>
      <c r="L103" s="330">
        <v>7.9969999999999999</v>
      </c>
      <c r="M103" s="330">
        <v>1154.6860000000099</v>
      </c>
      <c r="N103" s="330">
        <v>489.97500000000099</v>
      </c>
      <c r="O103" s="330">
        <v>226.52499999999799</v>
      </c>
      <c r="P103" s="330">
        <v>0</v>
      </c>
      <c r="Q103" s="330">
        <v>467.156999999991</v>
      </c>
      <c r="R103" s="330">
        <v>2513.1660000001498</v>
      </c>
      <c r="S103" s="330" t="s">
        <v>562</v>
      </c>
      <c r="T103" s="330">
        <v>0</v>
      </c>
      <c r="U103" s="330">
        <v>0</v>
      </c>
    </row>
    <row r="104" spans="1:21">
      <c r="A104" s="422">
        <v>45480</v>
      </c>
      <c r="B104" s="330" t="s">
        <v>738</v>
      </c>
      <c r="C104" s="330">
        <v>2</v>
      </c>
      <c r="D104" s="330" t="s">
        <v>21</v>
      </c>
      <c r="E104" s="330" t="s">
        <v>21</v>
      </c>
      <c r="F104" s="330" t="s">
        <v>562</v>
      </c>
      <c r="G104" s="330">
        <v>10.462</v>
      </c>
      <c r="H104" s="330">
        <v>0</v>
      </c>
      <c r="I104" s="330">
        <v>0</v>
      </c>
      <c r="J104" s="330">
        <v>0</v>
      </c>
      <c r="K104" s="330">
        <v>1.2</v>
      </c>
      <c r="L104" s="330">
        <v>0</v>
      </c>
      <c r="M104" s="330">
        <v>7.9950000000000001</v>
      </c>
      <c r="N104" s="330">
        <v>5.9939999999999998</v>
      </c>
      <c r="O104" s="330">
        <v>2.0009999999999999</v>
      </c>
      <c r="P104" s="330">
        <v>0</v>
      </c>
      <c r="Q104" s="330">
        <v>0</v>
      </c>
      <c r="R104" s="330">
        <v>10.462</v>
      </c>
      <c r="S104" s="330" t="s">
        <v>674</v>
      </c>
      <c r="T104" s="330">
        <v>10.462</v>
      </c>
      <c r="U104" s="330">
        <v>0</v>
      </c>
    </row>
    <row r="105" spans="1:21">
      <c r="A105" s="422">
        <v>45480</v>
      </c>
      <c r="B105" s="330" t="s">
        <v>738</v>
      </c>
      <c r="C105" s="330">
        <v>2</v>
      </c>
      <c r="D105" s="330" t="s">
        <v>21</v>
      </c>
      <c r="E105" s="330" t="s">
        <v>21</v>
      </c>
      <c r="F105" s="330" t="s">
        <v>562</v>
      </c>
      <c r="G105" s="330">
        <v>20.526</v>
      </c>
      <c r="H105" s="330">
        <v>0</v>
      </c>
      <c r="I105" s="330">
        <v>0</v>
      </c>
      <c r="J105" s="330">
        <v>0</v>
      </c>
      <c r="K105" s="330">
        <v>3.7320000000000002</v>
      </c>
      <c r="L105" s="330">
        <v>0</v>
      </c>
      <c r="M105" s="330">
        <v>20.526</v>
      </c>
      <c r="N105" s="330">
        <v>20.526</v>
      </c>
      <c r="O105" s="330">
        <v>0</v>
      </c>
      <c r="P105" s="330">
        <v>0</v>
      </c>
      <c r="Q105" s="330">
        <v>0</v>
      </c>
      <c r="R105" s="330">
        <v>20.526</v>
      </c>
      <c r="S105" s="330" t="s">
        <v>631</v>
      </c>
      <c r="T105" s="330">
        <v>20.526</v>
      </c>
      <c r="U105" s="330">
        <v>0</v>
      </c>
    </row>
    <row r="106" spans="1:21">
      <c r="A106" s="422">
        <v>45480</v>
      </c>
      <c r="B106" s="330" t="s">
        <v>738</v>
      </c>
      <c r="C106" s="330">
        <v>2</v>
      </c>
      <c r="D106" s="330" t="s">
        <v>21</v>
      </c>
      <c r="E106" s="330" t="s">
        <v>21</v>
      </c>
      <c r="F106" s="330" t="s">
        <v>562</v>
      </c>
      <c r="G106" s="330">
        <v>27.459</v>
      </c>
      <c r="H106" s="330">
        <v>0</v>
      </c>
      <c r="I106" s="330">
        <v>0</v>
      </c>
      <c r="J106" s="330">
        <v>0</v>
      </c>
      <c r="K106" s="330">
        <v>17.663</v>
      </c>
      <c r="L106" s="330">
        <v>0</v>
      </c>
      <c r="M106" s="330">
        <v>24.262</v>
      </c>
      <c r="N106" s="330">
        <v>24.262</v>
      </c>
      <c r="O106" s="330">
        <v>0</v>
      </c>
      <c r="P106" s="330">
        <v>0</v>
      </c>
      <c r="Q106" s="330">
        <v>0</v>
      </c>
      <c r="R106" s="330">
        <v>27.459</v>
      </c>
      <c r="S106" s="330" t="s">
        <v>672</v>
      </c>
      <c r="T106" s="330">
        <v>27.459</v>
      </c>
      <c r="U106" s="330">
        <v>0</v>
      </c>
    </row>
    <row r="107" spans="1:21">
      <c r="A107" s="422">
        <v>45480</v>
      </c>
      <c r="B107" s="330" t="s">
        <v>738</v>
      </c>
      <c r="C107" s="330">
        <v>2</v>
      </c>
      <c r="D107" s="330" t="s">
        <v>21</v>
      </c>
      <c r="E107" s="330" t="s">
        <v>21</v>
      </c>
      <c r="F107" s="330" t="s">
        <v>562</v>
      </c>
      <c r="G107" s="330">
        <v>18</v>
      </c>
      <c r="H107" s="330">
        <v>0</v>
      </c>
      <c r="I107" s="330">
        <v>0</v>
      </c>
      <c r="J107" s="330">
        <v>0</v>
      </c>
      <c r="K107" s="330">
        <v>10</v>
      </c>
      <c r="L107" s="330">
        <v>0</v>
      </c>
      <c r="M107" s="330">
        <v>18</v>
      </c>
      <c r="N107" s="330">
        <v>18</v>
      </c>
      <c r="O107" s="330">
        <v>0</v>
      </c>
      <c r="P107" s="330">
        <v>0</v>
      </c>
      <c r="Q107" s="330">
        <v>0</v>
      </c>
      <c r="R107" s="330">
        <v>18</v>
      </c>
      <c r="S107" s="330" t="s">
        <v>673</v>
      </c>
      <c r="T107" s="330">
        <v>18</v>
      </c>
      <c r="U107" s="330">
        <v>0</v>
      </c>
    </row>
    <row r="108" spans="1:21">
      <c r="A108" s="422">
        <v>45480</v>
      </c>
      <c r="B108" s="330" t="s">
        <v>738</v>
      </c>
      <c r="C108" s="330">
        <v>2</v>
      </c>
      <c r="D108" s="330" t="s">
        <v>21</v>
      </c>
      <c r="E108" s="330" t="s">
        <v>21</v>
      </c>
      <c r="F108" s="330" t="s">
        <v>562</v>
      </c>
      <c r="G108" s="330">
        <v>25.271999999999998</v>
      </c>
      <c r="H108" s="330">
        <v>0</v>
      </c>
      <c r="I108" s="330">
        <v>0</v>
      </c>
      <c r="J108" s="330">
        <v>0</v>
      </c>
      <c r="K108" s="330">
        <v>8.8019999999999996</v>
      </c>
      <c r="L108" s="330">
        <v>0</v>
      </c>
      <c r="M108" s="330">
        <v>24.939</v>
      </c>
      <c r="N108" s="330">
        <v>24.939</v>
      </c>
      <c r="O108" s="330">
        <v>0</v>
      </c>
      <c r="P108" s="330">
        <v>0</v>
      </c>
      <c r="Q108" s="330">
        <v>0</v>
      </c>
      <c r="R108" s="330">
        <v>25.271999999999998</v>
      </c>
      <c r="S108" s="330" t="s">
        <v>661</v>
      </c>
      <c r="T108" s="330">
        <v>25.271999999999998</v>
      </c>
      <c r="U108" s="330">
        <v>0</v>
      </c>
    </row>
    <row r="109" spans="1:21">
      <c r="A109" s="422">
        <v>45480</v>
      </c>
      <c r="B109" s="330" t="s">
        <v>738</v>
      </c>
      <c r="C109" s="330">
        <v>2</v>
      </c>
      <c r="D109" s="330" t="s">
        <v>22</v>
      </c>
      <c r="E109" s="330" t="s">
        <v>22</v>
      </c>
      <c r="F109" s="330" t="s">
        <v>562</v>
      </c>
      <c r="G109" s="330">
        <v>2727.7950000002402</v>
      </c>
      <c r="H109" s="330">
        <v>0</v>
      </c>
      <c r="I109" s="330">
        <v>0</v>
      </c>
      <c r="J109" s="330">
        <v>0</v>
      </c>
      <c r="K109" s="330">
        <v>79.126999999999995</v>
      </c>
      <c r="L109" s="330">
        <v>25.513999999999999</v>
      </c>
      <c r="M109" s="330">
        <v>1147.1590000000399</v>
      </c>
      <c r="N109" s="330">
        <v>576.77899999999397</v>
      </c>
      <c r="O109" s="330">
        <v>166.05599999999899</v>
      </c>
      <c r="P109" s="330">
        <v>38.0979999999999</v>
      </c>
      <c r="Q109" s="330">
        <v>366.22599999999801</v>
      </c>
      <c r="R109" s="330">
        <v>2702.2810000002301</v>
      </c>
      <c r="S109" s="330" t="s">
        <v>562</v>
      </c>
      <c r="T109" s="330">
        <v>0</v>
      </c>
      <c r="U109" s="330">
        <v>0</v>
      </c>
    </row>
    <row r="110" spans="1:21">
      <c r="A110" s="422">
        <v>45480</v>
      </c>
      <c r="B110" s="330" t="s">
        <v>738</v>
      </c>
      <c r="C110" s="330">
        <v>2</v>
      </c>
      <c r="D110" s="330" t="s">
        <v>22</v>
      </c>
      <c r="E110" s="330" t="s">
        <v>22</v>
      </c>
      <c r="F110" s="330" t="s">
        <v>562</v>
      </c>
      <c r="G110" s="330">
        <v>40.192</v>
      </c>
      <c r="H110" s="330">
        <v>0</v>
      </c>
      <c r="I110" s="330">
        <v>0</v>
      </c>
      <c r="J110" s="330">
        <v>0</v>
      </c>
      <c r="K110" s="330">
        <v>3.5329999999999999</v>
      </c>
      <c r="L110" s="330">
        <v>0</v>
      </c>
      <c r="M110" s="330">
        <v>30.222000000000001</v>
      </c>
      <c r="N110" s="330">
        <v>30.088999999999999</v>
      </c>
      <c r="O110" s="330">
        <v>0</v>
      </c>
      <c r="P110" s="330">
        <v>0</v>
      </c>
      <c r="Q110" s="330">
        <v>0.13300000000000001</v>
      </c>
      <c r="R110" s="330">
        <v>40.192</v>
      </c>
      <c r="S110" s="330" t="s">
        <v>632</v>
      </c>
      <c r="T110" s="330">
        <v>40.192</v>
      </c>
      <c r="U110" s="330">
        <v>0</v>
      </c>
    </row>
    <row r="111" spans="1:21">
      <c r="A111" s="422">
        <v>45480</v>
      </c>
      <c r="B111" s="330" t="s">
        <v>738</v>
      </c>
      <c r="C111" s="330">
        <v>2</v>
      </c>
      <c r="D111" s="330" t="s">
        <v>23</v>
      </c>
      <c r="E111" s="330" t="s">
        <v>23</v>
      </c>
      <c r="F111" s="330" t="s">
        <v>562</v>
      </c>
      <c r="G111" s="330">
        <v>2504.3480000003101</v>
      </c>
      <c r="H111" s="330">
        <v>0</v>
      </c>
      <c r="I111" s="330">
        <v>0</v>
      </c>
      <c r="J111" s="330">
        <v>0</v>
      </c>
      <c r="K111" s="330">
        <v>50.783999999999899</v>
      </c>
      <c r="L111" s="330">
        <v>76.238999999999805</v>
      </c>
      <c r="M111" s="330">
        <v>730.25499999998794</v>
      </c>
      <c r="N111" s="330">
        <v>290.55900000000003</v>
      </c>
      <c r="O111" s="330">
        <v>179.24399999999901</v>
      </c>
      <c r="P111" s="330">
        <v>0</v>
      </c>
      <c r="Q111" s="330">
        <v>260.45199999999897</v>
      </c>
      <c r="R111" s="330">
        <v>2428.1090000003001</v>
      </c>
      <c r="S111" s="330" t="s">
        <v>562</v>
      </c>
      <c r="T111" s="330">
        <v>0</v>
      </c>
      <c r="U111" s="330">
        <v>0</v>
      </c>
    </row>
    <row r="112" spans="1:21">
      <c r="A112" s="422">
        <v>45480</v>
      </c>
      <c r="B112" s="330" t="s">
        <v>738</v>
      </c>
      <c r="C112" s="330">
        <v>2</v>
      </c>
      <c r="D112" s="330" t="s">
        <v>38</v>
      </c>
      <c r="E112" s="330" t="s">
        <v>38</v>
      </c>
      <c r="F112" s="330" t="s">
        <v>562</v>
      </c>
      <c r="G112" s="330">
        <v>5489.9279999996697</v>
      </c>
      <c r="H112" s="330">
        <v>0</v>
      </c>
      <c r="I112" s="330">
        <v>0</v>
      </c>
      <c r="J112" s="330">
        <v>0</v>
      </c>
      <c r="K112" s="330">
        <v>180.37</v>
      </c>
      <c r="L112" s="330">
        <v>44.714999999999897</v>
      </c>
      <c r="M112" s="330">
        <v>2721.5109999998599</v>
      </c>
      <c r="N112" s="330">
        <v>1335.5730000000599</v>
      </c>
      <c r="O112" s="330">
        <v>52.613999999999898</v>
      </c>
      <c r="P112" s="330">
        <v>30.9119999999999</v>
      </c>
      <c r="Q112" s="330">
        <v>1333.3240000000201</v>
      </c>
      <c r="R112" s="330">
        <v>5445.2129999996396</v>
      </c>
      <c r="S112" s="330" t="s">
        <v>562</v>
      </c>
      <c r="T112" s="330">
        <v>0</v>
      </c>
      <c r="U112" s="330">
        <v>0</v>
      </c>
    </row>
    <row r="113" spans="1:21">
      <c r="A113" s="422">
        <v>45480</v>
      </c>
      <c r="B113" s="330" t="s">
        <v>738</v>
      </c>
      <c r="C113" s="330">
        <v>2</v>
      </c>
      <c r="D113" s="330" t="s">
        <v>38</v>
      </c>
      <c r="E113" s="330" t="s">
        <v>38</v>
      </c>
      <c r="F113" s="330" t="s">
        <v>562</v>
      </c>
      <c r="G113" s="330">
        <v>13.858000000000001</v>
      </c>
      <c r="H113" s="330">
        <v>0</v>
      </c>
      <c r="I113" s="330">
        <v>0</v>
      </c>
      <c r="J113" s="330">
        <v>0</v>
      </c>
      <c r="K113" s="330">
        <v>0.53300000000000003</v>
      </c>
      <c r="L113" s="330">
        <v>0</v>
      </c>
      <c r="M113" s="330">
        <v>0</v>
      </c>
      <c r="N113" s="330">
        <v>0</v>
      </c>
      <c r="O113" s="330">
        <v>0</v>
      </c>
      <c r="P113" s="330">
        <v>0</v>
      </c>
      <c r="Q113" s="330">
        <v>0</v>
      </c>
      <c r="R113" s="330">
        <v>13.858000000000001</v>
      </c>
      <c r="S113" s="330" t="s">
        <v>745</v>
      </c>
      <c r="T113" s="330">
        <v>13.858000000000001</v>
      </c>
      <c r="U113" s="330">
        <v>0</v>
      </c>
    </row>
    <row r="114" spans="1:21">
      <c r="A114" s="422">
        <v>45480</v>
      </c>
      <c r="B114" s="330" t="s">
        <v>738</v>
      </c>
      <c r="C114" s="330">
        <v>2</v>
      </c>
      <c r="D114" s="330" t="s">
        <v>38</v>
      </c>
      <c r="E114" s="330" t="s">
        <v>38</v>
      </c>
      <c r="F114" s="330" t="s">
        <v>562</v>
      </c>
      <c r="G114" s="330">
        <v>75.565000000000097</v>
      </c>
      <c r="H114" s="330">
        <v>0</v>
      </c>
      <c r="I114" s="330">
        <v>0</v>
      </c>
      <c r="J114" s="330">
        <v>0</v>
      </c>
      <c r="K114" s="330">
        <v>38.947000000000102</v>
      </c>
      <c r="L114" s="330">
        <v>0</v>
      </c>
      <c r="M114" s="330">
        <v>0</v>
      </c>
      <c r="N114" s="330">
        <v>0</v>
      </c>
      <c r="O114" s="330">
        <v>0</v>
      </c>
      <c r="P114" s="330">
        <v>0</v>
      </c>
      <c r="Q114" s="330">
        <v>0</v>
      </c>
      <c r="R114" s="330">
        <v>75.565000000000097</v>
      </c>
      <c r="S114" s="330" t="s">
        <v>747</v>
      </c>
      <c r="T114" s="330">
        <v>75.565000000000097</v>
      </c>
      <c r="U114" s="330">
        <v>0</v>
      </c>
    </row>
    <row r="115" spans="1:21">
      <c r="A115" s="422">
        <v>45480</v>
      </c>
      <c r="B115" s="330" t="s">
        <v>738</v>
      </c>
      <c r="C115" s="330">
        <v>2</v>
      </c>
      <c r="D115" s="330" t="s">
        <v>38</v>
      </c>
      <c r="E115" s="330" t="s">
        <v>38</v>
      </c>
      <c r="F115" s="330" t="s">
        <v>562</v>
      </c>
      <c r="G115" s="330">
        <v>21.015000000000001</v>
      </c>
      <c r="H115" s="330">
        <v>0</v>
      </c>
      <c r="I115" s="330">
        <v>0</v>
      </c>
      <c r="J115" s="330">
        <v>0</v>
      </c>
      <c r="K115" s="330">
        <v>14.477</v>
      </c>
      <c r="L115" s="330">
        <v>0</v>
      </c>
      <c r="M115" s="330">
        <v>0</v>
      </c>
      <c r="N115" s="330">
        <v>0</v>
      </c>
      <c r="O115" s="330">
        <v>0</v>
      </c>
      <c r="P115" s="330">
        <v>0</v>
      </c>
      <c r="Q115" s="330">
        <v>0</v>
      </c>
      <c r="R115" s="330">
        <v>21.015000000000001</v>
      </c>
      <c r="S115" s="330" t="s">
        <v>608</v>
      </c>
      <c r="T115" s="330">
        <v>21.015000000000001</v>
      </c>
      <c r="U115" s="330">
        <v>0</v>
      </c>
    </row>
    <row r="116" spans="1:21">
      <c r="A116" s="422">
        <v>45480</v>
      </c>
      <c r="B116" s="330" t="s">
        <v>738</v>
      </c>
      <c r="C116" s="330">
        <v>2</v>
      </c>
      <c r="D116" s="330" t="s">
        <v>38</v>
      </c>
      <c r="E116" s="330" t="s">
        <v>38</v>
      </c>
      <c r="F116" s="330" t="s">
        <v>562</v>
      </c>
      <c r="G116" s="330">
        <v>55.361000000000097</v>
      </c>
      <c r="H116" s="330">
        <v>0</v>
      </c>
      <c r="I116" s="330">
        <v>0</v>
      </c>
      <c r="J116" s="330">
        <v>0</v>
      </c>
      <c r="K116" s="330">
        <v>10.672000000000001</v>
      </c>
      <c r="L116" s="330">
        <v>0</v>
      </c>
      <c r="M116" s="330">
        <v>55.361000000000097</v>
      </c>
      <c r="N116" s="330">
        <v>55.361000000000097</v>
      </c>
      <c r="O116" s="330">
        <v>0</v>
      </c>
      <c r="P116" s="330">
        <v>0</v>
      </c>
      <c r="Q116" s="330">
        <v>0</v>
      </c>
      <c r="R116" s="330">
        <v>55.361000000000097</v>
      </c>
      <c r="S116" s="330" t="s">
        <v>606</v>
      </c>
      <c r="T116" s="330">
        <v>55.361000000000097</v>
      </c>
      <c r="U116" s="330">
        <v>0</v>
      </c>
    </row>
    <row r="117" spans="1:21">
      <c r="A117" s="422">
        <v>45480</v>
      </c>
      <c r="B117" s="330" t="s">
        <v>738</v>
      </c>
      <c r="C117" s="330">
        <v>2</v>
      </c>
      <c r="D117" s="330" t="s">
        <v>38</v>
      </c>
      <c r="E117" s="330" t="s">
        <v>38</v>
      </c>
      <c r="F117" s="330" t="s">
        <v>562</v>
      </c>
      <c r="G117" s="330">
        <v>27.727</v>
      </c>
      <c r="H117" s="330">
        <v>0</v>
      </c>
      <c r="I117" s="330">
        <v>0</v>
      </c>
      <c r="J117" s="330">
        <v>0</v>
      </c>
      <c r="K117" s="330">
        <v>1.333</v>
      </c>
      <c r="L117" s="330">
        <v>0</v>
      </c>
      <c r="M117" s="330">
        <v>0</v>
      </c>
      <c r="N117" s="330">
        <v>0</v>
      </c>
      <c r="O117" s="330">
        <v>0</v>
      </c>
      <c r="P117" s="330">
        <v>0</v>
      </c>
      <c r="Q117" s="330">
        <v>0</v>
      </c>
      <c r="R117" s="330">
        <v>27.727</v>
      </c>
      <c r="S117" s="330" t="s">
        <v>607</v>
      </c>
      <c r="T117" s="330">
        <v>27.727</v>
      </c>
      <c r="U117" s="330">
        <v>0</v>
      </c>
    </row>
    <row r="118" spans="1:21">
      <c r="A118" s="422">
        <v>45480</v>
      </c>
      <c r="B118" s="330" t="s">
        <v>738</v>
      </c>
      <c r="C118" s="330">
        <v>2</v>
      </c>
      <c r="D118" s="330" t="s">
        <v>38</v>
      </c>
      <c r="E118" s="330" t="s">
        <v>84</v>
      </c>
      <c r="F118" s="330" t="s">
        <v>562</v>
      </c>
      <c r="G118" s="330">
        <v>2498.1240000002299</v>
      </c>
      <c r="H118" s="330">
        <v>0</v>
      </c>
      <c r="I118" s="330">
        <v>0</v>
      </c>
      <c r="J118" s="330">
        <v>0</v>
      </c>
      <c r="K118" s="330">
        <v>22.317</v>
      </c>
      <c r="L118" s="330">
        <v>38.361999999999902</v>
      </c>
      <c r="M118" s="330">
        <v>368.87100000000697</v>
      </c>
      <c r="N118" s="330">
        <v>162.21100000000001</v>
      </c>
      <c r="O118" s="330">
        <v>179.35399999999899</v>
      </c>
      <c r="P118" s="330">
        <v>47.6189999999999</v>
      </c>
      <c r="Q118" s="330">
        <v>0</v>
      </c>
      <c r="R118" s="330">
        <v>2459.7620000002198</v>
      </c>
      <c r="S118" s="330" t="s">
        <v>562</v>
      </c>
      <c r="T118" s="330">
        <v>0</v>
      </c>
      <c r="U118" s="330">
        <v>0</v>
      </c>
    </row>
    <row r="119" spans="1:21">
      <c r="A119" s="422">
        <v>45480</v>
      </c>
      <c r="B119" s="330" t="s">
        <v>738</v>
      </c>
      <c r="C119" s="330">
        <v>2</v>
      </c>
      <c r="D119" s="330" t="s">
        <v>25</v>
      </c>
      <c r="E119" s="330" t="s">
        <v>25</v>
      </c>
      <c r="F119" s="330" t="s">
        <v>562</v>
      </c>
      <c r="G119" s="330">
        <v>3657.9910000001801</v>
      </c>
      <c r="H119" s="330">
        <v>0</v>
      </c>
      <c r="I119" s="330">
        <v>0</v>
      </c>
      <c r="J119" s="330">
        <v>0</v>
      </c>
      <c r="K119" s="330">
        <v>241.532999999998</v>
      </c>
      <c r="L119" s="330">
        <v>156.42099999999999</v>
      </c>
      <c r="M119" s="330">
        <v>1294.7570000000801</v>
      </c>
      <c r="N119" s="330">
        <v>447.926999999994</v>
      </c>
      <c r="O119" s="330">
        <v>453.21200000001602</v>
      </c>
      <c r="P119" s="330">
        <v>100.17700000000001</v>
      </c>
      <c r="Q119" s="330">
        <v>331.27300000000002</v>
      </c>
      <c r="R119" s="330">
        <v>3501.5700000001698</v>
      </c>
      <c r="S119" s="330" t="s">
        <v>562</v>
      </c>
      <c r="T119" s="330">
        <v>0</v>
      </c>
      <c r="U119" s="330">
        <v>0</v>
      </c>
    </row>
    <row r="120" spans="1:21">
      <c r="A120" s="422">
        <v>45480</v>
      </c>
      <c r="B120" s="330" t="s">
        <v>738</v>
      </c>
      <c r="C120" s="330">
        <v>2</v>
      </c>
      <c r="D120" s="330" t="s">
        <v>26</v>
      </c>
      <c r="E120" s="330" t="s">
        <v>26</v>
      </c>
      <c r="F120" s="330" t="s">
        <v>562</v>
      </c>
      <c r="G120" s="330">
        <v>1710.4330000001401</v>
      </c>
      <c r="H120" s="330">
        <v>0</v>
      </c>
      <c r="I120" s="330">
        <v>0</v>
      </c>
      <c r="J120" s="330">
        <v>0</v>
      </c>
      <c r="K120" s="330">
        <v>173.27699999999899</v>
      </c>
      <c r="L120" s="330">
        <v>6.1580000000000004</v>
      </c>
      <c r="M120" s="330">
        <v>584.77400000000205</v>
      </c>
      <c r="N120" s="330">
        <v>424.40300000000599</v>
      </c>
      <c r="O120" s="330">
        <v>44.6219999999999</v>
      </c>
      <c r="P120" s="330">
        <v>30.962999999999901</v>
      </c>
      <c r="Q120" s="330">
        <v>84.785999999999504</v>
      </c>
      <c r="R120" s="330">
        <v>1704.2750000001399</v>
      </c>
      <c r="S120" s="330" t="s">
        <v>562</v>
      </c>
      <c r="T120" s="330">
        <v>0</v>
      </c>
      <c r="U120" s="330">
        <v>0</v>
      </c>
    </row>
    <row r="121" spans="1:21">
      <c r="A121" s="422">
        <v>45480</v>
      </c>
      <c r="B121" s="330" t="s">
        <v>738</v>
      </c>
      <c r="C121" s="330">
        <v>2</v>
      </c>
      <c r="D121" s="330" t="s">
        <v>27</v>
      </c>
      <c r="E121" s="330" t="s">
        <v>27</v>
      </c>
      <c r="F121" s="330" t="s">
        <v>562</v>
      </c>
      <c r="G121" s="330">
        <v>1859.7470000001799</v>
      </c>
      <c r="H121" s="330">
        <v>0</v>
      </c>
      <c r="I121" s="330">
        <v>0</v>
      </c>
      <c r="J121" s="330">
        <v>0</v>
      </c>
      <c r="K121" s="330">
        <v>39.040999999999897</v>
      </c>
      <c r="L121" s="330">
        <v>0</v>
      </c>
      <c r="M121" s="330">
        <v>639.41200000001004</v>
      </c>
      <c r="N121" s="330">
        <v>270.81699999999898</v>
      </c>
      <c r="O121" s="330">
        <v>100.501</v>
      </c>
      <c r="P121" s="330">
        <v>26.577999999999999</v>
      </c>
      <c r="Q121" s="330">
        <v>258.768000000001</v>
      </c>
      <c r="R121" s="330">
        <v>1859.7470000001799</v>
      </c>
      <c r="S121" s="330" t="s">
        <v>562</v>
      </c>
      <c r="T121" s="330">
        <v>0</v>
      </c>
      <c r="U121" s="330">
        <v>0</v>
      </c>
    </row>
    <row r="122" spans="1:21">
      <c r="A122" s="422">
        <v>45480</v>
      </c>
      <c r="B122" s="330" t="s">
        <v>738</v>
      </c>
      <c r="C122" s="330">
        <v>2</v>
      </c>
      <c r="D122" s="330" t="s">
        <v>27</v>
      </c>
      <c r="E122" s="330" t="s">
        <v>27</v>
      </c>
      <c r="F122" s="330" t="s">
        <v>562</v>
      </c>
      <c r="G122" s="330">
        <v>2.0640000000000001</v>
      </c>
      <c r="H122" s="330">
        <v>0</v>
      </c>
      <c r="I122" s="330">
        <v>0</v>
      </c>
      <c r="J122" s="330">
        <v>0</v>
      </c>
      <c r="K122" s="330">
        <v>0</v>
      </c>
      <c r="L122" s="330">
        <v>0</v>
      </c>
      <c r="M122" s="330">
        <v>1.0649999999999999</v>
      </c>
      <c r="N122" s="330">
        <v>1.0649999999999999</v>
      </c>
      <c r="O122" s="330">
        <v>0</v>
      </c>
      <c r="P122" s="330">
        <v>0</v>
      </c>
      <c r="Q122" s="330">
        <v>0</v>
      </c>
      <c r="R122" s="330">
        <v>2.0640000000000001</v>
      </c>
      <c r="S122" s="330" t="s">
        <v>675</v>
      </c>
      <c r="T122" s="330">
        <v>2.0640000000000001</v>
      </c>
      <c r="U122" s="330">
        <v>0</v>
      </c>
    </row>
    <row r="123" spans="1:21">
      <c r="A123" s="422">
        <v>45480</v>
      </c>
      <c r="B123" s="330" t="s">
        <v>738</v>
      </c>
      <c r="C123" s="330">
        <v>2</v>
      </c>
      <c r="D123" s="330" t="s">
        <v>28</v>
      </c>
      <c r="E123" s="330" t="s">
        <v>28</v>
      </c>
      <c r="F123" s="330" t="s">
        <v>562</v>
      </c>
      <c r="G123" s="330">
        <v>1812.35000000016</v>
      </c>
      <c r="H123" s="330">
        <v>0</v>
      </c>
      <c r="I123" s="330">
        <v>0</v>
      </c>
      <c r="J123" s="330">
        <v>0</v>
      </c>
      <c r="K123" s="330">
        <v>16.922999999999998</v>
      </c>
      <c r="L123" s="330">
        <v>0</v>
      </c>
      <c r="M123" s="330">
        <v>609.98600000001397</v>
      </c>
      <c r="N123" s="330">
        <v>233.802999999999</v>
      </c>
      <c r="O123" s="330">
        <v>208.926999999999</v>
      </c>
      <c r="P123" s="330">
        <v>38.627999999999901</v>
      </c>
      <c r="Q123" s="330">
        <v>166.25700000000001</v>
      </c>
      <c r="R123" s="330">
        <v>1812.35000000016</v>
      </c>
      <c r="S123" s="330" t="s">
        <v>562</v>
      </c>
      <c r="T123" s="330">
        <v>0</v>
      </c>
      <c r="U123" s="330">
        <v>0</v>
      </c>
    </row>
    <row r="124" spans="1:21">
      <c r="A124" s="422">
        <v>45480</v>
      </c>
      <c r="B124" s="330" t="s">
        <v>738</v>
      </c>
      <c r="C124" s="330">
        <v>2</v>
      </c>
      <c r="D124" s="330" t="s">
        <v>29</v>
      </c>
      <c r="E124" s="330" t="s">
        <v>29</v>
      </c>
      <c r="F124" s="330" t="s">
        <v>562</v>
      </c>
      <c r="G124" s="330">
        <v>2498.0640000000799</v>
      </c>
      <c r="H124" s="330">
        <v>0</v>
      </c>
      <c r="I124" s="330">
        <v>0</v>
      </c>
      <c r="J124" s="330">
        <v>0</v>
      </c>
      <c r="K124" s="330">
        <v>52.238999999999997</v>
      </c>
      <c r="L124" s="330">
        <v>4.1310000000000002</v>
      </c>
      <c r="M124" s="330">
        <v>884.23100000001898</v>
      </c>
      <c r="N124" s="330">
        <v>294.58199999999698</v>
      </c>
      <c r="O124" s="330">
        <v>156.98499999999899</v>
      </c>
      <c r="P124" s="330">
        <v>110.468</v>
      </c>
      <c r="Q124" s="330">
        <v>377.50799999998998</v>
      </c>
      <c r="R124" s="330">
        <v>2493.93300000008</v>
      </c>
      <c r="S124" s="330" t="s">
        <v>562</v>
      </c>
      <c r="T124" s="330">
        <v>0</v>
      </c>
      <c r="U124" s="330">
        <v>0</v>
      </c>
    </row>
    <row r="125" spans="1:21">
      <c r="A125" s="422">
        <v>45480</v>
      </c>
      <c r="B125" s="330" t="s">
        <v>738</v>
      </c>
      <c r="C125" s="330">
        <v>3</v>
      </c>
      <c r="D125" s="330" t="s">
        <v>1</v>
      </c>
      <c r="E125" s="330" t="s">
        <v>1</v>
      </c>
      <c r="F125" s="330" t="s">
        <v>562</v>
      </c>
      <c r="G125" s="330">
        <v>2280.6140000001801</v>
      </c>
      <c r="H125" s="330">
        <v>0</v>
      </c>
      <c r="I125" s="330">
        <v>26.64</v>
      </c>
      <c r="J125" s="330">
        <v>0</v>
      </c>
      <c r="K125" s="330">
        <v>187.99700000000001</v>
      </c>
      <c r="L125" s="330">
        <v>2.4</v>
      </c>
      <c r="M125" s="330">
        <v>978.48299999998903</v>
      </c>
      <c r="N125" s="330">
        <v>836.68499999999801</v>
      </c>
      <c r="O125" s="330">
        <v>18.981000000000002</v>
      </c>
      <c r="P125" s="330">
        <v>0</v>
      </c>
      <c r="Q125" s="330">
        <v>128.81099999999901</v>
      </c>
      <c r="R125" s="330">
        <v>2278.21400000018</v>
      </c>
      <c r="S125" s="330" t="s">
        <v>562</v>
      </c>
      <c r="T125" s="330">
        <v>0</v>
      </c>
      <c r="U125" s="330">
        <v>0</v>
      </c>
    </row>
    <row r="126" spans="1:21">
      <c r="A126" s="422">
        <v>45480</v>
      </c>
      <c r="B126" s="330" t="s">
        <v>738</v>
      </c>
      <c r="C126" s="330">
        <v>3</v>
      </c>
      <c r="D126" s="330" t="s">
        <v>1</v>
      </c>
      <c r="E126" s="330" t="s">
        <v>1</v>
      </c>
      <c r="F126" s="330" t="s">
        <v>568</v>
      </c>
      <c r="G126" s="330">
        <v>53.081999999999901</v>
      </c>
      <c r="H126" s="330">
        <v>0</v>
      </c>
      <c r="I126" s="330">
        <v>0</v>
      </c>
      <c r="J126" s="330">
        <v>0</v>
      </c>
      <c r="K126" s="330">
        <v>5.2619999999999996</v>
      </c>
      <c r="L126" s="330">
        <v>0</v>
      </c>
      <c r="M126" s="330">
        <v>48.419999999999902</v>
      </c>
      <c r="N126" s="330">
        <v>47.4209999999999</v>
      </c>
      <c r="O126" s="330">
        <v>0</v>
      </c>
      <c r="P126" s="330">
        <v>0</v>
      </c>
      <c r="Q126" s="330">
        <v>0.999</v>
      </c>
      <c r="R126" s="330">
        <v>53.081999999999901</v>
      </c>
      <c r="S126" s="330" t="s">
        <v>562</v>
      </c>
      <c r="T126" s="330">
        <v>0</v>
      </c>
      <c r="U126" s="330">
        <v>53.081999999999901</v>
      </c>
    </row>
    <row r="127" spans="1:21">
      <c r="A127" s="422">
        <v>45480</v>
      </c>
      <c r="B127" s="330" t="s">
        <v>738</v>
      </c>
      <c r="C127" s="330">
        <v>3</v>
      </c>
      <c r="D127" s="330" t="s">
        <v>2</v>
      </c>
      <c r="E127" s="330" t="s">
        <v>2</v>
      </c>
      <c r="F127" s="330" t="s">
        <v>562</v>
      </c>
      <c r="G127" s="330">
        <v>5455.4509999988804</v>
      </c>
      <c r="H127" s="330">
        <v>0</v>
      </c>
      <c r="I127" s="330">
        <v>0</v>
      </c>
      <c r="J127" s="330">
        <v>0</v>
      </c>
      <c r="K127" s="330">
        <v>81.343999999999795</v>
      </c>
      <c r="L127" s="330">
        <v>31.457999999999998</v>
      </c>
      <c r="M127" s="330">
        <v>2040.48200000016</v>
      </c>
      <c r="N127" s="330">
        <v>924.49400000002299</v>
      </c>
      <c r="O127" s="330">
        <v>470.97499999998797</v>
      </c>
      <c r="P127" s="330">
        <v>492.49400000001401</v>
      </c>
      <c r="Q127" s="330">
        <v>407.043000000002</v>
      </c>
      <c r="R127" s="330">
        <v>5423.9929999988799</v>
      </c>
      <c r="S127" s="330" t="s">
        <v>562</v>
      </c>
      <c r="T127" s="330">
        <v>0</v>
      </c>
      <c r="U127" s="330">
        <v>0</v>
      </c>
    </row>
    <row r="128" spans="1:21">
      <c r="A128" s="422">
        <v>45480</v>
      </c>
      <c r="B128" s="330" t="s">
        <v>738</v>
      </c>
      <c r="C128" s="330">
        <v>3</v>
      </c>
      <c r="D128" s="330" t="s">
        <v>3</v>
      </c>
      <c r="E128" s="330" t="s">
        <v>3</v>
      </c>
      <c r="F128" s="330" t="s">
        <v>562</v>
      </c>
      <c r="G128" s="330">
        <v>1340.6110000000399</v>
      </c>
      <c r="H128" s="330">
        <v>0</v>
      </c>
      <c r="I128" s="330">
        <v>1.998</v>
      </c>
      <c r="J128" s="330">
        <v>20.408000000000001</v>
      </c>
      <c r="K128" s="330">
        <v>78.508999999999901</v>
      </c>
      <c r="L128" s="330">
        <v>0.8</v>
      </c>
      <c r="M128" s="330">
        <v>701.27199999999903</v>
      </c>
      <c r="N128" s="330">
        <v>542.77600000000496</v>
      </c>
      <c r="O128" s="330">
        <v>48.284999999999897</v>
      </c>
      <c r="P128" s="330">
        <v>19.183</v>
      </c>
      <c r="Q128" s="330">
        <v>110.877</v>
      </c>
      <c r="R128" s="330">
        <v>1339.8110000000399</v>
      </c>
      <c r="S128" s="330" t="s">
        <v>562</v>
      </c>
      <c r="T128" s="330">
        <v>0</v>
      </c>
      <c r="U128" s="330">
        <v>0</v>
      </c>
    </row>
    <row r="129" spans="1:21">
      <c r="A129" s="422">
        <v>45480</v>
      </c>
      <c r="B129" s="330" t="s">
        <v>738</v>
      </c>
      <c r="C129" s="330">
        <v>3</v>
      </c>
      <c r="D129" s="330" t="s">
        <v>3</v>
      </c>
      <c r="E129" s="330" t="s">
        <v>3</v>
      </c>
      <c r="F129" s="330" t="s">
        <v>750</v>
      </c>
      <c r="G129" s="330">
        <v>23.247</v>
      </c>
      <c r="H129" s="330">
        <v>23.247</v>
      </c>
      <c r="I129" s="330">
        <v>0</v>
      </c>
      <c r="J129" s="330">
        <v>0</v>
      </c>
      <c r="K129" s="330">
        <v>0</v>
      </c>
      <c r="L129" s="330">
        <v>0</v>
      </c>
      <c r="M129" s="330">
        <v>21.248999999999999</v>
      </c>
      <c r="N129" s="330">
        <v>20.916</v>
      </c>
      <c r="O129" s="330">
        <v>0.33300000000000002</v>
      </c>
      <c r="P129" s="330">
        <v>0</v>
      </c>
      <c r="Q129" s="330">
        <v>0</v>
      </c>
      <c r="R129" s="330">
        <v>23.247</v>
      </c>
      <c r="S129" s="330" t="s">
        <v>562</v>
      </c>
      <c r="T129" s="330">
        <v>0</v>
      </c>
      <c r="U129" s="330">
        <v>23.247</v>
      </c>
    </row>
    <row r="130" spans="1:21">
      <c r="A130" s="422">
        <v>45480</v>
      </c>
      <c r="B130" s="330" t="s">
        <v>738</v>
      </c>
      <c r="C130" s="330">
        <v>3</v>
      </c>
      <c r="D130" s="330" t="s">
        <v>3</v>
      </c>
      <c r="E130" s="330" t="s">
        <v>3</v>
      </c>
      <c r="F130" s="330" t="s">
        <v>569</v>
      </c>
      <c r="G130" s="330">
        <v>16.195</v>
      </c>
      <c r="H130" s="330">
        <v>0</v>
      </c>
      <c r="I130" s="330">
        <v>0</v>
      </c>
      <c r="J130" s="330">
        <v>0</v>
      </c>
      <c r="K130" s="330">
        <v>1.333</v>
      </c>
      <c r="L130" s="330">
        <v>0</v>
      </c>
      <c r="M130" s="330">
        <v>13.531000000000001</v>
      </c>
      <c r="N130" s="330">
        <v>13.198</v>
      </c>
      <c r="O130" s="330">
        <v>0.33300000000000002</v>
      </c>
      <c r="P130" s="330">
        <v>0</v>
      </c>
      <c r="Q130" s="330">
        <v>0</v>
      </c>
      <c r="R130" s="330">
        <v>16.195</v>
      </c>
      <c r="S130" s="330" t="s">
        <v>562</v>
      </c>
      <c r="T130" s="330">
        <v>0</v>
      </c>
      <c r="U130" s="330">
        <v>16.195</v>
      </c>
    </row>
    <row r="131" spans="1:21">
      <c r="A131" s="422">
        <v>45480</v>
      </c>
      <c r="B131" s="330" t="s">
        <v>738</v>
      </c>
      <c r="C131" s="330">
        <v>3</v>
      </c>
      <c r="D131" s="330" t="s">
        <v>3</v>
      </c>
      <c r="E131" s="330" t="s">
        <v>3</v>
      </c>
      <c r="F131" s="330" t="s">
        <v>568</v>
      </c>
      <c r="G131" s="330">
        <v>4.5339999999999998</v>
      </c>
      <c r="H131" s="330">
        <v>0</v>
      </c>
      <c r="I131" s="330">
        <v>0</v>
      </c>
      <c r="J131" s="330">
        <v>0</v>
      </c>
      <c r="K131" s="330">
        <v>0</v>
      </c>
      <c r="L131" s="330">
        <v>0</v>
      </c>
      <c r="M131" s="330">
        <v>3.8679999999999999</v>
      </c>
      <c r="N131" s="330">
        <v>3.8679999999999999</v>
      </c>
      <c r="O131" s="330">
        <v>0</v>
      </c>
      <c r="P131" s="330">
        <v>0</v>
      </c>
      <c r="Q131" s="330">
        <v>0</v>
      </c>
      <c r="R131" s="330">
        <v>4.5339999999999998</v>
      </c>
      <c r="S131" s="330" t="s">
        <v>562</v>
      </c>
      <c r="T131" s="330">
        <v>0</v>
      </c>
      <c r="U131" s="330">
        <v>4.5339999999999998</v>
      </c>
    </row>
    <row r="132" spans="1:21">
      <c r="A132" s="422">
        <v>45480</v>
      </c>
      <c r="B132" s="330" t="s">
        <v>738</v>
      </c>
      <c r="C132" s="330">
        <v>3</v>
      </c>
      <c r="D132" s="330" t="s">
        <v>4</v>
      </c>
      <c r="E132" s="330" t="s">
        <v>4</v>
      </c>
      <c r="F132" s="330" t="s">
        <v>562</v>
      </c>
      <c r="G132" s="330">
        <v>1280.43300000004</v>
      </c>
      <c r="H132" s="330">
        <v>0</v>
      </c>
      <c r="I132" s="330">
        <v>0</v>
      </c>
      <c r="J132" s="330">
        <v>0</v>
      </c>
      <c r="K132" s="330">
        <v>32.927</v>
      </c>
      <c r="L132" s="330">
        <v>12.39</v>
      </c>
      <c r="M132" s="330">
        <v>510.549999999997</v>
      </c>
      <c r="N132" s="330">
        <v>124.238</v>
      </c>
      <c r="O132" s="330">
        <v>49.283999999999899</v>
      </c>
      <c r="P132" s="330">
        <v>38.627999999999901</v>
      </c>
      <c r="Q132" s="330">
        <v>300.39800000000099</v>
      </c>
      <c r="R132" s="330">
        <v>1268.0430000000299</v>
      </c>
      <c r="S132" s="330" t="s">
        <v>562</v>
      </c>
      <c r="T132" s="330">
        <v>0</v>
      </c>
      <c r="U132" s="330">
        <v>0</v>
      </c>
    </row>
    <row r="133" spans="1:21">
      <c r="A133" s="422">
        <v>45480</v>
      </c>
      <c r="B133" s="330" t="s">
        <v>738</v>
      </c>
      <c r="C133" s="330">
        <v>3</v>
      </c>
      <c r="D133" s="330" t="s">
        <v>4</v>
      </c>
      <c r="E133" s="330" t="s">
        <v>4</v>
      </c>
      <c r="F133" s="330" t="s">
        <v>565</v>
      </c>
      <c r="G133" s="330">
        <v>45.792999999999999</v>
      </c>
      <c r="H133" s="330">
        <v>0</v>
      </c>
      <c r="I133" s="330">
        <v>0</v>
      </c>
      <c r="J133" s="330">
        <v>0</v>
      </c>
      <c r="K133" s="330">
        <v>2.4</v>
      </c>
      <c r="L133" s="330">
        <v>0</v>
      </c>
      <c r="M133" s="330">
        <v>42.863</v>
      </c>
      <c r="N133" s="330">
        <v>42.863</v>
      </c>
      <c r="O133" s="330">
        <v>0</v>
      </c>
      <c r="P133" s="330">
        <v>0</v>
      </c>
      <c r="Q133" s="330">
        <v>0</v>
      </c>
      <c r="R133" s="330">
        <v>45.792999999999999</v>
      </c>
      <c r="S133" s="330" t="s">
        <v>562</v>
      </c>
      <c r="T133" s="330">
        <v>0</v>
      </c>
      <c r="U133" s="330">
        <v>45.792999999999999</v>
      </c>
    </row>
    <row r="134" spans="1:21">
      <c r="A134" s="422">
        <v>45480</v>
      </c>
      <c r="B134" s="330" t="s">
        <v>738</v>
      </c>
      <c r="C134" s="330">
        <v>3</v>
      </c>
      <c r="D134" s="330" t="s">
        <v>5</v>
      </c>
      <c r="E134" s="330" t="s">
        <v>5</v>
      </c>
      <c r="F134" s="330" t="s">
        <v>562</v>
      </c>
      <c r="G134" s="330">
        <v>903.99299999999903</v>
      </c>
      <c r="H134" s="330">
        <v>0</v>
      </c>
      <c r="I134" s="330">
        <v>0</v>
      </c>
      <c r="J134" s="330">
        <v>0</v>
      </c>
      <c r="K134" s="330">
        <v>7.1260000000000003</v>
      </c>
      <c r="L134" s="330">
        <v>2.9319999999999999</v>
      </c>
      <c r="M134" s="330">
        <v>331.98700000000298</v>
      </c>
      <c r="N134" s="330">
        <v>40.3599999999999</v>
      </c>
      <c r="O134" s="330">
        <v>148.171999999999</v>
      </c>
      <c r="P134" s="330">
        <v>13.654</v>
      </c>
      <c r="Q134" s="330">
        <v>132.19900000000001</v>
      </c>
      <c r="R134" s="330">
        <v>901.06099999999901</v>
      </c>
      <c r="S134" s="330" t="s">
        <v>562</v>
      </c>
      <c r="T134" s="330">
        <v>0</v>
      </c>
      <c r="U134" s="330">
        <v>0</v>
      </c>
    </row>
    <row r="135" spans="1:21">
      <c r="A135" s="422">
        <v>45480</v>
      </c>
      <c r="B135" s="330" t="s">
        <v>738</v>
      </c>
      <c r="C135" s="330">
        <v>3</v>
      </c>
      <c r="D135" s="330" t="s">
        <v>6</v>
      </c>
      <c r="E135" s="330" t="s">
        <v>6</v>
      </c>
      <c r="F135" s="330" t="s">
        <v>562</v>
      </c>
      <c r="G135" s="330">
        <v>1287.78800000003</v>
      </c>
      <c r="H135" s="330">
        <v>0</v>
      </c>
      <c r="I135" s="330">
        <v>0</v>
      </c>
      <c r="J135" s="330">
        <v>0</v>
      </c>
      <c r="K135" s="330">
        <v>146.185</v>
      </c>
      <c r="L135" s="330">
        <v>2.9969999999999999</v>
      </c>
      <c r="M135" s="330">
        <v>514.89600000000996</v>
      </c>
      <c r="N135" s="330">
        <v>172.67</v>
      </c>
      <c r="O135" s="330">
        <v>77.263999999999697</v>
      </c>
      <c r="P135" s="330">
        <v>151.60599999999999</v>
      </c>
      <c r="Q135" s="330">
        <v>122.34699999999999</v>
      </c>
      <c r="R135" s="330">
        <v>1284.79100000003</v>
      </c>
      <c r="S135" s="330" t="s">
        <v>562</v>
      </c>
      <c r="T135" s="330">
        <v>0</v>
      </c>
      <c r="U135" s="330">
        <v>0</v>
      </c>
    </row>
    <row r="136" spans="1:21">
      <c r="A136" s="422">
        <v>45480</v>
      </c>
      <c r="B136" s="330" t="s">
        <v>738</v>
      </c>
      <c r="C136" s="330">
        <v>3</v>
      </c>
      <c r="D136" s="330" t="s">
        <v>6</v>
      </c>
      <c r="E136" s="330" t="s">
        <v>6</v>
      </c>
      <c r="F136" s="330" t="s">
        <v>562</v>
      </c>
      <c r="G136" s="330">
        <v>31.9149999999999</v>
      </c>
      <c r="H136" s="330">
        <v>0</v>
      </c>
      <c r="I136" s="330">
        <v>0</v>
      </c>
      <c r="J136" s="330">
        <v>0</v>
      </c>
      <c r="K136" s="330">
        <v>5.13</v>
      </c>
      <c r="L136" s="330">
        <v>0</v>
      </c>
      <c r="M136" s="330">
        <v>30.915999999999901</v>
      </c>
      <c r="N136" s="330">
        <v>30.582999999999899</v>
      </c>
      <c r="O136" s="330">
        <v>0.33300000000000002</v>
      </c>
      <c r="P136" s="330">
        <v>0</v>
      </c>
      <c r="Q136" s="330">
        <v>0</v>
      </c>
      <c r="R136" s="330">
        <v>31.9149999999999</v>
      </c>
      <c r="S136" s="330" t="s">
        <v>663</v>
      </c>
      <c r="T136" s="330">
        <v>31.9149999999999</v>
      </c>
      <c r="U136" s="330">
        <v>0</v>
      </c>
    </row>
    <row r="137" spans="1:21">
      <c r="A137" s="422">
        <v>45480</v>
      </c>
      <c r="B137" s="330" t="s">
        <v>738</v>
      </c>
      <c r="C137" s="330">
        <v>3</v>
      </c>
      <c r="D137" s="330" t="s">
        <v>7</v>
      </c>
      <c r="E137" s="330" t="s">
        <v>7</v>
      </c>
      <c r="F137" s="330" t="s">
        <v>562</v>
      </c>
      <c r="G137" s="330">
        <v>3772.2810000002601</v>
      </c>
      <c r="H137" s="330">
        <v>0</v>
      </c>
      <c r="I137" s="330">
        <v>0</v>
      </c>
      <c r="J137" s="330">
        <v>0</v>
      </c>
      <c r="K137" s="330">
        <v>96.23</v>
      </c>
      <c r="L137" s="330">
        <v>48.842999999999897</v>
      </c>
      <c r="M137" s="330">
        <v>1387.33000000007</v>
      </c>
      <c r="N137" s="330">
        <v>446.57600000000502</v>
      </c>
      <c r="O137" s="330">
        <v>167.408999999999</v>
      </c>
      <c r="P137" s="330">
        <v>129.27999999999901</v>
      </c>
      <c r="Q137" s="330">
        <v>699.61399999999605</v>
      </c>
      <c r="R137" s="330">
        <v>3723.4380000002602</v>
      </c>
      <c r="S137" s="330" t="s">
        <v>562</v>
      </c>
      <c r="T137" s="330">
        <v>0</v>
      </c>
      <c r="U137" s="330">
        <v>0</v>
      </c>
    </row>
    <row r="138" spans="1:21">
      <c r="A138" s="422">
        <v>45480</v>
      </c>
      <c r="B138" s="330" t="s">
        <v>738</v>
      </c>
      <c r="C138" s="330">
        <v>3</v>
      </c>
      <c r="D138" s="330" t="s">
        <v>7</v>
      </c>
      <c r="E138" s="330" t="s">
        <v>7</v>
      </c>
      <c r="F138" s="330" t="s">
        <v>562</v>
      </c>
      <c r="G138" s="330">
        <v>26.914999999999999</v>
      </c>
      <c r="H138" s="330">
        <v>0</v>
      </c>
      <c r="I138" s="330">
        <v>0</v>
      </c>
      <c r="J138" s="330">
        <v>0</v>
      </c>
      <c r="K138" s="330">
        <v>0</v>
      </c>
      <c r="L138" s="330">
        <v>0.86599999999999999</v>
      </c>
      <c r="M138" s="330">
        <v>0.46700000000000003</v>
      </c>
      <c r="N138" s="330">
        <v>0</v>
      </c>
      <c r="O138" s="330">
        <v>0</v>
      </c>
      <c r="P138" s="330">
        <v>0</v>
      </c>
      <c r="Q138" s="330">
        <v>0.46700000000000003</v>
      </c>
      <c r="R138" s="330">
        <v>26.048999999999999</v>
      </c>
      <c r="S138" s="330" t="s">
        <v>668</v>
      </c>
      <c r="T138" s="330">
        <v>26.914999999999999</v>
      </c>
      <c r="U138" s="330">
        <v>0</v>
      </c>
    </row>
    <row r="139" spans="1:21">
      <c r="A139" s="422">
        <v>45480</v>
      </c>
      <c r="B139" s="330" t="s">
        <v>738</v>
      </c>
      <c r="C139" s="330">
        <v>3</v>
      </c>
      <c r="D139" s="330" t="s">
        <v>7</v>
      </c>
      <c r="E139" s="330" t="s">
        <v>7</v>
      </c>
      <c r="F139" s="330" t="s">
        <v>562</v>
      </c>
      <c r="G139" s="330">
        <v>73.859999999999701</v>
      </c>
      <c r="H139" s="330">
        <v>0</v>
      </c>
      <c r="I139" s="330">
        <v>0</v>
      </c>
      <c r="J139" s="330">
        <v>0</v>
      </c>
      <c r="K139" s="330">
        <v>5.4610000000000003</v>
      </c>
      <c r="L139" s="330">
        <v>0</v>
      </c>
      <c r="M139" s="330">
        <v>0.79900000000000004</v>
      </c>
      <c r="N139" s="330">
        <v>0.46600000000000003</v>
      </c>
      <c r="O139" s="330">
        <v>0.33300000000000002</v>
      </c>
      <c r="P139" s="330">
        <v>0</v>
      </c>
      <c r="Q139" s="330">
        <v>0</v>
      </c>
      <c r="R139" s="330">
        <v>73.859999999999701</v>
      </c>
      <c r="S139" s="330" t="s">
        <v>665</v>
      </c>
      <c r="T139" s="330">
        <v>73.859999999999701</v>
      </c>
      <c r="U139" s="330">
        <v>0</v>
      </c>
    </row>
    <row r="140" spans="1:21">
      <c r="A140" s="422">
        <v>45480</v>
      </c>
      <c r="B140" s="330" t="s">
        <v>738</v>
      </c>
      <c r="C140" s="330">
        <v>3</v>
      </c>
      <c r="D140" s="330" t="s">
        <v>7</v>
      </c>
      <c r="E140" s="330" t="s">
        <v>7</v>
      </c>
      <c r="F140" s="330" t="s">
        <v>562</v>
      </c>
      <c r="G140" s="330">
        <v>55.103000000000002</v>
      </c>
      <c r="H140" s="330">
        <v>0</v>
      </c>
      <c r="I140" s="330">
        <v>0</v>
      </c>
      <c r="J140" s="330">
        <v>0</v>
      </c>
      <c r="K140" s="330">
        <v>0</v>
      </c>
      <c r="L140" s="330">
        <v>0</v>
      </c>
      <c r="M140" s="330">
        <v>53.2379999999999</v>
      </c>
      <c r="N140" s="330">
        <v>52.770999999999901</v>
      </c>
      <c r="O140" s="330">
        <v>0</v>
      </c>
      <c r="P140" s="330">
        <v>0</v>
      </c>
      <c r="Q140" s="330">
        <v>0.46700000000000003</v>
      </c>
      <c r="R140" s="330">
        <v>55.103000000000002</v>
      </c>
      <c r="S140" s="330" t="s">
        <v>633</v>
      </c>
      <c r="T140" s="330">
        <v>55.103000000000002</v>
      </c>
      <c r="U140" s="330">
        <v>0</v>
      </c>
    </row>
    <row r="141" spans="1:21">
      <c r="A141" s="422">
        <v>45480</v>
      </c>
      <c r="B141" s="330" t="s">
        <v>738</v>
      </c>
      <c r="C141" s="330">
        <v>3</v>
      </c>
      <c r="D141" s="330" t="s">
        <v>7</v>
      </c>
      <c r="E141" s="330" t="s">
        <v>7</v>
      </c>
      <c r="F141" s="330" t="s">
        <v>562</v>
      </c>
      <c r="G141" s="330">
        <v>51.561999999999898</v>
      </c>
      <c r="H141" s="330">
        <v>0</v>
      </c>
      <c r="I141" s="330">
        <v>0</v>
      </c>
      <c r="J141" s="330">
        <v>0</v>
      </c>
      <c r="K141" s="330">
        <v>2.331</v>
      </c>
      <c r="L141" s="330">
        <v>1.9990000000000001</v>
      </c>
      <c r="M141" s="330">
        <v>35.444000000000003</v>
      </c>
      <c r="N141" s="330">
        <v>32.842999999999897</v>
      </c>
      <c r="O141" s="330">
        <v>0.33400000000000002</v>
      </c>
      <c r="P141" s="330">
        <v>0</v>
      </c>
      <c r="Q141" s="330">
        <v>2.2669999999999999</v>
      </c>
      <c r="R141" s="330">
        <v>49.562999999999903</v>
      </c>
      <c r="S141" s="330" t="s">
        <v>666</v>
      </c>
      <c r="T141" s="330">
        <v>51.561999999999898</v>
      </c>
      <c r="U141" s="330">
        <v>0</v>
      </c>
    </row>
    <row r="142" spans="1:21">
      <c r="A142" s="422">
        <v>45480</v>
      </c>
      <c r="B142" s="330" t="s">
        <v>738</v>
      </c>
      <c r="C142" s="330">
        <v>3</v>
      </c>
      <c r="D142" s="330" t="s">
        <v>7</v>
      </c>
      <c r="E142" s="330" t="s">
        <v>7</v>
      </c>
      <c r="F142" s="330" t="s">
        <v>562</v>
      </c>
      <c r="G142" s="330">
        <v>24.324000000000002</v>
      </c>
      <c r="H142" s="330">
        <v>0</v>
      </c>
      <c r="I142" s="330">
        <v>0</v>
      </c>
      <c r="J142" s="330">
        <v>0</v>
      </c>
      <c r="K142" s="330">
        <v>0</v>
      </c>
      <c r="L142" s="330">
        <v>0</v>
      </c>
      <c r="M142" s="330">
        <v>0.33300000000000002</v>
      </c>
      <c r="N142" s="330">
        <v>0.33300000000000002</v>
      </c>
      <c r="O142" s="330">
        <v>0</v>
      </c>
      <c r="P142" s="330">
        <v>0</v>
      </c>
      <c r="Q142" s="330">
        <v>0</v>
      </c>
      <c r="R142" s="330">
        <v>24.324000000000002</v>
      </c>
      <c r="S142" s="330" t="s">
        <v>669</v>
      </c>
      <c r="T142" s="330">
        <v>24.324000000000002</v>
      </c>
      <c r="U142" s="330">
        <v>0</v>
      </c>
    </row>
    <row r="143" spans="1:21">
      <c r="A143" s="422">
        <v>45480</v>
      </c>
      <c r="B143" s="330" t="s">
        <v>738</v>
      </c>
      <c r="C143" s="330">
        <v>3</v>
      </c>
      <c r="D143" s="330" t="s">
        <v>7</v>
      </c>
      <c r="E143" s="330" t="s">
        <v>7</v>
      </c>
      <c r="F143" s="330" t="s">
        <v>562</v>
      </c>
      <c r="G143" s="330">
        <v>23.664000000000001</v>
      </c>
      <c r="H143" s="330">
        <v>0</v>
      </c>
      <c r="I143" s="330">
        <v>0</v>
      </c>
      <c r="J143" s="330">
        <v>0</v>
      </c>
      <c r="K143" s="330">
        <v>0.8</v>
      </c>
      <c r="L143" s="330">
        <v>0.86599999999999999</v>
      </c>
      <c r="M143" s="330">
        <v>20.533000000000001</v>
      </c>
      <c r="N143" s="330">
        <v>18.533000000000001</v>
      </c>
      <c r="O143" s="330">
        <v>1.333</v>
      </c>
      <c r="P143" s="330">
        <v>0</v>
      </c>
      <c r="Q143" s="330">
        <v>0.66700000000000004</v>
      </c>
      <c r="R143" s="330">
        <v>22.797999999999998</v>
      </c>
      <c r="S143" s="330" t="s">
        <v>601</v>
      </c>
      <c r="T143" s="330">
        <v>23.664000000000001</v>
      </c>
      <c r="U143" s="330">
        <v>0</v>
      </c>
    </row>
    <row r="144" spans="1:21">
      <c r="A144" s="422">
        <v>45480</v>
      </c>
      <c r="B144" s="330" t="s">
        <v>738</v>
      </c>
      <c r="C144" s="330">
        <v>3</v>
      </c>
      <c r="D144" s="330" t="s">
        <v>7</v>
      </c>
      <c r="E144" s="330" t="s">
        <v>7</v>
      </c>
      <c r="F144" s="330" t="s">
        <v>562</v>
      </c>
      <c r="G144" s="330">
        <v>15.396000000000001</v>
      </c>
      <c r="H144" s="330">
        <v>0</v>
      </c>
      <c r="I144" s="330">
        <v>0</v>
      </c>
      <c r="J144" s="330">
        <v>0</v>
      </c>
      <c r="K144" s="330">
        <v>0</v>
      </c>
      <c r="L144" s="330">
        <v>0</v>
      </c>
      <c r="M144" s="330">
        <v>9.5340000000000007</v>
      </c>
      <c r="N144" s="330">
        <v>8.8689999999999998</v>
      </c>
      <c r="O144" s="330">
        <v>0.66500000000000004</v>
      </c>
      <c r="P144" s="330">
        <v>0</v>
      </c>
      <c r="Q144" s="330">
        <v>0</v>
      </c>
      <c r="R144" s="330">
        <v>15.396000000000001</v>
      </c>
      <c r="S144" s="330" t="s">
        <v>667</v>
      </c>
      <c r="T144" s="330">
        <v>15.396000000000001</v>
      </c>
      <c r="U144" s="330">
        <v>0</v>
      </c>
    </row>
    <row r="145" spans="1:21">
      <c r="A145" s="422">
        <v>45480</v>
      </c>
      <c r="B145" s="330" t="s">
        <v>738</v>
      </c>
      <c r="C145" s="330">
        <v>3</v>
      </c>
      <c r="D145" s="330" t="s">
        <v>7</v>
      </c>
      <c r="E145" s="330" t="s">
        <v>7</v>
      </c>
      <c r="F145" s="330" t="s">
        <v>562</v>
      </c>
      <c r="G145" s="330">
        <v>38.064999999999898</v>
      </c>
      <c r="H145" s="330">
        <v>0</v>
      </c>
      <c r="I145" s="330">
        <v>0</v>
      </c>
      <c r="J145" s="330">
        <v>0</v>
      </c>
      <c r="K145" s="330">
        <v>0.86699999999999999</v>
      </c>
      <c r="L145" s="330">
        <v>0</v>
      </c>
      <c r="M145" s="330">
        <v>33.801000000000002</v>
      </c>
      <c r="N145" s="330">
        <v>32.533999999999999</v>
      </c>
      <c r="O145" s="330">
        <v>0.26700000000000002</v>
      </c>
      <c r="P145" s="330">
        <v>0</v>
      </c>
      <c r="Q145" s="330">
        <v>1</v>
      </c>
      <c r="R145" s="330">
        <v>38.064999999999898</v>
      </c>
      <c r="S145" s="330" t="s">
        <v>664</v>
      </c>
      <c r="T145" s="330">
        <v>38.064999999999898</v>
      </c>
      <c r="U145" s="330">
        <v>0</v>
      </c>
    </row>
    <row r="146" spans="1:21">
      <c r="A146" s="422">
        <v>45480</v>
      </c>
      <c r="B146" s="330" t="s">
        <v>738</v>
      </c>
      <c r="C146" s="330">
        <v>3</v>
      </c>
      <c r="D146" s="330" t="s">
        <v>8</v>
      </c>
      <c r="E146" s="330" t="s">
        <v>8</v>
      </c>
      <c r="F146" s="330" t="s">
        <v>562</v>
      </c>
      <c r="G146" s="330">
        <v>2095.6340000001201</v>
      </c>
      <c r="H146" s="330">
        <v>0</v>
      </c>
      <c r="I146" s="330">
        <v>0</v>
      </c>
      <c r="J146" s="330">
        <v>0</v>
      </c>
      <c r="K146" s="330">
        <v>182.19200000000001</v>
      </c>
      <c r="L146" s="330">
        <v>9.6669999999999998</v>
      </c>
      <c r="M146" s="330">
        <v>968.18200000002003</v>
      </c>
      <c r="N146" s="330">
        <v>481.26699999999499</v>
      </c>
      <c r="O146" s="330">
        <v>32.300999999999902</v>
      </c>
      <c r="P146" s="330">
        <v>37.626999999999903</v>
      </c>
      <c r="Q146" s="330">
        <v>429.974000000003</v>
      </c>
      <c r="R146" s="330">
        <v>2085.9670000001302</v>
      </c>
      <c r="S146" s="330" t="s">
        <v>562</v>
      </c>
      <c r="T146" s="330">
        <v>0</v>
      </c>
      <c r="U146" s="330">
        <v>0</v>
      </c>
    </row>
    <row r="147" spans="1:21">
      <c r="A147" s="422">
        <v>45480</v>
      </c>
      <c r="B147" s="330" t="s">
        <v>738</v>
      </c>
      <c r="C147" s="330">
        <v>3</v>
      </c>
      <c r="D147" s="330" t="s">
        <v>8</v>
      </c>
      <c r="E147" s="330" t="s">
        <v>8</v>
      </c>
      <c r="F147" s="330" t="s">
        <v>562</v>
      </c>
      <c r="G147" s="330">
        <v>75.208999999999904</v>
      </c>
      <c r="H147" s="330">
        <v>0</v>
      </c>
      <c r="I147" s="330">
        <v>0</v>
      </c>
      <c r="J147" s="330">
        <v>0</v>
      </c>
      <c r="K147" s="330">
        <v>11.734999999999999</v>
      </c>
      <c r="L147" s="330">
        <v>0</v>
      </c>
      <c r="M147" s="330">
        <v>67.215999999999994</v>
      </c>
      <c r="N147" s="330">
        <v>67.215999999999994</v>
      </c>
      <c r="O147" s="330">
        <v>0</v>
      </c>
      <c r="P147" s="330">
        <v>0</v>
      </c>
      <c r="Q147" s="330">
        <v>0</v>
      </c>
      <c r="R147" s="330">
        <v>75.208999999999904</v>
      </c>
      <c r="S147" s="330" t="s">
        <v>600</v>
      </c>
      <c r="T147" s="330">
        <v>75.208999999999904</v>
      </c>
      <c r="U147" s="330">
        <v>0</v>
      </c>
    </row>
    <row r="148" spans="1:21">
      <c r="A148" s="422">
        <v>45480</v>
      </c>
      <c r="B148" s="330" t="s">
        <v>738</v>
      </c>
      <c r="C148" s="330">
        <v>3</v>
      </c>
      <c r="D148" s="330" t="s">
        <v>8</v>
      </c>
      <c r="E148" s="330" t="s">
        <v>8</v>
      </c>
      <c r="F148" s="330" t="s">
        <v>570</v>
      </c>
      <c r="G148" s="330">
        <v>16.251000000000001</v>
      </c>
      <c r="H148" s="330">
        <v>0</v>
      </c>
      <c r="I148" s="330">
        <v>0</v>
      </c>
      <c r="J148" s="330">
        <v>0</v>
      </c>
      <c r="K148" s="330">
        <v>0</v>
      </c>
      <c r="L148" s="330">
        <v>0</v>
      </c>
      <c r="M148" s="330">
        <v>14.651999999999999</v>
      </c>
      <c r="N148" s="330">
        <v>14.651999999999999</v>
      </c>
      <c r="O148" s="330">
        <v>0</v>
      </c>
      <c r="P148" s="330">
        <v>0</v>
      </c>
      <c r="Q148" s="330">
        <v>0</v>
      </c>
      <c r="R148" s="330">
        <v>16.251000000000001</v>
      </c>
      <c r="S148" s="330" t="s">
        <v>562</v>
      </c>
      <c r="T148" s="330">
        <v>0</v>
      </c>
      <c r="U148" s="330">
        <v>16.251000000000001</v>
      </c>
    </row>
    <row r="149" spans="1:21">
      <c r="A149" s="422">
        <v>45480</v>
      </c>
      <c r="B149" s="330" t="s">
        <v>738</v>
      </c>
      <c r="C149" s="330">
        <v>3</v>
      </c>
      <c r="D149" s="330" t="s">
        <v>8</v>
      </c>
      <c r="E149" s="330" t="s">
        <v>8</v>
      </c>
      <c r="F149" s="330" t="s">
        <v>751</v>
      </c>
      <c r="G149" s="330">
        <v>10.192</v>
      </c>
      <c r="H149" s="330">
        <v>10.192</v>
      </c>
      <c r="I149" s="330">
        <v>0</v>
      </c>
      <c r="J149" s="330">
        <v>0</v>
      </c>
      <c r="K149" s="330">
        <v>0.999</v>
      </c>
      <c r="L149" s="330">
        <v>0</v>
      </c>
      <c r="M149" s="330">
        <v>8.26</v>
      </c>
      <c r="N149" s="330">
        <v>8.26</v>
      </c>
      <c r="O149" s="330">
        <v>0</v>
      </c>
      <c r="P149" s="330">
        <v>0</v>
      </c>
      <c r="Q149" s="330">
        <v>0</v>
      </c>
      <c r="R149" s="330">
        <v>10.192</v>
      </c>
      <c r="S149" s="330" t="s">
        <v>562</v>
      </c>
      <c r="T149" s="330">
        <v>0</v>
      </c>
      <c r="U149" s="330">
        <v>10.192</v>
      </c>
    </row>
    <row r="150" spans="1:21">
      <c r="A150" s="422">
        <v>45480</v>
      </c>
      <c r="B150" s="330" t="s">
        <v>738</v>
      </c>
      <c r="C150" s="330">
        <v>3</v>
      </c>
      <c r="D150" s="330" t="s">
        <v>8</v>
      </c>
      <c r="E150" s="330" t="s">
        <v>8</v>
      </c>
      <c r="F150" s="330" t="s">
        <v>752</v>
      </c>
      <c r="G150" s="330">
        <v>10.526999999999999</v>
      </c>
      <c r="H150" s="330">
        <v>0</v>
      </c>
      <c r="I150" s="330">
        <v>0</v>
      </c>
      <c r="J150" s="330">
        <v>0</v>
      </c>
      <c r="K150" s="330">
        <v>0</v>
      </c>
      <c r="L150" s="330">
        <v>0</v>
      </c>
      <c r="M150" s="330">
        <v>7.9290000000000003</v>
      </c>
      <c r="N150" s="330">
        <v>7.5960000000000001</v>
      </c>
      <c r="O150" s="330">
        <v>0.33300000000000002</v>
      </c>
      <c r="P150" s="330">
        <v>0</v>
      </c>
      <c r="Q150" s="330">
        <v>0</v>
      </c>
      <c r="R150" s="330">
        <v>10.526999999999999</v>
      </c>
      <c r="S150" s="330" t="s">
        <v>562</v>
      </c>
      <c r="T150" s="330">
        <v>0</v>
      </c>
      <c r="U150" s="330">
        <v>10.526999999999999</v>
      </c>
    </row>
    <row r="151" spans="1:21">
      <c r="A151" s="422">
        <v>45480</v>
      </c>
      <c r="B151" s="330" t="s">
        <v>738</v>
      </c>
      <c r="C151" s="330">
        <v>3</v>
      </c>
      <c r="D151" s="330" t="s">
        <v>8</v>
      </c>
      <c r="E151" s="330" t="s">
        <v>8</v>
      </c>
      <c r="F151" s="330" t="s">
        <v>569</v>
      </c>
      <c r="G151" s="330">
        <v>37.163999999999902</v>
      </c>
      <c r="H151" s="330">
        <v>11.055999999999999</v>
      </c>
      <c r="I151" s="330">
        <v>0</v>
      </c>
      <c r="J151" s="330">
        <v>0</v>
      </c>
      <c r="K151" s="330">
        <v>1.998</v>
      </c>
      <c r="L151" s="330">
        <v>0</v>
      </c>
      <c r="M151" s="330">
        <v>33.499999999999901</v>
      </c>
      <c r="N151" s="330">
        <v>30.502999999999901</v>
      </c>
      <c r="O151" s="330">
        <v>2.9969999999999999</v>
      </c>
      <c r="P151" s="330">
        <v>0</v>
      </c>
      <c r="Q151" s="330">
        <v>0</v>
      </c>
      <c r="R151" s="330">
        <v>37.163999999999902</v>
      </c>
      <c r="S151" s="330" t="s">
        <v>562</v>
      </c>
      <c r="T151" s="330">
        <v>0</v>
      </c>
      <c r="U151" s="330">
        <v>37.163999999999902</v>
      </c>
    </row>
    <row r="152" spans="1:21">
      <c r="A152" s="422">
        <v>45480</v>
      </c>
      <c r="B152" s="330" t="s">
        <v>738</v>
      </c>
      <c r="C152" s="330">
        <v>3</v>
      </c>
      <c r="D152" s="330" t="s">
        <v>9</v>
      </c>
      <c r="E152" s="330" t="s">
        <v>9</v>
      </c>
      <c r="F152" s="330" t="s">
        <v>562</v>
      </c>
      <c r="G152" s="330">
        <v>4164.72700000022</v>
      </c>
      <c r="H152" s="330">
        <v>0</v>
      </c>
      <c r="I152" s="330">
        <v>5.9939999999999998</v>
      </c>
      <c r="J152" s="330">
        <v>0</v>
      </c>
      <c r="K152" s="330">
        <v>377.22700000000202</v>
      </c>
      <c r="L152" s="330">
        <v>5.0629999999999997</v>
      </c>
      <c r="M152" s="330">
        <v>1542.91500000008</v>
      </c>
      <c r="N152" s="330">
        <v>872.99100000001204</v>
      </c>
      <c r="O152" s="330">
        <v>345.15400000000602</v>
      </c>
      <c r="P152" s="330">
        <v>216.69500000000201</v>
      </c>
      <c r="Q152" s="330">
        <v>346.65899999999402</v>
      </c>
      <c r="R152" s="330">
        <v>4159.6640000002199</v>
      </c>
      <c r="S152" s="330" t="s">
        <v>562</v>
      </c>
      <c r="T152" s="330">
        <v>0</v>
      </c>
      <c r="U152" s="330">
        <v>0</v>
      </c>
    </row>
    <row r="153" spans="1:21">
      <c r="A153" s="422">
        <v>45480</v>
      </c>
      <c r="B153" s="330" t="s">
        <v>738</v>
      </c>
      <c r="C153" s="330">
        <v>3</v>
      </c>
      <c r="D153" s="330" t="s">
        <v>10</v>
      </c>
      <c r="E153" s="330" t="s">
        <v>10</v>
      </c>
      <c r="F153" s="330" t="s">
        <v>562</v>
      </c>
      <c r="G153" s="330">
        <v>3138.6130000002699</v>
      </c>
      <c r="H153" s="330">
        <v>0</v>
      </c>
      <c r="I153" s="330">
        <v>0</v>
      </c>
      <c r="J153" s="330">
        <v>0</v>
      </c>
      <c r="K153" s="330">
        <v>78.911999999999907</v>
      </c>
      <c r="L153" s="330">
        <v>5.9790000000000001</v>
      </c>
      <c r="M153" s="330">
        <v>1292.5420000000599</v>
      </c>
      <c r="N153" s="330">
        <v>301.61700000000201</v>
      </c>
      <c r="O153" s="330">
        <v>233.123999999999</v>
      </c>
      <c r="P153" s="330">
        <v>34.964999999999897</v>
      </c>
      <c r="Q153" s="330">
        <v>756.468999999998</v>
      </c>
      <c r="R153" s="330">
        <v>3132.6340000002701</v>
      </c>
      <c r="S153" s="330" t="s">
        <v>562</v>
      </c>
      <c r="T153" s="330">
        <v>0</v>
      </c>
      <c r="U153" s="330">
        <v>0</v>
      </c>
    </row>
    <row r="154" spans="1:21">
      <c r="A154" s="422">
        <v>45480</v>
      </c>
      <c r="B154" s="330" t="s">
        <v>738</v>
      </c>
      <c r="C154" s="330">
        <v>3</v>
      </c>
      <c r="D154" s="330" t="s">
        <v>10</v>
      </c>
      <c r="E154" s="330" t="s">
        <v>10</v>
      </c>
      <c r="F154" s="330" t="s">
        <v>562</v>
      </c>
      <c r="G154" s="330">
        <v>1.665</v>
      </c>
      <c r="H154" s="330">
        <v>0</v>
      </c>
      <c r="I154" s="330">
        <v>0</v>
      </c>
      <c r="J154" s="330">
        <v>0</v>
      </c>
      <c r="K154" s="330">
        <v>1.3320000000000001</v>
      </c>
      <c r="L154" s="330">
        <v>0</v>
      </c>
      <c r="M154" s="330">
        <v>1.665</v>
      </c>
      <c r="N154" s="330">
        <v>1.665</v>
      </c>
      <c r="O154" s="330">
        <v>0.33300000000000002</v>
      </c>
      <c r="P154" s="330">
        <v>0</v>
      </c>
      <c r="Q154" s="330">
        <v>0</v>
      </c>
      <c r="R154" s="330">
        <v>1.665</v>
      </c>
      <c r="S154" s="330" t="s">
        <v>741</v>
      </c>
      <c r="T154" s="330">
        <v>1.665</v>
      </c>
      <c r="U154" s="330">
        <v>0</v>
      </c>
    </row>
    <row r="155" spans="1:21">
      <c r="A155" s="422">
        <v>45480</v>
      </c>
      <c r="B155" s="330" t="s">
        <v>738</v>
      </c>
      <c r="C155" s="330">
        <v>3</v>
      </c>
      <c r="D155" s="330" t="s">
        <v>10</v>
      </c>
      <c r="E155" s="330" t="s">
        <v>10</v>
      </c>
      <c r="F155" s="330" t="s">
        <v>575</v>
      </c>
      <c r="G155" s="330">
        <v>4.7960000000000003</v>
      </c>
      <c r="H155" s="330">
        <v>0</v>
      </c>
      <c r="I155" s="330">
        <v>0</v>
      </c>
      <c r="J155" s="330">
        <v>0</v>
      </c>
      <c r="K155" s="330">
        <v>0</v>
      </c>
      <c r="L155" s="330">
        <v>0</v>
      </c>
      <c r="M155" s="330">
        <v>3.33</v>
      </c>
      <c r="N155" s="330">
        <v>2.6640000000000001</v>
      </c>
      <c r="O155" s="330">
        <v>0.66600000000000004</v>
      </c>
      <c r="P155" s="330">
        <v>0</v>
      </c>
      <c r="Q155" s="330">
        <v>0</v>
      </c>
      <c r="R155" s="330">
        <v>4.7960000000000003</v>
      </c>
      <c r="S155" s="330" t="s">
        <v>562</v>
      </c>
      <c r="T155" s="330">
        <v>0</v>
      </c>
      <c r="U155" s="330">
        <v>4.7960000000000003</v>
      </c>
    </row>
    <row r="156" spans="1:21">
      <c r="A156" s="422">
        <v>45480</v>
      </c>
      <c r="B156" s="330" t="s">
        <v>738</v>
      </c>
      <c r="C156" s="330">
        <v>3</v>
      </c>
      <c r="D156" s="330" t="s">
        <v>10</v>
      </c>
      <c r="E156" s="330" t="s">
        <v>10</v>
      </c>
      <c r="F156" s="330" t="s">
        <v>574</v>
      </c>
      <c r="G156" s="330">
        <v>5.93</v>
      </c>
      <c r="H156" s="330">
        <v>0</v>
      </c>
      <c r="I156" s="330">
        <v>0</v>
      </c>
      <c r="J156" s="330">
        <v>0</v>
      </c>
      <c r="K156" s="330">
        <v>0</v>
      </c>
      <c r="L156" s="330">
        <v>0</v>
      </c>
      <c r="M156" s="330">
        <v>4.7960000000000003</v>
      </c>
      <c r="N156" s="330">
        <v>3.13</v>
      </c>
      <c r="O156" s="330">
        <v>0.999</v>
      </c>
      <c r="P156" s="330">
        <v>0</v>
      </c>
      <c r="Q156" s="330">
        <v>0.66700000000000004</v>
      </c>
      <c r="R156" s="330">
        <v>5.93</v>
      </c>
      <c r="S156" s="330" t="s">
        <v>562</v>
      </c>
      <c r="T156" s="330">
        <v>0</v>
      </c>
      <c r="U156" s="330">
        <v>5.93</v>
      </c>
    </row>
    <row r="157" spans="1:21">
      <c r="A157" s="422">
        <v>45480</v>
      </c>
      <c r="B157" s="330" t="s">
        <v>738</v>
      </c>
      <c r="C157" s="330">
        <v>3</v>
      </c>
      <c r="D157" s="330" t="s">
        <v>11</v>
      </c>
      <c r="E157" s="330" t="s">
        <v>11</v>
      </c>
      <c r="F157" s="330" t="s">
        <v>562</v>
      </c>
      <c r="G157" s="330">
        <v>2902.5600000004301</v>
      </c>
      <c r="H157" s="330">
        <v>0</v>
      </c>
      <c r="I157" s="330">
        <v>0.33300000000000002</v>
      </c>
      <c r="J157" s="330">
        <v>0</v>
      </c>
      <c r="K157" s="330">
        <v>96.988999999999706</v>
      </c>
      <c r="L157" s="330">
        <v>10.891</v>
      </c>
      <c r="M157" s="330">
        <v>1127.1959999999799</v>
      </c>
      <c r="N157" s="330">
        <v>466.14200000000801</v>
      </c>
      <c r="O157" s="330">
        <v>284.23100000000102</v>
      </c>
      <c r="P157" s="330">
        <v>9.3239999999999998</v>
      </c>
      <c r="Q157" s="330">
        <v>384.14900000000199</v>
      </c>
      <c r="R157" s="330">
        <v>2891.6690000004201</v>
      </c>
      <c r="S157" s="330" t="s">
        <v>562</v>
      </c>
      <c r="T157" s="330">
        <v>0</v>
      </c>
      <c r="U157" s="330">
        <v>0</v>
      </c>
    </row>
    <row r="158" spans="1:21">
      <c r="A158" s="422">
        <v>45480</v>
      </c>
      <c r="B158" s="330" t="s">
        <v>738</v>
      </c>
      <c r="C158" s="330">
        <v>3</v>
      </c>
      <c r="D158" s="330" t="s">
        <v>11</v>
      </c>
      <c r="E158" s="330" t="s">
        <v>11</v>
      </c>
      <c r="F158" s="330" t="s">
        <v>562</v>
      </c>
      <c r="G158" s="330">
        <v>73.740999999999701</v>
      </c>
      <c r="H158" s="330">
        <v>0</v>
      </c>
      <c r="I158" s="330">
        <v>0</v>
      </c>
      <c r="J158" s="330">
        <v>0</v>
      </c>
      <c r="K158" s="330">
        <v>12.221</v>
      </c>
      <c r="L158" s="330">
        <v>0</v>
      </c>
      <c r="M158" s="330">
        <v>48.134999999999899</v>
      </c>
      <c r="N158" s="330">
        <v>42.556999999999903</v>
      </c>
      <c r="O158" s="330">
        <v>5.9939999999999998</v>
      </c>
      <c r="P158" s="330">
        <v>0</v>
      </c>
      <c r="Q158" s="330">
        <v>1.915</v>
      </c>
      <c r="R158" s="330">
        <v>73.740999999999701</v>
      </c>
      <c r="S158" s="330" t="s">
        <v>629</v>
      </c>
      <c r="T158" s="330">
        <v>73.740999999999701</v>
      </c>
      <c r="U158" s="330">
        <v>0</v>
      </c>
    </row>
    <row r="159" spans="1:21">
      <c r="A159" s="422">
        <v>45480</v>
      </c>
      <c r="B159" s="330" t="s">
        <v>738</v>
      </c>
      <c r="C159" s="330">
        <v>3</v>
      </c>
      <c r="D159" s="330" t="s">
        <v>11</v>
      </c>
      <c r="E159" s="330" t="s">
        <v>11</v>
      </c>
      <c r="F159" s="330" t="s">
        <v>753</v>
      </c>
      <c r="G159" s="330">
        <v>89.364999999999796</v>
      </c>
      <c r="H159" s="330">
        <v>0</v>
      </c>
      <c r="I159" s="330">
        <v>0</v>
      </c>
      <c r="J159" s="330">
        <v>0</v>
      </c>
      <c r="K159" s="330">
        <v>1.266</v>
      </c>
      <c r="L159" s="330">
        <v>1.333</v>
      </c>
      <c r="M159" s="330">
        <v>83.769999999999897</v>
      </c>
      <c r="N159" s="330">
        <v>83.436999999999898</v>
      </c>
      <c r="O159" s="330">
        <v>0.33300000000000002</v>
      </c>
      <c r="P159" s="330">
        <v>0</v>
      </c>
      <c r="Q159" s="330">
        <v>0</v>
      </c>
      <c r="R159" s="330">
        <v>88.031999999999897</v>
      </c>
      <c r="S159" s="330" t="s">
        <v>562</v>
      </c>
      <c r="T159" s="330">
        <v>0</v>
      </c>
      <c r="U159" s="330">
        <v>89.364999999999796</v>
      </c>
    </row>
    <row r="160" spans="1:21">
      <c r="A160" s="422">
        <v>45480</v>
      </c>
      <c r="B160" s="330" t="s">
        <v>738</v>
      </c>
      <c r="C160" s="330">
        <v>3</v>
      </c>
      <c r="D160" s="330" t="s">
        <v>11</v>
      </c>
      <c r="E160" s="330" t="s">
        <v>11</v>
      </c>
      <c r="F160" s="330" t="s">
        <v>572</v>
      </c>
      <c r="G160" s="330">
        <v>219.831999999999</v>
      </c>
      <c r="H160" s="330">
        <v>0</v>
      </c>
      <c r="I160" s="330">
        <v>0</v>
      </c>
      <c r="J160" s="330">
        <v>0</v>
      </c>
      <c r="K160" s="330">
        <v>0</v>
      </c>
      <c r="L160" s="330">
        <v>1.365</v>
      </c>
      <c r="M160" s="330">
        <v>148.54499999999899</v>
      </c>
      <c r="N160" s="330">
        <v>25.273</v>
      </c>
      <c r="O160" s="330">
        <v>131.396999999999</v>
      </c>
      <c r="P160" s="330">
        <v>0</v>
      </c>
      <c r="Q160" s="330">
        <v>0.53300000000000003</v>
      </c>
      <c r="R160" s="330">
        <v>218.46699999999899</v>
      </c>
      <c r="S160" s="330" t="s">
        <v>562</v>
      </c>
      <c r="T160" s="330">
        <v>0</v>
      </c>
      <c r="U160" s="330">
        <v>219.831999999999</v>
      </c>
    </row>
    <row r="161" spans="1:21">
      <c r="A161" s="422">
        <v>45480</v>
      </c>
      <c r="B161" s="330" t="s">
        <v>738</v>
      </c>
      <c r="C161" s="330">
        <v>3</v>
      </c>
      <c r="D161" s="330" t="s">
        <v>11</v>
      </c>
      <c r="E161" s="330" t="s">
        <v>11</v>
      </c>
      <c r="F161" s="330" t="s">
        <v>754</v>
      </c>
      <c r="G161" s="330">
        <v>58.63</v>
      </c>
      <c r="H161" s="330">
        <v>0</v>
      </c>
      <c r="I161" s="330">
        <v>0</v>
      </c>
      <c r="J161" s="330">
        <v>0</v>
      </c>
      <c r="K161" s="330">
        <v>4.6630000000000003</v>
      </c>
      <c r="L161" s="330">
        <v>0</v>
      </c>
      <c r="M161" s="330">
        <v>52.37</v>
      </c>
      <c r="N161" s="330">
        <v>51.103999999999999</v>
      </c>
      <c r="O161" s="330">
        <v>1.266</v>
      </c>
      <c r="P161" s="330">
        <v>0</v>
      </c>
      <c r="Q161" s="330">
        <v>0.33300000000000002</v>
      </c>
      <c r="R161" s="330">
        <v>58.63</v>
      </c>
      <c r="S161" s="330" t="s">
        <v>562</v>
      </c>
      <c r="T161" s="330">
        <v>0</v>
      </c>
      <c r="U161" s="330">
        <v>58.63</v>
      </c>
    </row>
    <row r="162" spans="1:21">
      <c r="A162" s="422">
        <v>45480</v>
      </c>
      <c r="B162" s="330" t="s">
        <v>738</v>
      </c>
      <c r="C162" s="330">
        <v>3</v>
      </c>
      <c r="D162" s="330" t="s">
        <v>12</v>
      </c>
      <c r="E162" s="330" t="s">
        <v>12</v>
      </c>
      <c r="F162" s="330" t="s">
        <v>562</v>
      </c>
      <c r="G162" s="330">
        <v>934.55699999999194</v>
      </c>
      <c r="H162" s="330">
        <v>0</v>
      </c>
      <c r="I162" s="330">
        <v>0</v>
      </c>
      <c r="J162" s="330">
        <v>0</v>
      </c>
      <c r="K162" s="330">
        <v>119.402</v>
      </c>
      <c r="L162" s="330">
        <v>0</v>
      </c>
      <c r="M162" s="330">
        <v>368.93900000000599</v>
      </c>
      <c r="N162" s="330">
        <v>159.405</v>
      </c>
      <c r="O162" s="330">
        <v>33.965999999999902</v>
      </c>
      <c r="P162" s="330">
        <v>38.3689999999999</v>
      </c>
      <c r="Q162" s="330">
        <v>137.19899999999899</v>
      </c>
      <c r="R162" s="330">
        <v>934.55699999999194</v>
      </c>
      <c r="S162" s="330" t="s">
        <v>562</v>
      </c>
      <c r="T162" s="330">
        <v>0</v>
      </c>
      <c r="U162" s="330">
        <v>0</v>
      </c>
    </row>
    <row r="163" spans="1:21">
      <c r="A163" s="422">
        <v>45480</v>
      </c>
      <c r="B163" s="330" t="s">
        <v>738</v>
      </c>
      <c r="C163" s="330">
        <v>3</v>
      </c>
      <c r="D163" s="330" t="s">
        <v>13</v>
      </c>
      <c r="E163" s="330" t="s">
        <v>13</v>
      </c>
      <c r="F163" s="330" t="s">
        <v>562</v>
      </c>
      <c r="G163" s="330">
        <v>3708.3740000002799</v>
      </c>
      <c r="H163" s="330">
        <v>0</v>
      </c>
      <c r="I163" s="330">
        <v>0</v>
      </c>
      <c r="J163" s="330">
        <v>28.805999999999901</v>
      </c>
      <c r="K163" s="330">
        <v>334.75</v>
      </c>
      <c r="L163" s="330">
        <v>19.033999999999999</v>
      </c>
      <c r="M163" s="330">
        <v>1712.8220000000899</v>
      </c>
      <c r="N163" s="330">
        <v>619.26900000003002</v>
      </c>
      <c r="O163" s="330">
        <v>200.85</v>
      </c>
      <c r="P163" s="330">
        <v>218.610999999998</v>
      </c>
      <c r="Q163" s="330">
        <v>780.48199999999201</v>
      </c>
      <c r="R163" s="330">
        <v>3689.3400000002798</v>
      </c>
      <c r="S163" s="330" t="s">
        <v>562</v>
      </c>
      <c r="T163" s="330">
        <v>0</v>
      </c>
      <c r="U163" s="330">
        <v>0</v>
      </c>
    </row>
    <row r="164" spans="1:21">
      <c r="A164" s="422">
        <v>45480</v>
      </c>
      <c r="B164" s="330" t="s">
        <v>738</v>
      </c>
      <c r="C164" s="330">
        <v>3</v>
      </c>
      <c r="D164" s="330" t="s">
        <v>13</v>
      </c>
      <c r="E164" s="330" t="s">
        <v>13</v>
      </c>
      <c r="F164" s="330" t="s">
        <v>562</v>
      </c>
      <c r="G164" s="330">
        <v>81.028999999999698</v>
      </c>
      <c r="H164" s="330">
        <v>0</v>
      </c>
      <c r="I164" s="330">
        <v>0</v>
      </c>
      <c r="J164" s="330">
        <v>0</v>
      </c>
      <c r="K164" s="330">
        <v>11.994999999999999</v>
      </c>
      <c r="L164" s="330">
        <v>0</v>
      </c>
      <c r="M164" s="330">
        <v>0</v>
      </c>
      <c r="N164" s="330">
        <v>0</v>
      </c>
      <c r="O164" s="330">
        <v>0</v>
      </c>
      <c r="P164" s="330">
        <v>0</v>
      </c>
      <c r="Q164" s="330">
        <v>0</v>
      </c>
      <c r="R164" s="330">
        <v>81.028999999999698</v>
      </c>
      <c r="S164" s="330" t="s">
        <v>743</v>
      </c>
      <c r="T164" s="330">
        <v>81.028999999999698</v>
      </c>
      <c r="U164" s="330">
        <v>0</v>
      </c>
    </row>
    <row r="165" spans="1:21">
      <c r="A165" s="422">
        <v>45480</v>
      </c>
      <c r="B165" s="330" t="s">
        <v>738</v>
      </c>
      <c r="C165" s="330">
        <v>3</v>
      </c>
      <c r="D165" s="330" t="s">
        <v>13</v>
      </c>
      <c r="E165" s="330" t="s">
        <v>13</v>
      </c>
      <c r="F165" s="330" t="s">
        <v>562</v>
      </c>
      <c r="G165" s="330">
        <v>76.257999999999697</v>
      </c>
      <c r="H165" s="330">
        <v>0</v>
      </c>
      <c r="I165" s="330">
        <v>0</v>
      </c>
      <c r="J165" s="330">
        <v>0</v>
      </c>
      <c r="K165" s="330">
        <v>7.3259999999999996</v>
      </c>
      <c r="L165" s="330">
        <v>1.665</v>
      </c>
      <c r="M165" s="330">
        <v>59.939999999999799</v>
      </c>
      <c r="N165" s="330">
        <v>59.6069999999998</v>
      </c>
      <c r="O165" s="330">
        <v>0.33300000000000002</v>
      </c>
      <c r="P165" s="330">
        <v>58.2749999999998</v>
      </c>
      <c r="Q165" s="330">
        <v>0</v>
      </c>
      <c r="R165" s="330">
        <v>74.592999999999705</v>
      </c>
      <c r="S165" s="330" t="s">
        <v>670</v>
      </c>
      <c r="T165" s="330">
        <v>76.257999999999697</v>
      </c>
      <c r="U165" s="330">
        <v>0</v>
      </c>
    </row>
    <row r="166" spans="1:21">
      <c r="A166" s="422">
        <v>45480</v>
      </c>
      <c r="B166" s="330" t="s">
        <v>738</v>
      </c>
      <c r="C166" s="330">
        <v>3</v>
      </c>
      <c r="D166" s="330" t="s">
        <v>13</v>
      </c>
      <c r="E166" s="330" t="s">
        <v>13</v>
      </c>
      <c r="F166" s="330" t="s">
        <v>573</v>
      </c>
      <c r="G166" s="330">
        <v>57.886999999999802</v>
      </c>
      <c r="H166" s="330">
        <v>0</v>
      </c>
      <c r="I166" s="330">
        <v>0</v>
      </c>
      <c r="J166" s="330">
        <v>0</v>
      </c>
      <c r="K166" s="330">
        <v>0</v>
      </c>
      <c r="L166" s="330">
        <v>0</v>
      </c>
      <c r="M166" s="330">
        <v>41.702999999999903</v>
      </c>
      <c r="N166" s="330">
        <v>1.8660000000000001</v>
      </c>
      <c r="O166" s="330">
        <v>39.836999999999897</v>
      </c>
      <c r="P166" s="330">
        <v>0</v>
      </c>
      <c r="Q166" s="330">
        <v>0</v>
      </c>
      <c r="R166" s="330">
        <v>57.886999999999802</v>
      </c>
      <c r="S166" s="330" t="s">
        <v>562</v>
      </c>
      <c r="T166" s="330">
        <v>0</v>
      </c>
      <c r="U166" s="330">
        <v>57.886999999999802</v>
      </c>
    </row>
    <row r="167" spans="1:21">
      <c r="A167" s="422">
        <v>45480</v>
      </c>
      <c r="B167" s="330" t="s">
        <v>738</v>
      </c>
      <c r="C167" s="330">
        <v>3</v>
      </c>
      <c r="D167" s="330" t="s">
        <v>13</v>
      </c>
      <c r="E167" s="330" t="s">
        <v>13</v>
      </c>
      <c r="F167" s="330" t="s">
        <v>569</v>
      </c>
      <c r="G167" s="330">
        <v>30.920999999999999</v>
      </c>
      <c r="H167" s="330">
        <v>0</v>
      </c>
      <c r="I167" s="330">
        <v>0</v>
      </c>
      <c r="J167" s="330">
        <v>0</v>
      </c>
      <c r="K167" s="330">
        <v>8.5350000000000001</v>
      </c>
      <c r="L167" s="330">
        <v>0</v>
      </c>
      <c r="M167" s="330">
        <v>29.853999999999999</v>
      </c>
      <c r="N167" s="330">
        <v>20.988</v>
      </c>
      <c r="O167" s="330">
        <v>0</v>
      </c>
      <c r="P167" s="330">
        <v>0</v>
      </c>
      <c r="Q167" s="330">
        <v>8.8659999999999997</v>
      </c>
      <c r="R167" s="330">
        <v>30.920999999999999</v>
      </c>
      <c r="S167" s="330" t="s">
        <v>562</v>
      </c>
      <c r="T167" s="330">
        <v>0</v>
      </c>
      <c r="U167" s="330">
        <v>30.920999999999999</v>
      </c>
    </row>
    <row r="168" spans="1:21">
      <c r="A168" s="422">
        <v>45480</v>
      </c>
      <c r="B168" s="330" t="s">
        <v>738</v>
      </c>
      <c r="C168" s="330">
        <v>3</v>
      </c>
      <c r="D168" s="330" t="s">
        <v>14</v>
      </c>
      <c r="E168" s="330" t="s">
        <v>14</v>
      </c>
      <c r="F168" s="330" t="s">
        <v>562</v>
      </c>
      <c r="G168" s="330">
        <v>4183.0219999999899</v>
      </c>
      <c r="H168" s="330">
        <v>0</v>
      </c>
      <c r="I168" s="330">
        <v>0</v>
      </c>
      <c r="J168" s="330">
        <v>19.721</v>
      </c>
      <c r="K168" s="330">
        <v>113.96899999999999</v>
      </c>
      <c r="L168" s="330">
        <v>2.1320000000000001</v>
      </c>
      <c r="M168" s="330">
        <v>2322.3099999999099</v>
      </c>
      <c r="N168" s="330">
        <v>388.470000000006</v>
      </c>
      <c r="O168" s="330">
        <v>215.956999999999</v>
      </c>
      <c r="P168" s="330">
        <v>136.29399999999899</v>
      </c>
      <c r="Q168" s="330">
        <v>1658.1310000000601</v>
      </c>
      <c r="R168" s="330">
        <v>4180.8899999999903</v>
      </c>
      <c r="S168" s="330" t="s">
        <v>562</v>
      </c>
      <c r="T168" s="330">
        <v>0</v>
      </c>
      <c r="U168" s="330">
        <v>0</v>
      </c>
    </row>
    <row r="169" spans="1:21">
      <c r="A169" s="422">
        <v>45480</v>
      </c>
      <c r="B169" s="330" t="s">
        <v>738</v>
      </c>
      <c r="C169" s="330">
        <v>3</v>
      </c>
      <c r="D169" s="330" t="s">
        <v>15</v>
      </c>
      <c r="E169" s="330" t="s">
        <v>15</v>
      </c>
      <c r="F169" s="330" t="s">
        <v>562</v>
      </c>
      <c r="G169" s="330">
        <v>2303.1750000001398</v>
      </c>
      <c r="H169" s="330">
        <v>0</v>
      </c>
      <c r="I169" s="330">
        <v>0</v>
      </c>
      <c r="J169" s="330">
        <v>0</v>
      </c>
      <c r="K169" s="330">
        <v>126.625</v>
      </c>
      <c r="L169" s="330">
        <v>18.021999999999998</v>
      </c>
      <c r="M169" s="330">
        <v>1420.6290000000299</v>
      </c>
      <c r="N169" s="330">
        <v>551.60500000000297</v>
      </c>
      <c r="O169" s="330">
        <v>76.660999999999703</v>
      </c>
      <c r="P169" s="330">
        <v>183.56699999999901</v>
      </c>
      <c r="Q169" s="330">
        <v>698.28600000000802</v>
      </c>
      <c r="R169" s="330">
        <v>2285.1530000001299</v>
      </c>
      <c r="S169" s="330" t="s">
        <v>562</v>
      </c>
      <c r="T169" s="330">
        <v>0</v>
      </c>
      <c r="U169" s="330">
        <v>0</v>
      </c>
    </row>
    <row r="170" spans="1:21">
      <c r="A170" s="422">
        <v>45480</v>
      </c>
      <c r="B170" s="330" t="s">
        <v>738</v>
      </c>
      <c r="C170" s="330">
        <v>3</v>
      </c>
      <c r="D170" s="330" t="s">
        <v>15</v>
      </c>
      <c r="E170" s="330" t="s">
        <v>15</v>
      </c>
      <c r="F170" s="330" t="s">
        <v>574</v>
      </c>
      <c r="G170" s="330">
        <v>19.817</v>
      </c>
      <c r="H170" s="330">
        <v>0</v>
      </c>
      <c r="I170" s="330">
        <v>0</v>
      </c>
      <c r="J170" s="330">
        <v>0</v>
      </c>
      <c r="K170" s="330">
        <v>0</v>
      </c>
      <c r="L170" s="330">
        <v>0.999</v>
      </c>
      <c r="M170" s="330">
        <v>9.8079999999999998</v>
      </c>
      <c r="N170" s="330">
        <v>4.0629999999999997</v>
      </c>
      <c r="O170" s="330">
        <v>5.7279999999999998</v>
      </c>
      <c r="P170" s="330">
        <v>0</v>
      </c>
      <c r="Q170" s="330">
        <v>0.35</v>
      </c>
      <c r="R170" s="330">
        <v>18.818000000000001</v>
      </c>
      <c r="S170" s="330" t="s">
        <v>562</v>
      </c>
      <c r="T170" s="330">
        <v>0</v>
      </c>
      <c r="U170" s="330">
        <v>19.817</v>
      </c>
    </row>
    <row r="171" spans="1:21">
      <c r="A171" s="422">
        <v>45480</v>
      </c>
      <c r="B171" s="330" t="s">
        <v>738</v>
      </c>
      <c r="C171" s="330">
        <v>3</v>
      </c>
      <c r="D171" s="330" t="s">
        <v>15</v>
      </c>
      <c r="E171" s="330" t="s">
        <v>15</v>
      </c>
      <c r="F171" s="330" t="s">
        <v>568</v>
      </c>
      <c r="G171" s="330">
        <v>50.4299999999999</v>
      </c>
      <c r="H171" s="330">
        <v>0</v>
      </c>
      <c r="I171" s="330">
        <v>0</v>
      </c>
      <c r="J171" s="330">
        <v>0</v>
      </c>
      <c r="K171" s="330">
        <v>4.5670000000000002</v>
      </c>
      <c r="L171" s="330">
        <v>0</v>
      </c>
      <c r="M171" s="330">
        <v>39.774000000000001</v>
      </c>
      <c r="N171" s="330">
        <v>39.774000000000001</v>
      </c>
      <c r="O171" s="330">
        <v>0</v>
      </c>
      <c r="P171" s="330">
        <v>0</v>
      </c>
      <c r="Q171" s="330">
        <v>0</v>
      </c>
      <c r="R171" s="330">
        <v>50.4299999999999</v>
      </c>
      <c r="S171" s="330" t="s">
        <v>562</v>
      </c>
      <c r="T171" s="330">
        <v>0</v>
      </c>
      <c r="U171" s="330">
        <v>50.4299999999999</v>
      </c>
    </row>
    <row r="172" spans="1:21">
      <c r="A172" s="422">
        <v>45480</v>
      </c>
      <c r="B172" s="330" t="s">
        <v>738</v>
      </c>
      <c r="C172" s="330">
        <v>3</v>
      </c>
      <c r="D172" s="330" t="s">
        <v>16</v>
      </c>
      <c r="E172" s="330" t="s">
        <v>16</v>
      </c>
      <c r="F172" s="330" t="s">
        <v>562</v>
      </c>
      <c r="G172" s="330">
        <v>1687.4870000001399</v>
      </c>
      <c r="H172" s="330">
        <v>0</v>
      </c>
      <c r="I172" s="330">
        <v>0</v>
      </c>
      <c r="J172" s="330">
        <v>0</v>
      </c>
      <c r="K172" s="330">
        <v>96.550999999999704</v>
      </c>
      <c r="L172" s="330">
        <v>25.975000000000001</v>
      </c>
      <c r="M172" s="330">
        <v>710.31800000000896</v>
      </c>
      <c r="N172" s="330">
        <v>248.07799999999901</v>
      </c>
      <c r="O172" s="330">
        <v>47.158999999999899</v>
      </c>
      <c r="P172" s="330">
        <v>62.256999999999898</v>
      </c>
      <c r="Q172" s="330">
        <v>352.823999999997</v>
      </c>
      <c r="R172" s="330">
        <v>1661.51200000014</v>
      </c>
      <c r="S172" s="330" t="s">
        <v>562</v>
      </c>
      <c r="T172" s="330">
        <v>0</v>
      </c>
      <c r="U172" s="330">
        <v>0</v>
      </c>
    </row>
    <row r="173" spans="1:21">
      <c r="A173" s="422">
        <v>45480</v>
      </c>
      <c r="B173" s="330" t="s">
        <v>738</v>
      </c>
      <c r="C173" s="330">
        <v>3</v>
      </c>
      <c r="D173" s="330" t="s">
        <v>17</v>
      </c>
      <c r="E173" s="330" t="s">
        <v>17</v>
      </c>
      <c r="F173" s="330" t="s">
        <v>562</v>
      </c>
      <c r="G173" s="330">
        <v>3150.2620000000002</v>
      </c>
      <c r="H173" s="330">
        <v>0</v>
      </c>
      <c r="I173" s="330">
        <v>0</v>
      </c>
      <c r="J173" s="330">
        <v>0</v>
      </c>
      <c r="K173" s="330">
        <v>330.43899999999798</v>
      </c>
      <c r="L173" s="330">
        <v>61.604999999999997</v>
      </c>
      <c r="M173" s="330">
        <v>1140.2480000001101</v>
      </c>
      <c r="N173" s="330">
        <v>747.00700000002803</v>
      </c>
      <c r="O173" s="330">
        <v>219.78699999999901</v>
      </c>
      <c r="P173" s="330">
        <v>96.535000000000096</v>
      </c>
      <c r="Q173" s="330">
        <v>109.173999999999</v>
      </c>
      <c r="R173" s="330">
        <v>3088.6570000000202</v>
      </c>
      <c r="S173" s="330" t="s">
        <v>562</v>
      </c>
      <c r="T173" s="330">
        <v>0</v>
      </c>
      <c r="U173" s="330">
        <v>0</v>
      </c>
    </row>
    <row r="174" spans="1:21">
      <c r="A174" s="422">
        <v>45480</v>
      </c>
      <c r="B174" s="330" t="s">
        <v>738</v>
      </c>
      <c r="C174" s="330">
        <v>3</v>
      </c>
      <c r="D174" s="330" t="s">
        <v>17</v>
      </c>
      <c r="E174" s="330" t="s">
        <v>17</v>
      </c>
      <c r="F174" s="330" t="s">
        <v>575</v>
      </c>
      <c r="G174" s="330">
        <v>13.579000000000001</v>
      </c>
      <c r="H174" s="330">
        <v>0</v>
      </c>
      <c r="I174" s="330">
        <v>0</v>
      </c>
      <c r="J174" s="330">
        <v>0</v>
      </c>
      <c r="K174" s="330">
        <v>1.7649999999999999</v>
      </c>
      <c r="L174" s="330">
        <v>0</v>
      </c>
      <c r="M174" s="330">
        <v>8.7829999999999995</v>
      </c>
      <c r="N174" s="330">
        <v>4.5860000000000003</v>
      </c>
      <c r="O174" s="330">
        <v>4.1970000000000001</v>
      </c>
      <c r="P174" s="330">
        <v>0</v>
      </c>
      <c r="Q174" s="330">
        <v>0</v>
      </c>
      <c r="R174" s="330">
        <v>13.579000000000001</v>
      </c>
      <c r="S174" s="330" t="s">
        <v>562</v>
      </c>
      <c r="T174" s="330">
        <v>0</v>
      </c>
      <c r="U174" s="330">
        <v>13.579000000000001</v>
      </c>
    </row>
    <row r="175" spans="1:21">
      <c r="A175" s="422">
        <v>45480</v>
      </c>
      <c r="B175" s="330" t="s">
        <v>738</v>
      </c>
      <c r="C175" s="330">
        <v>3</v>
      </c>
      <c r="D175" s="330" t="s">
        <v>18</v>
      </c>
      <c r="E175" s="330" t="s">
        <v>18</v>
      </c>
      <c r="F175" s="330" t="s">
        <v>562</v>
      </c>
      <c r="G175" s="330">
        <v>1152.8830000000401</v>
      </c>
      <c r="H175" s="330">
        <v>0</v>
      </c>
      <c r="I175" s="330">
        <v>0</v>
      </c>
      <c r="J175" s="330">
        <v>0</v>
      </c>
      <c r="K175" s="330">
        <v>214.03100000000001</v>
      </c>
      <c r="L175" s="330">
        <v>0</v>
      </c>
      <c r="M175" s="330">
        <v>524.77000000000601</v>
      </c>
      <c r="N175" s="330">
        <v>202.506</v>
      </c>
      <c r="O175" s="330">
        <v>41.957999999999899</v>
      </c>
      <c r="P175" s="330">
        <v>49.283999999999899</v>
      </c>
      <c r="Q175" s="330">
        <v>233.35300000000001</v>
      </c>
      <c r="R175" s="330">
        <v>1152.8830000000401</v>
      </c>
      <c r="S175" s="330" t="s">
        <v>562</v>
      </c>
      <c r="T175" s="330">
        <v>0</v>
      </c>
      <c r="U175" s="330">
        <v>0</v>
      </c>
    </row>
    <row r="176" spans="1:21">
      <c r="A176" s="422">
        <v>45480</v>
      </c>
      <c r="B176" s="330" t="s">
        <v>738</v>
      </c>
      <c r="C176" s="330">
        <v>3</v>
      </c>
      <c r="D176" s="330" t="s">
        <v>18</v>
      </c>
      <c r="E176" s="330" t="s">
        <v>18</v>
      </c>
      <c r="F176" s="330" t="s">
        <v>562</v>
      </c>
      <c r="G176" s="330">
        <v>93.535000000000096</v>
      </c>
      <c r="H176" s="330">
        <v>0</v>
      </c>
      <c r="I176" s="330">
        <v>0</v>
      </c>
      <c r="J176" s="330">
        <v>0</v>
      </c>
      <c r="K176" s="330">
        <v>0</v>
      </c>
      <c r="L176" s="330">
        <v>0</v>
      </c>
      <c r="M176" s="330">
        <v>0</v>
      </c>
      <c r="N176" s="330">
        <v>0</v>
      </c>
      <c r="O176" s="330">
        <v>0</v>
      </c>
      <c r="P176" s="330">
        <v>0</v>
      </c>
      <c r="Q176" s="330">
        <v>0</v>
      </c>
      <c r="R176" s="330">
        <v>93.535000000000096</v>
      </c>
      <c r="S176" s="330" t="s">
        <v>671</v>
      </c>
      <c r="T176" s="330">
        <v>93.535000000000096</v>
      </c>
      <c r="U176" s="330">
        <v>0</v>
      </c>
    </row>
    <row r="177" spans="1:21">
      <c r="A177" s="422">
        <v>45480</v>
      </c>
      <c r="B177" s="330" t="s">
        <v>738</v>
      </c>
      <c r="C177" s="330">
        <v>3</v>
      </c>
      <c r="D177" s="330" t="s">
        <v>40</v>
      </c>
      <c r="E177" s="330" t="s">
        <v>40</v>
      </c>
      <c r="F177" s="330" t="s">
        <v>562</v>
      </c>
      <c r="G177" s="330">
        <v>3001.9510000001701</v>
      </c>
      <c r="H177" s="330">
        <v>0</v>
      </c>
      <c r="I177" s="330">
        <v>0</v>
      </c>
      <c r="J177" s="330">
        <v>0</v>
      </c>
      <c r="K177" s="330">
        <v>40.437999999999903</v>
      </c>
      <c r="L177" s="330">
        <v>1.466</v>
      </c>
      <c r="M177" s="330">
        <v>1089.0130000000199</v>
      </c>
      <c r="N177" s="330">
        <v>352.85400000000101</v>
      </c>
      <c r="O177" s="330">
        <v>354.417000000006</v>
      </c>
      <c r="P177" s="330">
        <v>114.66399999999901</v>
      </c>
      <c r="Q177" s="330">
        <v>326.76600000000099</v>
      </c>
      <c r="R177" s="330">
        <v>3000.4850000001702</v>
      </c>
      <c r="S177" s="330" t="s">
        <v>562</v>
      </c>
      <c r="T177" s="330">
        <v>0</v>
      </c>
      <c r="U177" s="330">
        <v>0</v>
      </c>
    </row>
    <row r="178" spans="1:21">
      <c r="A178" s="422">
        <v>45480</v>
      </c>
      <c r="B178" s="330" t="s">
        <v>738</v>
      </c>
      <c r="C178" s="330">
        <v>3</v>
      </c>
      <c r="D178" s="330" t="s">
        <v>19</v>
      </c>
      <c r="E178" s="330" t="s">
        <v>19</v>
      </c>
      <c r="F178" s="330" t="s">
        <v>562</v>
      </c>
      <c r="G178" s="330">
        <v>2228.5880000001698</v>
      </c>
      <c r="H178" s="330">
        <v>0</v>
      </c>
      <c r="I178" s="330">
        <v>5.3280000000000003</v>
      </c>
      <c r="J178" s="330">
        <v>0</v>
      </c>
      <c r="K178" s="330">
        <v>244.307999999998</v>
      </c>
      <c r="L178" s="330">
        <v>3.8170000000000002</v>
      </c>
      <c r="M178" s="330">
        <v>1155.39500000004</v>
      </c>
      <c r="N178" s="330">
        <v>338.73100000000102</v>
      </c>
      <c r="O178" s="330">
        <v>37.562999999999903</v>
      </c>
      <c r="P178" s="330">
        <v>35.297999999999902</v>
      </c>
      <c r="Q178" s="330">
        <v>767.779000000005</v>
      </c>
      <c r="R178" s="330">
        <v>2224.7710000001698</v>
      </c>
      <c r="S178" s="330" t="s">
        <v>562</v>
      </c>
      <c r="T178" s="330">
        <v>0</v>
      </c>
      <c r="U178" s="330">
        <v>0</v>
      </c>
    </row>
    <row r="179" spans="1:21">
      <c r="A179" s="422">
        <v>45480</v>
      </c>
      <c r="B179" s="330" t="s">
        <v>738</v>
      </c>
      <c r="C179" s="330">
        <v>3</v>
      </c>
      <c r="D179" s="330" t="s">
        <v>19</v>
      </c>
      <c r="E179" s="330" t="s">
        <v>19</v>
      </c>
      <c r="F179" s="330" t="s">
        <v>562</v>
      </c>
      <c r="G179" s="330">
        <v>159.821</v>
      </c>
      <c r="H179" s="330">
        <v>0</v>
      </c>
      <c r="I179" s="330">
        <v>0</v>
      </c>
      <c r="J179" s="330">
        <v>0</v>
      </c>
      <c r="K179" s="330">
        <v>15.395</v>
      </c>
      <c r="L179" s="330">
        <v>0.6</v>
      </c>
      <c r="M179" s="330">
        <v>2.7330000000000001</v>
      </c>
      <c r="N179" s="330">
        <v>2.4</v>
      </c>
      <c r="O179" s="330">
        <v>0</v>
      </c>
      <c r="P179" s="330">
        <v>0</v>
      </c>
      <c r="Q179" s="330">
        <v>0.33300000000000002</v>
      </c>
      <c r="R179" s="330">
        <v>159.221</v>
      </c>
      <c r="S179" s="330" t="s">
        <v>603</v>
      </c>
      <c r="T179" s="330">
        <v>159.821</v>
      </c>
      <c r="U179" s="330">
        <v>0</v>
      </c>
    </row>
    <row r="180" spans="1:21">
      <c r="A180" s="422">
        <v>45480</v>
      </c>
      <c r="B180" s="330" t="s">
        <v>738</v>
      </c>
      <c r="C180" s="330">
        <v>3</v>
      </c>
      <c r="D180" s="330" t="s">
        <v>19</v>
      </c>
      <c r="E180" s="330" t="s">
        <v>19</v>
      </c>
      <c r="F180" s="330" t="s">
        <v>569</v>
      </c>
      <c r="G180" s="330">
        <v>22.058</v>
      </c>
      <c r="H180" s="330">
        <v>0</v>
      </c>
      <c r="I180" s="330">
        <v>0</v>
      </c>
      <c r="J180" s="330">
        <v>0</v>
      </c>
      <c r="K180" s="330">
        <v>2.4</v>
      </c>
      <c r="L180" s="330">
        <v>0</v>
      </c>
      <c r="M180" s="330">
        <v>10.323</v>
      </c>
      <c r="N180" s="330">
        <v>9.99</v>
      </c>
      <c r="O180" s="330">
        <v>0.66600000000000004</v>
      </c>
      <c r="P180" s="330">
        <v>0</v>
      </c>
      <c r="Q180" s="330">
        <v>0</v>
      </c>
      <c r="R180" s="330">
        <v>22.058</v>
      </c>
      <c r="S180" s="330" t="s">
        <v>562</v>
      </c>
      <c r="T180" s="330">
        <v>0</v>
      </c>
      <c r="U180" s="330">
        <v>22.058</v>
      </c>
    </row>
    <row r="181" spans="1:21">
      <c r="A181" s="422">
        <v>45480</v>
      </c>
      <c r="B181" s="330" t="s">
        <v>738</v>
      </c>
      <c r="C181" s="330">
        <v>3</v>
      </c>
      <c r="D181" s="330" t="s">
        <v>19</v>
      </c>
      <c r="E181" s="330" t="s">
        <v>19</v>
      </c>
      <c r="F181" s="330" t="s">
        <v>634</v>
      </c>
      <c r="G181" s="330">
        <v>16.199000000000002</v>
      </c>
      <c r="H181" s="330">
        <v>0</v>
      </c>
      <c r="I181" s="330">
        <v>0</v>
      </c>
      <c r="J181" s="330">
        <v>0</v>
      </c>
      <c r="K181" s="330">
        <v>0</v>
      </c>
      <c r="L181" s="330">
        <v>0.8</v>
      </c>
      <c r="M181" s="330">
        <v>13.868</v>
      </c>
      <c r="N181" s="330">
        <v>13.868</v>
      </c>
      <c r="O181" s="330">
        <v>0</v>
      </c>
      <c r="P181" s="330">
        <v>0</v>
      </c>
      <c r="Q181" s="330">
        <v>0</v>
      </c>
      <c r="R181" s="330">
        <v>15.398999999999999</v>
      </c>
      <c r="S181" s="330" t="s">
        <v>562</v>
      </c>
      <c r="T181" s="330">
        <v>0</v>
      </c>
      <c r="U181" s="330">
        <v>16.199000000000002</v>
      </c>
    </row>
    <row r="182" spans="1:21">
      <c r="A182" s="422">
        <v>45480</v>
      </c>
      <c r="B182" s="330" t="s">
        <v>738</v>
      </c>
      <c r="C182" s="330">
        <v>3</v>
      </c>
      <c r="D182" s="330" t="s">
        <v>19</v>
      </c>
      <c r="E182" s="330" t="s">
        <v>19</v>
      </c>
      <c r="F182" s="330" t="s">
        <v>755</v>
      </c>
      <c r="G182" s="330">
        <v>70.145000000000095</v>
      </c>
      <c r="H182" s="330">
        <v>70.145000000000095</v>
      </c>
      <c r="I182" s="330">
        <v>0</v>
      </c>
      <c r="J182" s="330">
        <v>0</v>
      </c>
      <c r="K182" s="330">
        <v>10.335000000000001</v>
      </c>
      <c r="L182" s="330">
        <v>0</v>
      </c>
      <c r="M182" s="330">
        <v>60.0850000000001</v>
      </c>
      <c r="N182" s="330">
        <v>60.0850000000001</v>
      </c>
      <c r="O182" s="330">
        <v>0</v>
      </c>
      <c r="P182" s="330">
        <v>0</v>
      </c>
      <c r="Q182" s="330">
        <v>0</v>
      </c>
      <c r="R182" s="330">
        <v>70.145000000000095</v>
      </c>
      <c r="S182" s="330" t="s">
        <v>562</v>
      </c>
      <c r="T182" s="330">
        <v>0</v>
      </c>
      <c r="U182" s="330">
        <v>70.145000000000095</v>
      </c>
    </row>
    <row r="183" spans="1:21">
      <c r="A183" s="422">
        <v>45480</v>
      </c>
      <c r="B183" s="330" t="s">
        <v>738</v>
      </c>
      <c r="C183" s="330">
        <v>3</v>
      </c>
      <c r="D183" s="330" t="s">
        <v>39</v>
      </c>
      <c r="E183" s="330" t="s">
        <v>81</v>
      </c>
      <c r="F183" s="330" t="s">
        <v>562</v>
      </c>
      <c r="G183" s="330">
        <v>3176.5790000001198</v>
      </c>
      <c r="H183" s="330">
        <v>0</v>
      </c>
      <c r="I183" s="330">
        <v>0</v>
      </c>
      <c r="J183" s="330">
        <v>0</v>
      </c>
      <c r="K183" s="330">
        <v>164.97099999999901</v>
      </c>
      <c r="L183" s="330">
        <v>9.86</v>
      </c>
      <c r="M183" s="330">
        <v>1224.77000000004</v>
      </c>
      <c r="N183" s="330">
        <v>467.169999999992</v>
      </c>
      <c r="O183" s="330">
        <v>339.09500000000497</v>
      </c>
      <c r="P183" s="330">
        <v>134.52699999999999</v>
      </c>
      <c r="Q183" s="330">
        <v>416.03200000000498</v>
      </c>
      <c r="R183" s="330">
        <v>3166.7190000001201</v>
      </c>
      <c r="S183" s="330" t="s">
        <v>562</v>
      </c>
      <c r="T183" s="330">
        <v>0</v>
      </c>
      <c r="U183" s="330">
        <v>0</v>
      </c>
    </row>
    <row r="184" spans="1:21">
      <c r="A184" s="422">
        <v>45480</v>
      </c>
      <c r="B184" s="330" t="s">
        <v>738</v>
      </c>
      <c r="C184" s="330">
        <v>3</v>
      </c>
      <c r="D184" s="330" t="s">
        <v>39</v>
      </c>
      <c r="E184" s="330" t="s">
        <v>54</v>
      </c>
      <c r="F184" s="330" t="s">
        <v>562</v>
      </c>
      <c r="G184" s="330">
        <v>2702.0250000001602</v>
      </c>
      <c r="H184" s="330">
        <v>0</v>
      </c>
      <c r="I184" s="330">
        <v>0</v>
      </c>
      <c r="J184" s="330">
        <v>0</v>
      </c>
      <c r="K184" s="330">
        <v>193.75699999999799</v>
      </c>
      <c r="L184" s="330">
        <v>7.8380000000000001</v>
      </c>
      <c r="M184" s="330">
        <v>1130.2049999999799</v>
      </c>
      <c r="N184" s="330">
        <v>247.393</v>
      </c>
      <c r="O184" s="330">
        <v>294.08899999999898</v>
      </c>
      <c r="P184" s="330">
        <v>202.17599999999899</v>
      </c>
      <c r="Q184" s="330">
        <v>479.78700000000498</v>
      </c>
      <c r="R184" s="330">
        <v>2694.18700000016</v>
      </c>
      <c r="S184" s="330" t="s">
        <v>562</v>
      </c>
      <c r="T184" s="330">
        <v>0</v>
      </c>
      <c r="U184" s="330">
        <v>0</v>
      </c>
    </row>
    <row r="185" spans="1:21">
      <c r="A185" s="422">
        <v>45480</v>
      </c>
      <c r="B185" s="330" t="s">
        <v>738</v>
      </c>
      <c r="C185" s="330">
        <v>3</v>
      </c>
      <c r="D185" s="330" t="s">
        <v>39</v>
      </c>
      <c r="E185" s="330" t="s">
        <v>54</v>
      </c>
      <c r="F185" s="330" t="s">
        <v>562</v>
      </c>
      <c r="G185" s="330">
        <v>24.541</v>
      </c>
      <c r="H185" s="330">
        <v>0</v>
      </c>
      <c r="I185" s="330">
        <v>0</v>
      </c>
      <c r="J185" s="330">
        <v>0</v>
      </c>
      <c r="K185" s="330">
        <v>0</v>
      </c>
      <c r="L185" s="330">
        <v>0</v>
      </c>
      <c r="M185" s="330">
        <v>24.541</v>
      </c>
      <c r="N185" s="330">
        <v>24.541</v>
      </c>
      <c r="O185" s="330">
        <v>0</v>
      </c>
      <c r="P185" s="330">
        <v>0</v>
      </c>
      <c r="Q185" s="330">
        <v>0</v>
      </c>
      <c r="R185" s="330">
        <v>24.541</v>
      </c>
      <c r="S185" s="330" t="s">
        <v>602</v>
      </c>
      <c r="T185" s="330">
        <v>24.541</v>
      </c>
      <c r="U185" s="330">
        <v>0</v>
      </c>
    </row>
    <row r="186" spans="1:21">
      <c r="A186" s="422">
        <v>45480</v>
      </c>
      <c r="B186" s="330" t="s">
        <v>738</v>
      </c>
      <c r="C186" s="330">
        <v>3</v>
      </c>
      <c r="D186" s="330" t="s">
        <v>39</v>
      </c>
      <c r="E186" s="330" t="s">
        <v>54</v>
      </c>
      <c r="F186" s="330" t="s">
        <v>562</v>
      </c>
      <c r="G186" s="330">
        <v>5.7960000000000003</v>
      </c>
      <c r="H186" s="330">
        <v>0</v>
      </c>
      <c r="I186" s="330">
        <v>0</v>
      </c>
      <c r="J186" s="330">
        <v>0</v>
      </c>
      <c r="K186" s="330">
        <v>0</v>
      </c>
      <c r="L186" s="330">
        <v>0</v>
      </c>
      <c r="M186" s="330">
        <v>0</v>
      </c>
      <c r="N186" s="330">
        <v>0</v>
      </c>
      <c r="O186" s="330">
        <v>0</v>
      </c>
      <c r="P186" s="330">
        <v>0</v>
      </c>
      <c r="Q186" s="330">
        <v>0</v>
      </c>
      <c r="R186" s="330">
        <v>5.7960000000000003</v>
      </c>
      <c r="S186" s="330" t="s">
        <v>630</v>
      </c>
      <c r="T186" s="330">
        <v>12.712</v>
      </c>
      <c r="U186" s="330">
        <v>0</v>
      </c>
    </row>
    <row r="187" spans="1:21">
      <c r="A187" s="422">
        <v>45480</v>
      </c>
      <c r="B187" s="330" t="s">
        <v>738</v>
      </c>
      <c r="C187" s="330">
        <v>3</v>
      </c>
      <c r="D187" s="330" t="s">
        <v>39</v>
      </c>
      <c r="E187" s="330" t="s">
        <v>54</v>
      </c>
      <c r="F187" s="330" t="s">
        <v>577</v>
      </c>
      <c r="G187" s="330">
        <v>38.204999999999899</v>
      </c>
      <c r="H187" s="330">
        <v>0</v>
      </c>
      <c r="I187" s="330">
        <v>0</v>
      </c>
      <c r="J187" s="330">
        <v>0</v>
      </c>
      <c r="K187" s="330">
        <v>6.2130000000000001</v>
      </c>
      <c r="L187" s="330">
        <v>0</v>
      </c>
      <c r="M187" s="330">
        <v>31.8949999999999</v>
      </c>
      <c r="N187" s="330">
        <v>28.029</v>
      </c>
      <c r="O187" s="330">
        <v>1.998</v>
      </c>
      <c r="P187" s="330">
        <v>0</v>
      </c>
      <c r="Q187" s="330">
        <v>2.2010000000000001</v>
      </c>
      <c r="R187" s="330">
        <v>38.204999999999899</v>
      </c>
      <c r="S187" s="330" t="s">
        <v>562</v>
      </c>
      <c r="T187" s="330">
        <v>0</v>
      </c>
      <c r="U187" s="330">
        <v>38.204999999999899</v>
      </c>
    </row>
    <row r="188" spans="1:21">
      <c r="A188" s="422">
        <v>45480</v>
      </c>
      <c r="B188" s="330" t="s">
        <v>738</v>
      </c>
      <c r="C188" s="330">
        <v>3</v>
      </c>
      <c r="D188" s="330" t="s">
        <v>39</v>
      </c>
      <c r="E188" s="330" t="s">
        <v>54</v>
      </c>
      <c r="F188" s="330" t="s">
        <v>578</v>
      </c>
      <c r="G188" s="330">
        <v>8.0939999999999994</v>
      </c>
      <c r="H188" s="330">
        <v>8.0939999999999994</v>
      </c>
      <c r="I188" s="330">
        <v>0</v>
      </c>
      <c r="J188" s="330">
        <v>0</v>
      </c>
      <c r="K188" s="330">
        <v>6.7000000000000004E-2</v>
      </c>
      <c r="L188" s="330">
        <v>0</v>
      </c>
      <c r="M188" s="330">
        <v>8.0269999999999992</v>
      </c>
      <c r="N188" s="330">
        <v>8.0269999999999992</v>
      </c>
      <c r="O188" s="330">
        <v>0</v>
      </c>
      <c r="P188" s="330">
        <v>0</v>
      </c>
      <c r="Q188" s="330">
        <v>0</v>
      </c>
      <c r="R188" s="330">
        <v>8.0939999999999994</v>
      </c>
      <c r="S188" s="330" t="s">
        <v>562</v>
      </c>
      <c r="T188" s="330">
        <v>0</v>
      </c>
      <c r="U188" s="330">
        <v>8.0939999999999994</v>
      </c>
    </row>
    <row r="189" spans="1:21">
      <c r="A189" s="422">
        <v>45480</v>
      </c>
      <c r="B189" s="330" t="s">
        <v>738</v>
      </c>
      <c r="C189" s="330">
        <v>3</v>
      </c>
      <c r="D189" s="330" t="s">
        <v>39</v>
      </c>
      <c r="E189" s="330" t="s">
        <v>44</v>
      </c>
      <c r="F189" s="330" t="s">
        <v>562</v>
      </c>
      <c r="G189" s="330">
        <v>2820.8520000001599</v>
      </c>
      <c r="H189" s="330">
        <v>0</v>
      </c>
      <c r="I189" s="330">
        <v>9.99</v>
      </c>
      <c r="J189" s="330">
        <v>0</v>
      </c>
      <c r="K189" s="330">
        <v>99.735999999999905</v>
      </c>
      <c r="L189" s="330">
        <v>1.466</v>
      </c>
      <c r="M189" s="330">
        <v>1046.1869999999799</v>
      </c>
      <c r="N189" s="330">
        <v>283.71100000000098</v>
      </c>
      <c r="O189" s="330">
        <v>140.86899999999901</v>
      </c>
      <c r="P189" s="330">
        <v>25.791</v>
      </c>
      <c r="Q189" s="330">
        <v>628.59700000000396</v>
      </c>
      <c r="R189" s="330">
        <v>2819.38600000016</v>
      </c>
      <c r="S189" s="330" t="s">
        <v>562</v>
      </c>
      <c r="T189" s="330">
        <v>0</v>
      </c>
      <c r="U189" s="330">
        <v>0</v>
      </c>
    </row>
    <row r="190" spans="1:21">
      <c r="A190" s="422">
        <v>45480</v>
      </c>
      <c r="B190" s="330" t="s">
        <v>738</v>
      </c>
      <c r="C190" s="330">
        <v>3</v>
      </c>
      <c r="D190" s="330" t="s">
        <v>39</v>
      </c>
      <c r="E190" s="330" t="s">
        <v>44</v>
      </c>
      <c r="F190" s="330" t="s">
        <v>562</v>
      </c>
      <c r="G190" s="330">
        <v>48.994000000000099</v>
      </c>
      <c r="H190" s="330">
        <v>0</v>
      </c>
      <c r="I190" s="330">
        <v>0</v>
      </c>
      <c r="J190" s="330">
        <v>0</v>
      </c>
      <c r="K190" s="330">
        <v>0.26700000000000002</v>
      </c>
      <c r="L190" s="330">
        <v>0</v>
      </c>
      <c r="M190" s="330">
        <v>0</v>
      </c>
      <c r="N190" s="330">
        <v>0</v>
      </c>
      <c r="O190" s="330">
        <v>0</v>
      </c>
      <c r="P190" s="330">
        <v>0</v>
      </c>
      <c r="Q190" s="330">
        <v>0</v>
      </c>
      <c r="R190" s="330">
        <v>48.994000000000099</v>
      </c>
      <c r="S190" s="330" t="s">
        <v>604</v>
      </c>
      <c r="T190" s="330">
        <v>48.994000000000099</v>
      </c>
      <c r="U190" s="330">
        <v>0</v>
      </c>
    </row>
    <row r="191" spans="1:21">
      <c r="A191" s="422">
        <v>45480</v>
      </c>
      <c r="B191" s="330" t="s">
        <v>738</v>
      </c>
      <c r="C191" s="330">
        <v>3</v>
      </c>
      <c r="D191" s="330" t="s">
        <v>39</v>
      </c>
      <c r="E191" s="330" t="s">
        <v>44</v>
      </c>
      <c r="F191" s="330" t="s">
        <v>565</v>
      </c>
      <c r="G191" s="330">
        <v>140.65199999999999</v>
      </c>
      <c r="H191" s="330">
        <v>0</v>
      </c>
      <c r="I191" s="330">
        <v>0</v>
      </c>
      <c r="J191" s="330">
        <v>0</v>
      </c>
      <c r="K191" s="330">
        <v>58.081000000000003</v>
      </c>
      <c r="L191" s="330">
        <v>0</v>
      </c>
      <c r="M191" s="330">
        <v>126.398</v>
      </c>
      <c r="N191" s="330">
        <v>125.399</v>
      </c>
      <c r="O191" s="330">
        <v>1.3320000000000001</v>
      </c>
      <c r="P191" s="330">
        <v>0</v>
      </c>
      <c r="Q191" s="330">
        <v>0</v>
      </c>
      <c r="R191" s="330">
        <v>140.65199999999999</v>
      </c>
      <c r="S191" s="330" t="s">
        <v>562</v>
      </c>
      <c r="T191" s="330">
        <v>0</v>
      </c>
      <c r="U191" s="330">
        <v>140.65199999999999</v>
      </c>
    </row>
    <row r="192" spans="1:21">
      <c r="A192" s="422">
        <v>45480</v>
      </c>
      <c r="B192" s="330" t="s">
        <v>738</v>
      </c>
      <c r="C192" s="330">
        <v>3</v>
      </c>
      <c r="D192" s="330" t="s">
        <v>21</v>
      </c>
      <c r="E192" s="330" t="s">
        <v>21</v>
      </c>
      <c r="F192" s="330" t="s">
        <v>562</v>
      </c>
      <c r="G192" s="330">
        <v>2412.1199999999899</v>
      </c>
      <c r="H192" s="330">
        <v>0</v>
      </c>
      <c r="I192" s="330">
        <v>0</v>
      </c>
      <c r="J192" s="330">
        <v>0</v>
      </c>
      <c r="K192" s="330">
        <v>193.25399999999999</v>
      </c>
      <c r="L192" s="330">
        <v>9.6969999999999992</v>
      </c>
      <c r="M192" s="330">
        <v>1143.5650000000201</v>
      </c>
      <c r="N192" s="330">
        <v>456.09899999999999</v>
      </c>
      <c r="O192" s="330">
        <v>230.80499999999799</v>
      </c>
      <c r="P192" s="330">
        <v>0</v>
      </c>
      <c r="Q192" s="330">
        <v>487.29699999999201</v>
      </c>
      <c r="R192" s="330">
        <v>2402.4229999999998</v>
      </c>
      <c r="S192" s="330" t="s">
        <v>562</v>
      </c>
      <c r="T192" s="330">
        <v>0</v>
      </c>
      <c r="U192" s="330">
        <v>0</v>
      </c>
    </row>
    <row r="193" spans="1:21">
      <c r="A193" s="422">
        <v>45480</v>
      </c>
      <c r="B193" s="330" t="s">
        <v>738</v>
      </c>
      <c r="C193" s="330">
        <v>3</v>
      </c>
      <c r="D193" s="330" t="s">
        <v>21</v>
      </c>
      <c r="E193" s="330" t="s">
        <v>21</v>
      </c>
      <c r="F193" s="330" t="s">
        <v>562</v>
      </c>
      <c r="G193" s="330">
        <v>7.8319999999999999</v>
      </c>
      <c r="H193" s="330">
        <v>0</v>
      </c>
      <c r="I193" s="330">
        <v>0</v>
      </c>
      <c r="J193" s="330">
        <v>0</v>
      </c>
      <c r="K193" s="330">
        <v>0.73299999999999998</v>
      </c>
      <c r="L193" s="330">
        <v>0</v>
      </c>
      <c r="M193" s="330">
        <v>6.2320000000000002</v>
      </c>
      <c r="N193" s="330">
        <v>5.798</v>
      </c>
      <c r="O193" s="330">
        <v>0.434</v>
      </c>
      <c r="P193" s="330">
        <v>0</v>
      </c>
      <c r="Q193" s="330">
        <v>0</v>
      </c>
      <c r="R193" s="330">
        <v>7.8319999999999999</v>
      </c>
      <c r="S193" s="330" t="s">
        <v>674</v>
      </c>
      <c r="T193" s="330">
        <v>7.8319999999999999</v>
      </c>
      <c r="U193" s="330">
        <v>0</v>
      </c>
    </row>
    <row r="194" spans="1:21">
      <c r="A194" s="422">
        <v>45480</v>
      </c>
      <c r="B194" s="330" t="s">
        <v>738</v>
      </c>
      <c r="C194" s="330">
        <v>3</v>
      </c>
      <c r="D194" s="330" t="s">
        <v>21</v>
      </c>
      <c r="E194" s="330" t="s">
        <v>21</v>
      </c>
      <c r="F194" s="330" t="s">
        <v>562</v>
      </c>
      <c r="G194" s="330">
        <v>6.6619999999999999</v>
      </c>
      <c r="H194" s="330">
        <v>0</v>
      </c>
      <c r="I194" s="330">
        <v>0</v>
      </c>
      <c r="J194" s="330">
        <v>0</v>
      </c>
      <c r="K194" s="330">
        <v>5.7960000000000003</v>
      </c>
      <c r="L194" s="330">
        <v>0</v>
      </c>
      <c r="M194" s="330">
        <v>4.7969999999999997</v>
      </c>
      <c r="N194" s="330">
        <v>4.7969999999999997</v>
      </c>
      <c r="O194" s="330">
        <v>0</v>
      </c>
      <c r="P194" s="330">
        <v>0</v>
      </c>
      <c r="Q194" s="330">
        <v>0</v>
      </c>
      <c r="R194" s="330">
        <v>6.6619999999999999</v>
      </c>
      <c r="S194" s="330" t="s">
        <v>631</v>
      </c>
      <c r="T194" s="330">
        <v>6.6619999999999999</v>
      </c>
      <c r="U194" s="330">
        <v>0</v>
      </c>
    </row>
    <row r="195" spans="1:21">
      <c r="A195" s="422">
        <v>45480</v>
      </c>
      <c r="B195" s="330" t="s">
        <v>738</v>
      </c>
      <c r="C195" s="330">
        <v>3</v>
      </c>
      <c r="D195" s="330" t="s">
        <v>21</v>
      </c>
      <c r="E195" s="330" t="s">
        <v>21</v>
      </c>
      <c r="F195" s="330" t="s">
        <v>562</v>
      </c>
      <c r="G195" s="330">
        <v>25.056999999999999</v>
      </c>
      <c r="H195" s="330">
        <v>0</v>
      </c>
      <c r="I195" s="330">
        <v>0</v>
      </c>
      <c r="J195" s="330">
        <v>0</v>
      </c>
      <c r="K195" s="330">
        <v>18.66</v>
      </c>
      <c r="L195" s="330">
        <v>0</v>
      </c>
      <c r="M195" s="330">
        <v>24.257999999999999</v>
      </c>
      <c r="N195" s="330">
        <v>24.257999999999999</v>
      </c>
      <c r="O195" s="330">
        <v>0</v>
      </c>
      <c r="P195" s="330">
        <v>0</v>
      </c>
      <c r="Q195" s="330">
        <v>0</v>
      </c>
      <c r="R195" s="330">
        <v>25.056999999999999</v>
      </c>
      <c r="S195" s="330" t="s">
        <v>672</v>
      </c>
      <c r="T195" s="330">
        <v>25.056999999999999</v>
      </c>
      <c r="U195" s="330">
        <v>0</v>
      </c>
    </row>
    <row r="196" spans="1:21">
      <c r="A196" s="422">
        <v>45480</v>
      </c>
      <c r="B196" s="330" t="s">
        <v>738</v>
      </c>
      <c r="C196" s="330">
        <v>3</v>
      </c>
      <c r="D196" s="330" t="s">
        <v>21</v>
      </c>
      <c r="E196" s="330" t="s">
        <v>21</v>
      </c>
      <c r="F196" s="330" t="s">
        <v>562</v>
      </c>
      <c r="G196" s="330">
        <v>15.727</v>
      </c>
      <c r="H196" s="330">
        <v>0</v>
      </c>
      <c r="I196" s="330">
        <v>0</v>
      </c>
      <c r="J196" s="330">
        <v>0</v>
      </c>
      <c r="K196" s="330">
        <v>9.33</v>
      </c>
      <c r="L196" s="330">
        <v>0</v>
      </c>
      <c r="M196" s="330">
        <v>14.928000000000001</v>
      </c>
      <c r="N196" s="330">
        <v>14.928000000000001</v>
      </c>
      <c r="O196" s="330">
        <v>0</v>
      </c>
      <c r="P196" s="330">
        <v>0</v>
      </c>
      <c r="Q196" s="330">
        <v>0</v>
      </c>
      <c r="R196" s="330">
        <v>15.727</v>
      </c>
      <c r="S196" s="330" t="s">
        <v>673</v>
      </c>
      <c r="T196" s="330">
        <v>15.727</v>
      </c>
      <c r="U196" s="330">
        <v>0</v>
      </c>
    </row>
    <row r="197" spans="1:21">
      <c r="A197" s="422">
        <v>45480</v>
      </c>
      <c r="B197" s="330" t="s">
        <v>738</v>
      </c>
      <c r="C197" s="330">
        <v>3</v>
      </c>
      <c r="D197" s="330" t="s">
        <v>21</v>
      </c>
      <c r="E197" s="330" t="s">
        <v>21</v>
      </c>
      <c r="F197" s="330" t="s">
        <v>562</v>
      </c>
      <c r="G197" s="330">
        <v>14.805999999999999</v>
      </c>
      <c r="H197" s="330">
        <v>0</v>
      </c>
      <c r="I197" s="330">
        <v>0</v>
      </c>
      <c r="J197" s="330">
        <v>0</v>
      </c>
      <c r="K197" s="330">
        <v>6.3360000000000003</v>
      </c>
      <c r="L197" s="330">
        <v>0</v>
      </c>
      <c r="M197" s="330">
        <v>14.273</v>
      </c>
      <c r="N197" s="330">
        <v>14.273</v>
      </c>
      <c r="O197" s="330">
        <v>0</v>
      </c>
      <c r="P197" s="330">
        <v>0</v>
      </c>
      <c r="Q197" s="330">
        <v>0</v>
      </c>
      <c r="R197" s="330">
        <v>14.805999999999999</v>
      </c>
      <c r="S197" s="330" t="s">
        <v>661</v>
      </c>
      <c r="T197" s="330">
        <v>14.805999999999999</v>
      </c>
      <c r="U197" s="330">
        <v>0</v>
      </c>
    </row>
    <row r="198" spans="1:21">
      <c r="A198" s="422">
        <v>45480</v>
      </c>
      <c r="B198" s="330" t="s">
        <v>738</v>
      </c>
      <c r="C198" s="330">
        <v>3</v>
      </c>
      <c r="D198" s="330" t="s">
        <v>21</v>
      </c>
      <c r="E198" s="330" t="s">
        <v>21</v>
      </c>
      <c r="F198" s="330" t="s">
        <v>756</v>
      </c>
      <c r="G198" s="330">
        <v>33.590000000000003</v>
      </c>
      <c r="H198" s="330">
        <v>0</v>
      </c>
      <c r="I198" s="330">
        <v>0</v>
      </c>
      <c r="J198" s="330">
        <v>0</v>
      </c>
      <c r="K198" s="330">
        <v>10.33</v>
      </c>
      <c r="L198" s="330">
        <v>0</v>
      </c>
      <c r="M198" s="330">
        <v>31.06</v>
      </c>
      <c r="N198" s="330">
        <v>30.727</v>
      </c>
      <c r="O198" s="330">
        <v>0.33300000000000002</v>
      </c>
      <c r="P198" s="330">
        <v>0</v>
      </c>
      <c r="Q198" s="330">
        <v>0</v>
      </c>
      <c r="R198" s="330">
        <v>33.590000000000003</v>
      </c>
      <c r="S198" s="330" t="s">
        <v>562</v>
      </c>
      <c r="T198" s="330">
        <v>0</v>
      </c>
      <c r="U198" s="330">
        <v>33.590000000000003</v>
      </c>
    </row>
    <row r="199" spans="1:21">
      <c r="A199" s="422">
        <v>45480</v>
      </c>
      <c r="B199" s="330" t="s">
        <v>738</v>
      </c>
      <c r="C199" s="330">
        <v>3</v>
      </c>
      <c r="D199" s="330" t="s">
        <v>22</v>
      </c>
      <c r="E199" s="330" t="s">
        <v>22</v>
      </c>
      <c r="F199" s="330" t="s">
        <v>562</v>
      </c>
      <c r="G199" s="330">
        <v>2564.02400000028</v>
      </c>
      <c r="H199" s="330">
        <v>0</v>
      </c>
      <c r="I199" s="330">
        <v>0</v>
      </c>
      <c r="J199" s="330">
        <v>0</v>
      </c>
      <c r="K199" s="330">
        <v>79.989999999999895</v>
      </c>
      <c r="L199" s="330">
        <v>18.385000000000002</v>
      </c>
      <c r="M199" s="330">
        <v>1083.41499999998</v>
      </c>
      <c r="N199" s="330">
        <v>520.19600000000696</v>
      </c>
      <c r="O199" s="330">
        <v>167.045999999999</v>
      </c>
      <c r="P199" s="330">
        <v>47.285999999999902</v>
      </c>
      <c r="Q199" s="330">
        <v>356.545999999998</v>
      </c>
      <c r="R199" s="330">
        <v>2545.6390000002698</v>
      </c>
      <c r="S199" s="330" t="s">
        <v>562</v>
      </c>
      <c r="T199" s="330">
        <v>0</v>
      </c>
      <c r="U199" s="330">
        <v>0</v>
      </c>
    </row>
    <row r="200" spans="1:21">
      <c r="A200" s="422">
        <v>45480</v>
      </c>
      <c r="B200" s="330" t="s">
        <v>738</v>
      </c>
      <c r="C200" s="330">
        <v>3</v>
      </c>
      <c r="D200" s="330" t="s">
        <v>22</v>
      </c>
      <c r="E200" s="330" t="s">
        <v>22</v>
      </c>
      <c r="F200" s="330" t="s">
        <v>562</v>
      </c>
      <c r="G200" s="330">
        <v>43.115000000000002</v>
      </c>
      <c r="H200" s="330">
        <v>0</v>
      </c>
      <c r="I200" s="330">
        <v>0</v>
      </c>
      <c r="J200" s="330">
        <v>0</v>
      </c>
      <c r="K200" s="330">
        <v>5.3129999999999997</v>
      </c>
      <c r="L200" s="330">
        <v>0</v>
      </c>
      <c r="M200" s="330">
        <v>36.302999999999997</v>
      </c>
      <c r="N200" s="330">
        <v>34.770000000000003</v>
      </c>
      <c r="O200" s="330">
        <v>0.33300000000000002</v>
      </c>
      <c r="P200" s="330">
        <v>0</v>
      </c>
      <c r="Q200" s="330">
        <v>1.2</v>
      </c>
      <c r="R200" s="330">
        <v>43.115000000000002</v>
      </c>
      <c r="S200" s="330" t="s">
        <v>632</v>
      </c>
      <c r="T200" s="330">
        <v>43.115000000000002</v>
      </c>
      <c r="U200" s="330">
        <v>0</v>
      </c>
    </row>
    <row r="201" spans="1:21">
      <c r="A201" s="422">
        <v>45480</v>
      </c>
      <c r="B201" s="330" t="s">
        <v>738</v>
      </c>
      <c r="C201" s="330">
        <v>3</v>
      </c>
      <c r="D201" s="330" t="s">
        <v>22</v>
      </c>
      <c r="E201" s="330" t="s">
        <v>22</v>
      </c>
      <c r="F201" s="330" t="s">
        <v>757</v>
      </c>
      <c r="G201" s="330">
        <v>2.931</v>
      </c>
      <c r="H201" s="330">
        <v>0</v>
      </c>
      <c r="I201" s="330">
        <v>0</v>
      </c>
      <c r="J201" s="330">
        <v>0</v>
      </c>
      <c r="K201" s="330">
        <v>0</v>
      </c>
      <c r="L201" s="330">
        <v>0</v>
      </c>
      <c r="M201" s="330">
        <v>0.66600000000000004</v>
      </c>
      <c r="N201" s="330">
        <v>0.33300000000000002</v>
      </c>
      <c r="O201" s="330">
        <v>0.33300000000000002</v>
      </c>
      <c r="P201" s="330">
        <v>0</v>
      </c>
      <c r="Q201" s="330">
        <v>0</v>
      </c>
      <c r="R201" s="330">
        <v>2.931</v>
      </c>
      <c r="S201" s="330" t="s">
        <v>562</v>
      </c>
      <c r="T201" s="330">
        <v>0</v>
      </c>
      <c r="U201" s="330">
        <v>2.931</v>
      </c>
    </row>
    <row r="202" spans="1:21">
      <c r="A202" s="422">
        <v>45480</v>
      </c>
      <c r="B202" s="330" t="s">
        <v>738</v>
      </c>
      <c r="C202" s="330">
        <v>3</v>
      </c>
      <c r="D202" s="330" t="s">
        <v>23</v>
      </c>
      <c r="E202" s="330" t="s">
        <v>23</v>
      </c>
      <c r="F202" s="330" t="s">
        <v>562</v>
      </c>
      <c r="G202" s="330">
        <v>2488.0000000002001</v>
      </c>
      <c r="H202" s="330">
        <v>0</v>
      </c>
      <c r="I202" s="330">
        <v>0</v>
      </c>
      <c r="J202" s="330">
        <v>0</v>
      </c>
      <c r="K202" s="330">
        <v>12.641</v>
      </c>
      <c r="L202" s="330">
        <v>71.471999999999895</v>
      </c>
      <c r="M202" s="330">
        <v>756.02200000001596</v>
      </c>
      <c r="N202" s="330">
        <v>302.21800000000098</v>
      </c>
      <c r="O202" s="330">
        <v>177.509999999999</v>
      </c>
      <c r="P202" s="330">
        <v>0</v>
      </c>
      <c r="Q202" s="330">
        <v>276.29399999999902</v>
      </c>
      <c r="R202" s="330">
        <v>2416.5280000001999</v>
      </c>
      <c r="S202" s="330" t="s">
        <v>562</v>
      </c>
      <c r="T202" s="330">
        <v>0</v>
      </c>
      <c r="U202" s="330">
        <v>0</v>
      </c>
    </row>
    <row r="203" spans="1:21">
      <c r="A203" s="422">
        <v>45480</v>
      </c>
      <c r="B203" s="330" t="s">
        <v>738</v>
      </c>
      <c r="C203" s="330">
        <v>3</v>
      </c>
      <c r="D203" s="330" t="s">
        <v>23</v>
      </c>
      <c r="E203" s="330" t="s">
        <v>23</v>
      </c>
      <c r="F203" s="330" t="s">
        <v>758</v>
      </c>
      <c r="G203" s="330">
        <v>13.693</v>
      </c>
      <c r="H203" s="330">
        <v>0</v>
      </c>
      <c r="I203" s="330">
        <v>0</v>
      </c>
      <c r="J203" s="330">
        <v>0</v>
      </c>
      <c r="K203" s="330">
        <v>0</v>
      </c>
      <c r="L203" s="330">
        <v>0</v>
      </c>
      <c r="M203" s="330">
        <v>12.327</v>
      </c>
      <c r="N203" s="330">
        <v>12.26</v>
      </c>
      <c r="O203" s="330">
        <v>0</v>
      </c>
      <c r="P203" s="330">
        <v>0</v>
      </c>
      <c r="Q203" s="330">
        <v>6.7000000000000004E-2</v>
      </c>
      <c r="R203" s="330">
        <v>13.693</v>
      </c>
      <c r="S203" s="330" t="s">
        <v>562</v>
      </c>
      <c r="T203" s="330">
        <v>0</v>
      </c>
      <c r="U203" s="330">
        <v>13.693</v>
      </c>
    </row>
    <row r="204" spans="1:21">
      <c r="A204" s="422">
        <v>45480</v>
      </c>
      <c r="B204" s="330" t="s">
        <v>738</v>
      </c>
      <c r="C204" s="330">
        <v>3</v>
      </c>
      <c r="D204" s="330" t="s">
        <v>38</v>
      </c>
      <c r="E204" s="330" t="s">
        <v>38</v>
      </c>
      <c r="F204" s="330" t="s">
        <v>562</v>
      </c>
      <c r="G204" s="330">
        <v>5225.6249999991196</v>
      </c>
      <c r="H204" s="330">
        <v>0</v>
      </c>
      <c r="I204" s="330">
        <v>4.3289999999999997</v>
      </c>
      <c r="J204" s="330">
        <v>0</v>
      </c>
      <c r="K204" s="330">
        <v>187.09299999999899</v>
      </c>
      <c r="L204" s="330">
        <v>40.402000000000001</v>
      </c>
      <c r="M204" s="330">
        <v>2583.2729999999401</v>
      </c>
      <c r="N204" s="330">
        <v>1185.7750000000401</v>
      </c>
      <c r="O204" s="330">
        <v>44.289000000000001</v>
      </c>
      <c r="P204" s="330">
        <v>17.321999999999999</v>
      </c>
      <c r="Q204" s="330">
        <v>1353.2090000000101</v>
      </c>
      <c r="R204" s="330">
        <v>5185.2229999991396</v>
      </c>
      <c r="S204" s="330" t="s">
        <v>562</v>
      </c>
      <c r="T204" s="330">
        <v>0</v>
      </c>
      <c r="U204" s="330">
        <v>0</v>
      </c>
    </row>
    <row r="205" spans="1:21">
      <c r="A205" s="422">
        <v>45480</v>
      </c>
      <c r="B205" s="330" t="s">
        <v>738</v>
      </c>
      <c r="C205" s="330">
        <v>3</v>
      </c>
      <c r="D205" s="330" t="s">
        <v>38</v>
      </c>
      <c r="E205" s="330" t="s">
        <v>38</v>
      </c>
      <c r="F205" s="330" t="s">
        <v>562</v>
      </c>
      <c r="G205" s="330">
        <v>15.259</v>
      </c>
      <c r="H205" s="330">
        <v>0</v>
      </c>
      <c r="I205" s="330">
        <v>0</v>
      </c>
      <c r="J205" s="330">
        <v>0</v>
      </c>
      <c r="K205" s="330">
        <v>0.53300000000000003</v>
      </c>
      <c r="L205" s="330">
        <v>0</v>
      </c>
      <c r="M205" s="330">
        <v>0</v>
      </c>
      <c r="N205" s="330">
        <v>0</v>
      </c>
      <c r="O205" s="330">
        <v>0</v>
      </c>
      <c r="P205" s="330">
        <v>0</v>
      </c>
      <c r="Q205" s="330">
        <v>0</v>
      </c>
      <c r="R205" s="330">
        <v>15.259</v>
      </c>
      <c r="S205" s="330" t="s">
        <v>745</v>
      </c>
      <c r="T205" s="330">
        <v>15.259</v>
      </c>
      <c r="U205" s="330">
        <v>0</v>
      </c>
    </row>
    <row r="206" spans="1:21">
      <c r="A206" s="422">
        <v>45480</v>
      </c>
      <c r="B206" s="330" t="s">
        <v>738</v>
      </c>
      <c r="C206" s="330">
        <v>3</v>
      </c>
      <c r="D206" s="330" t="s">
        <v>38</v>
      </c>
      <c r="E206" s="330" t="s">
        <v>38</v>
      </c>
      <c r="F206" s="330" t="s">
        <v>562</v>
      </c>
      <c r="G206" s="330">
        <v>74.832000000000093</v>
      </c>
      <c r="H206" s="330">
        <v>0</v>
      </c>
      <c r="I206" s="330">
        <v>0</v>
      </c>
      <c r="J206" s="330">
        <v>0</v>
      </c>
      <c r="K206" s="330">
        <v>42.883000000000003</v>
      </c>
      <c r="L206" s="330">
        <v>0</v>
      </c>
      <c r="M206" s="330">
        <v>0</v>
      </c>
      <c r="N206" s="330">
        <v>0</v>
      </c>
      <c r="O206" s="330">
        <v>0</v>
      </c>
      <c r="P206" s="330">
        <v>0</v>
      </c>
      <c r="Q206" s="330">
        <v>0</v>
      </c>
      <c r="R206" s="330">
        <v>74.832000000000093</v>
      </c>
      <c r="S206" s="330" t="s">
        <v>747</v>
      </c>
      <c r="T206" s="330">
        <v>74.832000000000093</v>
      </c>
      <c r="U206" s="330">
        <v>0</v>
      </c>
    </row>
    <row r="207" spans="1:21">
      <c r="A207" s="422">
        <v>45480</v>
      </c>
      <c r="B207" s="330" t="s">
        <v>738</v>
      </c>
      <c r="C207" s="330">
        <v>3</v>
      </c>
      <c r="D207" s="330" t="s">
        <v>38</v>
      </c>
      <c r="E207" s="330" t="s">
        <v>38</v>
      </c>
      <c r="F207" s="330" t="s">
        <v>562</v>
      </c>
      <c r="G207" s="330">
        <v>9.3450000000000006</v>
      </c>
      <c r="H207" s="330">
        <v>0</v>
      </c>
      <c r="I207" s="330">
        <v>0</v>
      </c>
      <c r="J207" s="330">
        <v>0</v>
      </c>
      <c r="K207" s="330">
        <v>7.7430000000000003</v>
      </c>
      <c r="L207" s="330">
        <v>0</v>
      </c>
      <c r="M207" s="330">
        <v>0</v>
      </c>
      <c r="N207" s="330">
        <v>0</v>
      </c>
      <c r="O207" s="330">
        <v>0</v>
      </c>
      <c r="P207" s="330">
        <v>0</v>
      </c>
      <c r="Q207" s="330">
        <v>0</v>
      </c>
      <c r="R207" s="330">
        <v>9.3450000000000006</v>
      </c>
      <c r="S207" s="330" t="s">
        <v>608</v>
      </c>
      <c r="T207" s="330">
        <v>9.3450000000000006</v>
      </c>
      <c r="U207" s="330">
        <v>0</v>
      </c>
    </row>
    <row r="208" spans="1:21">
      <c r="A208" s="422">
        <v>45480</v>
      </c>
      <c r="B208" s="330" t="s">
        <v>738</v>
      </c>
      <c r="C208" s="330">
        <v>3</v>
      </c>
      <c r="D208" s="330" t="s">
        <v>38</v>
      </c>
      <c r="E208" s="330" t="s">
        <v>38</v>
      </c>
      <c r="F208" s="330" t="s">
        <v>562</v>
      </c>
      <c r="G208" s="330">
        <v>76.02</v>
      </c>
      <c r="H208" s="330">
        <v>0</v>
      </c>
      <c r="I208" s="330">
        <v>0</v>
      </c>
      <c r="J208" s="330">
        <v>0</v>
      </c>
      <c r="K208" s="330">
        <v>49.412999999999997</v>
      </c>
      <c r="L208" s="330">
        <v>0</v>
      </c>
      <c r="M208" s="330">
        <v>76.02</v>
      </c>
      <c r="N208" s="330">
        <v>76.02</v>
      </c>
      <c r="O208" s="330">
        <v>0</v>
      </c>
      <c r="P208" s="330">
        <v>0</v>
      </c>
      <c r="Q208" s="330">
        <v>0</v>
      </c>
      <c r="R208" s="330">
        <v>76.02</v>
      </c>
      <c r="S208" s="330" t="s">
        <v>605</v>
      </c>
      <c r="T208" s="330">
        <v>76.02</v>
      </c>
      <c r="U208" s="330">
        <v>0</v>
      </c>
    </row>
    <row r="209" spans="1:21">
      <c r="A209" s="422">
        <v>45480</v>
      </c>
      <c r="B209" s="330" t="s">
        <v>738</v>
      </c>
      <c r="C209" s="330">
        <v>3</v>
      </c>
      <c r="D209" s="330" t="s">
        <v>38</v>
      </c>
      <c r="E209" s="330" t="s">
        <v>38</v>
      </c>
      <c r="F209" s="330" t="s">
        <v>562</v>
      </c>
      <c r="G209" s="330">
        <v>53.426000000000101</v>
      </c>
      <c r="H209" s="330">
        <v>0</v>
      </c>
      <c r="I209" s="330">
        <v>0</v>
      </c>
      <c r="J209" s="330">
        <v>0</v>
      </c>
      <c r="K209" s="330">
        <v>28.013999999999999</v>
      </c>
      <c r="L209" s="330">
        <v>0</v>
      </c>
      <c r="M209" s="330">
        <v>52.693000000000097</v>
      </c>
      <c r="N209" s="330">
        <v>52.693000000000097</v>
      </c>
      <c r="O209" s="330">
        <v>0</v>
      </c>
      <c r="P209" s="330">
        <v>0</v>
      </c>
      <c r="Q209" s="330">
        <v>0</v>
      </c>
      <c r="R209" s="330">
        <v>53.426000000000101</v>
      </c>
      <c r="S209" s="330" t="s">
        <v>606</v>
      </c>
      <c r="T209" s="330">
        <v>53.426000000000101</v>
      </c>
      <c r="U209" s="330">
        <v>0</v>
      </c>
    </row>
    <row r="210" spans="1:21">
      <c r="A210" s="422">
        <v>45480</v>
      </c>
      <c r="B210" s="330" t="s">
        <v>738</v>
      </c>
      <c r="C210" s="330">
        <v>3</v>
      </c>
      <c r="D210" s="330" t="s">
        <v>38</v>
      </c>
      <c r="E210" s="330" t="s">
        <v>38</v>
      </c>
      <c r="F210" s="330" t="s">
        <v>562</v>
      </c>
      <c r="G210" s="330">
        <v>19.594000000000001</v>
      </c>
      <c r="H210" s="330">
        <v>0</v>
      </c>
      <c r="I210" s="330">
        <v>0</v>
      </c>
      <c r="J210" s="330">
        <v>0</v>
      </c>
      <c r="K210" s="330">
        <v>0.8</v>
      </c>
      <c r="L210" s="330">
        <v>0</v>
      </c>
      <c r="M210" s="330">
        <v>0</v>
      </c>
      <c r="N210" s="330">
        <v>0</v>
      </c>
      <c r="O210" s="330">
        <v>0</v>
      </c>
      <c r="P210" s="330">
        <v>0</v>
      </c>
      <c r="Q210" s="330">
        <v>0</v>
      </c>
      <c r="R210" s="330">
        <v>19.594000000000001</v>
      </c>
      <c r="S210" s="330" t="s">
        <v>607</v>
      </c>
      <c r="T210" s="330">
        <v>19.594000000000001</v>
      </c>
      <c r="U210" s="330">
        <v>0</v>
      </c>
    </row>
    <row r="211" spans="1:21">
      <c r="A211" s="422">
        <v>45480</v>
      </c>
      <c r="B211" s="330" t="s">
        <v>738</v>
      </c>
      <c r="C211" s="330">
        <v>3</v>
      </c>
      <c r="D211" s="330" t="s">
        <v>38</v>
      </c>
      <c r="E211" s="330" t="s">
        <v>38</v>
      </c>
      <c r="F211" s="330" t="s">
        <v>759</v>
      </c>
      <c r="G211" s="330">
        <v>112.92</v>
      </c>
      <c r="H211" s="330">
        <v>112.92</v>
      </c>
      <c r="I211" s="330">
        <v>0</v>
      </c>
      <c r="J211" s="330">
        <v>0</v>
      </c>
      <c r="K211" s="330">
        <v>3.3650000000000002</v>
      </c>
      <c r="L211" s="330">
        <v>0</v>
      </c>
      <c r="M211" s="330">
        <v>112.587</v>
      </c>
      <c r="N211" s="330">
        <v>112.587</v>
      </c>
      <c r="O211" s="330">
        <v>0</v>
      </c>
      <c r="P211" s="330">
        <v>0</v>
      </c>
      <c r="Q211" s="330">
        <v>0</v>
      </c>
      <c r="R211" s="330">
        <v>112.92</v>
      </c>
      <c r="S211" s="330" t="s">
        <v>562</v>
      </c>
      <c r="T211" s="330">
        <v>0</v>
      </c>
      <c r="U211" s="330">
        <v>112.92</v>
      </c>
    </row>
    <row r="212" spans="1:21">
      <c r="A212" s="422">
        <v>45480</v>
      </c>
      <c r="B212" s="330" t="s">
        <v>738</v>
      </c>
      <c r="C212" s="330">
        <v>3</v>
      </c>
      <c r="D212" s="330" t="s">
        <v>38</v>
      </c>
      <c r="E212" s="330" t="s">
        <v>84</v>
      </c>
      <c r="F212" s="330" t="s">
        <v>562</v>
      </c>
      <c r="G212" s="330">
        <v>2360.69600000025</v>
      </c>
      <c r="H212" s="330">
        <v>0</v>
      </c>
      <c r="I212" s="330">
        <v>0</v>
      </c>
      <c r="J212" s="330">
        <v>0</v>
      </c>
      <c r="K212" s="330">
        <v>27.178000000000001</v>
      </c>
      <c r="L212" s="330">
        <v>41.425999999999902</v>
      </c>
      <c r="M212" s="330">
        <v>372.03500000000298</v>
      </c>
      <c r="N212" s="330">
        <v>166.373999999999</v>
      </c>
      <c r="O212" s="330">
        <v>171.694999999999</v>
      </c>
      <c r="P212" s="330">
        <v>49.616999999999798</v>
      </c>
      <c r="Q212" s="330">
        <v>0</v>
      </c>
      <c r="R212" s="330">
        <v>2319.2700000002501</v>
      </c>
      <c r="S212" s="330" t="s">
        <v>562</v>
      </c>
      <c r="T212" s="330">
        <v>0</v>
      </c>
      <c r="U212" s="330">
        <v>0</v>
      </c>
    </row>
    <row r="213" spans="1:21">
      <c r="A213" s="422">
        <v>45480</v>
      </c>
      <c r="B213" s="330" t="s">
        <v>738</v>
      </c>
      <c r="C213" s="330">
        <v>3</v>
      </c>
      <c r="D213" s="330" t="s">
        <v>25</v>
      </c>
      <c r="E213" s="330" t="s">
        <v>25</v>
      </c>
      <c r="F213" s="330" t="s">
        <v>562</v>
      </c>
      <c r="G213" s="330">
        <v>3416.2350000003598</v>
      </c>
      <c r="H213" s="330">
        <v>0</v>
      </c>
      <c r="I213" s="330">
        <v>0</v>
      </c>
      <c r="J213" s="330">
        <v>0</v>
      </c>
      <c r="K213" s="330">
        <v>241.53699999999901</v>
      </c>
      <c r="L213" s="330">
        <v>145.03099999999901</v>
      </c>
      <c r="M213" s="330">
        <v>1171.5610000000299</v>
      </c>
      <c r="N213" s="330">
        <v>445.99400000000497</v>
      </c>
      <c r="O213" s="330">
        <v>343.11100000000101</v>
      </c>
      <c r="P213" s="330">
        <v>93.709999999999695</v>
      </c>
      <c r="Q213" s="330">
        <v>303.73099999999999</v>
      </c>
      <c r="R213" s="330">
        <v>3271.2040000003499</v>
      </c>
      <c r="S213" s="330" t="s">
        <v>562</v>
      </c>
      <c r="T213" s="330">
        <v>0</v>
      </c>
      <c r="U213" s="330">
        <v>0</v>
      </c>
    </row>
    <row r="214" spans="1:21">
      <c r="A214" s="422">
        <v>45480</v>
      </c>
      <c r="B214" s="330" t="s">
        <v>738</v>
      </c>
      <c r="C214" s="330">
        <v>3</v>
      </c>
      <c r="D214" s="330" t="s">
        <v>25</v>
      </c>
      <c r="E214" s="330" t="s">
        <v>25</v>
      </c>
      <c r="F214" s="330" t="s">
        <v>572</v>
      </c>
      <c r="G214" s="330">
        <v>152.11599999999899</v>
      </c>
      <c r="H214" s="330">
        <v>0</v>
      </c>
      <c r="I214" s="330">
        <v>0</v>
      </c>
      <c r="J214" s="330">
        <v>0</v>
      </c>
      <c r="K214" s="330">
        <v>0</v>
      </c>
      <c r="L214" s="330">
        <v>6.06</v>
      </c>
      <c r="M214" s="330">
        <v>99.781999999999599</v>
      </c>
      <c r="N214" s="330">
        <v>11.654999999999999</v>
      </c>
      <c r="O214" s="330">
        <v>91.456999999999695</v>
      </c>
      <c r="P214" s="330">
        <v>0</v>
      </c>
      <c r="Q214" s="330">
        <v>0</v>
      </c>
      <c r="R214" s="330">
        <v>146.05599999999899</v>
      </c>
      <c r="S214" s="330" t="s">
        <v>562</v>
      </c>
      <c r="T214" s="330">
        <v>0</v>
      </c>
      <c r="U214" s="330">
        <v>152.11599999999899</v>
      </c>
    </row>
    <row r="215" spans="1:21">
      <c r="A215" s="422">
        <v>45480</v>
      </c>
      <c r="B215" s="330" t="s">
        <v>738</v>
      </c>
      <c r="C215" s="330">
        <v>3</v>
      </c>
      <c r="D215" s="330" t="s">
        <v>26</v>
      </c>
      <c r="E215" s="330" t="s">
        <v>26</v>
      </c>
      <c r="F215" s="330" t="s">
        <v>562</v>
      </c>
      <c r="G215" s="330">
        <v>1688.7550000001499</v>
      </c>
      <c r="H215" s="330">
        <v>0</v>
      </c>
      <c r="I215" s="330">
        <v>0</v>
      </c>
      <c r="J215" s="330">
        <v>0</v>
      </c>
      <c r="K215" s="330">
        <v>182.27099999999999</v>
      </c>
      <c r="L215" s="330">
        <v>3.5329999999999999</v>
      </c>
      <c r="M215" s="330">
        <v>608.78000000000895</v>
      </c>
      <c r="N215" s="330">
        <v>415.48200000000497</v>
      </c>
      <c r="O215" s="330">
        <v>46.619999999999898</v>
      </c>
      <c r="P215" s="330">
        <v>29.835999999999899</v>
      </c>
      <c r="Q215" s="330">
        <v>116.841999999999</v>
      </c>
      <c r="R215" s="330">
        <v>1685.22200000015</v>
      </c>
      <c r="S215" s="330" t="s">
        <v>562</v>
      </c>
      <c r="T215" s="330">
        <v>0</v>
      </c>
      <c r="U215" s="330">
        <v>0</v>
      </c>
    </row>
    <row r="216" spans="1:21">
      <c r="A216" s="422">
        <v>45480</v>
      </c>
      <c r="B216" s="330" t="s">
        <v>738</v>
      </c>
      <c r="C216" s="330">
        <v>3</v>
      </c>
      <c r="D216" s="330" t="s">
        <v>27</v>
      </c>
      <c r="E216" s="330" t="s">
        <v>27</v>
      </c>
      <c r="F216" s="330" t="s">
        <v>562</v>
      </c>
      <c r="G216" s="330">
        <v>1656.1130000001599</v>
      </c>
      <c r="H216" s="330">
        <v>0</v>
      </c>
      <c r="I216" s="330">
        <v>0</v>
      </c>
      <c r="J216" s="330">
        <v>0</v>
      </c>
      <c r="K216" s="330">
        <v>42.3</v>
      </c>
      <c r="L216" s="330">
        <v>0.86599999999999999</v>
      </c>
      <c r="M216" s="330">
        <v>601.19400000001099</v>
      </c>
      <c r="N216" s="330">
        <v>268.65400000000102</v>
      </c>
      <c r="O216" s="330">
        <v>88.112999999999701</v>
      </c>
      <c r="P216" s="330">
        <v>38.564999999999998</v>
      </c>
      <c r="Q216" s="330">
        <v>236.167000000001</v>
      </c>
      <c r="R216" s="330">
        <v>1655.2470000001599</v>
      </c>
      <c r="S216" s="330" t="s">
        <v>562</v>
      </c>
      <c r="T216" s="330">
        <v>0</v>
      </c>
      <c r="U216" s="330">
        <v>0</v>
      </c>
    </row>
    <row r="217" spans="1:21">
      <c r="A217" s="422">
        <v>45480</v>
      </c>
      <c r="B217" s="330" t="s">
        <v>738</v>
      </c>
      <c r="C217" s="330">
        <v>3</v>
      </c>
      <c r="D217" s="330" t="s">
        <v>27</v>
      </c>
      <c r="E217" s="330" t="s">
        <v>27</v>
      </c>
      <c r="F217" s="330" t="s">
        <v>562</v>
      </c>
      <c r="G217" s="330">
        <v>4.1289999999999996</v>
      </c>
      <c r="H217" s="330">
        <v>0</v>
      </c>
      <c r="I217" s="330">
        <v>0</v>
      </c>
      <c r="J217" s="330">
        <v>0</v>
      </c>
      <c r="K217" s="330">
        <v>0</v>
      </c>
      <c r="L217" s="330">
        <v>0</v>
      </c>
      <c r="M217" s="330">
        <v>1.1319999999999999</v>
      </c>
      <c r="N217" s="330">
        <v>0.46600000000000003</v>
      </c>
      <c r="O217" s="330">
        <v>0.66600000000000004</v>
      </c>
      <c r="P217" s="330">
        <v>0</v>
      </c>
      <c r="Q217" s="330">
        <v>0</v>
      </c>
      <c r="R217" s="330">
        <v>4.1289999999999996</v>
      </c>
      <c r="S217" s="330" t="s">
        <v>675</v>
      </c>
      <c r="T217" s="330">
        <v>4.1289999999999996</v>
      </c>
      <c r="U217" s="330">
        <v>0</v>
      </c>
    </row>
    <row r="218" spans="1:21">
      <c r="A218" s="422">
        <v>45480</v>
      </c>
      <c r="B218" s="330" t="s">
        <v>738</v>
      </c>
      <c r="C218" s="330">
        <v>3</v>
      </c>
      <c r="D218" s="330" t="s">
        <v>27</v>
      </c>
      <c r="E218" s="330" t="s">
        <v>27</v>
      </c>
      <c r="F218" s="330" t="s">
        <v>760</v>
      </c>
      <c r="G218" s="330">
        <v>5.53</v>
      </c>
      <c r="H218" s="330">
        <v>0</v>
      </c>
      <c r="I218" s="330">
        <v>0</v>
      </c>
      <c r="J218" s="330">
        <v>0</v>
      </c>
      <c r="K218" s="330">
        <v>2.266</v>
      </c>
      <c r="L218" s="330">
        <v>0</v>
      </c>
      <c r="M218" s="330">
        <v>4.5309999999999997</v>
      </c>
      <c r="N218" s="330">
        <v>4.5309999999999997</v>
      </c>
      <c r="O218" s="330">
        <v>0</v>
      </c>
      <c r="P218" s="330">
        <v>0</v>
      </c>
      <c r="Q218" s="330">
        <v>0</v>
      </c>
      <c r="R218" s="330">
        <v>5.53</v>
      </c>
      <c r="S218" s="330" t="s">
        <v>562</v>
      </c>
      <c r="T218" s="330">
        <v>0</v>
      </c>
      <c r="U218" s="330">
        <v>5.53</v>
      </c>
    </row>
    <row r="219" spans="1:21">
      <c r="A219" s="422">
        <v>45480</v>
      </c>
      <c r="B219" s="330" t="s">
        <v>738</v>
      </c>
      <c r="C219" s="330">
        <v>3</v>
      </c>
      <c r="D219" s="330" t="s">
        <v>28</v>
      </c>
      <c r="E219" s="330" t="s">
        <v>28</v>
      </c>
      <c r="F219" s="330" t="s">
        <v>562</v>
      </c>
      <c r="G219" s="330">
        <v>1694.9040000001501</v>
      </c>
      <c r="H219" s="330">
        <v>0</v>
      </c>
      <c r="I219" s="330">
        <v>0</v>
      </c>
      <c r="J219" s="330">
        <v>0</v>
      </c>
      <c r="K219" s="330">
        <v>19.222999999999999</v>
      </c>
      <c r="L219" s="330">
        <v>0.33300000000000002</v>
      </c>
      <c r="M219" s="330">
        <v>549.924000000006</v>
      </c>
      <c r="N219" s="330">
        <v>224.33600000000001</v>
      </c>
      <c r="O219" s="330">
        <v>159.241999999999</v>
      </c>
      <c r="P219" s="330">
        <v>34.2989999999999</v>
      </c>
      <c r="Q219" s="330">
        <v>171.67399999999901</v>
      </c>
      <c r="R219" s="330">
        <v>1694.57100000015</v>
      </c>
      <c r="S219" s="330" t="s">
        <v>562</v>
      </c>
      <c r="T219" s="330">
        <v>0</v>
      </c>
      <c r="U219" s="330">
        <v>0</v>
      </c>
    </row>
    <row r="220" spans="1:21">
      <c r="A220" s="422">
        <v>45480</v>
      </c>
      <c r="B220" s="330" t="s">
        <v>738</v>
      </c>
      <c r="C220" s="330">
        <v>3</v>
      </c>
      <c r="D220" s="330" t="s">
        <v>28</v>
      </c>
      <c r="E220" s="330" t="s">
        <v>28</v>
      </c>
      <c r="F220" s="330" t="s">
        <v>574</v>
      </c>
      <c r="G220" s="330">
        <v>86.681999999999704</v>
      </c>
      <c r="H220" s="330">
        <v>0</v>
      </c>
      <c r="I220" s="330">
        <v>0</v>
      </c>
      <c r="J220" s="330">
        <v>0</v>
      </c>
      <c r="K220" s="330">
        <v>0</v>
      </c>
      <c r="L220" s="330">
        <v>0</v>
      </c>
      <c r="M220" s="330">
        <v>56.678999999999803</v>
      </c>
      <c r="N220" s="330">
        <v>6.66</v>
      </c>
      <c r="O220" s="330">
        <v>56.345999999999798</v>
      </c>
      <c r="P220" s="330">
        <v>0</v>
      </c>
      <c r="Q220" s="330">
        <v>0</v>
      </c>
      <c r="R220" s="330">
        <v>86.681999999999704</v>
      </c>
      <c r="S220" s="330" t="s">
        <v>562</v>
      </c>
      <c r="T220" s="330">
        <v>0</v>
      </c>
      <c r="U220" s="330">
        <v>86.681999999999704</v>
      </c>
    </row>
    <row r="221" spans="1:21">
      <c r="A221" s="422">
        <v>45480</v>
      </c>
      <c r="B221" s="330" t="s">
        <v>738</v>
      </c>
      <c r="C221" s="330">
        <v>3</v>
      </c>
      <c r="D221" s="330" t="s">
        <v>29</v>
      </c>
      <c r="E221" s="330" t="s">
        <v>29</v>
      </c>
      <c r="F221" s="330" t="s">
        <v>562</v>
      </c>
      <c r="G221" s="330">
        <v>2552.9850000001702</v>
      </c>
      <c r="H221" s="330">
        <v>0</v>
      </c>
      <c r="I221" s="330">
        <v>0</v>
      </c>
      <c r="J221" s="330">
        <v>0</v>
      </c>
      <c r="K221" s="330">
        <v>71.752999999999901</v>
      </c>
      <c r="L221" s="330">
        <v>5.2640000000000002</v>
      </c>
      <c r="M221" s="330">
        <v>876.91800000003104</v>
      </c>
      <c r="N221" s="330">
        <v>296.09099999999899</v>
      </c>
      <c r="O221" s="330">
        <v>141.39499999999899</v>
      </c>
      <c r="P221" s="330">
        <v>87.110999999999706</v>
      </c>
      <c r="Q221" s="330">
        <v>402.92799999999602</v>
      </c>
      <c r="R221" s="330">
        <v>2547.7210000001701</v>
      </c>
      <c r="S221" s="330" t="s">
        <v>562</v>
      </c>
      <c r="T221" s="330">
        <v>0</v>
      </c>
      <c r="U221" s="330">
        <v>0</v>
      </c>
    </row>
    <row r="222" spans="1:21">
      <c r="A222" s="422">
        <v>45480</v>
      </c>
      <c r="B222" s="330" t="s">
        <v>738</v>
      </c>
      <c r="C222" s="330">
        <v>4</v>
      </c>
      <c r="D222" s="330" t="s">
        <v>1</v>
      </c>
      <c r="E222" s="330" t="s">
        <v>1</v>
      </c>
      <c r="F222" s="330" t="s">
        <v>562</v>
      </c>
      <c r="G222" s="330">
        <v>2342.8350000002301</v>
      </c>
      <c r="H222" s="330">
        <v>0</v>
      </c>
      <c r="I222" s="330">
        <v>3.996</v>
      </c>
      <c r="J222" s="330">
        <v>0</v>
      </c>
      <c r="K222" s="330">
        <v>193.99199999999999</v>
      </c>
      <c r="L222" s="330">
        <v>4.1319999999999997</v>
      </c>
      <c r="M222" s="330">
        <v>1007.62899999999</v>
      </c>
      <c r="N222" s="330">
        <v>836.26599999998996</v>
      </c>
      <c r="O222" s="330">
        <v>14.319000000000001</v>
      </c>
      <c r="P222" s="330">
        <v>0</v>
      </c>
      <c r="Q222" s="330">
        <v>158.37599999999901</v>
      </c>
      <c r="R222" s="330">
        <v>2338.7030000002301</v>
      </c>
      <c r="S222" s="330" t="s">
        <v>562</v>
      </c>
      <c r="T222" s="330">
        <v>0</v>
      </c>
      <c r="U222" s="330">
        <v>0</v>
      </c>
    </row>
    <row r="223" spans="1:21">
      <c r="A223" s="422">
        <v>45480</v>
      </c>
      <c r="B223" s="330" t="s">
        <v>738</v>
      </c>
      <c r="C223" s="330">
        <v>4</v>
      </c>
      <c r="D223" s="330" t="s">
        <v>1</v>
      </c>
      <c r="E223" s="330" t="s">
        <v>1</v>
      </c>
      <c r="F223" s="330" t="s">
        <v>568</v>
      </c>
      <c r="G223" s="330">
        <v>61.342999999999897</v>
      </c>
      <c r="H223" s="330">
        <v>0</v>
      </c>
      <c r="I223" s="330">
        <v>0</v>
      </c>
      <c r="J223" s="330">
        <v>0</v>
      </c>
      <c r="K223" s="330">
        <v>10.124000000000001</v>
      </c>
      <c r="L223" s="330">
        <v>0</v>
      </c>
      <c r="M223" s="330">
        <v>56.014999999999901</v>
      </c>
      <c r="N223" s="330">
        <v>55.015999999999899</v>
      </c>
      <c r="O223" s="330">
        <v>0</v>
      </c>
      <c r="P223" s="330">
        <v>0</v>
      </c>
      <c r="Q223" s="330">
        <v>0.999</v>
      </c>
      <c r="R223" s="330">
        <v>61.342999999999897</v>
      </c>
      <c r="S223" s="330" t="s">
        <v>562</v>
      </c>
      <c r="T223" s="330">
        <v>0</v>
      </c>
      <c r="U223" s="330">
        <v>61.342999999999897</v>
      </c>
    </row>
    <row r="224" spans="1:21">
      <c r="A224" s="422">
        <v>45480</v>
      </c>
      <c r="B224" s="330" t="s">
        <v>738</v>
      </c>
      <c r="C224" s="330">
        <v>4</v>
      </c>
      <c r="D224" s="330" t="s">
        <v>2</v>
      </c>
      <c r="E224" s="330" t="s">
        <v>2</v>
      </c>
      <c r="F224" s="330" t="s">
        <v>562</v>
      </c>
      <c r="G224" s="330">
        <v>5232.3569999991996</v>
      </c>
      <c r="H224" s="330">
        <v>0</v>
      </c>
      <c r="I224" s="330">
        <v>0</v>
      </c>
      <c r="J224" s="330">
        <v>0</v>
      </c>
      <c r="K224" s="330">
        <v>87.440999999999804</v>
      </c>
      <c r="L224" s="330">
        <v>32.728000000000002</v>
      </c>
      <c r="M224" s="330">
        <v>2028.66800000019</v>
      </c>
      <c r="N224" s="330">
        <v>944.78600000001302</v>
      </c>
      <c r="O224" s="330">
        <v>462.295999999988</v>
      </c>
      <c r="P224" s="330">
        <v>450.31700000001098</v>
      </c>
      <c r="Q224" s="330">
        <v>413.848000000002</v>
      </c>
      <c r="R224" s="330">
        <v>5199.6289999992296</v>
      </c>
      <c r="S224" s="330" t="s">
        <v>562</v>
      </c>
      <c r="T224" s="330">
        <v>0</v>
      </c>
      <c r="U224" s="330">
        <v>0</v>
      </c>
    </row>
    <row r="225" spans="1:21">
      <c r="A225" s="422">
        <v>45480</v>
      </c>
      <c r="B225" s="330" t="s">
        <v>738</v>
      </c>
      <c r="C225" s="330">
        <v>4</v>
      </c>
      <c r="D225" s="330" t="s">
        <v>3</v>
      </c>
      <c r="E225" s="330" t="s">
        <v>3</v>
      </c>
      <c r="F225" s="330" t="s">
        <v>562</v>
      </c>
      <c r="G225" s="330">
        <v>1284.9870000000301</v>
      </c>
      <c r="H225" s="330">
        <v>0</v>
      </c>
      <c r="I225" s="330">
        <v>1.998</v>
      </c>
      <c r="J225" s="330">
        <v>20.637</v>
      </c>
      <c r="K225" s="330">
        <v>78.301999999999893</v>
      </c>
      <c r="L225" s="330">
        <v>0.93400000000000005</v>
      </c>
      <c r="M225" s="330">
        <v>669.87000000001501</v>
      </c>
      <c r="N225" s="330">
        <v>511.16700000000498</v>
      </c>
      <c r="O225" s="330">
        <v>31.9679999999999</v>
      </c>
      <c r="P225" s="330">
        <v>22.846</v>
      </c>
      <c r="Q225" s="330">
        <v>119.07599999999999</v>
      </c>
      <c r="R225" s="330">
        <v>1284.0530000000299</v>
      </c>
      <c r="S225" s="330" t="s">
        <v>562</v>
      </c>
      <c r="T225" s="330">
        <v>0</v>
      </c>
      <c r="U225" s="330">
        <v>0</v>
      </c>
    </row>
    <row r="226" spans="1:21">
      <c r="A226" s="422">
        <v>45480</v>
      </c>
      <c r="B226" s="330" t="s">
        <v>738</v>
      </c>
      <c r="C226" s="330">
        <v>4</v>
      </c>
      <c r="D226" s="330" t="s">
        <v>3</v>
      </c>
      <c r="E226" s="330" t="s">
        <v>3</v>
      </c>
      <c r="F226" s="330" t="s">
        <v>750</v>
      </c>
      <c r="G226" s="330">
        <v>17.129000000000001</v>
      </c>
      <c r="H226" s="330">
        <v>17.129000000000001</v>
      </c>
      <c r="I226" s="330">
        <v>0</v>
      </c>
      <c r="J226" s="330">
        <v>0</v>
      </c>
      <c r="K226" s="330">
        <v>0.8</v>
      </c>
      <c r="L226" s="330">
        <v>0</v>
      </c>
      <c r="M226" s="330">
        <v>14.465</v>
      </c>
      <c r="N226" s="330">
        <v>14.132</v>
      </c>
      <c r="O226" s="330">
        <v>1.3320000000000001</v>
      </c>
      <c r="P226" s="330">
        <v>0</v>
      </c>
      <c r="Q226" s="330">
        <v>0</v>
      </c>
      <c r="R226" s="330">
        <v>17.129000000000001</v>
      </c>
      <c r="S226" s="330" t="s">
        <v>562</v>
      </c>
      <c r="T226" s="330">
        <v>0</v>
      </c>
      <c r="U226" s="330">
        <v>17.129000000000001</v>
      </c>
    </row>
    <row r="227" spans="1:21">
      <c r="A227" s="422">
        <v>45480</v>
      </c>
      <c r="B227" s="330" t="s">
        <v>738</v>
      </c>
      <c r="C227" s="330">
        <v>4</v>
      </c>
      <c r="D227" s="330" t="s">
        <v>3</v>
      </c>
      <c r="E227" s="330" t="s">
        <v>3</v>
      </c>
      <c r="F227" s="330" t="s">
        <v>569</v>
      </c>
      <c r="G227" s="330">
        <v>19.457999999999998</v>
      </c>
      <c r="H227" s="330">
        <v>0</v>
      </c>
      <c r="I227" s="330">
        <v>0</v>
      </c>
      <c r="J227" s="330">
        <v>0</v>
      </c>
      <c r="K227" s="330">
        <v>1.266</v>
      </c>
      <c r="L227" s="330">
        <v>0</v>
      </c>
      <c r="M227" s="330">
        <v>14.462999999999999</v>
      </c>
      <c r="N227" s="330">
        <v>14.462999999999999</v>
      </c>
      <c r="O227" s="330">
        <v>0.33300000000000002</v>
      </c>
      <c r="P227" s="330">
        <v>0</v>
      </c>
      <c r="Q227" s="330">
        <v>0</v>
      </c>
      <c r="R227" s="330">
        <v>19.457999999999998</v>
      </c>
      <c r="S227" s="330" t="s">
        <v>562</v>
      </c>
      <c r="T227" s="330">
        <v>0</v>
      </c>
      <c r="U227" s="330">
        <v>19.457999999999998</v>
      </c>
    </row>
    <row r="228" spans="1:21">
      <c r="A228" s="422">
        <v>45480</v>
      </c>
      <c r="B228" s="330" t="s">
        <v>738</v>
      </c>
      <c r="C228" s="330">
        <v>4</v>
      </c>
      <c r="D228" s="330" t="s">
        <v>3</v>
      </c>
      <c r="E228" s="330" t="s">
        <v>3</v>
      </c>
      <c r="F228" s="330" t="s">
        <v>568</v>
      </c>
      <c r="G228" s="330">
        <v>3.8660000000000001</v>
      </c>
      <c r="H228" s="330">
        <v>0</v>
      </c>
      <c r="I228" s="330">
        <v>0</v>
      </c>
      <c r="J228" s="330">
        <v>0</v>
      </c>
      <c r="K228" s="330">
        <v>0.8</v>
      </c>
      <c r="L228" s="330">
        <v>0</v>
      </c>
      <c r="M228" s="330">
        <v>3.2</v>
      </c>
      <c r="N228" s="330">
        <v>3.2</v>
      </c>
      <c r="O228" s="330">
        <v>0</v>
      </c>
      <c r="P228" s="330">
        <v>0</v>
      </c>
      <c r="Q228" s="330">
        <v>0</v>
      </c>
      <c r="R228" s="330">
        <v>3.8660000000000001</v>
      </c>
      <c r="S228" s="330" t="s">
        <v>562</v>
      </c>
      <c r="T228" s="330">
        <v>0</v>
      </c>
      <c r="U228" s="330">
        <v>3.8660000000000001</v>
      </c>
    </row>
    <row r="229" spans="1:21">
      <c r="A229" s="422">
        <v>45480</v>
      </c>
      <c r="B229" s="330" t="s">
        <v>738</v>
      </c>
      <c r="C229" s="330">
        <v>4</v>
      </c>
      <c r="D229" s="330" t="s">
        <v>4</v>
      </c>
      <c r="E229" s="330" t="s">
        <v>4</v>
      </c>
      <c r="F229" s="330" t="s">
        <v>562</v>
      </c>
      <c r="G229" s="330">
        <v>1229.6590000000299</v>
      </c>
      <c r="H229" s="330">
        <v>0</v>
      </c>
      <c r="I229" s="330">
        <v>0</v>
      </c>
      <c r="J229" s="330">
        <v>0</v>
      </c>
      <c r="K229" s="330">
        <v>40.054000000000002</v>
      </c>
      <c r="L229" s="330">
        <v>11.458</v>
      </c>
      <c r="M229" s="330">
        <v>518.42999999999404</v>
      </c>
      <c r="N229" s="330">
        <v>94.787000000000006</v>
      </c>
      <c r="O229" s="330">
        <v>34.964999999999897</v>
      </c>
      <c r="P229" s="330">
        <v>51.947999999999801</v>
      </c>
      <c r="Q229" s="330">
        <v>336.729999999999</v>
      </c>
      <c r="R229" s="330">
        <v>1218.20100000003</v>
      </c>
      <c r="S229" s="330" t="s">
        <v>562</v>
      </c>
      <c r="T229" s="330">
        <v>0</v>
      </c>
      <c r="U229" s="330">
        <v>0</v>
      </c>
    </row>
    <row r="230" spans="1:21">
      <c r="A230" s="422">
        <v>45480</v>
      </c>
      <c r="B230" s="330" t="s">
        <v>738</v>
      </c>
      <c r="C230" s="330">
        <v>4</v>
      </c>
      <c r="D230" s="330" t="s">
        <v>4</v>
      </c>
      <c r="E230" s="330" t="s">
        <v>4</v>
      </c>
      <c r="F230" s="330" t="s">
        <v>565</v>
      </c>
      <c r="G230" s="330">
        <v>43.607999999999997</v>
      </c>
      <c r="H230" s="330">
        <v>0</v>
      </c>
      <c r="I230" s="330">
        <v>0</v>
      </c>
      <c r="J230" s="330">
        <v>0</v>
      </c>
      <c r="K230" s="330">
        <v>1.4</v>
      </c>
      <c r="L230" s="330">
        <v>0</v>
      </c>
      <c r="M230" s="330">
        <v>39.344999999999999</v>
      </c>
      <c r="N230" s="330">
        <v>39.344999999999999</v>
      </c>
      <c r="O230" s="330">
        <v>0</v>
      </c>
      <c r="P230" s="330">
        <v>0</v>
      </c>
      <c r="Q230" s="330">
        <v>0</v>
      </c>
      <c r="R230" s="330">
        <v>43.607999999999997</v>
      </c>
      <c r="S230" s="330" t="s">
        <v>562</v>
      </c>
      <c r="T230" s="330">
        <v>0</v>
      </c>
      <c r="U230" s="330">
        <v>43.607999999999997</v>
      </c>
    </row>
    <row r="231" spans="1:21">
      <c r="A231" s="422">
        <v>45480</v>
      </c>
      <c r="B231" s="330" t="s">
        <v>738</v>
      </c>
      <c r="C231" s="330">
        <v>4</v>
      </c>
      <c r="D231" s="330" t="s">
        <v>5</v>
      </c>
      <c r="E231" s="330" t="s">
        <v>5</v>
      </c>
      <c r="F231" s="330" t="s">
        <v>562</v>
      </c>
      <c r="G231" s="330">
        <v>873.19899999998802</v>
      </c>
      <c r="H231" s="330">
        <v>0</v>
      </c>
      <c r="I231" s="330">
        <v>0</v>
      </c>
      <c r="J231" s="330">
        <v>0</v>
      </c>
      <c r="K231" s="330">
        <v>7.5259999999999998</v>
      </c>
      <c r="L231" s="330">
        <v>4.7329999999999997</v>
      </c>
      <c r="M231" s="330">
        <v>342.98300000000398</v>
      </c>
      <c r="N231" s="330">
        <v>38.892999999999901</v>
      </c>
      <c r="O231" s="330">
        <v>142.37</v>
      </c>
      <c r="P231" s="330">
        <v>13.323</v>
      </c>
      <c r="Q231" s="330">
        <v>149.39500000000001</v>
      </c>
      <c r="R231" s="330">
        <v>868.46599999998898</v>
      </c>
      <c r="S231" s="330" t="s">
        <v>562</v>
      </c>
      <c r="T231" s="330">
        <v>0</v>
      </c>
      <c r="U231" s="330">
        <v>0</v>
      </c>
    </row>
    <row r="232" spans="1:21">
      <c r="A232" s="422">
        <v>45480</v>
      </c>
      <c r="B232" s="330" t="s">
        <v>738</v>
      </c>
      <c r="C232" s="330">
        <v>4</v>
      </c>
      <c r="D232" s="330" t="s">
        <v>6</v>
      </c>
      <c r="E232" s="330" t="s">
        <v>6</v>
      </c>
      <c r="F232" s="330" t="s">
        <v>562</v>
      </c>
      <c r="G232" s="330">
        <v>1246.50200000004</v>
      </c>
      <c r="H232" s="330">
        <v>0</v>
      </c>
      <c r="I232" s="330">
        <v>0</v>
      </c>
      <c r="J232" s="330">
        <v>0</v>
      </c>
      <c r="K232" s="330">
        <v>155.96600000000001</v>
      </c>
      <c r="L232" s="330">
        <v>3.0649999999999999</v>
      </c>
      <c r="M232" s="330">
        <v>520.58800000000804</v>
      </c>
      <c r="N232" s="330">
        <v>165.27799999999999</v>
      </c>
      <c r="O232" s="330">
        <v>82.258999999999702</v>
      </c>
      <c r="P232" s="330">
        <v>148.81899999999999</v>
      </c>
      <c r="Q232" s="330">
        <v>137.55199999999999</v>
      </c>
      <c r="R232" s="330">
        <v>1243.4370000000399</v>
      </c>
      <c r="S232" s="330" t="s">
        <v>562</v>
      </c>
      <c r="T232" s="330">
        <v>0</v>
      </c>
      <c r="U232" s="330">
        <v>0</v>
      </c>
    </row>
    <row r="233" spans="1:21">
      <c r="A233" s="422">
        <v>45480</v>
      </c>
      <c r="B233" s="330" t="s">
        <v>738</v>
      </c>
      <c r="C233" s="330">
        <v>4</v>
      </c>
      <c r="D233" s="330" t="s">
        <v>6</v>
      </c>
      <c r="E233" s="330" t="s">
        <v>6</v>
      </c>
      <c r="F233" s="330" t="s">
        <v>562</v>
      </c>
      <c r="G233" s="330">
        <v>28.791</v>
      </c>
      <c r="H233" s="330">
        <v>0</v>
      </c>
      <c r="I233" s="330">
        <v>0</v>
      </c>
      <c r="J233" s="330">
        <v>0</v>
      </c>
      <c r="K233" s="330">
        <v>5.7990000000000004</v>
      </c>
      <c r="L233" s="330">
        <v>0</v>
      </c>
      <c r="M233" s="330">
        <v>26.190999999999999</v>
      </c>
      <c r="N233" s="330">
        <v>26.190999999999999</v>
      </c>
      <c r="O233" s="330">
        <v>0</v>
      </c>
      <c r="P233" s="330">
        <v>0</v>
      </c>
      <c r="Q233" s="330">
        <v>0</v>
      </c>
      <c r="R233" s="330">
        <v>28.791</v>
      </c>
      <c r="S233" s="330" t="s">
        <v>663</v>
      </c>
      <c r="T233" s="330">
        <v>28.791</v>
      </c>
      <c r="U233" s="330">
        <v>0</v>
      </c>
    </row>
    <row r="234" spans="1:21">
      <c r="A234" s="422">
        <v>45480</v>
      </c>
      <c r="B234" s="330" t="s">
        <v>738</v>
      </c>
      <c r="C234" s="330">
        <v>4</v>
      </c>
      <c r="D234" s="330" t="s">
        <v>7</v>
      </c>
      <c r="E234" s="330" t="s">
        <v>7</v>
      </c>
      <c r="F234" s="330" t="s">
        <v>562</v>
      </c>
      <c r="G234" s="330">
        <v>3679.7530000002698</v>
      </c>
      <c r="H234" s="330">
        <v>0</v>
      </c>
      <c r="I234" s="330">
        <v>0</v>
      </c>
      <c r="J234" s="330">
        <v>0</v>
      </c>
      <c r="K234" s="330">
        <v>87.305999999999898</v>
      </c>
      <c r="L234" s="330">
        <v>44.509999999999899</v>
      </c>
      <c r="M234" s="330">
        <v>1408.4560000000799</v>
      </c>
      <c r="N234" s="330">
        <v>426.86000000000399</v>
      </c>
      <c r="O234" s="330">
        <v>173.78199999999899</v>
      </c>
      <c r="P234" s="330">
        <v>133.08000000000001</v>
      </c>
      <c r="Q234" s="330">
        <v>727.35799999999301</v>
      </c>
      <c r="R234" s="330">
        <v>3635.2430000002601</v>
      </c>
      <c r="S234" s="330" t="s">
        <v>562</v>
      </c>
      <c r="T234" s="330">
        <v>0</v>
      </c>
      <c r="U234" s="330">
        <v>0</v>
      </c>
    </row>
    <row r="235" spans="1:21">
      <c r="A235" s="422">
        <v>45480</v>
      </c>
      <c r="B235" s="330" t="s">
        <v>738</v>
      </c>
      <c r="C235" s="330">
        <v>4</v>
      </c>
      <c r="D235" s="330" t="s">
        <v>7</v>
      </c>
      <c r="E235" s="330" t="s">
        <v>7</v>
      </c>
      <c r="F235" s="330" t="s">
        <v>562</v>
      </c>
      <c r="G235" s="330">
        <v>25.388000000000002</v>
      </c>
      <c r="H235" s="330">
        <v>0</v>
      </c>
      <c r="I235" s="330">
        <v>0</v>
      </c>
      <c r="J235" s="330">
        <v>0</v>
      </c>
      <c r="K235" s="330">
        <v>0</v>
      </c>
      <c r="L235" s="330">
        <v>0.86599999999999999</v>
      </c>
      <c r="M235" s="330">
        <v>1</v>
      </c>
      <c r="N235" s="330">
        <v>0.66600000000000004</v>
      </c>
      <c r="O235" s="330">
        <v>0.33400000000000002</v>
      </c>
      <c r="P235" s="330">
        <v>0</v>
      </c>
      <c r="Q235" s="330">
        <v>0</v>
      </c>
      <c r="R235" s="330">
        <v>24.521999999999998</v>
      </c>
      <c r="S235" s="330" t="s">
        <v>668</v>
      </c>
      <c r="T235" s="330">
        <v>25.388000000000002</v>
      </c>
      <c r="U235" s="330">
        <v>0</v>
      </c>
    </row>
    <row r="236" spans="1:21">
      <c r="A236" s="422">
        <v>45480</v>
      </c>
      <c r="B236" s="330" t="s">
        <v>738</v>
      </c>
      <c r="C236" s="330">
        <v>4</v>
      </c>
      <c r="D236" s="330" t="s">
        <v>7</v>
      </c>
      <c r="E236" s="330" t="s">
        <v>7</v>
      </c>
      <c r="F236" s="330" t="s">
        <v>562</v>
      </c>
      <c r="G236" s="330">
        <v>68.931999999999803</v>
      </c>
      <c r="H236" s="330">
        <v>0</v>
      </c>
      <c r="I236" s="330">
        <v>0</v>
      </c>
      <c r="J236" s="330">
        <v>0</v>
      </c>
      <c r="K236" s="330">
        <v>3.6629999999999998</v>
      </c>
      <c r="L236" s="330">
        <v>0</v>
      </c>
      <c r="M236" s="330">
        <v>0.4</v>
      </c>
      <c r="N236" s="330">
        <v>0.4</v>
      </c>
      <c r="O236" s="330">
        <v>0</v>
      </c>
      <c r="P236" s="330">
        <v>0</v>
      </c>
      <c r="Q236" s="330">
        <v>0</v>
      </c>
      <c r="R236" s="330">
        <v>68.931999999999803</v>
      </c>
      <c r="S236" s="330" t="s">
        <v>665</v>
      </c>
      <c r="T236" s="330">
        <v>68.931999999999803</v>
      </c>
      <c r="U236" s="330">
        <v>0</v>
      </c>
    </row>
    <row r="237" spans="1:21">
      <c r="A237" s="422">
        <v>45480</v>
      </c>
      <c r="B237" s="330" t="s">
        <v>738</v>
      </c>
      <c r="C237" s="330">
        <v>4</v>
      </c>
      <c r="D237" s="330" t="s">
        <v>7</v>
      </c>
      <c r="E237" s="330" t="s">
        <v>7</v>
      </c>
      <c r="F237" s="330" t="s">
        <v>562</v>
      </c>
      <c r="G237" s="330">
        <v>51.692999999999898</v>
      </c>
      <c r="H237" s="330">
        <v>0</v>
      </c>
      <c r="I237" s="330">
        <v>0</v>
      </c>
      <c r="J237" s="330">
        <v>0</v>
      </c>
      <c r="K237" s="330">
        <v>0</v>
      </c>
      <c r="L237" s="330">
        <v>0</v>
      </c>
      <c r="M237" s="330">
        <v>45.829999999999899</v>
      </c>
      <c r="N237" s="330">
        <v>44.3629999999999</v>
      </c>
      <c r="O237" s="330">
        <v>0</v>
      </c>
      <c r="P237" s="330">
        <v>0</v>
      </c>
      <c r="Q237" s="330">
        <v>1.4670000000000001</v>
      </c>
      <c r="R237" s="330">
        <v>51.692999999999898</v>
      </c>
      <c r="S237" s="330" t="s">
        <v>633</v>
      </c>
      <c r="T237" s="330">
        <v>51.692999999999898</v>
      </c>
      <c r="U237" s="330">
        <v>0</v>
      </c>
    </row>
    <row r="238" spans="1:21">
      <c r="A238" s="422">
        <v>45480</v>
      </c>
      <c r="B238" s="330" t="s">
        <v>738</v>
      </c>
      <c r="C238" s="330">
        <v>4</v>
      </c>
      <c r="D238" s="330" t="s">
        <v>7</v>
      </c>
      <c r="E238" s="330" t="s">
        <v>7</v>
      </c>
      <c r="F238" s="330" t="s">
        <v>562</v>
      </c>
      <c r="G238" s="330">
        <v>55.759999999999899</v>
      </c>
      <c r="H238" s="330">
        <v>0</v>
      </c>
      <c r="I238" s="330">
        <v>0</v>
      </c>
      <c r="J238" s="330">
        <v>0</v>
      </c>
      <c r="K238" s="330">
        <v>2.6640000000000001</v>
      </c>
      <c r="L238" s="330">
        <v>2.1320000000000001</v>
      </c>
      <c r="M238" s="330">
        <v>43.569999999999901</v>
      </c>
      <c r="N238" s="330">
        <v>41.434999999999903</v>
      </c>
      <c r="O238" s="330">
        <v>0</v>
      </c>
      <c r="P238" s="330">
        <v>0</v>
      </c>
      <c r="Q238" s="330">
        <v>2.1349999999999998</v>
      </c>
      <c r="R238" s="330">
        <v>53.627999999999901</v>
      </c>
      <c r="S238" s="330" t="s">
        <v>666</v>
      </c>
      <c r="T238" s="330">
        <v>55.759999999999899</v>
      </c>
      <c r="U238" s="330">
        <v>0</v>
      </c>
    </row>
    <row r="239" spans="1:21">
      <c r="A239" s="422">
        <v>45480</v>
      </c>
      <c r="B239" s="330" t="s">
        <v>738</v>
      </c>
      <c r="C239" s="330">
        <v>4</v>
      </c>
      <c r="D239" s="330" t="s">
        <v>7</v>
      </c>
      <c r="E239" s="330" t="s">
        <v>7</v>
      </c>
      <c r="F239" s="330" t="s">
        <v>562</v>
      </c>
      <c r="G239" s="330">
        <v>23.128</v>
      </c>
      <c r="H239" s="330">
        <v>0</v>
      </c>
      <c r="I239" s="330">
        <v>0</v>
      </c>
      <c r="J239" s="330">
        <v>0</v>
      </c>
      <c r="K239" s="330">
        <v>0</v>
      </c>
      <c r="L239" s="330">
        <v>0</v>
      </c>
      <c r="M239" s="330">
        <v>0.66600000000000004</v>
      </c>
      <c r="N239" s="330">
        <v>0.66600000000000004</v>
      </c>
      <c r="O239" s="330">
        <v>0</v>
      </c>
      <c r="P239" s="330">
        <v>0</v>
      </c>
      <c r="Q239" s="330">
        <v>0</v>
      </c>
      <c r="R239" s="330">
        <v>23.128</v>
      </c>
      <c r="S239" s="330" t="s">
        <v>669</v>
      </c>
      <c r="T239" s="330">
        <v>23.128</v>
      </c>
      <c r="U239" s="330">
        <v>0</v>
      </c>
    </row>
    <row r="240" spans="1:21">
      <c r="A240" s="422">
        <v>45480</v>
      </c>
      <c r="B240" s="330" t="s">
        <v>738</v>
      </c>
      <c r="C240" s="330">
        <v>4</v>
      </c>
      <c r="D240" s="330" t="s">
        <v>7</v>
      </c>
      <c r="E240" s="330" t="s">
        <v>7</v>
      </c>
      <c r="F240" s="330" t="s">
        <v>562</v>
      </c>
      <c r="G240" s="330">
        <v>26.404</v>
      </c>
      <c r="H240" s="330">
        <v>0</v>
      </c>
      <c r="I240" s="330">
        <v>0</v>
      </c>
      <c r="J240" s="330">
        <v>0</v>
      </c>
      <c r="K240" s="330">
        <v>0</v>
      </c>
      <c r="L240" s="330">
        <v>0.93400000000000005</v>
      </c>
      <c r="M240" s="330">
        <v>21.873999999999999</v>
      </c>
      <c r="N240" s="330">
        <v>19.942</v>
      </c>
      <c r="O240" s="330">
        <v>1.9319999999999999</v>
      </c>
      <c r="P240" s="330">
        <v>0</v>
      </c>
      <c r="Q240" s="330">
        <v>0</v>
      </c>
      <c r="R240" s="330">
        <v>25.47</v>
      </c>
      <c r="S240" s="330" t="s">
        <v>601</v>
      </c>
      <c r="T240" s="330">
        <v>26.404</v>
      </c>
      <c r="U240" s="330">
        <v>0</v>
      </c>
    </row>
    <row r="241" spans="1:21">
      <c r="A241" s="422">
        <v>45480</v>
      </c>
      <c r="B241" s="330" t="s">
        <v>738</v>
      </c>
      <c r="C241" s="330">
        <v>4</v>
      </c>
      <c r="D241" s="330" t="s">
        <v>7</v>
      </c>
      <c r="E241" s="330" t="s">
        <v>7</v>
      </c>
      <c r="F241" s="330" t="s">
        <v>562</v>
      </c>
      <c r="G241" s="330">
        <v>17.79</v>
      </c>
      <c r="H241" s="330">
        <v>0</v>
      </c>
      <c r="I241" s="330">
        <v>0</v>
      </c>
      <c r="J241" s="330">
        <v>0</v>
      </c>
      <c r="K241" s="330">
        <v>0</v>
      </c>
      <c r="L241" s="330">
        <v>0</v>
      </c>
      <c r="M241" s="330">
        <v>11.124000000000001</v>
      </c>
      <c r="N241" s="330">
        <v>10.725</v>
      </c>
      <c r="O241" s="330">
        <v>0.39900000000000002</v>
      </c>
      <c r="P241" s="330">
        <v>0</v>
      </c>
      <c r="Q241" s="330">
        <v>0</v>
      </c>
      <c r="R241" s="330">
        <v>17.79</v>
      </c>
      <c r="S241" s="330" t="s">
        <v>667</v>
      </c>
      <c r="T241" s="330">
        <v>17.79</v>
      </c>
      <c r="U241" s="330">
        <v>0</v>
      </c>
    </row>
    <row r="242" spans="1:21">
      <c r="A242" s="422">
        <v>45480</v>
      </c>
      <c r="B242" s="330" t="s">
        <v>738</v>
      </c>
      <c r="C242" s="330">
        <v>4</v>
      </c>
      <c r="D242" s="330" t="s">
        <v>7</v>
      </c>
      <c r="E242" s="330" t="s">
        <v>7</v>
      </c>
      <c r="F242" s="330" t="s">
        <v>562</v>
      </c>
      <c r="G242" s="330">
        <v>47.395999999999901</v>
      </c>
      <c r="H242" s="330">
        <v>0</v>
      </c>
      <c r="I242" s="330">
        <v>0</v>
      </c>
      <c r="J242" s="330">
        <v>0</v>
      </c>
      <c r="K242" s="330">
        <v>0.8</v>
      </c>
      <c r="L242" s="330">
        <v>0</v>
      </c>
      <c r="M242" s="330">
        <v>40.995999999999903</v>
      </c>
      <c r="N242" s="330">
        <v>39.061999999999898</v>
      </c>
      <c r="O242" s="330">
        <v>0</v>
      </c>
      <c r="P242" s="330">
        <v>0</v>
      </c>
      <c r="Q242" s="330">
        <v>1.9339999999999999</v>
      </c>
      <c r="R242" s="330">
        <v>47.395999999999901</v>
      </c>
      <c r="S242" s="330" t="s">
        <v>664</v>
      </c>
      <c r="T242" s="330">
        <v>47.395999999999901</v>
      </c>
      <c r="U242" s="330">
        <v>0</v>
      </c>
    </row>
    <row r="243" spans="1:21">
      <c r="A243" s="422">
        <v>45480</v>
      </c>
      <c r="B243" s="330" t="s">
        <v>738</v>
      </c>
      <c r="C243" s="330">
        <v>4</v>
      </c>
      <c r="D243" s="330" t="s">
        <v>8</v>
      </c>
      <c r="E243" s="330" t="s">
        <v>8</v>
      </c>
      <c r="F243" s="330" t="s">
        <v>562</v>
      </c>
      <c r="G243" s="330">
        <v>2247.7980000000998</v>
      </c>
      <c r="H243" s="330">
        <v>0</v>
      </c>
      <c r="I243" s="330">
        <v>0</v>
      </c>
      <c r="J243" s="330">
        <v>0</v>
      </c>
      <c r="K243" s="330">
        <v>158.04499999999899</v>
      </c>
      <c r="L243" s="330">
        <v>10.65</v>
      </c>
      <c r="M243" s="330">
        <v>1067.16300000002</v>
      </c>
      <c r="N243" s="330">
        <v>487.50199999999899</v>
      </c>
      <c r="O243" s="330">
        <v>45.620999999999903</v>
      </c>
      <c r="P243" s="330">
        <v>40.959999999999901</v>
      </c>
      <c r="Q243" s="330">
        <v>508.06500000000801</v>
      </c>
      <c r="R243" s="330">
        <v>2237.1480000001002</v>
      </c>
      <c r="S243" s="330" t="s">
        <v>562</v>
      </c>
      <c r="T243" s="330">
        <v>0</v>
      </c>
      <c r="U243" s="330">
        <v>0</v>
      </c>
    </row>
    <row r="244" spans="1:21">
      <c r="A244" s="422">
        <v>45480</v>
      </c>
      <c r="B244" s="330" t="s">
        <v>738</v>
      </c>
      <c r="C244" s="330">
        <v>4</v>
      </c>
      <c r="D244" s="330" t="s">
        <v>8</v>
      </c>
      <c r="E244" s="330" t="s">
        <v>8</v>
      </c>
      <c r="F244" s="330" t="s">
        <v>562</v>
      </c>
      <c r="G244" s="330">
        <v>73.476999999999904</v>
      </c>
      <c r="H244" s="330">
        <v>0</v>
      </c>
      <c r="I244" s="330">
        <v>0</v>
      </c>
      <c r="J244" s="330">
        <v>0</v>
      </c>
      <c r="K244" s="330">
        <v>11.868</v>
      </c>
      <c r="L244" s="330">
        <v>0</v>
      </c>
      <c r="M244" s="330">
        <v>66.482000000000099</v>
      </c>
      <c r="N244" s="330">
        <v>65.949000000000098</v>
      </c>
      <c r="O244" s="330">
        <v>0</v>
      </c>
      <c r="P244" s="330">
        <v>0</v>
      </c>
      <c r="Q244" s="330">
        <v>0.53300000000000003</v>
      </c>
      <c r="R244" s="330">
        <v>73.476999999999904</v>
      </c>
      <c r="S244" s="330" t="s">
        <v>600</v>
      </c>
      <c r="T244" s="330">
        <v>73.476999999999904</v>
      </c>
      <c r="U244" s="330">
        <v>0</v>
      </c>
    </row>
    <row r="245" spans="1:21">
      <c r="A245" s="422">
        <v>45480</v>
      </c>
      <c r="B245" s="330" t="s">
        <v>738</v>
      </c>
      <c r="C245" s="330">
        <v>4</v>
      </c>
      <c r="D245" s="330" t="s">
        <v>8</v>
      </c>
      <c r="E245" s="330" t="s">
        <v>8</v>
      </c>
      <c r="F245" s="330" t="s">
        <v>570</v>
      </c>
      <c r="G245" s="330">
        <v>15.798</v>
      </c>
      <c r="H245" s="330">
        <v>0</v>
      </c>
      <c r="I245" s="330">
        <v>0</v>
      </c>
      <c r="J245" s="330">
        <v>0</v>
      </c>
      <c r="K245" s="330">
        <v>0</v>
      </c>
      <c r="L245" s="330">
        <v>0</v>
      </c>
      <c r="M245" s="330">
        <v>12.6</v>
      </c>
      <c r="N245" s="330">
        <v>12.6</v>
      </c>
      <c r="O245" s="330">
        <v>0</v>
      </c>
      <c r="P245" s="330">
        <v>0</v>
      </c>
      <c r="Q245" s="330">
        <v>0</v>
      </c>
      <c r="R245" s="330">
        <v>15.798</v>
      </c>
      <c r="S245" s="330" t="s">
        <v>562</v>
      </c>
      <c r="T245" s="330">
        <v>0</v>
      </c>
      <c r="U245" s="330">
        <v>15.798</v>
      </c>
    </row>
    <row r="246" spans="1:21">
      <c r="A246" s="422">
        <v>45480</v>
      </c>
      <c r="B246" s="330" t="s">
        <v>738</v>
      </c>
      <c r="C246" s="330">
        <v>4</v>
      </c>
      <c r="D246" s="330" t="s">
        <v>8</v>
      </c>
      <c r="E246" s="330" t="s">
        <v>8</v>
      </c>
      <c r="F246" s="330" t="s">
        <v>751</v>
      </c>
      <c r="G246" s="330">
        <v>14.788</v>
      </c>
      <c r="H246" s="330">
        <v>14.788</v>
      </c>
      <c r="I246" s="330">
        <v>0</v>
      </c>
      <c r="J246" s="330">
        <v>0</v>
      </c>
      <c r="K246" s="330">
        <v>1.7989999999999999</v>
      </c>
      <c r="L246" s="330">
        <v>0</v>
      </c>
      <c r="M246" s="330">
        <v>12.523</v>
      </c>
      <c r="N246" s="330">
        <v>12.19</v>
      </c>
      <c r="O246" s="330">
        <v>0.33300000000000002</v>
      </c>
      <c r="P246" s="330">
        <v>0</v>
      </c>
      <c r="Q246" s="330">
        <v>0</v>
      </c>
      <c r="R246" s="330">
        <v>14.788</v>
      </c>
      <c r="S246" s="330" t="s">
        <v>562</v>
      </c>
      <c r="T246" s="330">
        <v>0</v>
      </c>
      <c r="U246" s="330">
        <v>14.788</v>
      </c>
    </row>
    <row r="247" spans="1:21">
      <c r="A247" s="422">
        <v>45480</v>
      </c>
      <c r="B247" s="330" t="s">
        <v>738</v>
      </c>
      <c r="C247" s="330">
        <v>4</v>
      </c>
      <c r="D247" s="330" t="s">
        <v>8</v>
      </c>
      <c r="E247" s="330" t="s">
        <v>8</v>
      </c>
      <c r="F247" s="330" t="s">
        <v>752</v>
      </c>
      <c r="G247" s="330">
        <v>15.785</v>
      </c>
      <c r="H247" s="330">
        <v>0</v>
      </c>
      <c r="I247" s="330">
        <v>0</v>
      </c>
      <c r="J247" s="330">
        <v>0</v>
      </c>
      <c r="K247" s="330">
        <v>0</v>
      </c>
      <c r="L247" s="330">
        <v>0</v>
      </c>
      <c r="M247" s="330">
        <v>14.385999999999999</v>
      </c>
      <c r="N247" s="330">
        <v>14.385999999999999</v>
      </c>
      <c r="O247" s="330">
        <v>0</v>
      </c>
      <c r="P247" s="330">
        <v>0</v>
      </c>
      <c r="Q247" s="330">
        <v>0</v>
      </c>
      <c r="R247" s="330">
        <v>15.785</v>
      </c>
      <c r="S247" s="330" t="s">
        <v>562</v>
      </c>
      <c r="T247" s="330">
        <v>0</v>
      </c>
      <c r="U247" s="330">
        <v>15.785</v>
      </c>
    </row>
    <row r="248" spans="1:21">
      <c r="A248" s="422">
        <v>45480</v>
      </c>
      <c r="B248" s="330" t="s">
        <v>738</v>
      </c>
      <c r="C248" s="330">
        <v>4</v>
      </c>
      <c r="D248" s="330" t="s">
        <v>8</v>
      </c>
      <c r="E248" s="330" t="s">
        <v>8</v>
      </c>
      <c r="F248" s="330" t="s">
        <v>569</v>
      </c>
      <c r="G248" s="330">
        <v>37.629999999999903</v>
      </c>
      <c r="H248" s="330">
        <v>16.716999999999999</v>
      </c>
      <c r="I248" s="330">
        <v>0</v>
      </c>
      <c r="J248" s="330">
        <v>0</v>
      </c>
      <c r="K248" s="330">
        <v>2.198</v>
      </c>
      <c r="L248" s="330">
        <v>0</v>
      </c>
      <c r="M248" s="330">
        <v>33.1009999999999</v>
      </c>
      <c r="N248" s="330">
        <v>31.768999999999899</v>
      </c>
      <c r="O248" s="330">
        <v>0.999</v>
      </c>
      <c r="P248" s="330">
        <v>0</v>
      </c>
      <c r="Q248" s="330">
        <v>0.33300000000000002</v>
      </c>
      <c r="R248" s="330">
        <v>37.629999999999903</v>
      </c>
      <c r="S248" s="330" t="s">
        <v>562</v>
      </c>
      <c r="T248" s="330">
        <v>0</v>
      </c>
      <c r="U248" s="330">
        <v>37.629999999999903</v>
      </c>
    </row>
    <row r="249" spans="1:21">
      <c r="A249" s="422">
        <v>45480</v>
      </c>
      <c r="B249" s="330" t="s">
        <v>738</v>
      </c>
      <c r="C249" s="330">
        <v>4</v>
      </c>
      <c r="D249" s="330" t="s">
        <v>9</v>
      </c>
      <c r="E249" s="330" t="s">
        <v>9</v>
      </c>
      <c r="F249" s="330" t="s">
        <v>562</v>
      </c>
      <c r="G249" s="330">
        <v>3974.6660000003399</v>
      </c>
      <c r="H249" s="330">
        <v>0</v>
      </c>
      <c r="I249" s="330">
        <v>0.33300000000000002</v>
      </c>
      <c r="J249" s="330">
        <v>0</v>
      </c>
      <c r="K249" s="330">
        <v>341.36300000000199</v>
      </c>
      <c r="L249" s="330">
        <v>4.93</v>
      </c>
      <c r="M249" s="330">
        <v>1480.03900000012</v>
      </c>
      <c r="N249" s="330">
        <v>831.32599999999502</v>
      </c>
      <c r="O249" s="330">
        <v>321.225000000004</v>
      </c>
      <c r="P249" s="330">
        <v>205.04599999999999</v>
      </c>
      <c r="Q249" s="330">
        <v>362.895999999992</v>
      </c>
      <c r="R249" s="330">
        <v>3969.73600000034</v>
      </c>
      <c r="S249" s="330" t="s">
        <v>562</v>
      </c>
      <c r="T249" s="330">
        <v>0</v>
      </c>
      <c r="U249" s="330">
        <v>0</v>
      </c>
    </row>
    <row r="250" spans="1:21">
      <c r="A250" s="422">
        <v>45480</v>
      </c>
      <c r="B250" s="330" t="s">
        <v>738</v>
      </c>
      <c r="C250" s="330">
        <v>4</v>
      </c>
      <c r="D250" s="330" t="s">
        <v>10</v>
      </c>
      <c r="E250" s="330" t="s">
        <v>10</v>
      </c>
      <c r="F250" s="330" t="s">
        <v>562</v>
      </c>
      <c r="G250" s="330">
        <v>3106.5510000000099</v>
      </c>
      <c r="H250" s="330">
        <v>0</v>
      </c>
      <c r="I250" s="330">
        <v>0</v>
      </c>
      <c r="J250" s="330">
        <v>0</v>
      </c>
      <c r="K250" s="330">
        <v>79.192999999999898</v>
      </c>
      <c r="L250" s="330">
        <v>9.36</v>
      </c>
      <c r="M250" s="330">
        <v>1313.58900000009</v>
      </c>
      <c r="N250" s="330">
        <v>276.07799999999799</v>
      </c>
      <c r="O250" s="330">
        <v>238.259999999999</v>
      </c>
      <c r="P250" s="330">
        <v>33.832999999999899</v>
      </c>
      <c r="Q250" s="330">
        <v>798.38499999999897</v>
      </c>
      <c r="R250" s="330">
        <v>3097.1910000000098</v>
      </c>
      <c r="S250" s="330" t="s">
        <v>562</v>
      </c>
      <c r="T250" s="330">
        <v>0</v>
      </c>
      <c r="U250" s="330">
        <v>0</v>
      </c>
    </row>
    <row r="251" spans="1:21">
      <c r="A251" s="422">
        <v>45480</v>
      </c>
      <c r="B251" s="330" t="s">
        <v>738</v>
      </c>
      <c r="C251" s="330">
        <v>4</v>
      </c>
      <c r="D251" s="330" t="s">
        <v>10</v>
      </c>
      <c r="E251" s="330" t="s">
        <v>10</v>
      </c>
      <c r="F251" s="330" t="s">
        <v>562</v>
      </c>
      <c r="G251" s="330">
        <v>1.3320000000000001</v>
      </c>
      <c r="H251" s="330">
        <v>0</v>
      </c>
      <c r="I251" s="330">
        <v>0</v>
      </c>
      <c r="J251" s="330">
        <v>0</v>
      </c>
      <c r="K251" s="330">
        <v>0</v>
      </c>
      <c r="L251" s="330">
        <v>0</v>
      </c>
      <c r="M251" s="330">
        <v>0.66600000000000004</v>
      </c>
      <c r="N251" s="330">
        <v>0.66600000000000004</v>
      </c>
      <c r="O251" s="330">
        <v>0.66600000000000004</v>
      </c>
      <c r="P251" s="330">
        <v>0</v>
      </c>
      <c r="Q251" s="330">
        <v>0</v>
      </c>
      <c r="R251" s="330">
        <v>1.3320000000000001</v>
      </c>
      <c r="S251" s="330" t="s">
        <v>741</v>
      </c>
      <c r="T251" s="330">
        <v>1.3320000000000001</v>
      </c>
      <c r="U251" s="330">
        <v>0</v>
      </c>
    </row>
    <row r="252" spans="1:21">
      <c r="A252" s="422">
        <v>45480</v>
      </c>
      <c r="B252" s="330" t="s">
        <v>738</v>
      </c>
      <c r="C252" s="330">
        <v>4</v>
      </c>
      <c r="D252" s="330" t="s">
        <v>10</v>
      </c>
      <c r="E252" s="330" t="s">
        <v>10</v>
      </c>
      <c r="F252" s="330" t="s">
        <v>575</v>
      </c>
      <c r="G252" s="330">
        <v>2.665</v>
      </c>
      <c r="H252" s="330">
        <v>0</v>
      </c>
      <c r="I252" s="330">
        <v>0</v>
      </c>
      <c r="J252" s="330">
        <v>0</v>
      </c>
      <c r="K252" s="330">
        <v>0</v>
      </c>
      <c r="L252" s="330">
        <v>0</v>
      </c>
      <c r="M252" s="330">
        <v>2.3980000000000001</v>
      </c>
      <c r="N252" s="330">
        <v>1.732</v>
      </c>
      <c r="O252" s="330">
        <v>0.66600000000000004</v>
      </c>
      <c r="P252" s="330">
        <v>0</v>
      </c>
      <c r="Q252" s="330">
        <v>0</v>
      </c>
      <c r="R252" s="330">
        <v>2.665</v>
      </c>
      <c r="S252" s="330" t="s">
        <v>562</v>
      </c>
      <c r="T252" s="330">
        <v>0</v>
      </c>
      <c r="U252" s="330">
        <v>2.665</v>
      </c>
    </row>
    <row r="253" spans="1:21">
      <c r="A253" s="422">
        <v>45480</v>
      </c>
      <c r="B253" s="330" t="s">
        <v>738</v>
      </c>
      <c r="C253" s="330">
        <v>4</v>
      </c>
      <c r="D253" s="330" t="s">
        <v>10</v>
      </c>
      <c r="E253" s="330" t="s">
        <v>10</v>
      </c>
      <c r="F253" s="330" t="s">
        <v>574</v>
      </c>
      <c r="G253" s="330">
        <v>9.3260000000000005</v>
      </c>
      <c r="H253" s="330">
        <v>0</v>
      </c>
      <c r="I253" s="330">
        <v>0</v>
      </c>
      <c r="J253" s="330">
        <v>0</v>
      </c>
      <c r="K253" s="330">
        <v>0</v>
      </c>
      <c r="L253" s="330">
        <v>0</v>
      </c>
      <c r="M253" s="330">
        <v>7.194</v>
      </c>
      <c r="N253" s="330">
        <v>5.1959999999999997</v>
      </c>
      <c r="O253" s="330">
        <v>1.998</v>
      </c>
      <c r="P253" s="330">
        <v>0</v>
      </c>
      <c r="Q253" s="330">
        <v>0</v>
      </c>
      <c r="R253" s="330">
        <v>9.3260000000000005</v>
      </c>
      <c r="S253" s="330" t="s">
        <v>562</v>
      </c>
      <c r="T253" s="330">
        <v>0</v>
      </c>
      <c r="U253" s="330">
        <v>9.3260000000000005</v>
      </c>
    </row>
    <row r="254" spans="1:21">
      <c r="A254" s="422">
        <v>45480</v>
      </c>
      <c r="B254" s="330" t="s">
        <v>738</v>
      </c>
      <c r="C254" s="330">
        <v>4</v>
      </c>
      <c r="D254" s="330" t="s">
        <v>11</v>
      </c>
      <c r="E254" s="330" t="s">
        <v>11</v>
      </c>
      <c r="F254" s="330" t="s">
        <v>562</v>
      </c>
      <c r="G254" s="330">
        <v>2947.0580000002101</v>
      </c>
      <c r="H254" s="330">
        <v>0</v>
      </c>
      <c r="I254" s="330">
        <v>20.978999999999999</v>
      </c>
      <c r="J254" s="330">
        <v>0</v>
      </c>
      <c r="K254" s="330">
        <v>104.901</v>
      </c>
      <c r="L254" s="330">
        <v>11.090999999999999</v>
      </c>
      <c r="M254" s="330">
        <v>1197.1610000000001</v>
      </c>
      <c r="N254" s="330">
        <v>493.675999999998</v>
      </c>
      <c r="O254" s="330">
        <v>261.08399999999898</v>
      </c>
      <c r="P254" s="330">
        <v>9.3239999999999998</v>
      </c>
      <c r="Q254" s="330">
        <v>454.38899999999802</v>
      </c>
      <c r="R254" s="330">
        <v>2935.9670000002102</v>
      </c>
      <c r="S254" s="330" t="s">
        <v>562</v>
      </c>
      <c r="T254" s="330">
        <v>0</v>
      </c>
      <c r="U254" s="330">
        <v>0</v>
      </c>
    </row>
    <row r="255" spans="1:21">
      <c r="A255" s="422">
        <v>45480</v>
      </c>
      <c r="B255" s="330" t="s">
        <v>738</v>
      </c>
      <c r="C255" s="330">
        <v>4</v>
      </c>
      <c r="D255" s="330" t="s">
        <v>11</v>
      </c>
      <c r="E255" s="330" t="s">
        <v>11</v>
      </c>
      <c r="F255" s="330" t="s">
        <v>562</v>
      </c>
      <c r="G255" s="330">
        <v>74.782999999999802</v>
      </c>
      <c r="H255" s="330">
        <v>0</v>
      </c>
      <c r="I255" s="330">
        <v>0</v>
      </c>
      <c r="J255" s="330">
        <v>0</v>
      </c>
      <c r="K255" s="330">
        <v>14.138</v>
      </c>
      <c r="L255" s="330">
        <v>0</v>
      </c>
      <c r="M255" s="330">
        <v>47.555999999999898</v>
      </c>
      <c r="N255" s="330">
        <v>43.892999999999901</v>
      </c>
      <c r="O255" s="330">
        <v>3.996</v>
      </c>
      <c r="P255" s="330">
        <v>0</v>
      </c>
      <c r="Q255" s="330">
        <v>2.6640000000000001</v>
      </c>
      <c r="R255" s="330">
        <v>74.782999999999802</v>
      </c>
      <c r="S255" s="330" t="s">
        <v>629</v>
      </c>
      <c r="T255" s="330">
        <v>74.782999999999802</v>
      </c>
      <c r="U255" s="330">
        <v>0</v>
      </c>
    </row>
    <row r="256" spans="1:21">
      <c r="A256" s="422">
        <v>45480</v>
      </c>
      <c r="B256" s="330" t="s">
        <v>738</v>
      </c>
      <c r="C256" s="330">
        <v>4</v>
      </c>
      <c r="D256" s="330" t="s">
        <v>11</v>
      </c>
      <c r="E256" s="330" t="s">
        <v>11</v>
      </c>
      <c r="F256" s="330" t="s">
        <v>753</v>
      </c>
      <c r="G256" s="330">
        <v>91.136999999999901</v>
      </c>
      <c r="H256" s="330">
        <v>0</v>
      </c>
      <c r="I256" s="330">
        <v>0</v>
      </c>
      <c r="J256" s="330">
        <v>0</v>
      </c>
      <c r="K256" s="330">
        <v>1.3340000000000001</v>
      </c>
      <c r="L256" s="330">
        <v>1.333</v>
      </c>
      <c r="M256" s="330">
        <v>85.008999999999901</v>
      </c>
      <c r="N256" s="330">
        <v>84.675999999999902</v>
      </c>
      <c r="O256" s="330">
        <v>0.33300000000000002</v>
      </c>
      <c r="P256" s="330">
        <v>0</v>
      </c>
      <c r="Q256" s="330">
        <v>0</v>
      </c>
      <c r="R256" s="330">
        <v>89.803999999999903</v>
      </c>
      <c r="S256" s="330" t="s">
        <v>562</v>
      </c>
      <c r="T256" s="330">
        <v>0</v>
      </c>
      <c r="U256" s="330">
        <v>91.136999999999901</v>
      </c>
    </row>
    <row r="257" spans="1:21">
      <c r="A257" s="422">
        <v>45480</v>
      </c>
      <c r="B257" s="330" t="s">
        <v>738</v>
      </c>
      <c r="C257" s="330">
        <v>4</v>
      </c>
      <c r="D257" s="330" t="s">
        <v>11</v>
      </c>
      <c r="E257" s="330" t="s">
        <v>11</v>
      </c>
      <c r="F257" s="330" t="s">
        <v>572</v>
      </c>
      <c r="G257" s="330">
        <v>209.171999999999</v>
      </c>
      <c r="H257" s="330">
        <v>0</v>
      </c>
      <c r="I257" s="330">
        <v>0</v>
      </c>
      <c r="J257" s="330">
        <v>0</v>
      </c>
      <c r="K257" s="330">
        <v>0</v>
      </c>
      <c r="L257" s="330">
        <v>0.999</v>
      </c>
      <c r="M257" s="330">
        <v>136.81700000000001</v>
      </c>
      <c r="N257" s="330">
        <v>22.225000000000001</v>
      </c>
      <c r="O257" s="330">
        <v>119.58699999999899</v>
      </c>
      <c r="P257" s="330">
        <v>0</v>
      </c>
      <c r="Q257" s="330">
        <v>0.66600000000000004</v>
      </c>
      <c r="R257" s="330">
        <v>208.17299999999901</v>
      </c>
      <c r="S257" s="330" t="s">
        <v>562</v>
      </c>
      <c r="T257" s="330">
        <v>0</v>
      </c>
      <c r="U257" s="330">
        <v>209.171999999999</v>
      </c>
    </row>
    <row r="258" spans="1:21">
      <c r="A258" s="422">
        <v>45480</v>
      </c>
      <c r="B258" s="330" t="s">
        <v>738</v>
      </c>
      <c r="C258" s="330">
        <v>4</v>
      </c>
      <c r="D258" s="330" t="s">
        <v>11</v>
      </c>
      <c r="E258" s="330" t="s">
        <v>11</v>
      </c>
      <c r="F258" s="330" t="s">
        <v>754</v>
      </c>
      <c r="G258" s="330">
        <v>58.412999999999897</v>
      </c>
      <c r="H258" s="330">
        <v>0</v>
      </c>
      <c r="I258" s="330">
        <v>0</v>
      </c>
      <c r="J258" s="330">
        <v>0</v>
      </c>
      <c r="K258" s="330">
        <v>3.331</v>
      </c>
      <c r="L258" s="330">
        <v>0</v>
      </c>
      <c r="M258" s="330">
        <v>50.070999999999898</v>
      </c>
      <c r="N258" s="330">
        <v>50.070999999999898</v>
      </c>
      <c r="O258" s="330">
        <v>0</v>
      </c>
      <c r="P258" s="330">
        <v>0</v>
      </c>
      <c r="Q258" s="330">
        <v>0</v>
      </c>
      <c r="R258" s="330">
        <v>58.412999999999897</v>
      </c>
      <c r="S258" s="330" t="s">
        <v>562</v>
      </c>
      <c r="T258" s="330">
        <v>0</v>
      </c>
      <c r="U258" s="330">
        <v>58.412999999999897</v>
      </c>
    </row>
    <row r="259" spans="1:21">
      <c r="A259" s="422">
        <v>45480</v>
      </c>
      <c r="B259" s="330" t="s">
        <v>738</v>
      </c>
      <c r="C259" s="330">
        <v>4</v>
      </c>
      <c r="D259" s="330" t="s">
        <v>12</v>
      </c>
      <c r="E259" s="330" t="s">
        <v>12</v>
      </c>
      <c r="F259" s="330" t="s">
        <v>562</v>
      </c>
      <c r="G259" s="330">
        <v>871.56299999999806</v>
      </c>
      <c r="H259" s="330">
        <v>0</v>
      </c>
      <c r="I259" s="330">
        <v>0</v>
      </c>
      <c r="J259" s="330">
        <v>0</v>
      </c>
      <c r="K259" s="330">
        <v>117.148</v>
      </c>
      <c r="L259" s="330">
        <v>0</v>
      </c>
      <c r="M259" s="330">
        <v>330.42900000000299</v>
      </c>
      <c r="N259" s="330">
        <v>145.44800000000001</v>
      </c>
      <c r="O259" s="330">
        <v>25.707999999999998</v>
      </c>
      <c r="P259" s="330">
        <v>37.630999999999901</v>
      </c>
      <c r="Q259" s="330">
        <v>121.642</v>
      </c>
      <c r="R259" s="330">
        <v>871.56299999999806</v>
      </c>
      <c r="S259" s="330" t="s">
        <v>562</v>
      </c>
      <c r="T259" s="330">
        <v>0</v>
      </c>
      <c r="U259" s="330">
        <v>0</v>
      </c>
    </row>
    <row r="260" spans="1:21">
      <c r="A260" s="422">
        <v>45480</v>
      </c>
      <c r="B260" s="330" t="s">
        <v>738</v>
      </c>
      <c r="C260" s="330">
        <v>4</v>
      </c>
      <c r="D260" s="330" t="s">
        <v>13</v>
      </c>
      <c r="E260" s="330" t="s">
        <v>13</v>
      </c>
      <c r="F260" s="330" t="s">
        <v>562</v>
      </c>
      <c r="G260" s="330">
        <v>3705.6570000003198</v>
      </c>
      <c r="H260" s="330">
        <v>0</v>
      </c>
      <c r="I260" s="330">
        <v>0</v>
      </c>
      <c r="J260" s="330">
        <v>31.907</v>
      </c>
      <c r="K260" s="330">
        <v>343.10000000000201</v>
      </c>
      <c r="L260" s="330">
        <v>20.202000000000002</v>
      </c>
      <c r="M260" s="330">
        <v>1783.181</v>
      </c>
      <c r="N260" s="330">
        <v>615.92900000002396</v>
      </c>
      <c r="O260" s="330">
        <v>194.79300000000001</v>
      </c>
      <c r="P260" s="330">
        <v>235.76199999999801</v>
      </c>
      <c r="Q260" s="330">
        <v>846.51999999999498</v>
      </c>
      <c r="R260" s="330">
        <v>3685.4550000003201</v>
      </c>
      <c r="S260" s="330" t="s">
        <v>562</v>
      </c>
      <c r="T260" s="330">
        <v>0</v>
      </c>
      <c r="U260" s="330">
        <v>0</v>
      </c>
    </row>
    <row r="261" spans="1:21">
      <c r="A261" s="422">
        <v>45480</v>
      </c>
      <c r="B261" s="330" t="s">
        <v>738</v>
      </c>
      <c r="C261" s="330">
        <v>4</v>
      </c>
      <c r="D261" s="330" t="s">
        <v>13</v>
      </c>
      <c r="E261" s="330" t="s">
        <v>13</v>
      </c>
      <c r="F261" s="330" t="s">
        <v>562</v>
      </c>
      <c r="G261" s="330">
        <v>71.832999999999799</v>
      </c>
      <c r="H261" s="330">
        <v>0</v>
      </c>
      <c r="I261" s="330">
        <v>0</v>
      </c>
      <c r="J261" s="330">
        <v>0</v>
      </c>
      <c r="K261" s="330">
        <v>12.928000000000001</v>
      </c>
      <c r="L261" s="330">
        <v>0</v>
      </c>
      <c r="M261" s="330">
        <v>0.66600000000000004</v>
      </c>
      <c r="N261" s="330">
        <v>0.66600000000000004</v>
      </c>
      <c r="O261" s="330">
        <v>0</v>
      </c>
      <c r="P261" s="330">
        <v>0</v>
      </c>
      <c r="Q261" s="330">
        <v>0</v>
      </c>
      <c r="R261" s="330">
        <v>71.832999999999799</v>
      </c>
      <c r="S261" s="330" t="s">
        <v>743</v>
      </c>
      <c r="T261" s="330">
        <v>71.832999999999799</v>
      </c>
      <c r="U261" s="330">
        <v>0</v>
      </c>
    </row>
    <row r="262" spans="1:21">
      <c r="A262" s="422">
        <v>45480</v>
      </c>
      <c r="B262" s="330" t="s">
        <v>738</v>
      </c>
      <c r="C262" s="330">
        <v>4</v>
      </c>
      <c r="D262" s="330" t="s">
        <v>13</v>
      </c>
      <c r="E262" s="330" t="s">
        <v>13</v>
      </c>
      <c r="F262" s="330" t="s">
        <v>562</v>
      </c>
      <c r="G262" s="330">
        <v>68.268999999999707</v>
      </c>
      <c r="H262" s="330">
        <v>0</v>
      </c>
      <c r="I262" s="330">
        <v>0</v>
      </c>
      <c r="J262" s="330">
        <v>0</v>
      </c>
      <c r="K262" s="330">
        <v>5.7279999999999998</v>
      </c>
      <c r="L262" s="330">
        <v>1.3320000000000001</v>
      </c>
      <c r="M262" s="330">
        <v>51.748999999999803</v>
      </c>
      <c r="N262" s="330">
        <v>51.748999999999803</v>
      </c>
      <c r="O262" s="330">
        <v>0</v>
      </c>
      <c r="P262" s="330">
        <v>48.950999999999901</v>
      </c>
      <c r="Q262" s="330">
        <v>0</v>
      </c>
      <c r="R262" s="330">
        <v>66.936999999999699</v>
      </c>
      <c r="S262" s="330" t="s">
        <v>670</v>
      </c>
      <c r="T262" s="330">
        <v>68.268999999999707</v>
      </c>
      <c r="U262" s="330">
        <v>0</v>
      </c>
    </row>
    <row r="263" spans="1:21">
      <c r="A263" s="422">
        <v>45480</v>
      </c>
      <c r="B263" s="330" t="s">
        <v>738</v>
      </c>
      <c r="C263" s="330">
        <v>4</v>
      </c>
      <c r="D263" s="330" t="s">
        <v>13</v>
      </c>
      <c r="E263" s="330" t="s">
        <v>13</v>
      </c>
      <c r="F263" s="330" t="s">
        <v>573</v>
      </c>
      <c r="G263" s="330">
        <v>57.486999999999803</v>
      </c>
      <c r="H263" s="330">
        <v>0</v>
      </c>
      <c r="I263" s="330">
        <v>0</v>
      </c>
      <c r="J263" s="330">
        <v>0</v>
      </c>
      <c r="K263" s="330">
        <v>0</v>
      </c>
      <c r="L263" s="330">
        <v>0</v>
      </c>
      <c r="M263" s="330">
        <v>44.1009999999999</v>
      </c>
      <c r="N263" s="330">
        <v>0.46700000000000003</v>
      </c>
      <c r="O263" s="330">
        <v>43.633999999999901</v>
      </c>
      <c r="P263" s="330">
        <v>0</v>
      </c>
      <c r="Q263" s="330">
        <v>0</v>
      </c>
      <c r="R263" s="330">
        <v>57.486999999999803</v>
      </c>
      <c r="S263" s="330" t="s">
        <v>562</v>
      </c>
      <c r="T263" s="330">
        <v>0</v>
      </c>
      <c r="U263" s="330">
        <v>57.486999999999803</v>
      </c>
    </row>
    <row r="264" spans="1:21">
      <c r="A264" s="422">
        <v>45480</v>
      </c>
      <c r="B264" s="330" t="s">
        <v>738</v>
      </c>
      <c r="C264" s="330">
        <v>4</v>
      </c>
      <c r="D264" s="330" t="s">
        <v>13</v>
      </c>
      <c r="E264" s="330" t="s">
        <v>13</v>
      </c>
      <c r="F264" s="330" t="s">
        <v>569</v>
      </c>
      <c r="G264" s="330">
        <v>42.570999999999998</v>
      </c>
      <c r="H264" s="330">
        <v>0</v>
      </c>
      <c r="I264" s="330">
        <v>0</v>
      </c>
      <c r="J264" s="330">
        <v>0</v>
      </c>
      <c r="K264" s="330">
        <v>15.334</v>
      </c>
      <c r="L264" s="330">
        <v>0</v>
      </c>
      <c r="M264" s="330">
        <v>40.988</v>
      </c>
      <c r="N264" s="330">
        <v>30.454999999999998</v>
      </c>
      <c r="O264" s="330">
        <v>0</v>
      </c>
      <c r="P264" s="330">
        <v>0</v>
      </c>
      <c r="Q264" s="330">
        <v>10.532999999999999</v>
      </c>
      <c r="R264" s="330">
        <v>42.570999999999998</v>
      </c>
      <c r="S264" s="330" t="s">
        <v>562</v>
      </c>
      <c r="T264" s="330">
        <v>0</v>
      </c>
      <c r="U264" s="330">
        <v>42.570999999999998</v>
      </c>
    </row>
    <row r="265" spans="1:21">
      <c r="A265" s="422">
        <v>45480</v>
      </c>
      <c r="B265" s="330" t="s">
        <v>738</v>
      </c>
      <c r="C265" s="330">
        <v>4</v>
      </c>
      <c r="D265" s="330" t="s">
        <v>14</v>
      </c>
      <c r="E265" s="330" t="s">
        <v>14</v>
      </c>
      <c r="F265" s="330" t="s">
        <v>562</v>
      </c>
      <c r="G265" s="330">
        <v>3929.5850000000801</v>
      </c>
      <c r="H265" s="330">
        <v>0</v>
      </c>
      <c r="I265" s="330">
        <v>0</v>
      </c>
      <c r="J265" s="330">
        <v>27.765000000000001</v>
      </c>
      <c r="K265" s="330">
        <v>115.501</v>
      </c>
      <c r="L265" s="330">
        <v>1.7010000000000001</v>
      </c>
      <c r="M265" s="330">
        <v>2237.5830000000401</v>
      </c>
      <c r="N265" s="330">
        <v>382.65100000000899</v>
      </c>
      <c r="O265" s="330">
        <v>191.01199999999901</v>
      </c>
      <c r="P265" s="330">
        <v>126.13800000000001</v>
      </c>
      <c r="Q265" s="330">
        <v>1588.1330000000701</v>
      </c>
      <c r="R265" s="330">
        <v>3927.8840000000801</v>
      </c>
      <c r="S265" s="330" t="s">
        <v>562</v>
      </c>
      <c r="T265" s="330">
        <v>0</v>
      </c>
      <c r="U265" s="330">
        <v>0</v>
      </c>
    </row>
    <row r="266" spans="1:21">
      <c r="A266" s="422">
        <v>45480</v>
      </c>
      <c r="B266" s="330" t="s">
        <v>738</v>
      </c>
      <c r="C266" s="330">
        <v>4</v>
      </c>
      <c r="D266" s="330" t="s">
        <v>15</v>
      </c>
      <c r="E266" s="330" t="s">
        <v>15</v>
      </c>
      <c r="F266" s="330" t="s">
        <v>562</v>
      </c>
      <c r="G266" s="330">
        <v>2145.3410000000999</v>
      </c>
      <c r="H266" s="330">
        <v>0</v>
      </c>
      <c r="I266" s="330">
        <v>0</v>
      </c>
      <c r="J266" s="330">
        <v>0</v>
      </c>
      <c r="K266" s="330">
        <v>136.88999999999999</v>
      </c>
      <c r="L266" s="330">
        <v>4.1310000000000002</v>
      </c>
      <c r="M266" s="330">
        <v>1295.636</v>
      </c>
      <c r="N266" s="330">
        <v>485.86800000000301</v>
      </c>
      <c r="O266" s="330">
        <v>72.729999999999706</v>
      </c>
      <c r="P266" s="330">
        <v>189.878999999999</v>
      </c>
      <c r="Q266" s="330">
        <v>622.25800000000504</v>
      </c>
      <c r="R266" s="330">
        <v>2141.2100000001001</v>
      </c>
      <c r="S266" s="330" t="s">
        <v>562</v>
      </c>
      <c r="T266" s="330">
        <v>0</v>
      </c>
      <c r="U266" s="330">
        <v>0</v>
      </c>
    </row>
    <row r="267" spans="1:21">
      <c r="A267" s="422">
        <v>45480</v>
      </c>
      <c r="B267" s="330" t="s">
        <v>738</v>
      </c>
      <c r="C267" s="330">
        <v>4</v>
      </c>
      <c r="D267" s="330" t="s">
        <v>15</v>
      </c>
      <c r="E267" s="330" t="s">
        <v>15</v>
      </c>
      <c r="F267" s="330" t="s">
        <v>574</v>
      </c>
      <c r="G267" s="330">
        <v>16.751999999999999</v>
      </c>
      <c r="H267" s="330">
        <v>0</v>
      </c>
      <c r="I267" s="330">
        <v>0</v>
      </c>
      <c r="J267" s="330">
        <v>0</v>
      </c>
      <c r="K267" s="330">
        <v>0</v>
      </c>
      <c r="L267" s="330">
        <v>0</v>
      </c>
      <c r="M267" s="330">
        <v>12.589</v>
      </c>
      <c r="N267" s="330">
        <v>1.998</v>
      </c>
      <c r="O267" s="330">
        <v>11.923</v>
      </c>
      <c r="P267" s="330">
        <v>0</v>
      </c>
      <c r="Q267" s="330">
        <v>0</v>
      </c>
      <c r="R267" s="330">
        <v>16.751999999999999</v>
      </c>
      <c r="S267" s="330" t="s">
        <v>562</v>
      </c>
      <c r="T267" s="330">
        <v>0</v>
      </c>
      <c r="U267" s="330">
        <v>16.751999999999999</v>
      </c>
    </row>
    <row r="268" spans="1:21">
      <c r="A268" s="422">
        <v>45480</v>
      </c>
      <c r="B268" s="330" t="s">
        <v>738</v>
      </c>
      <c r="C268" s="330">
        <v>4</v>
      </c>
      <c r="D268" s="330" t="s">
        <v>15</v>
      </c>
      <c r="E268" s="330" t="s">
        <v>15</v>
      </c>
      <c r="F268" s="330" t="s">
        <v>568</v>
      </c>
      <c r="G268" s="330">
        <v>42.979999999999897</v>
      </c>
      <c r="H268" s="330">
        <v>0</v>
      </c>
      <c r="I268" s="330">
        <v>0</v>
      </c>
      <c r="J268" s="330">
        <v>0</v>
      </c>
      <c r="K268" s="330">
        <v>2.266</v>
      </c>
      <c r="L268" s="330">
        <v>0</v>
      </c>
      <c r="M268" s="330">
        <v>33.488999999999997</v>
      </c>
      <c r="N268" s="330">
        <v>32.738999999999997</v>
      </c>
      <c r="O268" s="330">
        <v>0</v>
      </c>
      <c r="P268" s="330">
        <v>0</v>
      </c>
      <c r="Q268" s="330">
        <v>0.75</v>
      </c>
      <c r="R268" s="330">
        <v>42.979999999999897</v>
      </c>
      <c r="S268" s="330" t="s">
        <v>562</v>
      </c>
      <c r="T268" s="330">
        <v>0</v>
      </c>
      <c r="U268" s="330">
        <v>42.979999999999897</v>
      </c>
    </row>
    <row r="269" spans="1:21">
      <c r="A269" s="422">
        <v>45480</v>
      </c>
      <c r="B269" s="330" t="s">
        <v>738</v>
      </c>
      <c r="C269" s="330">
        <v>4</v>
      </c>
      <c r="D269" s="330" t="s">
        <v>16</v>
      </c>
      <c r="E269" s="330" t="s">
        <v>16</v>
      </c>
      <c r="F269" s="330" t="s">
        <v>562</v>
      </c>
      <c r="G269" s="330">
        <v>1697.1230000001401</v>
      </c>
      <c r="H269" s="330">
        <v>0</v>
      </c>
      <c r="I269" s="330">
        <v>0</v>
      </c>
      <c r="J269" s="330">
        <v>0</v>
      </c>
      <c r="K269" s="330">
        <v>125.94499999999999</v>
      </c>
      <c r="L269" s="330">
        <v>26.308</v>
      </c>
      <c r="M269" s="330">
        <v>731.64700000000096</v>
      </c>
      <c r="N269" s="330">
        <v>252.35499999999999</v>
      </c>
      <c r="O269" s="330">
        <v>41.032999999999902</v>
      </c>
      <c r="P269" s="330">
        <v>59.533999999999899</v>
      </c>
      <c r="Q269" s="330">
        <v>381.38899999999899</v>
      </c>
      <c r="R269" s="330">
        <v>1670.8150000001399</v>
      </c>
      <c r="S269" s="330" t="s">
        <v>562</v>
      </c>
      <c r="T269" s="330">
        <v>0</v>
      </c>
      <c r="U269" s="330">
        <v>0</v>
      </c>
    </row>
    <row r="270" spans="1:21">
      <c r="A270" s="422">
        <v>45480</v>
      </c>
      <c r="B270" s="330" t="s">
        <v>738</v>
      </c>
      <c r="C270" s="330">
        <v>4</v>
      </c>
      <c r="D270" s="330" t="s">
        <v>17</v>
      </c>
      <c r="E270" s="330" t="s">
        <v>17</v>
      </c>
      <c r="F270" s="330" t="s">
        <v>562</v>
      </c>
      <c r="G270" s="330">
        <v>3027.2130000001698</v>
      </c>
      <c r="H270" s="330">
        <v>0</v>
      </c>
      <c r="I270" s="330">
        <v>0</v>
      </c>
      <c r="J270" s="330">
        <v>0</v>
      </c>
      <c r="K270" s="330">
        <v>313.84299999999899</v>
      </c>
      <c r="L270" s="330">
        <v>72.884</v>
      </c>
      <c r="M270" s="330">
        <v>1064.08600000004</v>
      </c>
      <c r="N270" s="330">
        <v>685.70300000000702</v>
      </c>
      <c r="O270" s="330">
        <v>220.111999999999</v>
      </c>
      <c r="P270" s="330">
        <v>88.406000000000006</v>
      </c>
      <c r="Q270" s="330">
        <v>117.644999999999</v>
      </c>
      <c r="R270" s="330">
        <v>2954.3290000001698</v>
      </c>
      <c r="S270" s="330" t="s">
        <v>562</v>
      </c>
      <c r="T270" s="330">
        <v>0</v>
      </c>
      <c r="U270" s="330">
        <v>0</v>
      </c>
    </row>
    <row r="271" spans="1:21">
      <c r="A271" s="422">
        <v>45480</v>
      </c>
      <c r="B271" s="330" t="s">
        <v>738</v>
      </c>
      <c r="C271" s="330">
        <v>4</v>
      </c>
      <c r="D271" s="330" t="s">
        <v>17</v>
      </c>
      <c r="E271" s="330" t="s">
        <v>17</v>
      </c>
      <c r="F271" s="330" t="s">
        <v>575</v>
      </c>
      <c r="G271" s="330">
        <v>13.333</v>
      </c>
      <c r="H271" s="330">
        <v>0</v>
      </c>
      <c r="I271" s="330">
        <v>0</v>
      </c>
      <c r="J271" s="330">
        <v>0</v>
      </c>
      <c r="K271" s="330">
        <v>2.6659999999999999</v>
      </c>
      <c r="L271" s="330">
        <v>0</v>
      </c>
      <c r="M271" s="330">
        <v>8.07</v>
      </c>
      <c r="N271" s="330">
        <v>7.0039999999999996</v>
      </c>
      <c r="O271" s="330">
        <v>1.0660000000000001</v>
      </c>
      <c r="P271" s="330">
        <v>0</v>
      </c>
      <c r="Q271" s="330">
        <v>0</v>
      </c>
      <c r="R271" s="330">
        <v>13.333</v>
      </c>
      <c r="S271" s="330" t="s">
        <v>562</v>
      </c>
      <c r="T271" s="330">
        <v>0</v>
      </c>
      <c r="U271" s="330">
        <v>13.333</v>
      </c>
    </row>
    <row r="272" spans="1:21">
      <c r="A272" s="422">
        <v>45480</v>
      </c>
      <c r="B272" s="330" t="s">
        <v>738</v>
      </c>
      <c r="C272" s="330">
        <v>4</v>
      </c>
      <c r="D272" s="330" t="s">
        <v>18</v>
      </c>
      <c r="E272" s="330" t="s">
        <v>18</v>
      </c>
      <c r="F272" s="330" t="s">
        <v>562</v>
      </c>
      <c r="G272" s="330">
        <v>1121.5900000000299</v>
      </c>
      <c r="H272" s="330">
        <v>0</v>
      </c>
      <c r="I272" s="330">
        <v>0</v>
      </c>
      <c r="J272" s="330">
        <v>0</v>
      </c>
      <c r="K272" s="330">
        <v>195.506</v>
      </c>
      <c r="L272" s="330">
        <v>0</v>
      </c>
      <c r="M272" s="330">
        <v>536.82300000000203</v>
      </c>
      <c r="N272" s="330">
        <v>210.453</v>
      </c>
      <c r="O272" s="330">
        <v>36.962999999999901</v>
      </c>
      <c r="P272" s="330">
        <v>59.740999999999801</v>
      </c>
      <c r="Q272" s="330">
        <v>229.666</v>
      </c>
      <c r="R272" s="330">
        <v>1121.5900000000299</v>
      </c>
      <c r="S272" s="330" t="s">
        <v>562</v>
      </c>
      <c r="T272" s="330">
        <v>0</v>
      </c>
      <c r="U272" s="330">
        <v>0</v>
      </c>
    </row>
    <row r="273" spans="1:21">
      <c r="A273" s="422">
        <v>45480</v>
      </c>
      <c r="B273" s="330" t="s">
        <v>738</v>
      </c>
      <c r="C273" s="330">
        <v>4</v>
      </c>
      <c r="D273" s="330" t="s">
        <v>18</v>
      </c>
      <c r="E273" s="330" t="s">
        <v>18</v>
      </c>
      <c r="F273" s="330" t="s">
        <v>562</v>
      </c>
      <c r="G273" s="330">
        <v>142.77199999999999</v>
      </c>
      <c r="H273" s="330">
        <v>0</v>
      </c>
      <c r="I273" s="330">
        <v>0</v>
      </c>
      <c r="J273" s="330">
        <v>0</v>
      </c>
      <c r="K273" s="330">
        <v>0</v>
      </c>
      <c r="L273" s="330">
        <v>0</v>
      </c>
      <c r="M273" s="330">
        <v>0</v>
      </c>
      <c r="N273" s="330">
        <v>0</v>
      </c>
      <c r="O273" s="330">
        <v>0</v>
      </c>
      <c r="P273" s="330">
        <v>0</v>
      </c>
      <c r="Q273" s="330">
        <v>0</v>
      </c>
      <c r="R273" s="330">
        <v>142.77199999999999</v>
      </c>
      <c r="S273" s="330" t="s">
        <v>671</v>
      </c>
      <c r="T273" s="330">
        <v>142.77199999999999</v>
      </c>
      <c r="U273" s="330">
        <v>0</v>
      </c>
    </row>
    <row r="274" spans="1:21">
      <c r="A274" s="422">
        <v>45480</v>
      </c>
      <c r="B274" s="330" t="s">
        <v>738</v>
      </c>
      <c r="C274" s="330">
        <v>4</v>
      </c>
      <c r="D274" s="330" t="s">
        <v>40</v>
      </c>
      <c r="E274" s="330" t="s">
        <v>40</v>
      </c>
      <c r="F274" s="330" t="s">
        <v>562</v>
      </c>
      <c r="G274" s="330">
        <v>2959.8070000001599</v>
      </c>
      <c r="H274" s="330">
        <v>0</v>
      </c>
      <c r="I274" s="330">
        <v>0</v>
      </c>
      <c r="J274" s="330">
        <v>0</v>
      </c>
      <c r="K274" s="330">
        <v>55.694999999999901</v>
      </c>
      <c r="L274" s="330">
        <v>1.466</v>
      </c>
      <c r="M274" s="330">
        <v>1089.74900000004</v>
      </c>
      <c r="N274" s="330">
        <v>349.77400000000199</v>
      </c>
      <c r="O274" s="330">
        <v>335.369000000006</v>
      </c>
      <c r="P274" s="330">
        <v>109.754999999999</v>
      </c>
      <c r="Q274" s="330">
        <v>349.96600000000302</v>
      </c>
      <c r="R274" s="330">
        <v>2958.34100000016</v>
      </c>
      <c r="S274" s="330" t="s">
        <v>562</v>
      </c>
      <c r="T274" s="330">
        <v>0</v>
      </c>
      <c r="U274" s="330">
        <v>0</v>
      </c>
    </row>
    <row r="275" spans="1:21">
      <c r="A275" s="422">
        <v>45480</v>
      </c>
      <c r="B275" s="330" t="s">
        <v>738</v>
      </c>
      <c r="C275" s="330">
        <v>4</v>
      </c>
      <c r="D275" s="330" t="s">
        <v>19</v>
      </c>
      <c r="E275" s="330" t="s">
        <v>19</v>
      </c>
      <c r="F275" s="330" t="s">
        <v>562</v>
      </c>
      <c r="G275" s="330">
        <v>2409.1059999999902</v>
      </c>
      <c r="H275" s="330">
        <v>0</v>
      </c>
      <c r="I275" s="330">
        <v>0</v>
      </c>
      <c r="J275" s="330">
        <v>0</v>
      </c>
      <c r="K275" s="330">
        <v>289.00199999999899</v>
      </c>
      <c r="L275" s="330">
        <v>1.0660000000000001</v>
      </c>
      <c r="M275" s="330">
        <v>1179.0940000000101</v>
      </c>
      <c r="N275" s="330">
        <v>350.09899999999902</v>
      </c>
      <c r="O275" s="330">
        <v>38.960999999999899</v>
      </c>
      <c r="P275" s="330">
        <v>29.637999999999899</v>
      </c>
      <c r="Q275" s="330">
        <v>778.37800000001096</v>
      </c>
      <c r="R275" s="330">
        <v>2408.03999999999</v>
      </c>
      <c r="S275" s="330" t="s">
        <v>562</v>
      </c>
      <c r="T275" s="330">
        <v>0</v>
      </c>
      <c r="U275" s="330">
        <v>0</v>
      </c>
    </row>
    <row r="276" spans="1:21">
      <c r="A276" s="422">
        <v>45480</v>
      </c>
      <c r="B276" s="330" t="s">
        <v>738</v>
      </c>
      <c r="C276" s="330">
        <v>4</v>
      </c>
      <c r="D276" s="330" t="s">
        <v>19</v>
      </c>
      <c r="E276" s="330" t="s">
        <v>19</v>
      </c>
      <c r="F276" s="330" t="s">
        <v>562</v>
      </c>
      <c r="G276" s="330">
        <v>1.034</v>
      </c>
      <c r="H276" s="330">
        <v>0</v>
      </c>
      <c r="I276" s="330">
        <v>0</v>
      </c>
      <c r="J276" s="330">
        <v>0</v>
      </c>
      <c r="K276" s="330">
        <v>0.2</v>
      </c>
      <c r="L276" s="330">
        <v>0</v>
      </c>
      <c r="M276" s="330">
        <v>0</v>
      </c>
      <c r="N276" s="330">
        <v>0</v>
      </c>
      <c r="O276" s="330">
        <v>0</v>
      </c>
      <c r="P276" s="330">
        <v>0</v>
      </c>
      <c r="Q276" s="330">
        <v>0</v>
      </c>
      <c r="R276" s="330">
        <v>1.034</v>
      </c>
      <c r="S276" s="330" t="s">
        <v>603</v>
      </c>
      <c r="T276" s="330">
        <v>1.034</v>
      </c>
      <c r="U276" s="330">
        <v>0</v>
      </c>
    </row>
    <row r="277" spans="1:21">
      <c r="A277" s="422">
        <v>45480</v>
      </c>
      <c r="B277" s="330" t="s">
        <v>738</v>
      </c>
      <c r="C277" s="330">
        <v>4</v>
      </c>
      <c r="D277" s="330" t="s">
        <v>19</v>
      </c>
      <c r="E277" s="330" t="s">
        <v>19</v>
      </c>
      <c r="F277" s="330" t="s">
        <v>569</v>
      </c>
      <c r="G277" s="330">
        <v>22.8</v>
      </c>
      <c r="H277" s="330">
        <v>0</v>
      </c>
      <c r="I277" s="330">
        <v>0</v>
      </c>
      <c r="J277" s="330">
        <v>0</v>
      </c>
      <c r="K277" s="330">
        <v>2.4</v>
      </c>
      <c r="L277" s="330">
        <v>0</v>
      </c>
      <c r="M277" s="330">
        <v>15.871</v>
      </c>
      <c r="N277" s="330">
        <v>15.871</v>
      </c>
      <c r="O277" s="330">
        <v>0</v>
      </c>
      <c r="P277" s="330">
        <v>0</v>
      </c>
      <c r="Q277" s="330">
        <v>0</v>
      </c>
      <c r="R277" s="330">
        <v>22.8</v>
      </c>
      <c r="S277" s="330" t="s">
        <v>562</v>
      </c>
      <c r="T277" s="330">
        <v>0</v>
      </c>
      <c r="U277" s="330">
        <v>22.8</v>
      </c>
    </row>
    <row r="278" spans="1:21">
      <c r="A278" s="422">
        <v>45480</v>
      </c>
      <c r="B278" s="330" t="s">
        <v>738</v>
      </c>
      <c r="C278" s="330">
        <v>4</v>
      </c>
      <c r="D278" s="330" t="s">
        <v>19</v>
      </c>
      <c r="E278" s="330" t="s">
        <v>19</v>
      </c>
      <c r="F278" s="330" t="s">
        <v>634</v>
      </c>
      <c r="G278" s="330">
        <v>19.664999999999999</v>
      </c>
      <c r="H278" s="330">
        <v>0</v>
      </c>
      <c r="I278" s="330">
        <v>0</v>
      </c>
      <c r="J278" s="330">
        <v>0</v>
      </c>
      <c r="K278" s="330">
        <v>0.53300000000000003</v>
      </c>
      <c r="L278" s="330">
        <v>0</v>
      </c>
      <c r="M278" s="330">
        <v>18.600000000000001</v>
      </c>
      <c r="N278" s="330">
        <v>18.600000000000001</v>
      </c>
      <c r="O278" s="330">
        <v>0</v>
      </c>
      <c r="P278" s="330">
        <v>0</v>
      </c>
      <c r="Q278" s="330">
        <v>0</v>
      </c>
      <c r="R278" s="330">
        <v>19.664999999999999</v>
      </c>
      <c r="S278" s="330" t="s">
        <v>562</v>
      </c>
      <c r="T278" s="330">
        <v>0</v>
      </c>
      <c r="U278" s="330">
        <v>19.664999999999999</v>
      </c>
    </row>
    <row r="279" spans="1:21">
      <c r="A279" s="422">
        <v>45480</v>
      </c>
      <c r="B279" s="330" t="s">
        <v>738</v>
      </c>
      <c r="C279" s="330">
        <v>4</v>
      </c>
      <c r="D279" s="330" t="s">
        <v>19</v>
      </c>
      <c r="E279" s="330" t="s">
        <v>19</v>
      </c>
      <c r="F279" s="330" t="s">
        <v>755</v>
      </c>
      <c r="G279" s="330">
        <v>58.757999999999903</v>
      </c>
      <c r="H279" s="330">
        <v>58.757999999999903</v>
      </c>
      <c r="I279" s="330">
        <v>0</v>
      </c>
      <c r="J279" s="330">
        <v>0</v>
      </c>
      <c r="K279" s="330">
        <v>7.02</v>
      </c>
      <c r="L279" s="330">
        <v>0</v>
      </c>
      <c r="M279" s="330">
        <v>51.488999999999898</v>
      </c>
      <c r="N279" s="330">
        <v>51.155999999999899</v>
      </c>
      <c r="O279" s="330">
        <v>0.33300000000000002</v>
      </c>
      <c r="P279" s="330">
        <v>0</v>
      </c>
      <c r="Q279" s="330">
        <v>0</v>
      </c>
      <c r="R279" s="330">
        <v>58.757999999999903</v>
      </c>
      <c r="S279" s="330" t="s">
        <v>562</v>
      </c>
      <c r="T279" s="330">
        <v>0</v>
      </c>
      <c r="U279" s="330">
        <v>58.757999999999903</v>
      </c>
    </row>
    <row r="280" spans="1:21">
      <c r="A280" s="422">
        <v>45480</v>
      </c>
      <c r="B280" s="330" t="s">
        <v>738</v>
      </c>
      <c r="C280" s="330">
        <v>4</v>
      </c>
      <c r="D280" s="330" t="s">
        <v>39</v>
      </c>
      <c r="E280" s="330" t="s">
        <v>81</v>
      </c>
      <c r="F280" s="330" t="s">
        <v>562</v>
      </c>
      <c r="G280" s="330">
        <v>3218.4980000000301</v>
      </c>
      <c r="H280" s="330">
        <v>0</v>
      </c>
      <c r="I280" s="330">
        <v>0</v>
      </c>
      <c r="J280" s="330">
        <v>0</v>
      </c>
      <c r="K280" s="330">
        <v>187.355999999999</v>
      </c>
      <c r="L280" s="330">
        <v>9.4779999999999998</v>
      </c>
      <c r="M280" s="330">
        <v>1207.3880000000399</v>
      </c>
      <c r="N280" s="330">
        <v>417.87299999999698</v>
      </c>
      <c r="O280" s="330">
        <v>347.81500000000602</v>
      </c>
      <c r="P280" s="330">
        <v>120.841999999999</v>
      </c>
      <c r="Q280" s="330">
        <v>420.31700000000302</v>
      </c>
      <c r="R280" s="330">
        <v>3209.02000000003</v>
      </c>
      <c r="S280" s="330" t="s">
        <v>562</v>
      </c>
      <c r="T280" s="330">
        <v>0</v>
      </c>
      <c r="U280" s="330">
        <v>0</v>
      </c>
    </row>
    <row r="281" spans="1:21">
      <c r="A281" s="422">
        <v>45480</v>
      </c>
      <c r="B281" s="330" t="s">
        <v>738</v>
      </c>
      <c r="C281" s="330">
        <v>4</v>
      </c>
      <c r="D281" s="330" t="s">
        <v>39</v>
      </c>
      <c r="E281" s="330" t="s">
        <v>54</v>
      </c>
      <c r="F281" s="330" t="s">
        <v>562</v>
      </c>
      <c r="G281" s="330">
        <v>2780.77900000003</v>
      </c>
      <c r="H281" s="330">
        <v>0</v>
      </c>
      <c r="I281" s="330">
        <v>0</v>
      </c>
      <c r="J281" s="330">
        <v>0</v>
      </c>
      <c r="K281" s="330">
        <v>224.390999999998</v>
      </c>
      <c r="L281" s="330">
        <v>6.3890000000000002</v>
      </c>
      <c r="M281" s="330">
        <v>1185.15400000001</v>
      </c>
      <c r="N281" s="330">
        <v>237.237999999999</v>
      </c>
      <c r="O281" s="330">
        <v>302.275000000001</v>
      </c>
      <c r="P281" s="330">
        <v>202.20499999999899</v>
      </c>
      <c r="Q281" s="330">
        <v>530.94900000000996</v>
      </c>
      <c r="R281" s="330">
        <v>2774.3900000000199</v>
      </c>
      <c r="S281" s="330" t="s">
        <v>562</v>
      </c>
      <c r="T281" s="330">
        <v>0</v>
      </c>
      <c r="U281" s="330">
        <v>0</v>
      </c>
    </row>
    <row r="282" spans="1:21">
      <c r="A282" s="422">
        <v>45480</v>
      </c>
      <c r="B282" s="330" t="s">
        <v>738</v>
      </c>
      <c r="C282" s="330">
        <v>4</v>
      </c>
      <c r="D282" s="330" t="s">
        <v>39</v>
      </c>
      <c r="E282" s="330" t="s">
        <v>54</v>
      </c>
      <c r="F282" s="330" t="s">
        <v>562</v>
      </c>
      <c r="G282" s="330">
        <v>12.804</v>
      </c>
      <c r="H282" s="330">
        <v>0</v>
      </c>
      <c r="I282" s="330">
        <v>0</v>
      </c>
      <c r="J282" s="330">
        <v>0</v>
      </c>
      <c r="K282" s="330">
        <v>0</v>
      </c>
      <c r="L282" s="330">
        <v>0</v>
      </c>
      <c r="M282" s="330">
        <v>12.804</v>
      </c>
      <c r="N282" s="330">
        <v>12.804</v>
      </c>
      <c r="O282" s="330">
        <v>0</v>
      </c>
      <c r="P282" s="330">
        <v>0</v>
      </c>
      <c r="Q282" s="330">
        <v>0</v>
      </c>
      <c r="R282" s="330">
        <v>12.804</v>
      </c>
      <c r="S282" s="330" t="s">
        <v>602</v>
      </c>
      <c r="T282" s="330">
        <v>12.804</v>
      </c>
      <c r="U282" s="330">
        <v>0</v>
      </c>
    </row>
    <row r="283" spans="1:21">
      <c r="A283" s="422">
        <v>45480</v>
      </c>
      <c r="B283" s="330" t="s">
        <v>738</v>
      </c>
      <c r="C283" s="330">
        <v>4</v>
      </c>
      <c r="D283" s="330" t="s">
        <v>39</v>
      </c>
      <c r="E283" s="330" t="s">
        <v>54</v>
      </c>
      <c r="F283" s="330" t="s">
        <v>562</v>
      </c>
      <c r="G283" s="330">
        <v>3.165</v>
      </c>
      <c r="H283" s="330">
        <v>0</v>
      </c>
      <c r="I283" s="330">
        <v>0</v>
      </c>
      <c r="J283" s="330">
        <v>0</v>
      </c>
      <c r="K283" s="330">
        <v>0</v>
      </c>
      <c r="L283" s="330">
        <v>0</v>
      </c>
      <c r="M283" s="330">
        <v>0</v>
      </c>
      <c r="N283" s="330">
        <v>0</v>
      </c>
      <c r="O283" s="330">
        <v>0</v>
      </c>
      <c r="P283" s="330">
        <v>0</v>
      </c>
      <c r="Q283" s="330">
        <v>0</v>
      </c>
      <c r="R283" s="330">
        <v>3.165</v>
      </c>
      <c r="S283" s="330" t="s">
        <v>630</v>
      </c>
      <c r="T283" s="330">
        <v>7.5650000000000004</v>
      </c>
      <c r="U283" s="330">
        <v>0</v>
      </c>
    </row>
    <row r="284" spans="1:21">
      <c r="A284" s="422">
        <v>45480</v>
      </c>
      <c r="B284" s="330" t="s">
        <v>738</v>
      </c>
      <c r="C284" s="330">
        <v>4</v>
      </c>
      <c r="D284" s="330" t="s">
        <v>39</v>
      </c>
      <c r="E284" s="330" t="s">
        <v>54</v>
      </c>
      <c r="F284" s="330" t="s">
        <v>577</v>
      </c>
      <c r="G284" s="330">
        <v>39.133999999999901</v>
      </c>
      <c r="H284" s="330">
        <v>0</v>
      </c>
      <c r="I284" s="330">
        <v>0</v>
      </c>
      <c r="J284" s="330">
        <v>0</v>
      </c>
      <c r="K284" s="330">
        <v>5.5789999999999997</v>
      </c>
      <c r="L284" s="330">
        <v>0</v>
      </c>
      <c r="M284" s="330">
        <v>33.671999999999898</v>
      </c>
      <c r="N284" s="330">
        <v>31.006999999999898</v>
      </c>
      <c r="O284" s="330">
        <v>1.665</v>
      </c>
      <c r="P284" s="330">
        <v>0</v>
      </c>
      <c r="Q284" s="330">
        <v>1</v>
      </c>
      <c r="R284" s="330">
        <v>39.133999999999901</v>
      </c>
      <c r="S284" s="330" t="s">
        <v>562</v>
      </c>
      <c r="T284" s="330">
        <v>0</v>
      </c>
      <c r="U284" s="330">
        <v>39.133999999999901</v>
      </c>
    </row>
    <row r="285" spans="1:21">
      <c r="A285" s="422">
        <v>45480</v>
      </c>
      <c r="B285" s="330" t="s">
        <v>738</v>
      </c>
      <c r="C285" s="330">
        <v>4</v>
      </c>
      <c r="D285" s="330" t="s">
        <v>39</v>
      </c>
      <c r="E285" s="330" t="s">
        <v>54</v>
      </c>
      <c r="F285" s="330" t="s">
        <v>578</v>
      </c>
      <c r="G285" s="330">
        <v>5.8949999999999996</v>
      </c>
      <c r="H285" s="330">
        <v>5.8949999999999996</v>
      </c>
      <c r="I285" s="330">
        <v>0</v>
      </c>
      <c r="J285" s="330">
        <v>0</v>
      </c>
      <c r="K285" s="330">
        <v>6.7000000000000004E-2</v>
      </c>
      <c r="L285" s="330">
        <v>0</v>
      </c>
      <c r="M285" s="330">
        <v>4.8289999999999997</v>
      </c>
      <c r="N285" s="330">
        <v>4.8289999999999997</v>
      </c>
      <c r="O285" s="330">
        <v>0</v>
      </c>
      <c r="P285" s="330">
        <v>0</v>
      </c>
      <c r="Q285" s="330">
        <v>0</v>
      </c>
      <c r="R285" s="330">
        <v>5.8949999999999996</v>
      </c>
      <c r="S285" s="330" t="s">
        <v>562</v>
      </c>
      <c r="T285" s="330">
        <v>0</v>
      </c>
      <c r="U285" s="330">
        <v>5.8949999999999996</v>
      </c>
    </row>
    <row r="286" spans="1:21">
      <c r="A286" s="422">
        <v>45480</v>
      </c>
      <c r="B286" s="330" t="s">
        <v>738</v>
      </c>
      <c r="C286" s="330">
        <v>4</v>
      </c>
      <c r="D286" s="330" t="s">
        <v>39</v>
      </c>
      <c r="E286" s="330" t="s">
        <v>44</v>
      </c>
      <c r="F286" s="330" t="s">
        <v>562</v>
      </c>
      <c r="G286" s="330">
        <v>2947.9630000001398</v>
      </c>
      <c r="H286" s="330">
        <v>0</v>
      </c>
      <c r="I286" s="330">
        <v>4.9950000000000001</v>
      </c>
      <c r="J286" s="330">
        <v>0</v>
      </c>
      <c r="K286" s="330">
        <v>88.828999999999795</v>
      </c>
      <c r="L286" s="330">
        <v>0.93300000000000005</v>
      </c>
      <c r="M286" s="330">
        <v>1077.6869999999799</v>
      </c>
      <c r="N286" s="330">
        <v>261.878999999999</v>
      </c>
      <c r="O286" s="330">
        <v>152.92599999999899</v>
      </c>
      <c r="P286" s="330">
        <v>22.058</v>
      </c>
      <c r="Q286" s="330">
        <v>672.93700000000399</v>
      </c>
      <c r="R286" s="330">
        <v>2947.0300000001398</v>
      </c>
      <c r="S286" s="330" t="s">
        <v>562</v>
      </c>
      <c r="T286" s="330">
        <v>0</v>
      </c>
      <c r="U286" s="330">
        <v>0</v>
      </c>
    </row>
    <row r="287" spans="1:21">
      <c r="A287" s="422">
        <v>45480</v>
      </c>
      <c r="B287" s="330" t="s">
        <v>738</v>
      </c>
      <c r="C287" s="330">
        <v>4</v>
      </c>
      <c r="D287" s="330" t="s">
        <v>39</v>
      </c>
      <c r="E287" s="330" t="s">
        <v>44</v>
      </c>
      <c r="F287" s="330" t="s">
        <v>562</v>
      </c>
      <c r="G287" s="330">
        <v>45.657000000000103</v>
      </c>
      <c r="H287" s="330">
        <v>0</v>
      </c>
      <c r="I287" s="330">
        <v>0</v>
      </c>
      <c r="J287" s="330">
        <v>0</v>
      </c>
      <c r="K287" s="330">
        <v>0.26700000000000002</v>
      </c>
      <c r="L287" s="330">
        <v>0</v>
      </c>
      <c r="M287" s="330">
        <v>0</v>
      </c>
      <c r="N287" s="330">
        <v>0</v>
      </c>
      <c r="O287" s="330">
        <v>0</v>
      </c>
      <c r="P287" s="330">
        <v>0</v>
      </c>
      <c r="Q287" s="330">
        <v>0</v>
      </c>
      <c r="R287" s="330">
        <v>45.657000000000103</v>
      </c>
      <c r="S287" s="330" t="s">
        <v>604</v>
      </c>
      <c r="T287" s="330">
        <v>45.657000000000103</v>
      </c>
      <c r="U287" s="330">
        <v>0</v>
      </c>
    </row>
    <row r="288" spans="1:21">
      <c r="A288" s="422">
        <v>45480</v>
      </c>
      <c r="B288" s="330" t="s">
        <v>738</v>
      </c>
      <c r="C288" s="330">
        <v>4</v>
      </c>
      <c r="D288" s="330" t="s">
        <v>39</v>
      </c>
      <c r="E288" s="330" t="s">
        <v>44</v>
      </c>
      <c r="F288" s="330" t="s">
        <v>565</v>
      </c>
      <c r="G288" s="330">
        <v>177.958</v>
      </c>
      <c r="H288" s="330">
        <v>0</v>
      </c>
      <c r="I288" s="330">
        <v>0</v>
      </c>
      <c r="J288" s="330">
        <v>0</v>
      </c>
      <c r="K288" s="330">
        <v>87.831000000000003</v>
      </c>
      <c r="L288" s="330">
        <v>0</v>
      </c>
      <c r="M288" s="330">
        <v>169.63200000000001</v>
      </c>
      <c r="N288" s="330">
        <v>168.96600000000001</v>
      </c>
      <c r="O288" s="330">
        <v>0.66600000000000004</v>
      </c>
      <c r="P288" s="330">
        <v>0</v>
      </c>
      <c r="Q288" s="330">
        <v>0</v>
      </c>
      <c r="R288" s="330">
        <v>177.958</v>
      </c>
      <c r="S288" s="330" t="s">
        <v>562</v>
      </c>
      <c r="T288" s="330">
        <v>0</v>
      </c>
      <c r="U288" s="330">
        <v>177.958</v>
      </c>
    </row>
    <row r="289" spans="1:21">
      <c r="A289" s="422">
        <v>45480</v>
      </c>
      <c r="B289" s="330" t="s">
        <v>738</v>
      </c>
      <c r="C289" s="330">
        <v>4</v>
      </c>
      <c r="D289" s="330" t="s">
        <v>21</v>
      </c>
      <c r="E289" s="330" t="s">
        <v>21</v>
      </c>
      <c r="F289" s="330" t="s">
        <v>562</v>
      </c>
      <c r="G289" s="330">
        <v>2525.7070000000999</v>
      </c>
      <c r="H289" s="330">
        <v>0</v>
      </c>
      <c r="I289" s="330">
        <v>0</v>
      </c>
      <c r="J289" s="330">
        <v>0</v>
      </c>
      <c r="K289" s="330">
        <v>193.92500000000001</v>
      </c>
      <c r="L289" s="330">
        <v>269.60199999999901</v>
      </c>
      <c r="M289" s="330">
        <v>1076.71300000002</v>
      </c>
      <c r="N289" s="330">
        <v>426.16999999999899</v>
      </c>
      <c r="O289" s="330">
        <v>211.308999999999</v>
      </c>
      <c r="P289" s="330">
        <v>0</v>
      </c>
      <c r="Q289" s="330">
        <v>465.207999999994</v>
      </c>
      <c r="R289" s="330">
        <v>2256.1050000001001</v>
      </c>
      <c r="S289" s="330" t="s">
        <v>562</v>
      </c>
      <c r="T289" s="330">
        <v>0</v>
      </c>
      <c r="U289" s="330">
        <v>0</v>
      </c>
    </row>
    <row r="290" spans="1:21">
      <c r="A290" s="422">
        <v>45480</v>
      </c>
      <c r="B290" s="330" t="s">
        <v>738</v>
      </c>
      <c r="C290" s="330">
        <v>4</v>
      </c>
      <c r="D290" s="330" t="s">
        <v>21</v>
      </c>
      <c r="E290" s="330" t="s">
        <v>21</v>
      </c>
      <c r="F290" s="330" t="s">
        <v>562</v>
      </c>
      <c r="G290" s="330">
        <v>6.37</v>
      </c>
      <c r="H290" s="330">
        <v>0</v>
      </c>
      <c r="I290" s="330">
        <v>0</v>
      </c>
      <c r="J290" s="330">
        <v>0</v>
      </c>
      <c r="K290" s="330">
        <v>0</v>
      </c>
      <c r="L290" s="330">
        <v>0</v>
      </c>
      <c r="M290" s="330">
        <v>5.9020000000000001</v>
      </c>
      <c r="N290" s="330">
        <v>5.468</v>
      </c>
      <c r="O290" s="330">
        <v>0.434</v>
      </c>
      <c r="P290" s="330">
        <v>0</v>
      </c>
      <c r="Q290" s="330">
        <v>0</v>
      </c>
      <c r="R290" s="330">
        <v>6.37</v>
      </c>
      <c r="S290" s="330" t="s">
        <v>674</v>
      </c>
      <c r="T290" s="330">
        <v>6.37</v>
      </c>
      <c r="U290" s="330">
        <v>0</v>
      </c>
    </row>
    <row r="291" spans="1:21">
      <c r="A291" s="422">
        <v>45480</v>
      </c>
      <c r="B291" s="330" t="s">
        <v>738</v>
      </c>
      <c r="C291" s="330">
        <v>4</v>
      </c>
      <c r="D291" s="330" t="s">
        <v>21</v>
      </c>
      <c r="E291" s="330" t="s">
        <v>21</v>
      </c>
      <c r="F291" s="330" t="s">
        <v>562</v>
      </c>
      <c r="G291" s="330">
        <v>8.3460000000000001</v>
      </c>
      <c r="H291" s="330">
        <v>0</v>
      </c>
      <c r="I291" s="330">
        <v>0</v>
      </c>
      <c r="J291" s="330">
        <v>0</v>
      </c>
      <c r="K291" s="330">
        <v>6.5140000000000002</v>
      </c>
      <c r="L291" s="330">
        <v>0</v>
      </c>
      <c r="M291" s="330">
        <v>5.5979999999999999</v>
      </c>
      <c r="N291" s="330">
        <v>5.5979999999999999</v>
      </c>
      <c r="O291" s="330">
        <v>0</v>
      </c>
      <c r="P291" s="330">
        <v>0</v>
      </c>
      <c r="Q291" s="330">
        <v>0</v>
      </c>
      <c r="R291" s="330">
        <v>8.3460000000000001</v>
      </c>
      <c r="S291" s="330" t="s">
        <v>631</v>
      </c>
      <c r="T291" s="330">
        <v>8.3460000000000001</v>
      </c>
      <c r="U291" s="330">
        <v>0</v>
      </c>
    </row>
    <row r="292" spans="1:21">
      <c r="A292" s="422">
        <v>45480</v>
      </c>
      <c r="B292" s="330" t="s">
        <v>738</v>
      </c>
      <c r="C292" s="330">
        <v>4</v>
      </c>
      <c r="D292" s="330" t="s">
        <v>21</v>
      </c>
      <c r="E292" s="330" t="s">
        <v>21</v>
      </c>
      <c r="F292" s="330" t="s">
        <v>562</v>
      </c>
      <c r="G292" s="330">
        <v>25.306999999999999</v>
      </c>
      <c r="H292" s="330">
        <v>0</v>
      </c>
      <c r="I292" s="330">
        <v>0</v>
      </c>
      <c r="J292" s="330">
        <v>0</v>
      </c>
      <c r="K292" s="330">
        <v>18.66</v>
      </c>
      <c r="L292" s="330">
        <v>0</v>
      </c>
      <c r="M292" s="330">
        <v>24.257999999999999</v>
      </c>
      <c r="N292" s="330">
        <v>24.257999999999999</v>
      </c>
      <c r="O292" s="330">
        <v>0</v>
      </c>
      <c r="P292" s="330">
        <v>0</v>
      </c>
      <c r="Q292" s="330">
        <v>0</v>
      </c>
      <c r="R292" s="330">
        <v>25.306999999999999</v>
      </c>
      <c r="S292" s="330" t="s">
        <v>672</v>
      </c>
      <c r="T292" s="330">
        <v>25.306999999999999</v>
      </c>
      <c r="U292" s="330">
        <v>0</v>
      </c>
    </row>
    <row r="293" spans="1:21">
      <c r="A293" s="422">
        <v>45480</v>
      </c>
      <c r="B293" s="330" t="s">
        <v>738</v>
      </c>
      <c r="C293" s="330">
        <v>4</v>
      </c>
      <c r="D293" s="330" t="s">
        <v>21</v>
      </c>
      <c r="E293" s="330" t="s">
        <v>21</v>
      </c>
      <c r="F293" s="330" t="s">
        <v>562</v>
      </c>
      <c r="G293" s="330">
        <v>15.927</v>
      </c>
      <c r="H293" s="330">
        <v>0</v>
      </c>
      <c r="I293" s="330">
        <v>0</v>
      </c>
      <c r="J293" s="330">
        <v>0</v>
      </c>
      <c r="K293" s="330">
        <v>9.33</v>
      </c>
      <c r="L293" s="330">
        <v>0</v>
      </c>
      <c r="M293" s="330">
        <v>14.928000000000001</v>
      </c>
      <c r="N293" s="330">
        <v>14.928000000000001</v>
      </c>
      <c r="O293" s="330">
        <v>0</v>
      </c>
      <c r="P293" s="330">
        <v>0</v>
      </c>
      <c r="Q293" s="330">
        <v>0</v>
      </c>
      <c r="R293" s="330">
        <v>15.927</v>
      </c>
      <c r="S293" s="330" t="s">
        <v>673</v>
      </c>
      <c r="T293" s="330">
        <v>15.927</v>
      </c>
      <c r="U293" s="330">
        <v>0</v>
      </c>
    </row>
    <row r="294" spans="1:21">
      <c r="A294" s="422">
        <v>45480</v>
      </c>
      <c r="B294" s="330" t="s">
        <v>738</v>
      </c>
      <c r="C294" s="330">
        <v>4</v>
      </c>
      <c r="D294" s="330" t="s">
        <v>21</v>
      </c>
      <c r="E294" s="330" t="s">
        <v>21</v>
      </c>
      <c r="F294" s="330" t="s">
        <v>562</v>
      </c>
      <c r="G294" s="330">
        <v>28.07</v>
      </c>
      <c r="H294" s="330">
        <v>0</v>
      </c>
      <c r="I294" s="330">
        <v>0</v>
      </c>
      <c r="J294" s="330">
        <v>0</v>
      </c>
      <c r="K294" s="330">
        <v>11.802</v>
      </c>
      <c r="L294" s="330">
        <v>0</v>
      </c>
      <c r="M294" s="330">
        <v>28.07</v>
      </c>
      <c r="N294" s="330">
        <v>28.07</v>
      </c>
      <c r="O294" s="330">
        <v>0</v>
      </c>
      <c r="P294" s="330">
        <v>0</v>
      </c>
      <c r="Q294" s="330">
        <v>0</v>
      </c>
      <c r="R294" s="330">
        <v>28.07</v>
      </c>
      <c r="S294" s="330" t="s">
        <v>661</v>
      </c>
      <c r="T294" s="330">
        <v>28.07</v>
      </c>
      <c r="U294" s="330">
        <v>0</v>
      </c>
    </row>
    <row r="295" spans="1:21">
      <c r="A295" s="422">
        <v>45480</v>
      </c>
      <c r="B295" s="330" t="s">
        <v>738</v>
      </c>
      <c r="C295" s="330">
        <v>4</v>
      </c>
      <c r="D295" s="330" t="s">
        <v>21</v>
      </c>
      <c r="E295" s="330" t="s">
        <v>21</v>
      </c>
      <c r="F295" s="330" t="s">
        <v>756</v>
      </c>
      <c r="G295" s="330">
        <v>30.375</v>
      </c>
      <c r="H295" s="330">
        <v>0</v>
      </c>
      <c r="I295" s="330">
        <v>0</v>
      </c>
      <c r="J295" s="330">
        <v>0</v>
      </c>
      <c r="K295" s="330">
        <v>10.012</v>
      </c>
      <c r="L295" s="330">
        <v>1.0660000000000001</v>
      </c>
      <c r="M295" s="330">
        <v>26.245999999999999</v>
      </c>
      <c r="N295" s="330">
        <v>26.245999999999999</v>
      </c>
      <c r="O295" s="330">
        <v>0</v>
      </c>
      <c r="P295" s="330">
        <v>0</v>
      </c>
      <c r="Q295" s="330">
        <v>0</v>
      </c>
      <c r="R295" s="330">
        <v>29.309000000000001</v>
      </c>
      <c r="S295" s="330" t="s">
        <v>562</v>
      </c>
      <c r="T295" s="330">
        <v>0</v>
      </c>
      <c r="U295" s="330">
        <v>30.375</v>
      </c>
    </row>
    <row r="296" spans="1:21">
      <c r="A296" s="422">
        <v>45480</v>
      </c>
      <c r="B296" s="330" t="s">
        <v>738</v>
      </c>
      <c r="C296" s="330">
        <v>4</v>
      </c>
      <c r="D296" s="330" t="s">
        <v>22</v>
      </c>
      <c r="E296" s="330" t="s">
        <v>22</v>
      </c>
      <c r="F296" s="330" t="s">
        <v>562</v>
      </c>
      <c r="G296" s="330">
        <v>2469.6820000000698</v>
      </c>
      <c r="H296" s="330">
        <v>0</v>
      </c>
      <c r="I296" s="330">
        <v>0</v>
      </c>
      <c r="J296" s="330">
        <v>0</v>
      </c>
      <c r="K296" s="330">
        <v>84.816999999999894</v>
      </c>
      <c r="L296" s="330">
        <v>16.503</v>
      </c>
      <c r="M296" s="330">
        <v>1038.36600000001</v>
      </c>
      <c r="N296" s="330">
        <v>463.60700000000401</v>
      </c>
      <c r="O296" s="330">
        <v>138.40699999999899</v>
      </c>
      <c r="P296" s="330">
        <v>50.615999999999801</v>
      </c>
      <c r="Q296" s="330">
        <v>390.73099999999602</v>
      </c>
      <c r="R296" s="330">
        <v>2453.1790000000701</v>
      </c>
      <c r="S296" s="330" t="s">
        <v>562</v>
      </c>
      <c r="T296" s="330">
        <v>0</v>
      </c>
      <c r="U296" s="330">
        <v>0</v>
      </c>
    </row>
    <row r="297" spans="1:21">
      <c r="A297" s="422">
        <v>45480</v>
      </c>
      <c r="B297" s="330" t="s">
        <v>738</v>
      </c>
      <c r="C297" s="330">
        <v>4</v>
      </c>
      <c r="D297" s="330" t="s">
        <v>22</v>
      </c>
      <c r="E297" s="330" t="s">
        <v>22</v>
      </c>
      <c r="F297" s="330" t="s">
        <v>562</v>
      </c>
      <c r="G297" s="330">
        <v>40.107999999999898</v>
      </c>
      <c r="H297" s="330">
        <v>0</v>
      </c>
      <c r="I297" s="330">
        <v>0</v>
      </c>
      <c r="J297" s="330">
        <v>0</v>
      </c>
      <c r="K297" s="330">
        <v>4.2640000000000002</v>
      </c>
      <c r="L297" s="330">
        <v>0</v>
      </c>
      <c r="M297" s="330">
        <v>39.308999999999898</v>
      </c>
      <c r="N297" s="330">
        <v>39.308999999999898</v>
      </c>
      <c r="O297" s="330">
        <v>0</v>
      </c>
      <c r="P297" s="330">
        <v>0</v>
      </c>
      <c r="Q297" s="330">
        <v>0</v>
      </c>
      <c r="R297" s="330">
        <v>40.107999999999898</v>
      </c>
      <c r="S297" s="330" t="s">
        <v>632</v>
      </c>
      <c r="T297" s="330">
        <v>40.107999999999898</v>
      </c>
      <c r="U297" s="330">
        <v>0</v>
      </c>
    </row>
    <row r="298" spans="1:21">
      <c r="A298" s="422">
        <v>45480</v>
      </c>
      <c r="B298" s="330" t="s">
        <v>738</v>
      </c>
      <c r="C298" s="330">
        <v>4</v>
      </c>
      <c r="D298" s="330" t="s">
        <v>22</v>
      </c>
      <c r="E298" s="330" t="s">
        <v>22</v>
      </c>
      <c r="F298" s="330" t="s">
        <v>757</v>
      </c>
      <c r="G298" s="330">
        <v>5.4279999999999999</v>
      </c>
      <c r="H298" s="330">
        <v>0</v>
      </c>
      <c r="I298" s="330">
        <v>0</v>
      </c>
      <c r="J298" s="330">
        <v>0</v>
      </c>
      <c r="K298" s="330">
        <v>0</v>
      </c>
      <c r="L298" s="330">
        <v>0</v>
      </c>
      <c r="M298" s="330">
        <v>2.331</v>
      </c>
      <c r="N298" s="330">
        <v>1.998</v>
      </c>
      <c r="O298" s="330">
        <v>0</v>
      </c>
      <c r="P298" s="330">
        <v>0</v>
      </c>
      <c r="Q298" s="330">
        <v>0.33300000000000002</v>
      </c>
      <c r="R298" s="330">
        <v>5.4279999999999999</v>
      </c>
      <c r="S298" s="330" t="s">
        <v>562</v>
      </c>
      <c r="T298" s="330">
        <v>0</v>
      </c>
      <c r="U298" s="330">
        <v>5.4279999999999999</v>
      </c>
    </row>
    <row r="299" spans="1:21">
      <c r="A299" s="422">
        <v>45480</v>
      </c>
      <c r="B299" s="330" t="s">
        <v>738</v>
      </c>
      <c r="C299" s="330">
        <v>4</v>
      </c>
      <c r="D299" s="330" t="s">
        <v>23</v>
      </c>
      <c r="E299" s="330" t="s">
        <v>23</v>
      </c>
      <c r="F299" s="330" t="s">
        <v>562</v>
      </c>
      <c r="G299" s="330">
        <v>2472.9310000002702</v>
      </c>
      <c r="H299" s="330">
        <v>0</v>
      </c>
      <c r="I299" s="330">
        <v>0</v>
      </c>
      <c r="J299" s="330">
        <v>0</v>
      </c>
      <c r="K299" s="330">
        <v>20.335000000000001</v>
      </c>
      <c r="L299" s="330">
        <v>60.6039999999999</v>
      </c>
      <c r="M299" s="330">
        <v>759.01300000000595</v>
      </c>
      <c r="N299" s="330">
        <v>308.610000000002</v>
      </c>
      <c r="O299" s="330">
        <v>178.90799999999899</v>
      </c>
      <c r="P299" s="330">
        <v>0</v>
      </c>
      <c r="Q299" s="330">
        <v>271.49499999999898</v>
      </c>
      <c r="R299" s="330">
        <v>2412.3270000002499</v>
      </c>
      <c r="S299" s="330" t="s">
        <v>562</v>
      </c>
      <c r="T299" s="330">
        <v>0</v>
      </c>
      <c r="U299" s="330">
        <v>0</v>
      </c>
    </row>
    <row r="300" spans="1:21">
      <c r="A300" s="422">
        <v>45480</v>
      </c>
      <c r="B300" s="330" t="s">
        <v>738</v>
      </c>
      <c r="C300" s="330">
        <v>4</v>
      </c>
      <c r="D300" s="330" t="s">
        <v>23</v>
      </c>
      <c r="E300" s="330" t="s">
        <v>23</v>
      </c>
      <c r="F300" s="330" t="s">
        <v>758</v>
      </c>
      <c r="G300" s="330">
        <v>14.061</v>
      </c>
      <c r="H300" s="330">
        <v>0</v>
      </c>
      <c r="I300" s="330">
        <v>0</v>
      </c>
      <c r="J300" s="330">
        <v>0</v>
      </c>
      <c r="K300" s="330">
        <v>0</v>
      </c>
      <c r="L300" s="330">
        <v>0</v>
      </c>
      <c r="M300" s="330">
        <v>11.263999999999999</v>
      </c>
      <c r="N300" s="330">
        <v>11.263999999999999</v>
      </c>
      <c r="O300" s="330">
        <v>0</v>
      </c>
      <c r="P300" s="330">
        <v>0</v>
      </c>
      <c r="Q300" s="330">
        <v>0</v>
      </c>
      <c r="R300" s="330">
        <v>14.061</v>
      </c>
      <c r="S300" s="330" t="s">
        <v>562</v>
      </c>
      <c r="T300" s="330">
        <v>0</v>
      </c>
      <c r="U300" s="330">
        <v>14.061</v>
      </c>
    </row>
    <row r="301" spans="1:21">
      <c r="A301" s="422">
        <v>45480</v>
      </c>
      <c r="B301" s="330" t="s">
        <v>738</v>
      </c>
      <c r="C301" s="330">
        <v>4</v>
      </c>
      <c r="D301" s="330" t="s">
        <v>38</v>
      </c>
      <c r="E301" s="330" t="s">
        <v>38</v>
      </c>
      <c r="F301" s="330" t="s">
        <v>562</v>
      </c>
      <c r="G301" s="330">
        <v>4976.8319999989599</v>
      </c>
      <c r="H301" s="330">
        <v>0</v>
      </c>
      <c r="I301" s="330">
        <v>2.9969999999999999</v>
      </c>
      <c r="J301" s="330">
        <v>0</v>
      </c>
      <c r="K301" s="330">
        <v>155.68100000000001</v>
      </c>
      <c r="L301" s="330">
        <v>42.771999999999899</v>
      </c>
      <c r="M301" s="330">
        <v>2480.8489999998601</v>
      </c>
      <c r="N301" s="330">
        <v>1071.89300000004</v>
      </c>
      <c r="O301" s="330">
        <v>36.296999999999898</v>
      </c>
      <c r="P301" s="330">
        <v>13.872</v>
      </c>
      <c r="Q301" s="330">
        <v>1372.6589999999901</v>
      </c>
      <c r="R301" s="330">
        <v>4934.05999999902</v>
      </c>
      <c r="S301" s="330" t="s">
        <v>562</v>
      </c>
      <c r="T301" s="330">
        <v>0</v>
      </c>
      <c r="U301" s="330">
        <v>0</v>
      </c>
    </row>
    <row r="302" spans="1:21">
      <c r="A302" s="422">
        <v>45480</v>
      </c>
      <c r="B302" s="330" t="s">
        <v>738</v>
      </c>
      <c r="C302" s="330">
        <v>4</v>
      </c>
      <c r="D302" s="330" t="s">
        <v>38</v>
      </c>
      <c r="E302" s="330" t="s">
        <v>38</v>
      </c>
      <c r="F302" s="330" t="s">
        <v>562</v>
      </c>
      <c r="G302" s="330">
        <v>4.383</v>
      </c>
      <c r="H302" s="330">
        <v>0</v>
      </c>
      <c r="I302" s="330">
        <v>0</v>
      </c>
      <c r="J302" s="330">
        <v>0</v>
      </c>
      <c r="K302" s="330">
        <v>0</v>
      </c>
      <c r="L302" s="330">
        <v>0</v>
      </c>
      <c r="M302" s="330">
        <v>0</v>
      </c>
      <c r="N302" s="330">
        <v>0</v>
      </c>
      <c r="O302" s="330">
        <v>0</v>
      </c>
      <c r="P302" s="330">
        <v>0</v>
      </c>
      <c r="Q302" s="330">
        <v>0</v>
      </c>
      <c r="R302" s="330">
        <v>4.383</v>
      </c>
      <c r="S302" s="330" t="s">
        <v>745</v>
      </c>
      <c r="T302" s="330">
        <v>4.383</v>
      </c>
      <c r="U302" s="330">
        <v>0</v>
      </c>
    </row>
    <row r="303" spans="1:21">
      <c r="A303" s="422">
        <v>45480</v>
      </c>
      <c r="B303" s="330" t="s">
        <v>738</v>
      </c>
      <c r="C303" s="330">
        <v>4</v>
      </c>
      <c r="D303" s="330" t="s">
        <v>38</v>
      </c>
      <c r="E303" s="330" t="s">
        <v>38</v>
      </c>
      <c r="F303" s="330" t="s">
        <v>562</v>
      </c>
      <c r="G303" s="330">
        <v>9.81</v>
      </c>
      <c r="H303" s="330">
        <v>0</v>
      </c>
      <c r="I303" s="330">
        <v>0</v>
      </c>
      <c r="J303" s="330">
        <v>0</v>
      </c>
      <c r="K303" s="330">
        <v>4.806</v>
      </c>
      <c r="L303" s="330">
        <v>0</v>
      </c>
      <c r="M303" s="330">
        <v>0</v>
      </c>
      <c r="N303" s="330">
        <v>0</v>
      </c>
      <c r="O303" s="330">
        <v>0</v>
      </c>
      <c r="P303" s="330">
        <v>0</v>
      </c>
      <c r="Q303" s="330">
        <v>0</v>
      </c>
      <c r="R303" s="330">
        <v>9.81</v>
      </c>
      <c r="S303" s="330" t="s">
        <v>608</v>
      </c>
      <c r="T303" s="330">
        <v>9.81</v>
      </c>
      <c r="U303" s="330">
        <v>0</v>
      </c>
    </row>
    <row r="304" spans="1:21">
      <c r="A304" s="422">
        <v>45480</v>
      </c>
      <c r="B304" s="330" t="s">
        <v>738</v>
      </c>
      <c r="C304" s="330">
        <v>4</v>
      </c>
      <c r="D304" s="330" t="s">
        <v>38</v>
      </c>
      <c r="E304" s="330" t="s">
        <v>38</v>
      </c>
      <c r="F304" s="330" t="s">
        <v>562</v>
      </c>
      <c r="G304" s="330">
        <v>16.471</v>
      </c>
      <c r="H304" s="330">
        <v>0</v>
      </c>
      <c r="I304" s="330">
        <v>0</v>
      </c>
      <c r="J304" s="330">
        <v>0</v>
      </c>
      <c r="K304" s="330">
        <v>10.135999999999999</v>
      </c>
      <c r="L304" s="330">
        <v>0</v>
      </c>
      <c r="M304" s="330">
        <v>16.471</v>
      </c>
      <c r="N304" s="330">
        <v>16.471</v>
      </c>
      <c r="O304" s="330">
        <v>0</v>
      </c>
      <c r="P304" s="330">
        <v>0</v>
      </c>
      <c r="Q304" s="330">
        <v>0</v>
      </c>
      <c r="R304" s="330">
        <v>16.471</v>
      </c>
      <c r="S304" s="330" t="s">
        <v>605</v>
      </c>
      <c r="T304" s="330">
        <v>16.471</v>
      </c>
      <c r="U304" s="330">
        <v>0</v>
      </c>
    </row>
    <row r="305" spans="1:21">
      <c r="A305" s="422">
        <v>45480</v>
      </c>
      <c r="B305" s="330" t="s">
        <v>738</v>
      </c>
      <c r="C305" s="330">
        <v>4</v>
      </c>
      <c r="D305" s="330" t="s">
        <v>38</v>
      </c>
      <c r="E305" s="330" t="s">
        <v>38</v>
      </c>
      <c r="F305" s="330" t="s">
        <v>562</v>
      </c>
      <c r="G305" s="330">
        <v>28.065999999999999</v>
      </c>
      <c r="H305" s="330">
        <v>0</v>
      </c>
      <c r="I305" s="330">
        <v>0</v>
      </c>
      <c r="J305" s="330">
        <v>0</v>
      </c>
      <c r="K305" s="330">
        <v>1.4</v>
      </c>
      <c r="L305" s="330">
        <v>0</v>
      </c>
      <c r="M305" s="330">
        <v>0</v>
      </c>
      <c r="N305" s="330">
        <v>0</v>
      </c>
      <c r="O305" s="330">
        <v>0</v>
      </c>
      <c r="P305" s="330">
        <v>0</v>
      </c>
      <c r="Q305" s="330">
        <v>0</v>
      </c>
      <c r="R305" s="330">
        <v>28.065999999999999</v>
      </c>
      <c r="S305" s="330" t="s">
        <v>607</v>
      </c>
      <c r="T305" s="330">
        <v>28.065999999999999</v>
      </c>
      <c r="U305" s="330">
        <v>0</v>
      </c>
    </row>
    <row r="306" spans="1:21">
      <c r="A306" s="422">
        <v>45480</v>
      </c>
      <c r="B306" s="330" t="s">
        <v>738</v>
      </c>
      <c r="C306" s="330">
        <v>4</v>
      </c>
      <c r="D306" s="330" t="s">
        <v>38</v>
      </c>
      <c r="E306" s="330" t="s">
        <v>38</v>
      </c>
      <c r="F306" s="330" t="s">
        <v>759</v>
      </c>
      <c r="G306" s="330">
        <v>79.814999999999799</v>
      </c>
      <c r="H306" s="330">
        <v>79.814999999999799</v>
      </c>
      <c r="I306" s="330">
        <v>0</v>
      </c>
      <c r="J306" s="330">
        <v>0</v>
      </c>
      <c r="K306" s="330">
        <v>4.1970000000000001</v>
      </c>
      <c r="L306" s="330">
        <v>0</v>
      </c>
      <c r="M306" s="330">
        <v>76.211999999999804</v>
      </c>
      <c r="N306" s="330">
        <v>76.211999999999804</v>
      </c>
      <c r="O306" s="330">
        <v>0</v>
      </c>
      <c r="P306" s="330">
        <v>0</v>
      </c>
      <c r="Q306" s="330">
        <v>0</v>
      </c>
      <c r="R306" s="330">
        <v>79.814999999999799</v>
      </c>
      <c r="S306" s="330" t="s">
        <v>562</v>
      </c>
      <c r="T306" s="330">
        <v>0</v>
      </c>
      <c r="U306" s="330">
        <v>79.814999999999799</v>
      </c>
    </row>
    <row r="307" spans="1:21">
      <c r="A307" s="422">
        <v>45480</v>
      </c>
      <c r="B307" s="330" t="s">
        <v>738</v>
      </c>
      <c r="C307" s="330">
        <v>4</v>
      </c>
      <c r="D307" s="330" t="s">
        <v>38</v>
      </c>
      <c r="E307" s="330" t="s">
        <v>84</v>
      </c>
      <c r="F307" s="330" t="s">
        <v>562</v>
      </c>
      <c r="G307" s="330">
        <v>2242.73600000029</v>
      </c>
      <c r="H307" s="330">
        <v>0</v>
      </c>
      <c r="I307" s="330">
        <v>0</v>
      </c>
      <c r="J307" s="330">
        <v>0</v>
      </c>
      <c r="K307" s="330">
        <v>30.5109999999999</v>
      </c>
      <c r="L307" s="330">
        <v>41.892999999999901</v>
      </c>
      <c r="M307" s="330">
        <v>339.73900000000498</v>
      </c>
      <c r="N307" s="330">
        <v>159.58600000000001</v>
      </c>
      <c r="O307" s="330">
        <v>150.182999999999</v>
      </c>
      <c r="P307" s="330">
        <v>43.955999999999896</v>
      </c>
      <c r="Q307" s="330">
        <v>0</v>
      </c>
      <c r="R307" s="330">
        <v>2200.84300000028</v>
      </c>
      <c r="S307" s="330" t="s">
        <v>562</v>
      </c>
      <c r="T307" s="330">
        <v>0</v>
      </c>
      <c r="U307" s="330">
        <v>0</v>
      </c>
    </row>
    <row r="308" spans="1:21">
      <c r="A308" s="422">
        <v>45480</v>
      </c>
      <c r="B308" s="330" t="s">
        <v>738</v>
      </c>
      <c r="C308" s="330">
        <v>4</v>
      </c>
      <c r="D308" s="330" t="s">
        <v>25</v>
      </c>
      <c r="E308" s="330" t="s">
        <v>25</v>
      </c>
      <c r="F308" s="330" t="s">
        <v>562</v>
      </c>
      <c r="G308" s="330">
        <v>3491.28800000006</v>
      </c>
      <c r="H308" s="330">
        <v>0</v>
      </c>
      <c r="I308" s="330">
        <v>0</v>
      </c>
      <c r="J308" s="330">
        <v>0</v>
      </c>
      <c r="K308" s="330">
        <v>249.21100000000001</v>
      </c>
      <c r="L308" s="330">
        <v>149.559</v>
      </c>
      <c r="M308" s="330">
        <v>1237.9290000000501</v>
      </c>
      <c r="N308" s="330">
        <v>481.170999999993</v>
      </c>
      <c r="O308" s="330">
        <v>360.490000000007</v>
      </c>
      <c r="P308" s="330">
        <v>92.5739999999996</v>
      </c>
      <c r="Q308" s="330">
        <v>319.67800000000102</v>
      </c>
      <c r="R308" s="330">
        <v>3341.7290000000798</v>
      </c>
      <c r="S308" s="330" t="s">
        <v>562</v>
      </c>
      <c r="T308" s="330">
        <v>0</v>
      </c>
      <c r="U308" s="330">
        <v>0</v>
      </c>
    </row>
    <row r="309" spans="1:21">
      <c r="A309" s="422">
        <v>45480</v>
      </c>
      <c r="B309" s="330" t="s">
        <v>738</v>
      </c>
      <c r="C309" s="330">
        <v>4</v>
      </c>
      <c r="D309" s="330" t="s">
        <v>25</v>
      </c>
      <c r="E309" s="330" t="s">
        <v>25</v>
      </c>
      <c r="F309" s="330" t="s">
        <v>572</v>
      </c>
      <c r="G309" s="330">
        <v>146.881</v>
      </c>
      <c r="H309" s="330">
        <v>0</v>
      </c>
      <c r="I309" s="330">
        <v>0</v>
      </c>
      <c r="J309" s="330">
        <v>0</v>
      </c>
      <c r="K309" s="330">
        <v>0</v>
      </c>
      <c r="L309" s="330">
        <v>7.7930000000000001</v>
      </c>
      <c r="M309" s="330">
        <v>103.721</v>
      </c>
      <c r="N309" s="330">
        <v>9.657</v>
      </c>
      <c r="O309" s="330">
        <v>96.994000000000099</v>
      </c>
      <c r="P309" s="330">
        <v>0</v>
      </c>
      <c r="Q309" s="330">
        <v>6.7000000000000004E-2</v>
      </c>
      <c r="R309" s="330">
        <v>139.08799999999999</v>
      </c>
      <c r="S309" s="330" t="s">
        <v>562</v>
      </c>
      <c r="T309" s="330">
        <v>0</v>
      </c>
      <c r="U309" s="330">
        <v>146.881</v>
      </c>
    </row>
    <row r="310" spans="1:21">
      <c r="A310" s="422">
        <v>45480</v>
      </c>
      <c r="B310" s="330" t="s">
        <v>738</v>
      </c>
      <c r="C310" s="330">
        <v>4</v>
      </c>
      <c r="D310" s="330" t="s">
        <v>26</v>
      </c>
      <c r="E310" s="330" t="s">
        <v>26</v>
      </c>
      <c r="F310" s="330" t="s">
        <v>562</v>
      </c>
      <c r="G310" s="330">
        <v>1659.6500000001399</v>
      </c>
      <c r="H310" s="330">
        <v>0</v>
      </c>
      <c r="I310" s="330">
        <v>0</v>
      </c>
      <c r="J310" s="330">
        <v>0</v>
      </c>
      <c r="K310" s="330">
        <v>213.99100000000001</v>
      </c>
      <c r="L310" s="330">
        <v>2.8679999999999999</v>
      </c>
      <c r="M310" s="330">
        <v>601.93900000000201</v>
      </c>
      <c r="N310" s="330">
        <v>408.122000000002</v>
      </c>
      <c r="O310" s="330">
        <v>35.763999999999903</v>
      </c>
      <c r="P310" s="330">
        <v>28.1709999999999</v>
      </c>
      <c r="Q310" s="330">
        <v>132.212999999999</v>
      </c>
      <c r="R310" s="330">
        <v>1656.78200000014</v>
      </c>
      <c r="S310" s="330" t="s">
        <v>562</v>
      </c>
      <c r="T310" s="330">
        <v>0</v>
      </c>
      <c r="U310" s="330">
        <v>0</v>
      </c>
    </row>
    <row r="311" spans="1:21">
      <c r="A311" s="422">
        <v>45480</v>
      </c>
      <c r="B311" s="330" t="s">
        <v>738</v>
      </c>
      <c r="C311" s="330">
        <v>4</v>
      </c>
      <c r="D311" s="330" t="s">
        <v>27</v>
      </c>
      <c r="E311" s="330" t="s">
        <v>27</v>
      </c>
      <c r="F311" s="330" t="s">
        <v>562</v>
      </c>
      <c r="G311" s="330">
        <v>1554.4850000001099</v>
      </c>
      <c r="H311" s="330">
        <v>0</v>
      </c>
      <c r="I311" s="330">
        <v>0</v>
      </c>
      <c r="J311" s="330">
        <v>0</v>
      </c>
      <c r="K311" s="330">
        <v>28.785999999999898</v>
      </c>
      <c r="L311" s="330">
        <v>0.999</v>
      </c>
      <c r="M311" s="330">
        <v>546.62300000000698</v>
      </c>
      <c r="N311" s="330">
        <v>261.85899999999901</v>
      </c>
      <c r="O311" s="330">
        <v>91.110999999999606</v>
      </c>
      <c r="P311" s="330">
        <v>39.647999999999897</v>
      </c>
      <c r="Q311" s="330">
        <v>185.66</v>
      </c>
      <c r="R311" s="330">
        <v>1553.4860000001099</v>
      </c>
      <c r="S311" s="330" t="s">
        <v>562</v>
      </c>
      <c r="T311" s="330">
        <v>0</v>
      </c>
      <c r="U311" s="330">
        <v>0</v>
      </c>
    </row>
    <row r="312" spans="1:21">
      <c r="A312" s="422">
        <v>45480</v>
      </c>
      <c r="B312" s="330" t="s">
        <v>738</v>
      </c>
      <c r="C312" s="330">
        <v>4</v>
      </c>
      <c r="D312" s="330" t="s">
        <v>27</v>
      </c>
      <c r="E312" s="330" t="s">
        <v>27</v>
      </c>
      <c r="F312" s="330" t="s">
        <v>562</v>
      </c>
      <c r="G312" s="330">
        <v>6.5289999999999999</v>
      </c>
      <c r="H312" s="330">
        <v>0</v>
      </c>
      <c r="I312" s="330">
        <v>0</v>
      </c>
      <c r="J312" s="330">
        <v>0</v>
      </c>
      <c r="K312" s="330">
        <v>0</v>
      </c>
      <c r="L312" s="330">
        <v>0</v>
      </c>
      <c r="M312" s="330">
        <v>4.3979999999999997</v>
      </c>
      <c r="N312" s="330">
        <v>3.399</v>
      </c>
      <c r="O312" s="330">
        <v>0.999</v>
      </c>
      <c r="P312" s="330">
        <v>0</v>
      </c>
      <c r="Q312" s="330">
        <v>0</v>
      </c>
      <c r="R312" s="330">
        <v>6.5289999999999999</v>
      </c>
      <c r="S312" s="330" t="s">
        <v>675</v>
      </c>
      <c r="T312" s="330">
        <v>6.5289999999999999</v>
      </c>
      <c r="U312" s="330">
        <v>0</v>
      </c>
    </row>
    <row r="313" spans="1:21">
      <c r="A313" s="422">
        <v>45480</v>
      </c>
      <c r="B313" s="330" t="s">
        <v>738</v>
      </c>
      <c r="C313" s="330">
        <v>4</v>
      </c>
      <c r="D313" s="330" t="s">
        <v>27</v>
      </c>
      <c r="E313" s="330" t="s">
        <v>27</v>
      </c>
      <c r="F313" s="330" t="s">
        <v>760</v>
      </c>
      <c r="G313" s="330">
        <v>9.4969999999999999</v>
      </c>
      <c r="H313" s="330">
        <v>0</v>
      </c>
      <c r="I313" s="330">
        <v>0</v>
      </c>
      <c r="J313" s="330">
        <v>0</v>
      </c>
      <c r="K313" s="330">
        <v>2.3330000000000002</v>
      </c>
      <c r="L313" s="330">
        <v>0</v>
      </c>
      <c r="M313" s="330">
        <v>8.6310000000000002</v>
      </c>
      <c r="N313" s="330">
        <v>7.9649999999999999</v>
      </c>
      <c r="O313" s="330">
        <v>0</v>
      </c>
      <c r="P313" s="330">
        <v>0</v>
      </c>
      <c r="Q313" s="330">
        <v>0.66600000000000004</v>
      </c>
      <c r="R313" s="330">
        <v>9.4969999999999999</v>
      </c>
      <c r="S313" s="330" t="s">
        <v>562</v>
      </c>
      <c r="T313" s="330">
        <v>0</v>
      </c>
      <c r="U313" s="330">
        <v>9.4969999999999999</v>
      </c>
    </row>
    <row r="314" spans="1:21">
      <c r="A314" s="422">
        <v>45480</v>
      </c>
      <c r="B314" s="330" t="s">
        <v>738</v>
      </c>
      <c r="C314" s="330">
        <v>4</v>
      </c>
      <c r="D314" s="330" t="s">
        <v>28</v>
      </c>
      <c r="E314" s="330" t="s">
        <v>28</v>
      </c>
      <c r="F314" s="330" t="s">
        <v>562</v>
      </c>
      <c r="G314" s="330">
        <v>1636.3530000001299</v>
      </c>
      <c r="H314" s="330">
        <v>0</v>
      </c>
      <c r="I314" s="330">
        <v>0</v>
      </c>
      <c r="J314" s="330">
        <v>0</v>
      </c>
      <c r="K314" s="330">
        <v>26.454000000000001</v>
      </c>
      <c r="L314" s="330">
        <v>0</v>
      </c>
      <c r="M314" s="330">
        <v>552.35700000001202</v>
      </c>
      <c r="N314" s="330">
        <v>228.036</v>
      </c>
      <c r="O314" s="330">
        <v>158.242999999999</v>
      </c>
      <c r="P314" s="330">
        <v>26.306999999999999</v>
      </c>
      <c r="Q314" s="330">
        <v>177.4</v>
      </c>
      <c r="R314" s="330">
        <v>1636.3530000001299</v>
      </c>
      <c r="S314" s="330" t="s">
        <v>562</v>
      </c>
      <c r="T314" s="330">
        <v>0</v>
      </c>
      <c r="U314" s="330">
        <v>0</v>
      </c>
    </row>
    <row r="315" spans="1:21">
      <c r="A315" s="422">
        <v>45480</v>
      </c>
      <c r="B315" s="330" t="s">
        <v>738</v>
      </c>
      <c r="C315" s="330">
        <v>4</v>
      </c>
      <c r="D315" s="330" t="s">
        <v>28</v>
      </c>
      <c r="E315" s="330" t="s">
        <v>28</v>
      </c>
      <c r="F315" s="330" t="s">
        <v>574</v>
      </c>
      <c r="G315" s="330">
        <v>85.388999999999697</v>
      </c>
      <c r="H315" s="330">
        <v>0</v>
      </c>
      <c r="I315" s="330">
        <v>0</v>
      </c>
      <c r="J315" s="330">
        <v>0</v>
      </c>
      <c r="K315" s="330">
        <v>0</v>
      </c>
      <c r="L315" s="330">
        <v>0</v>
      </c>
      <c r="M315" s="330">
        <v>55.483999999999803</v>
      </c>
      <c r="N315" s="330">
        <v>6.4619999999999997</v>
      </c>
      <c r="O315" s="330">
        <v>54.016999999999797</v>
      </c>
      <c r="P315" s="330">
        <v>0</v>
      </c>
      <c r="Q315" s="330">
        <v>0</v>
      </c>
      <c r="R315" s="330">
        <v>85.388999999999697</v>
      </c>
      <c r="S315" s="330" t="s">
        <v>562</v>
      </c>
      <c r="T315" s="330">
        <v>0</v>
      </c>
      <c r="U315" s="330">
        <v>85.388999999999697</v>
      </c>
    </row>
    <row r="316" spans="1:21">
      <c r="A316" s="422">
        <v>45480</v>
      </c>
      <c r="B316" s="330" t="s">
        <v>738</v>
      </c>
      <c r="C316" s="330">
        <v>4</v>
      </c>
      <c r="D316" s="330" t="s">
        <v>29</v>
      </c>
      <c r="E316" s="330" t="s">
        <v>29</v>
      </c>
      <c r="F316" s="330" t="s">
        <v>562</v>
      </c>
      <c r="G316" s="330">
        <v>2497.9490000002002</v>
      </c>
      <c r="H316" s="330">
        <v>0</v>
      </c>
      <c r="I316" s="330">
        <v>0</v>
      </c>
      <c r="J316" s="330">
        <v>0</v>
      </c>
      <c r="K316" s="330">
        <v>49.474999999999902</v>
      </c>
      <c r="L316" s="330">
        <v>4.7290000000000001</v>
      </c>
      <c r="M316" s="330">
        <v>965.33800000000997</v>
      </c>
      <c r="N316" s="330">
        <v>297.78899999999902</v>
      </c>
      <c r="O316" s="330">
        <v>124.012</v>
      </c>
      <c r="P316" s="330">
        <v>101.673</v>
      </c>
      <c r="Q316" s="330">
        <v>486.17400000000498</v>
      </c>
      <c r="R316" s="330">
        <v>2493.2200000001999</v>
      </c>
      <c r="S316" s="330" t="s">
        <v>562</v>
      </c>
      <c r="T316" s="330">
        <v>0</v>
      </c>
      <c r="U316" s="330">
        <v>0</v>
      </c>
    </row>
    <row r="317" spans="1:21">
      <c r="A317" s="422"/>
    </row>
    <row r="318" spans="1:21">
      <c r="A318" s="422"/>
    </row>
    <row r="319" spans="1:21">
      <c r="A319" s="422"/>
    </row>
    <row r="320" spans="1:21">
      <c r="A320" s="422"/>
    </row>
    <row r="321" spans="1:1">
      <c r="A321" s="422"/>
    </row>
    <row r="322" spans="1:1">
      <c r="A322" s="422"/>
    </row>
    <row r="323" spans="1:1">
      <c r="A323" s="422"/>
    </row>
    <row r="324" spans="1:1">
      <c r="A324" s="422"/>
    </row>
    <row r="325" spans="1:1">
      <c r="A325" s="422"/>
    </row>
    <row r="326" spans="1:1">
      <c r="A326" s="422"/>
    </row>
    <row r="327" spans="1:1">
      <c r="A327" s="422"/>
    </row>
    <row r="328" spans="1:1">
      <c r="A328" s="422"/>
    </row>
    <row r="329" spans="1:1">
      <c r="A329" s="422"/>
    </row>
    <row r="330" spans="1:1">
      <c r="A330" s="422"/>
    </row>
    <row r="331" spans="1:1">
      <c r="A331" s="422"/>
    </row>
    <row r="332" spans="1:1">
      <c r="A332" s="422"/>
    </row>
    <row r="333" spans="1:1">
      <c r="A333" s="422"/>
    </row>
    <row r="334" spans="1:1">
      <c r="A334" s="422"/>
    </row>
    <row r="335" spans="1:1">
      <c r="A335" s="422"/>
    </row>
    <row r="336" spans="1:1">
      <c r="A336" s="422"/>
    </row>
    <row r="337" spans="1:1">
      <c r="A337" s="422"/>
    </row>
    <row r="338" spans="1:1">
      <c r="A338" s="422"/>
    </row>
    <row r="339" spans="1:1">
      <c r="A339" s="422"/>
    </row>
    <row r="340" spans="1:1">
      <c r="A340" s="422"/>
    </row>
    <row r="341" spans="1:1">
      <c r="A341" s="422"/>
    </row>
    <row r="342" spans="1:1">
      <c r="A342" s="422"/>
    </row>
    <row r="343" spans="1:1">
      <c r="A343" s="422"/>
    </row>
    <row r="344" spans="1:1">
      <c r="A344" s="422"/>
    </row>
    <row r="345" spans="1:1">
      <c r="A345" s="422"/>
    </row>
    <row r="346" spans="1:1">
      <c r="A346" s="422"/>
    </row>
    <row r="347" spans="1:1">
      <c r="A347" s="422"/>
    </row>
    <row r="348" spans="1:1">
      <c r="A348" s="422"/>
    </row>
    <row r="349" spans="1:1">
      <c r="A349" s="422"/>
    </row>
    <row r="350" spans="1:1">
      <c r="A350" s="422"/>
    </row>
    <row r="351" spans="1:1">
      <c r="A351" s="422"/>
    </row>
    <row r="352" spans="1:1">
      <c r="A352" s="422"/>
    </row>
    <row r="353" spans="1:1">
      <c r="A353" s="422"/>
    </row>
    <row r="354" spans="1:1">
      <c r="A354" s="422"/>
    </row>
    <row r="355" spans="1:1">
      <c r="A355" s="422"/>
    </row>
    <row r="356" spans="1:1">
      <c r="A356" s="422"/>
    </row>
    <row r="357" spans="1:1">
      <c r="A357" s="422"/>
    </row>
    <row r="358" spans="1:1">
      <c r="A358" s="422"/>
    </row>
    <row r="359" spans="1:1">
      <c r="A359" s="422"/>
    </row>
    <row r="360" spans="1:1">
      <c r="A360" s="422"/>
    </row>
    <row r="361" spans="1:1">
      <c r="A361" s="422"/>
    </row>
    <row r="362" spans="1:1">
      <c r="A362" s="422"/>
    </row>
    <row r="363" spans="1:1">
      <c r="A363" s="422"/>
    </row>
    <row r="364" spans="1:1">
      <c r="A364" s="422"/>
    </row>
    <row r="365" spans="1:1">
      <c r="A365" s="422"/>
    </row>
    <row r="366" spans="1:1">
      <c r="A366" s="422"/>
    </row>
    <row r="367" spans="1:1">
      <c r="A367" s="422"/>
    </row>
    <row r="368" spans="1:1">
      <c r="A368" s="422"/>
    </row>
    <row r="369" spans="1:1">
      <c r="A369" s="422"/>
    </row>
    <row r="370" spans="1:1">
      <c r="A370" s="422"/>
    </row>
    <row r="371" spans="1:1">
      <c r="A371" s="422"/>
    </row>
    <row r="372" spans="1:1">
      <c r="A372" s="422"/>
    </row>
    <row r="373" spans="1:1">
      <c r="A373" s="422"/>
    </row>
    <row r="374" spans="1:1">
      <c r="A374" s="422"/>
    </row>
    <row r="375" spans="1:1">
      <c r="A375" s="422"/>
    </row>
    <row r="376" spans="1:1">
      <c r="A376" s="422"/>
    </row>
    <row r="377" spans="1:1">
      <c r="A377" s="422"/>
    </row>
    <row r="378" spans="1:1">
      <c r="A378" s="422"/>
    </row>
    <row r="379" spans="1:1">
      <c r="A379" s="422"/>
    </row>
    <row r="380" spans="1:1">
      <c r="A380" s="422"/>
    </row>
    <row r="381" spans="1:1">
      <c r="A381" s="422"/>
    </row>
    <row r="382" spans="1:1">
      <c r="A382" s="422"/>
    </row>
    <row r="383" spans="1:1">
      <c r="A383" s="422"/>
    </row>
    <row r="384" spans="1:1">
      <c r="A384" s="422"/>
    </row>
    <row r="385" spans="1:1">
      <c r="A385" s="422"/>
    </row>
    <row r="386" spans="1:1">
      <c r="A386" s="422"/>
    </row>
    <row r="387" spans="1:1">
      <c r="A387" s="422"/>
    </row>
    <row r="388" spans="1:1">
      <c r="A388" s="422"/>
    </row>
    <row r="389" spans="1:1">
      <c r="A389" s="422"/>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J39"/>
  <sheetViews>
    <sheetView zoomScale="90" zoomScaleNormal="90" workbookViewId="0">
      <selection activeCell="H6" sqref="H6"/>
    </sheetView>
  </sheetViews>
  <sheetFormatPr defaultRowHeight="12.75"/>
  <cols>
    <col min="1" max="1" width="18" bestFit="1" customWidth="1"/>
    <col min="2" max="3" width="11.140625" bestFit="1" customWidth="1"/>
    <col min="4" max="4" width="9.7109375" bestFit="1" customWidth="1"/>
    <col min="6" max="6" width="18" bestFit="1" customWidth="1"/>
    <col min="7" max="8" width="11.140625" bestFit="1" customWidth="1"/>
    <col min="12" max="12" width="20.85546875" customWidth="1"/>
  </cols>
  <sheetData>
    <row r="1" spans="1:10" ht="12.75" customHeight="1">
      <c r="A1" s="412" t="s">
        <v>174</v>
      </c>
      <c r="B1" s="412"/>
      <c r="C1" s="412"/>
      <c r="D1" s="412"/>
      <c r="E1" s="412"/>
      <c r="F1" s="341"/>
      <c r="G1" s="341"/>
      <c r="H1" s="69" t="str">
        <f>Data!X1</f>
        <v>tdulany</v>
      </c>
      <c r="I1" s="341"/>
    </row>
    <row r="2" spans="1:10" ht="12.75" customHeight="1">
      <c r="A2" s="412"/>
      <c r="B2" s="412"/>
      <c r="C2" s="412"/>
      <c r="D2" s="412"/>
      <c r="E2" s="412"/>
      <c r="F2" s="341"/>
      <c r="G2" s="341"/>
      <c r="H2" s="76">
        <f>Data!X2</f>
        <v>45480</v>
      </c>
      <c r="I2" s="341"/>
      <c r="J2" s="69"/>
    </row>
    <row r="3" spans="1:10" ht="12.75" customHeight="1">
      <c r="A3" s="412"/>
      <c r="B3" s="412"/>
      <c r="C3" s="412"/>
      <c r="D3" s="412"/>
      <c r="E3" s="412"/>
      <c r="F3" s="341"/>
      <c r="G3" s="341"/>
      <c r="H3" s="341"/>
      <c r="I3" s="341"/>
      <c r="J3" s="69"/>
    </row>
    <row r="4" spans="1:10" ht="30" customHeight="1">
      <c r="A4" s="573" t="s">
        <v>119</v>
      </c>
      <c r="B4" s="573"/>
      <c r="C4" s="573"/>
      <c r="D4" s="573"/>
      <c r="E4" s="342"/>
      <c r="F4" s="574" t="s">
        <v>120</v>
      </c>
      <c r="G4" s="574"/>
      <c r="H4" s="574"/>
      <c r="I4" s="341"/>
    </row>
    <row r="5" spans="1:10" ht="30">
      <c r="A5" s="343" t="s">
        <v>0</v>
      </c>
      <c r="B5" s="344" t="s">
        <v>739</v>
      </c>
      <c r="C5" s="490" t="str">
        <f>CONCATENATE('Total Allocation'!I4, " ", 'Total Allocation'!I5)</f>
        <v>Fall 22 Actual</v>
      </c>
      <c r="D5" s="345" t="s">
        <v>121</v>
      </c>
      <c r="E5" s="342"/>
      <c r="F5" s="343" t="s">
        <v>0</v>
      </c>
      <c r="G5" s="344" t="s">
        <v>740</v>
      </c>
      <c r="H5" s="344" t="str">
        <f>_xlfn.CONCAT(LEFT(G5,9), " Estimate")</f>
        <v>Fall 2023 Estimate</v>
      </c>
      <c r="I5" s="341"/>
    </row>
    <row r="6" spans="1:10" ht="15">
      <c r="A6" s="346" t="s">
        <v>1</v>
      </c>
      <c r="B6" s="456">
        <v>2450.0910000000799</v>
      </c>
      <c r="C6" s="347">
        <f>'Total Allocation'!D6</f>
        <v>2644.2220000000502</v>
      </c>
      <c r="D6" s="348">
        <f>(C6-B6)/B6</f>
        <v>7.9234199872561459E-2</v>
      </c>
      <c r="E6" s="342"/>
      <c r="F6" s="346" t="s">
        <v>1</v>
      </c>
      <c r="G6" s="456">
        <v>2151.6480000000302</v>
      </c>
      <c r="H6" s="349">
        <f>G6*(1+D6)</f>
        <v>2322.1321076874297</v>
      </c>
      <c r="I6" s="341"/>
    </row>
    <row r="7" spans="1:10" ht="15">
      <c r="A7" s="346" t="s">
        <v>2</v>
      </c>
      <c r="B7" s="456">
        <v>5479.6809999998804</v>
      </c>
      <c r="C7" s="347">
        <f>'Total Allocation'!D7</f>
        <v>5463.4189999990003</v>
      </c>
      <c r="D7" s="348">
        <f t="shared" ref="D7:D35" si="0">(C7-B7)/B7</f>
        <v>-2.9676910026113679E-3</v>
      </c>
      <c r="E7" s="342"/>
      <c r="F7" s="346" t="s">
        <v>2</v>
      </c>
      <c r="G7" s="456">
        <v>5587.9519999997501</v>
      </c>
      <c r="H7" s="349">
        <f t="shared" ref="H7:H35" si="1">G7*(1+D7)</f>
        <v>5571.3686851263265</v>
      </c>
      <c r="I7" s="349"/>
    </row>
    <row r="8" spans="1:10" ht="15">
      <c r="A8" s="346" t="s">
        <v>3</v>
      </c>
      <c r="B8" s="456">
        <v>1375.99899999998</v>
      </c>
      <c r="C8" s="347">
        <f>'Total Allocation'!D8</f>
        <v>1394.00200000006</v>
      </c>
      <c r="D8" s="348">
        <f t="shared" si="0"/>
        <v>1.308358508987305E-2</v>
      </c>
      <c r="E8" s="342"/>
      <c r="F8" s="346" t="s">
        <v>3</v>
      </c>
      <c r="G8" s="456">
        <v>1454.89399999999</v>
      </c>
      <c r="H8" s="349">
        <f t="shared" si="1"/>
        <v>1473.9292294457355</v>
      </c>
      <c r="I8" s="341"/>
    </row>
    <row r="9" spans="1:10" ht="15">
      <c r="A9" s="346" t="s">
        <v>4</v>
      </c>
      <c r="B9" s="456">
        <v>1142.6979999999701</v>
      </c>
      <c r="C9" s="347">
        <f>'Total Allocation'!D9</f>
        <v>1145.1950000000202</v>
      </c>
      <c r="D9" s="348">
        <f t="shared" si="0"/>
        <v>2.1851792862595002E-3</v>
      </c>
      <c r="E9" s="342"/>
      <c r="F9" s="346" t="s">
        <v>4</v>
      </c>
      <c r="G9" s="456">
        <v>1352.002</v>
      </c>
      <c r="H9" s="349">
        <f t="shared" si="1"/>
        <v>1354.9563667653813</v>
      </c>
      <c r="I9" s="341"/>
    </row>
    <row r="10" spans="1:10" ht="15">
      <c r="A10" s="346" t="s">
        <v>5</v>
      </c>
      <c r="B10" s="456">
        <v>981.46499999999003</v>
      </c>
      <c r="C10" s="347">
        <f>'Total Allocation'!D10</f>
        <v>978.136999999983</v>
      </c>
      <c r="D10" s="348">
        <f t="shared" si="0"/>
        <v>-3.3908493935158736E-3</v>
      </c>
      <c r="E10" s="342"/>
      <c r="F10" s="346" t="s">
        <v>5</v>
      </c>
      <c r="G10" s="456">
        <v>1002.29999999999</v>
      </c>
      <c r="H10" s="349">
        <f t="shared" si="1"/>
        <v>998.90135165286904</v>
      </c>
      <c r="I10" s="341"/>
    </row>
    <row r="11" spans="1:10" ht="15">
      <c r="A11" s="346" t="s">
        <v>6</v>
      </c>
      <c r="B11" s="456">
        <v>1212.7049999999699</v>
      </c>
      <c r="C11" s="347">
        <f>'Total Allocation'!D11</f>
        <v>1237.9590000000198</v>
      </c>
      <c r="D11" s="348">
        <f t="shared" si="0"/>
        <v>2.0824520390408677E-2</v>
      </c>
      <c r="E11" s="342"/>
      <c r="F11" s="346" t="s">
        <v>6</v>
      </c>
      <c r="G11" s="456">
        <v>1360.77700000001</v>
      </c>
      <c r="H11" s="349">
        <f t="shared" si="1"/>
        <v>1389.1145283833096</v>
      </c>
      <c r="I11" s="341"/>
    </row>
    <row r="12" spans="1:10" ht="15">
      <c r="A12" s="346" t="s">
        <v>7</v>
      </c>
      <c r="B12" s="456">
        <v>3866.7110000006501</v>
      </c>
      <c r="C12" s="347">
        <f>'Total Allocation'!D12</f>
        <v>3874.6350000003099</v>
      </c>
      <c r="D12" s="348">
        <f t="shared" si="0"/>
        <v>2.0492868486055708E-3</v>
      </c>
      <c r="E12" s="342"/>
      <c r="F12" s="346" t="s">
        <v>7</v>
      </c>
      <c r="G12" s="456">
        <v>4278.2540000008803</v>
      </c>
      <c r="H12" s="349">
        <f t="shared" si="1"/>
        <v>4287.0213696580759</v>
      </c>
      <c r="I12" s="341"/>
    </row>
    <row r="13" spans="1:10" ht="15">
      <c r="A13" s="346" t="s">
        <v>8</v>
      </c>
      <c r="B13" s="456">
        <v>2217.0310000002601</v>
      </c>
      <c r="C13" s="347">
        <f>'Total Allocation'!D13</f>
        <v>2129.9490000001902</v>
      </c>
      <c r="D13" s="348">
        <f t="shared" si="0"/>
        <v>-3.9278656906493278E-2</v>
      </c>
      <c r="E13" s="342"/>
      <c r="F13" s="346" t="s">
        <v>8</v>
      </c>
      <c r="G13" s="456">
        <v>2467.0430000003198</v>
      </c>
      <c r="H13" s="349">
        <f t="shared" si="1"/>
        <v>2370.1408644297417</v>
      </c>
      <c r="I13" s="341"/>
    </row>
    <row r="14" spans="1:10" ht="15">
      <c r="A14" s="346" t="s">
        <v>9</v>
      </c>
      <c r="B14" s="456">
        <v>3474.8080000005202</v>
      </c>
      <c r="C14" s="347">
        <f>'Total Allocation'!D14</f>
        <v>3788.0490000002101</v>
      </c>
      <c r="D14" s="348">
        <f t="shared" si="0"/>
        <v>9.0146275707792475E-2</v>
      </c>
      <c r="E14" s="342"/>
      <c r="F14" s="346" t="s">
        <v>9</v>
      </c>
      <c r="G14" s="456">
        <v>3805.85600000054</v>
      </c>
      <c r="H14" s="349">
        <f t="shared" si="1"/>
        <v>4148.9397442807449</v>
      </c>
      <c r="I14" s="341"/>
    </row>
    <row r="15" spans="1:10" ht="15">
      <c r="A15" s="346" t="s">
        <v>10</v>
      </c>
      <c r="B15" s="456">
        <v>3057.8770000002901</v>
      </c>
      <c r="C15" s="347">
        <f>'Total Allocation'!D15</f>
        <v>3010.6810000002401</v>
      </c>
      <c r="D15" s="348">
        <f t="shared" si="0"/>
        <v>-1.5434237544559659E-2</v>
      </c>
      <c r="E15" s="342"/>
      <c r="F15" s="346" t="s">
        <v>10</v>
      </c>
      <c r="G15" s="456">
        <v>3214.00600000026</v>
      </c>
      <c r="H15" s="349">
        <f t="shared" si="1"/>
        <v>3164.4002679266159</v>
      </c>
      <c r="I15" s="341"/>
    </row>
    <row r="16" spans="1:10" ht="15">
      <c r="A16" s="346" t="s">
        <v>11</v>
      </c>
      <c r="B16" s="456">
        <v>3579.8950000004602</v>
      </c>
      <c r="C16" s="347">
        <f>'Total Allocation'!D16</f>
        <v>3618.3710000002889</v>
      </c>
      <c r="D16" s="348">
        <f t="shared" si="0"/>
        <v>1.0747801262278287E-2</v>
      </c>
      <c r="E16" s="342"/>
      <c r="F16" s="346" t="s">
        <v>11</v>
      </c>
      <c r="G16" s="456">
        <v>3594.8930000004202</v>
      </c>
      <c r="H16" s="349">
        <f t="shared" si="1"/>
        <v>3633.5301955235805</v>
      </c>
      <c r="I16" s="341"/>
    </row>
    <row r="17" spans="1:9" ht="15">
      <c r="A17" s="346" t="s">
        <v>12</v>
      </c>
      <c r="B17" s="456">
        <v>948.347999999992</v>
      </c>
      <c r="C17" s="347">
        <f>'Total Allocation'!D17</f>
        <v>964.53199999999401</v>
      </c>
      <c r="D17" s="348">
        <f t="shared" si="0"/>
        <v>1.7065465419869238E-2</v>
      </c>
      <c r="E17" s="342"/>
      <c r="F17" s="346" t="s">
        <v>12</v>
      </c>
      <c r="G17" s="456">
        <v>1013.39699999999</v>
      </c>
      <c r="H17" s="349">
        <f t="shared" si="1"/>
        <v>1030.691091460089</v>
      </c>
      <c r="I17" s="341"/>
    </row>
    <row r="18" spans="1:9" ht="15">
      <c r="A18" s="346" t="s">
        <v>13</v>
      </c>
      <c r="B18" s="456">
        <v>3642.2160000004501</v>
      </c>
      <c r="C18" s="347">
        <f>'Total Allocation'!D18</f>
        <v>3613.1090000003701</v>
      </c>
      <c r="D18" s="348">
        <f t="shared" si="0"/>
        <v>-7.9915633779205873E-3</v>
      </c>
      <c r="E18" s="342"/>
      <c r="F18" s="346" t="s">
        <v>13</v>
      </c>
      <c r="G18" s="456">
        <v>4140.8080000005502</v>
      </c>
      <c r="H18" s="349">
        <f t="shared" si="1"/>
        <v>4107.7164704327452</v>
      </c>
      <c r="I18" s="341"/>
    </row>
    <row r="19" spans="1:9" ht="15">
      <c r="A19" s="346" t="s">
        <v>14</v>
      </c>
      <c r="B19" s="456">
        <v>3623.1430000002301</v>
      </c>
      <c r="C19" s="347">
        <f>'Total Allocation'!D19</f>
        <v>3888.1340000001201</v>
      </c>
      <c r="D19" s="348">
        <f t="shared" si="0"/>
        <v>7.3138432570801951E-2</v>
      </c>
      <c r="E19" s="342"/>
      <c r="F19" s="346" t="s">
        <v>14</v>
      </c>
      <c r="G19" s="456">
        <v>3986.78500000025</v>
      </c>
      <c r="H19" s="349">
        <f t="shared" si="1"/>
        <v>4278.3722058970534</v>
      </c>
    </row>
    <row r="20" spans="1:9" ht="15">
      <c r="A20" s="346" t="s">
        <v>15</v>
      </c>
      <c r="B20" s="456">
        <v>2116.2050000000399</v>
      </c>
      <c r="C20" s="347">
        <f>'Total Allocation'!D20</f>
        <v>2175.8890000001602</v>
      </c>
      <c r="D20" s="348">
        <f t="shared" si="0"/>
        <v>2.8203316786473486E-2</v>
      </c>
      <c r="E20" s="342"/>
      <c r="F20" s="346" t="s">
        <v>15</v>
      </c>
      <c r="G20" s="456">
        <v>2299.8010000000399</v>
      </c>
      <c r="H20" s="349">
        <f t="shared" si="1"/>
        <v>2364.6630161488897</v>
      </c>
    </row>
    <row r="21" spans="1:9" ht="15">
      <c r="A21" s="346" t="s">
        <v>16</v>
      </c>
      <c r="B21" s="456">
        <v>1605.28800000006</v>
      </c>
      <c r="C21" s="347">
        <f>'Total Allocation'!D21</f>
        <v>1673.08900000014</v>
      </c>
      <c r="D21" s="348">
        <f t="shared" si="0"/>
        <v>4.2236034904688399E-2</v>
      </c>
      <c r="E21" s="342"/>
      <c r="F21" s="346" t="s">
        <v>16</v>
      </c>
      <c r="G21" s="456">
        <v>1639.3830000000601</v>
      </c>
      <c r="H21" s="349">
        <f t="shared" si="1"/>
        <v>1708.6240376102155</v>
      </c>
    </row>
    <row r="22" spans="1:9" ht="15">
      <c r="A22" s="346" t="s">
        <v>17</v>
      </c>
      <c r="B22" s="456">
        <v>3065.1280000004599</v>
      </c>
      <c r="C22" s="347">
        <f>'Total Allocation'!D22</f>
        <v>3049.5439999999398</v>
      </c>
      <c r="D22" s="348">
        <f t="shared" si="0"/>
        <v>-5.0842901179062429E-3</v>
      </c>
      <c r="E22" s="342"/>
      <c r="F22" s="346" t="s">
        <v>17</v>
      </c>
      <c r="G22" s="456">
        <v>3312.13700000055</v>
      </c>
      <c r="H22" s="349">
        <f t="shared" si="1"/>
        <v>3295.2971345822957</v>
      </c>
    </row>
    <row r="23" spans="1:9" ht="15">
      <c r="A23" s="346" t="s">
        <v>18</v>
      </c>
      <c r="B23" s="456">
        <v>971.07299999999998</v>
      </c>
      <c r="C23" s="347">
        <f>'Total Allocation'!D23</f>
        <v>1055.0409999999929</v>
      </c>
      <c r="D23" s="348">
        <f t="shared" si="0"/>
        <v>8.6469297364866402E-2</v>
      </c>
      <c r="E23" s="342"/>
      <c r="F23" s="346" t="s">
        <v>18</v>
      </c>
      <c r="G23" s="456">
        <v>1076.8920000000001</v>
      </c>
      <c r="H23" s="349">
        <f t="shared" si="1"/>
        <v>1170.0100945778458</v>
      </c>
    </row>
    <row r="24" spans="1:9" ht="15">
      <c r="A24" s="346" t="s">
        <v>40</v>
      </c>
      <c r="B24" s="456">
        <v>3387.5620000004801</v>
      </c>
      <c r="C24" s="347">
        <f>'Total Allocation'!D24</f>
        <v>3209.7800000002399</v>
      </c>
      <c r="D24" s="348">
        <f t="shared" si="0"/>
        <v>-5.2480810683380869E-2</v>
      </c>
      <c r="E24" s="342"/>
      <c r="F24" s="346" t="s">
        <v>40</v>
      </c>
      <c r="G24" s="456">
        <v>3402.2770000004698</v>
      </c>
      <c r="H24" s="349">
        <f t="shared" si="1"/>
        <v>3223.7227448710241</v>
      </c>
    </row>
    <row r="25" spans="1:9" ht="15">
      <c r="A25" s="346" t="s">
        <v>19</v>
      </c>
      <c r="B25" s="456">
        <v>2245.10700000006</v>
      </c>
      <c r="C25" s="347">
        <f>'Total Allocation'!D25</f>
        <v>2472.360000000082</v>
      </c>
      <c r="D25" s="348">
        <f t="shared" si="0"/>
        <v>0.10122145626022097</v>
      </c>
      <c r="E25" s="342"/>
      <c r="F25" s="346" t="s">
        <v>19</v>
      </c>
      <c r="G25" s="456">
        <v>2323.6370000000902</v>
      </c>
      <c r="H25" s="349">
        <f t="shared" si="1"/>
        <v>2558.8389209602306</v>
      </c>
    </row>
    <row r="26" spans="1:9" ht="15">
      <c r="A26" s="346" t="s">
        <v>39</v>
      </c>
      <c r="B26" s="456">
        <v>8331.5060000005797</v>
      </c>
      <c r="C26" s="347">
        <f>'Total Allocation'!D26</f>
        <v>9216.602000000159</v>
      </c>
      <c r="D26" s="348">
        <f t="shared" si="0"/>
        <v>0.10623481517021266</v>
      </c>
      <c r="E26" s="342"/>
      <c r="F26" s="346" t="s">
        <v>39</v>
      </c>
      <c r="G26" s="456">
        <v>9030.0510000007107</v>
      </c>
      <c r="H26" s="349">
        <f t="shared" si="1"/>
        <v>9989.3567989633793</v>
      </c>
    </row>
    <row r="27" spans="1:9" ht="15">
      <c r="A27" s="346" t="s">
        <v>21</v>
      </c>
      <c r="B27" s="456">
        <v>2618.7580000001999</v>
      </c>
      <c r="C27" s="347">
        <f>'Total Allocation'!D27</f>
        <v>2552.8410000001395</v>
      </c>
      <c r="D27" s="348">
        <f t="shared" si="0"/>
        <v>-2.5171092556110709E-2</v>
      </c>
      <c r="E27" s="342"/>
      <c r="F27" s="346" t="s">
        <v>21</v>
      </c>
      <c r="G27" s="456">
        <v>2657.2770000001601</v>
      </c>
      <c r="H27" s="349">
        <f t="shared" si="1"/>
        <v>2590.3904346859317</v>
      </c>
    </row>
    <row r="28" spans="1:9" ht="15">
      <c r="A28" s="346" t="s">
        <v>22</v>
      </c>
      <c r="B28" s="456">
        <v>2201.2340000001</v>
      </c>
      <c r="C28" s="347">
        <f>'Total Allocation'!D28</f>
        <v>2557.9400000002197</v>
      </c>
      <c r="D28" s="348">
        <f t="shared" si="0"/>
        <v>0.1620481966024982</v>
      </c>
      <c r="E28" s="342"/>
      <c r="F28" s="346" t="s">
        <v>22</v>
      </c>
      <c r="G28" s="456">
        <v>2387.3330000001301</v>
      </c>
      <c r="H28" s="349">
        <f t="shared" si="1"/>
        <v>2774.1960073397831</v>
      </c>
    </row>
    <row r="29" spans="1:9" ht="15">
      <c r="A29" s="346" t="s">
        <v>23</v>
      </c>
      <c r="B29" s="456">
        <v>2228.88600000018</v>
      </c>
      <c r="C29" s="347">
        <f>'Total Allocation'!D29</f>
        <v>2230.1420000002199</v>
      </c>
      <c r="D29" s="348">
        <f t="shared" si="0"/>
        <v>5.635102019752354E-4</v>
      </c>
      <c r="E29" s="342"/>
      <c r="F29" s="346" t="s">
        <v>23</v>
      </c>
      <c r="G29" s="456">
        <v>2528.2510000002399</v>
      </c>
      <c r="H29" s="349">
        <f t="shared" si="1"/>
        <v>2529.6756952318942</v>
      </c>
    </row>
    <row r="30" spans="1:9" ht="15">
      <c r="A30" s="346" t="s">
        <v>38</v>
      </c>
      <c r="B30" s="456">
        <v>7360.8310000009797</v>
      </c>
      <c r="C30" s="347">
        <f>'Total Allocation'!D30</f>
        <v>7803.5890000003001</v>
      </c>
      <c r="D30" s="348">
        <f t="shared" si="0"/>
        <v>6.0150545502167009E-2</v>
      </c>
      <c r="E30" s="342"/>
      <c r="F30" s="346" t="s">
        <v>38</v>
      </c>
      <c r="G30" s="456">
        <v>7607.7050000012096</v>
      </c>
      <c r="H30" s="349">
        <f t="shared" si="1"/>
        <v>8065.312605770845</v>
      </c>
    </row>
    <row r="31" spans="1:9" ht="15">
      <c r="A31" s="346" t="s">
        <v>25</v>
      </c>
      <c r="B31" s="456">
        <v>3579.93000000047</v>
      </c>
      <c r="C31" s="347">
        <f>'Total Allocation'!D31</f>
        <v>3582.2960000000699</v>
      </c>
      <c r="D31" s="348">
        <f t="shared" si="0"/>
        <v>6.6090677739494828E-4</v>
      </c>
      <c r="E31" s="342"/>
      <c r="F31" s="346" t="s">
        <v>25</v>
      </c>
      <c r="G31" s="456">
        <v>3656.7730000005099</v>
      </c>
      <c r="H31" s="349">
        <f t="shared" si="1"/>
        <v>3659.1897860596055</v>
      </c>
    </row>
    <row r="32" spans="1:9" ht="15">
      <c r="A32" s="346" t="s">
        <v>26</v>
      </c>
      <c r="B32" s="456">
        <v>1557.26000000005</v>
      </c>
      <c r="C32" s="347">
        <f>'Total Allocation'!D32</f>
        <v>1563.9380000001499</v>
      </c>
      <c r="D32" s="348">
        <f t="shared" si="0"/>
        <v>4.2883012471261793E-3</v>
      </c>
      <c r="E32" s="342"/>
      <c r="F32" s="346" t="s">
        <v>26</v>
      </c>
      <c r="G32" s="456">
        <v>1705.8990000000799</v>
      </c>
      <c r="H32" s="349">
        <f t="shared" si="1"/>
        <v>1713.2144088092516</v>
      </c>
    </row>
    <row r="33" spans="1:8" ht="15">
      <c r="A33" s="346" t="s">
        <v>27</v>
      </c>
      <c r="B33" s="456">
        <v>1565.4570000000399</v>
      </c>
      <c r="C33" s="347">
        <f>'Total Allocation'!D33</f>
        <v>1715.6740000001</v>
      </c>
      <c r="D33" s="348">
        <f t="shared" si="0"/>
        <v>9.5957282761555435E-2</v>
      </c>
      <c r="E33" s="342"/>
      <c r="F33" s="346" t="s">
        <v>27</v>
      </c>
      <c r="G33" s="456">
        <v>1723.7450000000699</v>
      </c>
      <c r="H33" s="349">
        <f t="shared" si="1"/>
        <v>1889.1508863738939</v>
      </c>
    </row>
    <row r="34" spans="1:8" ht="15">
      <c r="A34" s="346" t="s">
        <v>28</v>
      </c>
      <c r="B34" s="456">
        <v>1683.8160000000701</v>
      </c>
      <c r="C34" s="347">
        <f>'Total Allocation'!D34</f>
        <v>1699.5910000001197</v>
      </c>
      <c r="D34" s="348">
        <f t="shared" si="0"/>
        <v>9.368600844776984E-3</v>
      </c>
      <c r="E34" s="342"/>
      <c r="F34" s="346" t="s">
        <v>28</v>
      </c>
      <c r="G34" s="456">
        <v>1822.8730000000901</v>
      </c>
      <c r="H34" s="349">
        <f t="shared" si="1"/>
        <v>1839.9507695278123</v>
      </c>
    </row>
    <row r="35" spans="1:8" ht="15">
      <c r="A35" s="352" t="s">
        <v>29</v>
      </c>
      <c r="B35" s="461">
        <v>2314.6430000002201</v>
      </c>
      <c r="C35" s="350">
        <f>'Total Allocation'!D35</f>
        <v>2329.7530000002898</v>
      </c>
      <c r="D35" s="462">
        <f t="shared" si="0"/>
        <v>6.5280045346380704E-3</v>
      </c>
      <c r="E35" s="351"/>
      <c r="F35" s="352" t="s">
        <v>29</v>
      </c>
      <c r="G35" s="461">
        <v>2440.4180000002402</v>
      </c>
      <c r="H35" s="461">
        <f t="shared" si="1"/>
        <v>2456.3490597706541</v>
      </c>
    </row>
    <row r="36" spans="1:8" ht="15">
      <c r="A36" s="341"/>
      <c r="B36" s="353">
        <f>SUM(B6:B35)</f>
        <v>83885.352000006693</v>
      </c>
      <c r="C36" s="353">
        <f>SUM(C6:C35)</f>
        <v>86638.46300000319</v>
      </c>
      <c r="D36" s="348">
        <f>(C36-B36)/B36</f>
        <v>3.2819925462031531E-2</v>
      </c>
      <c r="E36" s="342"/>
      <c r="F36" s="342"/>
      <c r="G36" s="353">
        <f>SUM(G6:G35)</f>
        <v>89025.067000007635</v>
      </c>
      <c r="H36" s="353">
        <f>SUM(H6:H35)</f>
        <v>91959.156879953254</v>
      </c>
    </row>
    <row r="37" spans="1:8" ht="15">
      <c r="A37" s="341"/>
      <c r="B37" s="349"/>
      <c r="C37" s="349"/>
      <c r="D37" s="348"/>
      <c r="E37" s="342"/>
      <c r="F37" s="342"/>
      <c r="G37" s="349"/>
      <c r="H37" s="349"/>
    </row>
    <row r="38" spans="1:8">
      <c r="A38" s="341"/>
      <c r="B38" s="341"/>
      <c r="C38" s="341"/>
      <c r="D38" s="491"/>
      <c r="E38" s="341"/>
      <c r="F38" s="341"/>
      <c r="G38" s="341"/>
      <c r="H38" s="463"/>
    </row>
    <row r="39" spans="1:8">
      <c r="A39" s="341"/>
      <c r="B39" s="341"/>
      <c r="C39" s="341"/>
      <c r="D39" s="341"/>
      <c r="E39" s="341"/>
      <c r="F39" s="341"/>
      <c r="G39" s="341"/>
      <c r="H39" s="354"/>
    </row>
  </sheetData>
  <mergeCells count="2">
    <mergeCell ref="A4:D4"/>
    <mergeCell ref="F4:H4"/>
  </mergeCells>
  <pageMargins left="0.7" right="0.7" top="0.75" bottom="0.75" header="0.3" footer="0.3"/>
  <pageSetup orientation="portrait" horizontalDpi="90" verticalDpi="9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FZ77"/>
  <sheetViews>
    <sheetView showGridLines="0" zoomScale="90" zoomScaleNormal="90" workbookViewId="0">
      <pane xSplit="1" topLeftCell="B1" activePane="topRight" state="frozen"/>
      <selection pane="topRight" activeCell="A2" sqref="A2"/>
    </sheetView>
  </sheetViews>
  <sheetFormatPr defaultColWidth="9.140625" defaultRowHeight="12"/>
  <cols>
    <col min="1" max="1" width="22.7109375" style="13" customWidth="1"/>
    <col min="2" max="2" width="8.85546875" style="13" customWidth="1"/>
    <col min="3" max="3" width="10.5703125" style="13" customWidth="1"/>
    <col min="4" max="4" width="11.7109375" style="13" customWidth="1"/>
    <col min="5" max="5" width="12.140625" style="13" bestFit="1" customWidth="1"/>
    <col min="6" max="6" width="8" style="13" bestFit="1" customWidth="1"/>
    <col min="7" max="7" width="10.5703125" style="13" bestFit="1" customWidth="1"/>
    <col min="8" max="8" width="10.7109375" style="13" bestFit="1" customWidth="1"/>
    <col min="9" max="9" width="9.42578125" style="13" bestFit="1" customWidth="1"/>
    <col min="10" max="11" width="10.140625" style="13" bestFit="1" customWidth="1"/>
    <col min="12" max="13" width="12.42578125" style="13" bestFit="1" customWidth="1"/>
    <col min="14" max="14" width="10.140625" style="13" bestFit="1" customWidth="1"/>
    <col min="15" max="15" width="9.85546875" style="13" bestFit="1" customWidth="1"/>
    <col min="16" max="16" width="12.140625" style="13" bestFit="1" customWidth="1"/>
    <col min="17" max="17" width="8" style="13" bestFit="1" customWidth="1"/>
    <col min="18" max="18" width="10.85546875" style="13" bestFit="1" customWidth="1"/>
    <col min="19" max="19" width="11" style="13" bestFit="1" customWidth="1"/>
    <col min="20" max="20" width="9.85546875" style="13" bestFit="1" customWidth="1"/>
    <col min="21" max="21" width="12.140625" style="13" bestFit="1" customWidth="1"/>
    <col min="22" max="22" width="10" style="13" bestFit="1" customWidth="1"/>
    <col min="23" max="16384" width="9.140625" style="13"/>
  </cols>
  <sheetData>
    <row r="1" spans="1:22" s="275" customFormat="1" ht="15">
      <c r="A1" s="270" t="s">
        <v>53</v>
      </c>
      <c r="B1" s="270"/>
      <c r="C1" s="270"/>
      <c r="D1" s="270"/>
      <c r="E1" s="270"/>
      <c r="F1" s="270"/>
      <c r="G1" s="270"/>
      <c r="H1" s="270"/>
      <c r="I1" s="270"/>
      <c r="J1" s="270"/>
      <c r="K1" s="270"/>
      <c r="L1" s="270"/>
      <c r="M1" s="270"/>
      <c r="N1" s="270"/>
      <c r="O1" s="270"/>
      <c r="P1" s="270"/>
      <c r="Q1" s="270"/>
      <c r="R1" s="270"/>
      <c r="S1" s="270"/>
      <c r="T1" s="270"/>
      <c r="U1" s="270"/>
      <c r="V1" s="270"/>
    </row>
    <row r="2" spans="1:22">
      <c r="A2" s="15" t="s">
        <v>47</v>
      </c>
      <c r="B2" s="15"/>
      <c r="C2" s="15"/>
      <c r="D2" s="15"/>
      <c r="E2" s="15"/>
      <c r="F2" s="15"/>
      <c r="G2" s="15"/>
      <c r="H2" s="15"/>
      <c r="I2" s="15"/>
      <c r="J2" s="15"/>
      <c r="K2" s="15"/>
      <c r="L2" s="15"/>
      <c r="M2" s="15"/>
      <c r="N2" s="15"/>
      <c r="O2" s="15"/>
      <c r="P2" s="15"/>
      <c r="Q2" s="15"/>
      <c r="R2" s="15"/>
      <c r="S2" s="15"/>
      <c r="T2" s="15"/>
      <c r="U2" s="15"/>
      <c r="V2" s="15"/>
    </row>
    <row r="3" spans="1:22" ht="12.75" thickBot="1">
      <c r="A3" s="15" t="str">
        <f>CONCATENATE("For Academic Year ",Data!$X$3)</f>
        <v>For Academic Year 2023-24</v>
      </c>
      <c r="B3" s="15"/>
      <c r="C3" s="15"/>
      <c r="D3" s="15"/>
      <c r="E3" s="15"/>
      <c r="F3" s="15"/>
      <c r="G3" s="15"/>
      <c r="H3" s="15"/>
      <c r="I3" s="15"/>
      <c r="J3" s="15"/>
      <c r="K3" s="15"/>
      <c r="L3" s="15"/>
      <c r="M3" s="15"/>
      <c r="N3" s="15"/>
      <c r="O3" s="15"/>
      <c r="P3" s="15"/>
      <c r="Q3" s="15"/>
      <c r="R3" s="15"/>
      <c r="S3" s="15"/>
      <c r="T3" s="15"/>
      <c r="U3" s="15"/>
      <c r="V3" s="15"/>
    </row>
    <row r="4" spans="1:22" ht="12" customHeight="1">
      <c r="A4" s="86"/>
      <c r="B4" s="100" t="s">
        <v>615</v>
      </c>
      <c r="C4" s="107"/>
      <c r="D4" s="100" t="s">
        <v>615</v>
      </c>
      <c r="E4" s="33" t="s">
        <v>733</v>
      </c>
      <c r="F4" s="33" t="s">
        <v>734</v>
      </c>
      <c r="G4" s="33" t="s">
        <v>735</v>
      </c>
      <c r="H4" s="33" t="s">
        <v>736</v>
      </c>
      <c r="I4" s="33" t="s">
        <v>615</v>
      </c>
      <c r="J4" s="111" t="s">
        <v>615</v>
      </c>
      <c r="K4" s="100" t="str">
        <f>'Total Allocation'!N4</f>
        <v>2023-24</v>
      </c>
      <c r="L4" s="100" t="s">
        <v>545</v>
      </c>
      <c r="M4" s="100" t="s">
        <v>547</v>
      </c>
      <c r="N4" s="100"/>
      <c r="O4" s="100" t="str">
        <f>Data!$X$3</f>
        <v>2023-24</v>
      </c>
      <c r="P4" s="33" t="str">
        <f>CONCATENATE("Summer ",MID(Data!$X$3,3,2))</f>
        <v>Summer 23</v>
      </c>
      <c r="Q4" s="33" t="str">
        <f>CONCATENATE("Fall ",MID(Data!$X$3,3,2))</f>
        <v>Fall 23</v>
      </c>
      <c r="R4" s="33" t="str">
        <f>CONCATENATE("Winter ",MID(Data!$X$3,6,2))</f>
        <v>Winter 24</v>
      </c>
      <c r="S4" s="33" t="str">
        <f>CONCATENATE("Spring ",MID(Data!$X$3,6,2))</f>
        <v>Spring 24</v>
      </c>
      <c r="T4" s="33" t="str">
        <f>Data!$X$3</f>
        <v>2023-24</v>
      </c>
      <c r="U4" s="111" t="str">
        <f>Data!$X$3</f>
        <v>2023-24</v>
      </c>
      <c r="V4" s="112" t="s">
        <v>64</v>
      </c>
    </row>
    <row r="5" spans="1:22" ht="12" customHeight="1" thickBot="1">
      <c r="A5" s="127" t="s">
        <v>0</v>
      </c>
      <c r="B5" s="116" t="s">
        <v>698</v>
      </c>
      <c r="C5" s="116" t="s">
        <v>55</v>
      </c>
      <c r="D5" s="117" t="s">
        <v>533</v>
      </c>
      <c r="E5" s="118" t="s">
        <v>33</v>
      </c>
      <c r="F5" s="118" t="s">
        <v>33</v>
      </c>
      <c r="G5" s="118" t="s">
        <v>33</v>
      </c>
      <c r="H5" s="118" t="s">
        <v>33</v>
      </c>
      <c r="I5" s="119" t="s">
        <v>31</v>
      </c>
      <c r="J5" s="120" t="s">
        <v>532</v>
      </c>
      <c r="K5" s="101" t="str">
        <f>'Total Allocation'!N5</f>
        <v>Alloc #12</v>
      </c>
      <c r="L5" s="101" t="s">
        <v>546</v>
      </c>
      <c r="M5" s="101" t="s">
        <v>546</v>
      </c>
      <c r="N5" s="101" t="s">
        <v>55</v>
      </c>
      <c r="O5" s="117" t="s">
        <v>533</v>
      </c>
      <c r="P5" s="118" t="s">
        <v>33</v>
      </c>
      <c r="Q5" s="118" t="s">
        <v>33</v>
      </c>
      <c r="R5" s="118" t="s">
        <v>33</v>
      </c>
      <c r="S5" s="118" t="s">
        <v>33</v>
      </c>
      <c r="T5" s="119" t="s">
        <v>31</v>
      </c>
      <c r="U5" s="120" t="s">
        <v>532</v>
      </c>
      <c r="V5" s="121" t="s">
        <v>62</v>
      </c>
    </row>
    <row r="6" spans="1:22" ht="12" customHeight="1">
      <c r="A6" s="36" t="s">
        <v>1</v>
      </c>
      <c r="B6" s="129">
        <v>15</v>
      </c>
      <c r="C6" s="128">
        <v>93</v>
      </c>
      <c r="D6" s="129">
        <v>108</v>
      </c>
      <c r="E6" s="130">
        <v>44.169999999999902</v>
      </c>
      <c r="F6" s="130">
        <v>66.012</v>
      </c>
      <c r="G6" s="130">
        <v>61.345999999999904</v>
      </c>
      <c r="H6" s="130">
        <v>58.278999999999897</v>
      </c>
      <c r="I6" s="130">
        <v>76.60233333333322</v>
      </c>
      <c r="J6" s="131">
        <v>0</v>
      </c>
      <c r="K6" s="129">
        <v>11</v>
      </c>
      <c r="L6" s="129">
        <v>11</v>
      </c>
      <c r="M6" s="129">
        <f t="shared" ref="M6:M35" si="0">K6-L6</f>
        <v>0</v>
      </c>
      <c r="N6" s="129">
        <v>0</v>
      </c>
      <c r="O6" s="129">
        <f>IF(K6&gt;0,N6+M6,0)</f>
        <v>0</v>
      </c>
      <c r="P6" s="130">
        <f>SUMIFS(Data!$H:$H,Data!$D:$D,$A6,Data!$C:$C,1)</f>
        <v>0</v>
      </c>
      <c r="Q6" s="130">
        <f>SUMIFS(Data!$H:$H,Data!$D:$D,$A6,Data!$C:$C,2)</f>
        <v>0</v>
      </c>
      <c r="R6" s="130">
        <f>SUMIFS(Data!$H:$H,Data!$D:$D,$A6,Data!$C:$C,3)</f>
        <v>0</v>
      </c>
      <c r="S6" s="130">
        <f>SUMIFS(Data!$H:$H,Data!$D:$D,$A6,Data!$C:$C,4)</f>
        <v>0</v>
      </c>
      <c r="T6" s="527">
        <f>(P6+Q6+R6+S6)/3</f>
        <v>0</v>
      </c>
      <c r="U6" s="251">
        <f>L6+IF($T6-$N6&gt;$M6,$M6,IF($T6-$N6&gt;0,$T6-$N6,0))</f>
        <v>11</v>
      </c>
      <c r="V6" s="113" t="str">
        <f>IFERROR(T6/O6,"-")</f>
        <v>-</v>
      </c>
    </row>
    <row r="7" spans="1:22" ht="12" customHeight="1">
      <c r="A7" s="42" t="s">
        <v>2</v>
      </c>
      <c r="B7" s="129"/>
      <c r="C7" s="132"/>
      <c r="D7" s="129">
        <v>0</v>
      </c>
      <c r="E7" s="133">
        <v>0</v>
      </c>
      <c r="F7" s="133">
        <v>0</v>
      </c>
      <c r="G7" s="133">
        <v>0</v>
      </c>
      <c r="H7" s="133">
        <v>0</v>
      </c>
      <c r="I7" s="133">
        <v>0</v>
      </c>
      <c r="J7" s="131">
        <v>0</v>
      </c>
      <c r="K7" s="129"/>
      <c r="L7" s="129"/>
      <c r="M7" s="129">
        <f t="shared" si="0"/>
        <v>0</v>
      </c>
      <c r="N7" s="129"/>
      <c r="O7" s="129">
        <f t="shared" ref="O7:O35" si="1">IF(K7&gt;0,N7+M7,0)</f>
        <v>0</v>
      </c>
      <c r="P7" s="133">
        <f>SUMIFS(Data!$H:$H,Data!$D:$D,$A7,Data!$C:$C,1)</f>
        <v>0</v>
      </c>
      <c r="Q7" s="133">
        <f>SUMIFS(Data!$H:$H,Data!$D:$D,$A7,Data!$C:$C,2)</f>
        <v>0</v>
      </c>
      <c r="R7" s="133">
        <f>SUMIFS(Data!$H:$H,Data!$D:$D,$A7,Data!$C:$C,3)</f>
        <v>0</v>
      </c>
      <c r="S7" s="133">
        <f>SUMIFS(Data!$H:$H,Data!$D:$D,$A7,Data!$C:$C,4)</f>
        <v>0</v>
      </c>
      <c r="T7" s="526">
        <f t="shared" ref="T7:T35" si="2">(P7+Q7+R7+S7)/3</f>
        <v>0</v>
      </c>
      <c r="U7" s="251">
        <f>L7+IF($T7-$N7&gt;$M7,$M7,IF($T7-$N7&gt;0,$T7-$N7,0))</f>
        <v>0</v>
      </c>
      <c r="V7" s="114" t="str">
        <f t="shared" ref="V7:V36" si="3">IFERROR(T7/O7,"-")</f>
        <v>-</v>
      </c>
    </row>
    <row r="8" spans="1:22" ht="12" customHeight="1">
      <c r="A8" s="39" t="s">
        <v>3</v>
      </c>
      <c r="B8" s="129">
        <v>131</v>
      </c>
      <c r="C8" s="128">
        <v>109</v>
      </c>
      <c r="D8" s="129">
        <v>163</v>
      </c>
      <c r="E8" s="130">
        <v>20.658999999999999</v>
      </c>
      <c r="F8" s="130">
        <v>135.14100000000019</v>
      </c>
      <c r="G8" s="130">
        <v>125.33500000000009</v>
      </c>
      <c r="H8" s="130">
        <v>101.033</v>
      </c>
      <c r="I8" s="130">
        <v>127.38933333333343</v>
      </c>
      <c r="J8" s="131">
        <v>95.389333333333425</v>
      </c>
      <c r="K8" s="129">
        <v>128</v>
      </c>
      <c r="L8" s="129">
        <v>85</v>
      </c>
      <c r="M8" s="129">
        <f t="shared" si="0"/>
        <v>43</v>
      </c>
      <c r="N8" s="129">
        <v>32.1</v>
      </c>
      <c r="O8" s="129">
        <f t="shared" si="1"/>
        <v>75.099999999999994</v>
      </c>
      <c r="P8" s="130">
        <f>SUMIFS(Data!$H:$H,Data!$D:$D,$A8,Data!$C:$C,1)</f>
        <v>0</v>
      </c>
      <c r="Q8" s="130">
        <f>SUMIFS(Data!$H:$H,Data!$D:$D,$A8,Data!$C:$C,2)</f>
        <v>0</v>
      </c>
      <c r="R8" s="130">
        <f>SUMIFS(Data!$H:$H,Data!$D:$D,$A8,Data!$C:$C,3)</f>
        <v>23.247</v>
      </c>
      <c r="S8" s="130">
        <f>SUMIFS(Data!$H:$H,Data!$D:$D,$A8,Data!$C:$C,4)</f>
        <v>17.129000000000001</v>
      </c>
      <c r="T8" s="130">
        <f t="shared" si="2"/>
        <v>13.458666666666668</v>
      </c>
      <c r="U8" s="251">
        <f>L8+IF($T8-$N8&gt;$M8,$M8,IF($T8-$N8&gt;0,$T8-$N8,0))</f>
        <v>85</v>
      </c>
      <c r="V8" s="113">
        <f t="shared" si="3"/>
        <v>0.17920994229915671</v>
      </c>
    </row>
    <row r="9" spans="1:22" ht="12" customHeight="1">
      <c r="A9" s="39" t="s">
        <v>4</v>
      </c>
      <c r="B9" s="129">
        <v>2</v>
      </c>
      <c r="C9" s="128">
        <v>38</v>
      </c>
      <c r="D9" s="129">
        <v>40</v>
      </c>
      <c r="E9" s="130">
        <v>10.193</v>
      </c>
      <c r="F9" s="130">
        <v>55.679000000000002</v>
      </c>
      <c r="G9" s="130">
        <v>36.194000000000003</v>
      </c>
      <c r="H9" s="130">
        <v>31.867000000000001</v>
      </c>
      <c r="I9" s="130">
        <v>44.644333333333329</v>
      </c>
      <c r="J9" s="131">
        <v>2</v>
      </c>
      <c r="K9" s="129">
        <v>2</v>
      </c>
      <c r="L9" s="129">
        <v>2</v>
      </c>
      <c r="M9" s="129">
        <f t="shared" si="0"/>
        <v>0</v>
      </c>
      <c r="N9" s="129">
        <v>0</v>
      </c>
      <c r="O9" s="129">
        <f t="shared" si="1"/>
        <v>0</v>
      </c>
      <c r="P9" s="130">
        <f>SUMIFS(Data!$H:$H,Data!$D:$D,$A9,Data!$C:$C,1)</f>
        <v>0</v>
      </c>
      <c r="Q9" s="130">
        <f>SUMIFS(Data!$H:$H,Data!$D:$D,$A9,Data!$C:$C,2)</f>
        <v>0</v>
      </c>
      <c r="R9" s="130">
        <f>SUMIFS(Data!$H:$H,Data!$D:$D,$A9,Data!$C:$C,3)</f>
        <v>0</v>
      </c>
      <c r="S9" s="130">
        <f>SUMIFS(Data!$H:$H,Data!$D:$D,$A9,Data!$C:$C,4)</f>
        <v>0</v>
      </c>
      <c r="T9" s="130">
        <f t="shared" si="2"/>
        <v>0</v>
      </c>
      <c r="U9" s="251">
        <f t="shared" ref="U9:U36" si="4">L9+IF($T9-$N9&gt;$M9,$M9,IF($T9-$N9&gt;0,$T9-$N9,0))</f>
        <v>2</v>
      </c>
      <c r="V9" s="113" t="str">
        <f t="shared" si="3"/>
        <v>-</v>
      </c>
    </row>
    <row r="10" spans="1:22" ht="12" customHeight="1">
      <c r="A10" s="42" t="s">
        <v>5</v>
      </c>
      <c r="B10" s="129"/>
      <c r="C10" s="134"/>
      <c r="D10" s="129">
        <v>0</v>
      </c>
      <c r="E10" s="133">
        <v>0</v>
      </c>
      <c r="F10" s="133">
        <v>0</v>
      </c>
      <c r="G10" s="133">
        <v>0</v>
      </c>
      <c r="H10" s="133">
        <v>0</v>
      </c>
      <c r="I10" s="133">
        <v>0</v>
      </c>
      <c r="J10" s="131">
        <v>0</v>
      </c>
      <c r="K10" s="129"/>
      <c r="L10" s="129"/>
      <c r="M10" s="129">
        <f t="shared" si="0"/>
        <v>0</v>
      </c>
      <c r="N10" s="129"/>
      <c r="O10" s="129">
        <f t="shared" si="1"/>
        <v>0</v>
      </c>
      <c r="P10" s="133">
        <f>SUMIFS(Data!$H:$H,Data!$D:$D,$A10,Data!$C:$C,1)</f>
        <v>0</v>
      </c>
      <c r="Q10" s="133">
        <f>SUMIFS(Data!$H:$H,Data!$D:$D,$A10,Data!$C:$C,2)</f>
        <v>0</v>
      </c>
      <c r="R10" s="133">
        <f>SUMIFS(Data!$H:$H,Data!$D:$D,$A10,Data!$C:$C,3)</f>
        <v>0</v>
      </c>
      <c r="S10" s="133">
        <f>SUMIFS(Data!$H:$H,Data!$D:$D,$A10,Data!$C:$C,4)</f>
        <v>0</v>
      </c>
      <c r="T10" s="133">
        <f t="shared" si="2"/>
        <v>0</v>
      </c>
      <c r="U10" s="251">
        <f t="shared" si="4"/>
        <v>0</v>
      </c>
      <c r="V10" s="115" t="str">
        <f t="shared" si="3"/>
        <v>-</v>
      </c>
    </row>
    <row r="11" spans="1:22" ht="12" customHeight="1">
      <c r="A11" s="42" t="s">
        <v>6</v>
      </c>
      <c r="B11" s="129"/>
      <c r="C11" s="132"/>
      <c r="D11" s="129">
        <v>0</v>
      </c>
      <c r="E11" s="133">
        <v>0</v>
      </c>
      <c r="F11" s="133">
        <v>0</v>
      </c>
      <c r="G11" s="133">
        <v>0</v>
      </c>
      <c r="H11" s="133">
        <v>0</v>
      </c>
      <c r="I11" s="133">
        <v>0</v>
      </c>
      <c r="J11" s="131">
        <v>0</v>
      </c>
      <c r="K11" s="129"/>
      <c r="L11" s="129"/>
      <c r="M11" s="129">
        <f t="shared" si="0"/>
        <v>0</v>
      </c>
      <c r="N11" s="129"/>
      <c r="O11" s="129">
        <f t="shared" si="1"/>
        <v>0</v>
      </c>
      <c r="P11" s="133">
        <f>SUMIFS(Data!$H:$H,Data!$D:$D,$A11,Data!$C:$C,1)</f>
        <v>0</v>
      </c>
      <c r="Q11" s="133">
        <f>SUMIFS(Data!$H:$H,Data!$D:$D,$A11,Data!$C:$C,2)</f>
        <v>0</v>
      </c>
      <c r="R11" s="133">
        <f>SUMIFS(Data!$H:$H,Data!$D:$D,$A11,Data!$C:$C,3)</f>
        <v>0</v>
      </c>
      <c r="S11" s="133">
        <f>SUMIFS(Data!$H:$H,Data!$D:$D,$A11,Data!$C:$C,4)</f>
        <v>0</v>
      </c>
      <c r="T11" s="133">
        <f t="shared" si="2"/>
        <v>0</v>
      </c>
      <c r="U11" s="251">
        <f t="shared" si="4"/>
        <v>0</v>
      </c>
      <c r="V11" s="114" t="str">
        <f t="shared" si="3"/>
        <v>-</v>
      </c>
    </row>
    <row r="12" spans="1:22" ht="12" customHeight="1">
      <c r="A12" s="39" t="s">
        <v>7</v>
      </c>
      <c r="B12" s="129"/>
      <c r="C12" s="128">
        <v>45</v>
      </c>
      <c r="D12" s="129">
        <v>0</v>
      </c>
      <c r="E12" s="130">
        <v>0</v>
      </c>
      <c r="F12" s="130">
        <v>0</v>
      </c>
      <c r="G12" s="130">
        <v>0</v>
      </c>
      <c r="H12" s="130">
        <v>0</v>
      </c>
      <c r="I12" s="130">
        <v>0</v>
      </c>
      <c r="J12" s="131">
        <v>0</v>
      </c>
      <c r="K12" s="129"/>
      <c r="L12" s="129">
        <v>0</v>
      </c>
      <c r="M12" s="129">
        <f t="shared" si="0"/>
        <v>0</v>
      </c>
      <c r="N12" s="129"/>
      <c r="O12" s="129">
        <f t="shared" si="1"/>
        <v>0</v>
      </c>
      <c r="P12" s="130">
        <f>SUMIFS(Data!$H:$H,Data!$D:$D,$A12,Data!$C:$C,1)</f>
        <v>0</v>
      </c>
      <c r="Q12" s="130">
        <f>SUMIFS(Data!$H:$H,Data!$D:$D,$A12,Data!$C:$C,2)</f>
        <v>0</v>
      </c>
      <c r="R12" s="130">
        <f>SUMIFS(Data!$H:$H,Data!$D:$D,$A12,Data!$C:$C,3)</f>
        <v>0</v>
      </c>
      <c r="S12" s="130">
        <f>SUMIFS(Data!$H:$H,Data!$D:$D,$A12,Data!$C:$C,4)</f>
        <v>0</v>
      </c>
      <c r="T12" s="130">
        <f t="shared" si="2"/>
        <v>0</v>
      </c>
      <c r="U12" s="251">
        <f t="shared" si="4"/>
        <v>0</v>
      </c>
      <c r="V12" s="499" t="str">
        <f t="shared" si="3"/>
        <v>-</v>
      </c>
    </row>
    <row r="13" spans="1:22" ht="12" customHeight="1">
      <c r="A13" s="39" t="s">
        <v>8</v>
      </c>
      <c r="B13" s="129">
        <v>97</v>
      </c>
      <c r="C13" s="128">
        <v>0</v>
      </c>
      <c r="D13" s="129">
        <v>20</v>
      </c>
      <c r="E13" s="130">
        <v>3.996</v>
      </c>
      <c r="F13" s="130">
        <v>7.6</v>
      </c>
      <c r="G13" s="130">
        <v>5.3280000000000003</v>
      </c>
      <c r="H13" s="130">
        <v>11.066000000000001</v>
      </c>
      <c r="I13" s="130">
        <v>9.33</v>
      </c>
      <c r="J13" s="131">
        <v>86.33</v>
      </c>
      <c r="K13" s="129">
        <v>132</v>
      </c>
      <c r="L13" s="129">
        <v>73</v>
      </c>
      <c r="M13" s="129">
        <f t="shared" si="0"/>
        <v>59</v>
      </c>
      <c r="N13" s="129">
        <v>19.5</v>
      </c>
      <c r="O13" s="129">
        <f>IF(K13&gt;0,N13+M13,0)</f>
        <v>78.5</v>
      </c>
      <c r="P13" s="130">
        <f>SUMIFS(Data!$H:$H,Data!$D:$D,$A13,Data!$C:$C,1)</f>
        <v>0</v>
      </c>
      <c r="Q13" s="130">
        <f>SUMIFS(Data!$H:$H,Data!$D:$D,$A13,Data!$C:$C,2)</f>
        <v>0</v>
      </c>
      <c r="R13" s="130">
        <f>SUMIFS(Data!$H:$H,Data!$D:$D,$A13,Data!$C:$C,3)</f>
        <v>21.247999999999998</v>
      </c>
      <c r="S13" s="130">
        <f>SUMIFS(Data!$H:$H,Data!$D:$D,$A13,Data!$C:$C,4)</f>
        <v>31.504999999999999</v>
      </c>
      <c r="T13" s="130">
        <f t="shared" si="2"/>
        <v>17.584333333333333</v>
      </c>
      <c r="U13" s="251">
        <f t="shared" si="4"/>
        <v>73</v>
      </c>
      <c r="V13" s="113">
        <f t="shared" si="3"/>
        <v>0.22400424628450105</v>
      </c>
    </row>
    <row r="14" spans="1:22" ht="12" customHeight="1">
      <c r="A14" s="42" t="s">
        <v>9</v>
      </c>
      <c r="B14" s="129"/>
      <c r="C14" s="134"/>
      <c r="D14" s="129">
        <v>0</v>
      </c>
      <c r="E14" s="133">
        <v>0</v>
      </c>
      <c r="F14" s="133">
        <v>0</v>
      </c>
      <c r="G14" s="133">
        <v>0</v>
      </c>
      <c r="H14" s="133">
        <v>0</v>
      </c>
      <c r="I14" s="133">
        <v>0</v>
      </c>
      <c r="J14" s="131">
        <v>0</v>
      </c>
      <c r="K14" s="129"/>
      <c r="L14" s="129"/>
      <c r="M14" s="129">
        <f t="shared" si="0"/>
        <v>0</v>
      </c>
      <c r="N14" s="129"/>
      <c r="O14" s="129">
        <f t="shared" si="1"/>
        <v>0</v>
      </c>
      <c r="P14" s="133">
        <f>SUMIFS(Data!$H:$H,Data!$D:$D,$A14,Data!$C:$C,1)</f>
        <v>0</v>
      </c>
      <c r="Q14" s="133">
        <f>SUMIFS(Data!$H:$H,Data!$D:$D,$A14,Data!$C:$C,2)</f>
        <v>0</v>
      </c>
      <c r="R14" s="133">
        <f>SUMIFS(Data!$H:$H,Data!$D:$D,$A14,Data!$C:$C,3)</f>
        <v>0</v>
      </c>
      <c r="S14" s="133">
        <f>SUMIFS(Data!$H:$H,Data!$D:$D,$A14,Data!$C:$C,4)</f>
        <v>0</v>
      </c>
      <c r="T14" s="133">
        <f t="shared" si="2"/>
        <v>0</v>
      </c>
      <c r="U14" s="251">
        <f t="shared" si="4"/>
        <v>0</v>
      </c>
      <c r="V14" s="115" t="str">
        <f t="shared" si="3"/>
        <v>-</v>
      </c>
    </row>
    <row r="15" spans="1:22" ht="12" customHeight="1">
      <c r="A15" s="39" t="s">
        <v>10</v>
      </c>
      <c r="B15" s="129">
        <v>65</v>
      </c>
      <c r="C15" s="128">
        <v>0</v>
      </c>
      <c r="D15" s="129">
        <v>0</v>
      </c>
      <c r="E15" s="130">
        <v>0</v>
      </c>
      <c r="F15" s="130">
        <v>0</v>
      </c>
      <c r="G15" s="130">
        <v>0</v>
      </c>
      <c r="H15" s="130">
        <v>0</v>
      </c>
      <c r="I15" s="130">
        <v>0</v>
      </c>
      <c r="J15" s="131">
        <v>65</v>
      </c>
      <c r="K15" s="129">
        <v>65</v>
      </c>
      <c r="L15" s="129">
        <v>65</v>
      </c>
      <c r="M15" s="129">
        <f t="shared" si="0"/>
        <v>0</v>
      </c>
      <c r="N15" s="129">
        <v>0</v>
      </c>
      <c r="O15" s="129">
        <f t="shared" si="1"/>
        <v>0</v>
      </c>
      <c r="P15" s="133">
        <f>SUMIFS(Data!$H:$H,Data!$D:$D,$A15,Data!$C:$C,1)</f>
        <v>0</v>
      </c>
      <c r="Q15" s="133">
        <f>SUMIFS(Data!$H:$H,Data!$D:$D,$A15,Data!$C:$C,2)</f>
        <v>0</v>
      </c>
      <c r="R15" s="133">
        <f>SUMIFS(Data!$H:$H,Data!$D:$D,$A15,Data!$C:$C,3)</f>
        <v>0</v>
      </c>
      <c r="S15" s="133">
        <f>SUMIFS(Data!$H:$H,Data!$D:$D,$A15,Data!$C:$C,4)</f>
        <v>0</v>
      </c>
      <c r="T15" s="133">
        <f t="shared" si="2"/>
        <v>0</v>
      </c>
      <c r="U15" s="251">
        <f t="shared" si="4"/>
        <v>65</v>
      </c>
      <c r="V15" s="428" t="str">
        <f t="shared" si="3"/>
        <v>-</v>
      </c>
    </row>
    <row r="16" spans="1:22" ht="12" customHeight="1">
      <c r="A16" s="39" t="s">
        <v>11</v>
      </c>
      <c r="B16" s="129">
        <v>202</v>
      </c>
      <c r="C16" s="128">
        <v>477</v>
      </c>
      <c r="D16" s="129">
        <v>536</v>
      </c>
      <c r="E16" s="130">
        <v>168.75399999999962</v>
      </c>
      <c r="F16" s="130">
        <v>332.30499999999898</v>
      </c>
      <c r="G16" s="130">
        <v>302.41099999999869</v>
      </c>
      <c r="H16" s="130">
        <v>275.99499999999898</v>
      </c>
      <c r="I16" s="130">
        <v>359.82166666666541</v>
      </c>
      <c r="J16" s="131">
        <v>143</v>
      </c>
      <c r="K16" s="129">
        <v>185</v>
      </c>
      <c r="L16" s="129">
        <v>185</v>
      </c>
      <c r="M16" s="129">
        <f t="shared" si="0"/>
        <v>0</v>
      </c>
      <c r="N16" s="129">
        <v>0</v>
      </c>
      <c r="O16" s="129">
        <f t="shared" si="1"/>
        <v>0</v>
      </c>
      <c r="P16" s="130">
        <f>SUMIFS(Data!$H:$H,Data!$D:$D,$A16,Data!$C:$C,1)</f>
        <v>0</v>
      </c>
      <c r="Q16" s="130">
        <f>SUMIFS(Data!$H:$H,Data!$D:$D,$A16,Data!$C:$C,2)</f>
        <v>0</v>
      </c>
      <c r="R16" s="130">
        <f>SUMIFS(Data!$H:$H,Data!$D:$D,$A16,Data!$C:$C,3)</f>
        <v>0</v>
      </c>
      <c r="S16" s="130">
        <f>SUMIFS(Data!$H:$H,Data!$D:$D,$A16,Data!$C:$C,4)</f>
        <v>0</v>
      </c>
      <c r="T16" s="130">
        <f t="shared" si="2"/>
        <v>0</v>
      </c>
      <c r="U16" s="251">
        <f t="shared" si="4"/>
        <v>185</v>
      </c>
      <c r="V16" s="113" t="str">
        <f t="shared" si="3"/>
        <v>-</v>
      </c>
    </row>
    <row r="17" spans="1:182" ht="12" customHeight="1">
      <c r="A17" s="42" t="s">
        <v>12</v>
      </c>
      <c r="B17" s="129"/>
      <c r="C17" s="132"/>
      <c r="D17" s="129">
        <v>0</v>
      </c>
      <c r="E17" s="133">
        <v>0</v>
      </c>
      <c r="F17" s="133">
        <v>0</v>
      </c>
      <c r="G17" s="133">
        <v>0</v>
      </c>
      <c r="H17" s="133">
        <v>0</v>
      </c>
      <c r="I17" s="133">
        <v>0</v>
      </c>
      <c r="J17" s="131">
        <v>0</v>
      </c>
      <c r="K17" s="129"/>
      <c r="L17" s="129"/>
      <c r="M17" s="129">
        <f t="shared" si="0"/>
        <v>0</v>
      </c>
      <c r="N17" s="129"/>
      <c r="O17" s="129">
        <f t="shared" si="1"/>
        <v>0</v>
      </c>
      <c r="P17" s="133">
        <f>SUMIFS(Data!$H:$H,Data!$D:$D,$A17,Data!$C:$C,1)</f>
        <v>0</v>
      </c>
      <c r="Q17" s="133">
        <f>SUMIFS(Data!$H:$H,Data!$D:$D,$A17,Data!$C:$C,2)</f>
        <v>0</v>
      </c>
      <c r="R17" s="133">
        <f>SUMIFS(Data!$H:$H,Data!$D:$D,$A17,Data!$C:$C,3)</f>
        <v>0</v>
      </c>
      <c r="S17" s="133">
        <f>SUMIFS(Data!$H:$H,Data!$D:$D,$A17,Data!$C:$C,4)</f>
        <v>0</v>
      </c>
      <c r="T17" s="133">
        <f t="shared" si="2"/>
        <v>0</v>
      </c>
      <c r="U17" s="251">
        <f t="shared" si="4"/>
        <v>0</v>
      </c>
      <c r="V17" s="114" t="str">
        <f t="shared" si="3"/>
        <v>-</v>
      </c>
    </row>
    <row r="18" spans="1:182" ht="12" customHeight="1">
      <c r="A18" s="39" t="s">
        <v>13</v>
      </c>
      <c r="B18" s="129">
        <v>21</v>
      </c>
      <c r="C18" s="128">
        <v>99</v>
      </c>
      <c r="D18" s="129">
        <v>120</v>
      </c>
      <c r="E18" s="130">
        <v>24.122</v>
      </c>
      <c r="F18" s="130">
        <v>69.4759999999999</v>
      </c>
      <c r="G18" s="130">
        <v>67.3599999999999</v>
      </c>
      <c r="H18" s="130">
        <v>81.439999999999898</v>
      </c>
      <c r="I18" s="130">
        <v>80.799333333333223</v>
      </c>
      <c r="J18" s="131">
        <v>0</v>
      </c>
      <c r="K18" s="129">
        <v>21</v>
      </c>
      <c r="L18" s="129">
        <v>21</v>
      </c>
      <c r="M18" s="129">
        <f t="shared" si="0"/>
        <v>0</v>
      </c>
      <c r="N18" s="129">
        <v>0</v>
      </c>
      <c r="O18" s="129">
        <f t="shared" si="1"/>
        <v>0</v>
      </c>
      <c r="P18" s="130">
        <f>SUMIFS(Data!$H:$H,Data!$D:$D,$A18,Data!$C:$C,1)</f>
        <v>0</v>
      </c>
      <c r="Q18" s="130">
        <f>SUMIFS(Data!$H:$H,Data!$D:$D,$A18,Data!$C:$C,2)</f>
        <v>0</v>
      </c>
      <c r="R18" s="130">
        <f>SUMIFS(Data!$H:$H,Data!$D:$D,$A18,Data!$C:$C,3)</f>
        <v>0</v>
      </c>
      <c r="S18" s="130">
        <f>SUMIFS(Data!$H:$H,Data!$D:$D,$A18,Data!$C:$C,4)</f>
        <v>0</v>
      </c>
      <c r="T18" s="130">
        <f t="shared" si="2"/>
        <v>0</v>
      </c>
      <c r="U18" s="251">
        <f t="shared" si="4"/>
        <v>21</v>
      </c>
      <c r="V18" s="113" t="str">
        <f t="shared" si="3"/>
        <v>-</v>
      </c>
    </row>
    <row r="19" spans="1:182" ht="12" customHeight="1">
      <c r="A19" s="39" t="s">
        <v>14</v>
      </c>
      <c r="B19" s="129"/>
      <c r="C19" s="128"/>
      <c r="D19" s="129">
        <v>0</v>
      </c>
      <c r="E19" s="130">
        <v>0</v>
      </c>
      <c r="F19" s="130">
        <v>0</v>
      </c>
      <c r="G19" s="130">
        <v>0</v>
      </c>
      <c r="H19" s="130">
        <v>0</v>
      </c>
      <c r="I19" s="130">
        <v>0</v>
      </c>
      <c r="J19" s="131">
        <v>0</v>
      </c>
      <c r="K19" s="129"/>
      <c r="L19" s="129"/>
      <c r="M19" s="129">
        <f t="shared" si="0"/>
        <v>0</v>
      </c>
      <c r="N19" s="129"/>
      <c r="O19" s="129">
        <f t="shared" si="1"/>
        <v>0</v>
      </c>
      <c r="P19" s="133">
        <f>SUMIFS(Data!$H:$H,Data!$D:$D,$A19,Data!$C:$C,1)</f>
        <v>0</v>
      </c>
      <c r="Q19" s="133">
        <f>SUMIFS(Data!$H:$H,Data!$D:$D,$A19,Data!$C:$C,2)</f>
        <v>0</v>
      </c>
      <c r="R19" s="133">
        <f>SUMIFS(Data!$H:$H,Data!$D:$D,$A19,Data!$C:$C,3)</f>
        <v>0</v>
      </c>
      <c r="S19" s="133">
        <f>SUMIFS(Data!$H:$H,Data!$D:$D,$A19,Data!$C:$C,4)</f>
        <v>0</v>
      </c>
      <c r="T19" s="133">
        <f t="shared" si="2"/>
        <v>0</v>
      </c>
      <c r="U19" s="251">
        <f t="shared" si="4"/>
        <v>0</v>
      </c>
      <c r="V19" s="114" t="str">
        <f t="shared" si="3"/>
        <v>-</v>
      </c>
    </row>
    <row r="20" spans="1:182" ht="12" customHeight="1">
      <c r="A20" s="39" t="s">
        <v>15</v>
      </c>
      <c r="B20" s="129">
        <v>75</v>
      </c>
      <c r="C20" s="128">
        <v>122</v>
      </c>
      <c r="D20" s="129">
        <v>197</v>
      </c>
      <c r="E20" s="130">
        <v>56.668999999999997</v>
      </c>
      <c r="F20" s="130">
        <v>98.272999999999797</v>
      </c>
      <c r="G20" s="130">
        <v>90.217999999999904</v>
      </c>
      <c r="H20" s="130">
        <v>72.443999999999903</v>
      </c>
      <c r="I20" s="130">
        <v>105.86799999999987</v>
      </c>
      <c r="J20" s="131">
        <v>0</v>
      </c>
      <c r="K20" s="129">
        <v>38</v>
      </c>
      <c r="L20" s="129">
        <v>38</v>
      </c>
      <c r="M20" s="129">
        <f t="shared" si="0"/>
        <v>0</v>
      </c>
      <c r="N20" s="129">
        <v>0</v>
      </c>
      <c r="O20" s="129">
        <f t="shared" si="1"/>
        <v>0</v>
      </c>
      <c r="P20" s="130">
        <f>SUMIFS(Data!$H:$H,Data!$D:$D,$A20,Data!$C:$C,1)</f>
        <v>0</v>
      </c>
      <c r="Q20" s="130">
        <f>SUMIFS(Data!$H:$H,Data!$D:$D,$A20,Data!$C:$C,2)</f>
        <v>0</v>
      </c>
      <c r="R20" s="130">
        <f>SUMIFS(Data!$H:$H,Data!$D:$D,$A20,Data!$C:$C,3)</f>
        <v>0</v>
      </c>
      <c r="S20" s="130">
        <f>SUMIFS(Data!$H:$H,Data!$D:$D,$A20,Data!$C:$C,4)</f>
        <v>0</v>
      </c>
      <c r="T20" s="130">
        <f t="shared" si="2"/>
        <v>0</v>
      </c>
      <c r="U20" s="251">
        <f t="shared" si="4"/>
        <v>38</v>
      </c>
      <c r="V20" s="113" t="str">
        <f t="shared" si="3"/>
        <v>-</v>
      </c>
    </row>
    <row r="21" spans="1:182" ht="12" customHeight="1">
      <c r="A21" s="42" t="s">
        <v>16</v>
      </c>
      <c r="B21" s="129"/>
      <c r="C21" s="132"/>
      <c r="D21" s="129">
        <v>0</v>
      </c>
      <c r="E21" s="133">
        <v>0</v>
      </c>
      <c r="F21" s="133">
        <v>0</v>
      </c>
      <c r="G21" s="133">
        <v>0</v>
      </c>
      <c r="H21" s="133">
        <v>0</v>
      </c>
      <c r="I21" s="133">
        <v>0</v>
      </c>
      <c r="J21" s="131">
        <v>0</v>
      </c>
      <c r="K21" s="129"/>
      <c r="L21" s="129"/>
      <c r="M21" s="129">
        <f t="shared" si="0"/>
        <v>0</v>
      </c>
      <c r="N21" s="129"/>
      <c r="O21" s="129">
        <f t="shared" si="1"/>
        <v>0</v>
      </c>
      <c r="P21" s="133">
        <f>SUMIFS(Data!$H:$H,Data!$D:$D,$A21,Data!$C:$C,1)</f>
        <v>0</v>
      </c>
      <c r="Q21" s="133">
        <f>SUMIFS(Data!$H:$H,Data!$D:$D,$A21,Data!$C:$C,2)</f>
        <v>0</v>
      </c>
      <c r="R21" s="133">
        <f>SUMIFS(Data!$H:$H,Data!$D:$D,$A21,Data!$C:$C,3)</f>
        <v>0</v>
      </c>
      <c r="S21" s="133">
        <f>SUMIFS(Data!$H:$H,Data!$D:$D,$A21,Data!$C:$C,4)</f>
        <v>0</v>
      </c>
      <c r="T21" s="133">
        <f t="shared" si="2"/>
        <v>0</v>
      </c>
      <c r="U21" s="251">
        <f t="shared" si="4"/>
        <v>0</v>
      </c>
      <c r="V21" s="114" t="str">
        <f t="shared" si="3"/>
        <v>-</v>
      </c>
    </row>
    <row r="22" spans="1:182" ht="12" customHeight="1">
      <c r="A22" s="39" t="s">
        <v>17</v>
      </c>
      <c r="B22" s="129">
        <v>39</v>
      </c>
      <c r="C22" s="128">
        <v>20</v>
      </c>
      <c r="D22" s="129">
        <v>59</v>
      </c>
      <c r="E22" s="130">
        <v>8.5150000000000006</v>
      </c>
      <c r="F22" s="130">
        <v>18.757999999999999</v>
      </c>
      <c r="G22" s="130">
        <v>20.408000000000001</v>
      </c>
      <c r="H22" s="130">
        <v>17.344000000000001</v>
      </c>
      <c r="I22" s="130">
        <v>21.675000000000001</v>
      </c>
      <c r="J22" s="131">
        <v>1.6750000000000007</v>
      </c>
      <c r="K22" s="129">
        <v>45</v>
      </c>
      <c r="L22" s="129">
        <v>45</v>
      </c>
      <c r="M22" s="129">
        <f t="shared" si="0"/>
        <v>0</v>
      </c>
      <c r="N22" s="129">
        <v>0</v>
      </c>
      <c r="O22" s="129">
        <f t="shared" si="1"/>
        <v>0</v>
      </c>
      <c r="P22" s="130">
        <f>SUMIFS(Data!$H:$H,Data!$D:$D,$A22,Data!$C:$C,1)</f>
        <v>0</v>
      </c>
      <c r="Q22" s="130">
        <f>SUMIFS(Data!$H:$H,Data!$D:$D,$A22,Data!$C:$C,2)</f>
        <v>0</v>
      </c>
      <c r="R22" s="130">
        <f>SUMIFS(Data!$H:$H,Data!$D:$D,$A22,Data!$C:$C,3)</f>
        <v>0</v>
      </c>
      <c r="S22" s="130">
        <f>SUMIFS(Data!$H:$H,Data!$D:$D,$A22,Data!$C:$C,4)</f>
        <v>0</v>
      </c>
      <c r="T22" s="130">
        <f t="shared" si="2"/>
        <v>0</v>
      </c>
      <c r="U22" s="251">
        <f t="shared" si="4"/>
        <v>45</v>
      </c>
      <c r="V22" s="113" t="str">
        <f t="shared" si="3"/>
        <v>-</v>
      </c>
    </row>
    <row r="23" spans="1:182" ht="12" customHeight="1">
      <c r="A23" s="39" t="s">
        <v>18</v>
      </c>
      <c r="B23" s="129"/>
      <c r="C23" s="128"/>
      <c r="D23" s="129"/>
      <c r="E23" s="130">
        <v>0</v>
      </c>
      <c r="F23" s="130">
        <v>0</v>
      </c>
      <c r="G23" s="130">
        <v>0</v>
      </c>
      <c r="H23" s="130">
        <v>0</v>
      </c>
      <c r="I23" s="130">
        <v>0</v>
      </c>
      <c r="J23" s="131">
        <v>0</v>
      </c>
      <c r="K23" s="129"/>
      <c r="L23" s="129"/>
      <c r="M23" s="129">
        <f t="shared" si="0"/>
        <v>0</v>
      </c>
      <c r="N23" s="129"/>
      <c r="O23" s="129">
        <f t="shared" si="1"/>
        <v>0</v>
      </c>
      <c r="P23" s="130">
        <f>SUMIFS(Data!$H:$H,Data!$D:$D,$A23,Data!$C:$C,1)</f>
        <v>0</v>
      </c>
      <c r="Q23" s="130">
        <f>SUMIFS(Data!$H:$H,Data!$D:$D,$A23,Data!$C:$C,2)</f>
        <v>0</v>
      </c>
      <c r="R23" s="130">
        <f>SUMIFS(Data!$H:$H,Data!$D:$D,$A23,Data!$C:$C,3)</f>
        <v>0</v>
      </c>
      <c r="S23" s="130">
        <f>SUMIFS(Data!$H:$H,Data!$D:$D,$A23,Data!$C:$C,4)</f>
        <v>0</v>
      </c>
      <c r="T23" s="130">
        <f t="shared" si="2"/>
        <v>0</v>
      </c>
      <c r="U23" s="251">
        <f t="shared" si="4"/>
        <v>0</v>
      </c>
      <c r="V23" s="113" t="str">
        <f t="shared" si="3"/>
        <v>-</v>
      </c>
    </row>
    <row r="24" spans="1:182" ht="12" customHeight="1">
      <c r="A24" s="42" t="s">
        <v>40</v>
      </c>
      <c r="B24" s="129"/>
      <c r="C24" s="134"/>
      <c r="D24" s="129">
        <v>0</v>
      </c>
      <c r="E24" s="133">
        <v>0</v>
      </c>
      <c r="F24" s="133">
        <v>0</v>
      </c>
      <c r="G24" s="133">
        <v>0</v>
      </c>
      <c r="H24" s="133">
        <v>0</v>
      </c>
      <c r="I24" s="133">
        <v>0</v>
      </c>
      <c r="J24" s="131">
        <v>0</v>
      </c>
      <c r="K24" s="129"/>
      <c r="L24" s="129"/>
      <c r="M24" s="129">
        <f t="shared" si="0"/>
        <v>0</v>
      </c>
      <c r="N24" s="129"/>
      <c r="O24" s="129">
        <f t="shared" si="1"/>
        <v>0</v>
      </c>
      <c r="P24" s="133">
        <f>SUMIFS(Data!$H:$H,Data!$D:$D,$A24,Data!$C:$C,1)</f>
        <v>0</v>
      </c>
      <c r="Q24" s="133">
        <f>SUMIFS(Data!$H:$H,Data!$D:$D,$A24,Data!$C:$C,2)</f>
        <v>0</v>
      </c>
      <c r="R24" s="133">
        <f>SUMIFS(Data!$H:$H,Data!$D:$D,$A24,Data!$C:$C,3)</f>
        <v>0</v>
      </c>
      <c r="S24" s="133">
        <f>SUMIFS(Data!$H:$H,Data!$D:$D,$A24,Data!$C:$C,4)</f>
        <v>0</v>
      </c>
      <c r="T24" s="133">
        <f t="shared" si="2"/>
        <v>0</v>
      </c>
      <c r="U24" s="251">
        <f t="shared" si="4"/>
        <v>0</v>
      </c>
      <c r="V24" s="115" t="str">
        <f t="shared" si="3"/>
        <v>-</v>
      </c>
    </row>
    <row r="25" spans="1:182" ht="12" customHeight="1">
      <c r="A25" s="39" t="s">
        <v>19</v>
      </c>
      <c r="B25" s="129">
        <v>48</v>
      </c>
      <c r="C25" s="128">
        <v>15</v>
      </c>
      <c r="D25" s="135">
        <v>24</v>
      </c>
      <c r="E25" s="130">
        <v>2.532</v>
      </c>
      <c r="F25" s="130">
        <v>12.864000000000001</v>
      </c>
      <c r="G25" s="130">
        <v>9.9860000000000007</v>
      </c>
      <c r="H25" s="130">
        <v>18.132000000000001</v>
      </c>
      <c r="I25" s="130">
        <v>14.504666666666667</v>
      </c>
      <c r="J25" s="131">
        <v>39</v>
      </c>
      <c r="K25" s="129">
        <v>61</v>
      </c>
      <c r="L25" s="129">
        <v>48</v>
      </c>
      <c r="M25" s="129">
        <f t="shared" si="0"/>
        <v>13</v>
      </c>
      <c r="N25" s="129">
        <v>44.9</v>
      </c>
      <c r="O25" s="129">
        <f t="shared" si="1"/>
        <v>57.9</v>
      </c>
      <c r="P25" s="130">
        <f>SUMIFS(Data!$H:$H,Data!$D:$D,$A25,Data!$C:$C,1)</f>
        <v>0</v>
      </c>
      <c r="Q25" s="130">
        <f>SUMIFS(Data!$H:$H,Data!$D:$D,$A25,Data!$C:$C,2)</f>
        <v>0</v>
      </c>
      <c r="R25" s="130">
        <f>SUMIFS(Data!$H:$H,Data!$D:$D,$A25,Data!$C:$C,3)</f>
        <v>70.145000000000095</v>
      </c>
      <c r="S25" s="130">
        <f>SUMIFS(Data!$H:$H,Data!$D:$D,$A25,Data!$C:$C,4)</f>
        <v>58.757999999999903</v>
      </c>
      <c r="T25" s="130">
        <f t="shared" si="2"/>
        <v>42.967666666666666</v>
      </c>
      <c r="U25" s="251">
        <f t="shared" si="4"/>
        <v>48</v>
      </c>
      <c r="V25" s="113">
        <f t="shared" si="3"/>
        <v>0.74210132412204954</v>
      </c>
    </row>
    <row r="26" spans="1:182" ht="12" customHeight="1">
      <c r="A26" s="39" t="s">
        <v>39</v>
      </c>
      <c r="B26" s="129">
        <v>102</v>
      </c>
      <c r="C26" s="128">
        <v>215</v>
      </c>
      <c r="D26" s="129">
        <v>317</v>
      </c>
      <c r="E26" s="130">
        <v>129.428</v>
      </c>
      <c r="F26" s="130">
        <v>199.69499999999988</v>
      </c>
      <c r="G26" s="130">
        <v>163.58199999999988</v>
      </c>
      <c r="H26" s="130">
        <v>188.49999999999989</v>
      </c>
      <c r="I26" s="130">
        <v>227.06833333333324</v>
      </c>
      <c r="J26" s="131">
        <v>12.068333333333243</v>
      </c>
      <c r="K26" s="129">
        <v>100</v>
      </c>
      <c r="L26" s="129">
        <v>82</v>
      </c>
      <c r="M26" s="129">
        <f t="shared" si="0"/>
        <v>18</v>
      </c>
      <c r="N26" s="129">
        <v>19.3</v>
      </c>
      <c r="O26" s="129">
        <f t="shared" si="1"/>
        <v>37.299999999999997</v>
      </c>
      <c r="P26" s="130">
        <f>SUMIFS(Data!$H:$H,Data!$D:$D,$A26,Data!$C:$C,1)</f>
        <v>0</v>
      </c>
      <c r="Q26" s="130">
        <f>SUMIFS(Data!$H:$H,Data!$D:$D,$A26,Data!$C:$C,2)</f>
        <v>0</v>
      </c>
      <c r="R26" s="130">
        <f>SUMIFS(Data!$H:$H,Data!$D:$D,$A26,Data!$C:$C,3)</f>
        <v>8.0939999999999994</v>
      </c>
      <c r="S26" s="130">
        <f>SUMIFS(Data!$H:$H,Data!$D:$D,$A26,Data!$C:$C,4)</f>
        <v>5.8949999999999996</v>
      </c>
      <c r="T26" s="130">
        <f t="shared" si="2"/>
        <v>4.6629999999999994</v>
      </c>
      <c r="U26" s="251">
        <f t="shared" si="4"/>
        <v>82</v>
      </c>
      <c r="V26" s="113">
        <f t="shared" si="3"/>
        <v>0.12501340482573725</v>
      </c>
      <c r="W26" s="19"/>
      <c r="X26" s="40"/>
      <c r="Y26" s="40"/>
      <c r="Z26" s="41"/>
      <c r="AA26" s="41"/>
      <c r="AB26" s="41"/>
      <c r="AC26" s="41"/>
      <c r="AD26" s="19"/>
      <c r="AE26" s="20"/>
      <c r="AF26" s="40"/>
      <c r="AG26" s="40"/>
      <c r="AH26" s="41"/>
      <c r="AI26" s="41"/>
      <c r="AJ26" s="41"/>
      <c r="AK26" s="41"/>
      <c r="AL26" s="19"/>
      <c r="AM26" s="20"/>
      <c r="AN26" s="40"/>
      <c r="AO26" s="40"/>
      <c r="AP26" s="41"/>
      <c r="AQ26" s="41"/>
      <c r="AR26" s="41"/>
      <c r="AS26" s="41"/>
      <c r="AT26" s="19"/>
      <c r="AU26" s="20"/>
      <c r="AV26" s="40"/>
      <c r="AW26" s="40"/>
      <c r="AX26" s="41"/>
      <c r="AY26" s="41"/>
      <c r="AZ26" s="41"/>
      <c r="BA26" s="41"/>
      <c r="BB26" s="19"/>
      <c r="BC26" s="20"/>
      <c r="BD26" s="40"/>
      <c r="BE26" s="40"/>
      <c r="BF26" s="41"/>
      <c r="BG26" s="41"/>
      <c r="BH26" s="41"/>
      <c r="BI26" s="41"/>
      <c r="BJ26" s="19"/>
      <c r="BK26" s="20"/>
      <c r="BL26" s="40"/>
      <c r="BM26" s="40"/>
      <c r="BN26" s="41"/>
      <c r="BO26" s="41"/>
      <c r="BP26" s="41"/>
      <c r="BQ26" s="41"/>
      <c r="BR26" s="19"/>
      <c r="BS26" s="20"/>
      <c r="BT26" s="40"/>
      <c r="BU26" s="40"/>
      <c r="BV26" s="41"/>
      <c r="BW26" s="41"/>
      <c r="BX26" s="41"/>
      <c r="BY26" s="41"/>
      <c r="BZ26" s="19"/>
      <c r="CA26" s="20"/>
      <c r="CB26" s="40"/>
      <c r="CC26" s="40"/>
      <c r="CD26" s="41"/>
      <c r="CE26" s="41"/>
      <c r="CF26" s="41"/>
      <c r="CG26" s="41"/>
      <c r="CH26" s="19"/>
      <c r="CI26" s="20"/>
      <c r="CJ26" s="40"/>
      <c r="CK26" s="40"/>
      <c r="CL26" s="41"/>
      <c r="CM26" s="41"/>
      <c r="CN26" s="41"/>
      <c r="CO26" s="41"/>
      <c r="CP26" s="19"/>
      <c r="CQ26" s="20"/>
      <c r="CR26" s="40"/>
      <c r="CS26" s="40"/>
      <c r="CT26" s="41"/>
      <c r="CU26" s="41"/>
      <c r="CV26" s="41"/>
      <c r="CW26" s="41"/>
      <c r="CX26" s="19"/>
      <c r="CY26" s="20"/>
      <c r="CZ26" s="40"/>
      <c r="DA26" s="40"/>
      <c r="DB26" s="41"/>
      <c r="DC26" s="41"/>
      <c r="DD26" s="41"/>
      <c r="DE26" s="41"/>
      <c r="DF26" s="19"/>
      <c r="DG26" s="20"/>
      <c r="DH26" s="40"/>
      <c r="DI26" s="40"/>
      <c r="DJ26" s="41"/>
      <c r="DK26" s="41"/>
      <c r="DL26" s="41"/>
      <c r="DM26" s="41"/>
      <c r="DN26" s="19"/>
      <c r="DO26" s="20"/>
      <c r="DP26" s="40"/>
      <c r="DQ26" s="40"/>
      <c r="DR26" s="41"/>
      <c r="DS26" s="41"/>
      <c r="DT26" s="41"/>
      <c r="DU26" s="41"/>
      <c r="DV26" s="19"/>
      <c r="DW26" s="20"/>
      <c r="DX26" s="40"/>
      <c r="DY26" s="40"/>
      <c r="DZ26" s="41"/>
      <c r="EA26" s="41"/>
      <c r="EB26" s="41"/>
      <c r="EC26" s="41"/>
      <c r="ED26" s="19"/>
      <c r="EE26" s="20"/>
      <c r="EF26" s="40"/>
      <c r="EG26" s="40"/>
      <c r="EH26" s="41"/>
      <c r="EI26" s="41"/>
      <c r="EJ26" s="41"/>
      <c r="EK26" s="41"/>
      <c r="EL26" s="19"/>
      <c r="EM26" s="20"/>
      <c r="EN26" s="40"/>
      <c r="EO26" s="40"/>
      <c r="EP26" s="41"/>
      <c r="EQ26" s="41"/>
      <c r="ER26" s="41"/>
      <c r="ES26" s="41"/>
      <c r="ET26" s="19"/>
      <c r="EU26" s="20"/>
      <c r="EV26" s="40"/>
      <c r="EW26" s="40"/>
      <c r="EX26" s="41"/>
      <c r="EY26" s="41"/>
      <c r="EZ26" s="41"/>
      <c r="FA26" s="41"/>
      <c r="FB26" s="19"/>
      <c r="FC26" s="20"/>
      <c r="FD26" s="40"/>
      <c r="FE26" s="40"/>
      <c r="FF26" s="41"/>
      <c r="FG26" s="41"/>
      <c r="FH26" s="41"/>
      <c r="FI26" s="41"/>
      <c r="FJ26" s="19"/>
      <c r="FK26" s="20"/>
      <c r="FL26" s="40"/>
      <c r="FM26" s="40"/>
      <c r="FN26" s="41"/>
      <c r="FO26" s="41"/>
      <c r="FP26" s="41"/>
      <c r="FQ26" s="41"/>
      <c r="FR26" s="19"/>
      <c r="FS26" s="20"/>
      <c r="FT26" s="40"/>
      <c r="FU26" s="40"/>
      <c r="FV26" s="41"/>
      <c r="FW26" s="41"/>
      <c r="FX26" s="41"/>
      <c r="FY26" s="41"/>
      <c r="FZ26" s="19"/>
    </row>
    <row r="27" spans="1:182" ht="12" customHeight="1">
      <c r="A27" s="39" t="s">
        <v>21</v>
      </c>
      <c r="B27" s="129">
        <v>20</v>
      </c>
      <c r="C27" s="128">
        <v>0</v>
      </c>
      <c r="D27" s="129">
        <v>0</v>
      </c>
      <c r="E27" s="130">
        <v>0</v>
      </c>
      <c r="F27" s="130">
        <v>0</v>
      </c>
      <c r="G27" s="130">
        <v>0</v>
      </c>
      <c r="H27" s="130">
        <v>0</v>
      </c>
      <c r="I27" s="130">
        <v>0</v>
      </c>
      <c r="J27" s="131">
        <v>20</v>
      </c>
      <c r="K27" s="129">
        <v>20</v>
      </c>
      <c r="L27" s="129">
        <v>20</v>
      </c>
      <c r="M27" s="129">
        <f t="shared" si="0"/>
        <v>0</v>
      </c>
      <c r="N27" s="129">
        <v>0</v>
      </c>
      <c r="O27" s="129">
        <f t="shared" si="1"/>
        <v>0</v>
      </c>
      <c r="P27" s="133">
        <f>SUMIFS(Data!$H:$H,Data!$D:$D,$A27,Data!$C:$C,1)</f>
        <v>0</v>
      </c>
      <c r="Q27" s="133">
        <f>SUMIFS(Data!$H:$H,Data!$D:$D,$A27,Data!$C:$C,2)</f>
        <v>0</v>
      </c>
      <c r="R27" s="133">
        <f>SUMIFS(Data!$H:$H,Data!$D:$D,$A27,Data!$C:$C,3)</f>
        <v>0</v>
      </c>
      <c r="S27" s="133">
        <f>SUMIFS(Data!$H:$H,Data!$D:$D,$A27,Data!$C:$C,4)</f>
        <v>0</v>
      </c>
      <c r="T27" s="133">
        <f t="shared" si="2"/>
        <v>0</v>
      </c>
      <c r="U27" s="251">
        <f>L27+IF($T27-$N27&gt;$M27,$M27,IF($T27-$N27&gt;0,$T27-$N27,0))</f>
        <v>20</v>
      </c>
      <c r="V27" s="428" t="str">
        <f t="shared" si="3"/>
        <v>-</v>
      </c>
    </row>
    <row r="28" spans="1:182" ht="12" customHeight="1">
      <c r="A28" s="39" t="s">
        <v>22</v>
      </c>
      <c r="B28" s="129">
        <v>27</v>
      </c>
      <c r="C28" s="128">
        <v>0</v>
      </c>
      <c r="D28" s="129">
        <v>0</v>
      </c>
      <c r="E28" s="130">
        <v>0</v>
      </c>
      <c r="F28" s="130">
        <v>0</v>
      </c>
      <c r="G28" s="130">
        <v>0</v>
      </c>
      <c r="H28" s="130">
        <v>0</v>
      </c>
      <c r="I28" s="130">
        <v>0</v>
      </c>
      <c r="J28" s="131">
        <v>27</v>
      </c>
      <c r="K28" s="129">
        <v>27</v>
      </c>
      <c r="L28" s="129">
        <v>27</v>
      </c>
      <c r="M28" s="129">
        <f t="shared" si="0"/>
        <v>0</v>
      </c>
      <c r="N28" s="129">
        <v>0</v>
      </c>
      <c r="O28" s="129">
        <f t="shared" si="1"/>
        <v>0</v>
      </c>
      <c r="P28" s="133">
        <f>SUMIFS(Data!$H:$H,Data!$D:$D,$A28,Data!$C:$C,1)</f>
        <v>0</v>
      </c>
      <c r="Q28" s="133">
        <f>SUMIFS(Data!$H:$H,Data!$D:$D,$A28,Data!$C:$C,2)</f>
        <v>0</v>
      </c>
      <c r="R28" s="133">
        <f>SUMIFS(Data!$H:$H,Data!$D:$D,$A28,Data!$C:$C,3)</f>
        <v>0</v>
      </c>
      <c r="S28" s="133">
        <f>SUMIFS(Data!$H:$H,Data!$D:$D,$A28,Data!$C:$C,4)</f>
        <v>0</v>
      </c>
      <c r="T28" s="133">
        <f t="shared" si="2"/>
        <v>0</v>
      </c>
      <c r="U28" s="251">
        <f>L28+IF($T28-$N28&gt;$M28,$M28,IF($T28-$N28&gt;0,$T28-$N28,0))</f>
        <v>27</v>
      </c>
      <c r="V28" s="428" t="str">
        <f t="shared" si="3"/>
        <v>-</v>
      </c>
      <c r="W28" s="19"/>
      <c r="X28" s="40"/>
      <c r="Y28" s="40"/>
      <c r="Z28" s="41"/>
      <c r="AA28" s="41"/>
      <c r="AB28" s="41"/>
      <c r="AC28" s="41"/>
      <c r="AD28" s="19"/>
      <c r="AE28" s="20"/>
      <c r="AF28" s="40"/>
      <c r="AG28" s="40"/>
      <c r="AH28" s="41"/>
      <c r="AI28" s="41"/>
      <c r="AJ28" s="41"/>
      <c r="AK28" s="41"/>
      <c r="AL28" s="19"/>
      <c r="AM28" s="20"/>
      <c r="AN28" s="40"/>
      <c r="AO28" s="40"/>
      <c r="AP28" s="41"/>
      <c r="AQ28" s="41"/>
      <c r="AR28" s="41"/>
      <c r="AS28" s="41"/>
      <c r="AT28" s="19"/>
      <c r="AU28" s="20"/>
      <c r="AV28" s="40"/>
      <c r="AW28" s="40"/>
      <c r="AX28" s="41"/>
      <c r="AY28" s="41"/>
      <c r="AZ28" s="41"/>
      <c r="BA28" s="41"/>
      <c r="BB28" s="19"/>
      <c r="BC28" s="20"/>
      <c r="BD28" s="40"/>
      <c r="BE28" s="40"/>
      <c r="BF28" s="41"/>
      <c r="BG28" s="41"/>
      <c r="BH28" s="41"/>
      <c r="BI28" s="41"/>
      <c r="BJ28" s="19"/>
      <c r="BK28" s="20"/>
      <c r="BL28" s="40"/>
      <c r="BM28" s="40"/>
      <c r="BN28" s="41"/>
      <c r="BO28" s="41"/>
      <c r="BP28" s="41"/>
      <c r="BQ28" s="41"/>
      <c r="BR28" s="19"/>
      <c r="BS28" s="20"/>
      <c r="BT28" s="40"/>
      <c r="BU28" s="40"/>
      <c r="BV28" s="41"/>
      <c r="BW28" s="41"/>
      <c r="BX28" s="41"/>
      <c r="BY28" s="41"/>
      <c r="BZ28" s="19"/>
      <c r="CA28" s="20"/>
      <c r="CB28" s="40"/>
      <c r="CC28" s="40"/>
      <c r="CD28" s="41"/>
      <c r="CE28" s="41"/>
      <c r="CF28" s="41"/>
      <c r="CG28" s="41"/>
      <c r="CH28" s="19"/>
      <c r="CI28" s="20"/>
      <c r="CJ28" s="40"/>
      <c r="CK28" s="40"/>
      <c r="CL28" s="41"/>
      <c r="CM28" s="41"/>
      <c r="CN28" s="41"/>
      <c r="CO28" s="41"/>
      <c r="CP28" s="19"/>
      <c r="CQ28" s="20"/>
      <c r="CR28" s="40"/>
      <c r="CS28" s="40"/>
      <c r="CT28" s="41"/>
      <c r="CU28" s="41"/>
      <c r="CV28" s="41"/>
      <c r="CW28" s="41"/>
      <c r="CX28" s="19"/>
      <c r="CY28" s="20"/>
      <c r="CZ28" s="40"/>
      <c r="DA28" s="40"/>
      <c r="DB28" s="41"/>
      <c r="DC28" s="41"/>
      <c r="DD28" s="41"/>
      <c r="DE28" s="41"/>
      <c r="DF28" s="19"/>
      <c r="DG28" s="20"/>
      <c r="DH28" s="40"/>
      <c r="DI28" s="40"/>
      <c r="DJ28" s="41"/>
      <c r="DK28" s="41"/>
      <c r="DL28" s="41"/>
      <c r="DM28" s="41"/>
      <c r="DN28" s="19"/>
      <c r="DO28" s="20"/>
      <c r="DP28" s="40"/>
      <c r="DQ28" s="40"/>
      <c r="DR28" s="41"/>
      <c r="DS28" s="41"/>
      <c r="DT28" s="41"/>
      <c r="DU28" s="41"/>
      <c r="DV28" s="19"/>
      <c r="DW28" s="20"/>
      <c r="DX28" s="40"/>
      <c r="DY28" s="40"/>
      <c r="DZ28" s="41"/>
      <c r="EA28" s="41"/>
      <c r="EB28" s="41"/>
      <c r="EC28" s="41"/>
      <c r="ED28" s="19"/>
      <c r="EE28" s="20"/>
      <c r="EF28" s="40"/>
      <c r="EG28" s="40"/>
      <c r="EH28" s="41"/>
      <c r="EI28" s="41"/>
      <c r="EJ28" s="41"/>
      <c r="EK28" s="41"/>
      <c r="EL28" s="19"/>
      <c r="EM28" s="20"/>
      <c r="EN28" s="40"/>
      <c r="EO28" s="40"/>
      <c r="EP28" s="41"/>
      <c r="EQ28" s="41"/>
      <c r="ER28" s="41"/>
      <c r="ES28" s="41"/>
      <c r="ET28" s="19"/>
      <c r="EU28" s="20"/>
      <c r="EV28" s="40"/>
      <c r="EW28" s="40"/>
      <c r="EX28" s="41"/>
      <c r="EY28" s="41"/>
      <c r="EZ28" s="41"/>
      <c r="FA28" s="41"/>
      <c r="FB28" s="19"/>
      <c r="FC28" s="20"/>
      <c r="FD28" s="40"/>
      <c r="FE28" s="40"/>
      <c r="FF28" s="41"/>
      <c r="FG28" s="41"/>
      <c r="FH28" s="41"/>
      <c r="FI28" s="41"/>
      <c r="FJ28" s="19"/>
      <c r="FK28" s="20"/>
      <c r="FL28" s="40"/>
      <c r="FM28" s="40"/>
      <c r="FN28" s="41"/>
      <c r="FO28" s="41"/>
      <c r="FP28" s="41"/>
      <c r="FQ28" s="41"/>
      <c r="FR28" s="19"/>
      <c r="FS28" s="20"/>
      <c r="FT28" s="40"/>
      <c r="FU28" s="40"/>
      <c r="FV28" s="41"/>
      <c r="FW28" s="41"/>
      <c r="FX28" s="41"/>
      <c r="FY28" s="41"/>
      <c r="FZ28" s="19"/>
    </row>
    <row r="29" spans="1:182" ht="12" customHeight="1">
      <c r="A29" s="39" t="s">
        <v>23</v>
      </c>
      <c r="B29" s="129">
        <v>15</v>
      </c>
      <c r="C29" s="128">
        <v>0</v>
      </c>
      <c r="D29" s="129">
        <v>0</v>
      </c>
      <c r="E29" s="130">
        <v>0</v>
      </c>
      <c r="F29" s="130">
        <v>0</v>
      </c>
      <c r="G29" s="130">
        <v>0</v>
      </c>
      <c r="H29" s="130">
        <v>0</v>
      </c>
      <c r="I29" s="130">
        <v>0</v>
      </c>
      <c r="J29" s="131">
        <v>15</v>
      </c>
      <c r="K29" s="129">
        <v>15</v>
      </c>
      <c r="L29" s="129">
        <v>15</v>
      </c>
      <c r="M29" s="129">
        <f t="shared" si="0"/>
        <v>0</v>
      </c>
      <c r="N29" s="129">
        <v>0</v>
      </c>
      <c r="O29" s="129">
        <f t="shared" si="1"/>
        <v>0</v>
      </c>
      <c r="P29" s="133">
        <f>SUMIFS(Data!$H:$H,Data!$D:$D,$A29,Data!$C:$C,1)</f>
        <v>0</v>
      </c>
      <c r="Q29" s="133">
        <f>SUMIFS(Data!$H:$H,Data!$D:$D,$A29,Data!$C:$C,2)</f>
        <v>0</v>
      </c>
      <c r="R29" s="133">
        <f>SUMIFS(Data!$H:$H,Data!$D:$D,$A29,Data!$C:$C,3)</f>
        <v>0</v>
      </c>
      <c r="S29" s="133">
        <f>SUMIFS(Data!$H:$H,Data!$D:$D,$A29,Data!$C:$C,4)</f>
        <v>0</v>
      </c>
      <c r="T29" s="133">
        <f t="shared" si="2"/>
        <v>0</v>
      </c>
      <c r="U29" s="251">
        <f t="shared" si="4"/>
        <v>15</v>
      </c>
      <c r="V29" s="428" t="str">
        <f t="shared" si="3"/>
        <v>-</v>
      </c>
    </row>
    <row r="30" spans="1:182" ht="12" customHeight="1">
      <c r="A30" s="39" t="s">
        <v>38</v>
      </c>
      <c r="B30" s="129">
        <v>40</v>
      </c>
      <c r="C30" s="128">
        <v>0</v>
      </c>
      <c r="D30" s="129">
        <v>0</v>
      </c>
      <c r="E30" s="130">
        <v>0</v>
      </c>
      <c r="F30" s="130">
        <v>0</v>
      </c>
      <c r="G30" s="130">
        <v>0</v>
      </c>
      <c r="H30" s="130">
        <v>0</v>
      </c>
      <c r="I30" s="130">
        <v>0</v>
      </c>
      <c r="J30" s="131">
        <v>40</v>
      </c>
      <c r="K30" s="129">
        <v>55</v>
      </c>
      <c r="L30" s="129">
        <v>0</v>
      </c>
      <c r="M30" s="129">
        <f t="shared" si="0"/>
        <v>55</v>
      </c>
      <c r="N30" s="129">
        <v>98.8</v>
      </c>
      <c r="O30" s="129">
        <f t="shared" si="1"/>
        <v>153.80000000000001</v>
      </c>
      <c r="P30" s="133">
        <f>SUMIFS(Data!$H:$H,Data!$D:$D,$A30,Data!$C:$C,1)</f>
        <v>0</v>
      </c>
      <c r="Q30" s="133">
        <f>SUMIFS(Data!$H:$H,Data!$D:$D,$A30,Data!$C:$C,2)</f>
        <v>0</v>
      </c>
      <c r="R30" s="133">
        <f>SUMIFS(Data!$H:$H,Data!$D:$D,$A30,Data!$C:$C,3)</f>
        <v>112.92</v>
      </c>
      <c r="S30" s="133">
        <f>SUMIFS(Data!$H:$H,Data!$D:$D,$A30,Data!$C:$C,4)</f>
        <v>79.814999999999799</v>
      </c>
      <c r="T30" s="133">
        <f t="shared" si="2"/>
        <v>64.244999999999933</v>
      </c>
      <c r="U30" s="251">
        <f t="shared" si="4"/>
        <v>0</v>
      </c>
      <c r="V30" s="428">
        <f t="shared" si="3"/>
        <v>0.41771781534460289</v>
      </c>
      <c r="W30" s="19"/>
      <c r="X30" s="40"/>
      <c r="Y30" s="40"/>
      <c r="Z30" s="41"/>
      <c r="AA30" s="41"/>
      <c r="AB30" s="41"/>
      <c r="AC30" s="41"/>
      <c r="AD30" s="19"/>
      <c r="AE30" s="20"/>
      <c r="AF30" s="40"/>
      <c r="AG30" s="40"/>
      <c r="AH30" s="41"/>
      <c r="AI30" s="41"/>
      <c r="AJ30" s="41"/>
      <c r="AK30" s="41"/>
      <c r="AL30" s="19"/>
      <c r="AM30" s="20"/>
      <c r="AN30" s="40"/>
      <c r="AO30" s="40"/>
      <c r="AP30" s="41"/>
      <c r="AQ30" s="41"/>
      <c r="AR30" s="41"/>
      <c r="AS30" s="41"/>
      <c r="AT30" s="19"/>
      <c r="AU30" s="20"/>
      <c r="AV30" s="40"/>
      <c r="AW30" s="40"/>
      <c r="AX30" s="41"/>
      <c r="AY30" s="41"/>
      <c r="AZ30" s="41"/>
      <c r="BA30" s="41"/>
      <c r="BB30" s="19"/>
      <c r="BC30" s="20"/>
      <c r="BD30" s="40"/>
      <c r="BE30" s="40"/>
      <c r="BF30" s="41"/>
      <c r="BG30" s="41"/>
      <c r="BH30" s="41"/>
      <c r="BI30" s="41"/>
      <c r="BJ30" s="19"/>
      <c r="BK30" s="20"/>
      <c r="BL30" s="40"/>
      <c r="BM30" s="40"/>
      <c r="BN30" s="41"/>
      <c r="BO30" s="41"/>
      <c r="BP30" s="41"/>
      <c r="BQ30" s="41"/>
      <c r="BR30" s="19"/>
      <c r="BS30" s="20"/>
      <c r="BT30" s="40"/>
      <c r="BU30" s="40"/>
      <c r="BV30" s="41"/>
      <c r="BW30" s="41"/>
      <c r="BX30" s="41"/>
      <c r="BY30" s="41"/>
      <c r="BZ30" s="19"/>
      <c r="CA30" s="20"/>
      <c r="CB30" s="40"/>
      <c r="CC30" s="40"/>
      <c r="CD30" s="41"/>
      <c r="CE30" s="41"/>
      <c r="CF30" s="41"/>
      <c r="CG30" s="41"/>
      <c r="CH30" s="19"/>
      <c r="CI30" s="20"/>
      <c r="CJ30" s="40"/>
      <c r="CK30" s="40"/>
      <c r="CL30" s="41"/>
      <c r="CM30" s="41"/>
      <c r="CN30" s="41"/>
      <c r="CO30" s="41"/>
      <c r="CP30" s="19"/>
      <c r="CQ30" s="20"/>
      <c r="CR30" s="40"/>
      <c r="CS30" s="40"/>
      <c r="CT30" s="41"/>
      <c r="CU30" s="41"/>
      <c r="CV30" s="41"/>
      <c r="CW30" s="41"/>
      <c r="CX30" s="19"/>
      <c r="CY30" s="20"/>
      <c r="CZ30" s="40"/>
      <c r="DA30" s="40"/>
      <c r="DB30" s="41"/>
      <c r="DC30" s="41"/>
      <c r="DD30" s="41"/>
      <c r="DE30" s="41"/>
      <c r="DF30" s="19"/>
      <c r="DG30" s="20"/>
      <c r="DH30" s="40"/>
      <c r="DI30" s="40"/>
      <c r="DJ30" s="41"/>
      <c r="DK30" s="41"/>
      <c r="DL30" s="41"/>
      <c r="DM30" s="41"/>
      <c r="DN30" s="19"/>
      <c r="DO30" s="20"/>
      <c r="DP30" s="40"/>
      <c r="DQ30" s="40"/>
      <c r="DR30" s="41"/>
      <c r="DS30" s="41"/>
      <c r="DT30" s="41"/>
      <c r="DU30" s="41"/>
      <c r="DV30" s="19"/>
      <c r="DW30" s="20"/>
      <c r="DX30" s="40"/>
      <c r="DY30" s="40"/>
      <c r="DZ30" s="41"/>
      <c r="EA30" s="41"/>
      <c r="EB30" s="41"/>
      <c r="EC30" s="41"/>
      <c r="ED30" s="19"/>
      <c r="EE30" s="20"/>
      <c r="EF30" s="40"/>
      <c r="EG30" s="40"/>
      <c r="EH30" s="41"/>
      <c r="EI30" s="41"/>
      <c r="EJ30" s="41"/>
      <c r="EK30" s="41"/>
      <c r="EL30" s="19"/>
      <c r="EM30" s="20"/>
      <c r="EN30" s="40"/>
      <c r="EO30" s="40"/>
      <c r="EP30" s="41"/>
      <c r="EQ30" s="41"/>
      <c r="ER30" s="41"/>
      <c r="ES30" s="41"/>
      <c r="ET30" s="19"/>
      <c r="EU30" s="20"/>
      <c r="EV30" s="40"/>
      <c r="EW30" s="40"/>
      <c r="EX30" s="41"/>
      <c r="EY30" s="41"/>
      <c r="EZ30" s="41"/>
      <c r="FA30" s="41"/>
      <c r="FB30" s="19"/>
      <c r="FC30" s="20"/>
      <c r="FD30" s="40"/>
      <c r="FE30" s="40"/>
      <c r="FF30" s="41"/>
      <c r="FG30" s="41"/>
      <c r="FH30" s="41"/>
      <c r="FI30" s="41"/>
      <c r="FJ30" s="19"/>
      <c r="FK30" s="20"/>
      <c r="FL30" s="40"/>
      <c r="FM30" s="40"/>
      <c r="FN30" s="41"/>
      <c r="FO30" s="41"/>
      <c r="FP30" s="41"/>
      <c r="FQ30" s="41"/>
      <c r="FR30" s="19"/>
      <c r="FS30" s="20"/>
      <c r="FT30" s="40"/>
      <c r="FU30" s="40"/>
      <c r="FV30" s="41"/>
      <c r="FW30" s="41"/>
      <c r="FX30" s="41"/>
      <c r="FY30" s="41"/>
      <c r="FZ30" s="19"/>
    </row>
    <row r="31" spans="1:182" ht="12" customHeight="1">
      <c r="A31" s="39" t="s">
        <v>25</v>
      </c>
      <c r="B31" s="129">
        <v>21</v>
      </c>
      <c r="C31" s="128">
        <v>264</v>
      </c>
      <c r="D31" s="129">
        <v>285</v>
      </c>
      <c r="E31" s="130">
        <v>57.543999999999798</v>
      </c>
      <c r="F31" s="130">
        <v>168.518</v>
      </c>
      <c r="G31" s="130">
        <v>154.98299999999901</v>
      </c>
      <c r="H31" s="130">
        <v>145.94900000000001</v>
      </c>
      <c r="I31" s="130">
        <v>175.66466666666625</v>
      </c>
      <c r="J31" s="131">
        <v>0</v>
      </c>
      <c r="K31" s="129">
        <v>21</v>
      </c>
      <c r="L31" s="129">
        <v>21</v>
      </c>
      <c r="M31" s="129">
        <f t="shared" si="0"/>
        <v>0</v>
      </c>
      <c r="N31" s="129">
        <v>0</v>
      </c>
      <c r="O31" s="129">
        <f t="shared" si="1"/>
        <v>0</v>
      </c>
      <c r="P31" s="130">
        <f>SUMIFS(Data!$H:$H,Data!$D:$D,$A31,Data!$C:$C,1)</f>
        <v>0</v>
      </c>
      <c r="Q31" s="130">
        <f>SUMIFS(Data!$H:$H,Data!$D:$D,$A31,Data!$C:$C,2)</f>
        <v>0</v>
      </c>
      <c r="R31" s="130">
        <f>SUMIFS(Data!$H:$H,Data!$D:$D,$A31,Data!$C:$C,3)</f>
        <v>0</v>
      </c>
      <c r="S31" s="130">
        <f>SUMIFS(Data!$H:$H,Data!$D:$D,$A31,Data!$C:$C,4)</f>
        <v>0</v>
      </c>
      <c r="T31" s="130">
        <f t="shared" si="2"/>
        <v>0</v>
      </c>
      <c r="U31" s="251">
        <f t="shared" si="4"/>
        <v>21</v>
      </c>
      <c r="V31" s="113" t="str">
        <f t="shared" si="3"/>
        <v>-</v>
      </c>
    </row>
    <row r="32" spans="1:182" ht="12" customHeight="1">
      <c r="A32" s="42" t="s">
        <v>26</v>
      </c>
      <c r="B32" s="129"/>
      <c r="C32" s="134"/>
      <c r="D32" s="129">
        <v>0</v>
      </c>
      <c r="E32" s="133">
        <v>0</v>
      </c>
      <c r="F32" s="133">
        <v>0</v>
      </c>
      <c r="G32" s="133">
        <v>0</v>
      </c>
      <c r="H32" s="133">
        <v>0</v>
      </c>
      <c r="I32" s="133">
        <v>0</v>
      </c>
      <c r="J32" s="131">
        <v>0</v>
      </c>
      <c r="K32" s="129"/>
      <c r="L32" s="129"/>
      <c r="M32" s="129">
        <f t="shared" si="0"/>
        <v>0</v>
      </c>
      <c r="N32" s="129"/>
      <c r="O32" s="129">
        <f t="shared" si="1"/>
        <v>0</v>
      </c>
      <c r="P32" s="133">
        <f>SUMIFS(Data!$H:$H,Data!$D:$D,$A32,Data!$C:$C,1)</f>
        <v>0</v>
      </c>
      <c r="Q32" s="133">
        <f>SUMIFS(Data!$H:$H,Data!$D:$D,$A32,Data!$C:$C,2)</f>
        <v>0</v>
      </c>
      <c r="R32" s="133">
        <f>SUMIFS(Data!$H:$H,Data!$D:$D,$A32,Data!$C:$C,3)</f>
        <v>0</v>
      </c>
      <c r="S32" s="133">
        <f>SUMIFS(Data!$H:$H,Data!$D:$D,$A32,Data!$C:$C,4)</f>
        <v>0</v>
      </c>
      <c r="T32" s="133">
        <f t="shared" si="2"/>
        <v>0</v>
      </c>
      <c r="U32" s="251">
        <f t="shared" si="4"/>
        <v>0</v>
      </c>
      <c r="V32" s="115" t="str">
        <f t="shared" si="3"/>
        <v>-</v>
      </c>
      <c r="W32" s="19"/>
      <c r="X32" s="40"/>
      <c r="Y32" s="40"/>
      <c r="Z32" s="41"/>
      <c r="AA32" s="41"/>
      <c r="AB32" s="41"/>
      <c r="AC32" s="41"/>
      <c r="AD32" s="19"/>
      <c r="AE32" s="20"/>
      <c r="AF32" s="40"/>
      <c r="AG32" s="40"/>
      <c r="AH32" s="41"/>
      <c r="AI32" s="41"/>
      <c r="AJ32" s="41"/>
      <c r="AK32" s="41"/>
      <c r="AL32" s="19"/>
      <c r="AM32" s="20"/>
      <c r="AN32" s="40"/>
      <c r="AO32" s="40"/>
      <c r="AP32" s="41"/>
      <c r="AQ32" s="41"/>
      <c r="AR32" s="41"/>
      <c r="AS32" s="41"/>
      <c r="AT32" s="19"/>
      <c r="AU32" s="20"/>
      <c r="AV32" s="40"/>
      <c r="AW32" s="40"/>
      <c r="AX32" s="41"/>
      <c r="AY32" s="41"/>
      <c r="AZ32" s="41"/>
      <c r="BA32" s="41"/>
      <c r="BB32" s="19"/>
      <c r="BC32" s="20"/>
      <c r="BD32" s="40"/>
      <c r="BE32" s="40"/>
      <c r="BF32" s="41"/>
      <c r="BG32" s="41"/>
      <c r="BH32" s="41"/>
      <c r="BI32" s="41"/>
      <c r="BJ32" s="19"/>
      <c r="BK32" s="20"/>
      <c r="BL32" s="40"/>
      <c r="BM32" s="40"/>
      <c r="BN32" s="41"/>
      <c r="BO32" s="41"/>
      <c r="BP32" s="41"/>
      <c r="BQ32" s="41"/>
      <c r="BR32" s="19"/>
      <c r="BS32" s="20"/>
      <c r="BT32" s="40"/>
      <c r="BU32" s="40"/>
      <c r="BV32" s="41"/>
      <c r="BW32" s="41"/>
      <c r="BX32" s="41"/>
      <c r="BY32" s="41"/>
      <c r="BZ32" s="19"/>
      <c r="CA32" s="20"/>
      <c r="CB32" s="40"/>
      <c r="CC32" s="40"/>
      <c r="CD32" s="41"/>
      <c r="CE32" s="41"/>
      <c r="CF32" s="41"/>
      <c r="CG32" s="41"/>
      <c r="CH32" s="19"/>
      <c r="CI32" s="20"/>
      <c r="CJ32" s="40"/>
      <c r="CK32" s="40"/>
      <c r="CL32" s="41"/>
      <c r="CM32" s="41"/>
      <c r="CN32" s="41"/>
      <c r="CO32" s="41"/>
      <c r="CP32" s="19"/>
      <c r="CQ32" s="20"/>
      <c r="CR32" s="40"/>
      <c r="CS32" s="40"/>
      <c r="CT32" s="41"/>
      <c r="CU32" s="41"/>
      <c r="CV32" s="41"/>
      <c r="CW32" s="41"/>
      <c r="CX32" s="19"/>
      <c r="CY32" s="20"/>
      <c r="CZ32" s="40"/>
      <c r="DA32" s="40"/>
      <c r="DB32" s="41"/>
      <c r="DC32" s="41"/>
      <c r="DD32" s="41"/>
      <c r="DE32" s="41"/>
      <c r="DF32" s="19"/>
      <c r="DG32" s="20"/>
      <c r="DH32" s="40"/>
      <c r="DI32" s="40"/>
      <c r="DJ32" s="41"/>
      <c r="DK32" s="41"/>
      <c r="DL32" s="41"/>
      <c r="DM32" s="41"/>
      <c r="DN32" s="19"/>
      <c r="DO32" s="20"/>
      <c r="DP32" s="40"/>
      <c r="DQ32" s="40"/>
      <c r="DR32" s="41"/>
      <c r="DS32" s="41"/>
      <c r="DT32" s="41"/>
      <c r="DU32" s="41"/>
      <c r="DV32" s="19"/>
      <c r="DW32" s="20"/>
      <c r="DX32" s="40"/>
      <c r="DY32" s="40"/>
      <c r="DZ32" s="41"/>
      <c r="EA32" s="41"/>
      <c r="EB32" s="41"/>
      <c r="EC32" s="41"/>
      <c r="ED32" s="19"/>
      <c r="EE32" s="20"/>
      <c r="EF32" s="40"/>
      <c r="EG32" s="40"/>
      <c r="EH32" s="41"/>
      <c r="EI32" s="41"/>
      <c r="EJ32" s="41"/>
      <c r="EK32" s="41"/>
      <c r="EL32" s="19"/>
      <c r="EM32" s="20"/>
      <c r="EN32" s="40"/>
      <c r="EO32" s="40"/>
      <c r="EP32" s="41"/>
      <c r="EQ32" s="41"/>
      <c r="ER32" s="41"/>
      <c r="ES32" s="41"/>
      <c r="ET32" s="19"/>
      <c r="EU32" s="20"/>
      <c r="EV32" s="40"/>
      <c r="EW32" s="40"/>
      <c r="EX32" s="41"/>
      <c r="EY32" s="41"/>
      <c r="EZ32" s="41"/>
      <c r="FA32" s="41"/>
      <c r="FB32" s="19"/>
      <c r="FC32" s="20"/>
      <c r="FD32" s="40"/>
      <c r="FE32" s="40"/>
      <c r="FF32" s="41"/>
      <c r="FG32" s="41"/>
      <c r="FH32" s="41"/>
      <c r="FI32" s="41"/>
      <c r="FJ32" s="19"/>
      <c r="FK32" s="20"/>
      <c r="FL32" s="40"/>
      <c r="FM32" s="40"/>
      <c r="FN32" s="41"/>
      <c r="FO32" s="41"/>
      <c r="FP32" s="41"/>
      <c r="FQ32" s="41"/>
      <c r="FR32" s="19"/>
      <c r="FS32" s="20"/>
      <c r="FT32" s="40"/>
      <c r="FU32" s="40"/>
      <c r="FV32" s="41"/>
      <c r="FW32" s="41"/>
      <c r="FX32" s="41"/>
      <c r="FY32" s="41"/>
      <c r="FZ32" s="19"/>
    </row>
    <row r="33" spans="1:182" ht="12" customHeight="1">
      <c r="A33" s="39" t="s">
        <v>27</v>
      </c>
      <c r="B33" s="129">
        <v>20</v>
      </c>
      <c r="C33" s="128">
        <v>0</v>
      </c>
      <c r="D33" s="129">
        <v>0</v>
      </c>
      <c r="E33" s="130">
        <v>0</v>
      </c>
      <c r="F33" s="130">
        <v>0</v>
      </c>
      <c r="G33" s="130">
        <v>0</v>
      </c>
      <c r="H33" s="130">
        <v>0</v>
      </c>
      <c r="I33" s="130">
        <v>0</v>
      </c>
      <c r="J33" s="131">
        <v>20</v>
      </c>
      <c r="K33" s="129">
        <v>20</v>
      </c>
      <c r="L33" s="129">
        <v>20</v>
      </c>
      <c r="M33" s="129">
        <f t="shared" si="0"/>
        <v>0</v>
      </c>
      <c r="N33" s="129">
        <v>0</v>
      </c>
      <c r="O33" s="129">
        <f t="shared" si="1"/>
        <v>0</v>
      </c>
      <c r="P33" s="133">
        <f>SUMIFS(Data!$H:$H,Data!$D:$D,$A33,Data!$C:$C,1)</f>
        <v>0</v>
      </c>
      <c r="Q33" s="133">
        <f>SUMIFS(Data!$H:$H,Data!$D:$D,$A33,Data!$C:$C,2)</f>
        <v>0</v>
      </c>
      <c r="R33" s="133">
        <f>SUMIFS(Data!$H:$H,Data!$D:$D,$A33,Data!$C:$C,3)</f>
        <v>0</v>
      </c>
      <c r="S33" s="133">
        <f>SUMIFS(Data!$H:$H,Data!$D:$D,$A33,Data!$C:$C,4)</f>
        <v>0</v>
      </c>
      <c r="T33" s="133">
        <f t="shared" si="2"/>
        <v>0</v>
      </c>
      <c r="U33" s="251">
        <f t="shared" si="4"/>
        <v>20</v>
      </c>
      <c r="V33" s="428" t="str">
        <f t="shared" si="3"/>
        <v>-</v>
      </c>
    </row>
    <row r="34" spans="1:182" ht="12" customHeight="1">
      <c r="A34" s="39" t="s">
        <v>28</v>
      </c>
      <c r="B34" s="129">
        <v>54</v>
      </c>
      <c r="C34" s="134">
        <v>70</v>
      </c>
      <c r="D34" s="129">
        <v>124</v>
      </c>
      <c r="E34" s="133">
        <v>17.45</v>
      </c>
      <c r="F34" s="133">
        <v>73.110999999999706</v>
      </c>
      <c r="G34" s="133">
        <v>78.108999999999696</v>
      </c>
      <c r="H34" s="133">
        <v>80.194999999999695</v>
      </c>
      <c r="I34" s="133">
        <v>82.9549999999997</v>
      </c>
      <c r="J34" s="131">
        <v>12.9549999999997</v>
      </c>
      <c r="K34" s="129">
        <v>54</v>
      </c>
      <c r="L34" s="129">
        <v>54</v>
      </c>
      <c r="M34" s="129">
        <f t="shared" si="0"/>
        <v>0</v>
      </c>
      <c r="N34" s="129">
        <v>0</v>
      </c>
      <c r="O34" s="129">
        <f t="shared" si="1"/>
        <v>0</v>
      </c>
      <c r="P34" s="130">
        <f>SUMIFS(Data!$H:$H,Data!$D:$D,$A34,Data!$C:$C,1)</f>
        <v>0</v>
      </c>
      <c r="Q34" s="130">
        <f>SUMIFS(Data!$H:$H,Data!$D:$D,$A34,Data!$C:$C,2)</f>
        <v>0</v>
      </c>
      <c r="R34" s="130">
        <f>SUMIFS(Data!$H:$H,Data!$D:$D,$A34,Data!$C:$C,3)</f>
        <v>0</v>
      </c>
      <c r="S34" s="130">
        <f>SUMIFS(Data!$H:$H,Data!$D:$D,$A34,Data!$C:$C,4)</f>
        <v>0</v>
      </c>
      <c r="T34" s="130">
        <f t="shared" si="2"/>
        <v>0</v>
      </c>
      <c r="U34" s="251">
        <f t="shared" si="4"/>
        <v>54</v>
      </c>
      <c r="V34" s="113" t="str">
        <f t="shared" si="3"/>
        <v>-</v>
      </c>
      <c r="W34" s="19"/>
      <c r="X34" s="40"/>
      <c r="Y34" s="40"/>
      <c r="Z34" s="41"/>
      <c r="AA34" s="41"/>
      <c r="AB34" s="41"/>
      <c r="AC34" s="41"/>
      <c r="AD34" s="19"/>
      <c r="AE34" s="20"/>
      <c r="AF34" s="40"/>
      <c r="AG34" s="40"/>
      <c r="AH34" s="41"/>
      <c r="AI34" s="41"/>
      <c r="AJ34" s="41"/>
      <c r="AK34" s="41"/>
      <c r="AL34" s="19"/>
      <c r="AM34" s="20"/>
      <c r="AN34" s="40"/>
      <c r="AO34" s="40"/>
      <c r="AP34" s="41"/>
      <c r="AQ34" s="41"/>
      <c r="AR34" s="41"/>
      <c r="AS34" s="41"/>
      <c r="AT34" s="19"/>
      <c r="AU34" s="20"/>
      <c r="AV34" s="40"/>
      <c r="AW34" s="40"/>
      <c r="AX34" s="41"/>
      <c r="AY34" s="41"/>
      <c r="AZ34" s="41"/>
      <c r="BA34" s="41"/>
      <c r="BB34" s="19"/>
      <c r="BC34" s="20"/>
      <c r="BD34" s="40"/>
      <c r="BE34" s="40"/>
      <c r="BF34" s="41"/>
      <c r="BG34" s="41"/>
      <c r="BH34" s="41"/>
      <c r="BI34" s="41"/>
      <c r="BJ34" s="19"/>
      <c r="BK34" s="20"/>
      <c r="BL34" s="40"/>
      <c r="BM34" s="40"/>
      <c r="BN34" s="41"/>
      <c r="BO34" s="41"/>
      <c r="BP34" s="41"/>
      <c r="BQ34" s="41"/>
      <c r="BR34" s="19"/>
      <c r="BS34" s="20"/>
      <c r="BT34" s="40"/>
      <c r="BU34" s="40"/>
      <c r="BV34" s="41"/>
      <c r="BW34" s="41"/>
      <c r="BX34" s="41"/>
      <c r="BY34" s="41"/>
      <c r="BZ34" s="19"/>
      <c r="CA34" s="20"/>
      <c r="CB34" s="40"/>
      <c r="CC34" s="40"/>
      <c r="CD34" s="41"/>
      <c r="CE34" s="41"/>
      <c r="CF34" s="41"/>
      <c r="CG34" s="41"/>
      <c r="CH34" s="19"/>
      <c r="CI34" s="20"/>
      <c r="CJ34" s="40"/>
      <c r="CK34" s="40"/>
      <c r="CL34" s="41"/>
      <c r="CM34" s="41"/>
      <c r="CN34" s="41"/>
      <c r="CO34" s="41"/>
      <c r="CP34" s="19"/>
      <c r="CQ34" s="20"/>
      <c r="CR34" s="40"/>
      <c r="CS34" s="40"/>
      <c r="CT34" s="41"/>
      <c r="CU34" s="41"/>
      <c r="CV34" s="41"/>
      <c r="CW34" s="41"/>
      <c r="CX34" s="19"/>
      <c r="CY34" s="20"/>
      <c r="CZ34" s="40"/>
      <c r="DA34" s="40"/>
      <c r="DB34" s="41"/>
      <c r="DC34" s="41"/>
      <c r="DD34" s="41"/>
      <c r="DE34" s="41"/>
      <c r="DF34" s="19"/>
      <c r="DG34" s="20"/>
      <c r="DH34" s="40"/>
      <c r="DI34" s="40"/>
      <c r="DJ34" s="41"/>
      <c r="DK34" s="41"/>
      <c r="DL34" s="41"/>
      <c r="DM34" s="41"/>
      <c r="DN34" s="19"/>
      <c r="DO34" s="20"/>
      <c r="DP34" s="40"/>
      <c r="DQ34" s="40"/>
      <c r="DR34" s="41"/>
      <c r="DS34" s="41"/>
      <c r="DT34" s="41"/>
      <c r="DU34" s="41"/>
      <c r="DV34" s="19"/>
      <c r="DW34" s="20"/>
      <c r="DX34" s="40"/>
      <c r="DY34" s="40"/>
      <c r="DZ34" s="41"/>
      <c r="EA34" s="41"/>
      <c r="EB34" s="41"/>
      <c r="EC34" s="41"/>
      <c r="ED34" s="19"/>
      <c r="EE34" s="20"/>
      <c r="EF34" s="40"/>
      <c r="EG34" s="40"/>
      <c r="EH34" s="41"/>
      <c r="EI34" s="41"/>
      <c r="EJ34" s="41"/>
      <c r="EK34" s="41"/>
      <c r="EL34" s="19"/>
      <c r="EM34" s="20"/>
      <c r="EN34" s="40"/>
      <c r="EO34" s="40"/>
      <c r="EP34" s="41"/>
      <c r="EQ34" s="41"/>
      <c r="ER34" s="41"/>
      <c r="ES34" s="41"/>
      <c r="ET34" s="19"/>
      <c r="EU34" s="20"/>
      <c r="EV34" s="40"/>
      <c r="EW34" s="40"/>
      <c r="EX34" s="41"/>
      <c r="EY34" s="41"/>
      <c r="EZ34" s="41"/>
      <c r="FA34" s="41"/>
      <c r="FB34" s="19"/>
      <c r="FC34" s="20"/>
      <c r="FD34" s="40"/>
      <c r="FE34" s="40"/>
      <c r="FF34" s="41"/>
      <c r="FG34" s="41"/>
      <c r="FH34" s="41"/>
      <c r="FI34" s="41"/>
      <c r="FJ34" s="19"/>
      <c r="FK34" s="20"/>
      <c r="FL34" s="40"/>
      <c r="FM34" s="40"/>
      <c r="FN34" s="41"/>
      <c r="FO34" s="41"/>
      <c r="FP34" s="41"/>
      <c r="FQ34" s="41"/>
      <c r="FR34" s="19"/>
      <c r="FS34" s="20"/>
      <c r="FT34" s="40"/>
      <c r="FU34" s="40"/>
      <c r="FV34" s="41"/>
      <c r="FW34" s="41"/>
      <c r="FX34" s="41"/>
      <c r="FY34" s="41"/>
      <c r="FZ34" s="19"/>
    </row>
    <row r="35" spans="1:182" ht="12" customHeight="1" thickBot="1">
      <c r="A35" s="42" t="s">
        <v>29</v>
      </c>
      <c r="B35" s="129"/>
      <c r="C35" s="134"/>
      <c r="D35" s="129">
        <v>0</v>
      </c>
      <c r="E35" s="133">
        <v>0</v>
      </c>
      <c r="F35" s="133">
        <v>0</v>
      </c>
      <c r="G35" s="133">
        <v>0</v>
      </c>
      <c r="H35" s="133">
        <v>0</v>
      </c>
      <c r="I35" s="133">
        <v>0</v>
      </c>
      <c r="J35" s="131">
        <v>0</v>
      </c>
      <c r="K35" s="129"/>
      <c r="L35" s="129"/>
      <c r="M35" s="129">
        <f t="shared" si="0"/>
        <v>0</v>
      </c>
      <c r="N35" s="129"/>
      <c r="O35" s="129">
        <f t="shared" si="1"/>
        <v>0</v>
      </c>
      <c r="P35" s="133">
        <f>SUMIFS(Data!$H:$H,Data!$D:$D,$A35,Data!$C:$C,1)</f>
        <v>0</v>
      </c>
      <c r="Q35" s="133">
        <f>SUMIFS(Data!$H:$H,Data!$D:$D,$A35,Data!$C:$C,2)</f>
        <v>0</v>
      </c>
      <c r="R35" s="133">
        <f>SUMIFS(Data!$H:$H,Data!$D:$D,$A35,Data!$C:$C,3)</f>
        <v>0</v>
      </c>
      <c r="S35" s="133">
        <f>SUMIFS(Data!$H:$H,Data!$D:$D,$A35,Data!$C:$C,4)</f>
        <v>0</v>
      </c>
      <c r="T35" s="133">
        <f t="shared" si="2"/>
        <v>0</v>
      </c>
      <c r="U35" s="251">
        <f t="shared" si="4"/>
        <v>0</v>
      </c>
      <c r="V35" s="115" t="str">
        <f t="shared" si="3"/>
        <v>-</v>
      </c>
    </row>
    <row r="36" spans="1:182" s="15" customFormat="1" ht="12.75" thickBot="1">
      <c r="A36" s="122" t="s">
        <v>32</v>
      </c>
      <c r="B36" s="182">
        <v>994</v>
      </c>
      <c r="C36" s="447">
        <v>1567</v>
      </c>
      <c r="D36" s="182">
        <v>1993</v>
      </c>
      <c r="E36" s="183">
        <v>544.03199999999924</v>
      </c>
      <c r="F36" s="183">
        <v>1237.4319999999984</v>
      </c>
      <c r="G36" s="183">
        <v>1115.259999999997</v>
      </c>
      <c r="H36" s="183">
        <v>1082.2439999999983</v>
      </c>
      <c r="I36" s="183">
        <v>1326.3226666666644</v>
      </c>
      <c r="J36" s="184">
        <v>523</v>
      </c>
      <c r="K36" s="182">
        <f t="shared" ref="K36:P36" si="5">SUM(K6:K35)</f>
        <v>1000</v>
      </c>
      <c r="L36" s="182">
        <f t="shared" si="5"/>
        <v>812</v>
      </c>
      <c r="M36" s="182">
        <f>SUM(M6:M35)</f>
        <v>188</v>
      </c>
      <c r="N36" s="182">
        <f>SUM(N6:N35)</f>
        <v>214.6</v>
      </c>
      <c r="O36" s="182">
        <f t="shared" si="5"/>
        <v>402.6</v>
      </c>
      <c r="P36" s="183">
        <f t="shared" si="5"/>
        <v>0</v>
      </c>
      <c r="Q36" s="183">
        <f t="shared" ref="Q36:T36" si="6">SUM(Q6:Q35)</f>
        <v>0</v>
      </c>
      <c r="R36" s="183">
        <f t="shared" si="6"/>
        <v>235.65400000000011</v>
      </c>
      <c r="S36" s="183">
        <f t="shared" si="6"/>
        <v>193.10199999999969</v>
      </c>
      <c r="T36" s="183">
        <f t="shared" si="6"/>
        <v>142.91866666666658</v>
      </c>
      <c r="U36" s="452">
        <f t="shared" si="4"/>
        <v>812</v>
      </c>
      <c r="V36" s="525">
        <f t="shared" si="3"/>
        <v>0.35498923662858067</v>
      </c>
    </row>
    <row r="37" spans="1:182" s="22" customFormat="1" ht="12" customHeight="1" thickTop="1">
      <c r="A37" s="22" t="s">
        <v>155</v>
      </c>
      <c r="F37" s="61"/>
      <c r="J37" s="69"/>
      <c r="K37" s="69"/>
      <c r="N37" s="69"/>
      <c r="Q37" s="61"/>
      <c r="U37" s="69"/>
      <c r="V37" s="69" t="str">
        <f>Data!$X$1</f>
        <v>tdulany</v>
      </c>
    </row>
    <row r="38" spans="1:182" s="22" customFormat="1" ht="12" customHeight="1">
      <c r="A38" s="22" t="s">
        <v>550</v>
      </c>
      <c r="J38" s="76"/>
      <c r="K38" s="76"/>
      <c r="N38" s="76"/>
      <c r="U38" s="76"/>
      <c r="V38" s="76">
        <f>Data!$X$2</f>
        <v>45480</v>
      </c>
    </row>
    <row r="39" spans="1:182" s="22" customFormat="1" ht="12" customHeight="1">
      <c r="A39" s="22" t="s">
        <v>551</v>
      </c>
      <c r="J39" s="76"/>
      <c r="K39" s="76"/>
      <c r="N39" s="76"/>
      <c r="U39" s="76"/>
      <c r="V39" s="76"/>
    </row>
    <row r="40" spans="1:182" s="22" customFormat="1" ht="12" customHeight="1">
      <c r="A40" s="22" t="s">
        <v>534</v>
      </c>
      <c r="J40" s="69"/>
      <c r="K40" s="69"/>
      <c r="N40" s="69"/>
      <c r="U40" s="69"/>
      <c r="V40" s="69"/>
    </row>
    <row r="41" spans="1:182" ht="12" customHeight="1">
      <c r="A41" s="430" t="s">
        <v>535</v>
      </c>
    </row>
    <row r="42" spans="1:182" s="22" customFormat="1" ht="12" customHeight="1">
      <c r="J42" s="69"/>
      <c r="K42" s="69"/>
      <c r="N42" s="69"/>
      <c r="U42" s="69"/>
      <c r="V42" s="69"/>
    </row>
    <row r="44" spans="1:182">
      <c r="A44" s="15" t="s">
        <v>53</v>
      </c>
      <c r="H44" s="167"/>
      <c r="J44" s="18"/>
      <c r="K44" s="18"/>
      <c r="N44" s="18"/>
    </row>
    <row r="45" spans="1:182" ht="12.75" thickBot="1">
      <c r="A45" s="15" t="s">
        <v>77</v>
      </c>
      <c r="H45" s="167"/>
      <c r="J45" s="18"/>
      <c r="K45" s="18"/>
      <c r="N45" s="18"/>
    </row>
    <row r="46" spans="1:182">
      <c r="A46" s="86"/>
      <c r="B46" s="91"/>
      <c r="C46" s="91"/>
      <c r="D46" s="91"/>
      <c r="E46" s="109" t="s">
        <v>733</v>
      </c>
      <c r="F46" s="109" t="s">
        <v>734</v>
      </c>
      <c r="G46" s="109" t="s">
        <v>735</v>
      </c>
      <c r="H46" s="109" t="s">
        <v>736</v>
      </c>
      <c r="I46" s="109" t="s">
        <v>615</v>
      </c>
      <c r="J46" s="91" t="s">
        <v>615</v>
      </c>
      <c r="K46" s="91"/>
      <c r="L46" s="91" t="s">
        <v>545</v>
      </c>
      <c r="M46" s="91" t="s">
        <v>547</v>
      </c>
      <c r="N46" s="91"/>
      <c r="O46" s="91" t="str">
        <f>O4</f>
        <v>2023-24</v>
      </c>
      <c r="P46" s="109" t="str">
        <f>CONCATENATE("Summer ",MID(Data!$X$3,3,2))</f>
        <v>Summer 23</v>
      </c>
      <c r="Q46" s="109" t="str">
        <f>CONCATENATE("Fall ",MID(Data!$X$3,3,2))</f>
        <v>Fall 23</v>
      </c>
      <c r="R46" s="109" t="str">
        <f>CONCATENATE("Winter ",MID(Data!$X$3,6,2))</f>
        <v>Winter 24</v>
      </c>
      <c r="S46" s="109" t="str">
        <f>CONCATENATE("Spring ",MID(Data!$X$3,6,2))</f>
        <v>Spring 24</v>
      </c>
      <c r="T46" s="110" t="str">
        <f>Data!$X$3</f>
        <v>2023-24</v>
      </c>
      <c r="U46" s="91" t="str">
        <f>Data!$X$3</f>
        <v>2023-24</v>
      </c>
      <c r="V46" s="87"/>
    </row>
    <row r="47" spans="1:182" ht="12.75" thickBot="1">
      <c r="A47" s="127" t="s">
        <v>37</v>
      </c>
      <c r="B47" s="92"/>
      <c r="C47" s="92"/>
      <c r="D47" s="92"/>
      <c r="E47" s="118" t="s">
        <v>33</v>
      </c>
      <c r="F47" s="118" t="s">
        <v>33</v>
      </c>
      <c r="G47" s="118" t="s">
        <v>33</v>
      </c>
      <c r="H47" s="118" t="s">
        <v>33</v>
      </c>
      <c r="I47" s="118" t="s">
        <v>31</v>
      </c>
      <c r="J47" s="92" t="s">
        <v>532</v>
      </c>
      <c r="K47" s="92"/>
      <c r="L47" s="92" t="s">
        <v>546</v>
      </c>
      <c r="M47" s="92" t="s">
        <v>546</v>
      </c>
      <c r="N47" s="92" t="s">
        <v>55</v>
      </c>
      <c r="O47" s="92" t="s">
        <v>533</v>
      </c>
      <c r="P47" s="118" t="s">
        <v>33</v>
      </c>
      <c r="Q47" s="118" t="s">
        <v>33</v>
      </c>
      <c r="R47" s="118" t="s">
        <v>33</v>
      </c>
      <c r="S47" s="118" t="s">
        <v>33</v>
      </c>
      <c r="T47" s="118" t="s">
        <v>31</v>
      </c>
      <c r="U47" s="92" t="s">
        <v>532</v>
      </c>
      <c r="V47" s="88"/>
    </row>
    <row r="48" spans="1:182">
      <c r="A48" s="70" t="s">
        <v>80</v>
      </c>
      <c r="B48" s="89"/>
      <c r="C48" s="89"/>
      <c r="D48" s="89"/>
      <c r="E48" s="145">
        <v>0</v>
      </c>
      <c r="F48" s="133">
        <v>0</v>
      </c>
      <c r="G48" s="133">
        <v>0</v>
      </c>
      <c r="H48" s="133">
        <v>0</v>
      </c>
      <c r="I48" s="133">
        <v>0</v>
      </c>
      <c r="J48" s="389">
        <v>0</v>
      </c>
      <c r="K48" s="389"/>
      <c r="L48" s="389"/>
      <c r="M48" s="389"/>
      <c r="N48" s="389"/>
      <c r="O48" s="389"/>
      <c r="P48" s="145">
        <f>SUMIFS(Data!$H:$H,Data!$E:$E,$A48,Data!$C:$C,1)</f>
        <v>0</v>
      </c>
      <c r="Q48" s="133">
        <f>SUMIFS(Data!$H:$H,Data!$E:$E,$A48,Data!$C:$C,2)</f>
        <v>0</v>
      </c>
      <c r="R48" s="133">
        <f>SUMIFS(Data!$H:$H,Data!$E:$E,$A48,Data!$C:$C,3)</f>
        <v>0</v>
      </c>
      <c r="S48" s="133">
        <f>SUMIFS(Data!$H:$H,Data!$E:$E,$A48,Data!$C:$C,4)</f>
        <v>0</v>
      </c>
      <c r="T48" s="133">
        <f t="shared" ref="T48:T49" si="7">(P48+Q48+R48+S48)/3</f>
        <v>0</v>
      </c>
      <c r="U48" s="389">
        <f>IF(T$50&gt;0,(T48/T$50)*U$24,0)</f>
        <v>0</v>
      </c>
      <c r="V48" s="123"/>
    </row>
    <row r="49" spans="1:22">
      <c r="A49" s="71" t="s">
        <v>78</v>
      </c>
      <c r="B49" s="89"/>
      <c r="C49" s="89"/>
      <c r="D49" s="89"/>
      <c r="E49" s="145">
        <v>0</v>
      </c>
      <c r="F49" s="147">
        <v>0</v>
      </c>
      <c r="G49" s="147">
        <v>0</v>
      </c>
      <c r="H49" s="147">
        <v>0</v>
      </c>
      <c r="I49" s="147">
        <v>0</v>
      </c>
      <c r="J49" s="389">
        <v>0</v>
      </c>
      <c r="K49" s="389"/>
      <c r="L49" s="389"/>
      <c r="M49" s="389"/>
      <c r="N49" s="389"/>
      <c r="O49" s="389"/>
      <c r="P49" s="145">
        <f>SUMIFS(Data!$H:$H,Data!$E:$E,$A49,Data!$C:$C,1)</f>
        <v>0</v>
      </c>
      <c r="Q49" s="147">
        <f>SUMIFS(Data!$H:$H,Data!$E:$E,$A49,Data!$C:$C,2)</f>
        <v>0</v>
      </c>
      <c r="R49" s="147">
        <f>SUMIFS(Data!$H:$H,Data!$E:$E,$A49,Data!$C:$C,3)</f>
        <v>0</v>
      </c>
      <c r="S49" s="147">
        <f>SUMIFS(Data!$H:$H,Data!$E:$E,$A49,Data!$C:$C,4)</f>
        <v>0</v>
      </c>
      <c r="T49" s="147">
        <f t="shared" si="7"/>
        <v>0</v>
      </c>
      <c r="U49" s="389">
        <f>IF(T$50&gt;0,(T49/T$50)*U$24,0)</f>
        <v>0</v>
      </c>
      <c r="V49" s="123"/>
    </row>
    <row r="50" spans="1:22">
      <c r="A50" s="124" t="s">
        <v>79</v>
      </c>
      <c r="B50" s="89"/>
      <c r="C50" s="89"/>
      <c r="D50" s="89"/>
      <c r="E50" s="148">
        <v>0</v>
      </c>
      <c r="F50" s="130">
        <v>0</v>
      </c>
      <c r="G50" s="130">
        <v>0</v>
      </c>
      <c r="H50" s="130">
        <v>0</v>
      </c>
      <c r="I50" s="130">
        <v>0</v>
      </c>
      <c r="J50" s="389">
        <v>0</v>
      </c>
      <c r="K50" s="389"/>
      <c r="L50" s="389"/>
      <c r="M50" s="389"/>
      <c r="N50" s="389"/>
      <c r="O50" s="389"/>
      <c r="P50" s="148">
        <f>P48+P49</f>
        <v>0</v>
      </c>
      <c r="Q50" s="130">
        <f>Q48+Q49</f>
        <v>0</v>
      </c>
      <c r="R50" s="130">
        <f>R48+R49</f>
        <v>0</v>
      </c>
      <c r="S50" s="130">
        <f>S48+S49</f>
        <v>0</v>
      </c>
      <c r="T50" s="130">
        <f>T48+T49</f>
        <v>0</v>
      </c>
      <c r="U50" s="389">
        <f>IF(T$50&gt;0,(T50/T$50)*U$24,0)</f>
        <v>0</v>
      </c>
      <c r="V50" s="123"/>
    </row>
    <row r="51" spans="1:22">
      <c r="A51" s="71" t="s">
        <v>81</v>
      </c>
      <c r="B51" s="89"/>
      <c r="C51" s="89"/>
      <c r="D51" s="89"/>
      <c r="E51" s="145">
        <v>0</v>
      </c>
      <c r="F51" s="147">
        <v>0</v>
      </c>
      <c r="G51" s="147">
        <v>0</v>
      </c>
      <c r="H51" s="147">
        <v>0</v>
      </c>
      <c r="I51" s="147">
        <v>0</v>
      </c>
      <c r="J51" s="389">
        <v>0</v>
      </c>
      <c r="K51" s="389"/>
      <c r="L51" s="389"/>
      <c r="M51" s="389"/>
      <c r="N51" s="389"/>
      <c r="O51" s="389"/>
      <c r="P51" s="145">
        <f>SUMIFS(Data!$H:$H,Data!$E:$E,$A51,Data!$C:$C,1)</f>
        <v>0</v>
      </c>
      <c r="Q51" s="147">
        <f>SUMIFS(Data!$H:$H,Data!$E:$E,$A51,Data!$C:$C,2)</f>
        <v>0</v>
      </c>
      <c r="R51" s="147">
        <f>SUMIFS(Data!$H:$H,Data!$E:$E,$A51,Data!$C:$C,3)</f>
        <v>0</v>
      </c>
      <c r="S51" s="147">
        <f>SUMIFS(Data!$H:$H,Data!$E:$E,$A51,Data!$C:$C,4)</f>
        <v>0</v>
      </c>
      <c r="T51" s="147">
        <f t="shared" ref="T51:T57" si="8">(P51+Q51+R51+S51)/3</f>
        <v>0</v>
      </c>
      <c r="U51" s="389">
        <f>L51+IF(T$55&gt;0,(T51/T$55)*(U$26-L$26),0)</f>
        <v>0</v>
      </c>
      <c r="V51" s="123"/>
    </row>
    <row r="52" spans="1:22">
      <c r="A52" s="71" t="s">
        <v>54</v>
      </c>
      <c r="B52" s="89"/>
      <c r="C52" s="89"/>
      <c r="D52" s="89"/>
      <c r="E52" s="145">
        <v>11.527000000000001</v>
      </c>
      <c r="F52" s="133">
        <v>50.809999999999903</v>
      </c>
      <c r="G52" s="133">
        <v>47.945999999999898</v>
      </c>
      <c r="H52" s="133">
        <v>43.444999999999894</v>
      </c>
      <c r="I52" s="133">
        <v>51.242666666666565</v>
      </c>
      <c r="J52" s="389">
        <v>2.7234690682931713</v>
      </c>
      <c r="K52" s="389"/>
      <c r="L52" s="389">
        <v>58</v>
      </c>
      <c r="M52" s="389">
        <v>18</v>
      </c>
      <c r="N52" s="389">
        <v>42</v>
      </c>
      <c r="O52" s="389">
        <v>102</v>
      </c>
      <c r="P52" s="145">
        <f>SUMIFS(Data!$H:$H,Data!$E:$E,$A52,Data!$C:$C,1)</f>
        <v>0</v>
      </c>
      <c r="Q52" s="133">
        <f>SUMIFS(Data!$H:$H,Data!$E:$E,$A52,Data!$C:$C,2)</f>
        <v>0</v>
      </c>
      <c r="R52" s="133">
        <f>SUMIFS(Data!$H:$H,Data!$E:$E,$A52,Data!$C:$C,3)</f>
        <v>8.0939999999999994</v>
      </c>
      <c r="S52" s="133">
        <f>SUMIFS(Data!$H:$H,Data!$E:$E,$A52,Data!$C:$C,4)</f>
        <v>5.8949999999999996</v>
      </c>
      <c r="T52" s="133">
        <f t="shared" si="8"/>
        <v>4.6629999999999994</v>
      </c>
      <c r="U52" s="389">
        <f>L52+IF(T$55&gt;0,(T52/T$55)*(U$26-L$26),0)</f>
        <v>58</v>
      </c>
      <c r="V52" s="123"/>
    </row>
    <row r="53" spans="1:22">
      <c r="A53" s="71" t="s">
        <v>44</v>
      </c>
      <c r="B53" s="89"/>
      <c r="C53" s="89"/>
      <c r="D53" s="89"/>
      <c r="E53" s="145">
        <v>117.901</v>
      </c>
      <c r="F53" s="133">
        <v>148.88499999999999</v>
      </c>
      <c r="G53" s="147">
        <v>115.636</v>
      </c>
      <c r="H53" s="147">
        <v>145.05500000000001</v>
      </c>
      <c r="I53" s="147">
        <v>175.82566666666671</v>
      </c>
      <c r="J53" s="389">
        <v>9.3448642650400711</v>
      </c>
      <c r="K53" s="389"/>
      <c r="L53" s="389">
        <v>42</v>
      </c>
      <c r="M53" s="389"/>
      <c r="N53" s="389">
        <v>173</v>
      </c>
      <c r="O53" s="389">
        <v>215</v>
      </c>
      <c r="P53" s="133">
        <f>SUMIFS(Data!$H:$H,Data!$E:$E,$A53,Data!$C:$C,1)</f>
        <v>0</v>
      </c>
      <c r="Q53" s="133">
        <f>SUMIFS(Data!$H:$H,Data!$E:$E,$A53,Data!$C:$C,2)</f>
        <v>0</v>
      </c>
      <c r="R53" s="133">
        <f>SUMIFS(Data!$H:$H,Data!$E:$E,$A53,Data!$C:$C,3)</f>
        <v>0</v>
      </c>
      <c r="S53" s="133">
        <f>SUMIFS(Data!$H:$H,Data!$E:$E,$A53,Data!$C:$C,4)</f>
        <v>0</v>
      </c>
      <c r="T53" s="133">
        <f t="shared" ref="T53" si="9">(P53+Q53+R53+S53)/3</f>
        <v>0</v>
      </c>
      <c r="U53" s="389">
        <f>L53+IF(T$55&gt;0,(T53/T$55)*(U$26-L$26),0)</f>
        <v>42</v>
      </c>
      <c r="V53" s="123"/>
    </row>
    <row r="54" spans="1:22">
      <c r="A54" s="71" t="s">
        <v>82</v>
      </c>
      <c r="B54" s="89"/>
      <c r="C54" s="89"/>
      <c r="D54" s="89"/>
      <c r="E54" s="145">
        <v>0</v>
      </c>
      <c r="F54" s="133">
        <v>0</v>
      </c>
      <c r="G54" s="133">
        <v>0</v>
      </c>
      <c r="H54" s="133">
        <v>0</v>
      </c>
      <c r="I54" s="133">
        <v>0</v>
      </c>
      <c r="J54" s="389">
        <v>0</v>
      </c>
      <c r="K54" s="389"/>
      <c r="L54" s="389"/>
      <c r="M54" s="389"/>
      <c r="N54" s="389"/>
      <c r="O54" s="389"/>
      <c r="P54" s="145">
        <f>SUMIFS(Data!$H:$H,Data!$E:$E,$A54,Data!$C:$C,1)</f>
        <v>0</v>
      </c>
      <c r="Q54" s="133">
        <f>SUMIFS(Data!$H:$H,Data!$E:$E,$A54,Data!$C:$C,2)</f>
        <v>0</v>
      </c>
      <c r="R54" s="133">
        <f>SUMIFS(Data!$H:$H,Data!$E:$E,$A54,Data!$C:$C,3)</f>
        <v>0</v>
      </c>
      <c r="S54" s="133">
        <f>SUMIFS(Data!$H:$H,Data!$E:$E,$A54,Data!$C:$C,4)</f>
        <v>0</v>
      </c>
      <c r="T54" s="133">
        <f t="shared" si="8"/>
        <v>0</v>
      </c>
      <c r="U54" s="389">
        <f>L54+IF(T$55&gt;0,(T54/T$55)*(U$26-L$26),0)</f>
        <v>0</v>
      </c>
      <c r="V54" s="123"/>
    </row>
    <row r="55" spans="1:22">
      <c r="A55" s="124" t="s">
        <v>83</v>
      </c>
      <c r="B55" s="89"/>
      <c r="C55" s="89"/>
      <c r="D55" s="89"/>
      <c r="E55" s="148">
        <v>129.428</v>
      </c>
      <c r="F55" s="149">
        <v>199.69499999999988</v>
      </c>
      <c r="G55" s="149">
        <v>163.58199999999988</v>
      </c>
      <c r="H55" s="149">
        <v>188.49999999999989</v>
      </c>
      <c r="I55" s="149">
        <v>227.06833333333327</v>
      </c>
      <c r="J55" s="389">
        <v>12.068333333333243</v>
      </c>
      <c r="K55" s="389"/>
      <c r="L55" s="389">
        <f>SUM(L52:L54)</f>
        <v>100</v>
      </c>
      <c r="M55" s="389"/>
      <c r="N55" s="389"/>
      <c r="O55" s="389"/>
      <c r="P55" s="148">
        <f>P51+P52+P53+P54</f>
        <v>0</v>
      </c>
      <c r="Q55" s="149">
        <f t="shared" ref="Q55:T55" si="10">Q51+Q52+Q53+Q54</f>
        <v>0</v>
      </c>
      <c r="R55" s="149">
        <f t="shared" si="10"/>
        <v>8.0939999999999994</v>
      </c>
      <c r="S55" s="149">
        <f t="shared" si="10"/>
        <v>5.8949999999999996</v>
      </c>
      <c r="T55" s="149">
        <f t="shared" si="10"/>
        <v>4.6629999999999994</v>
      </c>
      <c r="U55" s="389">
        <f>L55+IF(T$55&gt;0,(T55/T$55)*(U$26-L$26),0)</f>
        <v>100</v>
      </c>
      <c r="V55" s="123"/>
    </row>
    <row r="56" spans="1:22">
      <c r="A56" s="71" t="s">
        <v>38</v>
      </c>
      <c r="B56" s="89"/>
      <c r="C56" s="89"/>
      <c r="D56" s="89"/>
      <c r="E56" s="145">
        <v>0</v>
      </c>
      <c r="F56" s="133">
        <v>0</v>
      </c>
      <c r="G56" s="133">
        <v>0</v>
      </c>
      <c r="H56" s="133">
        <v>0</v>
      </c>
      <c r="I56" s="133">
        <v>0</v>
      </c>
      <c r="J56" s="389">
        <v>40</v>
      </c>
      <c r="K56" s="389"/>
      <c r="L56" s="389">
        <v>0</v>
      </c>
      <c r="M56" s="389">
        <v>0</v>
      </c>
      <c r="N56" s="389">
        <v>0</v>
      </c>
      <c r="O56" s="389">
        <v>0</v>
      </c>
      <c r="P56" s="145">
        <f>SUMIFS(Data!$H:$H,Data!$E:$E,$A56,Data!$C:$C,1)</f>
        <v>0</v>
      </c>
      <c r="Q56" s="147">
        <f>SUMIFS(Data!$H:$H,Data!$E:$E,$A56,Data!$C:$C,2)</f>
        <v>0</v>
      </c>
      <c r="R56" s="147">
        <f>SUMIFS(Data!$H:$H,Data!$E:$E,$A56,Data!$C:$C,3)</f>
        <v>112.92</v>
      </c>
      <c r="S56" s="147">
        <f>SUMIFS(Data!$H:$H,Data!$E:$E,$A56,Data!$C:$C,4)</f>
        <v>79.814999999999799</v>
      </c>
      <c r="T56" s="147">
        <f t="shared" ref="T56" si="11">(P56+Q56+R56+S56)/3</f>
        <v>64.244999999999933</v>
      </c>
      <c r="U56" s="389">
        <f>L56+IF(T$58&gt;0,(T56/T$58)*(U$30-L$30),0)</f>
        <v>0</v>
      </c>
      <c r="V56" s="123"/>
    </row>
    <row r="57" spans="1:22">
      <c r="A57" s="71" t="s">
        <v>84</v>
      </c>
      <c r="B57" s="89"/>
      <c r="C57" s="89"/>
      <c r="D57" s="89"/>
      <c r="E57" s="145">
        <v>0</v>
      </c>
      <c r="F57" s="147">
        <v>0</v>
      </c>
      <c r="G57" s="147">
        <v>0</v>
      </c>
      <c r="H57" s="147">
        <v>0</v>
      </c>
      <c r="I57" s="147">
        <v>0</v>
      </c>
      <c r="J57" s="389">
        <v>0</v>
      </c>
      <c r="K57" s="389"/>
      <c r="L57" s="389"/>
      <c r="M57" s="389"/>
      <c r="N57" s="389"/>
      <c r="O57" s="389"/>
      <c r="P57" s="145">
        <f>SUMIFS(Data!$H:$H,Data!$E:$E,$A57,Data!$C:$C,1)</f>
        <v>0</v>
      </c>
      <c r="Q57" s="147">
        <f>SUMIFS(Data!$H:$H,Data!$E:$E,$A57,Data!$C:$C,2)</f>
        <v>0</v>
      </c>
      <c r="R57" s="147">
        <f>SUMIFS(Data!$H:$H,Data!$E:$E,$A57,Data!$C:$C,3)</f>
        <v>0</v>
      </c>
      <c r="S57" s="147">
        <f>SUMIFS(Data!$H:$H,Data!$E:$E,$A57,Data!$C:$C,4)</f>
        <v>0</v>
      </c>
      <c r="T57" s="147">
        <f t="shared" si="8"/>
        <v>0</v>
      </c>
      <c r="U57" s="389">
        <f>L57+IF(T$58&gt;0,(T57/T$58)*(U$30-L$30),0)</f>
        <v>0</v>
      </c>
      <c r="V57" s="123"/>
    </row>
    <row r="58" spans="1:22" ht="12.75" thickBot="1">
      <c r="A58" s="125" t="s">
        <v>85</v>
      </c>
      <c r="B58" s="90"/>
      <c r="C58" s="90"/>
      <c r="D58" s="90"/>
      <c r="E58" s="150">
        <v>0</v>
      </c>
      <c r="F58" s="151">
        <v>0</v>
      </c>
      <c r="G58" s="151">
        <v>0</v>
      </c>
      <c r="H58" s="151">
        <v>0</v>
      </c>
      <c r="I58" s="151">
        <v>0</v>
      </c>
      <c r="J58" s="390">
        <v>0</v>
      </c>
      <c r="K58" s="390"/>
      <c r="L58" s="390"/>
      <c r="M58" s="390"/>
      <c r="N58" s="390"/>
      <c r="O58" s="390"/>
      <c r="P58" s="150">
        <f>P56+P57</f>
        <v>0</v>
      </c>
      <c r="Q58" s="151">
        <f t="shared" ref="Q58:T58" si="12">Q56+Q57</f>
        <v>0</v>
      </c>
      <c r="R58" s="151">
        <f t="shared" si="12"/>
        <v>112.92</v>
      </c>
      <c r="S58" s="151">
        <f t="shared" si="12"/>
        <v>79.814999999999799</v>
      </c>
      <c r="T58" s="151">
        <f t="shared" si="12"/>
        <v>64.244999999999933</v>
      </c>
      <c r="U58" s="390">
        <f>L58+IF(T$55&gt;0,(T58/T$55)*(U$26-L32),0)</f>
        <v>1129.7641003645713</v>
      </c>
      <c r="V58" s="126"/>
    </row>
    <row r="59" spans="1:22" s="22" customFormat="1" ht="12" customHeight="1">
      <c r="A59" s="22" t="s">
        <v>166</v>
      </c>
      <c r="J59" s="69"/>
      <c r="K59" s="69"/>
      <c r="N59" s="69"/>
    </row>
    <row r="60" spans="1:22" s="22" customFormat="1" ht="12" customHeight="1">
      <c r="J60" s="69"/>
      <c r="K60" s="69"/>
      <c r="N60" s="69"/>
    </row>
    <row r="61" spans="1:22" ht="12" customHeight="1">
      <c r="A61" s="501" t="s">
        <v>650</v>
      </c>
    </row>
    <row r="62" spans="1:22" ht="12" customHeight="1">
      <c r="B62" s="429"/>
    </row>
    <row r="63" spans="1:22" ht="12" customHeight="1">
      <c r="B63" s="429"/>
    </row>
    <row r="64" spans="1:22" ht="12" customHeight="1">
      <c r="B64" s="429"/>
    </row>
    <row r="65" spans="1:9" ht="12" customHeight="1">
      <c r="B65" s="429"/>
    </row>
    <row r="66" spans="1:9" ht="12" customHeight="1">
      <c r="B66" s="429"/>
    </row>
    <row r="67" spans="1:9" ht="12" customHeight="1">
      <c r="B67" s="429"/>
    </row>
    <row r="68" spans="1:9" ht="12" customHeight="1">
      <c r="B68" s="429"/>
    </row>
    <row r="69" spans="1:9" ht="12" customHeight="1">
      <c r="B69" s="429"/>
    </row>
    <row r="70" spans="1:9" ht="12" customHeight="1">
      <c r="B70" s="429"/>
    </row>
    <row r="71" spans="1:9" ht="12" customHeight="1">
      <c r="B71" s="429"/>
    </row>
    <row r="72" spans="1:9" ht="12" customHeight="1">
      <c r="B72" s="429"/>
    </row>
    <row r="73" spans="1:9" ht="12" customHeight="1">
      <c r="B73" s="429"/>
    </row>
    <row r="74" spans="1:9" ht="12" customHeight="1">
      <c r="B74" s="429"/>
    </row>
    <row r="75" spans="1:9">
      <c r="B75" s="429"/>
    </row>
    <row r="77" spans="1:9" hidden="1">
      <c r="A77" s="477" t="s">
        <v>616</v>
      </c>
      <c r="B77" s="477"/>
      <c r="C77" s="477"/>
      <c r="D77" s="477"/>
      <c r="E77" s="477"/>
      <c r="F77" s="477"/>
      <c r="G77" s="477"/>
      <c r="H77" s="477"/>
      <c r="I77" s="477"/>
    </row>
  </sheetData>
  <hyperlinks>
    <hyperlink ref="A61" r:id="rId1" xr:uid="{3AC53B6A-B83A-4E7F-808B-2F81BEE1FDC4}"/>
  </hyperlinks>
  <pageMargins left="0.7" right="0.7" top="0.75" bottom="0.75" header="0.3" footer="0.3"/>
  <pageSetup scale="60" orientation="landscape" r:id="rId2"/>
  <headerFooter>
    <oddFooter>Page &amp;P</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O58"/>
  <sheetViews>
    <sheetView showGridLines="0" workbookViewId="0">
      <selection activeCell="F4" sqref="F4"/>
    </sheetView>
  </sheetViews>
  <sheetFormatPr defaultColWidth="9.140625" defaultRowHeight="12"/>
  <cols>
    <col min="1" max="1" width="18.85546875" style="285" customWidth="1"/>
    <col min="2" max="4" width="9.140625" style="285"/>
    <col min="5" max="5" width="15.5703125" style="285" bestFit="1" customWidth="1"/>
    <col min="6" max="6" width="18.28515625" style="285" bestFit="1" customWidth="1"/>
    <col min="7" max="9" width="9.140625" style="285"/>
    <col min="10" max="10" width="15.5703125" style="285" bestFit="1" customWidth="1"/>
    <col min="11" max="11" width="18.28515625" style="285" bestFit="1" customWidth="1"/>
    <col min="12" max="15" width="8.7109375" style="285" customWidth="1"/>
    <col min="16" max="16384" width="9.140625" style="285"/>
  </cols>
  <sheetData>
    <row r="1" spans="1:15" s="326" customFormat="1" ht="15">
      <c r="A1" s="329" t="s">
        <v>102</v>
      </c>
      <c r="B1" s="329"/>
      <c r="C1" s="329"/>
      <c r="D1" s="328"/>
      <c r="E1" s="328"/>
      <c r="F1" s="328"/>
      <c r="G1" s="327"/>
      <c r="H1" s="327"/>
      <c r="I1" s="327"/>
      <c r="J1" s="327"/>
      <c r="K1" s="327"/>
      <c r="L1" s="327"/>
      <c r="M1" s="327"/>
      <c r="N1" s="327"/>
      <c r="O1" s="327"/>
    </row>
    <row r="2" spans="1:15">
      <c r="A2" s="325" t="s">
        <v>529</v>
      </c>
      <c r="B2" s="325"/>
      <c r="C2" s="325"/>
      <c r="D2" s="323"/>
      <c r="E2" s="325"/>
      <c r="F2" s="323"/>
      <c r="G2" s="322"/>
      <c r="H2" s="322"/>
      <c r="I2" s="322"/>
      <c r="J2" s="322"/>
      <c r="K2" s="322"/>
      <c r="L2" s="322"/>
      <c r="M2" s="322"/>
      <c r="N2" s="322"/>
      <c r="O2" s="322"/>
    </row>
    <row r="3" spans="1:15" ht="12.75" thickBot="1">
      <c r="A3" s="324" t="s">
        <v>530</v>
      </c>
      <c r="B3" s="324"/>
      <c r="C3" s="324"/>
      <c r="D3" s="324"/>
      <c r="E3" s="324"/>
      <c r="F3" s="323"/>
      <c r="G3" s="322"/>
      <c r="H3" s="322"/>
      <c r="I3" s="322"/>
      <c r="J3" s="322"/>
      <c r="K3" s="322"/>
      <c r="L3" s="322"/>
      <c r="M3" s="322"/>
      <c r="N3" s="322"/>
      <c r="O3" s="322"/>
    </row>
    <row r="4" spans="1:15" ht="12.75" customHeight="1">
      <c r="A4" s="321"/>
      <c r="B4" s="492" t="s">
        <v>691</v>
      </c>
      <c r="C4" s="492" t="s">
        <v>692</v>
      </c>
      <c r="D4" s="492" t="s">
        <v>693</v>
      </c>
      <c r="E4" s="320" t="str">
        <f>_xlfn.CONCAT(B4," - ",C4)</f>
        <v>Fall 21 - Winter 22</v>
      </c>
      <c r="F4" s="320" t="str">
        <f>_xlfn.CONCAT(C4, " - ",D4)</f>
        <v>Winter 22 - Spring 22</v>
      </c>
      <c r="G4" s="494" t="str">
        <f>'Total Allocation'!D4</f>
        <v>Fall 22</v>
      </c>
      <c r="H4" s="494" t="str">
        <f>'Total Allocation'!E4</f>
        <v>Winter 23</v>
      </c>
      <c r="I4" s="494" t="str">
        <f>'Total Allocation'!F4</f>
        <v>Spring 23</v>
      </c>
      <c r="J4" s="320" t="str">
        <f>_xlfn.CONCAT(G4," - ",H4)</f>
        <v>Fall 22 - Winter 23</v>
      </c>
      <c r="K4" s="320" t="str">
        <f>_xlfn.CONCAT(H4, " - ",I4)</f>
        <v>Winter 23 - Spring 23</v>
      </c>
      <c r="L4" s="319" t="s">
        <v>97</v>
      </c>
      <c r="M4" s="319"/>
      <c r="N4" s="319" t="s">
        <v>96</v>
      </c>
      <c r="O4" s="293"/>
    </row>
    <row r="5" spans="1:15" ht="12.75" thickBot="1">
      <c r="A5" s="318" t="s">
        <v>0</v>
      </c>
      <c r="B5" s="493" t="s">
        <v>33</v>
      </c>
      <c r="C5" s="493" t="s">
        <v>33</v>
      </c>
      <c r="D5" s="493" t="s">
        <v>33</v>
      </c>
      <c r="E5" s="317" t="s">
        <v>95</v>
      </c>
      <c r="F5" s="317" t="s">
        <v>95</v>
      </c>
      <c r="G5" s="495" t="s">
        <v>33</v>
      </c>
      <c r="H5" s="495" t="s">
        <v>33</v>
      </c>
      <c r="I5" s="495" t="s">
        <v>33</v>
      </c>
      <c r="J5" s="317" t="s">
        <v>95</v>
      </c>
      <c r="K5" s="317" t="s">
        <v>95</v>
      </c>
      <c r="L5" s="316" t="s">
        <v>94</v>
      </c>
      <c r="M5" s="316" t="s">
        <v>93</v>
      </c>
      <c r="N5" s="316" t="s">
        <v>94</v>
      </c>
      <c r="O5" s="315" t="s">
        <v>93</v>
      </c>
    </row>
    <row r="6" spans="1:15">
      <c r="A6" s="314" t="s">
        <v>1</v>
      </c>
      <c r="B6" s="313">
        <v>2488.7106560001203</v>
      </c>
      <c r="C6" s="313">
        <v>2336.0108850001398</v>
      </c>
      <c r="D6" s="313">
        <v>2161.8630000001294</v>
      </c>
      <c r="E6" s="312">
        <f>C6/B6</f>
        <v>0.93864301957648988</v>
      </c>
      <c r="F6" s="312">
        <f>D6/C6</f>
        <v>0.92545073907050746</v>
      </c>
      <c r="G6" s="313">
        <f>'Total Allocation'!D6</f>
        <v>2644.2220000000502</v>
      </c>
      <c r="H6" s="313">
        <f>'Total Allocation'!E6</f>
        <v>2012.3810000000997</v>
      </c>
      <c r="I6" s="313">
        <f>'Total Allocation'!F6</f>
        <v>2173.9340000001494</v>
      </c>
      <c r="J6" s="312">
        <f>H6/G6</f>
        <v>0.7610484293679054</v>
      </c>
      <c r="K6" s="312">
        <f>I6/H6</f>
        <v>1.0802795295722041</v>
      </c>
      <c r="L6" s="311">
        <f>J6-E6</f>
        <v>-0.17759459020858448</v>
      </c>
      <c r="M6" s="311">
        <f>AVERAGE(J6,E6)</f>
        <v>0.84984572447219764</v>
      </c>
      <c r="N6" s="311">
        <f>K6-F6</f>
        <v>0.15482879050169662</v>
      </c>
      <c r="O6" s="310">
        <f>AVERAGE(K6,F6)</f>
        <v>1.0028651343213557</v>
      </c>
    </row>
    <row r="7" spans="1:15">
      <c r="A7" s="309" t="s">
        <v>2</v>
      </c>
      <c r="B7" s="308">
        <v>6153.55699999852</v>
      </c>
      <c r="C7" s="308">
        <v>5239.8889999993899</v>
      </c>
      <c r="D7" s="308">
        <v>4974.7129999996296</v>
      </c>
      <c r="E7" s="307">
        <f t="shared" ref="E7:E36" si="0">C7/B7</f>
        <v>0.85152197338883029</v>
      </c>
      <c r="F7" s="307">
        <f t="shared" ref="F7:F36" si="1">D7/C7</f>
        <v>0.94939282110750989</v>
      </c>
      <c r="G7" s="308">
        <f>'Total Allocation'!D7</f>
        <v>5463.4189999990003</v>
      </c>
      <c r="H7" s="308">
        <f>'Total Allocation'!E7</f>
        <v>5243.7919999997403</v>
      </c>
      <c r="I7" s="308">
        <f>'Total Allocation'!F7</f>
        <v>5181.3619999995799</v>
      </c>
      <c r="J7" s="307">
        <f t="shared" ref="J7:J36" si="2">H7/G7</f>
        <v>0.95980044730244918</v>
      </c>
      <c r="K7" s="307">
        <f t="shared" ref="K7:K36" si="3">I7/H7</f>
        <v>0.98809449345050993</v>
      </c>
      <c r="L7" s="306">
        <f t="shared" ref="L7:L36" si="4">J7-E7</f>
        <v>0.10827847391361889</v>
      </c>
      <c r="M7" s="306">
        <f t="shared" ref="M7:M36" si="5">AVERAGE(J7,E7)</f>
        <v>0.90566121034563973</v>
      </c>
      <c r="N7" s="306">
        <f t="shared" ref="N7:N36" si="6">K7-F7</f>
        <v>3.8701672343000038E-2</v>
      </c>
      <c r="O7" s="305">
        <f t="shared" ref="O7:O36" si="7">AVERAGE(K7,F7)</f>
        <v>0.96874365727900991</v>
      </c>
    </row>
    <row r="8" spans="1:15">
      <c r="A8" s="309" t="s">
        <v>3</v>
      </c>
      <c r="B8" s="308">
        <v>1501.0220000000597</v>
      </c>
      <c r="C8" s="308">
        <v>1369.8510000000501</v>
      </c>
      <c r="D8" s="308">
        <v>1314.50900000004</v>
      </c>
      <c r="E8" s="307">
        <f t="shared" si="0"/>
        <v>0.91261220688304079</v>
      </c>
      <c r="F8" s="307">
        <f t="shared" si="1"/>
        <v>0.95959998569186866</v>
      </c>
      <c r="G8" s="308">
        <f>'Total Allocation'!D8</f>
        <v>1394.00200000006</v>
      </c>
      <c r="H8" s="308">
        <f>'Total Allocation'!E8</f>
        <v>1310.0480000000002</v>
      </c>
      <c r="I8" s="308">
        <f>'Total Allocation'!F8</f>
        <v>1243.2920000000199</v>
      </c>
      <c r="J8" s="307">
        <f t="shared" si="2"/>
        <v>0.93977483533018169</v>
      </c>
      <c r="K8" s="307">
        <f t="shared" si="3"/>
        <v>0.94904308849753571</v>
      </c>
      <c r="L8" s="306">
        <f t="shared" si="4"/>
        <v>2.7162628447140902E-2</v>
      </c>
      <c r="M8" s="306">
        <f t="shared" si="5"/>
        <v>0.92619352110661124</v>
      </c>
      <c r="N8" s="306">
        <f t="shared" si="6"/>
        <v>-1.0556897194332948E-2</v>
      </c>
      <c r="O8" s="305">
        <f t="shared" si="7"/>
        <v>0.95432153709470224</v>
      </c>
    </row>
    <row r="9" spans="1:15">
      <c r="A9" s="309" t="s">
        <v>4</v>
      </c>
      <c r="B9" s="308">
        <v>1172.5640000000301</v>
      </c>
      <c r="C9" s="308">
        <v>979.38299999999913</v>
      </c>
      <c r="D9" s="308">
        <v>897.46800000000201</v>
      </c>
      <c r="E9" s="307">
        <f t="shared" si="0"/>
        <v>0.83524907808867921</v>
      </c>
      <c r="F9" s="307">
        <f t="shared" si="1"/>
        <v>0.91636060662682817</v>
      </c>
      <c r="G9" s="308">
        <f>'Total Allocation'!D9</f>
        <v>1145.1950000000202</v>
      </c>
      <c r="H9" s="308">
        <f>'Total Allocation'!E9</f>
        <v>1104.56600000002</v>
      </c>
      <c r="I9" s="308">
        <f>'Total Allocation'!F9</f>
        <v>1188.79699999999</v>
      </c>
      <c r="J9" s="307">
        <f t="shared" si="2"/>
        <v>0.96452219927610627</v>
      </c>
      <c r="K9" s="307">
        <f t="shared" si="3"/>
        <v>1.0762571000736656</v>
      </c>
      <c r="L9" s="306">
        <f t="shared" si="4"/>
        <v>0.12927312118742706</v>
      </c>
      <c r="M9" s="306">
        <f t="shared" si="5"/>
        <v>0.8998856386823928</v>
      </c>
      <c r="N9" s="306">
        <f t="shared" si="6"/>
        <v>0.15989649344683743</v>
      </c>
      <c r="O9" s="305">
        <f t="shared" si="7"/>
        <v>0.99630885335024688</v>
      </c>
    </row>
    <row r="10" spans="1:15">
      <c r="A10" s="309" t="s">
        <v>5</v>
      </c>
      <c r="B10" s="308">
        <v>1045.89199999998</v>
      </c>
      <c r="C10" s="308">
        <v>864.13199999999199</v>
      </c>
      <c r="D10" s="308">
        <v>782.67999999999404</v>
      </c>
      <c r="E10" s="307">
        <f t="shared" si="0"/>
        <v>0.82621532624784244</v>
      </c>
      <c r="F10" s="307">
        <f t="shared" si="1"/>
        <v>0.90574125249383342</v>
      </c>
      <c r="G10" s="308">
        <f>'Total Allocation'!D10</f>
        <v>978.136999999983</v>
      </c>
      <c r="H10" s="308">
        <f>'Total Allocation'!E10</f>
        <v>871.30899999999201</v>
      </c>
      <c r="I10" s="308">
        <f>'Total Allocation'!F10</f>
        <v>821.15299999999604</v>
      </c>
      <c r="J10" s="307">
        <f t="shared" si="2"/>
        <v>0.89078421529909113</v>
      </c>
      <c r="K10" s="307">
        <f t="shared" si="3"/>
        <v>0.94243603589542124</v>
      </c>
      <c r="L10" s="306">
        <f t="shared" si="4"/>
        <v>6.456888905124869E-2</v>
      </c>
      <c r="M10" s="306">
        <f t="shared" si="5"/>
        <v>0.85849977077346673</v>
      </c>
      <c r="N10" s="306">
        <f t="shared" si="6"/>
        <v>3.6694783401587827E-2</v>
      </c>
      <c r="O10" s="305">
        <f t="shared" si="7"/>
        <v>0.92408864419462733</v>
      </c>
    </row>
    <row r="11" spans="1:15">
      <c r="A11" s="309" t="s">
        <v>6</v>
      </c>
      <c r="B11" s="308">
        <v>1191.7770000000198</v>
      </c>
      <c r="C11" s="308">
        <v>1089.20300000001</v>
      </c>
      <c r="D11" s="308">
        <v>1061.0070000000101</v>
      </c>
      <c r="E11" s="307">
        <f t="shared" si="0"/>
        <v>0.91393188490799193</v>
      </c>
      <c r="F11" s="307">
        <f t="shared" si="1"/>
        <v>0.97411318184030005</v>
      </c>
      <c r="G11" s="308">
        <f>'Total Allocation'!D11</f>
        <v>1237.9590000000198</v>
      </c>
      <c r="H11" s="308">
        <f>'Total Allocation'!E11</f>
        <v>1144.8350000000098</v>
      </c>
      <c r="I11" s="308">
        <f>'Total Allocation'!F11</f>
        <v>1077.4569999999999</v>
      </c>
      <c r="J11" s="307">
        <f t="shared" si="2"/>
        <v>0.92477618402547379</v>
      </c>
      <c r="K11" s="307">
        <f t="shared" si="3"/>
        <v>0.94114610402371579</v>
      </c>
      <c r="L11" s="306">
        <f t="shared" si="4"/>
        <v>1.0844299117481859E-2</v>
      </c>
      <c r="M11" s="306">
        <f t="shared" si="5"/>
        <v>0.91935403446673281</v>
      </c>
      <c r="N11" s="306">
        <f t="shared" si="6"/>
        <v>-3.2967077816584256E-2</v>
      </c>
      <c r="O11" s="305">
        <f t="shared" si="7"/>
        <v>0.95762964293200792</v>
      </c>
    </row>
    <row r="12" spans="1:15">
      <c r="A12" s="309" t="s">
        <v>101</v>
      </c>
      <c r="B12" s="308">
        <v>3817.3440000001801</v>
      </c>
      <c r="C12" s="308">
        <v>3401.3220000002002</v>
      </c>
      <c r="D12" s="308">
        <v>3399.5340000002097</v>
      </c>
      <c r="E12" s="307">
        <f t="shared" si="0"/>
        <v>0.89101794336586893</v>
      </c>
      <c r="F12" s="307">
        <f t="shared" si="1"/>
        <v>0.99947432204302022</v>
      </c>
      <c r="G12" s="308">
        <f>'Total Allocation'!D12</f>
        <v>3874.6350000003099</v>
      </c>
      <c r="H12" s="308">
        <f>'Total Allocation'!E12</f>
        <v>3699.4940000001902</v>
      </c>
      <c r="I12" s="308">
        <f>'Total Allocation'!F12</f>
        <v>3714.5190000001903</v>
      </c>
      <c r="J12" s="307">
        <f t="shared" si="2"/>
        <v>0.95479806484995211</v>
      </c>
      <c r="K12" s="307">
        <f t="shared" si="3"/>
        <v>1.0040613662300844</v>
      </c>
      <c r="L12" s="306">
        <f t="shared" si="4"/>
        <v>6.3780121484083185E-2</v>
      </c>
      <c r="M12" s="306">
        <f t="shared" si="5"/>
        <v>0.92290800410791052</v>
      </c>
      <c r="N12" s="306">
        <f t="shared" si="6"/>
        <v>4.5870441870641265E-3</v>
      </c>
      <c r="O12" s="305">
        <f t="shared" si="7"/>
        <v>1.0017678441365523</v>
      </c>
    </row>
    <row r="13" spans="1:15">
      <c r="A13" s="309" t="s">
        <v>8</v>
      </c>
      <c r="B13" s="308">
        <v>2318.9102730000704</v>
      </c>
      <c r="C13" s="308">
        <v>2118.4705540000805</v>
      </c>
      <c r="D13" s="308">
        <v>2118.4590000002095</v>
      </c>
      <c r="E13" s="307">
        <f t="shared" si="0"/>
        <v>0.91356296906621026</v>
      </c>
      <c r="F13" s="307">
        <f t="shared" si="1"/>
        <v>0.99999454606539173</v>
      </c>
      <c r="G13" s="308">
        <f>'Total Allocation'!D13</f>
        <v>2129.9490000001902</v>
      </c>
      <c r="H13" s="308">
        <f>'Total Allocation'!E13</f>
        <v>2024.7680000002101</v>
      </c>
      <c r="I13" s="308">
        <f>'Total Allocation'!F13</f>
        <v>2121.0780000002401</v>
      </c>
      <c r="J13" s="307">
        <f t="shared" si="2"/>
        <v>0.95061806644198021</v>
      </c>
      <c r="K13" s="307">
        <f t="shared" si="3"/>
        <v>1.0475659433574711</v>
      </c>
      <c r="L13" s="306">
        <f t="shared" si="4"/>
        <v>3.7055097375769952E-2</v>
      </c>
      <c r="M13" s="306">
        <f t="shared" si="5"/>
        <v>0.93209051775409524</v>
      </c>
      <c r="N13" s="306">
        <f t="shared" si="6"/>
        <v>4.7571397292079376E-2</v>
      </c>
      <c r="O13" s="305">
        <f t="shared" si="7"/>
        <v>1.0237802447114315</v>
      </c>
    </row>
    <row r="14" spans="1:15">
      <c r="A14" s="309" t="s">
        <v>9</v>
      </c>
      <c r="B14" s="308">
        <v>3717.7826220001998</v>
      </c>
      <c r="C14" s="308">
        <v>3656.9028450002002</v>
      </c>
      <c r="D14" s="308">
        <v>3432.9010000002299</v>
      </c>
      <c r="E14" s="307">
        <f t="shared" si="0"/>
        <v>0.98362470773849442</v>
      </c>
      <c r="F14" s="307">
        <f t="shared" si="1"/>
        <v>0.93874547547626797</v>
      </c>
      <c r="G14" s="308">
        <f>'Total Allocation'!D14</f>
        <v>3788.0490000002101</v>
      </c>
      <c r="H14" s="308">
        <f>'Total Allocation'!E14</f>
        <v>3725.4600000001501</v>
      </c>
      <c r="I14" s="308">
        <f>'Total Allocation'!F14</f>
        <v>3700.1460000000902</v>
      </c>
      <c r="J14" s="307">
        <f t="shared" si="2"/>
        <v>0.98347724646643786</v>
      </c>
      <c r="K14" s="307">
        <f t="shared" si="3"/>
        <v>0.99320513439949465</v>
      </c>
      <c r="L14" s="306">
        <f t="shared" si="4"/>
        <v>-1.4746127205655934E-4</v>
      </c>
      <c r="M14" s="306">
        <f t="shared" si="5"/>
        <v>0.9835509771024662</v>
      </c>
      <c r="N14" s="306">
        <f t="shared" si="6"/>
        <v>5.4459658923226684E-2</v>
      </c>
      <c r="O14" s="305">
        <f t="shared" si="7"/>
        <v>0.96597530493788131</v>
      </c>
    </row>
    <row r="15" spans="1:15">
      <c r="A15" s="309" t="s">
        <v>100</v>
      </c>
      <c r="B15" s="308">
        <v>2878.9000000001902</v>
      </c>
      <c r="C15" s="308">
        <v>2748.7850000001499</v>
      </c>
      <c r="D15" s="308">
        <v>2583.3810000001699</v>
      </c>
      <c r="E15" s="307">
        <f t="shared" si="0"/>
        <v>0.95480391816317634</v>
      </c>
      <c r="F15" s="307">
        <f t="shared" si="1"/>
        <v>0.93982650516501987</v>
      </c>
      <c r="G15" s="308">
        <f>'Total Allocation'!D15</f>
        <v>3010.6810000002401</v>
      </c>
      <c r="H15" s="308">
        <f>'Total Allocation'!E15</f>
        <v>2860.9290000001602</v>
      </c>
      <c r="I15" s="308">
        <f>'Total Allocation'!F15</f>
        <v>2814.7350000002202</v>
      </c>
      <c r="J15" s="307">
        <f t="shared" si="2"/>
        <v>0.95025975850644151</v>
      </c>
      <c r="K15" s="307">
        <f t="shared" si="3"/>
        <v>0.98385349653908316</v>
      </c>
      <c r="L15" s="306">
        <f t="shared" si="4"/>
        <v>-4.5441596567348252E-3</v>
      </c>
      <c r="M15" s="306">
        <f t="shared" si="5"/>
        <v>0.95253183833480892</v>
      </c>
      <c r="N15" s="306">
        <f t="shared" si="6"/>
        <v>4.4026991374063296E-2</v>
      </c>
      <c r="O15" s="305">
        <f t="shared" si="7"/>
        <v>0.96184000085205157</v>
      </c>
    </row>
    <row r="16" spans="1:15">
      <c r="A16" s="309" t="s">
        <v>11</v>
      </c>
      <c r="B16" s="308">
        <v>4111.9690000003793</v>
      </c>
      <c r="C16" s="308">
        <v>3425.9540000002785</v>
      </c>
      <c r="D16" s="308">
        <v>3408.4330000002788</v>
      </c>
      <c r="E16" s="307">
        <f t="shared" si="0"/>
        <v>0.83316630062142061</v>
      </c>
      <c r="F16" s="307">
        <f t="shared" si="1"/>
        <v>0.99488580407092497</v>
      </c>
      <c r="G16" s="308">
        <f>'Total Allocation'!D16</f>
        <v>3618.3710000002889</v>
      </c>
      <c r="H16" s="308">
        <f>'Total Allocation'!E16</f>
        <v>3470.1130000003186</v>
      </c>
      <c r="I16" s="308">
        <f>'Total Allocation'!F16</f>
        <v>3443.477000000169</v>
      </c>
      <c r="J16" s="307">
        <f t="shared" si="2"/>
        <v>0.95902631322217691</v>
      </c>
      <c r="K16" s="307">
        <f t="shared" si="3"/>
        <v>0.99232416927052602</v>
      </c>
      <c r="L16" s="306">
        <f t="shared" si="4"/>
        <v>0.1258600126007563</v>
      </c>
      <c r="M16" s="306">
        <f t="shared" si="5"/>
        <v>0.89609630692179876</v>
      </c>
      <c r="N16" s="306">
        <f t="shared" si="6"/>
        <v>-2.5616348003989486E-3</v>
      </c>
      <c r="O16" s="305">
        <f t="shared" si="7"/>
        <v>0.9936049866707255</v>
      </c>
    </row>
    <row r="17" spans="1:15">
      <c r="A17" s="309" t="s">
        <v>12</v>
      </c>
      <c r="B17" s="308">
        <v>952.86499999998796</v>
      </c>
      <c r="C17" s="308">
        <v>885.78499999999497</v>
      </c>
      <c r="D17" s="308">
        <v>847.59900000000005</v>
      </c>
      <c r="E17" s="307">
        <f t="shared" si="0"/>
        <v>0.92960177989537462</v>
      </c>
      <c r="F17" s="307">
        <f t="shared" si="1"/>
        <v>0.95689021602308111</v>
      </c>
      <c r="G17" s="308">
        <f>'Total Allocation'!D17</f>
        <v>964.53199999999401</v>
      </c>
      <c r="H17" s="308">
        <f>'Total Allocation'!E17</f>
        <v>964.80199999999297</v>
      </c>
      <c r="I17" s="308">
        <f>'Total Allocation'!F17</f>
        <v>911.41999999999905</v>
      </c>
      <c r="J17" s="307">
        <f t="shared" si="2"/>
        <v>1.0002799285041855</v>
      </c>
      <c r="K17" s="307">
        <f t="shared" si="3"/>
        <v>0.94467051270623992</v>
      </c>
      <c r="L17" s="306">
        <f t="shared" si="4"/>
        <v>7.0678148608810831E-2</v>
      </c>
      <c r="M17" s="306">
        <f t="shared" si="5"/>
        <v>0.96494085419978004</v>
      </c>
      <c r="N17" s="306">
        <f t="shared" si="6"/>
        <v>-1.2219703316841191E-2</v>
      </c>
      <c r="O17" s="305">
        <f t="shared" si="7"/>
        <v>0.95078036436466051</v>
      </c>
    </row>
    <row r="18" spans="1:15">
      <c r="A18" s="309" t="s">
        <v>13</v>
      </c>
      <c r="B18" s="308">
        <v>3883.2430000003997</v>
      </c>
      <c r="C18" s="308">
        <v>3287.1990000003293</v>
      </c>
      <c r="D18" s="308">
        <v>3188.0750000002899</v>
      </c>
      <c r="E18" s="307">
        <f t="shared" si="0"/>
        <v>0.84650870419388924</v>
      </c>
      <c r="F18" s="307">
        <f t="shared" si="1"/>
        <v>0.96984545200943739</v>
      </c>
      <c r="G18" s="308">
        <f>'Total Allocation'!D18</f>
        <v>3613.1090000003701</v>
      </c>
      <c r="H18" s="308">
        <f>'Total Allocation'!E18</f>
        <v>3531.84100000032</v>
      </c>
      <c r="I18" s="308">
        <f>'Total Allocation'!F18</f>
        <v>3565.12000000017</v>
      </c>
      <c r="J18" s="307">
        <f t="shared" si="2"/>
        <v>0.97750745964208618</v>
      </c>
      <c r="K18" s="307">
        <f t="shared" si="3"/>
        <v>1.0094225646057813</v>
      </c>
      <c r="L18" s="306">
        <f t="shared" si="4"/>
        <v>0.13099875544819695</v>
      </c>
      <c r="M18" s="306">
        <f t="shared" si="5"/>
        <v>0.91200808191798766</v>
      </c>
      <c r="N18" s="306">
        <f t="shared" si="6"/>
        <v>3.9577112596343889E-2</v>
      </c>
      <c r="O18" s="305">
        <f t="shared" si="7"/>
        <v>0.98963400830760939</v>
      </c>
    </row>
    <row r="19" spans="1:15">
      <c r="A19" s="309" t="s">
        <v>14</v>
      </c>
      <c r="B19" s="308">
        <v>3976.1250000001801</v>
      </c>
      <c r="C19" s="308">
        <v>3792.0080000002199</v>
      </c>
      <c r="D19" s="308">
        <v>3709.1400000001699</v>
      </c>
      <c r="E19" s="307">
        <f t="shared" si="0"/>
        <v>0.95369436323054435</v>
      </c>
      <c r="F19" s="307">
        <f t="shared" si="1"/>
        <v>0.9781466705766324</v>
      </c>
      <c r="G19" s="308">
        <f>'Total Allocation'!D19</f>
        <v>3888.1340000001201</v>
      </c>
      <c r="H19" s="308">
        <f>'Total Allocation'!E19</f>
        <v>3908.27000000001</v>
      </c>
      <c r="I19" s="308">
        <f>'Total Allocation'!F19</f>
        <v>3834.5079999999798</v>
      </c>
      <c r="J19" s="307">
        <f t="shared" si="2"/>
        <v>1.0051788338570351</v>
      </c>
      <c r="K19" s="307">
        <f t="shared" si="3"/>
        <v>0.98112668776721412</v>
      </c>
      <c r="L19" s="306">
        <f t="shared" si="4"/>
        <v>5.1484470626490753E-2</v>
      </c>
      <c r="M19" s="306">
        <f t="shared" si="5"/>
        <v>0.97943659854378973</v>
      </c>
      <c r="N19" s="306">
        <f t="shared" si="6"/>
        <v>2.9800171905817185E-3</v>
      </c>
      <c r="O19" s="305">
        <f t="shared" si="7"/>
        <v>0.97963667917192332</v>
      </c>
    </row>
    <row r="20" spans="1:15">
      <c r="A20" s="309" t="s">
        <v>15</v>
      </c>
      <c r="B20" s="308">
        <v>2141.2177240000901</v>
      </c>
      <c r="C20" s="308">
        <v>1987.0070000001599</v>
      </c>
      <c r="D20" s="308">
        <v>1929.8920000001697</v>
      </c>
      <c r="E20" s="307">
        <f t="shared" si="0"/>
        <v>0.92797989561199623</v>
      </c>
      <c r="F20" s="307">
        <f t="shared" si="1"/>
        <v>0.97125576306475736</v>
      </c>
      <c r="G20" s="308">
        <f>'Total Allocation'!D20</f>
        <v>2175.8890000001602</v>
      </c>
      <c r="H20" s="308">
        <f>'Total Allocation'!E20</f>
        <v>2092.0470000001701</v>
      </c>
      <c r="I20" s="308">
        <f>'Total Allocation'!F20</f>
        <v>2035.8930000001399</v>
      </c>
      <c r="J20" s="307">
        <f t="shared" si="2"/>
        <v>0.96146770354554667</v>
      </c>
      <c r="K20" s="307">
        <f t="shared" si="3"/>
        <v>0.97315834682489177</v>
      </c>
      <c r="L20" s="306">
        <f t="shared" si="4"/>
        <v>3.348780793355044E-2</v>
      </c>
      <c r="M20" s="306">
        <f t="shared" si="5"/>
        <v>0.94472379957877139</v>
      </c>
      <c r="N20" s="306">
        <f t="shared" si="6"/>
        <v>1.9025837601344131E-3</v>
      </c>
      <c r="O20" s="305">
        <f t="shared" si="7"/>
        <v>0.97220705494482451</v>
      </c>
    </row>
    <row r="21" spans="1:15">
      <c r="A21" s="309" t="s">
        <v>16</v>
      </c>
      <c r="B21" s="308">
        <v>1724.33900000015</v>
      </c>
      <c r="C21" s="308">
        <v>1466.23300000009</v>
      </c>
      <c r="D21" s="308">
        <v>1452.43400000009</v>
      </c>
      <c r="E21" s="307">
        <f t="shared" si="0"/>
        <v>0.85031597615083954</v>
      </c>
      <c r="F21" s="307">
        <f t="shared" si="1"/>
        <v>0.9905888081907861</v>
      </c>
      <c r="G21" s="308">
        <f>'Total Allocation'!D21</f>
        <v>1673.08900000014</v>
      </c>
      <c r="H21" s="308">
        <f>'Total Allocation'!E21</f>
        <v>1551.1620000001101</v>
      </c>
      <c r="I21" s="308">
        <f>'Total Allocation'!F21</f>
        <v>1513.23100000011</v>
      </c>
      <c r="J21" s="307">
        <f t="shared" si="2"/>
        <v>0.92712461799699852</v>
      </c>
      <c r="K21" s="307">
        <f t="shared" si="3"/>
        <v>0.97554671916924385</v>
      </c>
      <c r="L21" s="306">
        <f t="shared" si="4"/>
        <v>7.6808641846158987E-2</v>
      </c>
      <c r="M21" s="306">
        <f t="shared" si="5"/>
        <v>0.88872029707391897</v>
      </c>
      <c r="N21" s="306">
        <f t="shared" si="6"/>
        <v>-1.5042089021542249E-2</v>
      </c>
      <c r="O21" s="305">
        <f t="shared" si="7"/>
        <v>0.98306776368001492</v>
      </c>
    </row>
    <row r="22" spans="1:15">
      <c r="A22" s="309" t="s">
        <v>17</v>
      </c>
      <c r="B22" s="308">
        <v>3235.3360000002799</v>
      </c>
      <c r="C22" s="308">
        <v>3041.1520000002097</v>
      </c>
      <c r="D22" s="308">
        <v>2909.1740000001701</v>
      </c>
      <c r="E22" s="307">
        <f t="shared" si="0"/>
        <v>0.93998026789178823</v>
      </c>
      <c r="F22" s="307">
        <f t="shared" si="1"/>
        <v>0.95660262952985231</v>
      </c>
      <c r="G22" s="308">
        <f>'Total Allocation'!D22</f>
        <v>3049.5439999999398</v>
      </c>
      <c r="H22" s="308">
        <f>'Total Allocation'!E22</f>
        <v>2971.75400000024</v>
      </c>
      <c r="I22" s="308">
        <f>'Total Allocation'!F22</f>
        <v>2881.68900000028</v>
      </c>
      <c r="J22" s="307">
        <f t="shared" si="2"/>
        <v>0.97449126820281939</v>
      </c>
      <c r="K22" s="307">
        <f t="shared" si="3"/>
        <v>0.96969298266278003</v>
      </c>
      <c r="L22" s="306">
        <f t="shared" si="4"/>
        <v>3.4511000311031159E-2</v>
      </c>
      <c r="M22" s="306">
        <f t="shared" si="5"/>
        <v>0.95723576804730381</v>
      </c>
      <c r="N22" s="306">
        <f t="shared" si="6"/>
        <v>1.3090353132927723E-2</v>
      </c>
      <c r="O22" s="305">
        <f t="shared" si="7"/>
        <v>0.96314780609631612</v>
      </c>
    </row>
    <row r="23" spans="1:15">
      <c r="A23" s="309" t="s">
        <v>18</v>
      </c>
      <c r="B23" s="308">
        <v>1070.66500000001</v>
      </c>
      <c r="C23" s="308">
        <v>977.24899999998797</v>
      </c>
      <c r="D23" s="308">
        <v>936.09199999999305</v>
      </c>
      <c r="E23" s="307">
        <f t="shared" si="0"/>
        <v>0.91274955284797665</v>
      </c>
      <c r="F23" s="307">
        <f t="shared" si="1"/>
        <v>0.95788483794816326</v>
      </c>
      <c r="G23" s="308">
        <f>'Total Allocation'!D23</f>
        <v>1055.0409999999929</v>
      </c>
      <c r="H23" s="308">
        <f>'Total Allocation'!E23</f>
        <v>1040.9819999999879</v>
      </c>
      <c r="I23" s="308">
        <f>'Total Allocation'!F23</f>
        <v>945.5349999999911</v>
      </c>
      <c r="J23" s="307">
        <f t="shared" si="2"/>
        <v>0.98667445151420174</v>
      </c>
      <c r="K23" s="307">
        <f t="shared" si="3"/>
        <v>0.90831061440063521</v>
      </c>
      <c r="L23" s="306">
        <f t="shared" si="4"/>
        <v>7.3924898666225092E-2</v>
      </c>
      <c r="M23" s="306">
        <f t="shared" si="5"/>
        <v>0.9497120021810892</v>
      </c>
      <c r="N23" s="306">
        <f t="shared" si="6"/>
        <v>-4.9574223547528051E-2</v>
      </c>
      <c r="O23" s="305">
        <f t="shared" si="7"/>
        <v>0.93309772617439923</v>
      </c>
    </row>
    <row r="24" spans="1:15">
      <c r="A24" s="309" t="s">
        <v>99</v>
      </c>
      <c r="B24" s="308">
        <v>3267.23800000029</v>
      </c>
      <c r="C24" s="308">
        <v>2828.9250000002799</v>
      </c>
      <c r="D24" s="308">
        <v>2759.62000000028</v>
      </c>
      <c r="E24" s="307">
        <f t="shared" si="0"/>
        <v>0.86584601427873598</v>
      </c>
      <c r="F24" s="307">
        <f t="shared" si="1"/>
        <v>0.97550129466140212</v>
      </c>
      <c r="G24" s="308">
        <f>'Total Allocation'!D24</f>
        <v>3209.7800000002399</v>
      </c>
      <c r="H24" s="308">
        <f>'Total Allocation'!E24</f>
        <v>2924.1700000002702</v>
      </c>
      <c r="I24" s="308">
        <f>'Total Allocation'!F24</f>
        <v>2839.62900000029</v>
      </c>
      <c r="J24" s="307">
        <f t="shared" si="2"/>
        <v>0.91101882372002185</v>
      </c>
      <c r="K24" s="307">
        <f t="shared" si="3"/>
        <v>0.9710888901808129</v>
      </c>
      <c r="L24" s="306">
        <f t="shared" si="4"/>
        <v>4.5172809441285877E-2</v>
      </c>
      <c r="M24" s="306">
        <f t="shared" si="5"/>
        <v>0.88843241899937886</v>
      </c>
      <c r="N24" s="306">
        <f t="shared" si="6"/>
        <v>-4.412404480589216E-3</v>
      </c>
      <c r="O24" s="305">
        <f t="shared" si="7"/>
        <v>0.97329509242110746</v>
      </c>
    </row>
    <row r="25" spans="1:15">
      <c r="A25" s="309" t="s">
        <v>19</v>
      </c>
      <c r="B25" s="308">
        <v>2517.2510190000662</v>
      </c>
      <c r="C25" s="308">
        <v>2400.0270000001578</v>
      </c>
      <c r="D25" s="308">
        <v>2254.087000000166</v>
      </c>
      <c r="E25" s="307">
        <f t="shared" si="0"/>
        <v>0.95343173242751389</v>
      </c>
      <c r="F25" s="307">
        <f t="shared" si="1"/>
        <v>0.93919235075272811</v>
      </c>
      <c r="G25" s="308">
        <f>'Total Allocation'!D25</f>
        <v>2472.360000000082</v>
      </c>
      <c r="H25" s="308">
        <f>'Total Allocation'!E25</f>
        <v>2211.6330000000958</v>
      </c>
      <c r="I25" s="308">
        <f>'Total Allocation'!F25</f>
        <v>2241.1640000001971</v>
      </c>
      <c r="J25" s="307">
        <f t="shared" si="2"/>
        <v>0.89454327039752402</v>
      </c>
      <c r="K25" s="307">
        <f t="shared" si="3"/>
        <v>1.0133525770324914</v>
      </c>
      <c r="L25" s="306">
        <f t="shared" si="4"/>
        <v>-5.8888462029989874E-2</v>
      </c>
      <c r="M25" s="306">
        <f t="shared" si="5"/>
        <v>0.92398750141251895</v>
      </c>
      <c r="N25" s="306">
        <f t="shared" si="6"/>
        <v>7.4160226279763264E-2</v>
      </c>
      <c r="O25" s="305">
        <f t="shared" si="7"/>
        <v>0.97627246389260969</v>
      </c>
    </row>
    <row r="26" spans="1:15">
      <c r="A26" s="309" t="s">
        <v>20</v>
      </c>
      <c r="B26" s="308">
        <v>9135.8230000004896</v>
      </c>
      <c r="C26" s="308">
        <v>8203.2310000005091</v>
      </c>
      <c r="D26" s="308">
        <v>8062.9840000004706</v>
      </c>
      <c r="E26" s="307">
        <f t="shared" si="0"/>
        <v>0.89791921318966772</v>
      </c>
      <c r="F26" s="307">
        <f t="shared" si="1"/>
        <v>0.98290344377721051</v>
      </c>
      <c r="G26" s="308">
        <f>'Total Allocation'!D26</f>
        <v>9216.602000000159</v>
      </c>
      <c r="H26" s="308">
        <f>'Total Allocation'!E26</f>
        <v>8597.9590000003318</v>
      </c>
      <c r="I26" s="308">
        <f>'Total Allocation'!F26</f>
        <v>8344.8820000004016</v>
      </c>
      <c r="J26" s="307">
        <f t="shared" si="2"/>
        <v>0.93287732290058567</v>
      </c>
      <c r="K26" s="307">
        <f t="shared" si="3"/>
        <v>0.97056545629027535</v>
      </c>
      <c r="L26" s="306">
        <f t="shared" si="4"/>
        <v>3.4958109710917951E-2</v>
      </c>
      <c r="M26" s="306">
        <f t="shared" si="5"/>
        <v>0.9153982680451267</v>
      </c>
      <c r="N26" s="306">
        <f t="shared" si="6"/>
        <v>-1.2337987486935154E-2</v>
      </c>
      <c r="O26" s="305">
        <f t="shared" si="7"/>
        <v>0.97673445003374293</v>
      </c>
    </row>
    <row r="27" spans="1:15">
      <c r="A27" s="309" t="s">
        <v>98</v>
      </c>
      <c r="B27" s="308">
        <v>2744.3968860001801</v>
      </c>
      <c r="C27" s="308">
        <v>2568.9520000001903</v>
      </c>
      <c r="D27" s="308">
        <v>2545.2000000001999</v>
      </c>
      <c r="E27" s="307">
        <f t="shared" si="0"/>
        <v>0.93607160578887993</v>
      </c>
      <c r="F27" s="307">
        <f t="shared" si="1"/>
        <v>0.99075420638455347</v>
      </c>
      <c r="G27" s="308">
        <f>'Total Allocation'!D27</f>
        <v>2552.8410000001395</v>
      </c>
      <c r="H27" s="308">
        <f>'Total Allocation'!E27</f>
        <v>2423.6410000001497</v>
      </c>
      <c r="I27" s="308">
        <f>'Total Allocation'!F27</f>
        <v>2647.43700000014</v>
      </c>
      <c r="J27" s="307">
        <f t="shared" si="2"/>
        <v>0.9493897191403684</v>
      </c>
      <c r="K27" s="307">
        <f t="shared" si="3"/>
        <v>1.0923387580916384</v>
      </c>
      <c r="L27" s="306">
        <f t="shared" si="4"/>
        <v>1.331811335148847E-2</v>
      </c>
      <c r="M27" s="306">
        <f t="shared" si="5"/>
        <v>0.94273066246462411</v>
      </c>
      <c r="N27" s="306">
        <f t="shared" si="6"/>
        <v>0.10158455170708491</v>
      </c>
      <c r="O27" s="305">
        <f t="shared" si="7"/>
        <v>1.041546482238096</v>
      </c>
    </row>
    <row r="28" spans="1:15">
      <c r="A28" s="309" t="s">
        <v>22</v>
      </c>
      <c r="B28" s="308">
        <v>2425.8860000002096</v>
      </c>
      <c r="C28" s="308">
        <v>1982.8470000001798</v>
      </c>
      <c r="D28" s="308">
        <v>2114.7880000001896</v>
      </c>
      <c r="E28" s="307">
        <f t="shared" si="0"/>
        <v>0.81737023091769712</v>
      </c>
      <c r="F28" s="307">
        <f t="shared" si="1"/>
        <v>1.066541190520498</v>
      </c>
      <c r="G28" s="308">
        <f>'Total Allocation'!D28</f>
        <v>2557.9400000002197</v>
      </c>
      <c r="H28" s="308">
        <f>'Total Allocation'!E28</f>
        <v>2214.1800000001399</v>
      </c>
      <c r="I28" s="308">
        <f>'Total Allocation'!F28</f>
        <v>2423.7460000002197</v>
      </c>
      <c r="J28" s="307">
        <f t="shared" si="2"/>
        <v>0.86561060853653715</v>
      </c>
      <c r="K28" s="307">
        <f t="shared" si="3"/>
        <v>1.0946472283193176</v>
      </c>
      <c r="L28" s="306">
        <f t="shared" si="4"/>
        <v>4.8240377618840036E-2</v>
      </c>
      <c r="M28" s="306">
        <f t="shared" si="5"/>
        <v>0.84149041972711713</v>
      </c>
      <c r="N28" s="306">
        <f t="shared" si="6"/>
        <v>2.8106037798819594E-2</v>
      </c>
      <c r="O28" s="305">
        <f t="shared" si="7"/>
        <v>1.0805942094199077</v>
      </c>
    </row>
    <row r="29" spans="1:15">
      <c r="A29" s="309" t="s">
        <v>23</v>
      </c>
      <c r="B29" s="308">
        <v>2413.3841080001898</v>
      </c>
      <c r="C29" s="308">
        <v>2279.6509530001499</v>
      </c>
      <c r="D29" s="308">
        <v>2161.3580000002398</v>
      </c>
      <c r="E29" s="307">
        <f t="shared" si="0"/>
        <v>0.94458687510341832</v>
      </c>
      <c r="F29" s="307">
        <f t="shared" si="1"/>
        <v>0.94810918187092197</v>
      </c>
      <c r="G29" s="308">
        <f>'Total Allocation'!D29</f>
        <v>2230.1420000002199</v>
      </c>
      <c r="H29" s="308">
        <f>'Total Allocation'!E29</f>
        <v>2298.9490000002102</v>
      </c>
      <c r="I29" s="308">
        <f>'Total Allocation'!F29</f>
        <v>2236.3690000002098</v>
      </c>
      <c r="J29" s="307">
        <f t="shared" si="2"/>
        <v>1.0308531923079263</v>
      </c>
      <c r="K29" s="307">
        <f t="shared" si="3"/>
        <v>0.97277886547287706</v>
      </c>
      <c r="L29" s="306">
        <f t="shared" si="4"/>
        <v>8.6266317204507947E-2</v>
      </c>
      <c r="M29" s="306">
        <f t="shared" si="5"/>
        <v>0.9877200337056723</v>
      </c>
      <c r="N29" s="306">
        <f t="shared" si="6"/>
        <v>2.4669683601955095E-2</v>
      </c>
      <c r="O29" s="305">
        <f t="shared" si="7"/>
        <v>0.96044402367189952</v>
      </c>
    </row>
    <row r="30" spans="1:15">
      <c r="A30" s="309" t="s">
        <v>24</v>
      </c>
      <c r="B30" s="308">
        <v>7635.3499999995392</v>
      </c>
      <c r="C30" s="308">
        <v>7135.4679999999007</v>
      </c>
      <c r="D30" s="308">
        <v>6583.0580000000391</v>
      </c>
      <c r="E30" s="307">
        <f t="shared" si="0"/>
        <v>0.93453057161758546</v>
      </c>
      <c r="F30" s="307">
        <f t="shared" si="1"/>
        <v>0.92258251315823026</v>
      </c>
      <c r="G30" s="308">
        <f>'Total Allocation'!D30</f>
        <v>7803.5890000003001</v>
      </c>
      <c r="H30" s="308">
        <f>'Total Allocation'!E30</f>
        <v>7477.6659999990698</v>
      </c>
      <c r="I30" s="308">
        <f>'Total Allocation'!F30</f>
        <v>7074.5650000000996</v>
      </c>
      <c r="J30" s="307">
        <f t="shared" si="2"/>
        <v>0.95823421761432881</v>
      </c>
      <c r="K30" s="307">
        <f t="shared" si="3"/>
        <v>0.9460926711624964</v>
      </c>
      <c r="L30" s="306">
        <f t="shared" si="4"/>
        <v>2.370364599674335E-2</v>
      </c>
      <c r="M30" s="306">
        <f t="shared" si="5"/>
        <v>0.94638239461595708</v>
      </c>
      <c r="N30" s="306">
        <f t="shared" si="6"/>
        <v>2.3510158004266146E-2</v>
      </c>
      <c r="O30" s="305">
        <f t="shared" si="7"/>
        <v>0.93433759216036338</v>
      </c>
    </row>
    <row r="31" spans="1:15">
      <c r="A31" s="309" t="s">
        <v>25</v>
      </c>
      <c r="B31" s="308">
        <v>3294.44800000029</v>
      </c>
      <c r="C31" s="308">
        <v>3024.6030000002502</v>
      </c>
      <c r="D31" s="308">
        <v>2897.8560000002599</v>
      </c>
      <c r="E31" s="307">
        <f t="shared" si="0"/>
        <v>0.91809098216149831</v>
      </c>
      <c r="F31" s="307">
        <f t="shared" si="1"/>
        <v>0.95809466564703538</v>
      </c>
      <c r="G31" s="308">
        <f>'Total Allocation'!D31</f>
        <v>3582.2960000000699</v>
      </c>
      <c r="H31" s="308">
        <f>'Total Allocation'!E31</f>
        <v>3352.771000000319</v>
      </c>
      <c r="I31" s="308">
        <f>'Total Allocation'!F31</f>
        <v>3222.8550000001101</v>
      </c>
      <c r="J31" s="307">
        <f t="shared" si="2"/>
        <v>0.93592796351843999</v>
      </c>
      <c r="K31" s="307">
        <f t="shared" si="3"/>
        <v>0.96125115613318157</v>
      </c>
      <c r="L31" s="306">
        <f t="shared" si="4"/>
        <v>1.7836981356941672E-2</v>
      </c>
      <c r="M31" s="306">
        <f t="shared" si="5"/>
        <v>0.92700947283996915</v>
      </c>
      <c r="N31" s="306">
        <f t="shared" si="6"/>
        <v>3.1564904861461907E-3</v>
      </c>
      <c r="O31" s="305">
        <f t="shared" si="7"/>
        <v>0.95967291089010853</v>
      </c>
    </row>
    <row r="32" spans="1:15">
      <c r="A32" s="309" t="s">
        <v>26</v>
      </c>
      <c r="B32" s="308">
        <v>1677.79787100012</v>
      </c>
      <c r="C32" s="308">
        <v>1572.42469900009</v>
      </c>
      <c r="D32" s="308">
        <v>1471.3690000001</v>
      </c>
      <c r="E32" s="307">
        <f t="shared" si="0"/>
        <v>0.93719555029759449</v>
      </c>
      <c r="F32" s="307">
        <f t="shared" si="1"/>
        <v>0.93573256699398599</v>
      </c>
      <c r="G32" s="308">
        <f>'Total Allocation'!D32</f>
        <v>1563.9380000001499</v>
      </c>
      <c r="H32" s="308">
        <f>'Total Allocation'!E32</f>
        <v>1495.83000000009</v>
      </c>
      <c r="I32" s="308">
        <f>'Total Allocation'!F32</f>
        <v>1425.5830000000699</v>
      </c>
      <c r="J32" s="307">
        <f t="shared" si="2"/>
        <v>0.95645095905332989</v>
      </c>
      <c r="K32" s="307">
        <f t="shared" si="3"/>
        <v>0.95303811261973892</v>
      </c>
      <c r="L32" s="306">
        <f t="shared" si="4"/>
        <v>1.9255408755735393E-2</v>
      </c>
      <c r="M32" s="306">
        <f t="shared" si="5"/>
        <v>0.94682325467546224</v>
      </c>
      <c r="N32" s="306">
        <f t="shared" si="6"/>
        <v>1.7305545625752927E-2</v>
      </c>
      <c r="O32" s="305">
        <f t="shared" si="7"/>
        <v>0.94438533980686246</v>
      </c>
    </row>
    <row r="33" spans="1:15">
      <c r="A33" s="309" t="s">
        <v>27</v>
      </c>
      <c r="B33" s="308">
        <v>1799.39600000014</v>
      </c>
      <c r="C33" s="308">
        <v>1503.4780000000801</v>
      </c>
      <c r="D33" s="308">
        <v>1453.0250000000599</v>
      </c>
      <c r="E33" s="307">
        <f t="shared" si="0"/>
        <v>0.83554592763347424</v>
      </c>
      <c r="F33" s="307">
        <f t="shared" si="1"/>
        <v>0.96644247538040629</v>
      </c>
      <c r="G33" s="308">
        <f>'Total Allocation'!D33</f>
        <v>1715.6740000001</v>
      </c>
      <c r="H33" s="308">
        <f>'Total Allocation'!E33</f>
        <v>1536.9320000001001</v>
      </c>
      <c r="I33" s="308">
        <f>'Total Allocation'!F33</f>
        <v>1499.5360000000799</v>
      </c>
      <c r="J33" s="307">
        <f t="shared" si="2"/>
        <v>0.89581820322509431</v>
      </c>
      <c r="K33" s="307">
        <f t="shared" si="3"/>
        <v>0.97566840953274592</v>
      </c>
      <c r="L33" s="306">
        <f t="shared" si="4"/>
        <v>6.0272275591620073E-2</v>
      </c>
      <c r="M33" s="306">
        <f t="shared" si="5"/>
        <v>0.86568206542928428</v>
      </c>
      <c r="N33" s="306">
        <f t="shared" si="6"/>
        <v>9.2259341523396321E-3</v>
      </c>
      <c r="O33" s="305">
        <f t="shared" si="7"/>
        <v>0.97105544245657605</v>
      </c>
    </row>
    <row r="34" spans="1:15">
      <c r="A34" s="309" t="s">
        <v>28</v>
      </c>
      <c r="B34" s="308">
        <v>2019.1880000001997</v>
      </c>
      <c r="C34" s="308">
        <v>1746.6870000001297</v>
      </c>
      <c r="D34" s="308">
        <v>1695.1470000001198</v>
      </c>
      <c r="E34" s="307">
        <f t="shared" si="0"/>
        <v>0.86504426531851264</v>
      </c>
      <c r="F34" s="307">
        <f t="shared" si="1"/>
        <v>0.97049270991310632</v>
      </c>
      <c r="G34" s="308">
        <f>'Total Allocation'!D34</f>
        <v>1699.5910000001197</v>
      </c>
      <c r="H34" s="308">
        <f>'Total Allocation'!E34</f>
        <v>1660.9170000001097</v>
      </c>
      <c r="I34" s="308">
        <f>'Total Allocation'!F34</f>
        <v>1619.7300000000896</v>
      </c>
      <c r="J34" s="307">
        <f t="shared" si="2"/>
        <v>0.97724511367734512</v>
      </c>
      <c r="K34" s="307">
        <f t="shared" si="3"/>
        <v>0.97520225273146255</v>
      </c>
      <c r="L34" s="306">
        <f t="shared" si="4"/>
        <v>0.11220084835883248</v>
      </c>
      <c r="M34" s="306">
        <f t="shared" si="5"/>
        <v>0.92114468949792894</v>
      </c>
      <c r="N34" s="306">
        <f t="shared" si="6"/>
        <v>4.7095428183562271E-3</v>
      </c>
      <c r="O34" s="305">
        <f t="shared" si="7"/>
        <v>0.97284748132228449</v>
      </c>
    </row>
    <row r="35" spans="1:15" ht="12.75" thickBot="1">
      <c r="A35" s="304" t="s">
        <v>29</v>
      </c>
      <c r="B35" s="303">
        <v>2764.83018000019</v>
      </c>
      <c r="C35" s="303">
        <v>2565.3904270001999</v>
      </c>
      <c r="D35" s="303">
        <v>2401.8840000002001</v>
      </c>
      <c r="E35" s="302">
        <f t="shared" si="0"/>
        <v>0.92786546007683679</v>
      </c>
      <c r="F35" s="302">
        <f t="shared" si="1"/>
        <v>0.93626450567557717</v>
      </c>
      <c r="G35" s="303">
        <f>'Total Allocation'!D35</f>
        <v>2329.7530000002898</v>
      </c>
      <c r="H35" s="303">
        <f>'Total Allocation'!E35</f>
        <v>2397.1340000001601</v>
      </c>
      <c r="I35" s="303">
        <f>'Total Allocation'!F35</f>
        <v>2324.0050000001402</v>
      </c>
      <c r="J35" s="302">
        <f t="shared" si="2"/>
        <v>1.0289219500950795</v>
      </c>
      <c r="K35" s="302">
        <f t="shared" si="3"/>
        <v>0.96949315307362249</v>
      </c>
      <c r="L35" s="301">
        <f t="shared" si="4"/>
        <v>0.10105649001824268</v>
      </c>
      <c r="M35" s="301">
        <f t="shared" si="5"/>
        <v>0.97839370508595813</v>
      </c>
      <c r="N35" s="301">
        <f t="shared" si="6"/>
        <v>3.3228647398045319E-2</v>
      </c>
      <c r="O35" s="300">
        <f t="shared" si="7"/>
        <v>0.95287882937459978</v>
      </c>
    </row>
    <row r="36" spans="1:15" ht="12.75" thickBot="1">
      <c r="A36" s="299" t="s">
        <v>32</v>
      </c>
      <c r="B36" s="298">
        <v>89077.208339002755</v>
      </c>
      <c r="C36" s="298">
        <v>80478.220363003595</v>
      </c>
      <c r="D36" s="298">
        <v>77507.730000004085</v>
      </c>
      <c r="E36" s="297">
        <f t="shared" si="0"/>
        <v>0.90346590181324682</v>
      </c>
      <c r="F36" s="297">
        <f t="shared" si="1"/>
        <v>0.96308951229785067</v>
      </c>
      <c r="G36" s="298">
        <f>'Total Allocation'!I36</f>
        <v>86837.263000003193</v>
      </c>
      <c r="H36" s="298">
        <f>'Total Allocation'!J36</f>
        <v>82291.335000002771</v>
      </c>
      <c r="I36" s="298">
        <f>'Total Allocation'!K36</f>
        <v>81284.347000003356</v>
      </c>
      <c r="J36" s="297">
        <f t="shared" si="2"/>
        <v>0.94765003130049996</v>
      </c>
      <c r="K36" s="297">
        <f t="shared" si="3"/>
        <v>0.98776313447826092</v>
      </c>
      <c r="L36" s="296">
        <f t="shared" si="4"/>
        <v>4.4184129487253143E-2</v>
      </c>
      <c r="M36" s="296">
        <f t="shared" si="5"/>
        <v>0.92555796655687339</v>
      </c>
      <c r="N36" s="296">
        <f t="shared" si="6"/>
        <v>2.4673622180410248E-2</v>
      </c>
      <c r="O36" s="295">
        <f t="shared" si="7"/>
        <v>0.97542632338805579</v>
      </c>
    </row>
    <row r="37" spans="1:15" ht="12.75" thickTop="1">
      <c r="A37" s="22" t="s">
        <v>59</v>
      </c>
      <c r="O37" s="69" t="str">
        <f>Data!X1</f>
        <v>tdulany</v>
      </c>
    </row>
    <row r="38" spans="1:15">
      <c r="O38" s="76">
        <f>Data!X2</f>
        <v>45480</v>
      </c>
    </row>
    <row r="43" spans="1:15" s="13" customFormat="1" ht="12" customHeight="1">
      <c r="A43" s="15" t="s">
        <v>75</v>
      </c>
      <c r="H43" s="167"/>
      <c r="J43" s="286"/>
    </row>
    <row r="44" spans="1:15" s="13" customFormat="1" ht="12" customHeight="1" thickBot="1">
      <c r="A44" s="15" t="s">
        <v>77</v>
      </c>
      <c r="H44" s="167"/>
      <c r="J44" s="286"/>
    </row>
    <row r="45" spans="1:15" s="13" customFormat="1" ht="12" customHeight="1">
      <c r="A45" s="86"/>
      <c r="B45" s="109" t="s">
        <v>621</v>
      </c>
      <c r="C45" s="109" t="s">
        <v>622</v>
      </c>
      <c r="D45" s="109" t="s">
        <v>623</v>
      </c>
      <c r="E45" s="91" t="str">
        <f>_xlfn.CONCAT(B45," - ",C45)</f>
        <v>Fall 20 - Winter 21</v>
      </c>
      <c r="F45" s="91" t="str">
        <f>_xlfn.CONCAT(C45, " - ",D45)</f>
        <v>Winter 21 - Spring 21</v>
      </c>
      <c r="G45" s="109" t="str">
        <f>'Total Allocation'!I4</f>
        <v>Fall 22</v>
      </c>
      <c r="H45" s="109" t="str">
        <f>'Total Allocation'!J4</f>
        <v>Winter 23</v>
      </c>
      <c r="I45" s="109" t="str">
        <f>'Total Allocation'!K4</f>
        <v>Spring 23</v>
      </c>
      <c r="J45" s="91" t="str">
        <f>_xlfn.CONCAT(G45," - ",H45)</f>
        <v>Fall 22 - Winter 23</v>
      </c>
      <c r="K45" s="91" t="str">
        <f>_xlfn.CONCAT(H45, " - ",I45)</f>
        <v>Winter 23 - Spring 23</v>
      </c>
      <c r="L45" s="294" t="s">
        <v>97</v>
      </c>
      <c r="M45" s="109"/>
      <c r="N45" s="294" t="s">
        <v>96</v>
      </c>
      <c r="O45" s="293"/>
    </row>
    <row r="46" spans="1:15" s="13" customFormat="1" ht="12" customHeight="1" thickBot="1">
      <c r="A46" s="127" t="s">
        <v>37</v>
      </c>
      <c r="B46" s="118" t="s">
        <v>33</v>
      </c>
      <c r="C46" s="118" t="s">
        <v>33</v>
      </c>
      <c r="D46" s="118" t="s">
        <v>33</v>
      </c>
      <c r="E46" s="92" t="s">
        <v>95</v>
      </c>
      <c r="F46" s="92" t="s">
        <v>95</v>
      </c>
      <c r="G46" s="496" t="str">
        <f>'Total Allocation'!I5</f>
        <v>Actual</v>
      </c>
      <c r="H46" s="496" t="str">
        <f>'Total Allocation'!J5</f>
        <v>Actual</v>
      </c>
      <c r="I46" s="496" t="str">
        <f>'Total Allocation'!K5</f>
        <v>Actual</v>
      </c>
      <c r="J46" s="92" t="s">
        <v>95</v>
      </c>
      <c r="K46" s="92" t="s">
        <v>95</v>
      </c>
      <c r="L46" s="118" t="s">
        <v>94</v>
      </c>
      <c r="M46" s="424" t="s">
        <v>93</v>
      </c>
      <c r="N46" s="118" t="s">
        <v>94</v>
      </c>
      <c r="O46" s="425" t="s">
        <v>93</v>
      </c>
    </row>
    <row r="47" spans="1:15" s="3" customFormat="1" ht="12.75">
      <c r="A47" s="35" t="s">
        <v>80</v>
      </c>
      <c r="B47" s="133"/>
      <c r="C47" s="133"/>
      <c r="D47" s="145"/>
      <c r="E47" s="368">
        <v>0.9814542317018472</v>
      </c>
      <c r="F47" s="368">
        <v>0.95724814304133388</v>
      </c>
      <c r="G47" s="133">
        <f>'Total Allocation'!I47</f>
        <v>0</v>
      </c>
      <c r="H47" s="133">
        <f>'Total Allocation'!J47</f>
        <v>0</v>
      </c>
      <c r="I47" s="145">
        <f>'Total Allocation'!K47</f>
        <v>0</v>
      </c>
      <c r="J47" s="368"/>
      <c r="K47" s="368"/>
      <c r="L47" s="291"/>
      <c r="M47" s="289"/>
      <c r="N47" s="291"/>
      <c r="O47" s="426"/>
    </row>
    <row r="48" spans="1:15" s="3" customFormat="1" ht="12.75">
      <c r="A48" s="42" t="s">
        <v>78</v>
      </c>
      <c r="B48" s="147"/>
      <c r="C48" s="147"/>
      <c r="D48" s="145"/>
      <c r="E48" s="368">
        <v>0.98070895905677191</v>
      </c>
      <c r="F48" s="368">
        <v>0.92445153487220533</v>
      </c>
      <c r="G48" s="147">
        <f>'Total Allocation'!I48</f>
        <v>0</v>
      </c>
      <c r="H48" s="147">
        <f>'Total Allocation'!J48</f>
        <v>0</v>
      </c>
      <c r="I48" s="145">
        <f>'Total Allocation'!K48</f>
        <v>0</v>
      </c>
      <c r="J48" s="368"/>
      <c r="K48" s="368"/>
      <c r="L48" s="290"/>
      <c r="M48" s="289"/>
      <c r="N48" s="289"/>
      <c r="O48" s="426"/>
    </row>
    <row r="49" spans="1:15" s="3" customFormat="1" ht="12.75">
      <c r="A49" s="39" t="s">
        <v>79</v>
      </c>
      <c r="B49" s="148"/>
      <c r="C49" s="148"/>
      <c r="D49" s="148"/>
      <c r="E49" s="368">
        <v>0.98113459435939621</v>
      </c>
      <c r="F49" s="368">
        <v>0.94318822415497705</v>
      </c>
      <c r="G49" s="148">
        <f>'Total Allocation'!I49</f>
        <v>0</v>
      </c>
      <c r="H49" s="148">
        <f>'Total Allocation'!J49</f>
        <v>0</v>
      </c>
      <c r="I49" s="148">
        <f>'Total Allocation'!K49</f>
        <v>0</v>
      </c>
      <c r="J49" s="368"/>
      <c r="K49" s="368"/>
      <c r="L49" s="292"/>
      <c r="M49" s="292"/>
      <c r="N49" s="292"/>
      <c r="O49" s="427"/>
    </row>
    <row r="50" spans="1:15" s="3" customFormat="1" ht="12.75">
      <c r="A50" s="42" t="s">
        <v>81</v>
      </c>
      <c r="B50" s="147">
        <v>3539.95565800037</v>
      </c>
      <c r="C50" s="147">
        <v>3488.4190000001799</v>
      </c>
      <c r="D50" s="145">
        <v>3222.0395979796817</v>
      </c>
      <c r="E50" s="368">
        <v>1.03792414190367</v>
      </c>
      <c r="F50" s="368">
        <v>0.94858471955518209</v>
      </c>
      <c r="G50" s="147">
        <f>'Total Allocation'!I50</f>
        <v>3440.7094493303475</v>
      </c>
      <c r="H50" s="147">
        <f>'Total Allocation'!J50</f>
        <v>3244.9068067696121</v>
      </c>
      <c r="I50" s="145">
        <f>'Total Allocation'!K50</f>
        <v>3149.3944555317694</v>
      </c>
      <c r="J50" s="368">
        <f t="shared" ref="J50:J57" si="8">H50/G50</f>
        <v>0.94309236352437609</v>
      </c>
      <c r="K50" s="368">
        <f t="shared" ref="K50:K57" si="9">I50/H50</f>
        <v>0.97056545629027546</v>
      </c>
      <c r="L50" s="290">
        <f t="shared" ref="L50:L57" si="10">J50-E50</f>
        <v>-9.4831778379293907E-2</v>
      </c>
      <c r="M50" s="289">
        <f t="shared" ref="M50:M57" si="11">AVERAGE(E50,J50)</f>
        <v>0.99050825271402299</v>
      </c>
      <c r="N50" s="289">
        <f t="shared" ref="N50:N57" si="12">K50-F50</f>
        <v>2.1980736735093376E-2</v>
      </c>
      <c r="O50" s="426">
        <f t="shared" ref="O50:O57" si="13">AVERAGE(F50,K50)</f>
        <v>0.95957508792272872</v>
      </c>
    </row>
    <row r="51" spans="1:15" s="3" customFormat="1" ht="12.75">
      <c r="A51" s="42" t="s">
        <v>54</v>
      </c>
      <c r="B51" s="133">
        <v>3058.3368490002204</v>
      </c>
      <c r="C51" s="133">
        <v>2793.4040000002301</v>
      </c>
      <c r="D51" s="145">
        <v>2452.291910879017</v>
      </c>
      <c r="E51" s="368">
        <v>1.0188635926076834</v>
      </c>
      <c r="F51" s="368">
        <v>0.96174455187789298</v>
      </c>
      <c r="G51" s="133">
        <f>'Total Allocation'!I51</f>
        <v>2679.6838207433307</v>
      </c>
      <c r="H51" s="133">
        <f>'Total Allocation'!J51</f>
        <v>2583.6623876307744</v>
      </c>
      <c r="I51" s="145">
        <f>'Total Allocation'!K51</f>
        <v>2507.6134641508847</v>
      </c>
      <c r="J51" s="368">
        <f t="shared" si="8"/>
        <v>0.96416687955151348</v>
      </c>
      <c r="K51" s="368">
        <f t="shared" si="9"/>
        <v>0.97056545629027535</v>
      </c>
      <c r="L51" s="291">
        <f t="shared" si="10"/>
        <v>-5.4696713056169965E-2</v>
      </c>
      <c r="M51" s="289">
        <f t="shared" si="11"/>
        <v>0.99151523607959846</v>
      </c>
      <c r="N51" s="289">
        <f t="shared" si="12"/>
        <v>8.8209044123823688E-3</v>
      </c>
      <c r="O51" s="426">
        <f t="shared" si="13"/>
        <v>0.96615500408408417</v>
      </c>
    </row>
    <row r="52" spans="1:15" s="3" customFormat="1" ht="12.75">
      <c r="A52" s="42" t="s">
        <v>44</v>
      </c>
      <c r="B52" s="147">
        <v>3184.0239980001402</v>
      </c>
      <c r="C52" s="147">
        <v>2983.6990000001697</v>
      </c>
      <c r="D52" s="145">
        <v>2749.6264911418311</v>
      </c>
      <c r="E52" s="368">
        <v>1.002257646618782</v>
      </c>
      <c r="F52" s="368">
        <v>0.89360961679060102</v>
      </c>
      <c r="G52" s="147">
        <f>'Total Allocation'!I52</f>
        <v>3096.2087299264822</v>
      </c>
      <c r="H52" s="147">
        <f>'Total Allocation'!J52</f>
        <v>2769.3898055999443</v>
      </c>
      <c r="I52" s="145">
        <f>'Total Allocation'!K52</f>
        <v>2687.874080317747</v>
      </c>
      <c r="J52" s="368">
        <f t="shared" si="8"/>
        <v>0.89444544834214135</v>
      </c>
      <c r="K52" s="368">
        <f t="shared" si="9"/>
        <v>0.97056545629027535</v>
      </c>
      <c r="L52" s="290">
        <f t="shared" si="10"/>
        <v>-0.10781219827664068</v>
      </c>
      <c r="M52" s="289">
        <f t="shared" si="11"/>
        <v>0.94835154748046169</v>
      </c>
      <c r="N52" s="289">
        <f t="shared" si="12"/>
        <v>7.6955839499674328E-2</v>
      </c>
      <c r="O52" s="426">
        <f t="shared" si="13"/>
        <v>0.93208753654043819</v>
      </c>
    </row>
    <row r="53" spans="1:15" s="3" customFormat="1" ht="12.75">
      <c r="A53" s="42" t="s">
        <v>82</v>
      </c>
      <c r="B53" s="133">
        <v>0</v>
      </c>
      <c r="C53" s="133">
        <v>0</v>
      </c>
      <c r="D53" s="145">
        <v>0</v>
      </c>
      <c r="E53" s="368">
        <v>0.78192114572182092</v>
      </c>
      <c r="F53" s="368">
        <v>1.0303625410393265</v>
      </c>
      <c r="G53" s="133">
        <f>'Total Allocation'!I53</f>
        <v>0</v>
      </c>
      <c r="H53" s="133">
        <f>'Total Allocation'!J53</f>
        <v>0</v>
      </c>
      <c r="I53" s="145">
        <f>'Total Allocation'!K53</f>
        <v>0</v>
      </c>
      <c r="J53" s="368"/>
      <c r="K53" s="368"/>
      <c r="L53" s="291"/>
      <c r="M53" s="289"/>
      <c r="N53" s="289"/>
      <c r="O53" s="426"/>
    </row>
    <row r="54" spans="1:15" s="3" customFormat="1" ht="12.75">
      <c r="A54" s="39" t="s">
        <v>83</v>
      </c>
      <c r="B54" s="148">
        <v>9782.3165050007301</v>
      </c>
      <c r="C54" s="148">
        <v>9265.5220000005793</v>
      </c>
      <c r="D54" s="148">
        <v>8423.9580000005299</v>
      </c>
      <c r="E54" s="368">
        <v>1.0138947913697081</v>
      </c>
      <c r="F54" s="368">
        <v>0.93514682433056673</v>
      </c>
      <c r="G54" s="148">
        <f>'Total Allocation'!I54</f>
        <v>9216.6020000001608</v>
      </c>
      <c r="H54" s="148">
        <f>'Total Allocation'!J54</f>
        <v>8597.95900000033</v>
      </c>
      <c r="I54" s="148">
        <f>'Total Allocation'!K54</f>
        <v>8344.8820000004016</v>
      </c>
      <c r="J54" s="368">
        <f t="shared" si="8"/>
        <v>0.93287732290058523</v>
      </c>
      <c r="K54" s="368">
        <f t="shared" si="9"/>
        <v>0.97056545629027557</v>
      </c>
      <c r="L54" s="292">
        <f t="shared" si="10"/>
        <v>-8.1017468469122833E-2</v>
      </c>
      <c r="M54" s="292">
        <f t="shared" si="11"/>
        <v>0.9733860571351467</v>
      </c>
      <c r="N54" s="292">
        <f t="shared" si="12"/>
        <v>3.5418631959708846E-2</v>
      </c>
      <c r="O54" s="427">
        <f t="shared" si="13"/>
        <v>0.95285614031042121</v>
      </c>
    </row>
    <row r="55" spans="1:15" s="3" customFormat="1" ht="12.75">
      <c r="A55" s="42" t="s">
        <v>38</v>
      </c>
      <c r="B55" s="133">
        <v>5465.2959999991799</v>
      </c>
      <c r="C55" s="133">
        <v>5207.9169999993901</v>
      </c>
      <c r="D55" s="145">
        <v>4501.4098206756125</v>
      </c>
      <c r="E55" s="368">
        <v>0.96957184204024471</v>
      </c>
      <c r="F55" s="368">
        <v>0.91218122248646116</v>
      </c>
      <c r="G55" s="133">
        <f>'Total Allocation'!I55</f>
        <v>5928.5636770599485</v>
      </c>
      <c r="H55" s="133">
        <f>'Total Allocation'!J55</f>
        <v>5020.2728566777105</v>
      </c>
      <c r="I55" s="145">
        <f>'Total Allocation'!K55</f>
        <v>4749.64335693879</v>
      </c>
      <c r="J55" s="368">
        <f t="shared" si="8"/>
        <v>0.8467941191393813</v>
      </c>
      <c r="K55" s="368">
        <f t="shared" si="9"/>
        <v>0.94609267116249607</v>
      </c>
      <c r="L55" s="291">
        <f t="shared" si="10"/>
        <v>-0.12277772290086342</v>
      </c>
      <c r="M55" s="289">
        <f t="shared" si="11"/>
        <v>0.90818298058981295</v>
      </c>
      <c r="N55" s="289">
        <f t="shared" si="12"/>
        <v>3.3911448676034905E-2</v>
      </c>
      <c r="O55" s="426">
        <f t="shared" si="13"/>
        <v>0.92913694682447856</v>
      </c>
    </row>
    <row r="56" spans="1:15" s="3" customFormat="1" ht="12.75">
      <c r="A56" s="42" t="s">
        <v>84</v>
      </c>
      <c r="B56" s="147">
        <v>2765.45000000031</v>
      </c>
      <c r="C56" s="147">
        <v>2526.7900000003001</v>
      </c>
      <c r="D56" s="145">
        <v>2407.8861793244678</v>
      </c>
      <c r="E56" s="368">
        <v>0.93533050720353672</v>
      </c>
      <c r="F56" s="368">
        <v>0.98157812587547333</v>
      </c>
      <c r="G56" s="147">
        <f>'Total Allocation'!I56</f>
        <v>1875.0253229403525</v>
      </c>
      <c r="H56" s="147">
        <f>'Total Allocation'!J56</f>
        <v>2457.3931433213597</v>
      </c>
      <c r="I56" s="145">
        <f>'Total Allocation'!K56</f>
        <v>2324.9216430613083</v>
      </c>
      <c r="J56" s="368">
        <f t="shared" si="8"/>
        <v>1.3105919761487581</v>
      </c>
      <c r="K56" s="368">
        <f t="shared" si="9"/>
        <v>0.94609267116249629</v>
      </c>
      <c r="L56" s="290">
        <f t="shared" si="10"/>
        <v>0.37526146894522139</v>
      </c>
      <c r="M56" s="289">
        <f t="shared" si="11"/>
        <v>1.1229612416761474</v>
      </c>
      <c r="N56" s="289">
        <f t="shared" si="12"/>
        <v>-3.5485454712977038E-2</v>
      </c>
      <c r="O56" s="426">
        <f t="shared" si="13"/>
        <v>0.96383539851898481</v>
      </c>
    </row>
    <row r="57" spans="1:15" s="3" customFormat="1" ht="13.5" thickBot="1">
      <c r="A57" s="288" t="s">
        <v>85</v>
      </c>
      <c r="B57" s="150">
        <v>8230.7459999994899</v>
      </c>
      <c r="C57" s="150">
        <v>7734.7069999996902</v>
      </c>
      <c r="D57" s="150">
        <v>6909.2960000000803</v>
      </c>
      <c r="E57" s="369">
        <v>0.95797761200146936</v>
      </c>
      <c r="F57" s="369">
        <v>0.935123739280877</v>
      </c>
      <c r="G57" s="150">
        <f>'Total Allocation'!I57</f>
        <v>7803.589000000301</v>
      </c>
      <c r="H57" s="150">
        <f>'Total Allocation'!J57</f>
        <v>7477.6659999990698</v>
      </c>
      <c r="I57" s="150">
        <f>'Total Allocation'!K57</f>
        <v>7074.5650000000987</v>
      </c>
      <c r="J57" s="369">
        <f t="shared" si="8"/>
        <v>0.9582342176143287</v>
      </c>
      <c r="K57" s="369">
        <f t="shared" si="9"/>
        <v>0.94609267116249629</v>
      </c>
      <c r="L57" s="287">
        <f t="shared" si="10"/>
        <v>2.5660561285933969E-4</v>
      </c>
      <c r="M57" s="369">
        <f t="shared" si="11"/>
        <v>0.95810591480789897</v>
      </c>
      <c r="N57" s="287">
        <f t="shared" si="12"/>
        <v>1.0968931881619293E-2</v>
      </c>
      <c r="O57" s="367">
        <f t="shared" si="13"/>
        <v>0.94060820522168664</v>
      </c>
    </row>
    <row r="58" spans="1:15" s="13" customFormat="1" ht="12" customHeight="1">
      <c r="A58" s="13" t="s">
        <v>172</v>
      </c>
      <c r="H58" s="167"/>
      <c r="J58" s="286"/>
    </row>
  </sheetData>
  <pageMargins left="0.7" right="0.7" top="0.75" bottom="0.75" header="0.3" footer="0.3"/>
  <pageSetup scale="70" orientation="landscape" r:id="rId1"/>
  <headerFooter>
    <oddFooter>Page &amp;P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8C8A62-EB16-4AEB-A2F5-C09447D6665D}">
  <sheetPr>
    <pageSetUpPr fitToPage="1"/>
  </sheetPr>
  <dimension ref="A1:FX81"/>
  <sheetViews>
    <sheetView showGridLines="0" zoomScaleNormal="100" workbookViewId="0">
      <pane xSplit="2" topLeftCell="D1" activePane="topRight" state="frozen"/>
      <selection pane="topRight"/>
    </sheetView>
  </sheetViews>
  <sheetFormatPr defaultColWidth="9.140625" defaultRowHeight="12"/>
  <cols>
    <col min="1" max="1" width="16.7109375" style="13" customWidth="1"/>
    <col min="2" max="2" width="35.140625" style="13" bestFit="1" customWidth="1"/>
    <col min="3" max="3" width="43.85546875" style="478" hidden="1" customWidth="1"/>
    <col min="4" max="4" width="8.85546875" style="13" customWidth="1"/>
    <col min="5" max="5" width="8" style="13" customWidth="1"/>
    <col min="6" max="6" width="8.140625" style="13" customWidth="1"/>
    <col min="7" max="7" width="11.140625" style="13" bestFit="1" customWidth="1"/>
    <col min="8" max="8" width="8.42578125" style="13" bestFit="1" customWidth="1"/>
    <col min="9" max="9" width="10.5703125" style="13" bestFit="1" customWidth="1"/>
    <col min="10" max="10" width="10.7109375" style="13" bestFit="1" customWidth="1"/>
    <col min="11" max="11" width="9.85546875" style="13" bestFit="1" customWidth="1"/>
    <col min="12" max="12" width="10.140625" style="13" bestFit="1" customWidth="1"/>
    <col min="13" max="13" width="8" style="13" customWidth="1"/>
    <col min="14" max="14" width="9.85546875" style="13" bestFit="1" customWidth="1"/>
    <col min="15" max="15" width="12.42578125" style="13" bestFit="1" customWidth="1"/>
    <col min="16" max="16" width="8.42578125" style="13" bestFit="1" customWidth="1"/>
    <col min="17" max="17" width="10.5703125" style="13" bestFit="1" customWidth="1"/>
    <col min="18" max="18" width="10.7109375" style="13" bestFit="1" customWidth="1"/>
    <col min="19" max="19" width="9.85546875" style="13" bestFit="1" customWidth="1"/>
    <col min="20" max="20" width="12.85546875" style="13" bestFit="1" customWidth="1"/>
    <col min="21" max="16384" width="9.140625" style="13"/>
  </cols>
  <sheetData>
    <row r="1" spans="1:20" s="275" customFormat="1" ht="15">
      <c r="A1" s="270" t="s">
        <v>563</v>
      </c>
      <c r="B1" s="270"/>
      <c r="C1" s="508"/>
      <c r="D1" s="270"/>
      <c r="E1" s="270"/>
      <c r="F1" s="270"/>
      <c r="G1" s="270"/>
      <c r="H1" s="270"/>
      <c r="I1" s="270"/>
      <c r="J1" s="270"/>
      <c r="K1" s="270"/>
      <c r="L1" s="270"/>
      <c r="M1" s="270"/>
      <c r="N1" s="270"/>
      <c r="O1" s="270"/>
      <c r="P1" s="270"/>
      <c r="Q1" s="270"/>
      <c r="R1" s="270"/>
      <c r="S1" s="270"/>
      <c r="T1" s="270"/>
    </row>
    <row r="2" spans="1:20">
      <c r="A2" s="15" t="s">
        <v>47</v>
      </c>
      <c r="B2" s="15"/>
      <c r="C2" s="509"/>
      <c r="D2" s="15"/>
      <c r="E2" s="15"/>
      <c r="F2" s="15"/>
      <c r="G2" s="15"/>
      <c r="H2" s="15"/>
      <c r="I2" s="15"/>
      <c r="J2" s="15"/>
      <c r="K2" s="15"/>
      <c r="L2" s="15"/>
      <c r="M2" s="15"/>
      <c r="N2" s="15"/>
      <c r="O2" s="15"/>
      <c r="P2" s="15"/>
      <c r="Q2" s="15"/>
      <c r="R2" s="15"/>
      <c r="S2" s="15"/>
      <c r="T2" s="15"/>
    </row>
    <row r="3" spans="1:20" ht="12.75" thickBot="1">
      <c r="A3" s="15" t="str">
        <f>CONCATENATE("For Academic Year ",Data!$X$3)</f>
        <v>For Academic Year 2023-24</v>
      </c>
      <c r="B3" s="15"/>
      <c r="C3" s="509"/>
      <c r="D3" s="15"/>
      <c r="E3" s="15"/>
      <c r="F3" s="15"/>
      <c r="G3" s="15"/>
      <c r="H3" s="15"/>
      <c r="I3" s="15"/>
      <c r="J3" s="15"/>
      <c r="K3" s="15"/>
      <c r="L3" s="15"/>
      <c r="M3" s="15"/>
      <c r="N3" s="15"/>
      <c r="O3" s="15"/>
      <c r="P3" s="15"/>
      <c r="Q3" s="15"/>
      <c r="R3" s="15"/>
      <c r="S3" s="15"/>
      <c r="T3" s="15"/>
    </row>
    <row r="4" spans="1:20" ht="12" customHeight="1">
      <c r="A4" s="86"/>
      <c r="B4" s="440"/>
      <c r="C4" s="510"/>
      <c r="D4" s="100" t="s">
        <v>615</v>
      </c>
      <c r="E4" s="107"/>
      <c r="F4" s="100" t="s">
        <v>615</v>
      </c>
      <c r="G4" s="33" t="s">
        <v>733</v>
      </c>
      <c r="H4" s="33" t="s">
        <v>734</v>
      </c>
      <c r="I4" s="33" t="s">
        <v>735</v>
      </c>
      <c r="J4" s="33" t="s">
        <v>736</v>
      </c>
      <c r="K4" s="33" t="s">
        <v>615</v>
      </c>
      <c r="L4" s="100" t="str">
        <f>'Total Allocation'!N4</f>
        <v>2023-24</v>
      </c>
      <c r="M4" s="107"/>
      <c r="N4" s="100" t="str">
        <f>'Total Allocation'!N4</f>
        <v>2023-24</v>
      </c>
      <c r="O4" s="33" t="str">
        <f>CONCATENATE("Summer ",MID(Data!$X$3,3,2))</f>
        <v>Summer 23</v>
      </c>
      <c r="P4" s="33" t="str">
        <f>CONCATENATE("Fall ",MID(Data!$X$3,3,2))</f>
        <v>Fall 23</v>
      </c>
      <c r="Q4" s="33" t="str">
        <f>CONCATENATE("Winter ",MID(Data!$X$3,6,2))</f>
        <v>Winter 24</v>
      </c>
      <c r="R4" s="33" t="str">
        <f>CONCATENATE("Spring ",MID(Data!$X$3,6,2))</f>
        <v>Spring 24</v>
      </c>
      <c r="S4" s="33" t="str">
        <f>Data!$X$3</f>
        <v>2023-24</v>
      </c>
      <c r="T4" s="112" t="s">
        <v>64</v>
      </c>
    </row>
    <row r="5" spans="1:20" ht="12" customHeight="1" thickBot="1">
      <c r="A5" s="127" t="s">
        <v>37</v>
      </c>
      <c r="B5" s="441" t="s">
        <v>41</v>
      </c>
      <c r="C5" s="511" t="s">
        <v>567</v>
      </c>
      <c r="D5" s="116" t="s">
        <v>698</v>
      </c>
      <c r="E5" s="116" t="s">
        <v>55</v>
      </c>
      <c r="F5" s="117" t="s">
        <v>533</v>
      </c>
      <c r="G5" s="118" t="s">
        <v>33</v>
      </c>
      <c r="H5" s="118" t="s">
        <v>33</v>
      </c>
      <c r="I5" s="118" t="s">
        <v>33</v>
      </c>
      <c r="J5" s="118" t="s">
        <v>33</v>
      </c>
      <c r="K5" s="119" t="s">
        <v>31</v>
      </c>
      <c r="L5" s="116" t="str">
        <f>'Total Allocation'!N5</f>
        <v>Alloc #12</v>
      </c>
      <c r="M5" s="116" t="s">
        <v>55</v>
      </c>
      <c r="N5" s="117" t="s">
        <v>533</v>
      </c>
      <c r="O5" s="118" t="s">
        <v>33</v>
      </c>
      <c r="P5" s="118" t="s">
        <v>33</v>
      </c>
      <c r="Q5" s="118" t="s">
        <v>33</v>
      </c>
      <c r="R5" s="118" t="s">
        <v>33</v>
      </c>
      <c r="S5" s="118" t="s">
        <v>31</v>
      </c>
      <c r="T5" s="121" t="s">
        <v>62</v>
      </c>
    </row>
    <row r="6" spans="1:20" hidden="1">
      <c r="A6" s="443" t="s">
        <v>1</v>
      </c>
      <c r="B6" s="13" t="s">
        <v>564</v>
      </c>
      <c r="D6" s="129"/>
      <c r="E6" s="129"/>
      <c r="F6" s="129"/>
      <c r="G6" s="133"/>
      <c r="H6" s="133"/>
      <c r="I6" s="133"/>
      <c r="J6" s="133"/>
      <c r="K6" s="450"/>
      <c r="L6" s="129">
        <v>11</v>
      </c>
      <c r="M6" s="129"/>
      <c r="N6" s="129"/>
      <c r="O6" s="133"/>
      <c r="P6" s="133"/>
      <c r="Q6" s="133"/>
      <c r="R6" s="133"/>
      <c r="S6" s="450"/>
      <c r="T6" s="442"/>
    </row>
    <row r="7" spans="1:20" ht="12" hidden="1" customHeight="1">
      <c r="A7" s="446" t="s">
        <v>1</v>
      </c>
      <c r="B7" s="445" t="s">
        <v>566</v>
      </c>
      <c r="C7" s="512"/>
      <c r="D7" s="453">
        <v>15</v>
      </c>
      <c r="E7" s="453">
        <v>93</v>
      </c>
      <c r="F7" s="453">
        <v>108</v>
      </c>
      <c r="G7" s="148">
        <v>44.169999999999902</v>
      </c>
      <c r="H7" s="148">
        <v>66.012</v>
      </c>
      <c r="I7" s="148">
        <v>61.345999999999904</v>
      </c>
      <c r="J7" s="148">
        <v>58.278999999999897</v>
      </c>
      <c r="K7" s="451">
        <v>76.60233333333322</v>
      </c>
      <c r="L7" s="453">
        <f>SUM(L6:L6)</f>
        <v>11</v>
      </c>
      <c r="M7" s="453">
        <f>SUM(M6)</f>
        <v>0</v>
      </c>
      <c r="N7" s="453">
        <f t="shared" ref="N7:S7" si="0">SUM(N6)</f>
        <v>0</v>
      </c>
      <c r="O7" s="148">
        <f t="shared" si="0"/>
        <v>0</v>
      </c>
      <c r="P7" s="148">
        <f t="shared" si="0"/>
        <v>0</v>
      </c>
      <c r="Q7" s="148">
        <f t="shared" si="0"/>
        <v>0</v>
      </c>
      <c r="R7" s="148">
        <f t="shared" si="0"/>
        <v>0</v>
      </c>
      <c r="S7" s="451">
        <f t="shared" si="0"/>
        <v>0</v>
      </c>
      <c r="T7" s="113" t="str">
        <f>IFERROR(S7/N7,"")</f>
        <v/>
      </c>
    </row>
    <row r="8" spans="1:20" ht="16.5" customHeight="1">
      <c r="A8" s="443" t="s">
        <v>3</v>
      </c>
      <c r="B8" s="13" t="s">
        <v>750</v>
      </c>
      <c r="C8" s="478" t="s">
        <v>687</v>
      </c>
      <c r="D8" s="129">
        <v>6</v>
      </c>
      <c r="E8" s="129">
        <v>40</v>
      </c>
      <c r="F8" s="129">
        <v>46</v>
      </c>
      <c r="G8" s="133">
        <v>2.9969999999999999</v>
      </c>
      <c r="H8" s="133">
        <v>37.138999999999903</v>
      </c>
      <c r="I8" s="133">
        <v>29.643999999999899</v>
      </c>
      <c r="J8" s="133">
        <v>26.494</v>
      </c>
      <c r="K8" s="450">
        <v>32.091333333333267</v>
      </c>
      <c r="L8" s="129">
        <v>43</v>
      </c>
      <c r="M8" s="129">
        <v>32.1</v>
      </c>
      <c r="N8" s="129">
        <f>M8+L8</f>
        <v>75.099999999999994</v>
      </c>
      <c r="O8" s="133">
        <f>SUMIFS(Data!$H:$H,Data!$E:$E,$A8,Data!$F:$F,$B8,Data!$C:$C,1)</f>
        <v>0</v>
      </c>
      <c r="P8" s="133">
        <f>SUMIFS(Data!$H:$H,Data!$E:$E,$A8,Data!$F:$F,$B8,Data!$C:$C,2)</f>
        <v>0</v>
      </c>
      <c r="Q8" s="133">
        <f>SUMIFS(Data!$H:$H,Data!$E:$E,$A8,Data!$F:$F,$B8,Data!$C:$C,3)</f>
        <v>23.247</v>
      </c>
      <c r="R8" s="133">
        <f>SUMIFS(Data!$H:$H,Data!$E:$E,$A8,Data!$F:$F,$B8,Data!$C:$C,4)</f>
        <v>17.129000000000001</v>
      </c>
      <c r="S8" s="450">
        <f t="shared" ref="S8:S73" si="1">SUM(O8:R8)/3</f>
        <v>13.458666666666668</v>
      </c>
      <c r="T8" s="442"/>
    </row>
    <row r="9" spans="1:20" ht="16.5" hidden="1" customHeight="1">
      <c r="A9" s="443" t="s">
        <v>3</v>
      </c>
      <c r="B9" s="13" t="s">
        <v>634</v>
      </c>
      <c r="D9" s="129">
        <v>6</v>
      </c>
      <c r="E9" s="129">
        <v>40</v>
      </c>
      <c r="F9" s="129">
        <v>46</v>
      </c>
      <c r="G9" s="133">
        <v>2.9969999999999999</v>
      </c>
      <c r="H9" s="133">
        <v>37.138999999999903</v>
      </c>
      <c r="I9" s="133">
        <v>29.643999999999899</v>
      </c>
      <c r="J9" s="133">
        <v>26.494</v>
      </c>
      <c r="K9" s="450">
        <v>32.091333333333267</v>
      </c>
      <c r="L9" s="129">
        <v>0</v>
      </c>
      <c r="M9" s="129">
        <v>0</v>
      </c>
      <c r="N9" s="129">
        <f t="shared" ref="N9:N11" si="2">M9+L9</f>
        <v>0</v>
      </c>
      <c r="O9" s="133">
        <f>SUMIFS(Data!$H:$H,Data!$E:$E,$A9,Data!$F:$F,$B9,Data!$C:$C,1)</f>
        <v>0</v>
      </c>
      <c r="P9" s="133">
        <f>SUMIFS(Data!$H:$H,Data!$E:$E,$A9,Data!$F:$F,$B9,Data!$C:$C,2)</f>
        <v>0</v>
      </c>
      <c r="Q9" s="133">
        <f>SUMIFS(Data!$H:$H,Data!$E:$E,$A9,Data!$F:$F,$B9,Data!$C:$C,3)</f>
        <v>0</v>
      </c>
      <c r="R9" s="133">
        <f>SUMIFS(Data!$H:$H,Data!$E:$E,$A9,Data!$F:$F,$B9,Data!$C:$C,4)</f>
        <v>0</v>
      </c>
      <c r="S9" s="450">
        <f t="shared" ref="S9:S11" si="3">SUM(O9:R9)/3</f>
        <v>0</v>
      </c>
      <c r="T9" s="442"/>
    </row>
    <row r="10" spans="1:20" ht="16.5" hidden="1" customHeight="1">
      <c r="A10" s="443" t="s">
        <v>3</v>
      </c>
      <c r="B10" s="13" t="s">
        <v>569</v>
      </c>
      <c r="D10" s="129">
        <v>24</v>
      </c>
      <c r="E10" s="129">
        <v>27</v>
      </c>
      <c r="F10" s="129">
        <v>51</v>
      </c>
      <c r="G10" s="133">
        <v>2.8639999999999999</v>
      </c>
      <c r="H10" s="133">
        <v>24.454000000000001</v>
      </c>
      <c r="I10" s="133">
        <v>25.603999999999999</v>
      </c>
      <c r="J10" s="133">
        <v>21.748000000000001</v>
      </c>
      <c r="K10" s="450">
        <v>24.89</v>
      </c>
      <c r="L10" s="129">
        <v>0</v>
      </c>
      <c r="M10" s="129">
        <v>0</v>
      </c>
      <c r="N10" s="129">
        <f t="shared" si="2"/>
        <v>0</v>
      </c>
      <c r="O10" s="133">
        <f>SUMIFS(Data!$H:$H,Data!$E:$E,$A10,Data!$F:$F,$B10,Data!$C:$C,1)</f>
        <v>0</v>
      </c>
      <c r="P10" s="133">
        <f>SUMIFS(Data!$H:$H,Data!$E:$E,$A10,Data!$F:$F,$B10,Data!$C:$C,2)</f>
        <v>0</v>
      </c>
      <c r="Q10" s="133">
        <f>SUMIFS(Data!$H:$H,Data!$E:$E,$A10,Data!$F:$F,$B10,Data!$C:$C,3)</f>
        <v>0</v>
      </c>
      <c r="R10" s="133">
        <f>SUMIFS(Data!$H:$H,Data!$E:$E,$A10,Data!$F:$F,$B10,Data!$C:$C,4)</f>
        <v>0</v>
      </c>
      <c r="S10" s="450">
        <f t="shared" si="3"/>
        <v>0</v>
      </c>
      <c r="T10" s="442"/>
    </row>
    <row r="11" spans="1:20" ht="16.5" hidden="1" customHeight="1">
      <c r="A11" s="443" t="s">
        <v>3</v>
      </c>
      <c r="B11" s="13" t="s">
        <v>568</v>
      </c>
      <c r="D11" s="129">
        <v>24</v>
      </c>
      <c r="E11" s="129">
        <v>42</v>
      </c>
      <c r="F11" s="129">
        <v>66</v>
      </c>
      <c r="G11" s="133">
        <v>14.798</v>
      </c>
      <c r="H11" s="133">
        <v>73.5480000000003</v>
      </c>
      <c r="I11" s="133">
        <v>70.087000000000202</v>
      </c>
      <c r="J11" s="133">
        <v>52.790999999999997</v>
      </c>
      <c r="K11" s="450">
        <v>70.408000000000172</v>
      </c>
      <c r="L11" s="129">
        <v>0</v>
      </c>
      <c r="M11" s="129">
        <v>0</v>
      </c>
      <c r="N11" s="129">
        <f t="shared" si="2"/>
        <v>0</v>
      </c>
      <c r="O11" s="133">
        <f>SUMIFS(Data!$H:$H,Data!$E:$E,$A11,Data!$F:$F,$B11,Data!$C:$C,1)</f>
        <v>0</v>
      </c>
      <c r="P11" s="133">
        <f>SUMIFS(Data!$H:$H,Data!$E:$E,$A11,Data!$F:$F,$B11,Data!$C:$C,2)</f>
        <v>0</v>
      </c>
      <c r="Q11" s="133">
        <f>SUMIFS(Data!$H:$H,Data!$E:$E,$A11,Data!$F:$F,$B11,Data!$C:$C,3)</f>
        <v>0</v>
      </c>
      <c r="R11" s="133">
        <f>SUMIFS(Data!$H:$H,Data!$E:$E,$A11,Data!$F:$F,$B11,Data!$C:$C,4)</f>
        <v>0</v>
      </c>
      <c r="S11" s="450">
        <f t="shared" si="3"/>
        <v>0</v>
      </c>
      <c r="T11" s="442"/>
    </row>
    <row r="12" spans="1:20" ht="12" hidden="1" customHeight="1">
      <c r="A12" s="443" t="s">
        <v>3</v>
      </c>
      <c r="B12" s="13" t="s">
        <v>564</v>
      </c>
      <c r="D12" s="129">
        <v>77</v>
      </c>
      <c r="E12" s="449">
        <v>0</v>
      </c>
      <c r="F12" s="449">
        <v>0</v>
      </c>
      <c r="G12" s="133">
        <v>0</v>
      </c>
      <c r="H12" s="133">
        <v>0</v>
      </c>
      <c r="I12" s="133">
        <v>0</v>
      </c>
      <c r="J12" s="133">
        <v>0</v>
      </c>
      <c r="K12" s="450">
        <v>0</v>
      </c>
      <c r="L12" s="449">
        <v>85</v>
      </c>
      <c r="M12" s="449">
        <v>0</v>
      </c>
      <c r="N12" s="449">
        <v>0</v>
      </c>
      <c r="O12" s="133">
        <f>SUMIFS(Data!$H:$H,Data!$E:$E,$A12,Data!$F:$F,$B12,Data!$C:$C,1)</f>
        <v>0</v>
      </c>
      <c r="P12" s="133">
        <f>SUMIFS(Data!$H:$H,Data!$E:$E,$A12,Data!$F:$F,$B12,Data!$C:$C,2)</f>
        <v>0</v>
      </c>
      <c r="Q12" s="133">
        <f>SUMIFS(Data!$H:$H,Data!$E:$E,$A12,Data!$F:$F,$B12,Data!$C:$C,3)</f>
        <v>0</v>
      </c>
      <c r="R12" s="133">
        <f>SUMIFS(Data!$H:$H,Data!$E:$E,$A12,Data!$F:$F,$B12,Data!$C:$C,4)</f>
        <v>0</v>
      </c>
      <c r="S12" s="450">
        <f t="shared" si="1"/>
        <v>0</v>
      </c>
      <c r="T12" s="442"/>
    </row>
    <row r="13" spans="1:20" ht="12" hidden="1" customHeight="1">
      <c r="A13" s="446" t="s">
        <v>3</v>
      </c>
      <c r="B13" s="445" t="s">
        <v>566</v>
      </c>
      <c r="C13" s="512"/>
      <c r="D13" s="454">
        <v>131</v>
      </c>
      <c r="E13" s="454">
        <v>109</v>
      </c>
      <c r="F13" s="454">
        <v>163</v>
      </c>
      <c r="G13" s="448">
        <v>20.658999999999999</v>
      </c>
      <c r="H13" s="448">
        <v>135.14100000000019</v>
      </c>
      <c r="I13" s="448">
        <v>125.33500000000009</v>
      </c>
      <c r="J13" s="448">
        <v>101.033</v>
      </c>
      <c r="K13" s="448">
        <v>127.38933333333343</v>
      </c>
      <c r="L13" s="454">
        <f>SUM(L8:L12)</f>
        <v>128</v>
      </c>
      <c r="M13" s="454">
        <f t="shared" ref="M13:R13" si="4">SUM(M8:M12)</f>
        <v>32.1</v>
      </c>
      <c r="N13" s="454">
        <f t="shared" si="4"/>
        <v>75.099999999999994</v>
      </c>
      <c r="O13" s="448">
        <f t="shared" si="4"/>
        <v>0</v>
      </c>
      <c r="P13" s="448">
        <f t="shared" si="4"/>
        <v>0</v>
      </c>
      <c r="Q13" s="448">
        <f t="shared" si="4"/>
        <v>23.247</v>
      </c>
      <c r="R13" s="448">
        <f t="shared" si="4"/>
        <v>17.129000000000001</v>
      </c>
      <c r="S13" s="451">
        <f t="shared" si="1"/>
        <v>13.458666666666668</v>
      </c>
      <c r="T13" s="113">
        <f>IFERROR(S13/N13,"")</f>
        <v>0.17920994229915671</v>
      </c>
    </row>
    <row r="14" spans="1:20" ht="24" hidden="1">
      <c r="A14" s="443" t="s">
        <v>4</v>
      </c>
      <c r="B14" s="13" t="s">
        <v>565</v>
      </c>
      <c r="C14" s="478" t="s">
        <v>729</v>
      </c>
      <c r="D14" s="129">
        <v>2</v>
      </c>
      <c r="E14" s="129">
        <v>38</v>
      </c>
      <c r="F14" s="129">
        <v>40</v>
      </c>
      <c r="G14" s="133">
        <v>10.193</v>
      </c>
      <c r="H14" s="133">
        <v>55.679000000000002</v>
      </c>
      <c r="I14" s="133">
        <v>36.194000000000003</v>
      </c>
      <c r="J14" s="133">
        <v>31.867000000000001</v>
      </c>
      <c r="K14" s="450">
        <v>44.644333333333329</v>
      </c>
      <c r="L14" s="129">
        <v>0</v>
      </c>
      <c r="M14" s="129">
        <v>0</v>
      </c>
      <c r="N14" s="129">
        <f>M14+L14</f>
        <v>0</v>
      </c>
      <c r="O14" s="133">
        <f>SUMIFS(Data!$H:$H,Data!$E:$E,$A14,Data!$F:$F,$B14,Data!$C:$C,1)</f>
        <v>0</v>
      </c>
      <c r="P14" s="133">
        <f>SUMIFS(Data!$H:$H,Data!$E:$E,$A14,Data!$F:$F,$B14,Data!$C:$C,2)</f>
        <v>0</v>
      </c>
      <c r="Q14" s="133">
        <f>SUMIFS(Data!$H:$H,Data!$E:$E,$A14,Data!$F:$F,$B14,Data!$C:$C,3)</f>
        <v>0</v>
      </c>
      <c r="R14" s="133">
        <f>SUMIFS(Data!$H:$H,Data!$E:$E,$A14,Data!$F:$F,$B14,Data!$C:$C,4)</f>
        <v>0</v>
      </c>
      <c r="S14" s="450">
        <f t="shared" si="1"/>
        <v>0</v>
      </c>
      <c r="T14" s="442"/>
    </row>
    <row r="15" spans="1:20" hidden="1">
      <c r="A15" s="443" t="s">
        <v>4</v>
      </c>
      <c r="B15" s="13" t="s">
        <v>564</v>
      </c>
      <c r="D15" s="129"/>
      <c r="E15" s="129"/>
      <c r="F15" s="129"/>
      <c r="G15" s="133"/>
      <c r="H15" s="133"/>
      <c r="I15" s="133"/>
      <c r="J15" s="133"/>
      <c r="K15" s="450"/>
      <c r="L15" s="129">
        <v>2</v>
      </c>
      <c r="M15" s="129"/>
      <c r="N15" s="129"/>
      <c r="O15" s="133">
        <f>SUMIFS(Data!$H:$H,Data!$E:$E,$A15,Data!$F:$F,$B15,Data!$C:$C,1)</f>
        <v>0</v>
      </c>
      <c r="P15" s="133">
        <f>SUMIFS(Data!$H:$H,Data!$E:$E,$A15,Data!$F:$F,$B15,Data!$C:$C,2)</f>
        <v>0</v>
      </c>
      <c r="Q15" s="133">
        <f>SUMIFS(Data!$H:$H,Data!$E:$E,$A15,Data!$F:$F,$B15,Data!$C:$C,3)</f>
        <v>0</v>
      </c>
      <c r="R15" s="133">
        <f>SUMIFS(Data!$H:$H,Data!$E:$E,$A15,Data!$F:$F,$B15,Data!$C:$C,4)</f>
        <v>0</v>
      </c>
      <c r="S15" s="450">
        <f t="shared" ref="S15" si="5">SUM(O15:R15)/3</f>
        <v>0</v>
      </c>
      <c r="T15" s="442"/>
    </row>
    <row r="16" spans="1:20" ht="12" hidden="1" customHeight="1">
      <c r="A16" s="446" t="s">
        <v>4</v>
      </c>
      <c r="B16" s="445" t="s">
        <v>566</v>
      </c>
      <c r="C16" s="512"/>
      <c r="D16" s="454">
        <v>2</v>
      </c>
      <c r="E16" s="454">
        <v>38</v>
      </c>
      <c r="F16" s="454">
        <v>40</v>
      </c>
      <c r="G16" s="448">
        <v>10.193</v>
      </c>
      <c r="H16" s="448">
        <v>55.679000000000002</v>
      </c>
      <c r="I16" s="448">
        <v>36.194000000000003</v>
      </c>
      <c r="J16" s="448">
        <v>31.867000000000001</v>
      </c>
      <c r="K16" s="451">
        <v>44.644333333333329</v>
      </c>
      <c r="L16" s="454">
        <f>SUM(L14:L15)</f>
        <v>2</v>
      </c>
      <c r="M16" s="454">
        <f>SUM(M14)</f>
        <v>0</v>
      </c>
      <c r="N16" s="454">
        <f>SUM(N14)</f>
        <v>0</v>
      </c>
      <c r="O16" s="448">
        <f t="shared" ref="O16:P16" si="6">SUM(O14:O15)</f>
        <v>0</v>
      </c>
      <c r="P16" s="448">
        <f t="shared" si="6"/>
        <v>0</v>
      </c>
      <c r="Q16" s="448">
        <f>SUM(Q14:Q15)</f>
        <v>0</v>
      </c>
      <c r="R16" s="448">
        <f t="shared" ref="R16" si="7">SUM(R14:R15)</f>
        <v>0</v>
      </c>
      <c r="S16" s="451">
        <f t="shared" ref="S16" si="8">SUM(S14:S15)</f>
        <v>0</v>
      </c>
      <c r="T16" s="113" t="str">
        <f>IFERROR(S16/N16,"")</f>
        <v/>
      </c>
    </row>
    <row r="17" spans="1:20" ht="12" hidden="1" customHeight="1">
      <c r="A17" s="443" t="s">
        <v>7</v>
      </c>
      <c r="B17" s="13" t="s">
        <v>761</v>
      </c>
      <c r="D17" s="129">
        <v>0</v>
      </c>
      <c r="E17" s="449">
        <v>45</v>
      </c>
      <c r="F17" s="129">
        <v>0</v>
      </c>
      <c r="G17" s="133">
        <v>0</v>
      </c>
      <c r="H17" s="133">
        <v>0</v>
      </c>
      <c r="I17" s="133">
        <v>0</v>
      </c>
      <c r="J17" s="133">
        <v>0</v>
      </c>
      <c r="K17" s="450">
        <v>0</v>
      </c>
      <c r="L17" s="129">
        <v>0</v>
      </c>
      <c r="M17" s="129">
        <v>0</v>
      </c>
      <c r="N17" s="129">
        <f>M17+L17</f>
        <v>0</v>
      </c>
      <c r="O17" s="133">
        <v>0</v>
      </c>
      <c r="P17" s="133">
        <v>0</v>
      </c>
      <c r="Q17" s="133">
        <v>0</v>
      </c>
      <c r="R17" s="133">
        <v>0</v>
      </c>
      <c r="S17" s="450">
        <v>0</v>
      </c>
      <c r="T17" s="442"/>
    </row>
    <row r="18" spans="1:20" ht="12" hidden="1" customHeight="1">
      <c r="A18" s="446" t="s">
        <v>7</v>
      </c>
      <c r="B18" s="445" t="s">
        <v>566</v>
      </c>
      <c r="C18" s="512"/>
      <c r="D18" s="454">
        <v>0</v>
      </c>
      <c r="E18" s="454">
        <v>45</v>
      </c>
      <c r="F18" s="454">
        <v>0</v>
      </c>
      <c r="G18" s="448">
        <v>0</v>
      </c>
      <c r="H18" s="448">
        <v>0</v>
      </c>
      <c r="I18" s="448">
        <v>0</v>
      </c>
      <c r="J18" s="448">
        <v>0</v>
      </c>
      <c r="K18" s="451">
        <v>0</v>
      </c>
      <c r="L18" s="454">
        <f>SUM(L17)</f>
        <v>0</v>
      </c>
      <c r="M18" s="454">
        <f t="shared" ref="M18:N18" si="9">SUM(M17)</f>
        <v>0</v>
      </c>
      <c r="N18" s="454">
        <f t="shared" si="9"/>
        <v>0</v>
      </c>
      <c r="O18" s="448">
        <v>0</v>
      </c>
      <c r="P18" s="448">
        <v>0</v>
      </c>
      <c r="Q18" s="448">
        <v>0</v>
      </c>
      <c r="R18" s="448">
        <v>0</v>
      </c>
      <c r="S18" s="451">
        <v>0</v>
      </c>
      <c r="T18" s="113" t="str">
        <f>IFERROR(S18/N18,"")</f>
        <v/>
      </c>
    </row>
    <row r="19" spans="1:20" ht="12" customHeight="1">
      <c r="A19" s="443" t="s">
        <v>8</v>
      </c>
      <c r="B19" s="13" t="s">
        <v>751</v>
      </c>
      <c r="C19" s="478" t="s">
        <v>730</v>
      </c>
      <c r="D19" s="129">
        <v>20</v>
      </c>
      <c r="E19" s="129">
        <v>0</v>
      </c>
      <c r="F19" s="129">
        <v>20</v>
      </c>
      <c r="G19" s="133">
        <v>3.996</v>
      </c>
      <c r="H19" s="133">
        <v>7.6</v>
      </c>
      <c r="I19" s="133">
        <v>5.3280000000000003</v>
      </c>
      <c r="J19" s="133">
        <v>11.066000000000001</v>
      </c>
      <c r="K19" s="450">
        <v>9.33</v>
      </c>
      <c r="L19" s="129">
        <v>25</v>
      </c>
      <c r="M19" s="129">
        <v>16.100000000000001</v>
      </c>
      <c r="N19" s="129">
        <f t="shared" ref="N19:N21" si="10">M19+L19</f>
        <v>41.1</v>
      </c>
      <c r="O19" s="133">
        <f>SUMIFS(Data!$H:$H,Data!$E:$E,$A19,Data!$F:$F,$B19,Data!$C:$C,1)</f>
        <v>0</v>
      </c>
      <c r="P19" s="133">
        <f>SUMIFS(Data!$H:$H,Data!$E:$E,$A19,Data!$F:$F,$B19,Data!$C:$C,2)</f>
        <v>0</v>
      </c>
      <c r="Q19" s="133">
        <f>SUMIFS(Data!$H:$H,Data!$E:$E,$A19,Data!$F:$F,$B19,Data!$C:$C,3)</f>
        <v>10.192</v>
      </c>
      <c r="R19" s="133">
        <f>SUMIFS(Data!$H:$H,Data!$E:$E,$A19,Data!$F:$F,$B19,Data!$C:$C,4)</f>
        <v>14.788</v>
      </c>
      <c r="S19" s="450">
        <f t="shared" si="1"/>
        <v>8.3266666666666662</v>
      </c>
      <c r="T19" s="442"/>
    </row>
    <row r="20" spans="1:20" ht="12" customHeight="1">
      <c r="A20" s="443" t="s">
        <v>8</v>
      </c>
      <c r="B20" s="13" t="s">
        <v>569</v>
      </c>
      <c r="D20" s="129"/>
      <c r="E20" s="129"/>
      <c r="F20" s="129"/>
      <c r="G20" s="133">
        <v>0</v>
      </c>
      <c r="H20" s="133">
        <v>0</v>
      </c>
      <c r="I20" s="133">
        <v>0</v>
      </c>
      <c r="J20" s="133">
        <v>0</v>
      </c>
      <c r="K20" s="450">
        <v>0</v>
      </c>
      <c r="L20" s="129">
        <v>34</v>
      </c>
      <c r="M20" s="129">
        <v>3.4</v>
      </c>
      <c r="N20" s="129">
        <f t="shared" si="10"/>
        <v>37.4</v>
      </c>
      <c r="O20" s="133">
        <f>SUMIFS(Data!$H:$H,Data!$E:$E,$A20,Data!$F:$F,$B20,Data!$C:$C,1)</f>
        <v>0</v>
      </c>
      <c r="P20" s="133">
        <f>SUMIFS(Data!$H:$H,Data!$E:$E,$A20,Data!$F:$F,$B20,Data!$C:$C,2)</f>
        <v>0</v>
      </c>
      <c r="Q20" s="133">
        <f>SUMIFS(Data!$H:$H,Data!$E:$E,$A20,Data!$F:$F,$B20,Data!$C:$C,3)</f>
        <v>11.055999999999999</v>
      </c>
      <c r="R20" s="133">
        <f>SUMIFS(Data!$H:$H,Data!$E:$E,$A20,Data!$F:$F,$B20,Data!$C:$C,4)</f>
        <v>16.716999999999999</v>
      </c>
      <c r="S20" s="450">
        <f t="shared" ref="S20" si="11">SUM(O20:R20)/3</f>
        <v>9.2576666666666654</v>
      </c>
      <c r="T20" s="442"/>
    </row>
    <row r="21" spans="1:20" ht="12" hidden="1" customHeight="1">
      <c r="A21" s="443" t="s">
        <v>8</v>
      </c>
      <c r="B21" s="13" t="s">
        <v>570</v>
      </c>
      <c r="D21" s="129">
        <v>20</v>
      </c>
      <c r="E21" s="129">
        <v>0</v>
      </c>
      <c r="F21" s="129">
        <v>20</v>
      </c>
      <c r="G21" s="133">
        <v>3.996</v>
      </c>
      <c r="H21" s="133">
        <v>7.6</v>
      </c>
      <c r="I21" s="133">
        <v>5.3280000000000003</v>
      </c>
      <c r="J21" s="133">
        <v>11.066000000000001</v>
      </c>
      <c r="K21" s="450">
        <v>9.33</v>
      </c>
      <c r="L21" s="129">
        <v>0</v>
      </c>
      <c r="M21" s="129">
        <v>0</v>
      </c>
      <c r="N21" s="129">
        <f t="shared" si="10"/>
        <v>0</v>
      </c>
      <c r="O21" s="133">
        <f>SUMIFS(Data!$H:$H,Data!$E:$E,$A21,Data!$F:$F,$B21,Data!$C:$C,1)</f>
        <v>0</v>
      </c>
      <c r="P21" s="133">
        <f>SUMIFS(Data!$H:$H,Data!$E:$E,$A21,Data!$F:$F,$B21,Data!$C:$C,2)</f>
        <v>0</v>
      </c>
      <c r="Q21" s="133">
        <f>SUMIFS(Data!$H:$H,Data!$E:$E,$A21,Data!$F:$F,$B21,Data!$C:$C,3)</f>
        <v>0</v>
      </c>
      <c r="R21" s="133">
        <f>SUMIFS(Data!$H:$H,Data!$E:$E,$A21,Data!$F:$F,$B21,Data!$C:$C,4)</f>
        <v>0</v>
      </c>
      <c r="S21" s="450">
        <f t="shared" ref="S21" si="12">SUM(O21:R21)/3</f>
        <v>0</v>
      </c>
      <c r="T21" s="442"/>
    </row>
    <row r="22" spans="1:20" ht="12" hidden="1" customHeight="1">
      <c r="A22" s="443" t="s">
        <v>8</v>
      </c>
      <c r="B22" s="13" t="s">
        <v>564</v>
      </c>
      <c r="D22" s="129">
        <v>77</v>
      </c>
      <c r="E22" s="449">
        <v>0</v>
      </c>
      <c r="F22" s="449">
        <v>0</v>
      </c>
      <c r="G22" s="133">
        <v>0</v>
      </c>
      <c r="H22" s="133">
        <v>0</v>
      </c>
      <c r="I22" s="133">
        <v>0</v>
      </c>
      <c r="J22" s="133">
        <v>0</v>
      </c>
      <c r="K22" s="450">
        <v>0</v>
      </c>
      <c r="L22" s="449">
        <v>73</v>
      </c>
      <c r="M22" s="449">
        <v>0</v>
      </c>
      <c r="N22" s="449">
        <v>0</v>
      </c>
      <c r="O22" s="133">
        <f>SUMIFS(Data!$H:$H,Data!$E:$E,$A22,Data!$F:$F,$B22,Data!$C:$C,1)</f>
        <v>0</v>
      </c>
      <c r="P22" s="133">
        <f>SUMIFS(Data!$H:$H,Data!$E:$E,$A22,Data!$F:$F,$B22,Data!$C:$C,2)</f>
        <v>0</v>
      </c>
      <c r="Q22" s="133">
        <f>SUMIFS(Data!$H:$H,Data!$E:$E,$A22,Data!$F:$F,$B22,Data!$C:$C,3)</f>
        <v>0</v>
      </c>
      <c r="R22" s="133">
        <f>SUMIFS(Data!$H:$H,Data!$E:$E,$A22,Data!$F:$F,$B22,Data!$C:$C,4)</f>
        <v>0</v>
      </c>
      <c r="S22" s="450">
        <f t="shared" si="1"/>
        <v>0</v>
      </c>
      <c r="T22" s="442"/>
    </row>
    <row r="23" spans="1:20" ht="12" hidden="1" customHeight="1">
      <c r="A23" s="446" t="s">
        <v>8</v>
      </c>
      <c r="B23" s="445" t="s">
        <v>566</v>
      </c>
      <c r="C23" s="512"/>
      <c r="D23" s="454">
        <v>97</v>
      </c>
      <c r="E23" s="454">
        <v>0</v>
      </c>
      <c r="F23" s="454">
        <v>20</v>
      </c>
      <c r="G23" s="448">
        <v>3.996</v>
      </c>
      <c r="H23" s="448">
        <v>7.6</v>
      </c>
      <c r="I23" s="448">
        <v>5.3280000000000003</v>
      </c>
      <c r="J23" s="448">
        <v>11.066000000000001</v>
      </c>
      <c r="K23" s="451">
        <v>9.33</v>
      </c>
      <c r="L23" s="454">
        <f>SUM(L19:L22)</f>
        <v>132</v>
      </c>
      <c r="M23" s="454">
        <f t="shared" ref="M23" si="13">SUM(M19:M22)</f>
        <v>19.5</v>
      </c>
      <c r="N23" s="454">
        <f t="shared" ref="N23" si="14">SUM(N19:N22)</f>
        <v>78.5</v>
      </c>
      <c r="O23" s="448">
        <f t="shared" ref="O23" si="15">SUM(O19:O22)</f>
        <v>0</v>
      </c>
      <c r="P23" s="448">
        <f t="shared" ref="P23" si="16">SUM(P19:P22)</f>
        <v>0</v>
      </c>
      <c r="Q23" s="448">
        <f t="shared" ref="Q23" si="17">SUM(Q19:Q22)</f>
        <v>21.247999999999998</v>
      </c>
      <c r="R23" s="448">
        <f t="shared" ref="R23" si="18">SUM(R19:R22)</f>
        <v>31.504999999999999</v>
      </c>
      <c r="S23" s="451">
        <f t="shared" si="1"/>
        <v>17.584333333333333</v>
      </c>
      <c r="T23" s="113">
        <f>IFERROR(S23/N23,"")</f>
        <v>0.22400424628450105</v>
      </c>
    </row>
    <row r="24" spans="1:20" ht="12" hidden="1" customHeight="1">
      <c r="A24" s="443" t="s">
        <v>10</v>
      </c>
      <c r="B24" s="13" t="s">
        <v>575</v>
      </c>
      <c r="D24" s="129">
        <v>0</v>
      </c>
      <c r="E24" s="449">
        <v>0</v>
      </c>
      <c r="F24" s="449">
        <v>0</v>
      </c>
      <c r="G24" s="133">
        <v>0</v>
      </c>
      <c r="H24" s="133">
        <v>0</v>
      </c>
      <c r="I24" s="133">
        <v>0</v>
      </c>
      <c r="J24" s="133">
        <v>0</v>
      </c>
      <c r="K24" s="133">
        <v>0</v>
      </c>
      <c r="L24" s="449">
        <v>0</v>
      </c>
      <c r="M24" s="449">
        <v>0</v>
      </c>
      <c r="N24" s="129">
        <f t="shared" ref="N24:N25" si="19">M24+L24</f>
        <v>0</v>
      </c>
      <c r="O24" s="133">
        <f>SUMIFS(Data!$H:$H,Data!$E:$E,$A24,Data!$F:$F,$B24,Data!$C:$C,1)</f>
        <v>0</v>
      </c>
      <c r="P24" s="133">
        <f>SUMIFS(Data!$H:$H,Data!$E:$E,$A24,Data!$F:$F,$B24,Data!$C:$C,2)</f>
        <v>0</v>
      </c>
      <c r="Q24" s="133">
        <f>SUMIFS(Data!$H:$H,Data!$E:$E,$A24,Data!$F:$F,$B24,Data!$C:$C,3)</f>
        <v>0</v>
      </c>
      <c r="R24" s="133">
        <f>SUMIFS(Data!$H:$H,Data!$E:$E,$A24,Data!$F:$F,$B24,Data!$C:$C,4)</f>
        <v>0</v>
      </c>
      <c r="S24" s="450">
        <f t="shared" ref="S24:S25" si="20">SUM(O24:R24)/3</f>
        <v>0</v>
      </c>
      <c r="T24" s="442"/>
    </row>
    <row r="25" spans="1:20" ht="12" hidden="1" customHeight="1">
      <c r="A25" s="443" t="s">
        <v>10</v>
      </c>
      <c r="B25" s="13" t="s">
        <v>574</v>
      </c>
      <c r="D25" s="129">
        <v>0</v>
      </c>
      <c r="E25" s="449">
        <v>0</v>
      </c>
      <c r="F25" s="449">
        <v>0</v>
      </c>
      <c r="G25" s="133">
        <v>0</v>
      </c>
      <c r="H25" s="133">
        <v>0</v>
      </c>
      <c r="I25" s="133">
        <v>0</v>
      </c>
      <c r="J25" s="133">
        <v>0</v>
      </c>
      <c r="K25" s="133">
        <v>0</v>
      </c>
      <c r="L25" s="449">
        <v>0</v>
      </c>
      <c r="M25" s="449">
        <v>0</v>
      </c>
      <c r="N25" s="129">
        <f t="shared" si="19"/>
        <v>0</v>
      </c>
      <c r="O25" s="133">
        <f>SUMIFS(Data!$H:$H,Data!$E:$E,$A25,Data!$F:$F,$B25,Data!$C:$C,1)</f>
        <v>0</v>
      </c>
      <c r="P25" s="133">
        <f>SUMIFS(Data!$H:$H,Data!$E:$E,$A25,Data!$F:$F,$B25,Data!$C:$C,2)</f>
        <v>0</v>
      </c>
      <c r="Q25" s="133">
        <f>SUMIFS(Data!$H:$H,Data!$E:$E,$A25,Data!$F:$F,$B25,Data!$C:$C,3)</f>
        <v>0</v>
      </c>
      <c r="R25" s="133">
        <f>SUMIFS(Data!$H:$H,Data!$E:$E,$A25,Data!$F:$F,$B25,Data!$C:$C,4)</f>
        <v>0</v>
      </c>
      <c r="S25" s="450">
        <f t="shared" si="20"/>
        <v>0</v>
      </c>
      <c r="T25" s="442"/>
    </row>
    <row r="26" spans="1:20" ht="12" hidden="1" customHeight="1">
      <c r="A26" s="443" t="s">
        <v>10</v>
      </c>
      <c r="B26" s="13" t="s">
        <v>564</v>
      </c>
      <c r="D26" s="129">
        <v>65</v>
      </c>
      <c r="E26" s="449">
        <v>0</v>
      </c>
      <c r="F26" s="449">
        <v>0</v>
      </c>
      <c r="G26" s="133">
        <v>0</v>
      </c>
      <c r="H26" s="133">
        <v>0</v>
      </c>
      <c r="I26" s="133">
        <v>0</v>
      </c>
      <c r="J26" s="133">
        <v>0</v>
      </c>
      <c r="K26" s="450">
        <v>0</v>
      </c>
      <c r="L26" s="449">
        <v>65</v>
      </c>
      <c r="M26" s="449">
        <v>0</v>
      </c>
      <c r="N26" s="449">
        <v>0</v>
      </c>
      <c r="O26" s="133">
        <f>SUMIFS(Data!$H:$H,Data!$E:$E,$A26,Data!$F:$F,$B26,Data!$C:$C,1)</f>
        <v>0</v>
      </c>
      <c r="P26" s="133">
        <f>SUMIFS(Data!$H:$H,Data!$E:$E,$A26,Data!$F:$F,$B26,Data!$C:$C,2)</f>
        <v>0</v>
      </c>
      <c r="Q26" s="133">
        <f>SUMIFS(Data!$H:$H,Data!$E:$E,$A26,Data!$F:$F,$B26,Data!$C:$C,3)</f>
        <v>0</v>
      </c>
      <c r="R26" s="133">
        <f>SUMIFS(Data!$H:$H,Data!$E:$E,$A26,Data!$F:$F,$B26,Data!$C:$C,4)</f>
        <v>0</v>
      </c>
      <c r="S26" s="450">
        <f t="shared" si="1"/>
        <v>0</v>
      </c>
      <c r="T26" s="442"/>
    </row>
    <row r="27" spans="1:20" ht="12" hidden="1" customHeight="1">
      <c r="A27" s="446" t="s">
        <v>10</v>
      </c>
      <c r="B27" s="445" t="s">
        <v>566</v>
      </c>
      <c r="C27" s="512"/>
      <c r="D27" s="454">
        <v>65</v>
      </c>
      <c r="E27" s="454">
        <v>0</v>
      </c>
      <c r="F27" s="454">
        <v>0</v>
      </c>
      <c r="G27" s="448">
        <v>0</v>
      </c>
      <c r="H27" s="448">
        <v>0</v>
      </c>
      <c r="I27" s="448">
        <v>0</v>
      </c>
      <c r="J27" s="448">
        <v>0</v>
      </c>
      <c r="K27" s="451">
        <v>0</v>
      </c>
      <c r="L27" s="454">
        <f>SUM(L24:L26)</f>
        <v>65</v>
      </c>
      <c r="M27" s="454">
        <f t="shared" ref="M27" si="21">SUM(M26)</f>
        <v>0</v>
      </c>
      <c r="N27" s="454">
        <f t="shared" ref="N27" si="22">SUM(N26)</f>
        <v>0</v>
      </c>
      <c r="O27" s="448">
        <f t="shared" ref="O27" si="23">SUM(O26)</f>
        <v>0</v>
      </c>
      <c r="P27" s="448">
        <f t="shared" ref="P27" si="24">SUM(P26)</f>
        <v>0</v>
      </c>
      <c r="Q27" s="448">
        <f t="shared" ref="Q27" si="25">SUM(Q26)</f>
        <v>0</v>
      </c>
      <c r="R27" s="448">
        <f t="shared" ref="R27" si="26">SUM(R26)</f>
        <v>0</v>
      </c>
      <c r="S27" s="451">
        <f t="shared" si="1"/>
        <v>0</v>
      </c>
      <c r="T27" s="113" t="str">
        <f>IFERROR(S27/N27,"")</f>
        <v/>
      </c>
    </row>
    <row r="28" spans="1:20" ht="15.75" hidden="1" customHeight="1">
      <c r="A28" s="443" t="s">
        <v>11</v>
      </c>
      <c r="B28" s="13" t="s">
        <v>571</v>
      </c>
      <c r="C28" s="478" t="s">
        <v>652</v>
      </c>
      <c r="D28" s="129">
        <v>55</v>
      </c>
      <c r="E28" s="129">
        <v>131</v>
      </c>
      <c r="F28" s="129">
        <v>186</v>
      </c>
      <c r="G28" s="133">
        <v>92.178999999999803</v>
      </c>
      <c r="H28" s="133">
        <v>105.074</v>
      </c>
      <c r="I28" s="133">
        <v>96.706999999999695</v>
      </c>
      <c r="J28" s="133">
        <v>87.319000000000003</v>
      </c>
      <c r="K28" s="133">
        <v>127.09299999999985</v>
      </c>
      <c r="L28" s="129">
        <v>0</v>
      </c>
      <c r="M28" s="129">
        <v>0</v>
      </c>
      <c r="N28" s="129">
        <f t="shared" ref="N28:N29" si="27">M28+L28</f>
        <v>0</v>
      </c>
      <c r="O28" s="133">
        <f>SUMIFS(Data!$H:$H,Data!$E:$E,$A28,Data!$F:$F,$B28,Data!$C:$C,1)</f>
        <v>0</v>
      </c>
      <c r="P28" s="133">
        <f>SUMIFS(Data!$H:$H,Data!$E:$E,$A28,Data!$F:$F,$B28,Data!$C:$C,2)</f>
        <v>0</v>
      </c>
      <c r="Q28" s="133">
        <f>SUMIFS(Data!$H:$H,Data!$E:$E,$A28,Data!$F:$F,$B28,Data!$C:$C,3)</f>
        <v>0</v>
      </c>
      <c r="R28" s="133">
        <f>SUMIFS(Data!$H:$H,Data!$E:$E,$A28,Data!$F:$F,$B28,Data!$C:$C,4)</f>
        <v>0</v>
      </c>
      <c r="S28" s="450">
        <f t="shared" si="1"/>
        <v>0</v>
      </c>
      <c r="T28" s="442"/>
    </row>
    <row r="29" spans="1:20" ht="12" hidden="1" customHeight="1">
      <c r="A29" s="443" t="s">
        <v>11</v>
      </c>
      <c r="B29" s="13" t="s">
        <v>572</v>
      </c>
      <c r="C29" s="478" t="s">
        <v>653</v>
      </c>
      <c r="D29" s="129">
        <v>4</v>
      </c>
      <c r="E29" s="129">
        <v>346</v>
      </c>
      <c r="F29" s="129">
        <v>350</v>
      </c>
      <c r="G29" s="133">
        <v>76.574999999999804</v>
      </c>
      <c r="H29" s="133">
        <v>227.230999999999</v>
      </c>
      <c r="I29" s="133">
        <v>205.70399999999901</v>
      </c>
      <c r="J29" s="133">
        <v>188.67599999999899</v>
      </c>
      <c r="K29" s="450">
        <v>232.72866666666562</v>
      </c>
      <c r="L29" s="129">
        <v>0</v>
      </c>
      <c r="M29" s="129">
        <v>0</v>
      </c>
      <c r="N29" s="129">
        <f t="shared" si="27"/>
        <v>0</v>
      </c>
      <c r="O29" s="133">
        <f>SUMIFS(Data!$H:$H,Data!$E:$E,$A29,Data!$F:$F,$B29,Data!$C:$C,1)</f>
        <v>0</v>
      </c>
      <c r="P29" s="133">
        <f>SUMIFS(Data!$H:$H,Data!$E:$E,$A29,Data!$F:$F,$B29,Data!$C:$C,2)</f>
        <v>0</v>
      </c>
      <c r="Q29" s="133">
        <f>SUMIFS(Data!$H:$H,Data!$E:$E,$A29,Data!$F:$F,$B29,Data!$C:$C,3)</f>
        <v>0</v>
      </c>
      <c r="R29" s="133">
        <f>SUMIFS(Data!$H:$H,Data!$E:$E,$A29,Data!$F:$F,$B29,Data!$C:$C,4)</f>
        <v>0</v>
      </c>
      <c r="S29" s="450">
        <f t="shared" si="1"/>
        <v>0</v>
      </c>
      <c r="T29" s="442"/>
    </row>
    <row r="30" spans="1:20" ht="12" hidden="1" customHeight="1">
      <c r="A30" s="443" t="s">
        <v>11</v>
      </c>
      <c r="B30" s="13" t="s">
        <v>564</v>
      </c>
      <c r="D30" s="129">
        <v>143</v>
      </c>
      <c r="E30" s="449">
        <v>0</v>
      </c>
      <c r="F30" s="449">
        <v>0</v>
      </c>
      <c r="G30" s="133">
        <v>0</v>
      </c>
      <c r="H30" s="133">
        <v>0</v>
      </c>
      <c r="I30" s="133">
        <v>0</v>
      </c>
      <c r="J30" s="133">
        <v>0</v>
      </c>
      <c r="K30" s="450">
        <v>0</v>
      </c>
      <c r="L30" s="449">
        <v>185</v>
      </c>
      <c r="M30" s="449">
        <v>0</v>
      </c>
      <c r="N30" s="449">
        <v>0</v>
      </c>
      <c r="O30" s="133"/>
      <c r="P30" s="133"/>
      <c r="Q30" s="133"/>
      <c r="R30" s="133"/>
      <c r="S30" s="450"/>
      <c r="T30" s="442"/>
    </row>
    <row r="31" spans="1:20" ht="12" hidden="1" customHeight="1">
      <c r="A31" s="446" t="s">
        <v>11</v>
      </c>
      <c r="B31" s="445" t="s">
        <v>566</v>
      </c>
      <c r="C31" s="512"/>
      <c r="D31" s="454">
        <v>202</v>
      </c>
      <c r="E31" s="454">
        <v>477</v>
      </c>
      <c r="F31" s="454">
        <v>536</v>
      </c>
      <c r="G31" s="448">
        <v>168.75399999999962</v>
      </c>
      <c r="H31" s="448">
        <v>332.30499999999898</v>
      </c>
      <c r="I31" s="448">
        <v>302.41099999999869</v>
      </c>
      <c r="J31" s="448">
        <v>275.99499999999898</v>
      </c>
      <c r="K31" s="451">
        <v>359.82166666666541</v>
      </c>
      <c r="L31" s="454">
        <f t="shared" ref="L31:S31" si="28">SUM(L28:L30)</f>
        <v>185</v>
      </c>
      <c r="M31" s="454">
        <f t="shared" si="28"/>
        <v>0</v>
      </c>
      <c r="N31" s="454">
        <f t="shared" si="28"/>
        <v>0</v>
      </c>
      <c r="O31" s="448">
        <f t="shared" si="28"/>
        <v>0</v>
      </c>
      <c r="P31" s="448">
        <f t="shared" si="28"/>
        <v>0</v>
      </c>
      <c r="Q31" s="448">
        <f t="shared" si="28"/>
        <v>0</v>
      </c>
      <c r="R31" s="448">
        <f t="shared" si="28"/>
        <v>0</v>
      </c>
      <c r="S31" s="451">
        <f t="shared" si="28"/>
        <v>0</v>
      </c>
      <c r="T31" s="113" t="str">
        <f>IFERROR(S31/N31,"")</f>
        <v/>
      </c>
    </row>
    <row r="32" spans="1:20" ht="12" hidden="1" customHeight="1">
      <c r="A32" s="443" t="s">
        <v>13</v>
      </c>
      <c r="B32" s="13" t="s">
        <v>573</v>
      </c>
      <c r="C32" s="478" t="s">
        <v>654</v>
      </c>
      <c r="D32" s="129">
        <v>4</v>
      </c>
      <c r="E32" s="129">
        <v>99</v>
      </c>
      <c r="F32" s="129">
        <v>103</v>
      </c>
      <c r="G32" s="133">
        <v>17.187000000000001</v>
      </c>
      <c r="H32" s="133">
        <v>47.821999999999903</v>
      </c>
      <c r="I32" s="133">
        <v>46.5579999999999</v>
      </c>
      <c r="J32" s="133">
        <v>54.086999999999897</v>
      </c>
      <c r="K32" s="450">
        <v>55.217999999999904</v>
      </c>
      <c r="L32" s="129">
        <v>0</v>
      </c>
      <c r="M32" s="129">
        <v>0</v>
      </c>
      <c r="N32" s="129">
        <f t="shared" ref="N32:N33" si="29">M32+L32</f>
        <v>0</v>
      </c>
      <c r="O32" s="133">
        <f>SUMIFS(Data!$H:$H,Data!$E:$E,$A32,Data!$F:$F,$B32,Data!$C:$C,1)</f>
        <v>0</v>
      </c>
      <c r="P32" s="133">
        <f>SUMIFS(Data!$H:$H,Data!$E:$E,$A32,Data!$F:$F,$B32,Data!$C:$C,2)</f>
        <v>0</v>
      </c>
      <c r="Q32" s="133">
        <f>SUMIFS(Data!$H:$H,Data!$E:$E,$A32,Data!$F:$F,$B32,Data!$C:$C,3)</f>
        <v>0</v>
      </c>
      <c r="R32" s="133">
        <f>SUMIFS(Data!$H:$H,Data!$E:$E,$A32,Data!$F:$F,$B32,Data!$C:$C,4)</f>
        <v>0</v>
      </c>
      <c r="S32" s="450">
        <f t="shared" si="1"/>
        <v>0</v>
      </c>
      <c r="T32" s="442"/>
    </row>
    <row r="33" spans="1:20" ht="12" hidden="1" customHeight="1">
      <c r="A33" s="443" t="s">
        <v>13</v>
      </c>
      <c r="B33" s="13" t="s">
        <v>569</v>
      </c>
      <c r="C33" s="478" t="s">
        <v>655</v>
      </c>
      <c r="D33" s="129">
        <v>17</v>
      </c>
      <c r="E33" s="129">
        <v>0</v>
      </c>
      <c r="F33" s="129">
        <v>17</v>
      </c>
      <c r="G33" s="133">
        <v>6.9349999999999996</v>
      </c>
      <c r="H33" s="133">
        <v>21.654</v>
      </c>
      <c r="I33" s="133">
        <v>20.802</v>
      </c>
      <c r="J33" s="133">
        <v>27.353000000000002</v>
      </c>
      <c r="K33" s="450">
        <v>25.581333333333333</v>
      </c>
      <c r="L33" s="129">
        <v>0</v>
      </c>
      <c r="M33" s="129">
        <v>0</v>
      </c>
      <c r="N33" s="129">
        <f t="shared" si="29"/>
        <v>0</v>
      </c>
      <c r="O33" s="133">
        <f>SUMIFS(Data!$H:$H,Data!$E:$E,$A33,Data!$F:$F,$B33,Data!$C:$C,1)</f>
        <v>0</v>
      </c>
      <c r="P33" s="133">
        <f>SUMIFS(Data!$H:$H,Data!$E:$E,$A33,Data!$F:$F,$B33,Data!$C:$C,2)</f>
        <v>0</v>
      </c>
      <c r="Q33" s="133">
        <f>SUMIFS(Data!$H:$H,Data!$E:$E,$A33,Data!$F:$F,$B33,Data!$C:$C,3)</f>
        <v>0</v>
      </c>
      <c r="R33" s="133">
        <f>SUMIFS(Data!$H:$H,Data!$E:$E,$A33,Data!$F:$F,$B33,Data!$C:$C,4)</f>
        <v>0</v>
      </c>
      <c r="S33" s="450">
        <f t="shared" si="1"/>
        <v>0</v>
      </c>
      <c r="T33" s="442"/>
    </row>
    <row r="34" spans="1:20" ht="12" hidden="1" customHeight="1">
      <c r="A34" s="443" t="s">
        <v>13</v>
      </c>
      <c r="B34" s="13" t="s">
        <v>564</v>
      </c>
      <c r="D34" s="129"/>
      <c r="E34" s="129"/>
      <c r="F34" s="129"/>
      <c r="G34" s="133"/>
      <c r="H34" s="133"/>
      <c r="I34" s="133"/>
      <c r="J34" s="133"/>
      <c r="K34" s="450"/>
      <c r="L34" s="129">
        <v>21</v>
      </c>
      <c r="M34" s="129"/>
      <c r="N34" s="129"/>
      <c r="O34" s="133"/>
      <c r="P34" s="133"/>
      <c r="Q34" s="133"/>
      <c r="R34" s="133"/>
      <c r="S34" s="450"/>
      <c r="T34" s="442"/>
    </row>
    <row r="35" spans="1:20" ht="12" hidden="1" customHeight="1">
      <c r="A35" s="446" t="s">
        <v>13</v>
      </c>
      <c r="B35" s="445" t="s">
        <v>566</v>
      </c>
      <c r="C35" s="512"/>
      <c r="D35" s="454">
        <v>21</v>
      </c>
      <c r="E35" s="454">
        <v>99</v>
      </c>
      <c r="F35" s="454">
        <v>120</v>
      </c>
      <c r="G35" s="448">
        <v>24.122</v>
      </c>
      <c r="H35" s="448">
        <v>69.4759999999999</v>
      </c>
      <c r="I35" s="448">
        <v>67.3599999999999</v>
      </c>
      <c r="J35" s="448">
        <v>81.439999999999898</v>
      </c>
      <c r="K35" s="451">
        <v>80.799333333333223</v>
      </c>
      <c r="L35" s="454">
        <f>SUM(L32:L34)</f>
        <v>21</v>
      </c>
      <c r="M35" s="454">
        <f t="shared" ref="M35" si="30">SUM(M32:M33)</f>
        <v>0</v>
      </c>
      <c r="N35" s="454">
        <f t="shared" ref="N35" si="31">SUM(N32:N33)</f>
        <v>0</v>
      </c>
      <c r="O35" s="448">
        <f t="shared" ref="O35" si="32">SUM(O32:O33)</f>
        <v>0</v>
      </c>
      <c r="P35" s="448">
        <f t="shared" ref="P35" si="33">SUM(P32:P33)</f>
        <v>0</v>
      </c>
      <c r="Q35" s="448">
        <f t="shared" ref="Q35" si="34">SUM(Q32:Q33)</f>
        <v>0</v>
      </c>
      <c r="R35" s="448">
        <f t="shared" ref="R35" si="35">SUM(R32:R33)</f>
        <v>0</v>
      </c>
      <c r="S35" s="451">
        <f t="shared" si="1"/>
        <v>0</v>
      </c>
      <c r="T35" s="113" t="str">
        <f>IFERROR(S35/N35,"")</f>
        <v/>
      </c>
    </row>
    <row r="36" spans="1:20" ht="12" hidden="1" customHeight="1">
      <c r="A36" s="443" t="s">
        <v>15</v>
      </c>
      <c r="B36" s="330" t="s">
        <v>574</v>
      </c>
      <c r="C36" s="507" t="s">
        <v>688</v>
      </c>
      <c r="D36" s="129">
        <v>63</v>
      </c>
      <c r="E36" s="129">
        <v>22</v>
      </c>
      <c r="F36" s="129">
        <v>85</v>
      </c>
      <c r="G36" s="133">
        <v>9.2260000000000009</v>
      </c>
      <c r="H36" s="133">
        <v>29.908999999999899</v>
      </c>
      <c r="I36" s="133">
        <v>22.68</v>
      </c>
      <c r="J36" s="133">
        <v>17.751999999999999</v>
      </c>
      <c r="K36" s="450">
        <v>26.522333333333297</v>
      </c>
      <c r="L36" s="129">
        <v>0</v>
      </c>
      <c r="M36" s="129">
        <v>0</v>
      </c>
      <c r="N36" s="129">
        <v>0</v>
      </c>
      <c r="O36" s="133">
        <f>SUMIFS(Data!$H:$H,Data!$E:$E,$A36,Data!$F:$F,$B36,Data!$C:$C,1)</f>
        <v>0</v>
      </c>
      <c r="P36" s="133">
        <f>SUMIFS(Data!$H:$H,Data!$E:$E,$A36,Data!$F:$F,$B36,Data!$C:$C,2)</f>
        <v>0</v>
      </c>
      <c r="Q36" s="133">
        <f>SUMIFS(Data!$H:$H,Data!$E:$E,$A36,Data!$F:$F,$B36,Data!$C:$C,3)</f>
        <v>0</v>
      </c>
      <c r="R36" s="133">
        <f>SUMIFS(Data!$H:$H,Data!$E:$E,$A36,Data!$F:$F,$B36,Data!$C:$C,4)</f>
        <v>0</v>
      </c>
      <c r="S36" s="450">
        <f t="shared" si="1"/>
        <v>0</v>
      </c>
      <c r="T36" s="442"/>
    </row>
    <row r="37" spans="1:20" ht="25.5" hidden="1">
      <c r="A37" s="443" t="s">
        <v>15</v>
      </c>
      <c r="B37" s="330" t="s">
        <v>568</v>
      </c>
      <c r="C37" s="507" t="s">
        <v>689</v>
      </c>
      <c r="D37" s="129">
        <v>12</v>
      </c>
      <c r="E37" s="129">
        <v>100</v>
      </c>
      <c r="F37" s="129">
        <v>112</v>
      </c>
      <c r="G37" s="133">
        <v>47.442999999999998</v>
      </c>
      <c r="H37" s="133">
        <v>68.363999999999905</v>
      </c>
      <c r="I37" s="133">
        <v>67.537999999999897</v>
      </c>
      <c r="J37" s="133">
        <v>54.691999999999901</v>
      </c>
      <c r="K37" s="450">
        <v>79.34566666666656</v>
      </c>
      <c r="L37" s="129">
        <v>0</v>
      </c>
      <c r="M37" s="129">
        <v>0</v>
      </c>
      <c r="N37" s="129">
        <v>0</v>
      </c>
      <c r="O37" s="133">
        <f>SUMIFS(Data!$H:$H,Data!$E:$E,$A37,Data!$F:$F,$B37,Data!$C:$C,1)</f>
        <v>0</v>
      </c>
      <c r="P37" s="133">
        <f>SUMIFS(Data!$H:$H,Data!$E:$E,$A37,Data!$F:$F,$B37,Data!$C:$C,2)</f>
        <v>0</v>
      </c>
      <c r="Q37" s="133">
        <f>SUMIFS(Data!$H:$H,Data!$E:$E,$A37,Data!$F:$F,$B37,Data!$C:$C,3)</f>
        <v>0</v>
      </c>
      <c r="R37" s="133">
        <f>SUMIFS(Data!$H:$H,Data!$E:$E,$A37,Data!$F:$F,$B37,Data!$C:$C,4)</f>
        <v>0</v>
      </c>
      <c r="S37" s="480">
        <f t="shared" si="1"/>
        <v>0</v>
      </c>
      <c r="T37" s="442"/>
    </row>
    <row r="38" spans="1:20" ht="12.75" hidden="1">
      <c r="A38" s="443" t="s">
        <v>15</v>
      </c>
      <c r="B38" s="330" t="s">
        <v>564</v>
      </c>
      <c r="C38" s="507"/>
      <c r="D38" s="129"/>
      <c r="E38" s="129"/>
      <c r="F38" s="129"/>
      <c r="G38" s="133"/>
      <c r="H38" s="133"/>
      <c r="I38" s="133"/>
      <c r="J38" s="133"/>
      <c r="K38" s="450"/>
      <c r="L38" s="129">
        <v>38</v>
      </c>
      <c r="M38" s="129"/>
      <c r="N38" s="129"/>
      <c r="O38" s="133"/>
      <c r="P38" s="133"/>
      <c r="Q38" s="133"/>
      <c r="R38" s="133"/>
      <c r="S38" s="480"/>
      <c r="T38" s="442"/>
    </row>
    <row r="39" spans="1:20" ht="12" hidden="1" customHeight="1">
      <c r="A39" s="446" t="s">
        <v>15</v>
      </c>
      <c r="B39" s="445" t="s">
        <v>566</v>
      </c>
      <c r="C39" s="512"/>
      <c r="D39" s="454">
        <v>75</v>
      </c>
      <c r="E39" s="454">
        <v>122</v>
      </c>
      <c r="F39" s="454">
        <v>197</v>
      </c>
      <c r="G39" s="448">
        <v>56.668999999999997</v>
      </c>
      <c r="H39" s="448">
        <v>98.272999999999797</v>
      </c>
      <c r="I39" s="448">
        <v>90.217999999999904</v>
      </c>
      <c r="J39" s="448">
        <v>72.443999999999903</v>
      </c>
      <c r="K39" s="451">
        <v>105.86799999999987</v>
      </c>
      <c r="L39" s="454">
        <f>SUM(L36:L38)</f>
        <v>38</v>
      </c>
      <c r="M39" s="454">
        <f>SUM(M36:M37)</f>
        <v>0</v>
      </c>
      <c r="N39" s="454">
        <f>SUM(N36:N37)</f>
        <v>0</v>
      </c>
      <c r="O39" s="448">
        <f t="shared" ref="O39:R39" si="36">SUM(O36:O37)</f>
        <v>0</v>
      </c>
      <c r="P39" s="448">
        <f t="shared" si="36"/>
        <v>0</v>
      </c>
      <c r="Q39" s="448">
        <f t="shared" si="36"/>
        <v>0</v>
      </c>
      <c r="R39" s="448">
        <f t="shared" si="36"/>
        <v>0</v>
      </c>
      <c r="S39" s="451">
        <f t="shared" si="1"/>
        <v>0</v>
      </c>
      <c r="T39" s="113" t="str">
        <f>IFERROR(S39/N39,"")</f>
        <v/>
      </c>
    </row>
    <row r="40" spans="1:20" ht="18" hidden="1" customHeight="1">
      <c r="A40" s="443" t="s">
        <v>17</v>
      </c>
      <c r="B40" s="330" t="s">
        <v>575</v>
      </c>
      <c r="C40" s="479" t="s">
        <v>656</v>
      </c>
      <c r="D40" s="129">
        <v>39</v>
      </c>
      <c r="E40" s="129">
        <v>20</v>
      </c>
      <c r="F40" s="129">
        <v>59</v>
      </c>
      <c r="G40" s="133">
        <v>8.5150000000000006</v>
      </c>
      <c r="H40" s="133">
        <v>18.757999999999999</v>
      </c>
      <c r="I40" s="133">
        <v>20.408000000000001</v>
      </c>
      <c r="J40" s="133">
        <v>17.344000000000001</v>
      </c>
      <c r="K40" s="133">
        <v>21.675000000000001</v>
      </c>
      <c r="L40" s="129">
        <v>0</v>
      </c>
      <c r="M40" s="129">
        <v>0</v>
      </c>
      <c r="N40" s="129">
        <f>M40+L40</f>
        <v>0</v>
      </c>
      <c r="O40" s="133">
        <f>SUMIFS(Data!$H:$H,Data!$E:$E,$A40,Data!$F:$F,$B40,Data!$C:$C,1)</f>
        <v>0</v>
      </c>
      <c r="P40" s="133">
        <f>SUMIFS(Data!$H:$H,Data!$E:$E,$A40,Data!$F:$F,$B40,Data!$C:$C,2)</f>
        <v>0</v>
      </c>
      <c r="Q40" s="133">
        <f>SUMIFS(Data!$H:$H,Data!$E:$E,$A40,Data!$F:$F,$B40,Data!$C:$C,3)</f>
        <v>0</v>
      </c>
      <c r="R40" s="133">
        <f>SUMIFS(Data!$H:$H,Data!$E:$E,$A40,Data!$F:$F,$B40,Data!$C:$C,4)</f>
        <v>0</v>
      </c>
      <c r="S40" s="450">
        <f t="shared" si="1"/>
        <v>0</v>
      </c>
      <c r="T40" s="442"/>
    </row>
    <row r="41" spans="1:20" ht="12.75" hidden="1">
      <c r="A41" s="443" t="s">
        <v>17</v>
      </c>
      <c r="B41" s="330" t="s">
        <v>564</v>
      </c>
      <c r="C41" s="479"/>
      <c r="D41" s="129"/>
      <c r="E41" s="129"/>
      <c r="F41" s="129"/>
      <c r="G41" s="133"/>
      <c r="H41" s="133"/>
      <c r="I41" s="133"/>
      <c r="J41" s="133"/>
      <c r="K41" s="450"/>
      <c r="L41" s="129">
        <v>45</v>
      </c>
      <c r="M41" s="129"/>
      <c r="N41" s="129"/>
      <c r="O41" s="133"/>
      <c r="P41" s="133"/>
      <c r="Q41" s="133"/>
      <c r="R41" s="133"/>
      <c r="S41" s="450"/>
      <c r="T41" s="442"/>
    </row>
    <row r="42" spans="1:20" ht="12" hidden="1" customHeight="1">
      <c r="A42" s="446" t="s">
        <v>17</v>
      </c>
      <c r="B42" s="445" t="s">
        <v>566</v>
      </c>
      <c r="C42" s="512"/>
      <c r="D42" s="454">
        <v>39</v>
      </c>
      <c r="E42" s="454">
        <v>20</v>
      </c>
      <c r="F42" s="454">
        <v>59</v>
      </c>
      <c r="G42" s="448">
        <v>8.5150000000000006</v>
      </c>
      <c r="H42" s="448">
        <v>18.757999999999999</v>
      </c>
      <c r="I42" s="448">
        <v>20.408000000000001</v>
      </c>
      <c r="J42" s="448">
        <v>17.344000000000001</v>
      </c>
      <c r="K42" s="451">
        <v>21.675000000000001</v>
      </c>
      <c r="L42" s="454">
        <f>SUM(L40:L41)</f>
        <v>45</v>
      </c>
      <c r="M42" s="454">
        <f>SUM(M40:M40)</f>
        <v>0</v>
      </c>
      <c r="N42" s="454">
        <f>SUM(N40:N40)</f>
        <v>0</v>
      </c>
      <c r="O42" s="448">
        <f t="shared" ref="O42:R42" si="37">SUM(O40:O40)</f>
        <v>0</v>
      </c>
      <c r="P42" s="448">
        <f t="shared" si="37"/>
        <v>0</v>
      </c>
      <c r="Q42" s="448">
        <f t="shared" si="37"/>
        <v>0</v>
      </c>
      <c r="R42" s="448">
        <f t="shared" si="37"/>
        <v>0</v>
      </c>
      <c r="S42" s="451">
        <f t="shared" si="1"/>
        <v>0</v>
      </c>
      <c r="T42" s="113" t="str">
        <f>IFERROR(S42/N42,"")</f>
        <v/>
      </c>
    </row>
    <row r="43" spans="1:20" ht="12" hidden="1" customHeight="1">
      <c r="A43" s="443" t="s">
        <v>18</v>
      </c>
      <c r="B43" s="444" t="s">
        <v>576</v>
      </c>
      <c r="C43" s="479" t="s">
        <v>548</v>
      </c>
      <c r="D43" s="129">
        <v>0</v>
      </c>
      <c r="E43" s="129">
        <v>0</v>
      </c>
      <c r="F43" s="129">
        <v>0</v>
      </c>
      <c r="G43" s="133">
        <v>0</v>
      </c>
      <c r="H43" s="133">
        <v>0</v>
      </c>
      <c r="I43" s="133">
        <v>0</v>
      </c>
      <c r="J43" s="133">
        <v>0</v>
      </c>
      <c r="K43" s="450">
        <v>0</v>
      </c>
      <c r="L43" s="129">
        <v>0</v>
      </c>
      <c r="M43" s="129">
        <v>0</v>
      </c>
      <c r="N43" s="129">
        <f>M43+L43</f>
        <v>0</v>
      </c>
      <c r="O43" s="133">
        <f>SUMIFS(Data!$H:$H,Data!$E:$E,$A43,Data!$F:$F,$B43,Data!$C:$C,1)</f>
        <v>0</v>
      </c>
      <c r="P43" s="133">
        <f>SUMIFS(Data!$H:$H,Data!$E:$E,$A43,Data!$F:$F,$B43,Data!$C:$C,2)</f>
        <v>0</v>
      </c>
      <c r="Q43" s="133">
        <f>SUMIFS(Data!$H:$H,Data!$E:$E,$A43,Data!$F:$F,$B43,Data!$C:$C,3)</f>
        <v>0</v>
      </c>
      <c r="R43" s="133">
        <f>SUMIFS(Data!$H:$H,Data!$E:$E,$A43,Data!$F:$F,$B43,Data!$C:$C,4)</f>
        <v>0</v>
      </c>
      <c r="S43" s="450">
        <f t="shared" si="1"/>
        <v>0</v>
      </c>
      <c r="T43" s="442"/>
    </row>
    <row r="44" spans="1:20" ht="12" hidden="1" customHeight="1">
      <c r="A44" s="443" t="s">
        <v>18</v>
      </c>
      <c r="B44" s="444" t="s">
        <v>564</v>
      </c>
      <c r="C44" s="479"/>
      <c r="D44" s="129"/>
      <c r="E44" s="129"/>
      <c r="F44" s="129"/>
      <c r="G44" s="133">
        <v>0</v>
      </c>
      <c r="H44" s="133">
        <v>0</v>
      </c>
      <c r="I44" s="133">
        <v>0</v>
      </c>
      <c r="J44" s="133">
        <v>0</v>
      </c>
      <c r="K44" s="133">
        <v>0</v>
      </c>
      <c r="L44" s="129">
        <v>0</v>
      </c>
      <c r="M44" s="129"/>
      <c r="N44" s="129"/>
      <c r="O44" s="133"/>
      <c r="P44" s="133"/>
      <c r="Q44" s="133"/>
      <c r="R44" s="133"/>
      <c r="S44" s="450"/>
      <c r="T44" s="442"/>
    </row>
    <row r="45" spans="1:20" ht="12" hidden="1" customHeight="1">
      <c r="A45" s="446" t="s">
        <v>18</v>
      </c>
      <c r="B45" s="445" t="s">
        <v>566</v>
      </c>
      <c r="C45" s="512"/>
      <c r="D45" s="454">
        <v>0</v>
      </c>
      <c r="E45" s="454">
        <v>0</v>
      </c>
      <c r="F45" s="454">
        <v>0</v>
      </c>
      <c r="G45" s="448">
        <v>0</v>
      </c>
      <c r="H45" s="448">
        <v>0</v>
      </c>
      <c r="I45" s="448">
        <v>0</v>
      </c>
      <c r="J45" s="448">
        <v>0</v>
      </c>
      <c r="K45" s="451">
        <v>0</v>
      </c>
      <c r="L45" s="454">
        <f>SUM(L43:L44)</f>
        <v>0</v>
      </c>
      <c r="M45" s="454">
        <f t="shared" ref="M45:N45" si="38">SUM(M43:M44)</f>
        <v>0</v>
      </c>
      <c r="N45" s="454">
        <f t="shared" si="38"/>
        <v>0</v>
      </c>
      <c r="O45" s="448">
        <f t="shared" ref="O45:R45" si="39">SUM(O43:O43)</f>
        <v>0</v>
      </c>
      <c r="P45" s="448">
        <f t="shared" si="39"/>
        <v>0</v>
      </c>
      <c r="Q45" s="448">
        <f t="shared" si="39"/>
        <v>0</v>
      </c>
      <c r="R45" s="448">
        <f t="shared" si="39"/>
        <v>0</v>
      </c>
      <c r="S45" s="451">
        <f t="shared" si="1"/>
        <v>0</v>
      </c>
      <c r="T45" s="113" t="str">
        <f>IFERROR(S45/N45,"")</f>
        <v/>
      </c>
    </row>
    <row r="46" spans="1:20" ht="12.75" hidden="1" customHeight="1">
      <c r="A46" s="443" t="s">
        <v>19</v>
      </c>
      <c r="B46" s="330" t="s">
        <v>569</v>
      </c>
      <c r="C46" s="507" t="s">
        <v>731</v>
      </c>
      <c r="D46" s="129">
        <v>9</v>
      </c>
      <c r="E46" s="129">
        <v>15</v>
      </c>
      <c r="F46" s="129">
        <v>24</v>
      </c>
      <c r="G46" s="133">
        <v>2.532</v>
      </c>
      <c r="H46" s="133">
        <v>12.864000000000001</v>
      </c>
      <c r="I46" s="133">
        <v>9.9860000000000007</v>
      </c>
      <c r="J46" s="133">
        <v>18.132000000000001</v>
      </c>
      <c r="K46" s="450">
        <v>14.504666666666667</v>
      </c>
      <c r="L46" s="129">
        <v>0</v>
      </c>
      <c r="M46" s="129">
        <v>0</v>
      </c>
      <c r="N46" s="129">
        <f t="shared" ref="N46:N47" si="40">M46+L46</f>
        <v>0</v>
      </c>
      <c r="O46" s="133">
        <f>SUMIFS(Data!$H:$H,Data!$E:$E,$A46,Data!$F:$F,$B46,Data!$C:$C,1)</f>
        <v>0</v>
      </c>
      <c r="P46" s="133">
        <f>SUMIFS(Data!$H:$H,Data!$E:$E,$A46,Data!$F:$F,$B46,Data!$C:$C,2)</f>
        <v>0</v>
      </c>
      <c r="Q46" s="133">
        <f>SUMIFS(Data!$H:$H,Data!$E:$E,$A46,Data!$F:$F,$B46,Data!$C:$C,3)</f>
        <v>0</v>
      </c>
      <c r="R46" s="133">
        <f>SUMIFS(Data!$H:$H,Data!$E:$E,$A46,Data!$F:$F,$B46,Data!$C:$C,4)</f>
        <v>0</v>
      </c>
      <c r="S46" s="450">
        <f t="shared" si="1"/>
        <v>0</v>
      </c>
      <c r="T46" s="442"/>
    </row>
    <row r="47" spans="1:20" ht="12.75" customHeight="1">
      <c r="A47" s="443" t="s">
        <v>19</v>
      </c>
      <c r="B47" s="330" t="s">
        <v>755</v>
      </c>
      <c r="C47" s="507"/>
      <c r="D47" s="129"/>
      <c r="E47" s="129"/>
      <c r="F47" s="129"/>
      <c r="G47" s="133"/>
      <c r="H47" s="133"/>
      <c r="I47" s="133"/>
      <c r="J47" s="133"/>
      <c r="K47" s="450"/>
      <c r="L47" s="129">
        <v>13</v>
      </c>
      <c r="M47" s="129">
        <v>44.9</v>
      </c>
      <c r="N47" s="129">
        <f t="shared" si="40"/>
        <v>57.9</v>
      </c>
      <c r="O47" s="133">
        <f>SUMIFS(Data!$H:$H,Data!$E:$E,$A47,Data!$F:$F,$B47,Data!$C:$C,1)</f>
        <v>0</v>
      </c>
      <c r="P47" s="133">
        <f>SUMIFS(Data!$H:$H,Data!$E:$E,$A47,Data!$F:$F,$B47,Data!$C:$C,2)</f>
        <v>0</v>
      </c>
      <c r="Q47" s="133">
        <f>SUMIFS(Data!$H:$H,Data!$E:$E,$A47,Data!$F:$F,$B47,Data!$C:$C,3)</f>
        <v>70.145000000000095</v>
      </c>
      <c r="R47" s="133">
        <f>SUMIFS(Data!$H:$H,Data!$E:$E,$A47,Data!$F:$F,$B47,Data!$C:$C,4)</f>
        <v>58.757999999999903</v>
      </c>
      <c r="S47" s="450">
        <f t="shared" ref="S47" si="41">SUM(O47:R47)/3</f>
        <v>42.967666666666666</v>
      </c>
      <c r="T47" s="442"/>
    </row>
    <row r="48" spans="1:20" ht="12" hidden="1" customHeight="1">
      <c r="A48" s="443" t="s">
        <v>19</v>
      </c>
      <c r="B48" s="13" t="s">
        <v>564</v>
      </c>
      <c r="D48" s="129">
        <v>39</v>
      </c>
      <c r="E48" s="129">
        <v>0</v>
      </c>
      <c r="F48" s="129">
        <v>0</v>
      </c>
      <c r="G48" s="133">
        <v>0</v>
      </c>
      <c r="H48" s="133">
        <v>0</v>
      </c>
      <c r="I48" s="133">
        <v>0</v>
      </c>
      <c r="J48" s="133">
        <v>0</v>
      </c>
      <c r="K48" s="450">
        <v>0</v>
      </c>
      <c r="L48" s="129">
        <v>48</v>
      </c>
      <c r="M48" s="129">
        <v>0</v>
      </c>
      <c r="N48" s="129">
        <v>0</v>
      </c>
      <c r="O48" s="133">
        <f>SUMIFS(Data!$H:$H,Data!$E:$E,$A48,Data!$F:$F,$B48,Data!$C:$C,1)</f>
        <v>0</v>
      </c>
      <c r="P48" s="133">
        <f>SUMIFS(Data!$H:$H,Data!$E:$E,$A48,Data!$F:$F,$B48,Data!$C:$C,2)</f>
        <v>0</v>
      </c>
      <c r="Q48" s="133">
        <f>SUMIFS(Data!$H:$H,Data!$E:$E,$A48,Data!$F:$F,$B48,Data!$C:$C,3)</f>
        <v>0</v>
      </c>
      <c r="R48" s="133">
        <f>SUMIFS(Data!$H:$H,Data!$E:$E,$A48,Data!$F:$F,$B48,Data!$C:$C,4)</f>
        <v>0</v>
      </c>
      <c r="S48" s="450">
        <f t="shared" si="1"/>
        <v>0</v>
      </c>
      <c r="T48" s="442"/>
    </row>
    <row r="49" spans="1:180" ht="12" hidden="1" customHeight="1">
      <c r="A49" s="446" t="s">
        <v>19</v>
      </c>
      <c r="B49" s="445" t="s">
        <v>566</v>
      </c>
      <c r="C49" s="512"/>
      <c r="D49" s="454">
        <v>48</v>
      </c>
      <c r="E49" s="454">
        <v>15</v>
      </c>
      <c r="F49" s="454">
        <v>24</v>
      </c>
      <c r="G49" s="448">
        <v>2.532</v>
      </c>
      <c r="H49" s="448">
        <v>12.864000000000001</v>
      </c>
      <c r="I49" s="448">
        <v>9.9860000000000007</v>
      </c>
      <c r="J49" s="448">
        <v>18.132000000000001</v>
      </c>
      <c r="K49" s="451">
        <v>14.504666666666667</v>
      </c>
      <c r="L49" s="454">
        <f>SUM(L46:L48)</f>
        <v>61</v>
      </c>
      <c r="M49" s="454">
        <f t="shared" ref="M49" si="42">SUM(M46:M48)</f>
        <v>44.9</v>
      </c>
      <c r="N49" s="454">
        <f t="shared" ref="N49" si="43">SUM(N46:N48)</f>
        <v>57.9</v>
      </c>
      <c r="O49" s="448">
        <f t="shared" ref="O49" si="44">SUM(O46:O48)</f>
        <v>0</v>
      </c>
      <c r="P49" s="448">
        <f t="shared" ref="P49" si="45">SUM(P46:P48)</f>
        <v>0</v>
      </c>
      <c r="Q49" s="448">
        <f t="shared" ref="Q49" si="46">SUM(Q46:Q48)</f>
        <v>70.145000000000095</v>
      </c>
      <c r="R49" s="448">
        <f t="shared" ref="R49" si="47">SUM(R46:R48)</f>
        <v>58.757999999999903</v>
      </c>
      <c r="S49" s="451">
        <f t="shared" si="1"/>
        <v>42.967666666666666</v>
      </c>
      <c r="T49" s="113">
        <f>IFERROR(S49/N49,"")</f>
        <v>0.74210132412204954</v>
      </c>
    </row>
    <row r="50" spans="1:180" ht="14.25" hidden="1" customHeight="1">
      <c r="A50" s="443" t="s">
        <v>54</v>
      </c>
      <c r="B50" s="444" t="s">
        <v>577</v>
      </c>
      <c r="C50" s="479" t="s">
        <v>658</v>
      </c>
      <c r="D50" s="129">
        <v>40</v>
      </c>
      <c r="E50" s="129">
        <v>21</v>
      </c>
      <c r="F50" s="129">
        <v>61</v>
      </c>
      <c r="G50" s="133">
        <v>8.1940000000000008</v>
      </c>
      <c r="H50" s="133">
        <v>32.7869999999999</v>
      </c>
      <c r="I50" s="133">
        <v>38.1709999999999</v>
      </c>
      <c r="J50" s="133">
        <v>34.052999999999898</v>
      </c>
      <c r="K50" s="480">
        <v>37.7349999999999</v>
      </c>
      <c r="L50" s="129">
        <v>0</v>
      </c>
      <c r="M50" s="129">
        <v>0</v>
      </c>
      <c r="N50" s="129">
        <f t="shared" ref="N50:N51" si="48">M50+L50</f>
        <v>0</v>
      </c>
      <c r="O50" s="133">
        <f>SUMIFS(Data!$H:$H,Data!$E:$E,$A50,Data!$F:$F,$B50,Data!$C:$C,1)</f>
        <v>0</v>
      </c>
      <c r="P50" s="133">
        <f>SUMIFS(Data!$H:$H,Data!$E:$E,$A50,Data!$F:$F,$B50,Data!$C:$C,2)</f>
        <v>0</v>
      </c>
      <c r="Q50" s="133">
        <f>SUMIFS(Data!$H:$H,Data!$E:$E,$A50,Data!$F:$F,$B50,Data!$C:$C,3)</f>
        <v>0</v>
      </c>
      <c r="R50" s="133">
        <f>SUMIFS(Data!$H:$H,Data!$E:$E,$A50,Data!$F:$F,$B50,Data!$C:$C,4)</f>
        <v>0</v>
      </c>
      <c r="S50" s="480">
        <f t="shared" si="1"/>
        <v>0</v>
      </c>
      <c r="T50" s="442"/>
    </row>
    <row r="51" spans="1:180" ht="14.25" customHeight="1">
      <c r="A51" s="443" t="s">
        <v>54</v>
      </c>
      <c r="B51" s="444" t="s">
        <v>578</v>
      </c>
      <c r="C51" s="479" t="s">
        <v>659</v>
      </c>
      <c r="D51" s="129">
        <v>20</v>
      </c>
      <c r="E51" s="129">
        <v>21</v>
      </c>
      <c r="F51" s="129">
        <v>41</v>
      </c>
      <c r="G51" s="133">
        <v>3.3330000000000002</v>
      </c>
      <c r="H51" s="133">
        <v>18.023</v>
      </c>
      <c r="I51" s="133">
        <v>9.7750000000000004</v>
      </c>
      <c r="J51" s="133">
        <v>9.3919999999999995</v>
      </c>
      <c r="K51" s="480">
        <v>13.507666666666665</v>
      </c>
      <c r="L51" s="129">
        <v>18</v>
      </c>
      <c r="M51" s="129">
        <v>19.3</v>
      </c>
      <c r="N51" s="129">
        <f t="shared" si="48"/>
        <v>37.299999999999997</v>
      </c>
      <c r="O51" s="133">
        <f>SUMIFS(Data!$H:$H,Data!$E:$E,$A51,Data!$F:$F,$B51,Data!$C:$C,1)</f>
        <v>0</v>
      </c>
      <c r="P51" s="133">
        <f>SUMIFS(Data!$H:$H,Data!$E:$E,$A51,Data!$F:$F,$B51,Data!$C:$C,2)</f>
        <v>0</v>
      </c>
      <c r="Q51" s="133">
        <f>SUMIFS(Data!$H:$H,Data!$E:$E,$A51,Data!$F:$F,$B51,Data!$C:$C,3)</f>
        <v>8.0939999999999994</v>
      </c>
      <c r="R51" s="133">
        <f>SUMIFS(Data!$H:$H,Data!$E:$E,$A51,Data!$F:$F,$B51,Data!$C:$C,4)</f>
        <v>5.8949999999999996</v>
      </c>
      <c r="S51" s="480">
        <f t="shared" si="1"/>
        <v>4.6629999999999994</v>
      </c>
      <c r="T51" s="442"/>
    </row>
    <row r="52" spans="1:180" ht="12.75" hidden="1">
      <c r="A52" s="443" t="s">
        <v>54</v>
      </c>
      <c r="B52" s="444" t="s">
        <v>564</v>
      </c>
      <c r="C52" s="479"/>
      <c r="D52" s="129"/>
      <c r="E52" s="129"/>
      <c r="F52" s="129"/>
      <c r="G52" s="133"/>
      <c r="H52" s="133"/>
      <c r="I52" s="133"/>
      <c r="J52" s="133"/>
      <c r="K52" s="480"/>
      <c r="L52" s="129">
        <v>40</v>
      </c>
      <c r="M52" s="129"/>
      <c r="N52" s="129"/>
      <c r="O52" s="133"/>
      <c r="P52" s="133"/>
      <c r="Q52" s="133"/>
      <c r="R52" s="133"/>
      <c r="S52" s="480"/>
      <c r="T52" s="442"/>
    </row>
    <row r="53" spans="1:180" ht="12" hidden="1" customHeight="1">
      <c r="A53" s="446" t="s">
        <v>54</v>
      </c>
      <c r="B53" s="445" t="s">
        <v>566</v>
      </c>
      <c r="C53" s="512"/>
      <c r="D53" s="454">
        <v>60</v>
      </c>
      <c r="E53" s="454">
        <v>42</v>
      </c>
      <c r="F53" s="454">
        <v>102</v>
      </c>
      <c r="G53" s="448">
        <v>11.527000000000001</v>
      </c>
      <c r="H53" s="448">
        <v>50.809999999999903</v>
      </c>
      <c r="I53" s="448">
        <v>47.945999999999898</v>
      </c>
      <c r="J53" s="448">
        <v>43.444999999999894</v>
      </c>
      <c r="K53" s="451">
        <v>51.242666666666565</v>
      </c>
      <c r="L53" s="454">
        <f>SUM(L50:L52)</f>
        <v>58</v>
      </c>
      <c r="M53" s="454">
        <f t="shared" ref="M53" si="49">SUM(M50:M51)</f>
        <v>19.3</v>
      </c>
      <c r="N53" s="454">
        <f>SUM(N50:N52)</f>
        <v>37.299999999999997</v>
      </c>
      <c r="O53" s="448">
        <f>SUM(O50:O52)</f>
        <v>0</v>
      </c>
      <c r="P53" s="448">
        <f t="shared" ref="P53:S53" si="50">SUM(P50:P52)</f>
        <v>0</v>
      </c>
      <c r="Q53" s="448">
        <f t="shared" si="50"/>
        <v>8.0939999999999994</v>
      </c>
      <c r="R53" s="448">
        <f t="shared" si="50"/>
        <v>5.8949999999999996</v>
      </c>
      <c r="S53" s="448">
        <f t="shared" si="50"/>
        <v>4.6629999999999994</v>
      </c>
      <c r="T53" s="113">
        <f>IFERROR(S53/N53,"")</f>
        <v>0.12501340482573725</v>
      </c>
      <c r="U53" s="19"/>
      <c r="V53" s="40"/>
      <c r="W53" s="40"/>
      <c r="X53" s="41"/>
      <c r="Y53" s="41"/>
      <c r="Z53" s="41"/>
      <c r="AA53" s="41"/>
      <c r="AB53" s="19"/>
      <c r="AC53" s="20"/>
      <c r="AD53" s="40"/>
      <c r="AE53" s="40"/>
      <c r="AF53" s="41"/>
      <c r="AG53" s="41"/>
      <c r="AH53" s="41"/>
      <c r="AI53" s="41"/>
      <c r="AJ53" s="19"/>
      <c r="AK53" s="20"/>
      <c r="AL53" s="40"/>
      <c r="AM53" s="40"/>
      <c r="AN53" s="41"/>
      <c r="AO53" s="41"/>
      <c r="AP53" s="41"/>
      <c r="AQ53" s="41"/>
      <c r="AR53" s="19"/>
      <c r="AS53" s="20"/>
      <c r="AT53" s="40"/>
      <c r="AU53" s="40"/>
      <c r="AV53" s="41"/>
      <c r="AW53" s="41"/>
      <c r="AX53" s="41"/>
      <c r="AY53" s="41"/>
      <c r="AZ53" s="19"/>
      <c r="BA53" s="20"/>
      <c r="BB53" s="40"/>
      <c r="BC53" s="40"/>
      <c r="BD53" s="41"/>
      <c r="BE53" s="41"/>
      <c r="BF53" s="41"/>
      <c r="BG53" s="41"/>
      <c r="BH53" s="19"/>
      <c r="BI53" s="20"/>
      <c r="BJ53" s="40"/>
      <c r="BK53" s="40"/>
      <c r="BL53" s="41"/>
      <c r="BM53" s="41"/>
      <c r="BN53" s="41"/>
      <c r="BO53" s="41"/>
      <c r="BP53" s="19"/>
      <c r="BQ53" s="20"/>
      <c r="BR53" s="40"/>
      <c r="BS53" s="40"/>
      <c r="BT53" s="41"/>
      <c r="BU53" s="41"/>
      <c r="BV53" s="41"/>
      <c r="BW53" s="41"/>
      <c r="BX53" s="19"/>
      <c r="BY53" s="20"/>
      <c r="BZ53" s="40"/>
      <c r="CA53" s="40"/>
      <c r="CB53" s="41"/>
      <c r="CC53" s="41"/>
      <c r="CD53" s="41"/>
      <c r="CE53" s="41"/>
      <c r="CF53" s="19"/>
      <c r="CG53" s="20"/>
      <c r="CH53" s="40"/>
      <c r="CI53" s="40"/>
      <c r="CJ53" s="41"/>
      <c r="CK53" s="41"/>
      <c r="CL53" s="41"/>
      <c r="CM53" s="41"/>
      <c r="CN53" s="19"/>
      <c r="CO53" s="20"/>
      <c r="CP53" s="40"/>
      <c r="CQ53" s="40"/>
      <c r="CR53" s="41"/>
      <c r="CS53" s="41"/>
      <c r="CT53" s="41"/>
      <c r="CU53" s="41"/>
      <c r="CV53" s="19"/>
      <c r="CW53" s="20"/>
      <c r="CX53" s="40"/>
      <c r="CY53" s="40"/>
      <c r="CZ53" s="41"/>
      <c r="DA53" s="41"/>
      <c r="DB53" s="41"/>
      <c r="DC53" s="41"/>
      <c r="DD53" s="19"/>
      <c r="DE53" s="20"/>
      <c r="DF53" s="40"/>
      <c r="DG53" s="40"/>
      <c r="DH53" s="41"/>
      <c r="DI53" s="41"/>
      <c r="DJ53" s="41"/>
      <c r="DK53" s="41"/>
      <c r="DL53" s="19"/>
      <c r="DM53" s="20"/>
      <c r="DN53" s="40"/>
      <c r="DO53" s="40"/>
      <c r="DP53" s="41"/>
      <c r="DQ53" s="41"/>
      <c r="DR53" s="41"/>
      <c r="DS53" s="41"/>
      <c r="DT53" s="19"/>
      <c r="DU53" s="20"/>
      <c r="DV53" s="40"/>
      <c r="DW53" s="40"/>
      <c r="DX53" s="41"/>
      <c r="DY53" s="41"/>
      <c r="DZ53" s="41"/>
      <c r="EA53" s="41"/>
      <c r="EB53" s="19"/>
      <c r="EC53" s="20"/>
      <c r="ED53" s="40"/>
      <c r="EE53" s="40"/>
      <c r="EF53" s="41"/>
      <c r="EG53" s="41"/>
      <c r="EH53" s="41"/>
      <c r="EI53" s="41"/>
      <c r="EJ53" s="19"/>
      <c r="EK53" s="20"/>
      <c r="EL53" s="40"/>
      <c r="EM53" s="40"/>
      <c r="EN53" s="41"/>
      <c r="EO53" s="41"/>
      <c r="EP53" s="41"/>
      <c r="EQ53" s="41"/>
      <c r="ER53" s="19"/>
      <c r="ES53" s="20"/>
      <c r="ET53" s="40"/>
      <c r="EU53" s="40"/>
      <c r="EV53" s="41"/>
      <c r="EW53" s="41"/>
      <c r="EX53" s="41"/>
      <c r="EY53" s="41"/>
      <c r="EZ53" s="19"/>
      <c r="FA53" s="20"/>
      <c r="FB53" s="40"/>
      <c r="FC53" s="40"/>
      <c r="FD53" s="41"/>
      <c r="FE53" s="41"/>
      <c r="FF53" s="41"/>
      <c r="FG53" s="41"/>
      <c r="FH53" s="19"/>
      <c r="FI53" s="20"/>
      <c r="FJ53" s="40"/>
      <c r="FK53" s="40"/>
      <c r="FL53" s="41"/>
      <c r="FM53" s="41"/>
      <c r="FN53" s="41"/>
      <c r="FO53" s="41"/>
      <c r="FP53" s="19"/>
      <c r="FQ53" s="20"/>
      <c r="FR53" s="40"/>
      <c r="FS53" s="40"/>
      <c r="FT53" s="41"/>
      <c r="FU53" s="41"/>
      <c r="FV53" s="41"/>
      <c r="FW53" s="41"/>
      <c r="FX53" s="19"/>
    </row>
    <row r="54" spans="1:180" ht="15.75" hidden="1" customHeight="1">
      <c r="A54" s="443" t="s">
        <v>44</v>
      </c>
      <c r="B54" s="330" t="s">
        <v>565</v>
      </c>
      <c r="C54" s="478" t="s">
        <v>732</v>
      </c>
      <c r="D54" s="129">
        <v>42</v>
      </c>
      <c r="E54" s="129">
        <v>173</v>
      </c>
      <c r="F54" s="129">
        <v>215</v>
      </c>
      <c r="G54" s="133">
        <v>117.901</v>
      </c>
      <c r="H54" s="133">
        <v>148.88499999999999</v>
      </c>
      <c r="I54" s="133">
        <v>115.636</v>
      </c>
      <c r="J54" s="133">
        <v>145.05500000000001</v>
      </c>
      <c r="K54" s="480">
        <v>175.82566666666671</v>
      </c>
      <c r="L54" s="129">
        <v>0</v>
      </c>
      <c r="M54" s="129">
        <v>0</v>
      </c>
      <c r="N54" s="129">
        <f>M54+L54</f>
        <v>0</v>
      </c>
      <c r="O54" s="133">
        <f>SUMIFS(Data!$H:$H,Data!$E:$E,$A54,Data!$F:$F,$B54,Data!$C:$C,1)</f>
        <v>0</v>
      </c>
      <c r="P54" s="133">
        <f>SUMIFS(Data!$H:$H,Data!$E:$E,$A54,Data!$F:$F,$B54,Data!$C:$C,2)</f>
        <v>0</v>
      </c>
      <c r="Q54" s="133">
        <f>SUMIFS(Data!$H:$H,Data!$E:$E,$A54,Data!$F:$F,$B54,Data!$C:$C,3)</f>
        <v>0</v>
      </c>
      <c r="R54" s="133">
        <f>SUMIFS(Data!$H:$H,Data!$E:$E,$A54,Data!$F:$F,$B54,Data!$C:$C,4)</f>
        <v>0</v>
      </c>
      <c r="S54" s="450">
        <f t="shared" si="1"/>
        <v>0</v>
      </c>
      <c r="T54" s="442"/>
    </row>
    <row r="55" spans="1:180" ht="15.75" hidden="1" customHeight="1">
      <c r="A55" s="443" t="s">
        <v>44</v>
      </c>
      <c r="B55" s="444" t="s">
        <v>564</v>
      </c>
      <c r="D55" s="129"/>
      <c r="E55" s="129"/>
      <c r="F55" s="129"/>
      <c r="G55" s="133">
        <v>0</v>
      </c>
      <c r="H55" s="133">
        <v>0</v>
      </c>
      <c r="I55" s="133">
        <v>0</v>
      </c>
      <c r="J55" s="133">
        <v>0</v>
      </c>
      <c r="K55" s="133">
        <v>0</v>
      </c>
      <c r="L55" s="129">
        <v>42</v>
      </c>
      <c r="M55" s="129"/>
      <c r="N55" s="129"/>
      <c r="O55" s="133"/>
      <c r="P55" s="133"/>
      <c r="Q55" s="133"/>
      <c r="R55" s="133"/>
      <c r="S55" s="450"/>
      <c r="T55" s="442"/>
    </row>
    <row r="56" spans="1:180" ht="12" hidden="1" customHeight="1">
      <c r="A56" s="446" t="s">
        <v>44</v>
      </c>
      <c r="B56" s="445" t="s">
        <v>566</v>
      </c>
      <c r="C56" s="512"/>
      <c r="D56" s="454">
        <v>42</v>
      </c>
      <c r="E56" s="454">
        <v>173</v>
      </c>
      <c r="F56" s="454">
        <v>215</v>
      </c>
      <c r="G56" s="448">
        <v>117.901</v>
      </c>
      <c r="H56" s="448">
        <v>148.88499999999999</v>
      </c>
      <c r="I56" s="448">
        <v>115.636</v>
      </c>
      <c r="J56" s="448">
        <v>145.05500000000001</v>
      </c>
      <c r="K56" s="451">
        <v>175.82566666666671</v>
      </c>
      <c r="L56" s="454">
        <f>SUM(L54:L55)</f>
        <v>42</v>
      </c>
      <c r="M56" s="454">
        <f t="shared" ref="M56" si="51">SUM(M54)</f>
        <v>0</v>
      </c>
      <c r="N56" s="454">
        <f t="shared" ref="N56" si="52">SUM(N54)</f>
        <v>0</v>
      </c>
      <c r="O56" s="448">
        <f t="shared" ref="O56" si="53">SUM(O54)</f>
        <v>0</v>
      </c>
      <c r="P56" s="448">
        <f t="shared" ref="P56" si="54">SUM(P54)</f>
        <v>0</v>
      </c>
      <c r="Q56" s="448">
        <f t="shared" ref="Q56" si="55">SUM(Q54)</f>
        <v>0</v>
      </c>
      <c r="R56" s="448">
        <f t="shared" ref="R56" si="56">SUM(R54)</f>
        <v>0</v>
      </c>
      <c r="S56" s="451">
        <f t="shared" si="1"/>
        <v>0</v>
      </c>
      <c r="T56" s="113" t="str">
        <f>IFERROR(S56/N56,"")</f>
        <v/>
      </c>
      <c r="U56" s="19"/>
      <c r="V56" s="40"/>
      <c r="W56" s="40"/>
      <c r="X56" s="41"/>
      <c r="Y56" s="41"/>
      <c r="Z56" s="41"/>
      <c r="AA56" s="41"/>
      <c r="AB56" s="19"/>
      <c r="AC56" s="20"/>
      <c r="AD56" s="40"/>
      <c r="AE56" s="40"/>
      <c r="AF56" s="41"/>
      <c r="AG56" s="41"/>
      <c r="AH56" s="41"/>
      <c r="AI56" s="41"/>
      <c r="AJ56" s="19"/>
      <c r="AK56" s="20"/>
      <c r="AL56" s="40"/>
      <c r="AM56" s="40"/>
      <c r="AN56" s="41"/>
      <c r="AO56" s="41"/>
      <c r="AP56" s="41"/>
      <c r="AQ56" s="41"/>
      <c r="AR56" s="19"/>
      <c r="AS56" s="20"/>
      <c r="AT56" s="40"/>
      <c r="AU56" s="40"/>
      <c r="AV56" s="41"/>
      <c r="AW56" s="41"/>
      <c r="AX56" s="41"/>
      <c r="AY56" s="41"/>
      <c r="AZ56" s="19"/>
      <c r="BA56" s="20"/>
      <c r="BB56" s="40"/>
      <c r="BC56" s="40"/>
      <c r="BD56" s="41"/>
      <c r="BE56" s="41"/>
      <c r="BF56" s="41"/>
      <c r="BG56" s="41"/>
      <c r="BH56" s="19"/>
      <c r="BI56" s="20"/>
      <c r="BJ56" s="40"/>
      <c r="BK56" s="40"/>
      <c r="BL56" s="41"/>
      <c r="BM56" s="41"/>
      <c r="BN56" s="41"/>
      <c r="BO56" s="41"/>
      <c r="BP56" s="19"/>
      <c r="BQ56" s="20"/>
      <c r="BR56" s="40"/>
      <c r="BS56" s="40"/>
      <c r="BT56" s="41"/>
      <c r="BU56" s="41"/>
      <c r="BV56" s="41"/>
      <c r="BW56" s="41"/>
      <c r="BX56" s="19"/>
      <c r="BY56" s="20"/>
      <c r="BZ56" s="40"/>
      <c r="CA56" s="40"/>
      <c r="CB56" s="41"/>
      <c r="CC56" s="41"/>
      <c r="CD56" s="41"/>
      <c r="CE56" s="41"/>
      <c r="CF56" s="19"/>
      <c r="CG56" s="20"/>
      <c r="CH56" s="40"/>
      <c r="CI56" s="40"/>
      <c r="CJ56" s="41"/>
      <c r="CK56" s="41"/>
      <c r="CL56" s="41"/>
      <c r="CM56" s="41"/>
      <c r="CN56" s="19"/>
      <c r="CO56" s="20"/>
      <c r="CP56" s="40"/>
      <c r="CQ56" s="40"/>
      <c r="CR56" s="41"/>
      <c r="CS56" s="41"/>
      <c r="CT56" s="41"/>
      <c r="CU56" s="41"/>
      <c r="CV56" s="19"/>
      <c r="CW56" s="20"/>
      <c r="CX56" s="40"/>
      <c r="CY56" s="40"/>
      <c r="CZ56" s="41"/>
      <c r="DA56" s="41"/>
      <c r="DB56" s="41"/>
      <c r="DC56" s="41"/>
      <c r="DD56" s="19"/>
      <c r="DE56" s="20"/>
      <c r="DF56" s="40"/>
      <c r="DG56" s="40"/>
      <c r="DH56" s="41"/>
      <c r="DI56" s="41"/>
      <c r="DJ56" s="41"/>
      <c r="DK56" s="41"/>
      <c r="DL56" s="19"/>
      <c r="DM56" s="20"/>
      <c r="DN56" s="40"/>
      <c r="DO56" s="40"/>
      <c r="DP56" s="41"/>
      <c r="DQ56" s="41"/>
      <c r="DR56" s="41"/>
      <c r="DS56" s="41"/>
      <c r="DT56" s="19"/>
      <c r="DU56" s="20"/>
      <c r="DV56" s="40"/>
      <c r="DW56" s="40"/>
      <c r="DX56" s="41"/>
      <c r="DY56" s="41"/>
      <c r="DZ56" s="41"/>
      <c r="EA56" s="41"/>
      <c r="EB56" s="19"/>
      <c r="EC56" s="20"/>
      <c r="ED56" s="40"/>
      <c r="EE56" s="40"/>
      <c r="EF56" s="41"/>
      <c r="EG56" s="41"/>
      <c r="EH56" s="41"/>
      <c r="EI56" s="41"/>
      <c r="EJ56" s="19"/>
      <c r="EK56" s="20"/>
      <c r="EL56" s="40"/>
      <c r="EM56" s="40"/>
      <c r="EN56" s="41"/>
      <c r="EO56" s="41"/>
      <c r="EP56" s="41"/>
      <c r="EQ56" s="41"/>
      <c r="ER56" s="19"/>
      <c r="ES56" s="20"/>
      <c r="ET56" s="40"/>
      <c r="EU56" s="40"/>
      <c r="EV56" s="41"/>
      <c r="EW56" s="41"/>
      <c r="EX56" s="41"/>
      <c r="EY56" s="41"/>
      <c r="EZ56" s="19"/>
      <c r="FA56" s="20"/>
      <c r="FB56" s="40"/>
      <c r="FC56" s="40"/>
      <c r="FD56" s="41"/>
      <c r="FE56" s="41"/>
      <c r="FF56" s="41"/>
      <c r="FG56" s="41"/>
      <c r="FH56" s="19"/>
      <c r="FI56" s="20"/>
      <c r="FJ56" s="40"/>
      <c r="FK56" s="40"/>
      <c r="FL56" s="41"/>
      <c r="FM56" s="41"/>
      <c r="FN56" s="41"/>
      <c r="FO56" s="41"/>
      <c r="FP56" s="19"/>
      <c r="FQ56" s="20"/>
      <c r="FR56" s="40"/>
      <c r="FS56" s="40"/>
      <c r="FT56" s="41"/>
      <c r="FU56" s="41"/>
      <c r="FV56" s="41"/>
      <c r="FW56" s="41"/>
      <c r="FX56" s="19"/>
    </row>
    <row r="57" spans="1:180" ht="12" hidden="1" customHeight="1">
      <c r="A57" s="443" t="s">
        <v>21</v>
      </c>
      <c r="B57" s="13" t="s">
        <v>564</v>
      </c>
      <c r="D57" s="129">
        <v>20</v>
      </c>
      <c r="E57" s="129">
        <v>0</v>
      </c>
      <c r="F57" s="129">
        <v>0</v>
      </c>
      <c r="G57" s="133">
        <v>0</v>
      </c>
      <c r="H57" s="133">
        <v>0</v>
      </c>
      <c r="I57" s="133">
        <v>0</v>
      </c>
      <c r="J57" s="133">
        <v>0</v>
      </c>
      <c r="K57" s="450">
        <v>0</v>
      </c>
      <c r="L57" s="129">
        <v>20</v>
      </c>
      <c r="M57" s="129">
        <v>0</v>
      </c>
      <c r="N57" s="129">
        <v>0</v>
      </c>
      <c r="O57" s="133">
        <f>SUMIFS(Data!$H:$H,Data!$E:$E,$A57,Data!$F:$F,$B57,Data!$C:$C,1)</f>
        <v>0</v>
      </c>
      <c r="P57" s="133">
        <f>SUMIFS(Data!$H:$H,Data!$E:$E,$A57,Data!$F:$F,$B57,Data!$C:$C,2)</f>
        <v>0</v>
      </c>
      <c r="Q57" s="133">
        <f>SUMIFS(Data!$H:$H,Data!$E:$E,$A57,Data!$F:$F,$B57,Data!$C:$C,3)</f>
        <v>0</v>
      </c>
      <c r="R57" s="133">
        <f>SUMIFS(Data!$H:$H,Data!$E:$E,$A57,Data!$F:$F,$B57,Data!$C:$C,4)</f>
        <v>0</v>
      </c>
      <c r="S57" s="450">
        <f t="shared" si="1"/>
        <v>0</v>
      </c>
      <c r="T57" s="442"/>
    </row>
    <row r="58" spans="1:180" ht="12" hidden="1" customHeight="1">
      <c r="A58" s="446" t="s">
        <v>21</v>
      </c>
      <c r="B58" s="445" t="s">
        <v>566</v>
      </c>
      <c r="C58" s="512"/>
      <c r="D58" s="454">
        <v>20</v>
      </c>
      <c r="E58" s="454">
        <v>0</v>
      </c>
      <c r="F58" s="454">
        <v>0</v>
      </c>
      <c r="G58" s="448">
        <v>0</v>
      </c>
      <c r="H58" s="448">
        <v>0</v>
      </c>
      <c r="I58" s="448">
        <v>0</v>
      </c>
      <c r="J58" s="448">
        <v>0</v>
      </c>
      <c r="K58" s="451">
        <v>0</v>
      </c>
      <c r="L58" s="454">
        <f t="shared" ref="L58:R58" si="57">SUM(L57)</f>
        <v>20</v>
      </c>
      <c r="M58" s="454">
        <f t="shared" si="57"/>
        <v>0</v>
      </c>
      <c r="N58" s="454">
        <f t="shared" si="57"/>
        <v>0</v>
      </c>
      <c r="O58" s="448">
        <f t="shared" si="57"/>
        <v>0</v>
      </c>
      <c r="P58" s="448">
        <f t="shared" si="57"/>
        <v>0</v>
      </c>
      <c r="Q58" s="448">
        <f t="shared" si="57"/>
        <v>0</v>
      </c>
      <c r="R58" s="448">
        <f t="shared" si="57"/>
        <v>0</v>
      </c>
      <c r="S58" s="451">
        <f t="shared" si="1"/>
        <v>0</v>
      </c>
      <c r="T58" s="113" t="str">
        <f>IFERROR(S58/N58,"")</f>
        <v/>
      </c>
    </row>
    <row r="59" spans="1:180" ht="12" hidden="1" customHeight="1">
      <c r="A59" s="443" t="s">
        <v>22</v>
      </c>
      <c r="B59" s="13" t="s">
        <v>564</v>
      </c>
      <c r="D59" s="129">
        <v>27</v>
      </c>
      <c r="E59" s="129">
        <v>0</v>
      </c>
      <c r="F59" s="129">
        <v>0</v>
      </c>
      <c r="G59" s="133">
        <v>0</v>
      </c>
      <c r="H59" s="133">
        <v>0</v>
      </c>
      <c r="I59" s="133">
        <v>0</v>
      </c>
      <c r="J59" s="133">
        <v>0</v>
      </c>
      <c r="K59" s="450">
        <v>0</v>
      </c>
      <c r="L59" s="129">
        <v>27</v>
      </c>
      <c r="M59" s="129">
        <v>0</v>
      </c>
      <c r="N59" s="129">
        <v>0</v>
      </c>
      <c r="O59" s="133">
        <f>SUMIFS(Data!$H:$H,Data!$E:$E,$A59,Data!$F:$F,$B59,Data!$C:$C,1)</f>
        <v>0</v>
      </c>
      <c r="P59" s="133">
        <f>SUMIFS(Data!$H:$H,Data!$E:$E,$A59,Data!$F:$F,$B59,Data!$C:$C,2)</f>
        <v>0</v>
      </c>
      <c r="Q59" s="133">
        <f>SUMIFS(Data!$H:$H,Data!$E:$E,$A59,Data!$F:$F,$B59,Data!$C:$C,3)</f>
        <v>0</v>
      </c>
      <c r="R59" s="133">
        <f>SUMIFS(Data!$H:$H,Data!$E:$E,$A59,Data!$F:$F,$B59,Data!$C:$C,4)</f>
        <v>0</v>
      </c>
      <c r="S59" s="450">
        <f t="shared" si="1"/>
        <v>0</v>
      </c>
      <c r="T59" s="442"/>
    </row>
    <row r="60" spans="1:180" ht="12" hidden="1" customHeight="1">
      <c r="A60" s="446" t="s">
        <v>22</v>
      </c>
      <c r="B60" s="445" t="s">
        <v>566</v>
      </c>
      <c r="C60" s="512"/>
      <c r="D60" s="454">
        <v>27</v>
      </c>
      <c r="E60" s="454">
        <v>0</v>
      </c>
      <c r="F60" s="454">
        <v>0</v>
      </c>
      <c r="G60" s="448">
        <v>0</v>
      </c>
      <c r="H60" s="448">
        <v>0</v>
      </c>
      <c r="I60" s="448">
        <v>0</v>
      </c>
      <c r="J60" s="448">
        <v>0</v>
      </c>
      <c r="K60" s="451">
        <v>0</v>
      </c>
      <c r="L60" s="454">
        <f>SUM(L59)</f>
        <v>27</v>
      </c>
      <c r="M60" s="454">
        <f t="shared" ref="M60" si="58">SUM(M59)</f>
        <v>0</v>
      </c>
      <c r="N60" s="454">
        <f t="shared" ref="N60" si="59">SUM(N59)</f>
        <v>0</v>
      </c>
      <c r="O60" s="448">
        <f t="shared" ref="O60" si="60">SUM(O59)</f>
        <v>0</v>
      </c>
      <c r="P60" s="448">
        <f t="shared" ref="P60" si="61">SUM(P59)</f>
        <v>0</v>
      </c>
      <c r="Q60" s="448">
        <f t="shared" ref="Q60" si="62">SUM(Q59)</f>
        <v>0</v>
      </c>
      <c r="R60" s="448">
        <f t="shared" ref="R60" si="63">SUM(R59)</f>
        <v>0</v>
      </c>
      <c r="S60" s="451">
        <f t="shared" si="1"/>
        <v>0</v>
      </c>
      <c r="T60" s="113" t="str">
        <f>IFERROR(S60/N60,"")</f>
        <v/>
      </c>
      <c r="U60" s="19"/>
      <c r="V60" s="40"/>
      <c r="W60" s="40"/>
      <c r="X60" s="41"/>
      <c r="Y60" s="41"/>
      <c r="Z60" s="41"/>
      <c r="AA60" s="41"/>
      <c r="AB60" s="19"/>
      <c r="AC60" s="20"/>
      <c r="AD60" s="40"/>
      <c r="AE60" s="40"/>
      <c r="AF60" s="41"/>
      <c r="AG60" s="41"/>
      <c r="AH60" s="41"/>
      <c r="AI60" s="41"/>
      <c r="AJ60" s="19"/>
      <c r="AK60" s="20"/>
      <c r="AL60" s="40"/>
      <c r="AM60" s="40"/>
      <c r="AN60" s="41"/>
      <c r="AO60" s="41"/>
      <c r="AP60" s="41"/>
      <c r="AQ60" s="41"/>
      <c r="AR60" s="19"/>
      <c r="AS60" s="20"/>
      <c r="AT60" s="40"/>
      <c r="AU60" s="40"/>
      <c r="AV60" s="41"/>
      <c r="AW60" s="41"/>
      <c r="AX60" s="41"/>
      <c r="AY60" s="41"/>
      <c r="AZ60" s="19"/>
      <c r="BA60" s="20"/>
      <c r="BB60" s="40"/>
      <c r="BC60" s="40"/>
      <c r="BD60" s="41"/>
      <c r="BE60" s="41"/>
      <c r="BF60" s="41"/>
      <c r="BG60" s="41"/>
      <c r="BH60" s="19"/>
      <c r="BI60" s="20"/>
      <c r="BJ60" s="40"/>
      <c r="BK60" s="40"/>
      <c r="BL60" s="41"/>
      <c r="BM60" s="41"/>
      <c r="BN60" s="41"/>
      <c r="BO60" s="41"/>
      <c r="BP60" s="19"/>
      <c r="BQ60" s="20"/>
      <c r="BR60" s="40"/>
      <c r="BS60" s="40"/>
      <c r="BT60" s="41"/>
      <c r="BU60" s="41"/>
      <c r="BV60" s="41"/>
      <c r="BW60" s="41"/>
      <c r="BX60" s="19"/>
      <c r="BY60" s="20"/>
      <c r="BZ60" s="40"/>
      <c r="CA60" s="40"/>
      <c r="CB60" s="41"/>
      <c r="CC60" s="41"/>
      <c r="CD60" s="41"/>
      <c r="CE60" s="41"/>
      <c r="CF60" s="19"/>
      <c r="CG60" s="20"/>
      <c r="CH60" s="40"/>
      <c r="CI60" s="40"/>
      <c r="CJ60" s="41"/>
      <c r="CK60" s="41"/>
      <c r="CL60" s="41"/>
      <c r="CM60" s="41"/>
      <c r="CN60" s="19"/>
      <c r="CO60" s="20"/>
      <c r="CP60" s="40"/>
      <c r="CQ60" s="40"/>
      <c r="CR60" s="41"/>
      <c r="CS60" s="41"/>
      <c r="CT60" s="41"/>
      <c r="CU60" s="41"/>
      <c r="CV60" s="19"/>
      <c r="CW60" s="20"/>
      <c r="CX60" s="40"/>
      <c r="CY60" s="40"/>
      <c r="CZ60" s="41"/>
      <c r="DA60" s="41"/>
      <c r="DB60" s="41"/>
      <c r="DC60" s="41"/>
      <c r="DD60" s="19"/>
      <c r="DE60" s="20"/>
      <c r="DF60" s="40"/>
      <c r="DG60" s="40"/>
      <c r="DH60" s="41"/>
      <c r="DI60" s="41"/>
      <c r="DJ60" s="41"/>
      <c r="DK60" s="41"/>
      <c r="DL60" s="19"/>
      <c r="DM60" s="20"/>
      <c r="DN60" s="40"/>
      <c r="DO60" s="40"/>
      <c r="DP60" s="41"/>
      <c r="DQ60" s="41"/>
      <c r="DR60" s="41"/>
      <c r="DS60" s="41"/>
      <c r="DT60" s="19"/>
      <c r="DU60" s="20"/>
      <c r="DV60" s="40"/>
      <c r="DW60" s="40"/>
      <c r="DX60" s="41"/>
      <c r="DY60" s="41"/>
      <c r="DZ60" s="41"/>
      <c r="EA60" s="41"/>
      <c r="EB60" s="19"/>
      <c r="EC60" s="20"/>
      <c r="ED60" s="40"/>
      <c r="EE60" s="40"/>
      <c r="EF60" s="41"/>
      <c r="EG60" s="41"/>
      <c r="EH60" s="41"/>
      <c r="EI60" s="41"/>
      <c r="EJ60" s="19"/>
      <c r="EK60" s="20"/>
      <c r="EL60" s="40"/>
      <c r="EM60" s="40"/>
      <c r="EN60" s="41"/>
      <c r="EO60" s="41"/>
      <c r="EP60" s="41"/>
      <c r="EQ60" s="41"/>
      <c r="ER60" s="19"/>
      <c r="ES60" s="20"/>
      <c r="ET60" s="40"/>
      <c r="EU60" s="40"/>
      <c r="EV60" s="41"/>
      <c r="EW60" s="41"/>
      <c r="EX60" s="41"/>
      <c r="EY60" s="41"/>
      <c r="EZ60" s="19"/>
      <c r="FA60" s="20"/>
      <c r="FB60" s="40"/>
      <c r="FC60" s="40"/>
      <c r="FD60" s="41"/>
      <c r="FE60" s="41"/>
      <c r="FF60" s="41"/>
      <c r="FG60" s="41"/>
      <c r="FH60" s="19"/>
      <c r="FI60" s="20"/>
      <c r="FJ60" s="40"/>
      <c r="FK60" s="40"/>
      <c r="FL60" s="41"/>
      <c r="FM60" s="41"/>
      <c r="FN60" s="41"/>
      <c r="FO60" s="41"/>
      <c r="FP60" s="19"/>
      <c r="FQ60" s="20"/>
      <c r="FR60" s="40"/>
      <c r="FS60" s="40"/>
      <c r="FT60" s="41"/>
      <c r="FU60" s="41"/>
      <c r="FV60" s="41"/>
      <c r="FW60" s="41"/>
      <c r="FX60" s="19"/>
    </row>
    <row r="61" spans="1:180" ht="12" hidden="1" customHeight="1">
      <c r="A61" s="443" t="s">
        <v>23</v>
      </c>
      <c r="B61" s="13" t="s">
        <v>564</v>
      </c>
      <c r="D61" s="129">
        <v>15</v>
      </c>
      <c r="E61" s="129">
        <v>0</v>
      </c>
      <c r="F61" s="129">
        <v>0</v>
      </c>
      <c r="G61" s="133">
        <v>0</v>
      </c>
      <c r="H61" s="133">
        <v>0</v>
      </c>
      <c r="I61" s="133">
        <v>0</v>
      </c>
      <c r="J61" s="133">
        <v>0</v>
      </c>
      <c r="K61" s="450">
        <v>0</v>
      </c>
      <c r="L61" s="129">
        <v>15</v>
      </c>
      <c r="M61" s="129">
        <v>0</v>
      </c>
      <c r="N61" s="129">
        <v>0</v>
      </c>
      <c r="O61" s="133">
        <f>SUMIFS(Data!$H:$H,Data!$E:$E,$A61,Data!$F:$F,$B61,Data!$C:$C,1)</f>
        <v>0</v>
      </c>
      <c r="P61" s="133">
        <f>SUMIFS(Data!$H:$H,Data!$E:$E,$A61,Data!$F:$F,$B61,Data!$C:$C,2)</f>
        <v>0</v>
      </c>
      <c r="Q61" s="133">
        <f>SUMIFS(Data!$H:$H,Data!$E:$E,$A61,Data!$F:$F,$B61,Data!$C:$C,3)</f>
        <v>0</v>
      </c>
      <c r="R61" s="133">
        <f>SUMIFS(Data!$H:$H,Data!$E:$E,$A61,Data!$F:$F,$B61,Data!$C:$C,4)</f>
        <v>0</v>
      </c>
      <c r="S61" s="450">
        <f t="shared" si="1"/>
        <v>0</v>
      </c>
      <c r="T61" s="442"/>
    </row>
    <row r="62" spans="1:180" ht="12" hidden="1" customHeight="1">
      <c r="A62" s="446" t="s">
        <v>23</v>
      </c>
      <c r="B62" s="445" t="s">
        <v>566</v>
      </c>
      <c r="C62" s="512"/>
      <c r="D62" s="454">
        <v>15</v>
      </c>
      <c r="E62" s="454">
        <v>0</v>
      </c>
      <c r="F62" s="454">
        <v>0</v>
      </c>
      <c r="G62" s="448">
        <v>0</v>
      </c>
      <c r="H62" s="448">
        <v>0</v>
      </c>
      <c r="I62" s="448">
        <v>0</v>
      </c>
      <c r="J62" s="448">
        <v>0</v>
      </c>
      <c r="K62" s="451">
        <v>0</v>
      </c>
      <c r="L62" s="454">
        <f>SUM(L61)</f>
        <v>15</v>
      </c>
      <c r="M62" s="454">
        <f t="shared" ref="M62" si="64">SUM(M61)</f>
        <v>0</v>
      </c>
      <c r="N62" s="454">
        <f t="shared" ref="N62" si="65">SUM(N61)</f>
        <v>0</v>
      </c>
      <c r="O62" s="448">
        <f t="shared" ref="O62" si="66">SUM(O61)</f>
        <v>0</v>
      </c>
      <c r="P62" s="448">
        <f t="shared" ref="P62" si="67">SUM(P61)</f>
        <v>0</v>
      </c>
      <c r="Q62" s="448">
        <f t="shared" ref="Q62" si="68">SUM(Q61)</f>
        <v>0</v>
      </c>
      <c r="R62" s="448">
        <f t="shared" ref="R62" si="69">SUM(R61)</f>
        <v>0</v>
      </c>
      <c r="S62" s="451">
        <f t="shared" si="1"/>
        <v>0</v>
      </c>
      <c r="T62" s="113" t="str">
        <f>IFERROR(S62/N62,"")</f>
        <v/>
      </c>
    </row>
    <row r="63" spans="1:180" ht="12" customHeight="1" thickBot="1">
      <c r="A63" s="443" t="s">
        <v>38</v>
      </c>
      <c r="B63" s="444" t="s">
        <v>759</v>
      </c>
      <c r="C63" s="512"/>
      <c r="D63" s="129"/>
      <c r="E63" s="129"/>
      <c r="F63" s="129"/>
      <c r="G63" s="133"/>
      <c r="H63" s="133"/>
      <c r="I63" s="133"/>
      <c r="J63" s="133"/>
      <c r="K63" s="450"/>
      <c r="L63" s="129">
        <v>55</v>
      </c>
      <c r="M63" s="129">
        <v>98.8</v>
      </c>
      <c r="N63" s="129">
        <f>M63+L63</f>
        <v>153.80000000000001</v>
      </c>
      <c r="O63" s="133">
        <f>SUMIFS(Data!$H:$H,Data!$E:$E,$A63,Data!$F:$F,$B63,Data!$C:$C,1)</f>
        <v>0</v>
      </c>
      <c r="P63" s="133">
        <f>SUMIFS(Data!$H:$H,Data!$E:$E,$A63,Data!$F:$F,$B63,Data!$C:$C,2)</f>
        <v>0</v>
      </c>
      <c r="Q63" s="133">
        <f>SUMIFS(Data!$H:$H,Data!$E:$E,$A63,Data!$F:$F,$B63,Data!$C:$C,3)</f>
        <v>112.92</v>
      </c>
      <c r="R63" s="133">
        <f>SUMIFS(Data!$H:$H,Data!$E:$E,$A63,Data!$F:$F,$B63,Data!$C:$C,4)</f>
        <v>79.814999999999799</v>
      </c>
      <c r="S63" s="450">
        <f t="shared" ref="S63" si="70">SUM(O63:R63)/3</f>
        <v>64.244999999999933</v>
      </c>
      <c r="T63" s="442"/>
    </row>
    <row r="64" spans="1:180" ht="12" hidden="1" customHeight="1">
      <c r="A64" s="443" t="s">
        <v>38</v>
      </c>
      <c r="B64" s="13" t="s">
        <v>564</v>
      </c>
      <c r="D64" s="129">
        <v>40</v>
      </c>
      <c r="E64" s="129">
        <v>0</v>
      </c>
      <c r="F64" s="129">
        <v>0</v>
      </c>
      <c r="G64" s="133">
        <v>0</v>
      </c>
      <c r="H64" s="133">
        <v>0</v>
      </c>
      <c r="I64" s="133">
        <v>0</v>
      </c>
      <c r="J64" s="133">
        <v>0</v>
      </c>
      <c r="K64" s="450">
        <v>0</v>
      </c>
      <c r="L64" s="129">
        <v>0</v>
      </c>
      <c r="M64" s="129">
        <v>0</v>
      </c>
      <c r="N64" s="129">
        <v>0</v>
      </c>
      <c r="O64" s="133">
        <f>SUMIFS(Data!$H:$H,Data!$E:$E,$A64,Data!$F:$F,$B64,Data!$C:$C,1)</f>
        <v>0</v>
      </c>
      <c r="P64" s="133">
        <f>SUMIFS(Data!$H:$H,Data!$E:$E,$A64,Data!$F:$F,$B64,Data!$C:$C,2)</f>
        <v>0</v>
      </c>
      <c r="Q64" s="133">
        <f>SUMIFS(Data!$H:$H,Data!$E:$E,$A64,Data!$F:$F,$B64,Data!$C:$C,3)</f>
        <v>0</v>
      </c>
      <c r="R64" s="133">
        <f>SUMIFS(Data!$H:$H,Data!$E:$E,$A64,Data!$F:$F,$B64,Data!$C:$C,4)</f>
        <v>0</v>
      </c>
      <c r="S64" s="450">
        <f t="shared" si="1"/>
        <v>0</v>
      </c>
      <c r="T64" s="442"/>
    </row>
    <row r="65" spans="1:180" ht="12" hidden="1" customHeight="1">
      <c r="A65" s="446" t="s">
        <v>38</v>
      </c>
      <c r="B65" s="445" t="s">
        <v>566</v>
      </c>
      <c r="C65" s="512"/>
      <c r="D65" s="454">
        <v>40</v>
      </c>
      <c r="E65" s="454">
        <v>0</v>
      </c>
      <c r="F65" s="454">
        <v>0</v>
      </c>
      <c r="G65" s="448">
        <v>0</v>
      </c>
      <c r="H65" s="448">
        <v>0</v>
      </c>
      <c r="I65" s="448">
        <v>0</v>
      </c>
      <c r="J65" s="448">
        <v>0</v>
      </c>
      <c r="K65" s="451">
        <v>0</v>
      </c>
      <c r="L65" s="454">
        <f>SUM(L63:L64)</f>
        <v>55</v>
      </c>
      <c r="M65" s="454">
        <f t="shared" ref="M65:N65" si="71">SUM(M63:M64)</f>
        <v>98.8</v>
      </c>
      <c r="N65" s="454">
        <f t="shared" si="71"/>
        <v>153.80000000000001</v>
      </c>
      <c r="O65" s="448">
        <f>SUM(O63:O64)</f>
        <v>0</v>
      </c>
      <c r="P65" s="448">
        <f t="shared" ref="P65:S65" si="72">SUM(P63:P64)</f>
        <v>0</v>
      </c>
      <c r="Q65" s="448">
        <f t="shared" si="72"/>
        <v>112.92</v>
      </c>
      <c r="R65" s="448">
        <f t="shared" si="72"/>
        <v>79.814999999999799</v>
      </c>
      <c r="S65" s="448">
        <f t="shared" si="72"/>
        <v>64.244999999999933</v>
      </c>
      <c r="T65" s="113">
        <f>IFERROR(S65/N65,"")</f>
        <v>0.41771781534460289</v>
      </c>
      <c r="U65" s="19"/>
      <c r="V65" s="40"/>
      <c r="W65" s="40"/>
      <c r="X65" s="41"/>
      <c r="Y65" s="41"/>
      <c r="Z65" s="41"/>
      <c r="AA65" s="41"/>
      <c r="AB65" s="19"/>
      <c r="AC65" s="20"/>
      <c r="AD65" s="40"/>
      <c r="AE65" s="40"/>
      <c r="AF65" s="41"/>
      <c r="AG65" s="41"/>
      <c r="AH65" s="41"/>
      <c r="AI65" s="41"/>
      <c r="AJ65" s="19"/>
      <c r="AK65" s="20"/>
      <c r="AL65" s="40"/>
      <c r="AM65" s="40"/>
      <c r="AN65" s="41"/>
      <c r="AO65" s="41"/>
      <c r="AP65" s="41"/>
      <c r="AQ65" s="41"/>
      <c r="AR65" s="19"/>
      <c r="AS65" s="20"/>
      <c r="AT65" s="40"/>
      <c r="AU65" s="40"/>
      <c r="AV65" s="41"/>
      <c r="AW65" s="41"/>
      <c r="AX65" s="41"/>
      <c r="AY65" s="41"/>
      <c r="AZ65" s="19"/>
      <c r="BA65" s="20"/>
      <c r="BB65" s="40"/>
      <c r="BC65" s="40"/>
      <c r="BD65" s="41"/>
      <c r="BE65" s="41"/>
      <c r="BF65" s="41"/>
      <c r="BG65" s="41"/>
      <c r="BH65" s="19"/>
      <c r="BI65" s="20"/>
      <c r="BJ65" s="40"/>
      <c r="BK65" s="40"/>
      <c r="BL65" s="41"/>
      <c r="BM65" s="41"/>
      <c r="BN65" s="41"/>
      <c r="BO65" s="41"/>
      <c r="BP65" s="19"/>
      <c r="BQ65" s="20"/>
      <c r="BR65" s="40"/>
      <c r="BS65" s="40"/>
      <c r="BT65" s="41"/>
      <c r="BU65" s="41"/>
      <c r="BV65" s="41"/>
      <c r="BW65" s="41"/>
      <c r="BX65" s="19"/>
      <c r="BY65" s="20"/>
      <c r="BZ65" s="40"/>
      <c r="CA65" s="40"/>
      <c r="CB65" s="41"/>
      <c r="CC65" s="41"/>
      <c r="CD65" s="41"/>
      <c r="CE65" s="41"/>
      <c r="CF65" s="19"/>
      <c r="CG65" s="20"/>
      <c r="CH65" s="40"/>
      <c r="CI65" s="40"/>
      <c r="CJ65" s="41"/>
      <c r="CK65" s="41"/>
      <c r="CL65" s="41"/>
      <c r="CM65" s="41"/>
      <c r="CN65" s="19"/>
      <c r="CO65" s="20"/>
      <c r="CP65" s="40"/>
      <c r="CQ65" s="40"/>
      <c r="CR65" s="41"/>
      <c r="CS65" s="41"/>
      <c r="CT65" s="41"/>
      <c r="CU65" s="41"/>
      <c r="CV65" s="19"/>
      <c r="CW65" s="20"/>
      <c r="CX65" s="40"/>
      <c r="CY65" s="40"/>
      <c r="CZ65" s="41"/>
      <c r="DA65" s="41"/>
      <c r="DB65" s="41"/>
      <c r="DC65" s="41"/>
      <c r="DD65" s="19"/>
      <c r="DE65" s="20"/>
      <c r="DF65" s="40"/>
      <c r="DG65" s="40"/>
      <c r="DH65" s="41"/>
      <c r="DI65" s="41"/>
      <c r="DJ65" s="41"/>
      <c r="DK65" s="41"/>
      <c r="DL65" s="19"/>
      <c r="DM65" s="20"/>
      <c r="DN65" s="40"/>
      <c r="DO65" s="40"/>
      <c r="DP65" s="41"/>
      <c r="DQ65" s="41"/>
      <c r="DR65" s="41"/>
      <c r="DS65" s="41"/>
      <c r="DT65" s="19"/>
      <c r="DU65" s="20"/>
      <c r="DV65" s="40"/>
      <c r="DW65" s="40"/>
      <c r="DX65" s="41"/>
      <c r="DY65" s="41"/>
      <c r="DZ65" s="41"/>
      <c r="EA65" s="41"/>
      <c r="EB65" s="19"/>
      <c r="EC65" s="20"/>
      <c r="ED65" s="40"/>
      <c r="EE65" s="40"/>
      <c r="EF65" s="41"/>
      <c r="EG65" s="41"/>
      <c r="EH65" s="41"/>
      <c r="EI65" s="41"/>
      <c r="EJ65" s="19"/>
      <c r="EK65" s="20"/>
      <c r="EL65" s="40"/>
      <c r="EM65" s="40"/>
      <c r="EN65" s="41"/>
      <c r="EO65" s="41"/>
      <c r="EP65" s="41"/>
      <c r="EQ65" s="41"/>
      <c r="ER65" s="19"/>
      <c r="ES65" s="20"/>
      <c r="ET65" s="40"/>
      <c r="EU65" s="40"/>
      <c r="EV65" s="41"/>
      <c r="EW65" s="41"/>
      <c r="EX65" s="41"/>
      <c r="EY65" s="41"/>
      <c r="EZ65" s="19"/>
      <c r="FA65" s="20"/>
      <c r="FB65" s="40"/>
      <c r="FC65" s="40"/>
      <c r="FD65" s="41"/>
      <c r="FE65" s="41"/>
      <c r="FF65" s="41"/>
      <c r="FG65" s="41"/>
      <c r="FH65" s="19"/>
      <c r="FI65" s="20"/>
      <c r="FJ65" s="40"/>
      <c r="FK65" s="40"/>
      <c r="FL65" s="41"/>
      <c r="FM65" s="41"/>
      <c r="FN65" s="41"/>
      <c r="FO65" s="41"/>
      <c r="FP65" s="19"/>
      <c r="FQ65" s="20"/>
      <c r="FR65" s="40"/>
      <c r="FS65" s="40"/>
      <c r="FT65" s="41"/>
      <c r="FU65" s="41"/>
      <c r="FV65" s="41"/>
      <c r="FW65" s="41"/>
      <c r="FX65" s="19"/>
    </row>
    <row r="66" spans="1:180" ht="12" hidden="1" customHeight="1">
      <c r="A66" s="443" t="s">
        <v>25</v>
      </c>
      <c r="B66" s="330" t="s">
        <v>572</v>
      </c>
      <c r="C66" s="507" t="s">
        <v>549</v>
      </c>
      <c r="D66" s="129">
        <v>21</v>
      </c>
      <c r="E66" s="129">
        <v>264</v>
      </c>
      <c r="F66" s="129">
        <v>285</v>
      </c>
      <c r="G66" s="133">
        <v>57.543999999999798</v>
      </c>
      <c r="H66" s="133">
        <v>168.518</v>
      </c>
      <c r="I66" s="133">
        <v>154.98299999999901</v>
      </c>
      <c r="J66" s="133">
        <v>145.94900000000001</v>
      </c>
      <c r="K66" s="450">
        <v>175.66466666666625</v>
      </c>
      <c r="L66" s="129">
        <v>0</v>
      </c>
      <c r="M66" s="129">
        <v>0</v>
      </c>
      <c r="N66" s="129">
        <f>M66+L66</f>
        <v>0</v>
      </c>
      <c r="O66" s="133">
        <f>SUMIFS(Data!$H:$H,Data!$E:$E,$A66,Data!$F:$F,$B66,Data!$C:$C,1)</f>
        <v>0</v>
      </c>
      <c r="P66" s="133">
        <f>SUMIFS(Data!$H:$H,Data!$E:$E,$A66,Data!$F:$F,$B66,Data!$C:$C,2)</f>
        <v>0</v>
      </c>
      <c r="Q66" s="133">
        <f>SUMIFS(Data!$H:$H,Data!$E:$E,$A66,Data!$F:$F,$B66,Data!$C:$C,3)</f>
        <v>0</v>
      </c>
      <c r="R66" s="133">
        <f>SUMIFS(Data!$H:$H,Data!$E:$E,$A66,Data!$F:$F,$B66,Data!$C:$C,4)</f>
        <v>0</v>
      </c>
      <c r="S66" s="450">
        <f t="shared" si="1"/>
        <v>0</v>
      </c>
      <c r="T66" s="442"/>
    </row>
    <row r="67" spans="1:180" ht="12" hidden="1" customHeight="1">
      <c r="A67" s="443" t="s">
        <v>25</v>
      </c>
      <c r="B67" s="330" t="s">
        <v>564</v>
      </c>
      <c r="C67" s="507"/>
      <c r="D67" s="129"/>
      <c r="E67" s="129"/>
      <c r="F67" s="129"/>
      <c r="G67" s="133"/>
      <c r="H67" s="133"/>
      <c r="I67" s="133"/>
      <c r="J67" s="133"/>
      <c r="K67" s="450"/>
      <c r="L67" s="129">
        <v>21</v>
      </c>
      <c r="M67" s="129">
        <v>0</v>
      </c>
      <c r="N67" s="129"/>
      <c r="O67" s="133"/>
      <c r="P67" s="133"/>
      <c r="Q67" s="133"/>
      <c r="R67" s="133"/>
      <c r="S67" s="450"/>
      <c r="T67" s="442"/>
    </row>
    <row r="68" spans="1:180" ht="12" hidden="1" customHeight="1">
      <c r="A68" s="446" t="s">
        <v>25</v>
      </c>
      <c r="B68" s="445" t="s">
        <v>566</v>
      </c>
      <c r="C68" s="512"/>
      <c r="D68" s="454">
        <v>21</v>
      </c>
      <c r="E68" s="454">
        <v>264</v>
      </c>
      <c r="F68" s="454">
        <v>285</v>
      </c>
      <c r="G68" s="448">
        <v>57.543999999999798</v>
      </c>
      <c r="H68" s="448">
        <v>168.518</v>
      </c>
      <c r="I68" s="448">
        <v>154.98299999999901</v>
      </c>
      <c r="J68" s="448">
        <v>145.94900000000001</v>
      </c>
      <c r="K68" s="451">
        <v>175.66466666666625</v>
      </c>
      <c r="L68" s="454">
        <f>SUM(L66:L67)</f>
        <v>21</v>
      </c>
      <c r="M68" s="454">
        <f>SUM(M66:M66)</f>
        <v>0</v>
      </c>
      <c r="N68" s="454">
        <f>SUM(N66:N66)</f>
        <v>0</v>
      </c>
      <c r="O68" s="448">
        <f t="shared" ref="O68:R68" si="73">SUM(O66:O66)</f>
        <v>0</v>
      </c>
      <c r="P68" s="448">
        <f t="shared" si="73"/>
        <v>0</v>
      </c>
      <c r="Q68" s="448">
        <f t="shared" si="73"/>
        <v>0</v>
      </c>
      <c r="R68" s="448">
        <f t="shared" si="73"/>
        <v>0</v>
      </c>
      <c r="S68" s="451">
        <f t="shared" si="1"/>
        <v>0</v>
      </c>
      <c r="T68" s="113" t="str">
        <f>IFERROR(S68/N68,"")</f>
        <v/>
      </c>
    </row>
    <row r="69" spans="1:180" ht="12" hidden="1" customHeight="1">
      <c r="A69" s="443" t="s">
        <v>27</v>
      </c>
      <c r="B69" s="13" t="s">
        <v>564</v>
      </c>
      <c r="D69" s="129">
        <v>20</v>
      </c>
      <c r="E69" s="129">
        <v>0</v>
      </c>
      <c r="F69" s="129">
        <v>0</v>
      </c>
      <c r="G69" s="133">
        <v>0</v>
      </c>
      <c r="H69" s="133">
        <v>0</v>
      </c>
      <c r="I69" s="133">
        <v>0</v>
      </c>
      <c r="J69" s="133">
        <v>0</v>
      </c>
      <c r="K69" s="450">
        <v>0</v>
      </c>
      <c r="L69" s="129">
        <v>20</v>
      </c>
      <c r="M69" s="129">
        <v>0</v>
      </c>
      <c r="N69" s="129">
        <v>0</v>
      </c>
      <c r="O69" s="133">
        <f>SUMIFS(Data!$H:$H,Data!$E:$E,$A69,Data!$F:$F,$B69,Data!$C:$C,1)</f>
        <v>0</v>
      </c>
      <c r="P69" s="133">
        <f>SUMIFS(Data!$H:$H,Data!$E:$E,$A69,Data!$F:$F,$B69,Data!$C:$C,2)</f>
        <v>0</v>
      </c>
      <c r="Q69" s="133">
        <f>SUMIFS(Data!$H:$H,Data!$E:$E,$A69,Data!$F:$F,$B69,Data!$C:$C,3)</f>
        <v>0</v>
      </c>
      <c r="R69" s="133">
        <f>SUMIFS(Data!$H:$H,Data!$E:$E,$A69,Data!$F:$F,$B69,Data!$C:$C,4)</f>
        <v>0</v>
      </c>
      <c r="S69" s="450">
        <f t="shared" si="1"/>
        <v>0</v>
      </c>
      <c r="T69" s="442"/>
    </row>
    <row r="70" spans="1:180" ht="12" hidden="1" customHeight="1">
      <c r="A70" s="446" t="s">
        <v>27</v>
      </c>
      <c r="B70" s="445" t="s">
        <v>566</v>
      </c>
      <c r="C70" s="512"/>
      <c r="D70" s="454">
        <v>20</v>
      </c>
      <c r="E70" s="454">
        <v>0</v>
      </c>
      <c r="F70" s="454">
        <v>0</v>
      </c>
      <c r="G70" s="448">
        <v>0</v>
      </c>
      <c r="H70" s="448">
        <v>0</v>
      </c>
      <c r="I70" s="448">
        <v>0</v>
      </c>
      <c r="J70" s="448">
        <v>0</v>
      </c>
      <c r="K70" s="451">
        <v>0</v>
      </c>
      <c r="L70" s="454">
        <f>SUM(L69)</f>
        <v>20</v>
      </c>
      <c r="M70" s="454">
        <f t="shared" ref="M70" si="74">SUM(M69)</f>
        <v>0</v>
      </c>
      <c r="N70" s="454">
        <f t="shared" ref="N70" si="75">SUM(N69)</f>
        <v>0</v>
      </c>
      <c r="O70" s="448">
        <f t="shared" ref="O70" si="76">SUM(O69)</f>
        <v>0</v>
      </c>
      <c r="P70" s="448">
        <f t="shared" ref="P70" si="77">SUM(P69)</f>
        <v>0</v>
      </c>
      <c r="Q70" s="448">
        <f t="shared" ref="Q70" si="78">SUM(Q69)</f>
        <v>0</v>
      </c>
      <c r="R70" s="448">
        <f t="shared" ref="R70" si="79">SUM(R69)</f>
        <v>0</v>
      </c>
      <c r="S70" s="451">
        <f t="shared" si="1"/>
        <v>0</v>
      </c>
      <c r="T70" s="113" t="str">
        <f>IFERROR(S70/N70,"")</f>
        <v/>
      </c>
    </row>
    <row r="71" spans="1:180" ht="12.75" hidden="1" customHeight="1">
      <c r="A71" s="443" t="s">
        <v>28</v>
      </c>
      <c r="B71" s="330" t="s">
        <v>574</v>
      </c>
      <c r="C71" s="479" t="s">
        <v>657</v>
      </c>
      <c r="D71" s="129">
        <v>54</v>
      </c>
      <c r="E71" s="129">
        <v>70</v>
      </c>
      <c r="F71" s="129">
        <v>124</v>
      </c>
      <c r="G71" s="133">
        <v>17.45</v>
      </c>
      <c r="H71" s="133">
        <v>73.110999999999706</v>
      </c>
      <c r="I71" s="133">
        <v>78.108999999999696</v>
      </c>
      <c r="J71" s="133">
        <v>80.194999999999695</v>
      </c>
      <c r="K71" s="450">
        <v>82.9549999999997</v>
      </c>
      <c r="L71" s="129">
        <v>0</v>
      </c>
      <c r="M71" s="129">
        <v>0</v>
      </c>
      <c r="N71" s="129">
        <f>M71+L71</f>
        <v>0</v>
      </c>
      <c r="O71" s="133">
        <f>SUMIFS(Data!$H:$H,Data!$E:$E,$A71,Data!$F:$F,$B71,Data!$C:$C,1)</f>
        <v>0</v>
      </c>
      <c r="P71" s="133">
        <f>SUMIFS(Data!$H:$H,Data!$E:$E,$A71,Data!$F:$F,$B71,Data!$C:$C,2)</f>
        <v>0</v>
      </c>
      <c r="Q71" s="133">
        <f>SUMIFS(Data!$H:$H,Data!$E:$E,$A71,Data!$F:$F,$B71,Data!$C:$C,3)</f>
        <v>0</v>
      </c>
      <c r="R71" s="133">
        <f>SUMIFS(Data!$H:$H,Data!$E:$E,$A71,Data!$F:$F,$B71,Data!$C:$C,4)</f>
        <v>0</v>
      </c>
      <c r="S71" s="450">
        <f t="shared" si="1"/>
        <v>0</v>
      </c>
      <c r="T71" s="442"/>
    </row>
    <row r="72" spans="1:180" ht="12.75" hidden="1">
      <c r="A72" s="443" t="s">
        <v>28</v>
      </c>
      <c r="B72" s="330" t="s">
        <v>564</v>
      </c>
      <c r="C72" s="479"/>
      <c r="D72" s="129"/>
      <c r="E72" s="129"/>
      <c r="F72" s="129"/>
      <c r="G72" s="133"/>
      <c r="H72" s="133"/>
      <c r="I72" s="133"/>
      <c r="J72" s="133"/>
      <c r="K72" s="450"/>
      <c r="L72" s="129">
        <v>54</v>
      </c>
      <c r="M72" s="129"/>
      <c r="N72" s="129"/>
      <c r="O72" s="133"/>
      <c r="P72" s="133"/>
      <c r="Q72" s="133"/>
      <c r="R72" s="133"/>
      <c r="S72" s="450"/>
      <c r="T72" s="442"/>
    </row>
    <row r="73" spans="1:180" ht="12" hidden="1" customHeight="1" thickBot="1">
      <c r="A73" s="446" t="s">
        <v>28</v>
      </c>
      <c r="B73" s="445" t="s">
        <v>566</v>
      </c>
      <c r="C73" s="512"/>
      <c r="D73" s="454">
        <v>54</v>
      </c>
      <c r="E73" s="454">
        <v>70</v>
      </c>
      <c r="F73" s="454">
        <v>124</v>
      </c>
      <c r="G73" s="448">
        <v>17.45</v>
      </c>
      <c r="H73" s="448">
        <v>73.110999999999706</v>
      </c>
      <c r="I73" s="448">
        <v>78.108999999999696</v>
      </c>
      <c r="J73" s="448">
        <v>80.194999999999695</v>
      </c>
      <c r="K73" s="451">
        <v>82.9549999999997</v>
      </c>
      <c r="L73" s="454">
        <f>SUM(L71:L72)</f>
        <v>54</v>
      </c>
      <c r="M73" s="454">
        <f>SUM(M71:M71)</f>
        <v>0</v>
      </c>
      <c r="N73" s="454">
        <f>SUM(N71:N71)</f>
        <v>0</v>
      </c>
      <c r="O73" s="448">
        <f t="shared" ref="O73:R73" si="80">SUM(O71:O71)</f>
        <v>0</v>
      </c>
      <c r="P73" s="448">
        <f t="shared" si="80"/>
        <v>0</v>
      </c>
      <c r="Q73" s="448">
        <f t="shared" si="80"/>
        <v>0</v>
      </c>
      <c r="R73" s="448">
        <f t="shared" si="80"/>
        <v>0</v>
      </c>
      <c r="S73" s="451">
        <f t="shared" si="1"/>
        <v>0</v>
      </c>
      <c r="T73" s="113" t="str">
        <f>IFERROR(S73/N73,"")</f>
        <v/>
      </c>
      <c r="U73" s="19"/>
      <c r="V73" s="40"/>
      <c r="W73" s="40"/>
      <c r="X73" s="41"/>
      <c r="Y73" s="41"/>
      <c r="Z73" s="41"/>
      <c r="AA73" s="41"/>
      <c r="AB73" s="19"/>
      <c r="AC73" s="20"/>
      <c r="AD73" s="40"/>
      <c r="AE73" s="40"/>
      <c r="AF73" s="41"/>
      <c r="AG73" s="41"/>
      <c r="AH73" s="41"/>
      <c r="AI73" s="41"/>
      <c r="AJ73" s="19"/>
      <c r="AK73" s="20"/>
      <c r="AL73" s="40"/>
      <c r="AM73" s="40"/>
      <c r="AN73" s="41"/>
      <c r="AO73" s="41"/>
      <c r="AP73" s="41"/>
      <c r="AQ73" s="41"/>
      <c r="AR73" s="19"/>
      <c r="AS73" s="20"/>
      <c r="AT73" s="40"/>
      <c r="AU73" s="40"/>
      <c r="AV73" s="41"/>
      <c r="AW73" s="41"/>
      <c r="AX73" s="41"/>
      <c r="AY73" s="41"/>
      <c r="AZ73" s="19"/>
      <c r="BA73" s="20"/>
      <c r="BB73" s="40"/>
      <c r="BC73" s="40"/>
      <c r="BD73" s="41"/>
      <c r="BE73" s="41"/>
      <c r="BF73" s="41"/>
      <c r="BG73" s="41"/>
      <c r="BH73" s="19"/>
      <c r="BI73" s="20"/>
      <c r="BJ73" s="40"/>
      <c r="BK73" s="40"/>
      <c r="BL73" s="41"/>
      <c r="BM73" s="41"/>
      <c r="BN73" s="41"/>
      <c r="BO73" s="41"/>
      <c r="BP73" s="19"/>
      <c r="BQ73" s="20"/>
      <c r="BR73" s="40"/>
      <c r="BS73" s="40"/>
      <c r="BT73" s="41"/>
      <c r="BU73" s="41"/>
      <c r="BV73" s="41"/>
      <c r="BW73" s="41"/>
      <c r="BX73" s="19"/>
      <c r="BY73" s="20"/>
      <c r="BZ73" s="40"/>
      <c r="CA73" s="40"/>
      <c r="CB73" s="41"/>
      <c r="CC73" s="41"/>
      <c r="CD73" s="41"/>
      <c r="CE73" s="41"/>
      <c r="CF73" s="19"/>
      <c r="CG73" s="20"/>
      <c r="CH73" s="40"/>
      <c r="CI73" s="40"/>
      <c r="CJ73" s="41"/>
      <c r="CK73" s="41"/>
      <c r="CL73" s="41"/>
      <c r="CM73" s="41"/>
      <c r="CN73" s="19"/>
      <c r="CO73" s="20"/>
      <c r="CP73" s="40"/>
      <c r="CQ73" s="40"/>
      <c r="CR73" s="41"/>
      <c r="CS73" s="41"/>
      <c r="CT73" s="41"/>
      <c r="CU73" s="41"/>
      <c r="CV73" s="19"/>
      <c r="CW73" s="20"/>
      <c r="CX73" s="40"/>
      <c r="CY73" s="40"/>
      <c r="CZ73" s="41"/>
      <c r="DA73" s="41"/>
      <c r="DB73" s="41"/>
      <c r="DC73" s="41"/>
      <c r="DD73" s="19"/>
      <c r="DE73" s="20"/>
      <c r="DF73" s="40"/>
      <c r="DG73" s="40"/>
      <c r="DH73" s="41"/>
      <c r="DI73" s="41"/>
      <c r="DJ73" s="41"/>
      <c r="DK73" s="41"/>
      <c r="DL73" s="19"/>
      <c r="DM73" s="20"/>
      <c r="DN73" s="40"/>
      <c r="DO73" s="40"/>
      <c r="DP73" s="41"/>
      <c r="DQ73" s="41"/>
      <c r="DR73" s="41"/>
      <c r="DS73" s="41"/>
      <c r="DT73" s="19"/>
      <c r="DU73" s="20"/>
      <c r="DV73" s="40"/>
      <c r="DW73" s="40"/>
      <c r="DX73" s="41"/>
      <c r="DY73" s="41"/>
      <c r="DZ73" s="41"/>
      <c r="EA73" s="41"/>
      <c r="EB73" s="19"/>
      <c r="EC73" s="20"/>
      <c r="ED73" s="40"/>
      <c r="EE73" s="40"/>
      <c r="EF73" s="41"/>
      <c r="EG73" s="41"/>
      <c r="EH73" s="41"/>
      <c r="EI73" s="41"/>
      <c r="EJ73" s="19"/>
      <c r="EK73" s="20"/>
      <c r="EL73" s="40"/>
      <c r="EM73" s="40"/>
      <c r="EN73" s="41"/>
      <c r="EO73" s="41"/>
      <c r="EP73" s="41"/>
      <c r="EQ73" s="41"/>
      <c r="ER73" s="19"/>
      <c r="ES73" s="20"/>
      <c r="ET73" s="40"/>
      <c r="EU73" s="40"/>
      <c r="EV73" s="41"/>
      <c r="EW73" s="41"/>
      <c r="EX73" s="41"/>
      <c r="EY73" s="41"/>
      <c r="EZ73" s="19"/>
      <c r="FA73" s="20"/>
      <c r="FB73" s="40"/>
      <c r="FC73" s="40"/>
      <c r="FD73" s="41"/>
      <c r="FE73" s="41"/>
      <c r="FF73" s="41"/>
      <c r="FG73" s="41"/>
      <c r="FH73" s="19"/>
      <c r="FI73" s="20"/>
      <c r="FJ73" s="40"/>
      <c r="FK73" s="40"/>
      <c r="FL73" s="41"/>
      <c r="FM73" s="41"/>
      <c r="FN73" s="41"/>
      <c r="FO73" s="41"/>
      <c r="FP73" s="19"/>
      <c r="FQ73" s="20"/>
      <c r="FR73" s="40"/>
      <c r="FS73" s="40"/>
      <c r="FT73" s="41"/>
      <c r="FU73" s="41"/>
      <c r="FV73" s="41"/>
      <c r="FW73" s="41"/>
      <c r="FX73" s="19"/>
    </row>
    <row r="74" spans="1:180" s="15" customFormat="1" ht="12.75" hidden="1" thickBot="1">
      <c r="A74" s="560" t="s">
        <v>32</v>
      </c>
      <c r="B74" s="561"/>
      <c r="C74" s="562"/>
      <c r="D74" s="563">
        <v>994</v>
      </c>
      <c r="E74" s="563">
        <v>1567</v>
      </c>
      <c r="F74" s="563">
        <v>1993</v>
      </c>
      <c r="G74" s="564">
        <v>544.03199999999924</v>
      </c>
      <c r="H74" s="564">
        <v>1237.4319999999984</v>
      </c>
      <c r="I74" s="564">
        <v>1115.259999999997</v>
      </c>
      <c r="J74" s="564">
        <v>1082.2439999999983</v>
      </c>
      <c r="K74" s="564">
        <v>1326.3226666666644</v>
      </c>
      <c r="L74" s="563">
        <f t="shared" ref="L74:S74" si="81">SUMIFS(L$6:L$73,$B$6:$B$73,"Total")</f>
        <v>1000</v>
      </c>
      <c r="M74" s="563">
        <f t="shared" si="81"/>
        <v>214.6</v>
      </c>
      <c r="N74" s="563">
        <f t="shared" si="81"/>
        <v>402.6</v>
      </c>
      <c r="O74" s="564">
        <f t="shared" si="81"/>
        <v>0</v>
      </c>
      <c r="P74" s="564">
        <f t="shared" si="81"/>
        <v>0</v>
      </c>
      <c r="Q74" s="564">
        <f>SUMIFS(Q$6:Q$73,$B$6:$B$73,"Total")</f>
        <v>235.65400000000011</v>
      </c>
      <c r="R74" s="564">
        <f t="shared" si="81"/>
        <v>193.10199999999969</v>
      </c>
      <c r="S74" s="564">
        <f t="shared" si="81"/>
        <v>142.91866666666658</v>
      </c>
      <c r="T74" s="565">
        <f>IFERROR(S74/N74,"-")</f>
        <v>0.35498923662858067</v>
      </c>
    </row>
    <row r="75" spans="1:180" s="22" customFormat="1" ht="12" customHeight="1">
      <c r="A75" s="566" t="s">
        <v>155</v>
      </c>
      <c r="B75" s="561"/>
      <c r="C75" s="562"/>
      <c r="D75" s="566"/>
      <c r="E75" s="566"/>
      <c r="F75" s="566"/>
      <c r="G75" s="566"/>
      <c r="H75" s="567"/>
      <c r="I75" s="566"/>
      <c r="J75" s="566"/>
      <c r="K75" s="566"/>
      <c r="L75" s="566"/>
      <c r="M75" s="566"/>
      <c r="N75" s="566"/>
      <c r="O75" s="566"/>
      <c r="P75" s="567"/>
      <c r="Q75" s="566"/>
      <c r="R75" s="566"/>
      <c r="S75" s="566"/>
      <c r="T75" s="568" t="str">
        <f>Data!$X$1</f>
        <v>tdulany</v>
      </c>
    </row>
    <row r="76" spans="1:180" s="22" customFormat="1" ht="12" customHeight="1">
      <c r="A76" s="22" t="s">
        <v>550</v>
      </c>
      <c r="B76" s="20"/>
      <c r="C76" s="513"/>
      <c r="T76" s="76">
        <f>Data!$X$2</f>
        <v>45480</v>
      </c>
    </row>
    <row r="77" spans="1:180" s="22" customFormat="1" ht="12" customHeight="1">
      <c r="A77" s="22" t="s">
        <v>551</v>
      </c>
      <c r="B77" s="20"/>
      <c r="C77" s="513"/>
      <c r="T77" s="76"/>
    </row>
    <row r="78" spans="1:180" s="22" customFormat="1" ht="12" customHeight="1">
      <c r="B78" s="20"/>
      <c r="C78" s="513"/>
      <c r="T78" s="76"/>
    </row>
    <row r="79" spans="1:180" ht="12" customHeight="1">
      <c r="A79" s="430" t="s">
        <v>535</v>
      </c>
      <c r="B79" s="20"/>
      <c r="C79" s="513"/>
    </row>
    <row r="80" spans="1:180" s="22" customFormat="1" ht="12" customHeight="1">
      <c r="C80" s="514"/>
      <c r="T80" s="69"/>
    </row>
    <row r="81" spans="1:1" ht="12.75">
      <c r="A81" s="501" t="s">
        <v>650</v>
      </c>
    </row>
  </sheetData>
  <hyperlinks>
    <hyperlink ref="A81" r:id="rId1" xr:uid="{B956C334-0B04-4E57-A535-B4AAE463F012}"/>
  </hyperlinks>
  <pageMargins left="0.7" right="0.7" top="0.75" bottom="0.75" header="0.3" footer="0.3"/>
  <pageSetup scale="60" orientation="landscape" r:id="rId2"/>
  <headerFooter>
    <oddFooter>Page &amp;P</oddFooter>
  </headerFooter>
  <ignoredErrors>
    <ignoredError sqref="O73:S73 Q54:S54 O8:S8 O35:S37 O39:S40 O42:S43 O48:S51 O64:S64 O68:S71 O22:S23 O12:S12 O19:S19 O26:S29 O14:S14 O13:P13 R13:S13 O32:S33 O45:S46 O56:S62 O66:S66" formula="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05336B-2CD8-4C06-A943-2A3C64693136}">
  <dimension ref="A1:M64"/>
  <sheetViews>
    <sheetView showGridLines="0" zoomScaleNormal="100" workbookViewId="0">
      <pane xSplit="2" topLeftCell="C1" activePane="topRight" state="frozen"/>
      <selection pane="topRight" activeCell="H45" sqref="H45"/>
    </sheetView>
  </sheetViews>
  <sheetFormatPr defaultRowHeight="15"/>
  <cols>
    <col min="1" max="1" width="16.28515625" style="528" bestFit="1" customWidth="1"/>
    <col min="2" max="2" width="34" style="528" bestFit="1" customWidth="1"/>
    <col min="3" max="3" width="10.5703125" style="528" bestFit="1" customWidth="1"/>
    <col min="4" max="4" width="7.5703125" style="528" bestFit="1" customWidth="1"/>
    <col min="5" max="5" width="9" style="528" bestFit="1" customWidth="1"/>
    <col min="6" max="6" width="8.85546875" style="528" bestFit="1" customWidth="1"/>
    <col min="7" max="7" width="7.7109375" style="528" bestFit="1" customWidth="1"/>
    <col min="8" max="8" width="7.7109375" style="528" customWidth="1"/>
    <col min="9" max="10" width="9.140625" style="528"/>
    <col min="11" max="11" width="9.140625" style="538"/>
    <col min="12" max="16384" width="9.140625" style="528"/>
  </cols>
  <sheetData>
    <row r="1" spans="1:13">
      <c r="A1" s="270" t="s">
        <v>764</v>
      </c>
    </row>
    <row r="2" spans="1:13">
      <c r="A2" s="15" t="s">
        <v>47</v>
      </c>
    </row>
    <row r="3" spans="1:13" ht="15.75" thickBot="1">
      <c r="A3" s="15" t="str">
        <f>CONCATENATE("For Academic Year ",Data!$X$3)</f>
        <v>For Academic Year 2023-24</v>
      </c>
    </row>
    <row r="4" spans="1:13">
      <c r="A4" s="569" t="s">
        <v>37</v>
      </c>
      <c r="B4" s="571" t="s">
        <v>41</v>
      </c>
      <c r="C4" s="406" t="s">
        <v>733</v>
      </c>
      <c r="D4" s="406" t="s">
        <v>734</v>
      </c>
      <c r="E4" s="406" t="s">
        <v>735</v>
      </c>
      <c r="F4" s="406" t="s">
        <v>736</v>
      </c>
      <c r="G4" s="100" t="s">
        <v>615</v>
      </c>
      <c r="H4" s="549" t="str" cm="1">
        <f t="array" ref="H4:H5">'Total Allocation'!N4:N5</f>
        <v>2023-24</v>
      </c>
      <c r="I4" s="406" t="str">
        <f>CONCATENATE("Summer ",MID(Data!$X$3,3,2))</f>
        <v>Summer 23</v>
      </c>
      <c r="J4" s="406" t="str">
        <f>CONCATENATE("Fall ",MID(Data!$X$3,3,2))</f>
        <v>Fall 23</v>
      </c>
      <c r="K4" s="536" t="str">
        <f>CONCATENATE("Winter ",MID(Data!$X$3,6,2))</f>
        <v>Winter 24</v>
      </c>
      <c r="L4" s="406" t="str">
        <f>CONCATENATE("Spring ",MID(Data!$X$3,6,2))</f>
        <v>Spring 24</v>
      </c>
      <c r="M4" s="100" t="str">
        <f>Data!$X$3</f>
        <v>2023-24</v>
      </c>
    </row>
    <row r="5" spans="1:13" ht="15.75" thickBot="1">
      <c r="A5" s="570"/>
      <c r="B5" s="572"/>
      <c r="C5" s="118" t="s">
        <v>33</v>
      </c>
      <c r="D5" s="118" t="s">
        <v>33</v>
      </c>
      <c r="E5" s="118" t="s">
        <v>33</v>
      </c>
      <c r="F5" s="118" t="s">
        <v>33</v>
      </c>
      <c r="G5" s="116" t="s">
        <v>31</v>
      </c>
      <c r="H5" s="550" t="str">
        <v>Alloc #12</v>
      </c>
      <c r="I5" s="118" t="s">
        <v>33</v>
      </c>
      <c r="J5" s="118" t="s">
        <v>33</v>
      </c>
      <c r="K5" s="537" t="s">
        <v>33</v>
      </c>
      <c r="L5" s="118" t="s">
        <v>33</v>
      </c>
      <c r="M5" s="116" t="s">
        <v>31</v>
      </c>
    </row>
    <row r="6" spans="1:13">
      <c r="A6" s="529" t="s">
        <v>1</v>
      </c>
      <c r="B6" s="530" t="s">
        <v>568</v>
      </c>
      <c r="C6" s="542">
        <v>40.1739999999999</v>
      </c>
      <c r="D6" s="542">
        <v>54.3569999999999</v>
      </c>
      <c r="E6" s="542">
        <v>50.023999999999901</v>
      </c>
      <c r="F6" s="542">
        <v>51.6189999999999</v>
      </c>
      <c r="G6" s="543">
        <v>65.391333333333208</v>
      </c>
      <c r="H6" s="551">
        <v>11</v>
      </c>
      <c r="I6" s="539">
        <f>SUMIFS(Data!$U:$U,Data!$E:$E,_xlfn.CONCAT($A6,"*"),Data!$F:$F,$B6,Data!$C:$C,1)</f>
        <v>0</v>
      </c>
      <c r="J6" s="539">
        <f>SUMIFS(Data!$U:$U,Data!$E:$E,_xlfn.CONCAT($A6,"*"),Data!$F:$F,$B6,Data!$C:$C,2)</f>
        <v>0</v>
      </c>
      <c r="K6" s="539">
        <f>SUMIFS(Data!$U:$U,Data!$E:$E,_xlfn.CONCAT($A6,"*"),Data!$F:$F,$B6,Data!$C:$C,3)</f>
        <v>53.081999999999901</v>
      </c>
      <c r="L6" s="539">
        <f>SUMIFS(Data!$U:$U,Data!$E:$E,_xlfn.CONCAT($A6,"*"),Data!$F:$F,$B6,Data!$C:$C,4)</f>
        <v>61.342999999999897</v>
      </c>
      <c r="M6" s="531">
        <f>SUM(I6:L6)/3</f>
        <v>38.141666666666602</v>
      </c>
    </row>
    <row r="7" spans="1:13">
      <c r="A7" s="446" t="s">
        <v>1</v>
      </c>
      <c r="B7" s="445" t="s">
        <v>566</v>
      </c>
      <c r="C7" s="544">
        <v>40.1739999999999</v>
      </c>
      <c r="D7" s="544">
        <v>54.3569999999999</v>
      </c>
      <c r="E7" s="544">
        <v>50.023999999999901</v>
      </c>
      <c r="F7" s="544">
        <v>51.6189999999999</v>
      </c>
      <c r="G7" s="545">
        <v>65.391333333333208</v>
      </c>
      <c r="H7" s="552">
        <f>SUM(H6)</f>
        <v>11</v>
      </c>
      <c r="I7" s="448">
        <f>SUM(I6)</f>
        <v>0</v>
      </c>
      <c r="J7" s="448">
        <f t="shared" ref="J7:L7" si="0">SUM(J6)</f>
        <v>0</v>
      </c>
      <c r="K7" s="448">
        <f t="shared" si="0"/>
        <v>53.081999999999901</v>
      </c>
      <c r="L7" s="448">
        <f t="shared" si="0"/>
        <v>61.342999999999897</v>
      </c>
      <c r="M7" s="453">
        <f t="shared" ref="M7:M59" si="1">SUM(I7:L7)/3</f>
        <v>38.141666666666602</v>
      </c>
    </row>
    <row r="8" spans="1:13">
      <c r="A8" s="443" t="s">
        <v>3</v>
      </c>
      <c r="B8" s="13" t="s">
        <v>573</v>
      </c>
      <c r="C8" s="538">
        <v>0.2</v>
      </c>
      <c r="D8" s="538">
        <v>2.6640000000000001</v>
      </c>
      <c r="E8" s="538">
        <v>0.66600000000000004</v>
      </c>
      <c r="F8" s="538">
        <v>0.66600000000000004</v>
      </c>
      <c r="G8" s="546">
        <v>1.3986666666666669</v>
      </c>
      <c r="H8" s="553">
        <v>50</v>
      </c>
      <c r="I8" s="540">
        <f>SUMIFS(Data!$U:$U,Data!$E:$E,_xlfn.CONCAT($A8,"*"),Data!$F:$F,$B8,Data!$C:$C,1)</f>
        <v>0</v>
      </c>
      <c r="J8" s="540">
        <f>SUMIFS(Data!$U:$U,Data!$E:$E,_xlfn.CONCAT($A8,"*"),Data!$F:$F,$B8,Data!$C:$C,2)</f>
        <v>0</v>
      </c>
      <c r="K8" s="540">
        <f>SUMIFS(Data!$U:$U,Data!$E:$E,_xlfn.CONCAT($A8,"*"),Data!$F:$F,$B8,Data!$C:$C,3)</f>
        <v>0</v>
      </c>
      <c r="L8" s="540">
        <f>SUMIFS(Data!$U:$U,Data!$E:$E,_xlfn.CONCAT($A8,"*"),Data!$F:$F,$B8,Data!$C:$C,4)</f>
        <v>0</v>
      </c>
      <c r="M8" s="532">
        <f t="shared" si="1"/>
        <v>0</v>
      </c>
    </row>
    <row r="9" spans="1:13">
      <c r="A9" s="443" t="s">
        <v>3</v>
      </c>
      <c r="B9" s="13" t="s">
        <v>771</v>
      </c>
      <c r="C9" s="538">
        <v>2.9969999999999999</v>
      </c>
      <c r="D9" s="538">
        <v>37.138999999999903</v>
      </c>
      <c r="E9" s="538">
        <v>29.643999999999899</v>
      </c>
      <c r="F9" s="538">
        <v>26.494</v>
      </c>
      <c r="G9" s="546">
        <v>32.091333333333267</v>
      </c>
      <c r="H9" s="553">
        <f>16+27</f>
        <v>43</v>
      </c>
      <c r="I9" s="540">
        <f>SUMIFS(Data!$U:$U,Data!$E:$E,_xlfn.CONCAT($A9,"*"),Data!$F:$F,$B9,Data!$C:$C,1)</f>
        <v>0</v>
      </c>
      <c r="J9" s="540">
        <f>SUMIFS(Data!$U:$U,Data!$E:$E,_xlfn.CONCAT($A9,"*"),Data!$F:$F,$B9,Data!$C:$C,2)</f>
        <v>0</v>
      </c>
      <c r="K9" s="540">
        <f>SUMIFS(Data!$U:$U,Data!$E:$E,_xlfn.CONCAT($A9,"*"),Data!$F:$F,$B9,Data!$C:$C,3)</f>
        <v>23.247</v>
      </c>
      <c r="L9" s="540">
        <f>SUMIFS(Data!$U:$U,Data!$E:$E,_xlfn.CONCAT($A9,"*"),Data!$F:$F,$B9,Data!$C:$C,4)</f>
        <v>17.129000000000001</v>
      </c>
      <c r="M9" s="532">
        <f t="shared" si="1"/>
        <v>13.458666666666668</v>
      </c>
    </row>
    <row r="10" spans="1:13">
      <c r="A10" s="443" t="s">
        <v>3</v>
      </c>
      <c r="B10" s="13" t="s">
        <v>569</v>
      </c>
      <c r="C10" s="538">
        <v>2.198</v>
      </c>
      <c r="D10" s="538">
        <v>22.471</v>
      </c>
      <c r="E10" s="538">
        <v>25.603999999999999</v>
      </c>
      <c r="F10" s="538">
        <v>21.748000000000001</v>
      </c>
      <c r="G10" s="546">
        <v>24.007000000000001</v>
      </c>
      <c r="H10" s="553">
        <v>11</v>
      </c>
      <c r="I10" s="540">
        <f>SUMIFS(Data!$U:$U,Data!$E:$E,_xlfn.CONCAT($A10,"*"),Data!$F:$F,$B10,Data!$C:$C,1)</f>
        <v>0</v>
      </c>
      <c r="J10" s="540">
        <f>SUMIFS(Data!$U:$U,Data!$E:$E,_xlfn.CONCAT($A10,"*"),Data!$F:$F,$B10,Data!$C:$C,2)</f>
        <v>0</v>
      </c>
      <c r="K10" s="540">
        <f>SUMIFS(Data!$U:$U,Data!$E:$E,_xlfn.CONCAT($A10,"*"),Data!$F:$F,$B10,Data!$C:$C,3)</f>
        <v>16.195</v>
      </c>
      <c r="L10" s="540">
        <f>SUMIFS(Data!$U:$U,Data!$E:$E,_xlfn.CONCAT($A10,"*"),Data!$F:$F,$B10,Data!$C:$C,4)</f>
        <v>19.457999999999998</v>
      </c>
      <c r="M10" s="532">
        <f t="shared" si="1"/>
        <v>11.884333333333332</v>
      </c>
    </row>
    <row r="11" spans="1:13">
      <c r="A11" s="443" t="s">
        <v>3</v>
      </c>
      <c r="B11" s="13" t="s">
        <v>568</v>
      </c>
      <c r="C11" s="538">
        <v>0.66600000000000004</v>
      </c>
      <c r="D11" s="538">
        <v>10.603</v>
      </c>
      <c r="E11" s="538">
        <v>1.2010000000000001</v>
      </c>
      <c r="F11" s="538">
        <v>1.599</v>
      </c>
      <c r="G11" s="546">
        <v>4.6896666666666667</v>
      </c>
      <c r="H11" s="553">
        <v>24</v>
      </c>
      <c r="I11" s="540">
        <f>SUMIFS(Data!$U:$U,Data!$E:$E,_xlfn.CONCAT($A11,"*"),Data!$F:$F,$B11,Data!$C:$C,1)</f>
        <v>0</v>
      </c>
      <c r="J11" s="540">
        <f>SUMIFS(Data!$U:$U,Data!$E:$E,_xlfn.CONCAT($A11,"*"),Data!$F:$F,$B11,Data!$C:$C,2)</f>
        <v>0</v>
      </c>
      <c r="K11" s="540">
        <f>SUMIFS(Data!$U:$U,Data!$E:$E,_xlfn.CONCAT($A11,"*"),Data!$F:$F,$B11,Data!$C:$C,3)</f>
        <v>4.5339999999999998</v>
      </c>
      <c r="L11" s="540">
        <f>SUMIFS(Data!$U:$U,Data!$E:$E,_xlfn.CONCAT($A11,"*"),Data!$F:$F,$B11,Data!$C:$C,4)</f>
        <v>3.8660000000000001</v>
      </c>
      <c r="M11" s="532">
        <f t="shared" si="1"/>
        <v>2.8000000000000003</v>
      </c>
    </row>
    <row r="12" spans="1:13">
      <c r="A12" s="446" t="s">
        <v>763</v>
      </c>
      <c r="B12" s="445" t="s">
        <v>566</v>
      </c>
      <c r="C12" s="544">
        <v>9.0579999999999998</v>
      </c>
      <c r="D12" s="544">
        <v>110.01599999999981</v>
      </c>
      <c r="E12" s="544">
        <v>86.758999999999787</v>
      </c>
      <c r="F12" s="544">
        <v>77.001000000000005</v>
      </c>
      <c r="G12" s="545">
        <v>94.277999999999864</v>
      </c>
      <c r="H12" s="552">
        <f>SUM(H8:H11)</f>
        <v>128</v>
      </c>
      <c r="I12" s="448">
        <f>SUM(I8:I11)</f>
        <v>0</v>
      </c>
      <c r="J12" s="448">
        <f>SUM(J8:J11)</f>
        <v>0</v>
      </c>
      <c r="K12" s="448">
        <f>SUM(K8:K11)</f>
        <v>43.975999999999999</v>
      </c>
      <c r="L12" s="448">
        <f>SUM(L8:L11)</f>
        <v>40.453000000000003</v>
      </c>
      <c r="M12" s="453">
        <f t="shared" si="1"/>
        <v>28.143000000000001</v>
      </c>
    </row>
    <row r="13" spans="1:13">
      <c r="A13" s="443" t="s">
        <v>4</v>
      </c>
      <c r="B13" s="13" t="s">
        <v>565</v>
      </c>
      <c r="C13" s="538">
        <v>10.193</v>
      </c>
      <c r="D13" s="538">
        <v>55.679000000000002</v>
      </c>
      <c r="E13" s="538">
        <v>36.194000000000003</v>
      </c>
      <c r="F13" s="538">
        <v>31.867000000000001</v>
      </c>
      <c r="G13" s="546">
        <v>44.644333333333329</v>
      </c>
      <c r="H13" s="553">
        <v>2</v>
      </c>
      <c r="I13" s="540">
        <f>SUMIFS(Data!$U:$U,Data!$E:$E,_xlfn.CONCAT($A13,"*"),Data!$F:$F,$B13,Data!$C:$C,1)</f>
        <v>0</v>
      </c>
      <c r="J13" s="540">
        <f>SUMIFS(Data!$U:$U,Data!$E:$E,_xlfn.CONCAT($A13,"*"),Data!$F:$F,$B13,Data!$C:$C,2)</f>
        <v>0</v>
      </c>
      <c r="K13" s="540">
        <f>SUMIFS(Data!$U:$U,Data!$E:$E,_xlfn.CONCAT($A13,"*"),Data!$F:$F,$B13,Data!$C:$C,3)</f>
        <v>45.792999999999999</v>
      </c>
      <c r="L13" s="540">
        <f>SUMIFS(Data!$U:$U,Data!$E:$E,_xlfn.CONCAT($A13,"*"),Data!$F:$F,$B13,Data!$C:$C,4)</f>
        <v>43.607999999999997</v>
      </c>
      <c r="M13" s="532">
        <f t="shared" si="1"/>
        <v>29.800333333333331</v>
      </c>
    </row>
    <row r="14" spans="1:13">
      <c r="A14" s="446" t="s">
        <v>4</v>
      </c>
      <c r="B14" s="445" t="s">
        <v>566</v>
      </c>
      <c r="C14" s="544">
        <v>10.193</v>
      </c>
      <c r="D14" s="544">
        <v>55.679000000000002</v>
      </c>
      <c r="E14" s="544">
        <v>36.194000000000003</v>
      </c>
      <c r="F14" s="544">
        <v>31.867000000000001</v>
      </c>
      <c r="G14" s="545">
        <v>44.644333333333329</v>
      </c>
      <c r="H14" s="552">
        <f>SUM(H13)</f>
        <v>2</v>
      </c>
      <c r="I14" s="448">
        <f>SUM(I13)</f>
        <v>0</v>
      </c>
      <c r="J14" s="448">
        <f t="shared" ref="J14:L14" si="2">SUM(J13)</f>
        <v>0</v>
      </c>
      <c r="K14" s="448">
        <f t="shared" si="2"/>
        <v>45.792999999999999</v>
      </c>
      <c r="L14" s="448">
        <f t="shared" si="2"/>
        <v>43.607999999999997</v>
      </c>
      <c r="M14" s="453">
        <f t="shared" si="1"/>
        <v>29.800333333333331</v>
      </c>
    </row>
    <row r="15" spans="1:13">
      <c r="A15" s="443" t="s">
        <v>8</v>
      </c>
      <c r="B15" s="13" t="s">
        <v>570</v>
      </c>
      <c r="C15" s="538">
        <v>3.996</v>
      </c>
      <c r="D15" s="538">
        <v>7.6</v>
      </c>
      <c r="E15" s="538">
        <v>5.3280000000000003</v>
      </c>
      <c r="F15" s="538">
        <v>11.066000000000001</v>
      </c>
      <c r="G15" s="546">
        <v>9.33</v>
      </c>
      <c r="H15" s="553">
        <v>20</v>
      </c>
      <c r="I15" s="540">
        <f>SUMIFS(Data!$U:$U,Data!$E:$E,_xlfn.CONCAT($A15,"*"),Data!$F:$F,$B15,Data!$C:$C,1)</f>
        <v>0</v>
      </c>
      <c r="J15" s="540">
        <f>SUMIFS(Data!$U:$U,Data!$E:$E,_xlfn.CONCAT($A15,"*"),Data!$F:$F,$B15,Data!$C:$C,2)</f>
        <v>0</v>
      </c>
      <c r="K15" s="540">
        <f>SUMIFS(Data!$U:$U,Data!$E:$E,_xlfn.CONCAT($A15,"*"),Data!$F:$F,$B15,Data!$C:$C,3)</f>
        <v>16.251000000000001</v>
      </c>
      <c r="L15" s="540">
        <f>SUMIFS(Data!$U:$U,Data!$E:$E,_xlfn.CONCAT($A15,"*"),Data!$F:$F,$B15,Data!$C:$C,4)</f>
        <v>15.798</v>
      </c>
      <c r="M15" s="532">
        <f t="shared" si="1"/>
        <v>10.683</v>
      </c>
    </row>
    <row r="16" spans="1:13">
      <c r="A16" s="443" t="s">
        <v>8</v>
      </c>
      <c r="B16" s="13" t="s">
        <v>751</v>
      </c>
      <c r="C16" s="538">
        <v>4.9320000000000004</v>
      </c>
      <c r="D16" s="538">
        <v>14.787000000000001</v>
      </c>
      <c r="E16" s="538">
        <v>11.791</v>
      </c>
      <c r="F16" s="538">
        <v>16.852</v>
      </c>
      <c r="G16" s="546">
        <v>16.120666666666668</v>
      </c>
      <c r="H16" s="553">
        <v>25</v>
      </c>
      <c r="I16" s="540">
        <f>SUMIFS(Data!$U:$U,Data!$E:$E,_xlfn.CONCAT($A16,"*"),Data!$F:$F,$B16,Data!$C:$C,1)</f>
        <v>0</v>
      </c>
      <c r="J16" s="540">
        <f>SUMIFS(Data!$U:$U,Data!$E:$E,_xlfn.CONCAT($A16,"*"),Data!$F:$F,$B16,Data!$C:$C,2)</f>
        <v>0</v>
      </c>
      <c r="K16" s="540">
        <f>SUMIFS(Data!$U:$U,Data!$E:$E,_xlfn.CONCAT($A16,"*"),Data!$F:$F,$B16,Data!$C:$C,3)</f>
        <v>10.192</v>
      </c>
      <c r="L16" s="540">
        <f>SUMIFS(Data!$U:$U,Data!$E:$E,_xlfn.CONCAT($A16,"*"),Data!$F:$F,$B16,Data!$C:$C,4)</f>
        <v>14.788</v>
      </c>
      <c r="M16" s="532">
        <f t="shared" si="1"/>
        <v>8.3266666666666662</v>
      </c>
    </row>
    <row r="17" spans="1:13">
      <c r="A17" s="443" t="s">
        <v>8</v>
      </c>
      <c r="B17" s="13" t="s">
        <v>752</v>
      </c>
      <c r="C17" s="538">
        <v>18.852</v>
      </c>
      <c r="D17" s="538">
        <v>13.32</v>
      </c>
      <c r="E17" s="538">
        <v>8.7929999999999993</v>
      </c>
      <c r="F17" s="538">
        <v>7.3929999999999998</v>
      </c>
      <c r="G17" s="546">
        <v>16.119333333333334</v>
      </c>
      <c r="H17" s="553">
        <v>53</v>
      </c>
      <c r="I17" s="540">
        <f>SUMIFS(Data!$U:$U,Data!$E:$E,_xlfn.CONCAT($A17,"*"),Data!$F:$F,$B17,Data!$C:$C,1)</f>
        <v>0</v>
      </c>
      <c r="J17" s="540">
        <f>SUMIFS(Data!$U:$U,Data!$E:$E,_xlfn.CONCAT($A17,"*"),Data!$F:$F,$B17,Data!$C:$C,2)</f>
        <v>0</v>
      </c>
      <c r="K17" s="540">
        <f>SUMIFS(Data!$U:$U,Data!$E:$E,_xlfn.CONCAT($A17,"*"),Data!$F:$F,$B17,Data!$C:$C,3)</f>
        <v>10.526999999999999</v>
      </c>
      <c r="L17" s="540">
        <f>SUMIFS(Data!$U:$U,Data!$E:$E,_xlfn.CONCAT($A17,"*"),Data!$F:$F,$B17,Data!$C:$C,4)</f>
        <v>15.785</v>
      </c>
      <c r="M17" s="532">
        <f t="shared" si="1"/>
        <v>8.7706666666666653</v>
      </c>
    </row>
    <row r="18" spans="1:13">
      <c r="A18" s="443" t="s">
        <v>8</v>
      </c>
      <c r="B18" s="13" t="s">
        <v>569</v>
      </c>
      <c r="C18" s="538">
        <v>25.908000000000001</v>
      </c>
      <c r="D18" s="538">
        <v>31.1709999999999</v>
      </c>
      <c r="E18" s="538">
        <v>23.178000000000001</v>
      </c>
      <c r="F18" s="538">
        <v>19.448</v>
      </c>
      <c r="G18" s="546">
        <v>33.234999999999964</v>
      </c>
      <c r="H18" s="553">
        <v>34</v>
      </c>
      <c r="I18" s="540">
        <f>SUMIFS(Data!$U:$U,Data!$E:$E,_xlfn.CONCAT($A18,"*"),Data!$F:$F,$B18,Data!$C:$C,1)</f>
        <v>0</v>
      </c>
      <c r="J18" s="540">
        <f>SUMIFS(Data!$U:$U,Data!$E:$E,_xlfn.CONCAT($A18,"*"),Data!$F:$F,$B18,Data!$C:$C,2)</f>
        <v>0</v>
      </c>
      <c r="K18" s="540">
        <f>SUMIFS(Data!$U:$U,Data!$E:$E,_xlfn.CONCAT($A18,"*"),Data!$F:$F,$B18,Data!$C:$C,3)</f>
        <v>37.163999999999902</v>
      </c>
      <c r="L18" s="540">
        <f>SUMIFS(Data!$U:$U,Data!$E:$E,_xlfn.CONCAT($A18,"*"),Data!$F:$F,$B18,Data!$C:$C,4)</f>
        <v>37.629999999999903</v>
      </c>
      <c r="M18" s="532">
        <f t="shared" si="1"/>
        <v>24.931333333333271</v>
      </c>
    </row>
    <row r="19" spans="1:13">
      <c r="A19" s="446" t="s">
        <v>8</v>
      </c>
      <c r="B19" s="445" t="s">
        <v>566</v>
      </c>
      <c r="C19" s="544">
        <v>53.688000000000002</v>
      </c>
      <c r="D19" s="544">
        <v>66.877999999999901</v>
      </c>
      <c r="E19" s="544">
        <v>49.09</v>
      </c>
      <c r="F19" s="544">
        <v>54.759</v>
      </c>
      <c r="G19" s="545">
        <v>74.804999999999964</v>
      </c>
      <c r="H19" s="552">
        <f>SUM(H15:H18)</f>
        <v>132</v>
      </c>
      <c r="I19" s="448">
        <f>SUM(I15:I18)</f>
        <v>0</v>
      </c>
      <c r="J19" s="448">
        <f t="shared" ref="J19:L19" si="3">SUM(J15:J18)</f>
        <v>0</v>
      </c>
      <c r="K19" s="448">
        <f t="shared" si="3"/>
        <v>74.133999999999901</v>
      </c>
      <c r="L19" s="448">
        <f t="shared" si="3"/>
        <v>84.000999999999891</v>
      </c>
      <c r="M19" s="453">
        <f t="shared" si="1"/>
        <v>52.711666666666595</v>
      </c>
    </row>
    <row r="20" spans="1:13">
      <c r="A20" s="443" t="s">
        <v>10</v>
      </c>
      <c r="B20" s="13" t="s">
        <v>575</v>
      </c>
      <c r="C20" s="538">
        <v>2.331</v>
      </c>
      <c r="D20" s="538">
        <v>6.7939999999999996</v>
      </c>
      <c r="E20" s="538">
        <v>7.327</v>
      </c>
      <c r="F20" s="538">
        <v>7.327</v>
      </c>
      <c r="G20" s="546">
        <v>7.9263333333333321</v>
      </c>
      <c r="H20" s="553">
        <v>30</v>
      </c>
      <c r="I20" s="540">
        <f>SUMIFS(Data!$U:$U,Data!$E:$E,_xlfn.CONCAT($A20,"*"),Data!$F:$F,$B20,Data!$C:$C,1)</f>
        <v>0</v>
      </c>
      <c r="J20" s="540">
        <f>SUMIFS(Data!$U:$U,Data!$E:$E,_xlfn.CONCAT($A20,"*"),Data!$F:$F,$B20,Data!$C:$C,2)</f>
        <v>0</v>
      </c>
      <c r="K20" s="540">
        <f>SUMIFS(Data!$U:$U,Data!$E:$E,_xlfn.CONCAT($A20,"*"),Data!$F:$F,$B20,Data!$C:$C,3)</f>
        <v>4.7960000000000003</v>
      </c>
      <c r="L20" s="540">
        <f>SUMIFS(Data!$U:$U,Data!$E:$E,_xlfn.CONCAT($A20,"*"),Data!$F:$F,$B20,Data!$C:$C,4)</f>
        <v>2.665</v>
      </c>
      <c r="M20" s="532">
        <f t="shared" si="1"/>
        <v>2.4870000000000001</v>
      </c>
    </row>
    <row r="21" spans="1:13">
      <c r="A21" s="443" t="s">
        <v>10</v>
      </c>
      <c r="B21" s="13" t="s">
        <v>574</v>
      </c>
      <c r="C21" s="538">
        <v>3.4660000000000002</v>
      </c>
      <c r="D21" s="538">
        <v>7.1269999999999998</v>
      </c>
      <c r="E21" s="538">
        <v>6.3289999999999997</v>
      </c>
      <c r="F21" s="538">
        <v>6.03</v>
      </c>
      <c r="G21" s="546">
        <v>7.6506666666666669</v>
      </c>
      <c r="H21" s="553">
        <v>35</v>
      </c>
      <c r="I21" s="540">
        <f>SUMIFS(Data!$U:$U,Data!$E:$E,_xlfn.CONCAT($A21,"*"),Data!$F:$F,$B21,Data!$C:$C,1)</f>
        <v>0</v>
      </c>
      <c r="J21" s="540">
        <f>SUMIFS(Data!$U:$U,Data!$E:$E,_xlfn.CONCAT($A21,"*"),Data!$F:$F,$B21,Data!$C:$C,2)</f>
        <v>0</v>
      </c>
      <c r="K21" s="540">
        <f>SUMIFS(Data!$U:$U,Data!$E:$E,_xlfn.CONCAT($A21,"*"),Data!$F:$F,$B21,Data!$C:$C,3)</f>
        <v>5.93</v>
      </c>
      <c r="L21" s="540">
        <f>SUMIFS(Data!$U:$U,Data!$E:$E,_xlfn.CONCAT($A21,"*"),Data!$F:$F,$B21,Data!$C:$C,4)</f>
        <v>9.3260000000000005</v>
      </c>
      <c r="M21" s="532">
        <f t="shared" si="1"/>
        <v>5.0853333333333337</v>
      </c>
    </row>
    <row r="22" spans="1:13">
      <c r="A22" s="446" t="s">
        <v>10</v>
      </c>
      <c r="B22" s="445" t="s">
        <v>566</v>
      </c>
      <c r="C22" s="544">
        <v>5.7970000000000006</v>
      </c>
      <c r="D22" s="544">
        <v>13.920999999999999</v>
      </c>
      <c r="E22" s="544">
        <v>13.655999999999999</v>
      </c>
      <c r="F22" s="544">
        <v>13.356999999999999</v>
      </c>
      <c r="G22" s="545">
        <v>15.576999999999998</v>
      </c>
      <c r="H22" s="552">
        <f>SUM(H20:H21)</f>
        <v>65</v>
      </c>
      <c r="I22" s="448">
        <f>SUM(I20:I21)</f>
        <v>0</v>
      </c>
      <c r="J22" s="448">
        <f t="shared" ref="J22:L22" si="4">SUM(J20:J21)</f>
        <v>0</v>
      </c>
      <c r="K22" s="448">
        <f t="shared" si="4"/>
        <v>10.725999999999999</v>
      </c>
      <c r="L22" s="448">
        <f t="shared" si="4"/>
        <v>11.991</v>
      </c>
      <c r="M22" s="453">
        <f t="shared" si="1"/>
        <v>7.5723333333333329</v>
      </c>
    </row>
    <row r="23" spans="1:13">
      <c r="A23" s="443" t="s">
        <v>11</v>
      </c>
      <c r="B23" s="13" t="s">
        <v>753</v>
      </c>
      <c r="C23" s="538">
        <v>93.777999999999807</v>
      </c>
      <c r="D23" s="538">
        <v>109.139</v>
      </c>
      <c r="E23" s="538">
        <v>98.305999999999798</v>
      </c>
      <c r="F23" s="538">
        <v>87.319000000000003</v>
      </c>
      <c r="G23" s="546">
        <v>129.51399999999987</v>
      </c>
      <c r="H23" s="553">
        <v>42</v>
      </c>
      <c r="I23" s="540">
        <f>SUMIFS(Data!$U:$U,Data!$E:$E,_xlfn.CONCAT($A23,"*"),Data!$F:$F,$B23,Data!$C:$C,1)</f>
        <v>0</v>
      </c>
      <c r="J23" s="540">
        <f>SUMIFS(Data!$U:$U,Data!$E:$E,_xlfn.CONCAT($A23,"*"),Data!$F:$F,$B23,Data!$C:$C,2)</f>
        <v>0</v>
      </c>
      <c r="K23" s="540">
        <f>SUMIFS(Data!$U:$U,Data!$E:$E,_xlfn.CONCAT($A23,"*"),Data!$F:$F,$B23,Data!$C:$C,3)</f>
        <v>89.364999999999796</v>
      </c>
      <c r="L23" s="540">
        <f>SUMIFS(Data!$U:$U,Data!$E:$E,_xlfn.CONCAT($A23,"*"),Data!$F:$F,$B23,Data!$C:$C,4)</f>
        <v>91.136999999999901</v>
      </c>
      <c r="M23" s="532">
        <f t="shared" si="1"/>
        <v>60.167333333333232</v>
      </c>
    </row>
    <row r="24" spans="1:13">
      <c r="A24" s="443" t="s">
        <v>11</v>
      </c>
      <c r="B24" s="13" t="s">
        <v>572</v>
      </c>
      <c r="C24" s="538">
        <v>76.574999999999804</v>
      </c>
      <c r="D24" s="538">
        <v>227.230999999999</v>
      </c>
      <c r="E24" s="538">
        <v>205.70399999999901</v>
      </c>
      <c r="F24" s="538">
        <v>188.67599999999899</v>
      </c>
      <c r="G24" s="546">
        <v>232.72866666666562</v>
      </c>
      <c r="H24" s="553">
        <v>35</v>
      </c>
      <c r="I24" s="540">
        <f>SUMIFS(Data!$U:$U,Data!$E:$E,_xlfn.CONCAT($A24,"*"),Data!$F:$F,$B24,Data!$C:$C,1)</f>
        <v>0</v>
      </c>
      <c r="J24" s="540">
        <f>SUMIFS(Data!$U:$U,Data!$E:$E,_xlfn.CONCAT($A24,"*"),Data!$F:$F,$B24,Data!$C:$C,2)</f>
        <v>0</v>
      </c>
      <c r="K24" s="540">
        <f>SUMIFS(Data!$U:$U,Data!$E:$E,_xlfn.CONCAT($A24,"*"),Data!$F:$F,$B24,Data!$C:$C,3)</f>
        <v>219.831999999999</v>
      </c>
      <c r="L24" s="540">
        <f>SUMIFS(Data!$U:$U,Data!$E:$E,_xlfn.CONCAT($A24,"*"),Data!$F:$F,$B24,Data!$C:$C,4)</f>
        <v>209.171999999999</v>
      </c>
      <c r="M24" s="532">
        <f t="shared" si="1"/>
        <v>143.00133333333267</v>
      </c>
    </row>
    <row r="25" spans="1:13">
      <c r="A25" s="443" t="s">
        <v>11</v>
      </c>
      <c r="B25" s="13" t="s">
        <v>754</v>
      </c>
      <c r="C25" s="538">
        <v>25.317</v>
      </c>
      <c r="D25" s="538">
        <v>42.7929999999999</v>
      </c>
      <c r="E25" s="538">
        <v>40.381</v>
      </c>
      <c r="F25" s="538">
        <v>48.4729999999999</v>
      </c>
      <c r="G25" s="546">
        <v>52.321333333333264</v>
      </c>
      <c r="H25" s="553">
        <v>108</v>
      </c>
      <c r="I25" s="540">
        <f>SUMIFS(Data!$U:$U,Data!$E:$E,_xlfn.CONCAT($A25,"*"),Data!$F:$F,$B25,Data!$C:$C,1)</f>
        <v>0</v>
      </c>
      <c r="J25" s="540">
        <f>SUMIFS(Data!$U:$U,Data!$E:$E,_xlfn.CONCAT($A25,"*"),Data!$F:$F,$B25,Data!$C:$C,2)</f>
        <v>0</v>
      </c>
      <c r="K25" s="540">
        <f>SUMIFS(Data!$U:$U,Data!$E:$E,_xlfn.CONCAT($A25,"*"),Data!$F:$F,$B25,Data!$C:$C,3)</f>
        <v>58.63</v>
      </c>
      <c r="L25" s="540">
        <f>SUMIFS(Data!$U:$U,Data!$E:$E,_xlfn.CONCAT($A25,"*"),Data!$F:$F,$B25,Data!$C:$C,4)</f>
        <v>58.412999999999897</v>
      </c>
      <c r="M25" s="532">
        <f t="shared" si="1"/>
        <v>39.014333333333298</v>
      </c>
    </row>
    <row r="26" spans="1:13">
      <c r="A26" s="446" t="s">
        <v>11</v>
      </c>
      <c r="B26" s="445" t="s">
        <v>566</v>
      </c>
      <c r="C26" s="544">
        <v>195.66999999999962</v>
      </c>
      <c r="D26" s="544">
        <v>379.16299999999887</v>
      </c>
      <c r="E26" s="544">
        <v>344.39099999999883</v>
      </c>
      <c r="F26" s="544">
        <v>324.46799999999888</v>
      </c>
      <c r="G26" s="545">
        <v>414.56399999999871</v>
      </c>
      <c r="H26" s="552">
        <f>SUM(H23:H25)</f>
        <v>185</v>
      </c>
      <c r="I26" s="448">
        <f>SUM(I23:I25)</f>
        <v>0</v>
      </c>
      <c r="J26" s="448">
        <f t="shared" ref="J26:L26" si="5">SUM(J23:J25)</f>
        <v>0</v>
      </c>
      <c r="K26" s="448">
        <f t="shared" si="5"/>
        <v>367.8269999999988</v>
      </c>
      <c r="L26" s="448">
        <f t="shared" si="5"/>
        <v>358.72199999999879</v>
      </c>
      <c r="M26" s="453">
        <f t="shared" si="1"/>
        <v>242.1829999999992</v>
      </c>
    </row>
    <row r="27" spans="1:13">
      <c r="A27" s="443" t="s">
        <v>13</v>
      </c>
      <c r="B27" s="13" t="s">
        <v>573</v>
      </c>
      <c r="C27" s="538">
        <v>17.187000000000001</v>
      </c>
      <c r="D27" s="538">
        <v>47.821999999999903</v>
      </c>
      <c r="E27" s="538">
        <v>46.5579999999999</v>
      </c>
      <c r="F27" s="538">
        <v>54.086999999999897</v>
      </c>
      <c r="G27" s="546">
        <v>55.217999999999904</v>
      </c>
      <c r="H27" s="553">
        <v>4</v>
      </c>
      <c r="I27" s="540">
        <f>SUMIFS(Data!$U:$U,Data!$E:$E,_xlfn.CONCAT($A27,"*"),Data!$F:$F,$B27,Data!$C:$C,1)</f>
        <v>0</v>
      </c>
      <c r="J27" s="540">
        <f>SUMIFS(Data!$U:$U,Data!$E:$E,_xlfn.CONCAT($A27,"*"),Data!$F:$F,$B27,Data!$C:$C,2)</f>
        <v>0</v>
      </c>
      <c r="K27" s="540">
        <f>SUMIFS(Data!$U:$U,Data!$E:$E,_xlfn.CONCAT($A27,"*"),Data!$F:$F,$B27,Data!$C:$C,3)</f>
        <v>57.886999999999802</v>
      </c>
      <c r="L27" s="540">
        <f>SUMIFS(Data!$U:$U,Data!$E:$E,_xlfn.CONCAT($A27,"*"),Data!$F:$F,$B27,Data!$C:$C,4)</f>
        <v>57.486999999999803</v>
      </c>
      <c r="M27" s="532">
        <f t="shared" si="1"/>
        <v>38.457999999999863</v>
      </c>
    </row>
    <row r="28" spans="1:13">
      <c r="A28" s="443" t="s">
        <v>13</v>
      </c>
      <c r="B28" s="13" t="s">
        <v>569</v>
      </c>
      <c r="C28" s="538">
        <v>6.9349999999999996</v>
      </c>
      <c r="D28" s="538">
        <v>21.654</v>
      </c>
      <c r="E28" s="538">
        <v>20.802</v>
      </c>
      <c r="F28" s="538">
        <v>27.353000000000002</v>
      </c>
      <c r="G28" s="546">
        <v>25.581333333333333</v>
      </c>
      <c r="H28" s="553">
        <v>17</v>
      </c>
      <c r="I28" s="540">
        <f>SUMIFS(Data!$U:$U,Data!$E:$E,_xlfn.CONCAT($A28,"*"),Data!$F:$F,$B28,Data!$C:$C,1)</f>
        <v>0</v>
      </c>
      <c r="J28" s="540">
        <f>SUMIFS(Data!$U:$U,Data!$E:$E,_xlfn.CONCAT($A28,"*"),Data!$F:$F,$B28,Data!$C:$C,2)</f>
        <v>0</v>
      </c>
      <c r="K28" s="540">
        <f>SUMIFS(Data!$U:$U,Data!$E:$E,_xlfn.CONCAT($A28,"*"),Data!$F:$F,$B28,Data!$C:$C,3)</f>
        <v>30.920999999999999</v>
      </c>
      <c r="L28" s="540">
        <f>SUMIFS(Data!$U:$U,Data!$E:$E,_xlfn.CONCAT($A28,"*"),Data!$F:$F,$B28,Data!$C:$C,4)</f>
        <v>42.570999999999998</v>
      </c>
      <c r="M28" s="532">
        <f t="shared" si="1"/>
        <v>24.49733333333333</v>
      </c>
    </row>
    <row r="29" spans="1:13">
      <c r="A29" s="446" t="s">
        <v>13</v>
      </c>
      <c r="B29" s="445" t="s">
        <v>566</v>
      </c>
      <c r="C29" s="544">
        <v>24.122</v>
      </c>
      <c r="D29" s="544">
        <v>69.4759999999999</v>
      </c>
      <c r="E29" s="544">
        <v>67.3599999999999</v>
      </c>
      <c r="F29" s="544">
        <v>81.439999999999898</v>
      </c>
      <c r="G29" s="545">
        <v>80.799333333333223</v>
      </c>
      <c r="H29" s="552">
        <f>SUM(H27:H28)</f>
        <v>21</v>
      </c>
      <c r="I29" s="448">
        <f>SUM(I27:I28)</f>
        <v>0</v>
      </c>
      <c r="J29" s="448">
        <f t="shared" ref="J29:L29" si="6">SUM(J27:J28)</f>
        <v>0</v>
      </c>
      <c r="K29" s="448">
        <f t="shared" si="6"/>
        <v>88.807999999999794</v>
      </c>
      <c r="L29" s="448">
        <f t="shared" si="6"/>
        <v>100.05799999999979</v>
      </c>
      <c r="M29" s="453">
        <f t="shared" si="1"/>
        <v>62.955333333333193</v>
      </c>
    </row>
    <row r="30" spans="1:13">
      <c r="A30" s="443" t="s">
        <v>15</v>
      </c>
      <c r="B30" s="13" t="s">
        <v>574</v>
      </c>
      <c r="C30" s="538">
        <v>6.694</v>
      </c>
      <c r="D30" s="538">
        <v>19.216999999999999</v>
      </c>
      <c r="E30" s="538">
        <v>10.723000000000001</v>
      </c>
      <c r="F30" s="538">
        <v>5.6609999999999996</v>
      </c>
      <c r="G30" s="546">
        <v>14.098333333333334</v>
      </c>
      <c r="H30" s="553">
        <v>26</v>
      </c>
      <c r="I30" s="540">
        <f>SUMIFS(Data!$U:$U,Data!$E:$E,_xlfn.CONCAT($A30,"*"),Data!$F:$F,$B30,Data!$C:$C,1)</f>
        <v>0</v>
      </c>
      <c r="J30" s="540">
        <f>SUMIFS(Data!$U:$U,Data!$E:$E,_xlfn.CONCAT($A30,"*"),Data!$F:$F,$B30,Data!$C:$C,2)</f>
        <v>0</v>
      </c>
      <c r="K30" s="540">
        <f>SUMIFS(Data!$U:$U,Data!$E:$E,_xlfn.CONCAT($A30,"*"),Data!$F:$F,$B30,Data!$C:$C,3)</f>
        <v>19.817</v>
      </c>
      <c r="L30" s="540">
        <f>SUMIFS(Data!$U:$U,Data!$E:$E,_xlfn.CONCAT($A30,"*"),Data!$F:$F,$B30,Data!$C:$C,4)</f>
        <v>16.751999999999999</v>
      </c>
      <c r="M30" s="532">
        <f t="shared" si="1"/>
        <v>12.189666666666668</v>
      </c>
    </row>
    <row r="31" spans="1:13">
      <c r="A31" s="443" t="s">
        <v>15</v>
      </c>
      <c r="B31" s="13" t="s">
        <v>568</v>
      </c>
      <c r="C31" s="538">
        <v>47.442999999999998</v>
      </c>
      <c r="D31" s="538">
        <v>68.363999999999905</v>
      </c>
      <c r="E31" s="538">
        <v>67.537999999999897</v>
      </c>
      <c r="F31" s="538">
        <v>54.691999999999901</v>
      </c>
      <c r="G31" s="546">
        <v>79.34566666666656</v>
      </c>
      <c r="H31" s="553">
        <v>12</v>
      </c>
      <c r="I31" s="540">
        <f>SUMIFS(Data!$U:$U,Data!$E:$E,_xlfn.CONCAT($A31,"*"),Data!$F:$F,$B31,Data!$C:$C,1)</f>
        <v>0</v>
      </c>
      <c r="J31" s="540">
        <f>SUMIFS(Data!$U:$U,Data!$E:$E,_xlfn.CONCAT($A31,"*"),Data!$F:$F,$B31,Data!$C:$C,2)</f>
        <v>0</v>
      </c>
      <c r="K31" s="540">
        <f>SUMIFS(Data!$U:$U,Data!$E:$E,_xlfn.CONCAT($A31,"*"),Data!$F:$F,$B31,Data!$C:$C,3)</f>
        <v>50.4299999999999</v>
      </c>
      <c r="L31" s="540">
        <f>SUMIFS(Data!$U:$U,Data!$E:$E,_xlfn.CONCAT($A31,"*"),Data!$F:$F,$B31,Data!$C:$C,4)</f>
        <v>42.979999999999897</v>
      </c>
      <c r="M31" s="532">
        <f t="shared" si="1"/>
        <v>31.136666666666599</v>
      </c>
    </row>
    <row r="32" spans="1:13">
      <c r="A32" s="446" t="s">
        <v>15</v>
      </c>
      <c r="B32" s="445" t="s">
        <v>566</v>
      </c>
      <c r="C32" s="544">
        <v>54.137</v>
      </c>
      <c r="D32" s="544">
        <v>87.580999999999904</v>
      </c>
      <c r="E32" s="544">
        <v>78.260999999999896</v>
      </c>
      <c r="F32" s="544">
        <v>60.352999999999902</v>
      </c>
      <c r="G32" s="545">
        <v>93.443999999999903</v>
      </c>
      <c r="H32" s="552">
        <f>SUM(H30:H31)</f>
        <v>38</v>
      </c>
      <c r="I32" s="448">
        <f>SUM(I30:I31)</f>
        <v>0</v>
      </c>
      <c r="J32" s="448">
        <f t="shared" ref="J32:L32" si="7">SUM(J30:J31)</f>
        <v>0</v>
      </c>
      <c r="K32" s="448">
        <f t="shared" si="7"/>
        <v>70.2469999999999</v>
      </c>
      <c r="L32" s="448">
        <f t="shared" si="7"/>
        <v>59.7319999999999</v>
      </c>
      <c r="M32" s="453">
        <f t="shared" si="1"/>
        <v>43.326333333333274</v>
      </c>
    </row>
    <row r="33" spans="1:13">
      <c r="A33" s="443" t="s">
        <v>17</v>
      </c>
      <c r="B33" s="13" t="s">
        <v>575</v>
      </c>
      <c r="C33" s="538">
        <v>8.5150000000000006</v>
      </c>
      <c r="D33" s="538">
        <v>18.757999999999999</v>
      </c>
      <c r="E33" s="538">
        <v>20.408000000000001</v>
      </c>
      <c r="F33" s="538">
        <v>17.344000000000001</v>
      </c>
      <c r="G33" s="546">
        <v>21.675000000000001</v>
      </c>
      <c r="H33" s="553">
        <v>45</v>
      </c>
      <c r="I33" s="540">
        <f>SUMIFS(Data!$U:$U,Data!$E:$E,_xlfn.CONCAT($A33,"*"),Data!$F:$F,$B33,Data!$C:$C,1)</f>
        <v>0</v>
      </c>
      <c r="J33" s="540">
        <f>SUMIFS(Data!$U:$U,Data!$E:$E,_xlfn.CONCAT($A33,"*"),Data!$F:$F,$B33,Data!$C:$C,2)</f>
        <v>0</v>
      </c>
      <c r="K33" s="540">
        <f>SUMIFS(Data!$U:$U,Data!$E:$E,_xlfn.CONCAT($A33,"*"),Data!$F:$F,$B33,Data!$C:$C,3)</f>
        <v>13.579000000000001</v>
      </c>
      <c r="L33" s="540">
        <f>SUMIFS(Data!$U:$U,Data!$E:$E,_xlfn.CONCAT($A33,"*"),Data!$F:$F,$B33,Data!$C:$C,4)</f>
        <v>13.333</v>
      </c>
      <c r="M33" s="532">
        <f t="shared" si="1"/>
        <v>8.9706666666666663</v>
      </c>
    </row>
    <row r="34" spans="1:13">
      <c r="A34" s="446" t="s">
        <v>17</v>
      </c>
      <c r="B34" s="445" t="s">
        <v>566</v>
      </c>
      <c r="C34" s="544">
        <v>8.5150000000000006</v>
      </c>
      <c r="D34" s="544">
        <v>18.757999999999999</v>
      </c>
      <c r="E34" s="544">
        <v>20.408000000000001</v>
      </c>
      <c r="F34" s="544">
        <v>17.344000000000001</v>
      </c>
      <c r="G34" s="545">
        <v>21.675000000000001</v>
      </c>
      <c r="H34" s="552">
        <f>SUM(H33)</f>
        <v>45</v>
      </c>
      <c r="I34" s="448">
        <f>SUM(I33)</f>
        <v>0</v>
      </c>
      <c r="J34" s="448">
        <f t="shared" ref="J34:L34" si="8">SUM(J33)</f>
        <v>0</v>
      </c>
      <c r="K34" s="448">
        <f t="shared" si="8"/>
        <v>13.579000000000001</v>
      </c>
      <c r="L34" s="448">
        <f t="shared" si="8"/>
        <v>13.333</v>
      </c>
      <c r="M34" s="453">
        <f t="shared" si="1"/>
        <v>8.9706666666666663</v>
      </c>
    </row>
    <row r="35" spans="1:13">
      <c r="A35" s="443" t="s">
        <v>19</v>
      </c>
      <c r="B35" s="13" t="s">
        <v>569</v>
      </c>
      <c r="C35" s="538">
        <v>2.532</v>
      </c>
      <c r="D35" s="538">
        <v>12.864000000000001</v>
      </c>
      <c r="E35" s="538">
        <v>9.9860000000000007</v>
      </c>
      <c r="F35" s="538">
        <v>18.132000000000001</v>
      </c>
      <c r="G35" s="546">
        <v>14.504666666666667</v>
      </c>
      <c r="H35" s="553">
        <v>9</v>
      </c>
      <c r="I35" s="540">
        <f>SUMIFS(Data!$U:$U,Data!$E:$E,_xlfn.CONCAT($A35,"*"),Data!$F:$F,$B35,Data!$C:$C,1)</f>
        <v>0</v>
      </c>
      <c r="J35" s="540">
        <f>SUMIFS(Data!$U:$U,Data!$E:$E,_xlfn.CONCAT($A35,"*"),Data!$F:$F,$B35,Data!$C:$C,2)</f>
        <v>0</v>
      </c>
      <c r="K35" s="540">
        <f>SUMIFS(Data!$U:$U,Data!$E:$E,_xlfn.CONCAT($A35,"*"),Data!$F:$F,$B35,Data!$C:$C,3)</f>
        <v>22.058</v>
      </c>
      <c r="L35" s="540">
        <f>SUMIFS(Data!$U:$U,Data!$E:$E,_xlfn.CONCAT($A35,"*"),Data!$F:$F,$B35,Data!$C:$C,4)</f>
        <v>22.8</v>
      </c>
      <c r="M35" s="532">
        <f t="shared" si="1"/>
        <v>14.952666666666667</v>
      </c>
    </row>
    <row r="36" spans="1:13">
      <c r="A36" s="443" t="s">
        <v>19</v>
      </c>
      <c r="B36" s="13" t="s">
        <v>634</v>
      </c>
      <c r="C36" s="538">
        <v>1.534</v>
      </c>
      <c r="D36" s="538">
        <v>12.269</v>
      </c>
      <c r="E36" s="538">
        <v>14.868</v>
      </c>
      <c r="F36" s="538">
        <v>13.46</v>
      </c>
      <c r="G36" s="546">
        <v>14.043666666666667</v>
      </c>
      <c r="H36" s="553">
        <v>39</v>
      </c>
      <c r="I36" s="540">
        <f>SUMIFS(Data!$U:$U,Data!$E:$E,_xlfn.CONCAT($A36,"*"),Data!$F:$F,$B36,Data!$C:$C,1)</f>
        <v>0</v>
      </c>
      <c r="J36" s="540">
        <f>SUMIFS(Data!$U:$U,Data!$E:$E,_xlfn.CONCAT($A36,"*"),Data!$F:$F,$B36,Data!$C:$C,2)</f>
        <v>0</v>
      </c>
      <c r="K36" s="540">
        <f>SUMIFS(Data!$U:$U,Data!$E:$E,_xlfn.CONCAT($A36,"*"),Data!$F:$F,$B36,Data!$C:$C,3)</f>
        <v>16.199000000000002</v>
      </c>
      <c r="L36" s="540">
        <f>SUMIFS(Data!$U:$U,Data!$E:$E,_xlfn.CONCAT($A36,"*"),Data!$F:$F,$B36,Data!$C:$C,4)</f>
        <v>19.664999999999999</v>
      </c>
      <c r="M36" s="532">
        <f t="shared" si="1"/>
        <v>11.954666666666668</v>
      </c>
    </row>
    <row r="37" spans="1:13">
      <c r="A37" s="443" t="s">
        <v>19</v>
      </c>
      <c r="B37" s="13" t="s">
        <v>755</v>
      </c>
      <c r="C37" s="538">
        <v>11.465999999999999</v>
      </c>
      <c r="D37" s="538">
        <v>40.5399999999999</v>
      </c>
      <c r="E37" s="538">
        <v>42.48</v>
      </c>
      <c r="F37" s="538">
        <v>40.143000000000001</v>
      </c>
      <c r="G37" s="546">
        <v>44.876333333333299</v>
      </c>
      <c r="H37" s="553">
        <v>13</v>
      </c>
      <c r="I37" s="540">
        <f>SUMIFS(Data!$U:$U,Data!$E:$E,_xlfn.CONCAT($A37,"*"),Data!$F:$F,$B37,Data!$C:$C,1)</f>
        <v>0</v>
      </c>
      <c r="J37" s="540">
        <f>SUMIFS(Data!$U:$U,Data!$E:$E,_xlfn.CONCAT($A37,"*"),Data!$F:$F,$B37,Data!$C:$C,2)</f>
        <v>0</v>
      </c>
      <c r="K37" s="540">
        <f>SUMIFS(Data!$U:$U,Data!$E:$E,_xlfn.CONCAT($A37,"*"),Data!$F:$F,$B37,Data!$C:$C,3)</f>
        <v>70.145000000000095</v>
      </c>
      <c r="L37" s="540">
        <f>SUMIFS(Data!$U:$U,Data!$E:$E,_xlfn.CONCAT($A37,"*"),Data!$F:$F,$B37,Data!$C:$C,4)</f>
        <v>58.757999999999903</v>
      </c>
      <c r="M37" s="532">
        <f t="shared" si="1"/>
        <v>42.967666666666666</v>
      </c>
    </row>
    <row r="38" spans="1:13">
      <c r="A38" s="446" t="s">
        <v>19</v>
      </c>
      <c r="B38" s="445" t="s">
        <v>566</v>
      </c>
      <c r="C38" s="544">
        <v>15.532</v>
      </c>
      <c r="D38" s="544">
        <v>65.672999999999902</v>
      </c>
      <c r="E38" s="544">
        <v>67.334000000000003</v>
      </c>
      <c r="F38" s="544">
        <v>71.734999999999999</v>
      </c>
      <c r="G38" s="545">
        <v>73.424666666666624</v>
      </c>
      <c r="H38" s="552">
        <f>SUM(H35:H37)</f>
        <v>61</v>
      </c>
      <c r="I38" s="448">
        <f>SUM(I35:I37)</f>
        <v>0</v>
      </c>
      <c r="J38" s="448">
        <f t="shared" ref="J38:L38" si="9">SUM(J35:J37)</f>
        <v>0</v>
      </c>
      <c r="K38" s="448">
        <f t="shared" si="9"/>
        <v>108.4020000000001</v>
      </c>
      <c r="L38" s="448">
        <f t="shared" si="9"/>
        <v>101.2229999999999</v>
      </c>
      <c r="M38" s="453">
        <f t="shared" si="1"/>
        <v>69.875</v>
      </c>
    </row>
    <row r="39" spans="1:13">
      <c r="A39" s="443" t="s">
        <v>54</v>
      </c>
      <c r="B39" s="13" t="s">
        <v>577</v>
      </c>
      <c r="C39" s="538">
        <v>11.191000000000001</v>
      </c>
      <c r="D39" s="538">
        <v>37.882999999999903</v>
      </c>
      <c r="E39" s="538">
        <v>40.634999999999899</v>
      </c>
      <c r="F39" s="538">
        <v>36.383999999999901</v>
      </c>
      <c r="G39" s="546">
        <v>42.030999999999899</v>
      </c>
      <c r="H39" s="553">
        <v>40</v>
      </c>
      <c r="I39" s="540">
        <f>SUMIFS(Data!$U:$U,Data!$E:$E,_xlfn.CONCAT($A39,"*"),Data!$F:$F,$B39,Data!$C:$C,1)</f>
        <v>0</v>
      </c>
      <c r="J39" s="540">
        <f>SUMIFS(Data!$U:$U,Data!$E:$E,_xlfn.CONCAT($A39,"*"),Data!$F:$F,$B39,Data!$C:$C,2)</f>
        <v>0</v>
      </c>
      <c r="K39" s="540">
        <f>SUMIFS(Data!$U:$U,Data!$E:$E,_xlfn.CONCAT($A39,"*"),Data!$F:$F,$B39,Data!$C:$C,3)</f>
        <v>38.204999999999899</v>
      </c>
      <c r="L39" s="540">
        <f>SUMIFS(Data!$U:$U,Data!$E:$E,_xlfn.CONCAT($A39,"*"),Data!$F:$F,$B39,Data!$C:$C,4)</f>
        <v>39.133999999999901</v>
      </c>
      <c r="M39" s="532">
        <f t="shared" si="1"/>
        <v>25.7796666666666</v>
      </c>
    </row>
    <row r="40" spans="1:13">
      <c r="A40" s="443" t="s">
        <v>54</v>
      </c>
      <c r="B40" s="13" t="s">
        <v>578</v>
      </c>
      <c r="C40" s="538">
        <v>6.6630000000000003</v>
      </c>
      <c r="D40" s="538">
        <v>24.117999999999999</v>
      </c>
      <c r="E40" s="538">
        <v>13.488</v>
      </c>
      <c r="F40" s="538">
        <v>13.721</v>
      </c>
      <c r="G40" s="546">
        <v>19.329999999999998</v>
      </c>
      <c r="H40" s="553">
        <v>18</v>
      </c>
      <c r="I40" s="540">
        <f>SUMIFS(Data!$U:$U,Data!$E:$E,_xlfn.CONCAT($A40,"*"),Data!$F:$F,$B40,Data!$C:$C,1)</f>
        <v>0</v>
      </c>
      <c r="J40" s="540">
        <f>SUMIFS(Data!$U:$U,Data!$E:$E,_xlfn.CONCAT($A40,"*"),Data!$F:$F,$B40,Data!$C:$C,2)</f>
        <v>0</v>
      </c>
      <c r="K40" s="540">
        <f>SUMIFS(Data!$U:$U,Data!$E:$E,_xlfn.CONCAT($A40,"*"),Data!$F:$F,$B40,Data!$C:$C,3)</f>
        <v>8.0939999999999994</v>
      </c>
      <c r="L40" s="540">
        <f>SUMIFS(Data!$U:$U,Data!$E:$E,_xlfn.CONCAT($A40,"*"),Data!$F:$F,$B40,Data!$C:$C,4)</f>
        <v>5.8949999999999996</v>
      </c>
      <c r="M40" s="532">
        <f t="shared" si="1"/>
        <v>4.6629999999999994</v>
      </c>
    </row>
    <row r="41" spans="1:13">
      <c r="A41" s="446" t="s">
        <v>54</v>
      </c>
      <c r="B41" s="445" t="s">
        <v>566</v>
      </c>
      <c r="C41" s="544">
        <v>17.853999999999999</v>
      </c>
      <c r="D41" s="544">
        <v>62.000999999999905</v>
      </c>
      <c r="E41" s="544">
        <v>54.122999999999898</v>
      </c>
      <c r="F41" s="544">
        <v>50.104999999999905</v>
      </c>
      <c r="G41" s="545">
        <v>61.360999999999905</v>
      </c>
      <c r="H41" s="552">
        <f>SUM(H39:H40)</f>
        <v>58</v>
      </c>
      <c r="I41" s="448">
        <f>SUM(I39:I40)</f>
        <v>0</v>
      </c>
      <c r="J41" s="448">
        <f t="shared" ref="J41:L41" si="10">SUM(J39:J40)</f>
        <v>0</v>
      </c>
      <c r="K41" s="448">
        <f t="shared" si="10"/>
        <v>46.2989999999999</v>
      </c>
      <c r="L41" s="448">
        <f t="shared" si="10"/>
        <v>45.028999999999897</v>
      </c>
      <c r="M41" s="453">
        <f t="shared" si="1"/>
        <v>30.4426666666666</v>
      </c>
    </row>
    <row r="42" spans="1:13">
      <c r="A42" s="443" t="s">
        <v>44</v>
      </c>
      <c r="B42" s="13" t="s">
        <v>565</v>
      </c>
      <c r="C42" s="538">
        <v>117.901</v>
      </c>
      <c r="D42" s="538">
        <v>147.88499999999999</v>
      </c>
      <c r="E42" s="538">
        <v>115.636</v>
      </c>
      <c r="F42" s="538">
        <v>145.05500000000001</v>
      </c>
      <c r="G42" s="546">
        <v>175.49233333333336</v>
      </c>
      <c r="H42" s="553">
        <v>42</v>
      </c>
      <c r="I42" s="540">
        <f>SUMIFS(Data!$U:$U,Data!$E:$E,_xlfn.CONCAT($A42,"*"),Data!$F:$F,$B42,Data!$C:$C,1)</f>
        <v>0</v>
      </c>
      <c r="J42" s="540">
        <f>SUMIFS(Data!$U:$U,Data!$E:$E,_xlfn.CONCAT($A42,"*"),Data!$F:$F,$B42,Data!$C:$C,2)</f>
        <v>0</v>
      </c>
      <c r="K42" s="540">
        <f>SUMIFS(Data!$U:$U,Data!$E:$E,_xlfn.CONCAT($A42,"*"),Data!$F:$F,$B42,Data!$C:$C,3)</f>
        <v>140.65199999999999</v>
      </c>
      <c r="L42" s="540">
        <f>SUMIFS(Data!$U:$U,Data!$E:$E,_xlfn.CONCAT($A42,"*"),Data!$F:$F,$B42,Data!$C:$C,4)</f>
        <v>177.958</v>
      </c>
      <c r="M42" s="532">
        <f t="shared" si="1"/>
        <v>106.20333333333333</v>
      </c>
    </row>
    <row r="43" spans="1:13">
      <c r="A43" s="446" t="s">
        <v>44</v>
      </c>
      <c r="B43" s="445" t="s">
        <v>566</v>
      </c>
      <c r="C43" s="544">
        <v>117.901</v>
      </c>
      <c r="D43" s="544">
        <v>147.88499999999999</v>
      </c>
      <c r="E43" s="544">
        <v>115.636</v>
      </c>
      <c r="F43" s="544">
        <v>145.05500000000001</v>
      </c>
      <c r="G43" s="545">
        <v>175.49233333333336</v>
      </c>
      <c r="H43" s="552">
        <f>SUM(H42)</f>
        <v>42</v>
      </c>
      <c r="I43" s="448">
        <f>SUM(I42)</f>
        <v>0</v>
      </c>
      <c r="J43" s="448">
        <f t="shared" ref="J43:L43" si="11">SUM(J42)</f>
        <v>0</v>
      </c>
      <c r="K43" s="448">
        <f t="shared" si="11"/>
        <v>140.65199999999999</v>
      </c>
      <c r="L43" s="448">
        <f t="shared" si="11"/>
        <v>177.958</v>
      </c>
      <c r="M43" s="453">
        <f t="shared" si="1"/>
        <v>106.20333333333333</v>
      </c>
    </row>
    <row r="44" spans="1:13">
      <c r="A44" s="443" t="s">
        <v>21</v>
      </c>
      <c r="B44" s="13" t="s">
        <v>756</v>
      </c>
      <c r="C44" s="538">
        <v>33.292999999999999</v>
      </c>
      <c r="D44" s="538">
        <v>43.496000000000002</v>
      </c>
      <c r="E44" s="538">
        <v>46.179000000000002</v>
      </c>
      <c r="F44" s="538">
        <v>36.659999999999997</v>
      </c>
      <c r="G44" s="546">
        <v>53.209333333333326</v>
      </c>
      <c r="H44" s="553">
        <v>20</v>
      </c>
      <c r="I44" s="540">
        <f>SUMIFS(Data!$U:$U,Data!$E:$E,_xlfn.CONCAT($A44,"*"),Data!$F:$F,$B44,Data!$C:$C,1)</f>
        <v>0</v>
      </c>
      <c r="J44" s="540">
        <f>SUMIFS(Data!$U:$U,Data!$E:$E,_xlfn.CONCAT($A44,"*"),Data!$F:$F,$B44,Data!$C:$C,2)</f>
        <v>0</v>
      </c>
      <c r="K44" s="540">
        <f>SUMIFS(Data!$U:$U,Data!$E:$E,_xlfn.CONCAT($A44,"*"),Data!$F:$F,$B44,Data!$C:$C,3)</f>
        <v>33.590000000000003</v>
      </c>
      <c r="L44" s="540">
        <f>SUMIFS(Data!$U:$U,Data!$E:$E,_xlfn.CONCAT($A44,"*"),Data!$F:$F,$B44,Data!$C:$C,4)</f>
        <v>30.375</v>
      </c>
      <c r="M44" s="532">
        <f t="shared" si="1"/>
        <v>21.321666666666669</v>
      </c>
    </row>
    <row r="45" spans="1:13">
      <c r="A45" s="446" t="s">
        <v>21</v>
      </c>
      <c r="B45" s="445" t="s">
        <v>566</v>
      </c>
      <c r="C45" s="544">
        <v>33.292999999999999</v>
      </c>
      <c r="D45" s="544">
        <v>43.496000000000002</v>
      </c>
      <c r="E45" s="544">
        <v>46.179000000000002</v>
      </c>
      <c r="F45" s="544">
        <v>36.659999999999997</v>
      </c>
      <c r="G45" s="545">
        <v>53.209333333333326</v>
      </c>
      <c r="H45" s="552">
        <f>SUM(H44)</f>
        <v>20</v>
      </c>
      <c r="I45" s="448">
        <f>SUM(I44)</f>
        <v>0</v>
      </c>
      <c r="J45" s="448">
        <f t="shared" ref="J45:L45" si="12">SUM(J44)</f>
        <v>0</v>
      </c>
      <c r="K45" s="448">
        <f t="shared" si="12"/>
        <v>33.590000000000003</v>
      </c>
      <c r="L45" s="448">
        <f t="shared" si="12"/>
        <v>30.375</v>
      </c>
      <c r="M45" s="453">
        <f t="shared" si="1"/>
        <v>21.321666666666669</v>
      </c>
    </row>
    <row r="46" spans="1:13">
      <c r="A46" s="443" t="s">
        <v>22</v>
      </c>
      <c r="B46" s="13" t="s">
        <v>762</v>
      </c>
      <c r="C46" s="538">
        <v>0</v>
      </c>
      <c r="D46" s="538">
        <v>0</v>
      </c>
      <c r="E46" s="538">
        <v>0</v>
      </c>
      <c r="F46" s="538">
        <v>0</v>
      </c>
      <c r="G46" s="546">
        <v>0</v>
      </c>
      <c r="H46" s="553">
        <v>10</v>
      </c>
      <c r="I46" s="540">
        <f>SUMIFS(Data!$U:$U,Data!$E:$E,_xlfn.CONCAT($A46,"*"),Data!$F:$F,$B46,Data!$C:$C,1)</f>
        <v>0</v>
      </c>
      <c r="J46" s="540">
        <f>SUMIFS(Data!$U:$U,Data!$E:$E,_xlfn.CONCAT($A46,"*"),Data!$F:$F,$B46,Data!$C:$C,2)</f>
        <v>0</v>
      </c>
      <c r="K46" s="540">
        <f>SUMIFS(Data!$U:$U,Data!$E:$E,_xlfn.CONCAT($A46,"*"),Data!$F:$F,$B46,Data!$C:$C,3)</f>
        <v>0</v>
      </c>
      <c r="L46" s="540">
        <f>SUMIFS(Data!$U:$U,Data!$E:$E,_xlfn.CONCAT($A46,"*"),Data!$F:$F,$B46,Data!$C:$C,4)</f>
        <v>0</v>
      </c>
      <c r="M46" s="532">
        <f t="shared" si="1"/>
        <v>0</v>
      </c>
    </row>
    <row r="47" spans="1:13">
      <c r="A47" s="443" t="s">
        <v>22</v>
      </c>
      <c r="B47" s="13" t="s">
        <v>757</v>
      </c>
      <c r="C47" s="538">
        <v>1.6659999999999999</v>
      </c>
      <c r="D47" s="538">
        <v>4.4800000000000004</v>
      </c>
      <c r="E47" s="538">
        <v>2.6640000000000001</v>
      </c>
      <c r="F47" s="538">
        <v>5.3970000000000002</v>
      </c>
      <c r="G47" s="546">
        <v>4.7356666666666669</v>
      </c>
      <c r="H47" s="553">
        <v>17</v>
      </c>
      <c r="I47" s="540">
        <f>SUMIFS(Data!$U:$U,Data!$E:$E,_xlfn.CONCAT($A47,"*"),Data!$F:$F,$B47,Data!$C:$C,1)</f>
        <v>0</v>
      </c>
      <c r="J47" s="540">
        <f>SUMIFS(Data!$U:$U,Data!$E:$E,_xlfn.CONCAT($A47,"*"),Data!$F:$F,$B47,Data!$C:$C,2)</f>
        <v>0</v>
      </c>
      <c r="K47" s="540">
        <f>SUMIFS(Data!$U:$U,Data!$E:$E,_xlfn.CONCAT($A47,"*"),Data!$F:$F,$B47,Data!$C:$C,3)</f>
        <v>2.931</v>
      </c>
      <c r="L47" s="540">
        <f>SUMIFS(Data!$U:$U,Data!$E:$E,_xlfn.CONCAT($A47,"*"),Data!$F:$F,$B47,Data!$C:$C,4)</f>
        <v>5.4279999999999999</v>
      </c>
      <c r="M47" s="532">
        <f t="shared" si="1"/>
        <v>2.7863333333333333</v>
      </c>
    </row>
    <row r="48" spans="1:13">
      <c r="A48" s="446" t="s">
        <v>22</v>
      </c>
      <c r="B48" s="445" t="s">
        <v>566</v>
      </c>
      <c r="C48" s="544">
        <v>1.6659999999999999</v>
      </c>
      <c r="D48" s="544">
        <v>4.4800000000000004</v>
      </c>
      <c r="E48" s="544">
        <v>2.6640000000000001</v>
      </c>
      <c r="F48" s="544">
        <v>5.3970000000000002</v>
      </c>
      <c r="G48" s="545">
        <v>4.7356666666666669</v>
      </c>
      <c r="H48" s="552">
        <f>SUM(H46:H47)</f>
        <v>27</v>
      </c>
      <c r="I48" s="448">
        <f>SUM(I46:I47)</f>
        <v>0</v>
      </c>
      <c r="J48" s="448">
        <f t="shared" ref="J48:L48" si="13">SUM(J46:J47)</f>
        <v>0</v>
      </c>
      <c r="K48" s="448">
        <f t="shared" si="13"/>
        <v>2.931</v>
      </c>
      <c r="L48" s="448">
        <f t="shared" si="13"/>
        <v>5.4279999999999999</v>
      </c>
      <c r="M48" s="453">
        <f t="shared" si="1"/>
        <v>2.7863333333333333</v>
      </c>
    </row>
    <row r="49" spans="1:13">
      <c r="A49" s="443" t="s">
        <v>23</v>
      </c>
      <c r="B49" s="13" t="s">
        <v>758</v>
      </c>
      <c r="C49" s="538">
        <v>2.331</v>
      </c>
      <c r="D49" s="538">
        <v>13.25</v>
      </c>
      <c r="E49" s="538">
        <v>16.843</v>
      </c>
      <c r="F49" s="538">
        <v>15.55</v>
      </c>
      <c r="G49" s="546">
        <v>15.991333333333335</v>
      </c>
      <c r="H49" s="553">
        <v>15</v>
      </c>
      <c r="I49" s="540">
        <f>SUMIFS(Data!$U:$U,Data!$E:$E,_xlfn.CONCAT($A49,"*"),Data!$F:$F,$B49,Data!$C:$C,1)</f>
        <v>0</v>
      </c>
      <c r="J49" s="540">
        <f>SUMIFS(Data!$U:$U,Data!$E:$E,_xlfn.CONCAT($A49,"*"),Data!$F:$F,$B49,Data!$C:$C,2)</f>
        <v>0</v>
      </c>
      <c r="K49" s="540">
        <f>SUMIFS(Data!$U:$U,Data!$E:$E,_xlfn.CONCAT($A49,"*"),Data!$F:$F,$B49,Data!$C:$C,3)</f>
        <v>13.693</v>
      </c>
      <c r="L49" s="540">
        <f>SUMIFS(Data!$U:$U,Data!$E:$E,_xlfn.CONCAT($A49,"*"),Data!$F:$F,$B49,Data!$C:$C,4)</f>
        <v>14.061</v>
      </c>
      <c r="M49" s="532">
        <f t="shared" si="1"/>
        <v>9.2513333333333332</v>
      </c>
    </row>
    <row r="50" spans="1:13">
      <c r="A50" s="446" t="s">
        <v>23</v>
      </c>
      <c r="B50" s="445" t="s">
        <v>566</v>
      </c>
      <c r="C50" s="544">
        <v>2.331</v>
      </c>
      <c r="D50" s="544">
        <v>13.25</v>
      </c>
      <c r="E50" s="544">
        <v>16.843</v>
      </c>
      <c r="F50" s="544">
        <v>15.55</v>
      </c>
      <c r="G50" s="545">
        <v>15.991333333333335</v>
      </c>
      <c r="H50" s="552">
        <f>SUM(H49)</f>
        <v>15</v>
      </c>
      <c r="I50" s="448">
        <f>SUM(I49)</f>
        <v>0</v>
      </c>
      <c r="J50" s="448">
        <f t="shared" ref="J50:L50" si="14">SUM(J49)</f>
        <v>0</v>
      </c>
      <c r="K50" s="448">
        <f t="shared" si="14"/>
        <v>13.693</v>
      </c>
      <c r="L50" s="448">
        <f t="shared" si="14"/>
        <v>14.061</v>
      </c>
      <c r="M50" s="453">
        <f t="shared" si="1"/>
        <v>9.2513333333333332</v>
      </c>
    </row>
    <row r="51" spans="1:13">
      <c r="A51" s="443" t="s">
        <v>38</v>
      </c>
      <c r="B51" s="13" t="s">
        <v>759</v>
      </c>
      <c r="C51" s="538">
        <v>9.6549999999999994</v>
      </c>
      <c r="D51" s="538">
        <v>119.83</v>
      </c>
      <c r="E51" s="538">
        <v>96.349999999999696</v>
      </c>
      <c r="F51" s="538">
        <v>70.680999999999798</v>
      </c>
      <c r="G51" s="546">
        <v>98.838666666666498</v>
      </c>
      <c r="H51" s="553">
        <v>55</v>
      </c>
      <c r="I51" s="540">
        <f>SUMIFS(Data!$U:$U,Data!$E:$E,_xlfn.CONCAT($A51,"*"),Data!$F:$F,$B51,Data!$C:$C,1)</f>
        <v>0</v>
      </c>
      <c r="J51" s="540">
        <f>SUMIFS(Data!$U:$U,Data!$E:$E,_xlfn.CONCAT($A51,"*"),Data!$F:$F,$B51,Data!$C:$C,2)</f>
        <v>0</v>
      </c>
      <c r="K51" s="540">
        <f>SUMIFS(Data!$U:$U,Data!$E:$E,_xlfn.CONCAT($A51,"*"),Data!$F:$F,$B51,Data!$C:$C,3)</f>
        <v>112.92</v>
      </c>
      <c r="L51" s="540">
        <f>SUMIFS(Data!$U:$U,Data!$E:$E,_xlfn.CONCAT($A51,"*"),Data!$F:$F,$B51,Data!$C:$C,4)</f>
        <v>79.814999999999799</v>
      </c>
      <c r="M51" s="532">
        <f t="shared" si="1"/>
        <v>64.244999999999933</v>
      </c>
    </row>
    <row r="52" spans="1:13">
      <c r="A52" s="446" t="s">
        <v>38</v>
      </c>
      <c r="B52" s="445" t="s">
        <v>566</v>
      </c>
      <c r="C52" s="544">
        <v>9.6549999999999994</v>
      </c>
      <c r="D52" s="544">
        <v>119.83</v>
      </c>
      <c r="E52" s="544">
        <v>96.349999999999696</v>
      </c>
      <c r="F52" s="544">
        <v>70.680999999999798</v>
      </c>
      <c r="G52" s="545">
        <v>98.838666666666498</v>
      </c>
      <c r="H52" s="552">
        <f>SUM(H51)</f>
        <v>55</v>
      </c>
      <c r="I52" s="448">
        <f>SUM(I51)</f>
        <v>0</v>
      </c>
      <c r="J52" s="448">
        <f t="shared" ref="J52:L52" si="15">SUM(J51)</f>
        <v>0</v>
      </c>
      <c r="K52" s="448">
        <f t="shared" si="15"/>
        <v>112.92</v>
      </c>
      <c r="L52" s="448">
        <f t="shared" si="15"/>
        <v>79.814999999999799</v>
      </c>
      <c r="M52" s="453">
        <f t="shared" si="1"/>
        <v>64.244999999999933</v>
      </c>
    </row>
    <row r="53" spans="1:13">
      <c r="A53" s="443" t="s">
        <v>25</v>
      </c>
      <c r="B53" s="13" t="s">
        <v>572</v>
      </c>
      <c r="C53" s="538">
        <v>57.543999999999798</v>
      </c>
      <c r="D53" s="538">
        <v>169.517</v>
      </c>
      <c r="E53" s="538">
        <v>155.649</v>
      </c>
      <c r="F53" s="538">
        <v>146.28200000000001</v>
      </c>
      <c r="G53" s="546">
        <v>176.33066666666662</v>
      </c>
      <c r="H53" s="553">
        <v>21</v>
      </c>
      <c r="I53" s="540">
        <f>SUMIFS(Data!$U:$U,Data!$E:$E,_xlfn.CONCAT($A53,"*"),Data!$F:$F,$B53,Data!$C:$C,1)</f>
        <v>0</v>
      </c>
      <c r="J53" s="540">
        <f>SUMIFS(Data!$U:$U,Data!$E:$E,_xlfn.CONCAT($A53,"*"),Data!$F:$F,$B53,Data!$C:$C,2)</f>
        <v>0</v>
      </c>
      <c r="K53" s="540">
        <f>SUMIFS(Data!$U:$U,Data!$E:$E,_xlfn.CONCAT($A53,"*"),Data!$F:$F,$B53,Data!$C:$C,3)</f>
        <v>152.11599999999899</v>
      </c>
      <c r="L53" s="540">
        <f>SUMIFS(Data!$U:$U,Data!$E:$E,_xlfn.CONCAT($A53,"*"),Data!$F:$F,$B53,Data!$C:$C,4)</f>
        <v>146.881</v>
      </c>
      <c r="M53" s="532">
        <f t="shared" si="1"/>
        <v>99.665666666666326</v>
      </c>
    </row>
    <row r="54" spans="1:13">
      <c r="A54" s="446" t="s">
        <v>25</v>
      </c>
      <c r="B54" s="445" t="s">
        <v>566</v>
      </c>
      <c r="C54" s="544">
        <v>57.543999999999798</v>
      </c>
      <c r="D54" s="544">
        <v>169.517</v>
      </c>
      <c r="E54" s="544">
        <v>155.649</v>
      </c>
      <c r="F54" s="544">
        <v>146.28200000000001</v>
      </c>
      <c r="G54" s="545">
        <v>176.33066666666662</v>
      </c>
      <c r="H54" s="552">
        <f>SUM(H53)</f>
        <v>21</v>
      </c>
      <c r="I54" s="448">
        <f>SUM(I53)</f>
        <v>0</v>
      </c>
      <c r="J54" s="448">
        <f t="shared" ref="J54:L54" si="16">SUM(J53)</f>
        <v>0</v>
      </c>
      <c r="K54" s="448">
        <f t="shared" si="16"/>
        <v>152.11599999999899</v>
      </c>
      <c r="L54" s="448">
        <f t="shared" si="16"/>
        <v>146.881</v>
      </c>
      <c r="M54" s="453">
        <f t="shared" si="1"/>
        <v>99.665666666666326</v>
      </c>
    </row>
    <row r="55" spans="1:13">
      <c r="A55" s="443" t="s">
        <v>27</v>
      </c>
      <c r="B55" s="13" t="s">
        <v>760</v>
      </c>
      <c r="C55" s="538">
        <v>0.46700000000000003</v>
      </c>
      <c r="D55" s="538">
        <v>7.133</v>
      </c>
      <c r="E55" s="538">
        <v>7.8659999999999997</v>
      </c>
      <c r="F55" s="538">
        <v>7.532</v>
      </c>
      <c r="G55" s="546">
        <v>7.6659999999999995</v>
      </c>
      <c r="H55" s="553">
        <v>20</v>
      </c>
      <c r="I55" s="540">
        <f>SUMIFS(Data!$U:$U,Data!$E:$E,_xlfn.CONCAT($A55,"*"),Data!$F:$F,$B55,Data!$C:$C,1)</f>
        <v>0</v>
      </c>
      <c r="J55" s="540">
        <f>SUMIFS(Data!$U:$U,Data!$E:$E,_xlfn.CONCAT($A55,"*"),Data!$F:$F,$B55,Data!$C:$C,2)</f>
        <v>0</v>
      </c>
      <c r="K55" s="540">
        <f>SUMIFS(Data!$U:$U,Data!$E:$E,_xlfn.CONCAT($A55,"*"),Data!$F:$F,$B55,Data!$C:$C,3)</f>
        <v>5.53</v>
      </c>
      <c r="L55" s="540">
        <f>SUMIFS(Data!$U:$U,Data!$E:$E,_xlfn.CONCAT($A55,"*"),Data!$F:$F,$B55,Data!$C:$C,4)</f>
        <v>9.4969999999999999</v>
      </c>
      <c r="M55" s="532">
        <f t="shared" si="1"/>
        <v>5.0090000000000003</v>
      </c>
    </row>
    <row r="56" spans="1:13">
      <c r="A56" s="446" t="s">
        <v>27</v>
      </c>
      <c r="B56" s="445" t="s">
        <v>566</v>
      </c>
      <c r="C56" s="544">
        <v>0.46700000000000003</v>
      </c>
      <c r="D56" s="544">
        <v>7.133</v>
      </c>
      <c r="E56" s="544">
        <v>7.8659999999999997</v>
      </c>
      <c r="F56" s="544">
        <v>7.532</v>
      </c>
      <c r="G56" s="545">
        <v>7.6659999999999995</v>
      </c>
      <c r="H56" s="552">
        <f>SUM(H55)</f>
        <v>20</v>
      </c>
      <c r="I56" s="448">
        <f>SUM(I55)</f>
        <v>0</v>
      </c>
      <c r="J56" s="448">
        <f t="shared" ref="J56:L56" si="17">SUM(J55)</f>
        <v>0</v>
      </c>
      <c r="K56" s="448">
        <f t="shared" si="17"/>
        <v>5.53</v>
      </c>
      <c r="L56" s="448">
        <f t="shared" si="17"/>
        <v>9.4969999999999999</v>
      </c>
      <c r="M56" s="453">
        <f t="shared" si="1"/>
        <v>5.0090000000000003</v>
      </c>
    </row>
    <row r="57" spans="1:13">
      <c r="A57" s="443" t="s">
        <v>28</v>
      </c>
      <c r="B57" s="13" t="s">
        <v>574</v>
      </c>
      <c r="C57" s="538">
        <v>17.45</v>
      </c>
      <c r="D57" s="538">
        <v>73.110999999999706</v>
      </c>
      <c r="E57" s="538">
        <v>78.108999999999696</v>
      </c>
      <c r="F57" s="538">
        <v>80.194999999999695</v>
      </c>
      <c r="G57" s="546">
        <v>82.9549999999997</v>
      </c>
      <c r="H57" s="553">
        <v>54</v>
      </c>
      <c r="I57" s="540">
        <f>SUMIFS(Data!$U:$U,Data!$E:$E,_xlfn.CONCAT($A57,"*"),Data!$F:$F,$B57,Data!$C:$C,1)</f>
        <v>0</v>
      </c>
      <c r="J57" s="540">
        <f>SUMIFS(Data!$U:$U,Data!$E:$E,_xlfn.CONCAT($A57,"*"),Data!$F:$F,$B57,Data!$C:$C,2)</f>
        <v>0</v>
      </c>
      <c r="K57" s="540">
        <f>SUMIFS(Data!$U:$U,Data!$E:$E,_xlfn.CONCAT($A57,"*"),Data!$F:$F,$B57,Data!$C:$C,3)</f>
        <v>86.681999999999704</v>
      </c>
      <c r="L57" s="540">
        <f>SUMIFS(Data!$U:$U,Data!$E:$E,_xlfn.CONCAT($A57,"*"),Data!$F:$F,$B57,Data!$C:$C,4)</f>
        <v>85.388999999999697</v>
      </c>
      <c r="M57" s="532">
        <f t="shared" si="1"/>
        <v>57.3569999999998</v>
      </c>
    </row>
    <row r="58" spans="1:13" ht="15.75" thickBot="1">
      <c r="A58" s="446" t="s">
        <v>28</v>
      </c>
      <c r="B58" s="445" t="s">
        <v>566</v>
      </c>
      <c r="C58" s="544">
        <v>17.45</v>
      </c>
      <c r="D58" s="544">
        <v>73.110999999999706</v>
      </c>
      <c r="E58" s="544">
        <v>78.108999999999696</v>
      </c>
      <c r="F58" s="544">
        <v>80.194999999999695</v>
      </c>
      <c r="G58" s="545">
        <v>82.9549999999997</v>
      </c>
      <c r="H58" s="552">
        <f>SUM(H57)</f>
        <v>54</v>
      </c>
      <c r="I58" s="448">
        <f>SUM(I57)</f>
        <v>0</v>
      </c>
      <c r="J58" s="448">
        <f t="shared" ref="J58:L58" si="18">SUM(J57)</f>
        <v>0</v>
      </c>
      <c r="K58" s="448">
        <f t="shared" si="18"/>
        <v>86.681999999999704</v>
      </c>
      <c r="L58" s="448">
        <f t="shared" si="18"/>
        <v>85.388999999999697</v>
      </c>
      <c r="M58" s="453">
        <f t="shared" si="1"/>
        <v>57.3569999999998</v>
      </c>
    </row>
    <row r="59" spans="1:13" ht="15.75" thickBot="1">
      <c r="A59" s="535" t="s">
        <v>32</v>
      </c>
      <c r="B59" s="533"/>
      <c r="C59" s="547">
        <v>675.04699999999934</v>
      </c>
      <c r="D59" s="547">
        <v>1562.2049999999979</v>
      </c>
      <c r="E59" s="547">
        <v>1386.8959999999977</v>
      </c>
      <c r="F59" s="547">
        <v>1341.399999999998</v>
      </c>
      <c r="G59" s="548">
        <v>1655.1826666666641</v>
      </c>
      <c r="H59" s="554">
        <f>SUMIFS(H$6:H$58,$B$6:$B$58,"Total")</f>
        <v>1000</v>
      </c>
      <c r="I59" s="541">
        <f>SUMIFS(I$6:I$58,$B$6:$B$58,"Total")</f>
        <v>0</v>
      </c>
      <c r="J59" s="541">
        <f>SUMIFS(J$6:J$58,$B$6:$B$58,"Total")</f>
        <v>0</v>
      </c>
      <c r="K59" s="541">
        <f>SUMIFS(K$6:K$58,$B$6:$B$58,"Total")</f>
        <v>1470.9869999999969</v>
      </c>
      <c r="L59" s="541">
        <f>SUMIFS(L$6:L$58,$B$6:$B$58,"Total")</f>
        <v>1468.8969999999977</v>
      </c>
      <c r="M59" s="534">
        <f t="shared" si="1"/>
        <v>979.96133333333148</v>
      </c>
    </row>
    <row r="60" spans="1:13" ht="15.75" thickTop="1">
      <c r="A60" s="22" t="s">
        <v>155</v>
      </c>
    </row>
    <row r="61" spans="1:13">
      <c r="A61" s="22" t="s">
        <v>765</v>
      </c>
    </row>
    <row r="62" spans="1:13">
      <c r="A62" s="22" t="s">
        <v>772</v>
      </c>
    </row>
    <row r="64" spans="1:13">
      <c r="A64" s="501" t="s">
        <v>650</v>
      </c>
    </row>
  </sheetData>
  <mergeCells count="2">
    <mergeCell ref="A4:A5"/>
    <mergeCell ref="B4:B5"/>
  </mergeCells>
  <hyperlinks>
    <hyperlink ref="A64" r:id="rId1" xr:uid="{9A553ED4-123A-4F48-B513-E3B6EFF9B131}"/>
  </hyperlinks>
  <pageMargins left="0.7" right="0.7" top="0.75" bottom="0.75" header="0.3" footer="0.3"/>
  <pageSetup scale="67" orientation="portrait"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5">
    <pageSetUpPr fitToPage="1"/>
  </sheetPr>
  <dimension ref="A1:GW82"/>
  <sheetViews>
    <sheetView showGridLines="0" zoomScale="90" zoomScaleNormal="90" workbookViewId="0"/>
  </sheetViews>
  <sheetFormatPr defaultColWidth="9.140625" defaultRowHeight="12"/>
  <cols>
    <col min="1" max="1" width="22.7109375" style="13" customWidth="1"/>
    <col min="2" max="2" width="8.85546875" style="13" bestFit="1" customWidth="1"/>
    <col min="3" max="3" width="9.7109375" style="13" customWidth="1"/>
    <col min="4" max="4" width="7.5703125" style="13" customWidth="1"/>
    <col min="5" max="5" width="8.85546875" style="13" bestFit="1" customWidth="1"/>
    <col min="6" max="6" width="8.7109375" style="13" bestFit="1" customWidth="1"/>
    <col min="7" max="7" width="7.5703125" style="13" bestFit="1" customWidth="1"/>
    <col min="8" max="8" width="8.7109375" style="13" customWidth="1"/>
    <col min="9" max="9" width="8.85546875" style="13" customWidth="1"/>
    <col min="10" max="10" width="10.42578125" style="13" bestFit="1" customWidth="1"/>
    <col min="11" max="11" width="7.5703125" style="13" customWidth="1"/>
    <col min="12" max="12" width="8.85546875" style="13" bestFit="1" customWidth="1"/>
    <col min="13" max="13" width="8.7109375" style="13" bestFit="1" customWidth="1"/>
    <col min="14" max="14" width="10" style="13" bestFit="1" customWidth="1"/>
    <col min="15" max="15" width="10" style="13" customWidth="1"/>
    <col min="16" max="16" width="11.85546875" style="13" bestFit="1" customWidth="1"/>
    <col min="17" max="16384" width="9.140625" style="13"/>
  </cols>
  <sheetData>
    <row r="1" spans="1:16" s="275" customFormat="1" ht="15">
      <c r="A1" s="270" t="s">
        <v>48</v>
      </c>
      <c r="B1" s="270"/>
      <c r="C1" s="270"/>
      <c r="D1" s="270"/>
      <c r="E1" s="270"/>
      <c r="F1" s="270"/>
      <c r="G1" s="270"/>
      <c r="H1" s="270"/>
      <c r="I1" s="270"/>
      <c r="J1" s="270"/>
      <c r="K1" s="270"/>
      <c r="L1" s="270"/>
      <c r="M1" s="270"/>
      <c r="N1" s="270"/>
      <c r="O1" s="270"/>
      <c r="P1" s="270"/>
    </row>
    <row r="2" spans="1:16">
      <c r="A2" s="15" t="s">
        <v>47</v>
      </c>
      <c r="B2" s="15"/>
      <c r="C2" s="15"/>
      <c r="D2" s="15"/>
      <c r="E2" s="15"/>
      <c r="F2" s="15"/>
      <c r="G2" s="15"/>
      <c r="H2" s="15"/>
      <c r="I2" s="15"/>
      <c r="J2" s="15"/>
      <c r="K2" s="15"/>
      <c r="L2" s="15"/>
      <c r="M2" s="15"/>
      <c r="N2" s="15"/>
      <c r="O2" s="15"/>
      <c r="P2" s="15"/>
    </row>
    <row r="3" spans="1:16" ht="11.45" customHeight="1" thickBot="1">
      <c r="A3" s="15" t="str">
        <f>CONCATENATE("For Academic Year ",Data!$X$3)</f>
        <v>For Academic Year 2023-24</v>
      </c>
      <c r="B3" s="15"/>
      <c r="C3" s="15"/>
      <c r="D3" s="15"/>
      <c r="E3" s="15"/>
      <c r="F3" s="15"/>
      <c r="G3" s="15"/>
      <c r="H3" s="15"/>
      <c r="I3" s="15"/>
      <c r="J3" s="15"/>
      <c r="K3" s="15"/>
      <c r="L3" s="15"/>
      <c r="M3" s="15"/>
      <c r="N3" s="15"/>
      <c r="O3" s="15"/>
      <c r="P3" s="15"/>
    </row>
    <row r="4" spans="1:16" ht="12" customHeight="1">
      <c r="A4" s="86"/>
      <c r="B4" s="108" t="s">
        <v>615</v>
      </c>
      <c r="C4" s="109" t="s">
        <v>733</v>
      </c>
      <c r="D4" s="109" t="s">
        <v>734</v>
      </c>
      <c r="E4" s="109" t="s">
        <v>735</v>
      </c>
      <c r="F4" s="109" t="s">
        <v>736</v>
      </c>
      <c r="G4" s="110" t="s">
        <v>615</v>
      </c>
      <c r="H4" s="153" t="s">
        <v>615</v>
      </c>
      <c r="I4" s="108" t="str">
        <f>Data!$X$3</f>
        <v>2023-24</v>
      </c>
      <c r="J4" s="109" t="str">
        <f>CONCATENATE("Summer ",MID(Data!$X$3,3,2))</f>
        <v>Summer 23</v>
      </c>
      <c r="K4" s="109" t="str">
        <f>CONCATENATE("Fall ",MID(Data!$X$3,3,2))</f>
        <v>Fall 23</v>
      </c>
      <c r="L4" s="109" t="str">
        <f>CONCATENATE("Winter ",MID(Data!$X$3,6,2))</f>
        <v>Winter 24</v>
      </c>
      <c r="M4" s="109" t="str">
        <f>CONCATENATE("Spring ",MID(Data!$X$3,6,2))</f>
        <v>Spring 24</v>
      </c>
      <c r="N4" s="110" t="str">
        <f>Data!$X$3</f>
        <v>2023-24</v>
      </c>
      <c r="O4" s="153" t="str">
        <f>Data!$X$3</f>
        <v>2023-24</v>
      </c>
      <c r="P4" s="112" t="s">
        <v>64</v>
      </c>
    </row>
    <row r="5" spans="1:16" ht="12" customHeight="1" thickBot="1">
      <c r="A5" s="127" t="s">
        <v>0</v>
      </c>
      <c r="B5" s="117" t="s">
        <v>698</v>
      </c>
      <c r="C5" s="118" t="s">
        <v>33</v>
      </c>
      <c r="D5" s="118" t="s">
        <v>33</v>
      </c>
      <c r="E5" s="118" t="s">
        <v>33</v>
      </c>
      <c r="F5" s="118" t="s">
        <v>33</v>
      </c>
      <c r="G5" s="119" t="s">
        <v>31</v>
      </c>
      <c r="H5" s="158" t="s">
        <v>63</v>
      </c>
      <c r="I5" s="101" t="str">
        <f>'Total Allocation'!N5</f>
        <v>Alloc #12</v>
      </c>
      <c r="J5" s="118" t="s">
        <v>33</v>
      </c>
      <c r="K5" s="118" t="s">
        <v>33</v>
      </c>
      <c r="L5" s="118" t="s">
        <v>33</v>
      </c>
      <c r="M5" s="118" t="s">
        <v>33</v>
      </c>
      <c r="N5" s="119" t="s">
        <v>31</v>
      </c>
      <c r="O5" s="158" t="s">
        <v>63</v>
      </c>
      <c r="P5" s="121" t="s">
        <v>62</v>
      </c>
    </row>
    <row r="6" spans="1:16" ht="12" customHeight="1">
      <c r="A6" s="36" t="s">
        <v>1</v>
      </c>
      <c r="B6" s="129">
        <v>38</v>
      </c>
      <c r="C6" s="148">
        <v>0</v>
      </c>
      <c r="D6" s="130">
        <v>15.984</v>
      </c>
      <c r="E6" s="148">
        <v>14.984999999999999</v>
      </c>
      <c r="F6" s="148">
        <v>25.308</v>
      </c>
      <c r="G6" s="130">
        <v>18.759</v>
      </c>
      <c r="H6" s="131">
        <v>18.759</v>
      </c>
      <c r="I6" s="129">
        <v>38</v>
      </c>
      <c r="J6" s="148">
        <f>SUMIFS(Data!$I:$I,Data!$D:$D,$A6,Data!$C:$C,1)</f>
        <v>5.3280000000000003</v>
      </c>
      <c r="K6" s="148">
        <f>SUMIFS(Data!$I:$I,Data!$D:$D,$A6,Data!$C:$C,2)</f>
        <v>29.303999999999899</v>
      </c>
      <c r="L6" s="148">
        <f>SUMIFS(Data!$I:$I,Data!$D:$D,$A6,Data!$C:$C,3)</f>
        <v>26.64</v>
      </c>
      <c r="M6" s="148">
        <f>SUMIFS(Data!$I:$I,Data!$D:$D,$A6,Data!$C:$C,4)</f>
        <v>3.996</v>
      </c>
      <c r="N6" s="148">
        <f>SUM(J6:M6)/3</f>
        <v>21.755999999999968</v>
      </c>
      <c r="O6" s="131">
        <f>IF($N6&gt;$I6,$I6,$N6)</f>
        <v>21.755999999999968</v>
      </c>
      <c r="P6" s="154">
        <f>N6/I6</f>
        <v>0.57252631578947288</v>
      </c>
    </row>
    <row r="7" spans="1:16" ht="12" customHeight="1">
      <c r="A7" s="37" t="s">
        <v>2</v>
      </c>
      <c r="B7" s="129">
        <v>0</v>
      </c>
      <c r="C7" s="145">
        <v>0</v>
      </c>
      <c r="D7" s="133">
        <v>0</v>
      </c>
      <c r="E7" s="133">
        <v>0</v>
      </c>
      <c r="F7" s="133">
        <v>0</v>
      </c>
      <c r="G7" s="161">
        <v>0</v>
      </c>
      <c r="H7" s="162">
        <v>0</v>
      </c>
      <c r="I7" s="129">
        <v>0</v>
      </c>
      <c r="J7" s="163">
        <f>SUMIFS(Data!$I:$I,Data!$D:$D,$A7,Data!$C:$C,1)</f>
        <v>0</v>
      </c>
      <c r="K7" s="164">
        <f>SUMIFS(Data!$I:$I,Data!$D:$D,$A7,Data!$C:$C,2)</f>
        <v>0</v>
      </c>
      <c r="L7" s="164">
        <f>SUMIFS(Data!$I:$I,Data!$D:$D,$A7,Data!$C:$C,3)</f>
        <v>0</v>
      </c>
      <c r="M7" s="164">
        <f>SUMIFS(Data!$I:$I,Data!$D:$D,$A7,Data!$C:$C,4)</f>
        <v>0</v>
      </c>
      <c r="N7" s="163">
        <f t="shared" ref="N7:N35" si="0">SUM(J7:M7)/3</f>
        <v>0</v>
      </c>
      <c r="O7" s="131">
        <f t="shared" ref="O7:O34" si="1">IF($N7&gt;$I7,$I7,$N7)</f>
        <v>0</v>
      </c>
      <c r="P7" s="155"/>
    </row>
    <row r="8" spans="1:16" ht="12" customHeight="1">
      <c r="A8" s="39" t="s">
        <v>3</v>
      </c>
      <c r="B8" s="129">
        <v>5</v>
      </c>
      <c r="C8" s="148">
        <v>0</v>
      </c>
      <c r="D8" s="130">
        <v>0.33300000000000002</v>
      </c>
      <c r="E8" s="130">
        <v>2.6640000000000001</v>
      </c>
      <c r="F8" s="130">
        <v>2.9969999999999999</v>
      </c>
      <c r="G8" s="130">
        <v>1.998</v>
      </c>
      <c r="H8" s="131">
        <v>1.998</v>
      </c>
      <c r="I8" s="129">
        <v>5</v>
      </c>
      <c r="J8" s="148">
        <f>SUMIFS(Data!$I:$I,Data!$D:$D,$A8,Data!$C:$C,1)</f>
        <v>0</v>
      </c>
      <c r="K8" s="130">
        <f>SUMIFS(Data!$I:$I,Data!$D:$D,$A8,Data!$C:$C,2)</f>
        <v>2.331</v>
      </c>
      <c r="L8" s="130">
        <f>SUMIFS(Data!$I:$I,Data!$D:$D,$A8,Data!$C:$C,3)</f>
        <v>1.998</v>
      </c>
      <c r="M8" s="130">
        <f>SUMIFS(Data!$I:$I,Data!$D:$D,$A8,Data!$C:$C,4)</f>
        <v>1.998</v>
      </c>
      <c r="N8" s="148">
        <f t="shared" si="0"/>
        <v>2.109</v>
      </c>
      <c r="O8" s="131">
        <f t="shared" si="1"/>
        <v>2.109</v>
      </c>
      <c r="P8" s="154">
        <f>N8/I8</f>
        <v>0.42180000000000001</v>
      </c>
    </row>
    <row r="9" spans="1:16" ht="12" customHeight="1">
      <c r="A9" s="39" t="s">
        <v>4</v>
      </c>
      <c r="B9" s="129">
        <v>0</v>
      </c>
      <c r="C9" s="163">
        <v>0</v>
      </c>
      <c r="D9" s="165">
        <v>0</v>
      </c>
      <c r="E9" s="165">
        <v>0</v>
      </c>
      <c r="F9" s="165">
        <v>0</v>
      </c>
      <c r="G9" s="165">
        <v>0</v>
      </c>
      <c r="H9" s="162">
        <v>0</v>
      </c>
      <c r="I9" s="129">
        <v>0</v>
      </c>
      <c r="J9" s="145">
        <f>SUMIFS(Data!$I:$I,Data!$D:$D,$A9,Data!$C:$C,1)</f>
        <v>0</v>
      </c>
      <c r="K9" s="147">
        <f>SUMIFS(Data!$I:$I,Data!$D:$D,$A9,Data!$C:$C,2)</f>
        <v>0</v>
      </c>
      <c r="L9" s="147">
        <f>SUMIFS(Data!$I:$I,Data!$D:$D,$A9,Data!$C:$C,3)</f>
        <v>0</v>
      </c>
      <c r="M9" s="147">
        <f>SUMIFS(Data!$I:$I,Data!$D:$D,$A9,Data!$C:$C,4)</f>
        <v>0</v>
      </c>
      <c r="N9" s="145">
        <f t="shared" si="0"/>
        <v>0</v>
      </c>
      <c r="O9" s="131">
        <f t="shared" si="1"/>
        <v>0</v>
      </c>
      <c r="P9" s="115"/>
    </row>
    <row r="10" spans="1:16" ht="12" customHeight="1">
      <c r="A10" s="38" t="s">
        <v>5</v>
      </c>
      <c r="B10" s="129">
        <v>0</v>
      </c>
      <c r="C10" s="163">
        <v>0</v>
      </c>
      <c r="D10" s="164">
        <v>0</v>
      </c>
      <c r="E10" s="164">
        <v>0</v>
      </c>
      <c r="F10" s="164">
        <v>0</v>
      </c>
      <c r="G10" s="164">
        <v>0</v>
      </c>
      <c r="H10" s="131">
        <v>0</v>
      </c>
      <c r="I10" s="129">
        <v>0</v>
      </c>
      <c r="J10" s="163">
        <f>SUMIFS(Data!$I:$I,Data!$D:$D,$A10,Data!$C:$C,1)</f>
        <v>0</v>
      </c>
      <c r="K10" s="164">
        <f>SUMIFS(Data!$I:$I,Data!$D:$D,$A10,Data!$C:$C,2)</f>
        <v>0</v>
      </c>
      <c r="L10" s="164">
        <f>SUMIFS(Data!$I:$I,Data!$D:$D,$A10,Data!$C:$C,3)</f>
        <v>0</v>
      </c>
      <c r="M10" s="164">
        <f>SUMIFS(Data!$I:$I,Data!$D:$D,$A10,Data!$C:$C,4)</f>
        <v>0</v>
      </c>
      <c r="N10" s="163">
        <f t="shared" si="0"/>
        <v>0</v>
      </c>
      <c r="O10" s="131">
        <f t="shared" si="1"/>
        <v>0</v>
      </c>
      <c r="P10" s="156"/>
    </row>
    <row r="11" spans="1:16" ht="12" customHeight="1">
      <c r="A11" s="38" t="s">
        <v>6</v>
      </c>
      <c r="B11" s="129">
        <v>0</v>
      </c>
      <c r="C11" s="163">
        <v>0</v>
      </c>
      <c r="D11" s="165">
        <v>0</v>
      </c>
      <c r="E11" s="165">
        <v>0</v>
      </c>
      <c r="F11" s="165">
        <v>0</v>
      </c>
      <c r="G11" s="165">
        <v>0</v>
      </c>
      <c r="H11" s="162">
        <v>0</v>
      </c>
      <c r="I11" s="129">
        <v>0</v>
      </c>
      <c r="J11" s="163">
        <f>SUMIFS(Data!$I:$I,Data!$D:$D,$A11,Data!$C:$C,1)</f>
        <v>0</v>
      </c>
      <c r="K11" s="165">
        <f>SUMIFS(Data!$I:$I,Data!$D:$D,$A11,Data!$C:$C,2)</f>
        <v>0</v>
      </c>
      <c r="L11" s="165">
        <f>SUMIFS(Data!$I:$I,Data!$D:$D,$A11,Data!$C:$C,3)</f>
        <v>0</v>
      </c>
      <c r="M11" s="165">
        <f>SUMIFS(Data!$I:$I,Data!$D:$D,$A11,Data!$C:$C,4)</f>
        <v>0</v>
      </c>
      <c r="N11" s="163">
        <f t="shared" si="0"/>
        <v>0</v>
      </c>
      <c r="O11" s="131">
        <f t="shared" si="1"/>
        <v>0</v>
      </c>
      <c r="P11" s="157"/>
    </row>
    <row r="12" spans="1:16" ht="12" customHeight="1">
      <c r="A12" s="38" t="s">
        <v>7</v>
      </c>
      <c r="B12" s="129">
        <v>0</v>
      </c>
      <c r="C12" s="163">
        <v>0</v>
      </c>
      <c r="D12" s="164">
        <v>0</v>
      </c>
      <c r="E12" s="164">
        <v>0</v>
      </c>
      <c r="F12" s="164">
        <v>0</v>
      </c>
      <c r="G12" s="164">
        <v>0</v>
      </c>
      <c r="H12" s="131">
        <v>0</v>
      </c>
      <c r="I12" s="129">
        <v>0</v>
      </c>
      <c r="J12" s="163">
        <f>SUMIFS(Data!$I:$I,Data!$D:$D,$A12,Data!$C:$C,1)</f>
        <v>0</v>
      </c>
      <c r="K12" s="164">
        <f>SUMIFS(Data!$I:$I,Data!$D:$D,$A12,Data!$C:$C,2)</f>
        <v>0</v>
      </c>
      <c r="L12" s="164">
        <f>SUMIFS(Data!$I:$I,Data!$D:$D,$A12,Data!$C:$C,3)</f>
        <v>0</v>
      </c>
      <c r="M12" s="164">
        <f>SUMIFS(Data!$I:$I,Data!$D:$D,$A12,Data!$C:$C,4)</f>
        <v>0</v>
      </c>
      <c r="N12" s="163">
        <f t="shared" si="0"/>
        <v>0</v>
      </c>
      <c r="O12" s="131">
        <f t="shared" si="1"/>
        <v>0</v>
      </c>
      <c r="P12" s="156"/>
    </row>
    <row r="13" spans="1:16" ht="12" customHeight="1">
      <c r="A13" s="38" t="s">
        <v>8</v>
      </c>
      <c r="B13" s="129">
        <v>0</v>
      </c>
      <c r="C13" s="163">
        <v>0</v>
      </c>
      <c r="D13" s="165">
        <v>0</v>
      </c>
      <c r="E13" s="165">
        <v>0</v>
      </c>
      <c r="F13" s="165">
        <v>0</v>
      </c>
      <c r="G13" s="165">
        <v>0</v>
      </c>
      <c r="H13" s="162">
        <v>0</v>
      </c>
      <c r="I13" s="129">
        <v>0</v>
      </c>
      <c r="J13" s="163">
        <f>SUMIFS(Data!$I:$I,Data!$D:$D,$A13,Data!$C:$C,1)</f>
        <v>0</v>
      </c>
      <c r="K13" s="165">
        <f>SUMIFS(Data!$I:$I,Data!$D:$D,$A13,Data!$C:$C,2)</f>
        <v>0</v>
      </c>
      <c r="L13" s="165">
        <f>SUMIFS(Data!$I:$I,Data!$D:$D,$A13,Data!$C:$C,3)</f>
        <v>0</v>
      </c>
      <c r="M13" s="165">
        <f>SUMIFS(Data!$I:$I,Data!$D:$D,$A13,Data!$C:$C,4)</f>
        <v>0</v>
      </c>
      <c r="N13" s="163">
        <f t="shared" si="0"/>
        <v>0</v>
      </c>
      <c r="O13" s="131">
        <f t="shared" si="1"/>
        <v>0</v>
      </c>
      <c r="P13" s="157"/>
    </row>
    <row r="14" spans="1:16" ht="12" customHeight="1">
      <c r="A14" s="39" t="s">
        <v>9</v>
      </c>
      <c r="B14" s="129">
        <v>14</v>
      </c>
      <c r="C14" s="148">
        <v>0</v>
      </c>
      <c r="D14" s="148">
        <v>1.3320000000000001</v>
      </c>
      <c r="E14" s="148">
        <v>7.3259999999999996</v>
      </c>
      <c r="F14" s="148">
        <v>6.327</v>
      </c>
      <c r="G14" s="130">
        <v>4.9950000000000001</v>
      </c>
      <c r="H14" s="131">
        <v>4.9950000000000001</v>
      </c>
      <c r="I14" s="129">
        <v>14</v>
      </c>
      <c r="J14" s="148">
        <f>SUMIFS(Data!$I:$I,Data!$D:$D,$A14,Data!$C:$C,1)</f>
        <v>1.3320000000000001</v>
      </c>
      <c r="K14" s="148">
        <f>SUMIFS(Data!$I:$I,Data!$D:$D,$A14,Data!$C:$C,2)</f>
        <v>15.318</v>
      </c>
      <c r="L14" s="148">
        <f>SUMIFS(Data!$I:$I,Data!$D:$D,$A14,Data!$C:$C,3)</f>
        <v>5.9939999999999998</v>
      </c>
      <c r="M14" s="148">
        <f>SUMIFS(Data!$I:$I,Data!$D:$D,$A14,Data!$C:$C,4)</f>
        <v>0.33300000000000002</v>
      </c>
      <c r="N14" s="148">
        <f t="shared" si="0"/>
        <v>7.6589999999999989</v>
      </c>
      <c r="O14" s="131">
        <f t="shared" si="1"/>
        <v>7.6589999999999989</v>
      </c>
      <c r="P14" s="154">
        <f>N14/I14</f>
        <v>0.54707142857142854</v>
      </c>
    </row>
    <row r="15" spans="1:16" ht="12" customHeight="1">
      <c r="A15" s="39" t="s">
        <v>10</v>
      </c>
      <c r="B15" s="129">
        <v>0</v>
      </c>
      <c r="C15" s="148">
        <v>0</v>
      </c>
      <c r="D15" s="130">
        <v>0</v>
      </c>
      <c r="E15" s="130">
        <v>0</v>
      </c>
      <c r="F15" s="130">
        <v>0</v>
      </c>
      <c r="G15" s="149">
        <v>0</v>
      </c>
      <c r="H15" s="162">
        <v>0</v>
      </c>
      <c r="I15" s="129">
        <v>0</v>
      </c>
      <c r="J15" s="148">
        <f>SUMIFS(Data!$I:$I,Data!$D:$D,$A15,Data!$C:$C,1)</f>
        <v>0</v>
      </c>
      <c r="K15" s="148">
        <f>SUMIFS(Data!$I:$I,Data!$D:$D,$A15,Data!$C:$C,2)</f>
        <v>0</v>
      </c>
      <c r="L15" s="148">
        <f>SUMIFS(Data!$I:$I,Data!$D:$D,$A15,Data!$C:$C,3)</f>
        <v>0</v>
      </c>
      <c r="M15" s="148">
        <f>SUMIFS(Data!$I:$I,Data!$D:$D,$A15,Data!$C:$C,4)</f>
        <v>0</v>
      </c>
      <c r="N15" s="148">
        <f t="shared" si="0"/>
        <v>0</v>
      </c>
      <c r="O15" s="131">
        <f t="shared" si="1"/>
        <v>0</v>
      </c>
      <c r="P15" s="154">
        <f>IFERROR(N15/I15,0)</f>
        <v>0</v>
      </c>
    </row>
    <row r="16" spans="1:16" ht="12" customHeight="1">
      <c r="A16" s="39" t="s">
        <v>11</v>
      </c>
      <c r="B16" s="129">
        <v>25</v>
      </c>
      <c r="C16" s="148">
        <v>0</v>
      </c>
      <c r="D16" s="148">
        <v>11.988</v>
      </c>
      <c r="E16" s="130">
        <v>0</v>
      </c>
      <c r="F16" s="130">
        <v>10.656000000000001</v>
      </c>
      <c r="G16" s="130">
        <v>7.5479999999999992</v>
      </c>
      <c r="H16" s="131">
        <v>7.5479999999999992</v>
      </c>
      <c r="I16" s="129">
        <v>25</v>
      </c>
      <c r="J16" s="148">
        <f>SUMIFS(Data!$I:$I,Data!$D:$D,$A16,Data!$C:$C,1)</f>
        <v>0.33300000000000002</v>
      </c>
      <c r="K16" s="148">
        <f>SUMIFS(Data!$I:$I,Data!$D:$D,$A16,Data!$C:$C,2)</f>
        <v>16.983000000000001</v>
      </c>
      <c r="L16" s="148">
        <f>SUMIFS(Data!$I:$I,Data!$D:$D,$A16,Data!$C:$C,3)</f>
        <v>0.33300000000000002</v>
      </c>
      <c r="M16" s="148">
        <f>SUMIFS(Data!$I:$I,Data!$D:$D,$A16,Data!$C:$C,4)</f>
        <v>20.978999999999999</v>
      </c>
      <c r="N16" s="148">
        <f t="shared" si="0"/>
        <v>12.875999999999999</v>
      </c>
      <c r="O16" s="131">
        <f>IF($N16&gt;$I16,$I16,$N16)</f>
        <v>12.875999999999999</v>
      </c>
      <c r="P16" s="154">
        <f>N16/I16</f>
        <v>0.51503999999999994</v>
      </c>
    </row>
    <row r="17" spans="1:205" ht="12" customHeight="1">
      <c r="A17" s="38" t="s">
        <v>12</v>
      </c>
      <c r="B17" s="129">
        <v>0</v>
      </c>
      <c r="C17" s="163">
        <v>0</v>
      </c>
      <c r="D17" s="165">
        <v>0</v>
      </c>
      <c r="E17" s="165">
        <v>0</v>
      </c>
      <c r="F17" s="165">
        <v>0</v>
      </c>
      <c r="G17" s="165">
        <v>0</v>
      </c>
      <c r="H17" s="162">
        <v>0</v>
      </c>
      <c r="I17" s="129">
        <v>0</v>
      </c>
      <c r="J17" s="163">
        <f>SUMIFS(Data!$I:$I,Data!$D:$D,$A17,Data!$C:$C,1)</f>
        <v>0</v>
      </c>
      <c r="K17" s="165">
        <f>SUMIFS(Data!$I:$I,Data!$D:$D,$A17,Data!$C:$C,2)</f>
        <v>0</v>
      </c>
      <c r="L17" s="165">
        <f>SUMIFS(Data!$I:$I,Data!$D:$D,$A17,Data!$C:$C,3)</f>
        <v>0</v>
      </c>
      <c r="M17" s="165">
        <f>SUMIFS(Data!$I:$I,Data!$D:$D,$A17,Data!$C:$C,4)</f>
        <v>0</v>
      </c>
      <c r="N17" s="163">
        <f t="shared" si="0"/>
        <v>0</v>
      </c>
      <c r="O17" s="131">
        <f t="shared" si="1"/>
        <v>0</v>
      </c>
      <c r="P17" s="157"/>
    </row>
    <row r="18" spans="1:205" ht="12" customHeight="1">
      <c r="A18" s="42" t="s">
        <v>13</v>
      </c>
      <c r="B18" s="129">
        <v>0</v>
      </c>
      <c r="C18" s="163">
        <v>0</v>
      </c>
      <c r="D18" s="164">
        <v>0</v>
      </c>
      <c r="E18" s="164">
        <v>0</v>
      </c>
      <c r="F18" s="164">
        <v>0</v>
      </c>
      <c r="G18" s="164">
        <v>0</v>
      </c>
      <c r="H18" s="131">
        <v>0</v>
      </c>
      <c r="I18" s="129">
        <v>0</v>
      </c>
      <c r="J18" s="145">
        <f>SUMIFS(Data!$I:$I,Data!$D:$D,$A18,Data!$C:$C,1)</f>
        <v>0</v>
      </c>
      <c r="K18" s="133">
        <f>SUMIFS(Data!$I:$I,Data!$D:$D,$A18,Data!$C:$C,2)</f>
        <v>0</v>
      </c>
      <c r="L18" s="133">
        <f>SUMIFS(Data!$I:$I,Data!$D:$D,$A18,Data!$C:$C,3)</f>
        <v>0</v>
      </c>
      <c r="M18" s="133">
        <f>SUMIFS(Data!$I:$I,Data!$D:$D,$A18,Data!$C:$C,4)</f>
        <v>0</v>
      </c>
      <c r="N18" s="145">
        <f t="shared" si="0"/>
        <v>0</v>
      </c>
      <c r="O18" s="131">
        <f t="shared" si="1"/>
        <v>0</v>
      </c>
      <c r="P18" s="115"/>
    </row>
    <row r="19" spans="1:205" ht="12" customHeight="1">
      <c r="A19" s="38" t="s">
        <v>14</v>
      </c>
      <c r="B19" s="129">
        <v>0</v>
      </c>
      <c r="C19" s="163">
        <v>0</v>
      </c>
      <c r="D19" s="165">
        <v>0</v>
      </c>
      <c r="E19" s="165">
        <v>0</v>
      </c>
      <c r="F19" s="165">
        <v>0</v>
      </c>
      <c r="G19" s="165">
        <v>0</v>
      </c>
      <c r="H19" s="162">
        <v>0</v>
      </c>
      <c r="I19" s="129">
        <v>0</v>
      </c>
      <c r="J19" s="163">
        <f>SUMIFS(Data!$I:$I,Data!$D:$D,$A19,Data!$C:$C,1)</f>
        <v>0</v>
      </c>
      <c r="K19" s="165">
        <f>SUMIFS(Data!$I:$I,Data!$D:$D,$A19,Data!$C:$C,2)</f>
        <v>0</v>
      </c>
      <c r="L19" s="165">
        <f>SUMIFS(Data!$I:$I,Data!$D:$D,$A19,Data!$C:$C,3)</f>
        <v>0</v>
      </c>
      <c r="M19" s="165">
        <f>SUMIFS(Data!$I:$I,Data!$D:$D,$A19,Data!$C:$C,4)</f>
        <v>0</v>
      </c>
      <c r="N19" s="163">
        <f t="shared" si="0"/>
        <v>0</v>
      </c>
      <c r="O19" s="131">
        <f t="shared" si="1"/>
        <v>0</v>
      </c>
      <c r="P19" s="157"/>
    </row>
    <row r="20" spans="1:205" ht="12" customHeight="1">
      <c r="A20" s="39" t="s">
        <v>15</v>
      </c>
      <c r="B20" s="129">
        <v>0</v>
      </c>
      <c r="C20" s="148">
        <v>0</v>
      </c>
      <c r="D20" s="130">
        <v>0</v>
      </c>
      <c r="E20" s="130">
        <v>0</v>
      </c>
      <c r="F20" s="130">
        <v>0</v>
      </c>
      <c r="G20" s="130">
        <v>0</v>
      </c>
      <c r="H20" s="131">
        <v>0</v>
      </c>
      <c r="I20" s="129">
        <v>0</v>
      </c>
      <c r="J20" s="145">
        <f>SUMIFS(Data!$I:$I,Data!$D:$D,$A20,Data!$C:$C,1)</f>
        <v>0</v>
      </c>
      <c r="K20" s="145">
        <f>SUMIFS(Data!$I:$I,Data!$D:$D,$A20,Data!$C:$C,2)</f>
        <v>0</v>
      </c>
      <c r="L20" s="145">
        <f>SUMIFS(Data!$I:$I,Data!$D:$D,$A20,Data!$C:$C,3)</f>
        <v>0</v>
      </c>
      <c r="M20" s="145">
        <f>SUMIFS(Data!$I:$I,Data!$D:$D,$A20,Data!$C:$C,4)</f>
        <v>0</v>
      </c>
      <c r="N20" s="145">
        <f t="shared" si="0"/>
        <v>0</v>
      </c>
      <c r="O20" s="131">
        <f t="shared" si="1"/>
        <v>0</v>
      </c>
      <c r="P20" s="115"/>
    </row>
    <row r="21" spans="1:205" ht="12" customHeight="1">
      <c r="A21" s="38" t="s">
        <v>16</v>
      </c>
      <c r="B21" s="129">
        <v>0</v>
      </c>
      <c r="C21" s="163">
        <v>0</v>
      </c>
      <c r="D21" s="165">
        <v>0</v>
      </c>
      <c r="E21" s="165">
        <v>0</v>
      </c>
      <c r="F21" s="165">
        <v>0</v>
      </c>
      <c r="G21" s="165">
        <v>0</v>
      </c>
      <c r="H21" s="162">
        <v>0</v>
      </c>
      <c r="I21" s="129">
        <v>0</v>
      </c>
      <c r="J21" s="163">
        <f>SUMIFS(Data!$I:$I,Data!$D:$D,$A21,Data!$C:$C,1)</f>
        <v>0</v>
      </c>
      <c r="K21" s="165">
        <f>SUMIFS(Data!$I:$I,Data!$D:$D,$A21,Data!$C:$C,2)</f>
        <v>0</v>
      </c>
      <c r="L21" s="165">
        <f>SUMIFS(Data!$I:$I,Data!$D:$D,$A21,Data!$C:$C,3)</f>
        <v>0</v>
      </c>
      <c r="M21" s="165">
        <f>SUMIFS(Data!$I:$I,Data!$D:$D,$A21,Data!$C:$C,4)</f>
        <v>0</v>
      </c>
      <c r="N21" s="163">
        <f t="shared" si="0"/>
        <v>0</v>
      </c>
      <c r="O21" s="131">
        <f t="shared" si="1"/>
        <v>0</v>
      </c>
      <c r="P21" s="157"/>
    </row>
    <row r="22" spans="1:205" ht="12" customHeight="1">
      <c r="A22" s="38" t="s">
        <v>17</v>
      </c>
      <c r="B22" s="129">
        <v>0</v>
      </c>
      <c r="C22" s="163">
        <v>0</v>
      </c>
      <c r="D22" s="164">
        <v>0</v>
      </c>
      <c r="E22" s="164">
        <v>0</v>
      </c>
      <c r="F22" s="164">
        <v>0</v>
      </c>
      <c r="G22" s="164">
        <v>0</v>
      </c>
      <c r="H22" s="131">
        <v>0</v>
      </c>
      <c r="I22" s="129">
        <v>0</v>
      </c>
      <c r="J22" s="163">
        <f>SUMIFS(Data!$I:$I,Data!$D:$D,$A22,Data!$C:$C,1)</f>
        <v>0</v>
      </c>
      <c r="K22" s="164">
        <f>SUMIFS(Data!$I:$I,Data!$D:$D,$A22,Data!$C:$C,2)</f>
        <v>0</v>
      </c>
      <c r="L22" s="164">
        <f>SUMIFS(Data!$I:$I,Data!$D:$D,$A22,Data!$C:$C,3)</f>
        <v>0</v>
      </c>
      <c r="M22" s="164">
        <f>SUMIFS(Data!$I:$I,Data!$D:$D,$A22,Data!$C:$C,4)</f>
        <v>0</v>
      </c>
      <c r="N22" s="163">
        <f t="shared" si="0"/>
        <v>0</v>
      </c>
      <c r="O22" s="131">
        <f t="shared" si="1"/>
        <v>0</v>
      </c>
      <c r="P22" s="156"/>
    </row>
    <row r="23" spans="1:205" ht="12" customHeight="1">
      <c r="A23" s="38" t="s">
        <v>18</v>
      </c>
      <c r="B23" s="129">
        <v>0</v>
      </c>
      <c r="C23" s="163">
        <v>0</v>
      </c>
      <c r="D23" s="165">
        <v>0</v>
      </c>
      <c r="E23" s="165">
        <v>0</v>
      </c>
      <c r="F23" s="165">
        <v>0</v>
      </c>
      <c r="G23" s="165">
        <v>0</v>
      </c>
      <c r="H23" s="162">
        <v>0</v>
      </c>
      <c r="I23" s="129">
        <v>0</v>
      </c>
      <c r="J23" s="163">
        <f>SUMIFS(Data!$I:$I,Data!$D:$D,$A23,Data!$C:$C,1)</f>
        <v>0</v>
      </c>
      <c r="K23" s="165">
        <f>SUMIFS(Data!$I:$I,Data!$D:$D,$A23,Data!$C:$C,2)</f>
        <v>0</v>
      </c>
      <c r="L23" s="165">
        <f>SUMIFS(Data!$I:$I,Data!$D:$D,$A23,Data!$C:$C,3)</f>
        <v>0</v>
      </c>
      <c r="M23" s="165">
        <f>SUMIFS(Data!$I:$I,Data!$D:$D,$A23,Data!$C:$C,4)</f>
        <v>0</v>
      </c>
      <c r="N23" s="163">
        <f t="shared" si="0"/>
        <v>0</v>
      </c>
      <c r="O23" s="131">
        <f t="shared" si="1"/>
        <v>0</v>
      </c>
      <c r="P23" s="157"/>
    </row>
    <row r="24" spans="1:205" ht="12" customHeight="1">
      <c r="A24" s="38" t="s">
        <v>40</v>
      </c>
      <c r="B24" s="129">
        <v>0</v>
      </c>
      <c r="C24" s="163">
        <v>0</v>
      </c>
      <c r="D24" s="164">
        <v>0</v>
      </c>
      <c r="E24" s="164">
        <v>0</v>
      </c>
      <c r="F24" s="164">
        <v>0</v>
      </c>
      <c r="G24" s="164">
        <v>0</v>
      </c>
      <c r="H24" s="131">
        <v>0</v>
      </c>
      <c r="I24" s="129">
        <v>0</v>
      </c>
      <c r="J24" s="163">
        <f>SUMIFS(Data!$I:$I,Data!$D:$D,$A24,Data!$C:$C,1)</f>
        <v>0</v>
      </c>
      <c r="K24" s="164">
        <f>SUMIFS(Data!$I:$I,Data!$D:$D,$A24,Data!$C:$C,2)</f>
        <v>0</v>
      </c>
      <c r="L24" s="164">
        <f>SUMIFS(Data!$I:$I,Data!$D:$D,$A24,Data!$C:$C,3)</f>
        <v>0</v>
      </c>
      <c r="M24" s="164">
        <f>SUMIFS(Data!$I:$I,Data!$D:$D,$A24,Data!$C:$C,4)</f>
        <v>0</v>
      </c>
      <c r="N24" s="163">
        <f t="shared" si="0"/>
        <v>0</v>
      </c>
      <c r="O24" s="131">
        <f t="shared" si="1"/>
        <v>0</v>
      </c>
      <c r="P24" s="156"/>
    </row>
    <row r="25" spans="1:205" ht="12" customHeight="1">
      <c r="A25" s="39" t="s">
        <v>19</v>
      </c>
      <c r="B25" s="129">
        <v>10</v>
      </c>
      <c r="C25" s="148">
        <v>6.4080000000000004</v>
      </c>
      <c r="D25" s="148">
        <v>3.9329999999999998</v>
      </c>
      <c r="E25" s="148">
        <v>6.9930000000000003</v>
      </c>
      <c r="F25" s="148">
        <v>8.9909999999999997</v>
      </c>
      <c r="G25" s="130">
        <v>8.7750000000000004</v>
      </c>
      <c r="H25" s="131">
        <v>8.7750000000000004</v>
      </c>
      <c r="I25" s="129">
        <v>10</v>
      </c>
      <c r="J25" s="148">
        <f>SUMIFS(Data!$I:$I,Data!$D:$D,$A25,Data!$C:$C,1)</f>
        <v>0</v>
      </c>
      <c r="K25" s="148">
        <f>SUMIFS(Data!$I:$I,Data!$D:$D,$A25,Data!$C:$C,2)</f>
        <v>4.33</v>
      </c>
      <c r="L25" s="148">
        <f>SUMIFS(Data!$I:$I,Data!$D:$D,$A25,Data!$C:$C,3)</f>
        <v>5.3280000000000003</v>
      </c>
      <c r="M25" s="148">
        <f>SUMIFS(Data!$I:$I,Data!$D:$D,$A25,Data!$C:$C,4)</f>
        <v>0</v>
      </c>
      <c r="N25" s="148">
        <f t="shared" si="0"/>
        <v>3.2193333333333336</v>
      </c>
      <c r="O25" s="131">
        <f t="shared" si="1"/>
        <v>3.2193333333333336</v>
      </c>
      <c r="P25" s="154">
        <f>N25/I25</f>
        <v>0.32193333333333335</v>
      </c>
    </row>
    <row r="26" spans="1:205" ht="12" customHeight="1">
      <c r="A26" s="39" t="s">
        <v>39</v>
      </c>
      <c r="B26" s="129">
        <v>28</v>
      </c>
      <c r="C26" s="148">
        <v>0</v>
      </c>
      <c r="D26" s="148">
        <v>5.9939999999999998</v>
      </c>
      <c r="E26" s="148">
        <v>26.974</v>
      </c>
      <c r="F26" s="148">
        <v>18.648</v>
      </c>
      <c r="G26" s="148">
        <v>17.205333333333332</v>
      </c>
      <c r="H26" s="166">
        <v>17.205333333333332</v>
      </c>
      <c r="I26" s="129">
        <v>28</v>
      </c>
      <c r="J26" s="148">
        <f>SUMIFS(Data!$I:$I,Data!$D:$D,$A26,Data!$C:$C,1)</f>
        <v>7.66</v>
      </c>
      <c r="K26" s="148">
        <f>SUMIFS(Data!$I:$I,Data!$D:$D,$A26,Data!$C:$C,2)</f>
        <v>9.3239999999999998</v>
      </c>
      <c r="L26" s="148">
        <f>SUMIFS(Data!$I:$I,Data!$D:$D,$A26,Data!$C:$C,3)</f>
        <v>9.99</v>
      </c>
      <c r="M26" s="148">
        <f>SUMIFS(Data!$I:$I,Data!$D:$D,$A26,Data!$C:$C,4)</f>
        <v>4.9950000000000001</v>
      </c>
      <c r="N26" s="148">
        <f t="shared" si="0"/>
        <v>10.656333333333334</v>
      </c>
      <c r="O26" s="131">
        <f t="shared" si="1"/>
        <v>10.656333333333334</v>
      </c>
      <c r="P26" s="154">
        <f>N26/I26</f>
        <v>0.38058333333333338</v>
      </c>
      <c r="Q26" s="41"/>
      <c r="R26" s="41"/>
      <c r="S26" s="41"/>
      <c r="T26" s="41"/>
      <c r="U26" s="19"/>
      <c r="V26" s="14"/>
      <c r="W26" s="40"/>
      <c r="X26" s="40"/>
      <c r="Y26" s="41"/>
      <c r="Z26" s="41"/>
      <c r="AA26" s="41"/>
      <c r="AB26" s="41"/>
      <c r="AC26" s="19"/>
      <c r="AD26" s="14"/>
      <c r="AE26" s="40"/>
      <c r="AF26" s="40"/>
      <c r="AG26" s="41"/>
      <c r="AH26" s="41"/>
      <c r="AI26" s="41"/>
      <c r="AJ26" s="41"/>
      <c r="AK26" s="19"/>
      <c r="AL26" s="14"/>
      <c r="AM26" s="40"/>
      <c r="AN26" s="40"/>
      <c r="AO26" s="41"/>
      <c r="AP26" s="41"/>
      <c r="AQ26" s="41"/>
      <c r="AR26" s="41"/>
      <c r="AS26" s="19"/>
      <c r="AT26" s="14"/>
      <c r="AU26" s="40"/>
      <c r="AV26" s="40"/>
      <c r="AW26" s="41"/>
      <c r="AX26" s="41"/>
      <c r="AY26" s="41"/>
      <c r="AZ26" s="41"/>
      <c r="BA26" s="19"/>
      <c r="BB26" s="14"/>
      <c r="BC26" s="40"/>
      <c r="BD26" s="40"/>
      <c r="BE26" s="41"/>
      <c r="BF26" s="41"/>
      <c r="BG26" s="41"/>
      <c r="BH26" s="41"/>
      <c r="BI26" s="19"/>
      <c r="BJ26" s="14"/>
      <c r="BK26" s="40"/>
      <c r="BL26" s="40"/>
      <c r="BM26" s="41"/>
      <c r="BN26" s="41"/>
      <c r="BO26" s="41"/>
      <c r="BP26" s="41"/>
      <c r="BQ26" s="19"/>
      <c r="BR26" s="14"/>
      <c r="BS26" s="40"/>
      <c r="BT26" s="40"/>
      <c r="BU26" s="41"/>
      <c r="BV26" s="41"/>
      <c r="BW26" s="41"/>
      <c r="BX26" s="41"/>
      <c r="BY26" s="19"/>
      <c r="BZ26" s="14"/>
      <c r="CA26" s="40"/>
      <c r="CB26" s="40"/>
      <c r="CC26" s="41"/>
      <c r="CD26" s="41"/>
      <c r="CE26" s="41"/>
      <c r="CF26" s="41"/>
      <c r="CG26" s="19"/>
      <c r="CH26" s="14"/>
      <c r="CI26" s="40"/>
      <c r="CJ26" s="40"/>
      <c r="CK26" s="41"/>
      <c r="CL26" s="41"/>
      <c r="CM26" s="41"/>
      <c r="CN26" s="41"/>
      <c r="CO26" s="19"/>
      <c r="CP26" s="14"/>
      <c r="CQ26" s="40"/>
      <c r="CR26" s="40"/>
      <c r="CS26" s="41"/>
      <c r="CT26" s="41"/>
      <c r="CU26" s="41"/>
      <c r="CV26" s="41"/>
      <c r="CW26" s="19"/>
      <c r="CX26" s="14"/>
      <c r="CY26" s="40"/>
      <c r="CZ26" s="40"/>
      <c r="DA26" s="41"/>
      <c r="DB26" s="41"/>
      <c r="DC26" s="41"/>
      <c r="DD26" s="41"/>
      <c r="DE26" s="19"/>
      <c r="DF26" s="14"/>
      <c r="DG26" s="40"/>
      <c r="DH26" s="40"/>
      <c r="DI26" s="41"/>
      <c r="DJ26" s="41"/>
      <c r="DK26" s="41"/>
      <c r="DL26" s="41"/>
      <c r="DM26" s="19"/>
      <c r="DN26" s="14"/>
      <c r="DO26" s="40"/>
      <c r="DP26" s="40"/>
      <c r="DQ26" s="41"/>
      <c r="DR26" s="41"/>
      <c r="DS26" s="41"/>
      <c r="DT26" s="41"/>
      <c r="DU26" s="19"/>
      <c r="DV26" s="14"/>
      <c r="DW26" s="40"/>
      <c r="DX26" s="40"/>
      <c r="DY26" s="41"/>
      <c r="DZ26" s="41"/>
      <c r="EA26" s="41"/>
      <c r="EB26" s="41"/>
      <c r="EC26" s="19"/>
      <c r="ED26" s="14"/>
      <c r="EE26" s="40"/>
      <c r="EF26" s="40"/>
      <c r="EG26" s="41"/>
      <c r="EH26" s="41"/>
      <c r="EI26" s="41"/>
      <c r="EJ26" s="41"/>
      <c r="EK26" s="19"/>
      <c r="EL26" s="14"/>
      <c r="EM26" s="40"/>
      <c r="EN26" s="40"/>
      <c r="EO26" s="41"/>
      <c r="EP26" s="41"/>
      <c r="EQ26" s="41"/>
      <c r="ER26" s="41"/>
      <c r="ES26" s="19"/>
      <c r="ET26" s="14"/>
      <c r="EU26" s="40"/>
      <c r="EV26" s="40"/>
      <c r="EW26" s="41"/>
      <c r="EX26" s="41"/>
      <c r="EY26" s="41"/>
      <c r="EZ26" s="41"/>
      <c r="FA26" s="19"/>
      <c r="FB26" s="14"/>
      <c r="FC26" s="40"/>
      <c r="FD26" s="40"/>
      <c r="FE26" s="41"/>
      <c r="FF26" s="41"/>
      <c r="FG26" s="41"/>
      <c r="FH26" s="41"/>
      <c r="FI26" s="19"/>
      <c r="FJ26" s="14"/>
      <c r="FK26" s="40"/>
      <c r="FL26" s="40"/>
      <c r="FM26" s="41"/>
      <c r="FN26" s="41"/>
      <c r="FO26" s="41"/>
      <c r="FP26" s="41"/>
      <c r="FQ26" s="19"/>
      <c r="FR26" s="14"/>
      <c r="FS26" s="40"/>
      <c r="FT26" s="40"/>
      <c r="FU26" s="41"/>
      <c r="FV26" s="41"/>
      <c r="FW26" s="41"/>
      <c r="FX26" s="41"/>
      <c r="FY26" s="19"/>
      <c r="FZ26" s="14"/>
      <c r="GA26" s="40"/>
      <c r="GB26" s="40"/>
      <c r="GC26" s="41"/>
      <c r="GD26" s="41"/>
      <c r="GE26" s="41"/>
      <c r="GF26" s="41"/>
      <c r="GG26" s="19"/>
      <c r="GH26" s="14"/>
      <c r="GI26" s="40"/>
      <c r="GJ26" s="40"/>
      <c r="GK26" s="41"/>
      <c r="GL26" s="41"/>
      <c r="GM26" s="41"/>
      <c r="GN26" s="41"/>
      <c r="GO26" s="19"/>
      <c r="GP26" s="14"/>
      <c r="GQ26" s="40"/>
      <c r="GR26" s="40"/>
      <c r="GS26" s="41"/>
      <c r="GT26" s="41"/>
      <c r="GU26" s="41"/>
      <c r="GV26" s="41"/>
      <c r="GW26" s="19"/>
    </row>
    <row r="27" spans="1:205" ht="12" customHeight="1">
      <c r="A27" s="38" t="s">
        <v>21</v>
      </c>
      <c r="B27" s="129">
        <v>0</v>
      </c>
      <c r="C27" s="163">
        <v>0</v>
      </c>
      <c r="D27" s="165">
        <v>0</v>
      </c>
      <c r="E27" s="165">
        <v>0</v>
      </c>
      <c r="F27" s="165">
        <v>0</v>
      </c>
      <c r="G27" s="165">
        <v>0</v>
      </c>
      <c r="H27" s="162">
        <v>0</v>
      </c>
      <c r="I27" s="129">
        <v>0</v>
      </c>
      <c r="J27" s="163">
        <f>SUMIFS(Data!$I:$I,Data!$D:$D,$A27,Data!$C:$C,1)</f>
        <v>0</v>
      </c>
      <c r="K27" s="165">
        <f>SUMIFS(Data!$I:$I,Data!$D:$D,$A27,Data!$C:$C,2)</f>
        <v>0</v>
      </c>
      <c r="L27" s="165">
        <f>SUMIFS(Data!$I:$I,Data!$D:$D,$A27,Data!$C:$C,3)</f>
        <v>0</v>
      </c>
      <c r="M27" s="165">
        <f>SUMIFS(Data!$I:$I,Data!$D:$D,$A27,Data!$C:$C,4)</f>
        <v>0</v>
      </c>
      <c r="N27" s="163">
        <f t="shared" si="0"/>
        <v>0</v>
      </c>
      <c r="O27" s="131">
        <f t="shared" si="1"/>
        <v>0</v>
      </c>
      <c r="P27" s="157"/>
    </row>
    <row r="28" spans="1:205" ht="12" customHeight="1">
      <c r="A28" s="42" t="s">
        <v>22</v>
      </c>
      <c r="B28" s="129">
        <v>0</v>
      </c>
      <c r="C28" s="163">
        <v>0</v>
      </c>
      <c r="D28" s="164">
        <v>0</v>
      </c>
      <c r="E28" s="164">
        <v>0</v>
      </c>
      <c r="F28" s="164">
        <v>0</v>
      </c>
      <c r="G28" s="164">
        <v>0</v>
      </c>
      <c r="H28" s="131">
        <v>0</v>
      </c>
      <c r="I28" s="129">
        <v>0</v>
      </c>
      <c r="J28" s="163">
        <f>SUMIFS(Data!$I:$I,Data!$D:$D,$A28,Data!$C:$C,1)</f>
        <v>0</v>
      </c>
      <c r="K28" s="165">
        <f>SUMIFS(Data!$I:$I,Data!$D:$D,$A28,Data!$C:$C,2)</f>
        <v>0</v>
      </c>
      <c r="L28" s="165">
        <f>SUMIFS(Data!$I:$I,Data!$D:$D,$A28,Data!$C:$C,3)</f>
        <v>0</v>
      </c>
      <c r="M28" s="165">
        <f>SUMIFS(Data!$I:$I,Data!$D:$D,$A28,Data!$C:$C,4)</f>
        <v>0</v>
      </c>
      <c r="N28" s="163">
        <f t="shared" si="0"/>
        <v>0</v>
      </c>
      <c r="O28" s="131">
        <f t="shared" si="1"/>
        <v>0</v>
      </c>
      <c r="P28" s="157"/>
      <c r="Q28" s="41"/>
      <c r="R28" s="41"/>
      <c r="S28" s="41"/>
      <c r="T28" s="41"/>
      <c r="U28" s="19"/>
      <c r="V28" s="14"/>
      <c r="W28" s="40"/>
      <c r="X28" s="40"/>
      <c r="Y28" s="41"/>
      <c r="Z28" s="41"/>
      <c r="AA28" s="41"/>
      <c r="AB28" s="41"/>
      <c r="AC28" s="19"/>
      <c r="AD28" s="14"/>
      <c r="AE28" s="40"/>
      <c r="AF28" s="40"/>
      <c r="AG28" s="41"/>
      <c r="AH28" s="41"/>
      <c r="AI28" s="41"/>
      <c r="AJ28" s="41"/>
      <c r="AK28" s="19"/>
      <c r="AL28" s="14"/>
      <c r="AM28" s="40"/>
      <c r="AN28" s="40"/>
      <c r="AO28" s="41"/>
      <c r="AP28" s="41"/>
      <c r="AQ28" s="41"/>
      <c r="AR28" s="41"/>
      <c r="AS28" s="19"/>
      <c r="AT28" s="14"/>
      <c r="AU28" s="40"/>
      <c r="AV28" s="40"/>
      <c r="AW28" s="41"/>
      <c r="AX28" s="41"/>
      <c r="AY28" s="41"/>
      <c r="AZ28" s="41"/>
      <c r="BA28" s="19"/>
      <c r="BB28" s="14"/>
      <c r="BC28" s="40"/>
      <c r="BD28" s="40"/>
      <c r="BE28" s="41"/>
      <c r="BF28" s="41"/>
      <c r="BG28" s="41"/>
      <c r="BH28" s="41"/>
      <c r="BI28" s="19"/>
      <c r="BJ28" s="14"/>
      <c r="BK28" s="40"/>
      <c r="BL28" s="40"/>
      <c r="BM28" s="41"/>
      <c r="BN28" s="41"/>
      <c r="BO28" s="41"/>
      <c r="BP28" s="41"/>
      <c r="BQ28" s="19"/>
      <c r="BR28" s="14"/>
      <c r="BS28" s="40"/>
      <c r="BT28" s="40"/>
      <c r="BU28" s="41"/>
      <c r="BV28" s="41"/>
      <c r="BW28" s="41"/>
      <c r="BX28" s="41"/>
      <c r="BY28" s="19"/>
      <c r="BZ28" s="14"/>
      <c r="CA28" s="40"/>
      <c r="CB28" s="40"/>
      <c r="CC28" s="41"/>
      <c r="CD28" s="41"/>
      <c r="CE28" s="41"/>
      <c r="CF28" s="41"/>
      <c r="CG28" s="19"/>
      <c r="CH28" s="14"/>
      <c r="CI28" s="40"/>
      <c r="CJ28" s="40"/>
      <c r="CK28" s="41"/>
      <c r="CL28" s="41"/>
      <c r="CM28" s="41"/>
      <c r="CN28" s="41"/>
      <c r="CO28" s="19"/>
      <c r="CP28" s="14"/>
      <c r="CQ28" s="40"/>
      <c r="CR28" s="40"/>
      <c r="CS28" s="41"/>
      <c r="CT28" s="41"/>
      <c r="CU28" s="41"/>
      <c r="CV28" s="41"/>
      <c r="CW28" s="19"/>
      <c r="CX28" s="14"/>
      <c r="CY28" s="40"/>
      <c r="CZ28" s="40"/>
      <c r="DA28" s="41"/>
      <c r="DB28" s="41"/>
      <c r="DC28" s="41"/>
      <c r="DD28" s="41"/>
      <c r="DE28" s="19"/>
      <c r="DF28" s="14"/>
      <c r="DG28" s="40"/>
      <c r="DH28" s="40"/>
      <c r="DI28" s="41"/>
      <c r="DJ28" s="41"/>
      <c r="DK28" s="41"/>
      <c r="DL28" s="41"/>
      <c r="DM28" s="19"/>
      <c r="DN28" s="14"/>
      <c r="DO28" s="40"/>
      <c r="DP28" s="40"/>
      <c r="DQ28" s="41"/>
      <c r="DR28" s="41"/>
      <c r="DS28" s="41"/>
      <c r="DT28" s="41"/>
      <c r="DU28" s="19"/>
      <c r="DV28" s="14"/>
      <c r="DW28" s="40"/>
      <c r="DX28" s="40"/>
      <c r="DY28" s="41"/>
      <c r="DZ28" s="41"/>
      <c r="EA28" s="41"/>
      <c r="EB28" s="41"/>
      <c r="EC28" s="19"/>
      <c r="ED28" s="14"/>
      <c r="EE28" s="40"/>
      <c r="EF28" s="40"/>
      <c r="EG28" s="41"/>
      <c r="EH28" s="41"/>
      <c r="EI28" s="41"/>
      <c r="EJ28" s="41"/>
      <c r="EK28" s="19"/>
      <c r="EL28" s="14"/>
      <c r="EM28" s="40"/>
      <c r="EN28" s="40"/>
      <c r="EO28" s="41"/>
      <c r="EP28" s="41"/>
      <c r="EQ28" s="41"/>
      <c r="ER28" s="41"/>
      <c r="ES28" s="19"/>
      <c r="ET28" s="14"/>
      <c r="EU28" s="40"/>
      <c r="EV28" s="40"/>
      <c r="EW28" s="41"/>
      <c r="EX28" s="41"/>
      <c r="EY28" s="41"/>
      <c r="EZ28" s="41"/>
      <c r="FA28" s="19"/>
      <c r="FB28" s="14"/>
      <c r="FC28" s="40"/>
      <c r="FD28" s="40"/>
      <c r="FE28" s="41"/>
      <c r="FF28" s="41"/>
      <c r="FG28" s="41"/>
      <c r="FH28" s="41"/>
      <c r="FI28" s="19"/>
      <c r="FJ28" s="14"/>
      <c r="FK28" s="40"/>
      <c r="FL28" s="40"/>
      <c r="FM28" s="41"/>
      <c r="FN28" s="41"/>
      <c r="FO28" s="41"/>
      <c r="FP28" s="41"/>
      <c r="FQ28" s="19"/>
      <c r="FR28" s="14"/>
      <c r="FS28" s="40"/>
      <c r="FT28" s="40"/>
      <c r="FU28" s="41"/>
      <c r="FV28" s="41"/>
      <c r="FW28" s="41"/>
      <c r="FX28" s="41"/>
      <c r="FY28" s="19"/>
      <c r="FZ28" s="14"/>
      <c r="GA28" s="40"/>
      <c r="GB28" s="40"/>
      <c r="GC28" s="41"/>
      <c r="GD28" s="41"/>
      <c r="GE28" s="41"/>
      <c r="GF28" s="41"/>
      <c r="GG28" s="19"/>
      <c r="GH28" s="14"/>
      <c r="GI28" s="40"/>
      <c r="GJ28" s="40"/>
      <c r="GK28" s="41"/>
      <c r="GL28" s="41"/>
      <c r="GM28" s="41"/>
      <c r="GN28" s="41"/>
      <c r="GO28" s="19"/>
      <c r="GP28" s="14"/>
      <c r="GQ28" s="40"/>
      <c r="GR28" s="40"/>
      <c r="GS28" s="41"/>
      <c r="GT28" s="41"/>
      <c r="GU28" s="41"/>
      <c r="GV28" s="41"/>
      <c r="GW28" s="19"/>
    </row>
    <row r="29" spans="1:205" ht="12" customHeight="1">
      <c r="A29" s="38" t="s">
        <v>23</v>
      </c>
      <c r="B29" s="129">
        <v>0</v>
      </c>
      <c r="C29" s="163">
        <v>0</v>
      </c>
      <c r="D29" s="165">
        <v>0</v>
      </c>
      <c r="E29" s="165">
        <v>0</v>
      </c>
      <c r="F29" s="165">
        <v>0</v>
      </c>
      <c r="G29" s="165">
        <v>0</v>
      </c>
      <c r="H29" s="162">
        <v>0</v>
      </c>
      <c r="I29" s="129">
        <v>0</v>
      </c>
      <c r="J29" s="163">
        <f>SUMIFS(Data!$I:$I,Data!$D:$D,$A29,Data!$C:$C,1)</f>
        <v>0</v>
      </c>
      <c r="K29" s="165">
        <f>SUMIFS(Data!$I:$I,Data!$D:$D,$A29,Data!$C:$C,2)</f>
        <v>0</v>
      </c>
      <c r="L29" s="165">
        <f>SUMIFS(Data!$I:$I,Data!$D:$D,$A29,Data!$C:$C,3)</f>
        <v>0</v>
      </c>
      <c r="M29" s="165">
        <f>SUMIFS(Data!$I:$I,Data!$D:$D,$A29,Data!$C:$C,4)</f>
        <v>0</v>
      </c>
      <c r="N29" s="163">
        <f t="shared" si="0"/>
        <v>0</v>
      </c>
      <c r="O29" s="131">
        <f t="shared" si="1"/>
        <v>0</v>
      </c>
      <c r="P29" s="157"/>
    </row>
    <row r="30" spans="1:205" ht="12" customHeight="1">
      <c r="A30" s="39" t="s">
        <v>38</v>
      </c>
      <c r="B30" s="129">
        <v>10</v>
      </c>
      <c r="C30" s="148">
        <v>0</v>
      </c>
      <c r="D30" s="148">
        <v>3.33</v>
      </c>
      <c r="E30" s="148">
        <v>0</v>
      </c>
      <c r="F30" s="148">
        <v>5.3280000000000003</v>
      </c>
      <c r="G30" s="130">
        <v>2.8860000000000006</v>
      </c>
      <c r="H30" s="131">
        <v>2.8860000000000006</v>
      </c>
      <c r="I30" s="129">
        <v>10</v>
      </c>
      <c r="J30" s="148">
        <f>SUMIFS(Data!$I:$I,Data!$D:$D,$A30,Data!$C:$C,1)</f>
        <v>0</v>
      </c>
      <c r="K30" s="148">
        <f>SUMIFS(Data!$I:$I,Data!$D:$D,$A30,Data!$C:$C,2)</f>
        <v>0</v>
      </c>
      <c r="L30" s="148">
        <f>SUMIFS(Data!$I:$I,Data!$D:$D,$A30,Data!$C:$C,3)</f>
        <v>4.3289999999999997</v>
      </c>
      <c r="M30" s="148">
        <f>SUMIFS(Data!$I:$I,Data!$D:$D,$A30,Data!$C:$C,4)</f>
        <v>2.9969999999999999</v>
      </c>
      <c r="N30" s="148">
        <f t="shared" si="0"/>
        <v>2.4419999999999997</v>
      </c>
      <c r="O30" s="131">
        <f t="shared" si="1"/>
        <v>2.4419999999999997</v>
      </c>
      <c r="P30" s="154">
        <f>N30/I30</f>
        <v>0.24419999999999997</v>
      </c>
      <c r="Q30" s="41"/>
      <c r="R30" s="41"/>
      <c r="S30" s="41"/>
      <c r="T30" s="41"/>
      <c r="U30" s="19"/>
      <c r="V30" s="14"/>
      <c r="W30" s="40"/>
      <c r="X30" s="40"/>
      <c r="Y30" s="41"/>
      <c r="Z30" s="41"/>
      <c r="AA30" s="41"/>
      <c r="AB30" s="41"/>
      <c r="AC30" s="19"/>
      <c r="AD30" s="14"/>
      <c r="AE30" s="40"/>
      <c r="AF30" s="40"/>
      <c r="AG30" s="41"/>
      <c r="AH30" s="41"/>
      <c r="AI30" s="41"/>
      <c r="AJ30" s="41"/>
      <c r="AK30" s="19"/>
      <c r="AL30" s="14"/>
      <c r="AM30" s="40"/>
      <c r="AN30" s="40"/>
      <c r="AO30" s="41"/>
      <c r="AP30" s="41"/>
      <c r="AQ30" s="41"/>
      <c r="AR30" s="41"/>
      <c r="AS30" s="19"/>
      <c r="AT30" s="14"/>
      <c r="AU30" s="40"/>
      <c r="AV30" s="40"/>
      <c r="AW30" s="41"/>
      <c r="AX30" s="41"/>
      <c r="AY30" s="41"/>
      <c r="AZ30" s="41"/>
      <c r="BA30" s="19"/>
      <c r="BB30" s="14"/>
      <c r="BC30" s="40"/>
      <c r="BD30" s="40"/>
      <c r="BE30" s="41"/>
      <c r="BF30" s="41"/>
      <c r="BG30" s="41"/>
      <c r="BH30" s="41"/>
      <c r="BI30" s="19"/>
      <c r="BJ30" s="14"/>
      <c r="BK30" s="40"/>
      <c r="BL30" s="40"/>
      <c r="BM30" s="41"/>
      <c r="BN30" s="41"/>
      <c r="BO30" s="41"/>
      <c r="BP30" s="41"/>
      <c r="BQ30" s="19"/>
      <c r="BR30" s="14"/>
      <c r="BS30" s="40"/>
      <c r="BT30" s="40"/>
      <c r="BU30" s="41"/>
      <c r="BV30" s="41"/>
      <c r="BW30" s="41"/>
      <c r="BX30" s="41"/>
      <c r="BY30" s="19"/>
      <c r="BZ30" s="14"/>
      <c r="CA30" s="40"/>
      <c r="CB30" s="40"/>
      <c r="CC30" s="41"/>
      <c r="CD30" s="41"/>
      <c r="CE30" s="41"/>
      <c r="CF30" s="41"/>
      <c r="CG30" s="19"/>
      <c r="CH30" s="14"/>
      <c r="CI30" s="40"/>
      <c r="CJ30" s="40"/>
      <c r="CK30" s="41"/>
      <c r="CL30" s="41"/>
      <c r="CM30" s="41"/>
      <c r="CN30" s="41"/>
      <c r="CO30" s="19"/>
      <c r="CP30" s="14"/>
      <c r="CQ30" s="40"/>
      <c r="CR30" s="40"/>
      <c r="CS30" s="41"/>
      <c r="CT30" s="41"/>
      <c r="CU30" s="41"/>
      <c r="CV30" s="41"/>
      <c r="CW30" s="19"/>
      <c r="CX30" s="14"/>
      <c r="CY30" s="40"/>
      <c r="CZ30" s="40"/>
      <c r="DA30" s="41"/>
      <c r="DB30" s="41"/>
      <c r="DC30" s="41"/>
      <c r="DD30" s="41"/>
      <c r="DE30" s="19"/>
      <c r="DF30" s="14"/>
      <c r="DG30" s="40"/>
      <c r="DH30" s="40"/>
      <c r="DI30" s="41"/>
      <c r="DJ30" s="41"/>
      <c r="DK30" s="41"/>
      <c r="DL30" s="41"/>
      <c r="DM30" s="19"/>
      <c r="DN30" s="14"/>
      <c r="DO30" s="40"/>
      <c r="DP30" s="40"/>
      <c r="DQ30" s="41"/>
      <c r="DR30" s="41"/>
      <c r="DS30" s="41"/>
      <c r="DT30" s="41"/>
      <c r="DU30" s="19"/>
      <c r="DV30" s="14"/>
      <c r="DW30" s="40"/>
      <c r="DX30" s="40"/>
      <c r="DY30" s="41"/>
      <c r="DZ30" s="41"/>
      <c r="EA30" s="41"/>
      <c r="EB30" s="41"/>
      <c r="EC30" s="19"/>
      <c r="ED30" s="14"/>
      <c r="EE30" s="40"/>
      <c r="EF30" s="40"/>
      <c r="EG30" s="41"/>
      <c r="EH30" s="41"/>
      <c r="EI30" s="41"/>
      <c r="EJ30" s="41"/>
      <c r="EK30" s="19"/>
      <c r="EL30" s="14"/>
      <c r="EM30" s="40"/>
      <c r="EN30" s="40"/>
      <c r="EO30" s="41"/>
      <c r="EP30" s="41"/>
      <c r="EQ30" s="41"/>
      <c r="ER30" s="41"/>
      <c r="ES30" s="19"/>
      <c r="ET30" s="14"/>
      <c r="EU30" s="40"/>
      <c r="EV30" s="40"/>
      <c r="EW30" s="41"/>
      <c r="EX30" s="41"/>
      <c r="EY30" s="41"/>
      <c r="EZ30" s="41"/>
      <c r="FA30" s="19"/>
      <c r="FB30" s="14"/>
      <c r="FC30" s="40"/>
      <c r="FD30" s="40"/>
      <c r="FE30" s="41"/>
      <c r="FF30" s="41"/>
      <c r="FG30" s="41"/>
      <c r="FH30" s="41"/>
      <c r="FI30" s="19"/>
      <c r="FJ30" s="14"/>
      <c r="FK30" s="40"/>
      <c r="FL30" s="40"/>
      <c r="FM30" s="41"/>
      <c r="FN30" s="41"/>
      <c r="FO30" s="41"/>
      <c r="FP30" s="41"/>
      <c r="FQ30" s="19"/>
      <c r="FR30" s="14"/>
      <c r="FS30" s="40"/>
      <c r="FT30" s="40"/>
      <c r="FU30" s="41"/>
      <c r="FV30" s="41"/>
      <c r="FW30" s="41"/>
      <c r="FX30" s="41"/>
      <c r="FY30" s="19"/>
      <c r="FZ30" s="14"/>
      <c r="GA30" s="40"/>
      <c r="GB30" s="40"/>
      <c r="GC30" s="41"/>
      <c r="GD30" s="41"/>
      <c r="GE30" s="41"/>
      <c r="GF30" s="41"/>
      <c r="GG30" s="19"/>
      <c r="GH30" s="14"/>
      <c r="GI30" s="40"/>
      <c r="GJ30" s="40"/>
      <c r="GK30" s="41"/>
      <c r="GL30" s="41"/>
      <c r="GM30" s="41"/>
      <c r="GN30" s="41"/>
      <c r="GO30" s="19"/>
      <c r="GP30" s="14"/>
      <c r="GQ30" s="40"/>
      <c r="GR30" s="40"/>
      <c r="GS30" s="41"/>
      <c r="GT30" s="41"/>
      <c r="GU30" s="41"/>
      <c r="GV30" s="41"/>
      <c r="GW30" s="19"/>
    </row>
    <row r="31" spans="1:205" ht="12" customHeight="1">
      <c r="A31" s="38" t="s">
        <v>25</v>
      </c>
      <c r="B31" s="129">
        <v>0</v>
      </c>
      <c r="C31" s="163">
        <v>0</v>
      </c>
      <c r="D31" s="165">
        <v>0</v>
      </c>
      <c r="E31" s="165">
        <v>0</v>
      </c>
      <c r="F31" s="165">
        <v>0</v>
      </c>
      <c r="G31" s="165">
        <v>0</v>
      </c>
      <c r="H31" s="162">
        <v>0</v>
      </c>
      <c r="I31" s="129">
        <v>0</v>
      </c>
      <c r="J31" s="163">
        <f>SUMIFS(Data!$I:$I,Data!$D:$D,$A31,Data!$C:$C,1)</f>
        <v>0</v>
      </c>
      <c r="K31" s="165">
        <f>SUMIFS(Data!$I:$I,Data!$D:$D,$A31,Data!$C:$C,2)</f>
        <v>0</v>
      </c>
      <c r="L31" s="165">
        <f>SUMIFS(Data!$I:$I,Data!$D:$D,$A31,Data!$C:$C,3)</f>
        <v>0</v>
      </c>
      <c r="M31" s="165">
        <f>SUMIFS(Data!$I:$I,Data!$D:$D,$A31,Data!$C:$C,4)</f>
        <v>0</v>
      </c>
      <c r="N31" s="163">
        <f t="shared" si="0"/>
        <v>0</v>
      </c>
      <c r="O31" s="131">
        <f t="shared" si="1"/>
        <v>0</v>
      </c>
      <c r="P31" s="157"/>
    </row>
    <row r="32" spans="1:205" ht="12" customHeight="1">
      <c r="A32" s="38" t="s">
        <v>26</v>
      </c>
      <c r="B32" s="129">
        <v>0</v>
      </c>
      <c r="C32" s="163">
        <v>0</v>
      </c>
      <c r="D32" s="164">
        <v>0</v>
      </c>
      <c r="E32" s="164">
        <v>0</v>
      </c>
      <c r="F32" s="164">
        <v>0</v>
      </c>
      <c r="G32" s="164">
        <v>0</v>
      </c>
      <c r="H32" s="131">
        <v>0</v>
      </c>
      <c r="I32" s="129">
        <v>0</v>
      </c>
      <c r="J32" s="163">
        <f>SUMIFS(Data!$I:$I,Data!$D:$D,$A32,Data!$C:$C,1)</f>
        <v>0</v>
      </c>
      <c r="K32" s="164">
        <f>SUMIFS(Data!$I:$I,Data!$D:$D,$A32,Data!$C:$C,2)</f>
        <v>0</v>
      </c>
      <c r="L32" s="164">
        <f>SUMIFS(Data!$I:$I,Data!$D:$D,$A32,Data!$C:$C,3)</f>
        <v>0</v>
      </c>
      <c r="M32" s="164">
        <f>SUMIFS(Data!$I:$I,Data!$D:$D,$A32,Data!$C:$C,4)</f>
        <v>0</v>
      </c>
      <c r="N32" s="163">
        <f t="shared" si="0"/>
        <v>0</v>
      </c>
      <c r="O32" s="131">
        <f t="shared" si="1"/>
        <v>0</v>
      </c>
      <c r="P32" s="156"/>
      <c r="Q32" s="41"/>
      <c r="R32" s="41"/>
      <c r="S32" s="41"/>
      <c r="T32" s="41"/>
      <c r="U32" s="19"/>
      <c r="V32" s="14"/>
      <c r="W32" s="40"/>
      <c r="X32" s="40"/>
      <c r="Y32" s="41"/>
      <c r="Z32" s="41"/>
      <c r="AA32" s="41"/>
      <c r="AB32" s="41"/>
      <c r="AC32" s="19"/>
      <c r="AD32" s="14"/>
      <c r="AE32" s="40"/>
      <c r="AF32" s="40"/>
      <c r="AG32" s="41"/>
      <c r="AH32" s="41"/>
      <c r="AI32" s="41"/>
      <c r="AJ32" s="41"/>
      <c r="AK32" s="19"/>
      <c r="AL32" s="14"/>
      <c r="AM32" s="40"/>
      <c r="AN32" s="40"/>
      <c r="AO32" s="41"/>
      <c r="AP32" s="41"/>
      <c r="AQ32" s="41"/>
      <c r="AR32" s="41"/>
      <c r="AS32" s="19"/>
      <c r="AT32" s="14"/>
      <c r="AU32" s="40"/>
      <c r="AV32" s="40"/>
      <c r="AW32" s="41"/>
      <c r="AX32" s="41"/>
      <c r="AY32" s="41"/>
      <c r="AZ32" s="41"/>
      <c r="BA32" s="19"/>
      <c r="BB32" s="14"/>
      <c r="BC32" s="40"/>
      <c r="BD32" s="40"/>
      <c r="BE32" s="41"/>
      <c r="BF32" s="41"/>
      <c r="BG32" s="41"/>
      <c r="BH32" s="41"/>
      <c r="BI32" s="19"/>
      <c r="BJ32" s="14"/>
      <c r="BK32" s="40"/>
      <c r="BL32" s="40"/>
      <c r="BM32" s="41"/>
      <c r="BN32" s="41"/>
      <c r="BO32" s="41"/>
      <c r="BP32" s="41"/>
      <c r="BQ32" s="19"/>
      <c r="BR32" s="14"/>
      <c r="BS32" s="40"/>
      <c r="BT32" s="40"/>
      <c r="BU32" s="41"/>
      <c r="BV32" s="41"/>
      <c r="BW32" s="41"/>
      <c r="BX32" s="41"/>
      <c r="BY32" s="19"/>
      <c r="BZ32" s="14"/>
      <c r="CA32" s="40"/>
      <c r="CB32" s="40"/>
      <c r="CC32" s="41"/>
      <c r="CD32" s="41"/>
      <c r="CE32" s="41"/>
      <c r="CF32" s="41"/>
      <c r="CG32" s="19"/>
      <c r="CH32" s="14"/>
      <c r="CI32" s="40"/>
      <c r="CJ32" s="40"/>
      <c r="CK32" s="41"/>
      <c r="CL32" s="41"/>
      <c r="CM32" s="41"/>
      <c r="CN32" s="41"/>
      <c r="CO32" s="19"/>
      <c r="CP32" s="14"/>
      <c r="CQ32" s="40"/>
      <c r="CR32" s="40"/>
      <c r="CS32" s="41"/>
      <c r="CT32" s="41"/>
      <c r="CU32" s="41"/>
      <c r="CV32" s="41"/>
      <c r="CW32" s="19"/>
      <c r="CX32" s="14"/>
      <c r="CY32" s="40"/>
      <c r="CZ32" s="40"/>
      <c r="DA32" s="41"/>
      <c r="DB32" s="41"/>
      <c r="DC32" s="41"/>
      <c r="DD32" s="41"/>
      <c r="DE32" s="19"/>
      <c r="DF32" s="14"/>
      <c r="DG32" s="40"/>
      <c r="DH32" s="40"/>
      <c r="DI32" s="41"/>
      <c r="DJ32" s="41"/>
      <c r="DK32" s="41"/>
      <c r="DL32" s="41"/>
      <c r="DM32" s="19"/>
      <c r="DN32" s="14"/>
      <c r="DO32" s="40"/>
      <c r="DP32" s="40"/>
      <c r="DQ32" s="41"/>
      <c r="DR32" s="41"/>
      <c r="DS32" s="41"/>
      <c r="DT32" s="41"/>
      <c r="DU32" s="19"/>
      <c r="DV32" s="14"/>
      <c r="DW32" s="40"/>
      <c r="DX32" s="40"/>
      <c r="DY32" s="41"/>
      <c r="DZ32" s="41"/>
      <c r="EA32" s="41"/>
      <c r="EB32" s="41"/>
      <c r="EC32" s="19"/>
      <c r="ED32" s="14"/>
      <c r="EE32" s="40"/>
      <c r="EF32" s="40"/>
      <c r="EG32" s="41"/>
      <c r="EH32" s="41"/>
      <c r="EI32" s="41"/>
      <c r="EJ32" s="41"/>
      <c r="EK32" s="19"/>
      <c r="EL32" s="14"/>
      <c r="EM32" s="40"/>
      <c r="EN32" s="40"/>
      <c r="EO32" s="41"/>
      <c r="EP32" s="41"/>
      <c r="EQ32" s="41"/>
      <c r="ER32" s="41"/>
      <c r="ES32" s="19"/>
      <c r="ET32" s="14"/>
      <c r="EU32" s="40"/>
      <c r="EV32" s="40"/>
      <c r="EW32" s="41"/>
      <c r="EX32" s="41"/>
      <c r="EY32" s="41"/>
      <c r="EZ32" s="41"/>
      <c r="FA32" s="19"/>
      <c r="FB32" s="14"/>
      <c r="FC32" s="40"/>
      <c r="FD32" s="40"/>
      <c r="FE32" s="41"/>
      <c r="FF32" s="41"/>
      <c r="FG32" s="41"/>
      <c r="FH32" s="41"/>
      <c r="FI32" s="19"/>
      <c r="FJ32" s="14"/>
      <c r="FK32" s="40"/>
      <c r="FL32" s="40"/>
      <c r="FM32" s="41"/>
      <c r="FN32" s="41"/>
      <c r="FO32" s="41"/>
      <c r="FP32" s="41"/>
      <c r="FQ32" s="19"/>
      <c r="FR32" s="14"/>
      <c r="FS32" s="40"/>
      <c r="FT32" s="40"/>
      <c r="FU32" s="41"/>
      <c r="FV32" s="41"/>
      <c r="FW32" s="41"/>
      <c r="FX32" s="41"/>
      <c r="FY32" s="19"/>
      <c r="FZ32" s="14"/>
      <c r="GA32" s="40"/>
      <c r="GB32" s="40"/>
      <c r="GC32" s="41"/>
      <c r="GD32" s="41"/>
      <c r="GE32" s="41"/>
      <c r="GF32" s="41"/>
      <c r="GG32" s="19"/>
      <c r="GH32" s="14"/>
      <c r="GI32" s="40"/>
      <c r="GJ32" s="40"/>
      <c r="GK32" s="41"/>
      <c r="GL32" s="41"/>
      <c r="GM32" s="41"/>
      <c r="GN32" s="41"/>
      <c r="GO32" s="19"/>
      <c r="GP32" s="14"/>
      <c r="GQ32" s="40"/>
      <c r="GR32" s="40"/>
      <c r="GS32" s="41"/>
      <c r="GT32" s="41"/>
      <c r="GU32" s="41"/>
      <c r="GV32" s="41"/>
      <c r="GW32" s="19"/>
    </row>
    <row r="33" spans="1:205" ht="12" customHeight="1">
      <c r="A33" s="196" t="s">
        <v>27</v>
      </c>
      <c r="B33" s="129">
        <v>0</v>
      </c>
      <c r="C33" s="163">
        <v>0</v>
      </c>
      <c r="D33" s="165">
        <v>0</v>
      </c>
      <c r="E33" s="165">
        <v>0</v>
      </c>
      <c r="F33" s="165">
        <v>0</v>
      </c>
      <c r="G33" s="165">
        <v>0</v>
      </c>
      <c r="H33" s="162">
        <v>0</v>
      </c>
      <c r="I33" s="129">
        <v>0</v>
      </c>
      <c r="J33" s="163">
        <f>SUMIFS(Data!$I:$I,Data!$D:$D,$A33,Data!$C:$C,1)</f>
        <v>0</v>
      </c>
      <c r="K33" s="165">
        <f>SUMIFS(Data!$I:$I,Data!$D:$D,$A33,Data!$C:$C,2)</f>
        <v>0</v>
      </c>
      <c r="L33" s="165">
        <f>SUMIFS(Data!$I:$I,Data!$D:$D,$A33,Data!$C:$C,3)</f>
        <v>0</v>
      </c>
      <c r="M33" s="165">
        <f>SUMIFS(Data!$I:$I,Data!$D:$D,$A33,Data!$C:$C,4)</f>
        <v>0</v>
      </c>
      <c r="N33" s="163">
        <f t="shared" si="0"/>
        <v>0</v>
      </c>
      <c r="O33" s="131">
        <f t="shared" si="1"/>
        <v>0</v>
      </c>
      <c r="P33" s="157"/>
    </row>
    <row r="34" spans="1:205" ht="12" customHeight="1">
      <c r="A34" s="38" t="s">
        <v>28</v>
      </c>
      <c r="B34" s="129">
        <v>0</v>
      </c>
      <c r="C34" s="163">
        <v>0</v>
      </c>
      <c r="D34" s="164">
        <v>0</v>
      </c>
      <c r="E34" s="164">
        <v>0</v>
      </c>
      <c r="F34" s="164">
        <v>0</v>
      </c>
      <c r="G34" s="164">
        <v>0</v>
      </c>
      <c r="H34" s="131">
        <v>0</v>
      </c>
      <c r="I34" s="129">
        <v>0</v>
      </c>
      <c r="J34" s="163">
        <f>SUMIFS(Data!$I:$I,Data!$D:$D,$A34,Data!$C:$C,1)</f>
        <v>0</v>
      </c>
      <c r="K34" s="164">
        <f>SUMIFS(Data!$I:$I,Data!$D:$D,$A34,Data!$C:$C,2)</f>
        <v>0</v>
      </c>
      <c r="L34" s="164">
        <f>SUMIFS(Data!$I:$I,Data!$D:$D,$A34,Data!$C:$C,3)</f>
        <v>0</v>
      </c>
      <c r="M34" s="164">
        <f>SUMIFS(Data!$I:$I,Data!$D:$D,$A34,Data!$C:$C,4)</f>
        <v>0</v>
      </c>
      <c r="N34" s="163">
        <f t="shared" si="0"/>
        <v>0</v>
      </c>
      <c r="O34" s="131">
        <f t="shared" si="1"/>
        <v>0</v>
      </c>
      <c r="P34" s="156"/>
      <c r="Q34" s="41"/>
      <c r="R34" s="41"/>
      <c r="S34" s="41"/>
      <c r="T34" s="41"/>
      <c r="U34" s="19"/>
      <c r="V34" s="14"/>
      <c r="W34" s="40"/>
      <c r="X34" s="40"/>
      <c r="Y34" s="41"/>
      <c r="Z34" s="41"/>
      <c r="AA34" s="41"/>
      <c r="AB34" s="41"/>
      <c r="AC34" s="19"/>
      <c r="AD34" s="14"/>
      <c r="AE34" s="40"/>
      <c r="AF34" s="40"/>
      <c r="AG34" s="41"/>
      <c r="AH34" s="41"/>
      <c r="AI34" s="41"/>
      <c r="AJ34" s="41"/>
      <c r="AK34" s="19"/>
      <c r="AL34" s="14"/>
      <c r="AM34" s="40"/>
      <c r="AN34" s="40"/>
      <c r="AO34" s="41"/>
      <c r="AP34" s="41"/>
      <c r="AQ34" s="41"/>
      <c r="AR34" s="41"/>
      <c r="AS34" s="19"/>
      <c r="AT34" s="14"/>
      <c r="AU34" s="40"/>
      <c r="AV34" s="40"/>
      <c r="AW34" s="41"/>
      <c r="AX34" s="41"/>
      <c r="AY34" s="41"/>
      <c r="AZ34" s="41"/>
      <c r="BA34" s="19"/>
      <c r="BB34" s="14"/>
      <c r="BC34" s="40"/>
      <c r="BD34" s="40"/>
      <c r="BE34" s="41"/>
      <c r="BF34" s="41"/>
      <c r="BG34" s="41"/>
      <c r="BH34" s="41"/>
      <c r="BI34" s="19"/>
      <c r="BJ34" s="14"/>
      <c r="BK34" s="40"/>
      <c r="BL34" s="40"/>
      <c r="BM34" s="41"/>
      <c r="BN34" s="41"/>
      <c r="BO34" s="41"/>
      <c r="BP34" s="41"/>
      <c r="BQ34" s="19"/>
      <c r="BR34" s="14"/>
      <c r="BS34" s="40"/>
      <c r="BT34" s="40"/>
      <c r="BU34" s="41"/>
      <c r="BV34" s="41"/>
      <c r="BW34" s="41"/>
      <c r="BX34" s="41"/>
      <c r="BY34" s="19"/>
      <c r="BZ34" s="14"/>
      <c r="CA34" s="40"/>
      <c r="CB34" s="40"/>
      <c r="CC34" s="41"/>
      <c r="CD34" s="41"/>
      <c r="CE34" s="41"/>
      <c r="CF34" s="41"/>
      <c r="CG34" s="19"/>
      <c r="CH34" s="14"/>
      <c r="CI34" s="40"/>
      <c r="CJ34" s="40"/>
      <c r="CK34" s="41"/>
      <c r="CL34" s="41"/>
      <c r="CM34" s="41"/>
      <c r="CN34" s="41"/>
      <c r="CO34" s="19"/>
      <c r="CP34" s="14"/>
      <c r="CQ34" s="40"/>
      <c r="CR34" s="40"/>
      <c r="CS34" s="41"/>
      <c r="CT34" s="41"/>
      <c r="CU34" s="41"/>
      <c r="CV34" s="41"/>
      <c r="CW34" s="19"/>
      <c r="CX34" s="14"/>
      <c r="CY34" s="40"/>
      <c r="CZ34" s="40"/>
      <c r="DA34" s="41"/>
      <c r="DB34" s="41"/>
      <c r="DC34" s="41"/>
      <c r="DD34" s="41"/>
      <c r="DE34" s="19"/>
      <c r="DF34" s="14"/>
      <c r="DG34" s="40"/>
      <c r="DH34" s="40"/>
      <c r="DI34" s="41"/>
      <c r="DJ34" s="41"/>
      <c r="DK34" s="41"/>
      <c r="DL34" s="41"/>
      <c r="DM34" s="19"/>
      <c r="DN34" s="14"/>
      <c r="DO34" s="40"/>
      <c r="DP34" s="40"/>
      <c r="DQ34" s="41"/>
      <c r="DR34" s="41"/>
      <c r="DS34" s="41"/>
      <c r="DT34" s="41"/>
      <c r="DU34" s="19"/>
      <c r="DV34" s="14"/>
      <c r="DW34" s="40"/>
      <c r="DX34" s="40"/>
      <c r="DY34" s="41"/>
      <c r="DZ34" s="41"/>
      <c r="EA34" s="41"/>
      <c r="EB34" s="41"/>
      <c r="EC34" s="19"/>
      <c r="ED34" s="14"/>
      <c r="EE34" s="40"/>
      <c r="EF34" s="40"/>
      <c r="EG34" s="41"/>
      <c r="EH34" s="41"/>
      <c r="EI34" s="41"/>
      <c r="EJ34" s="41"/>
      <c r="EK34" s="19"/>
      <c r="EL34" s="14"/>
      <c r="EM34" s="40"/>
      <c r="EN34" s="40"/>
      <c r="EO34" s="41"/>
      <c r="EP34" s="41"/>
      <c r="EQ34" s="41"/>
      <c r="ER34" s="41"/>
      <c r="ES34" s="19"/>
      <c r="ET34" s="14"/>
      <c r="EU34" s="40"/>
      <c r="EV34" s="40"/>
      <c r="EW34" s="41"/>
      <c r="EX34" s="41"/>
      <c r="EY34" s="41"/>
      <c r="EZ34" s="41"/>
      <c r="FA34" s="19"/>
      <c r="FB34" s="14"/>
      <c r="FC34" s="40"/>
      <c r="FD34" s="40"/>
      <c r="FE34" s="41"/>
      <c r="FF34" s="41"/>
      <c r="FG34" s="41"/>
      <c r="FH34" s="41"/>
      <c r="FI34" s="19"/>
      <c r="FJ34" s="14"/>
      <c r="FK34" s="40"/>
      <c r="FL34" s="40"/>
      <c r="FM34" s="41"/>
      <c r="FN34" s="41"/>
      <c r="FO34" s="41"/>
      <c r="FP34" s="41"/>
      <c r="FQ34" s="19"/>
      <c r="FR34" s="14"/>
      <c r="FS34" s="40"/>
      <c r="FT34" s="40"/>
      <c r="FU34" s="41"/>
      <c r="FV34" s="41"/>
      <c r="FW34" s="41"/>
      <c r="FX34" s="41"/>
      <c r="FY34" s="19"/>
      <c r="FZ34" s="14"/>
      <c r="GA34" s="40"/>
      <c r="GB34" s="40"/>
      <c r="GC34" s="41"/>
      <c r="GD34" s="41"/>
      <c r="GE34" s="41"/>
      <c r="GF34" s="41"/>
      <c r="GG34" s="19"/>
      <c r="GH34" s="14"/>
      <c r="GI34" s="40"/>
      <c r="GJ34" s="40"/>
      <c r="GK34" s="41"/>
      <c r="GL34" s="41"/>
      <c r="GM34" s="41"/>
      <c r="GN34" s="41"/>
      <c r="GO34" s="19"/>
      <c r="GP34" s="14"/>
      <c r="GQ34" s="40"/>
      <c r="GR34" s="40"/>
      <c r="GS34" s="41"/>
      <c r="GT34" s="41"/>
      <c r="GU34" s="41"/>
      <c r="GV34" s="41"/>
      <c r="GW34" s="19"/>
    </row>
    <row r="35" spans="1:205" ht="12" customHeight="1" thickBot="1">
      <c r="A35" s="39" t="s">
        <v>29</v>
      </c>
      <c r="B35" s="129">
        <v>0</v>
      </c>
      <c r="C35" s="148">
        <v>0</v>
      </c>
      <c r="D35" s="149">
        <v>0</v>
      </c>
      <c r="E35" s="149">
        <v>0</v>
      </c>
      <c r="F35" s="149">
        <v>0</v>
      </c>
      <c r="G35" s="130">
        <v>0</v>
      </c>
      <c r="H35" s="131">
        <v>0</v>
      </c>
      <c r="I35" s="129">
        <v>0</v>
      </c>
      <c r="J35" s="145">
        <f>SUMIFS(Data!$I:$I,Data!$D:$D,$A35,Data!$C:$C,1)</f>
        <v>0</v>
      </c>
      <c r="K35" s="145">
        <f>SUMIFS(Data!$I:$I,Data!$D:$D,$A35,Data!$C:$C,2)</f>
        <v>0</v>
      </c>
      <c r="L35" s="145">
        <f>SUMIFS(Data!$I:$I,Data!$D:$D,$A35,Data!$C:$C,3)</f>
        <v>0</v>
      </c>
      <c r="M35" s="145">
        <f>SUMIFS(Data!$I:$I,Data!$D:$D,$A35,Data!$C:$C,4)</f>
        <v>0</v>
      </c>
      <c r="N35" s="145">
        <f t="shared" si="0"/>
        <v>0</v>
      </c>
      <c r="O35" s="131">
        <f>IF($N35&gt;$I35,$I35,$N35)</f>
        <v>0</v>
      </c>
      <c r="P35" s="115"/>
    </row>
    <row r="36" spans="1:205" s="15" customFormat="1" ht="12.75" thickBot="1">
      <c r="A36" s="122" t="s">
        <v>32</v>
      </c>
      <c r="B36" s="182">
        <v>130</v>
      </c>
      <c r="C36" s="183">
        <v>6.4080000000000004</v>
      </c>
      <c r="D36" s="183">
        <v>42.893999999999998</v>
      </c>
      <c r="E36" s="183">
        <v>58.942000000000007</v>
      </c>
      <c r="F36" s="183">
        <v>78.254999999999995</v>
      </c>
      <c r="G36" s="183">
        <v>62.166333333333334</v>
      </c>
      <c r="H36" s="184">
        <v>62.166333333333334</v>
      </c>
      <c r="I36" s="182">
        <f>SUM(I6:I35)</f>
        <v>130</v>
      </c>
      <c r="J36" s="183">
        <f>SUM(J6:J35)</f>
        <v>14.653</v>
      </c>
      <c r="K36" s="183">
        <f t="shared" ref="K36:N36" si="2">SUM(K6:K35)</f>
        <v>77.58999999999989</v>
      </c>
      <c r="L36" s="183">
        <f t="shared" si="2"/>
        <v>54.612000000000009</v>
      </c>
      <c r="M36" s="183">
        <f t="shared" si="2"/>
        <v>35.297999999999995</v>
      </c>
      <c r="N36" s="183">
        <f t="shared" si="2"/>
        <v>60.717666666666631</v>
      </c>
      <c r="O36" s="184">
        <f>SUM(O6:O35)</f>
        <v>60.717666666666631</v>
      </c>
      <c r="P36" s="172">
        <f>N36/I36</f>
        <v>0.46705897435897409</v>
      </c>
    </row>
    <row r="37" spans="1:205" s="22" customFormat="1" ht="12" customHeight="1" thickTop="1">
      <c r="A37" s="22" t="s">
        <v>155</v>
      </c>
      <c r="C37" s="168"/>
      <c r="D37" s="168"/>
      <c r="E37" s="168"/>
      <c r="F37" s="168"/>
      <c r="G37" s="168"/>
      <c r="H37" s="168"/>
      <c r="I37" s="168"/>
      <c r="J37" s="168"/>
      <c r="K37" s="61"/>
      <c r="L37" s="168"/>
      <c r="M37" s="168"/>
      <c r="N37" s="168"/>
      <c r="O37" s="168"/>
      <c r="P37" s="69" t="str">
        <f>Data!$X$1</f>
        <v>tdulany</v>
      </c>
    </row>
    <row r="38" spans="1:205" s="22" customFormat="1" ht="12" customHeight="1">
      <c r="A38" s="22" t="s">
        <v>118</v>
      </c>
      <c r="J38" s="69"/>
      <c r="P38" s="76">
        <f>Data!$X$2</f>
        <v>45480</v>
      </c>
      <c r="S38" s="69"/>
    </row>
    <row r="39" spans="1:205" ht="12" customHeight="1">
      <c r="A39" s="430" t="s">
        <v>697</v>
      </c>
      <c r="B39" s="43"/>
      <c r="K39" s="44"/>
    </row>
    <row r="40" spans="1:205" s="22" customFormat="1" ht="12" customHeight="1">
      <c r="A40" s="22" t="s">
        <v>766</v>
      </c>
      <c r="C40" s="168"/>
      <c r="D40" s="168"/>
      <c r="E40" s="168"/>
      <c r="F40" s="168"/>
      <c r="G40" s="168"/>
      <c r="H40" s="168"/>
      <c r="I40" s="168"/>
      <c r="J40" s="168"/>
      <c r="K40" s="168"/>
      <c r="L40" s="168"/>
      <c r="M40" s="168"/>
      <c r="N40" s="168"/>
      <c r="O40" s="168"/>
      <c r="P40" s="69"/>
    </row>
    <row r="41" spans="1:205" s="22" customFormat="1" ht="12" customHeight="1">
      <c r="C41" s="168"/>
      <c r="D41" s="168"/>
      <c r="E41" s="168"/>
      <c r="F41" s="168"/>
      <c r="G41" s="168"/>
      <c r="H41" s="168"/>
      <c r="I41" s="168"/>
      <c r="J41" s="168"/>
      <c r="K41" s="168"/>
      <c r="L41" s="168"/>
      <c r="M41" s="168"/>
      <c r="N41" s="168"/>
      <c r="O41" s="168"/>
    </row>
    <row r="42" spans="1:205">
      <c r="A42" s="15" t="s">
        <v>48</v>
      </c>
      <c r="H42" s="167"/>
      <c r="J42" s="18"/>
    </row>
    <row r="43" spans="1:205" ht="12.75" thickBot="1">
      <c r="A43" s="15" t="s">
        <v>77</v>
      </c>
      <c r="H43" s="167"/>
      <c r="J43" s="18"/>
    </row>
    <row r="44" spans="1:205">
      <c r="A44" s="86"/>
      <c r="B44" s="91"/>
      <c r="C44" s="109" t="s">
        <v>733</v>
      </c>
      <c r="D44" s="109" t="s">
        <v>734</v>
      </c>
      <c r="E44" s="109" t="s">
        <v>735</v>
      </c>
      <c r="F44" s="109" t="s">
        <v>736</v>
      </c>
      <c r="G44" s="109" t="s">
        <v>615</v>
      </c>
      <c r="H44" s="91" t="s">
        <v>615</v>
      </c>
      <c r="I44" s="91"/>
      <c r="J44" s="109" t="str">
        <f>CONCATENATE("Summer ",MID(Data!$X$3,3,2))</f>
        <v>Summer 23</v>
      </c>
      <c r="K44" s="109" t="str">
        <f>CONCATENATE("Fall ",MID(Data!$X$3,3,2))</f>
        <v>Fall 23</v>
      </c>
      <c r="L44" s="109" t="str">
        <f>CONCATENATE("Winter ",MID(Data!$X$3,6,2))</f>
        <v>Winter 24</v>
      </c>
      <c r="M44" s="109" t="str">
        <f>CONCATENATE("Spring ",MID(Data!$X$3,6,2))</f>
        <v>Spring 24</v>
      </c>
      <c r="N44" s="110" t="str">
        <f>Data!$X$3</f>
        <v>2023-24</v>
      </c>
      <c r="O44" s="91" t="str">
        <f>Data!$X$3</f>
        <v>2023-24</v>
      </c>
      <c r="P44" s="87"/>
    </row>
    <row r="45" spans="1:205" ht="12.75" thickBot="1">
      <c r="A45" s="127" t="s">
        <v>37</v>
      </c>
      <c r="B45" s="92"/>
      <c r="C45" s="118" t="s">
        <v>33</v>
      </c>
      <c r="D45" s="118" t="s">
        <v>33</v>
      </c>
      <c r="E45" s="118" t="s">
        <v>33</v>
      </c>
      <c r="F45" s="118" t="s">
        <v>33</v>
      </c>
      <c r="G45" s="118" t="s">
        <v>31</v>
      </c>
      <c r="H45" s="92" t="s">
        <v>63</v>
      </c>
      <c r="I45" s="92"/>
      <c r="J45" s="118" t="s">
        <v>33</v>
      </c>
      <c r="K45" s="118" t="s">
        <v>33</v>
      </c>
      <c r="L45" s="118" t="s">
        <v>33</v>
      </c>
      <c r="M45" s="118" t="s">
        <v>33</v>
      </c>
      <c r="N45" s="118" t="s">
        <v>31</v>
      </c>
      <c r="O45" s="92" t="s">
        <v>63</v>
      </c>
      <c r="P45" s="88"/>
    </row>
    <row r="46" spans="1:205">
      <c r="A46" s="70" t="s">
        <v>80</v>
      </c>
      <c r="B46" s="89"/>
      <c r="C46" s="145"/>
      <c r="D46" s="133"/>
      <c r="E46" s="133"/>
      <c r="F46" s="133"/>
      <c r="G46" s="133"/>
      <c r="H46" s="389"/>
      <c r="I46" s="146"/>
      <c r="J46" s="145"/>
      <c r="K46" s="145"/>
      <c r="L46" s="145"/>
      <c r="M46" s="145"/>
      <c r="N46" s="133"/>
      <c r="O46" s="389"/>
      <c r="P46" s="123"/>
    </row>
    <row r="47" spans="1:205">
      <c r="A47" s="71" t="s">
        <v>78</v>
      </c>
      <c r="B47" s="89"/>
      <c r="C47" s="145"/>
      <c r="D47" s="147"/>
      <c r="E47" s="147"/>
      <c r="F47" s="147"/>
      <c r="G47" s="147"/>
      <c r="H47" s="389"/>
      <c r="I47" s="146"/>
      <c r="J47" s="145"/>
      <c r="K47" s="147"/>
      <c r="L47" s="147"/>
      <c r="M47" s="147"/>
      <c r="N47" s="147"/>
      <c r="O47" s="389"/>
      <c r="P47" s="123"/>
    </row>
    <row r="48" spans="1:205">
      <c r="A48" s="124" t="s">
        <v>79</v>
      </c>
      <c r="B48" s="89"/>
      <c r="C48" s="148"/>
      <c r="D48" s="130"/>
      <c r="E48" s="130"/>
      <c r="F48" s="130"/>
      <c r="G48" s="130"/>
      <c r="H48" s="389"/>
      <c r="I48" s="146"/>
      <c r="J48" s="148"/>
      <c r="K48" s="130"/>
      <c r="L48" s="130"/>
      <c r="M48" s="130"/>
      <c r="N48" s="130"/>
      <c r="O48" s="389"/>
      <c r="P48" s="123"/>
    </row>
    <row r="49" spans="1:16">
      <c r="A49" s="71" t="s">
        <v>81</v>
      </c>
      <c r="B49" s="89"/>
      <c r="C49" s="145">
        <v>0</v>
      </c>
      <c r="D49" s="147">
        <v>0</v>
      </c>
      <c r="E49" s="147">
        <v>0</v>
      </c>
      <c r="F49" s="147">
        <v>0</v>
      </c>
      <c r="G49" s="147">
        <v>0</v>
      </c>
      <c r="H49" s="389">
        <v>0</v>
      </c>
      <c r="I49" s="146"/>
      <c r="J49" s="145">
        <f>SUMIFS(Data!$I:$I,Data!$E:$E,$A49,Data!$C:$C,1)</f>
        <v>0</v>
      </c>
      <c r="K49" s="147">
        <f>SUMIFS(Data!$I:$I,Data!$E:$E,$A49,Data!$C:$C,2)</f>
        <v>0</v>
      </c>
      <c r="L49" s="147">
        <f>SUMIFS(Data!$I:$I,Data!$E:$E,$A49,Data!$C:$C,3)</f>
        <v>0</v>
      </c>
      <c r="M49" s="147">
        <f>SUMIFS(Data!$I:$I,Data!$E:$E,$A49,Data!$C:$C,4)</f>
        <v>0</v>
      </c>
      <c r="N49" s="147">
        <f>SUM(J49:M49)/3</f>
        <v>0</v>
      </c>
      <c r="O49" s="389">
        <f>IF(N$53&gt;0,(N49/N$53)*O$26,0)</f>
        <v>0</v>
      </c>
      <c r="P49" s="123"/>
    </row>
    <row r="50" spans="1:16">
      <c r="A50" s="71" t="s">
        <v>54</v>
      </c>
      <c r="B50" s="89"/>
      <c r="C50" s="145">
        <v>0</v>
      </c>
      <c r="D50" s="133">
        <v>0</v>
      </c>
      <c r="E50" s="133">
        <v>0</v>
      </c>
      <c r="F50" s="133">
        <v>0</v>
      </c>
      <c r="G50" s="133">
        <v>0</v>
      </c>
      <c r="H50" s="389">
        <v>0</v>
      </c>
      <c r="I50" s="146"/>
      <c r="J50" s="145">
        <f>SUMIFS(Data!$I:$I,Data!$E:$E,$A50,Data!$C:$C,1)</f>
        <v>0</v>
      </c>
      <c r="K50" s="133">
        <f>SUMIFS(Data!$I:$I,Data!$E:$E,$A50,Data!$C:$C,2)</f>
        <v>0</v>
      </c>
      <c r="L50" s="133">
        <f>SUMIFS(Data!$I:$I,Data!$E:$E,$A50,Data!$C:$C,3)</f>
        <v>0</v>
      </c>
      <c r="M50" s="133">
        <f>SUMIFS(Data!$I:$I,Data!$E:$E,$A50,Data!$C:$C,4)</f>
        <v>0</v>
      </c>
      <c r="N50" s="133">
        <f>SUM(J50:M50)/3</f>
        <v>0</v>
      </c>
      <c r="O50" s="389">
        <f>IF(N$53&gt;0,(N50/N$53)*O$26,0)</f>
        <v>0</v>
      </c>
      <c r="P50" s="123"/>
    </row>
    <row r="51" spans="1:16">
      <c r="A51" s="71" t="s">
        <v>44</v>
      </c>
      <c r="B51" s="89"/>
      <c r="C51" s="145">
        <v>0</v>
      </c>
      <c r="D51" s="147">
        <v>5.9939999999999998</v>
      </c>
      <c r="E51" s="147">
        <v>26.974</v>
      </c>
      <c r="F51" s="147">
        <v>18.648</v>
      </c>
      <c r="G51" s="147">
        <v>17.205333333333332</v>
      </c>
      <c r="H51" s="389">
        <v>17.205333333333332</v>
      </c>
      <c r="I51" s="146"/>
      <c r="J51" s="145">
        <f>SUMIFS(Data!$I:$I,Data!$E:$E,$A51,Data!$C:$C,1)</f>
        <v>7.66</v>
      </c>
      <c r="K51" s="147">
        <f>SUMIFS(Data!$I:$I,Data!$E:$E,$A51,Data!$C:$C,2)</f>
        <v>9.3239999999999998</v>
      </c>
      <c r="L51" s="147">
        <f>SUMIFS(Data!$I:$I,Data!$E:$E,$A51,Data!$C:$C,3)</f>
        <v>9.99</v>
      </c>
      <c r="M51" s="147">
        <f>SUMIFS(Data!$I:$I,Data!$E:$E,$A51,Data!$C:$C,4)</f>
        <v>4.9950000000000001</v>
      </c>
      <c r="N51" s="147">
        <f>SUM(J51:M51)/3</f>
        <v>10.656333333333334</v>
      </c>
      <c r="O51" s="389">
        <f>IF(N$53&gt;0,(N51/N$53)*O$26,0)</f>
        <v>10.656333333333334</v>
      </c>
      <c r="P51" s="123"/>
    </row>
    <row r="52" spans="1:16">
      <c r="A52" s="71" t="s">
        <v>82</v>
      </c>
      <c r="B52" s="89"/>
      <c r="C52" s="145">
        <v>0</v>
      </c>
      <c r="D52" s="133">
        <v>0</v>
      </c>
      <c r="E52" s="133">
        <v>0</v>
      </c>
      <c r="F52" s="133">
        <v>0</v>
      </c>
      <c r="G52" s="133">
        <v>0</v>
      </c>
      <c r="H52" s="389">
        <v>0</v>
      </c>
      <c r="I52" s="146"/>
      <c r="J52" s="145">
        <f>SUMIFS(Data!$I:$I,Data!$E:$E,$A52,Data!$C:$C,1)</f>
        <v>0</v>
      </c>
      <c r="K52" s="133">
        <f>SUMIFS(Data!$I:$I,Data!$E:$E,$A52,Data!$C:$C,2)</f>
        <v>0</v>
      </c>
      <c r="L52" s="133">
        <f>SUMIFS(Data!$I:$I,Data!$E:$E,$A52,Data!$C:$C,3)</f>
        <v>0</v>
      </c>
      <c r="M52" s="133">
        <f>SUMIFS(Data!$I:$I,Data!$E:$E,$A52,Data!$C:$C,4)</f>
        <v>0</v>
      </c>
      <c r="N52" s="133">
        <f>SUM(J52:M52)/3</f>
        <v>0</v>
      </c>
      <c r="O52" s="389">
        <f>IF(N$53&gt;0,(N52/N$53)*O$26,0)</f>
        <v>0</v>
      </c>
      <c r="P52" s="123"/>
    </row>
    <row r="53" spans="1:16">
      <c r="A53" s="124" t="s">
        <v>83</v>
      </c>
      <c r="B53" s="89"/>
      <c r="C53" s="148">
        <v>0</v>
      </c>
      <c r="D53" s="149">
        <v>5.9939999999999998</v>
      </c>
      <c r="E53" s="149">
        <v>26.974</v>
      </c>
      <c r="F53" s="149">
        <v>18.648</v>
      </c>
      <c r="G53" s="149">
        <v>17.205333333333332</v>
      </c>
      <c r="H53" s="389">
        <v>17.205333333333332</v>
      </c>
      <c r="I53" s="146"/>
      <c r="J53" s="148">
        <f>J49+J50+J51+J52</f>
        <v>7.66</v>
      </c>
      <c r="K53" s="149">
        <f t="shared" ref="K53:N53" si="3">K49+K50+K51+K52</f>
        <v>9.3239999999999998</v>
      </c>
      <c r="L53" s="149">
        <f t="shared" si="3"/>
        <v>9.99</v>
      </c>
      <c r="M53" s="149">
        <f t="shared" si="3"/>
        <v>4.9950000000000001</v>
      </c>
      <c r="N53" s="149">
        <f t="shared" si="3"/>
        <v>10.656333333333334</v>
      </c>
      <c r="O53" s="389">
        <f>IF(N$53&gt;0,(N53/N$53)*O$26,0)</f>
        <v>10.656333333333334</v>
      </c>
      <c r="P53" s="123"/>
    </row>
    <row r="54" spans="1:16">
      <c r="A54" s="71" t="s">
        <v>38</v>
      </c>
      <c r="B54" s="89"/>
      <c r="C54" s="145">
        <v>0</v>
      </c>
      <c r="D54" s="133">
        <v>3.33</v>
      </c>
      <c r="E54" s="133">
        <v>0</v>
      </c>
      <c r="F54" s="133">
        <v>5.3280000000000003</v>
      </c>
      <c r="G54" s="133">
        <v>2.8860000000000006</v>
      </c>
      <c r="H54" s="389">
        <v>2.8860000000000006</v>
      </c>
      <c r="I54" s="146"/>
      <c r="J54" s="145">
        <f>SUMIFS(Data!$I:$I,Data!$E:$E,$A54,Data!$C:$C,1)</f>
        <v>0</v>
      </c>
      <c r="K54" s="133">
        <f>SUMIFS(Data!$I:$I,Data!$E:$E,$A54,Data!$C:$C,2)</f>
        <v>0</v>
      </c>
      <c r="L54" s="133">
        <f>SUMIFS(Data!$I:$I,Data!$E:$E,$A54,Data!$C:$C,3)</f>
        <v>4.3289999999999997</v>
      </c>
      <c r="M54" s="133">
        <f>SUMIFS(Data!$I:$I,Data!$E:$E,$A54,Data!$C:$C,4)</f>
        <v>2.9969999999999999</v>
      </c>
      <c r="N54" s="133">
        <f>SUM(J54:M54)/3</f>
        <v>2.4419999999999997</v>
      </c>
      <c r="O54" s="389">
        <f>IF(N$56&gt;0,(N54/N$56)*O$30,0)</f>
        <v>2.4419999999999997</v>
      </c>
      <c r="P54" s="123"/>
    </row>
    <row r="55" spans="1:16">
      <c r="A55" s="71" t="s">
        <v>84</v>
      </c>
      <c r="B55" s="89"/>
      <c r="C55" s="145">
        <v>0</v>
      </c>
      <c r="D55" s="147">
        <v>0</v>
      </c>
      <c r="E55" s="147">
        <v>0</v>
      </c>
      <c r="F55" s="147">
        <v>0</v>
      </c>
      <c r="G55" s="147">
        <v>0</v>
      </c>
      <c r="H55" s="389">
        <v>0</v>
      </c>
      <c r="I55" s="146"/>
      <c r="J55" s="145">
        <f>SUMIFS(Data!$I:$I,Data!$E:$E,$A55,Data!$C:$C,1)</f>
        <v>0</v>
      </c>
      <c r="K55" s="147">
        <f>SUMIFS(Data!$I:$I,Data!$E:$E,$A55,Data!$C:$C,2)</f>
        <v>0</v>
      </c>
      <c r="L55" s="147">
        <f>SUMIFS(Data!$I:$I,Data!$E:$E,$A55,Data!$C:$C,3)</f>
        <v>0</v>
      </c>
      <c r="M55" s="147">
        <f>SUMIFS(Data!$I:$I,Data!$E:$E,$A55,Data!$C:$C,4)</f>
        <v>0</v>
      </c>
      <c r="N55" s="147">
        <f>SUM(J55:M55)/3</f>
        <v>0</v>
      </c>
      <c r="O55" s="389">
        <f>IF(N$56&gt;0,(N55/N$56)*O$30,0)</f>
        <v>0</v>
      </c>
      <c r="P55" s="123"/>
    </row>
    <row r="56" spans="1:16" ht="12.75" thickBot="1">
      <c r="A56" s="125" t="s">
        <v>85</v>
      </c>
      <c r="B56" s="90"/>
      <c r="C56" s="150">
        <v>0</v>
      </c>
      <c r="D56" s="151">
        <v>3.33</v>
      </c>
      <c r="E56" s="151">
        <v>0</v>
      </c>
      <c r="F56" s="151">
        <v>5.3280000000000003</v>
      </c>
      <c r="G56" s="151">
        <v>2.8860000000000006</v>
      </c>
      <c r="H56" s="390">
        <v>2.8860000000000006</v>
      </c>
      <c r="I56" s="152"/>
      <c r="J56" s="150">
        <f>J54+J55</f>
        <v>0</v>
      </c>
      <c r="K56" s="151">
        <f t="shared" ref="K56:N56" si="4">K54+K55</f>
        <v>0</v>
      </c>
      <c r="L56" s="151">
        <f t="shared" si="4"/>
        <v>4.3289999999999997</v>
      </c>
      <c r="M56" s="151">
        <f t="shared" si="4"/>
        <v>2.9969999999999999</v>
      </c>
      <c r="N56" s="151">
        <f t="shared" si="4"/>
        <v>2.4419999999999997</v>
      </c>
      <c r="O56" s="390">
        <f>IF(N$56&gt;0,(N56/N$56)*O$30,0)</f>
        <v>2.4419999999999997</v>
      </c>
      <c r="P56" s="126"/>
    </row>
    <row r="57" spans="1:16" ht="12" customHeight="1">
      <c r="A57" s="22" t="s">
        <v>166</v>
      </c>
    </row>
    <row r="58" spans="1:16" ht="12" customHeight="1"/>
    <row r="60" spans="1:16" ht="12" customHeight="1">
      <c r="A60" s="15"/>
      <c r="B60" s="517"/>
      <c r="C60" s="15"/>
      <c r="D60" s="15"/>
      <c r="E60" s="15"/>
      <c r="F60" s="15"/>
      <c r="K60" s="44"/>
    </row>
    <row r="61" spans="1:16" ht="12" customHeight="1">
      <c r="B61" s="45"/>
      <c r="K61" s="44"/>
    </row>
    <row r="62" spans="1:16" ht="12" customHeight="1">
      <c r="B62" s="45"/>
      <c r="K62" s="44"/>
    </row>
    <row r="63" spans="1:16" ht="12" customHeight="1">
      <c r="B63" s="45"/>
      <c r="K63" s="44"/>
    </row>
    <row r="64" spans="1:16" ht="12" customHeight="1">
      <c r="B64" s="45"/>
      <c r="K64" s="44"/>
    </row>
    <row r="65" spans="2:11" ht="12" customHeight="1">
      <c r="B65" s="45"/>
      <c r="K65" s="44"/>
    </row>
    <row r="66" spans="2:11" ht="12" customHeight="1">
      <c r="B66" s="45"/>
      <c r="K66" s="44"/>
    </row>
    <row r="67" spans="2:11" ht="12" customHeight="1">
      <c r="B67" s="45"/>
      <c r="K67" s="44"/>
    </row>
    <row r="68" spans="2:11" ht="12" customHeight="1">
      <c r="B68" s="45"/>
      <c r="K68" s="44"/>
    </row>
    <row r="69" spans="2:11" ht="12" customHeight="1">
      <c r="B69" s="45"/>
      <c r="K69" s="44"/>
    </row>
    <row r="70" spans="2:11" ht="12" customHeight="1">
      <c r="B70" s="45"/>
      <c r="K70" s="44"/>
    </row>
    <row r="71" spans="2:11" ht="12" customHeight="1">
      <c r="B71" s="45"/>
      <c r="K71" s="44"/>
    </row>
    <row r="72" spans="2:11" ht="12" customHeight="1">
      <c r="B72" s="45"/>
      <c r="K72" s="44"/>
    </row>
    <row r="73" spans="2:11" ht="12" customHeight="1">
      <c r="B73" s="45"/>
      <c r="K73" s="44"/>
    </row>
    <row r="74" spans="2:11" ht="12" customHeight="1">
      <c r="B74" s="45"/>
      <c r="K74" s="44"/>
    </row>
    <row r="75" spans="2:11" ht="12" customHeight="1">
      <c r="B75" s="45"/>
      <c r="K75" s="44"/>
    </row>
    <row r="76" spans="2:11" ht="12" customHeight="1">
      <c r="B76" s="45"/>
      <c r="K76" s="44"/>
    </row>
    <row r="77" spans="2:11" ht="12" customHeight="1">
      <c r="B77" s="45"/>
      <c r="K77" s="44"/>
    </row>
    <row r="78" spans="2:11" ht="12" customHeight="1">
      <c r="B78" s="45"/>
      <c r="K78" s="44"/>
    </row>
    <row r="79" spans="2:11" ht="12" customHeight="1">
      <c r="B79" s="45"/>
      <c r="K79" s="44"/>
    </row>
    <row r="80" spans="2:11" ht="12" customHeight="1">
      <c r="B80" s="45"/>
      <c r="K80" s="44"/>
    </row>
    <row r="81" spans="2:2" ht="12" customHeight="1">
      <c r="B81" s="45"/>
    </row>
    <row r="82" spans="2:2">
      <c r="B82" s="45"/>
    </row>
  </sheetData>
  <pageMargins left="0.7" right="0.7" top="0.75" bottom="0.75" header="0.3" footer="0.3"/>
  <pageSetup scale="78" orientation="landscape" r:id="rId1"/>
  <headerFooter>
    <oddFooter>Page &amp;P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7">
    <pageSetUpPr fitToPage="1"/>
  </sheetPr>
  <dimension ref="A1:P59"/>
  <sheetViews>
    <sheetView showGridLines="0" zoomScaleNormal="100" workbookViewId="0"/>
  </sheetViews>
  <sheetFormatPr defaultColWidth="9.140625" defaultRowHeight="12"/>
  <cols>
    <col min="1" max="1" width="22.7109375" style="13" customWidth="1"/>
    <col min="2" max="2" width="8.85546875" style="13" bestFit="1" customWidth="1"/>
    <col min="3" max="3" width="10.42578125" style="13" bestFit="1" customWidth="1"/>
    <col min="4" max="4" width="7.5703125" style="13" customWidth="1"/>
    <col min="5" max="5" width="8.85546875" style="13" bestFit="1" customWidth="1"/>
    <col min="6" max="6" width="8.7109375" style="13" bestFit="1" customWidth="1"/>
    <col min="7" max="7" width="8.28515625" style="13" customWidth="1"/>
    <col min="8" max="8" width="8.7109375" style="13" customWidth="1"/>
    <col min="9" max="9" width="8.85546875" style="13" customWidth="1"/>
    <col min="10" max="10" width="10.42578125" style="13" bestFit="1" customWidth="1"/>
    <col min="11" max="11" width="7.5703125" style="13" customWidth="1"/>
    <col min="12" max="12" width="8.85546875" style="13" bestFit="1" customWidth="1"/>
    <col min="13" max="13" width="8.7109375" style="13" bestFit="1" customWidth="1"/>
    <col min="14" max="14" width="7.5703125" style="13" bestFit="1" customWidth="1"/>
    <col min="15" max="15" width="8.7109375" style="13" customWidth="1"/>
    <col min="16" max="16" width="10.85546875" style="13" bestFit="1" customWidth="1"/>
    <col min="17" max="16384" width="9.140625" style="13"/>
  </cols>
  <sheetData>
    <row r="1" spans="1:16" s="275" customFormat="1" ht="15">
      <c r="A1" s="270" t="s">
        <v>43</v>
      </c>
      <c r="B1" s="270"/>
      <c r="C1" s="270"/>
      <c r="D1" s="270"/>
      <c r="E1" s="270"/>
      <c r="F1" s="270"/>
      <c r="G1" s="270"/>
      <c r="H1" s="270"/>
      <c r="I1" s="270"/>
      <c r="J1" s="270"/>
      <c r="K1" s="270"/>
      <c r="L1" s="270"/>
      <c r="M1" s="270"/>
      <c r="N1" s="270"/>
      <c r="O1" s="270"/>
      <c r="P1" s="270"/>
    </row>
    <row r="2" spans="1:16">
      <c r="A2" s="15" t="s">
        <v>47</v>
      </c>
      <c r="B2" s="15"/>
      <c r="C2" s="15"/>
      <c r="D2" s="15"/>
      <c r="E2" s="15"/>
      <c r="F2" s="15"/>
      <c r="G2" s="15"/>
      <c r="H2" s="15"/>
      <c r="I2" s="15"/>
      <c r="J2" s="15"/>
      <c r="K2" s="15"/>
      <c r="L2" s="15"/>
      <c r="M2" s="15"/>
      <c r="N2" s="15"/>
      <c r="O2" s="15"/>
      <c r="P2" s="15"/>
    </row>
    <row r="3" spans="1:16" ht="11.45" customHeight="1" thickBot="1">
      <c r="A3" s="15" t="str">
        <f>CONCATENATE("For Academic Year ",Data!$X$3)</f>
        <v>For Academic Year 2023-24</v>
      </c>
      <c r="B3" s="15"/>
      <c r="C3" s="15"/>
      <c r="D3" s="15"/>
      <c r="E3" s="15"/>
      <c r="F3" s="15"/>
      <c r="G3" s="15"/>
      <c r="H3" s="15"/>
      <c r="I3" s="15"/>
      <c r="J3" s="15"/>
      <c r="K3" s="15"/>
      <c r="L3" s="15"/>
      <c r="M3" s="15"/>
      <c r="N3" s="15"/>
      <c r="O3" s="15"/>
      <c r="P3" s="15"/>
    </row>
    <row r="4" spans="1:16" ht="12" customHeight="1">
      <c r="A4" s="86"/>
      <c r="B4" s="108" t="s">
        <v>615</v>
      </c>
      <c r="C4" s="109" t="s">
        <v>733</v>
      </c>
      <c r="D4" s="109" t="s">
        <v>734</v>
      </c>
      <c r="E4" s="109" t="s">
        <v>735</v>
      </c>
      <c r="F4" s="109" t="s">
        <v>736</v>
      </c>
      <c r="G4" s="110" t="s">
        <v>615</v>
      </c>
      <c r="H4" s="111" t="s">
        <v>615</v>
      </c>
      <c r="I4" s="108" t="str">
        <f>Data!$X$3</f>
        <v>2023-24</v>
      </c>
      <c r="J4" s="109" t="str">
        <f>CONCATENATE("Summer ",MID(Data!$X$3,3,2))</f>
        <v>Summer 23</v>
      </c>
      <c r="K4" s="109" t="str">
        <f>CONCATENATE("Fall ",MID(Data!$X$3,3,2))</f>
        <v>Fall 23</v>
      </c>
      <c r="L4" s="109" t="str">
        <f>CONCATENATE("Winter ",MID(Data!$X$3,6,2))</f>
        <v>Winter 24</v>
      </c>
      <c r="M4" s="109" t="str">
        <f>CONCATENATE("Spring ",MID(Data!$X$3,6,2))</f>
        <v>Spring 24</v>
      </c>
      <c r="N4" s="110" t="str">
        <f>Data!$X$3</f>
        <v>2023-24</v>
      </c>
      <c r="O4" s="111" t="str">
        <f>Data!$X$3</f>
        <v>2023-24</v>
      </c>
      <c r="P4" s="112" t="s">
        <v>64</v>
      </c>
    </row>
    <row r="5" spans="1:16" ht="12" customHeight="1" thickBot="1">
      <c r="A5" s="127" t="s">
        <v>0</v>
      </c>
      <c r="B5" s="117" t="s">
        <v>698</v>
      </c>
      <c r="C5" s="118" t="s">
        <v>33</v>
      </c>
      <c r="D5" s="118" t="s">
        <v>33</v>
      </c>
      <c r="E5" s="118" t="s">
        <v>33</v>
      </c>
      <c r="F5" s="118" t="s">
        <v>33</v>
      </c>
      <c r="G5" s="119" t="s">
        <v>31</v>
      </c>
      <c r="H5" s="120" t="s">
        <v>63</v>
      </c>
      <c r="I5" s="101" t="str">
        <f>'Total Allocation'!N5</f>
        <v>Alloc #12</v>
      </c>
      <c r="J5" s="118" t="s">
        <v>33</v>
      </c>
      <c r="K5" s="118" t="s">
        <v>33</v>
      </c>
      <c r="L5" s="118" t="s">
        <v>33</v>
      </c>
      <c r="M5" s="118" t="s">
        <v>33</v>
      </c>
      <c r="N5" s="119" t="s">
        <v>31</v>
      </c>
      <c r="O5" s="120" t="s">
        <v>63</v>
      </c>
      <c r="P5" s="121" t="s">
        <v>62</v>
      </c>
    </row>
    <row r="6" spans="1:16" ht="12" customHeight="1">
      <c r="A6" s="35" t="s">
        <v>1</v>
      </c>
      <c r="B6" s="175"/>
      <c r="C6" s="176">
        <v>0</v>
      </c>
      <c r="D6" s="176">
        <v>0</v>
      </c>
      <c r="E6" s="176">
        <v>0</v>
      </c>
      <c r="F6" s="176">
        <v>0</v>
      </c>
      <c r="G6" s="176"/>
      <c r="H6" s="131">
        <v>0</v>
      </c>
      <c r="I6" s="175"/>
      <c r="J6" s="176">
        <f>SUMIFS(Data!$J:$J,Data!$D:$D,$A6,Data!$C:$C,1)</f>
        <v>0</v>
      </c>
      <c r="K6" s="176">
        <f>SUMIFS(Data!$J:$J,Data!$D:$D,$A6,Data!$C:$C,2)</f>
        <v>0</v>
      </c>
      <c r="L6" s="176">
        <f>SUMIFS(Data!$J:$J,Data!$D:$D,$A6,Data!$C:$C,3)</f>
        <v>0</v>
      </c>
      <c r="M6" s="176">
        <f>SUMIFS(Data!$J:$J,Data!$D:$D,$A6,Data!$C:$C,4)</f>
        <v>0</v>
      </c>
      <c r="N6" s="176"/>
      <c r="O6" s="131">
        <f>IF($N6&gt;$I6,$I6,$N6)</f>
        <v>0</v>
      </c>
      <c r="P6" s="115"/>
    </row>
    <row r="7" spans="1:16" ht="12" customHeight="1">
      <c r="A7" s="36" t="s">
        <v>2</v>
      </c>
      <c r="B7" s="175"/>
      <c r="C7" s="177">
        <v>0</v>
      </c>
      <c r="D7" s="177">
        <v>0</v>
      </c>
      <c r="E7" s="177">
        <v>0</v>
      </c>
      <c r="F7" s="177">
        <v>0</v>
      </c>
      <c r="G7" s="177">
        <v>0</v>
      </c>
      <c r="H7" s="131">
        <v>0</v>
      </c>
      <c r="I7" s="175">
        <v>4</v>
      </c>
      <c r="J7" s="177">
        <f>SUMIFS(Data!$J:$J,Data!$D:$D,$A7,Data!$C:$C,1)</f>
        <v>0</v>
      </c>
      <c r="K7" s="177">
        <f>SUMIFS(Data!$J:$J,Data!$D:$D,$A7,Data!$C:$C,2)</f>
        <v>0</v>
      </c>
      <c r="L7" s="177">
        <f>SUMIFS(Data!$J:$J,Data!$D:$D,$A7,Data!$C:$C,3)</f>
        <v>0</v>
      </c>
      <c r="M7" s="177">
        <f>SUMIFS(Data!$J:$J,Data!$D:$D,$A7,Data!$C:$C,4)</f>
        <v>0</v>
      </c>
      <c r="N7" s="177">
        <f>SUM(J7:M7)/3</f>
        <v>0</v>
      </c>
      <c r="O7" s="131">
        <f t="shared" ref="O7:O34" si="0">IF($N7&gt;$I7,$I7,$N7)</f>
        <v>0</v>
      </c>
      <c r="P7" s="169">
        <f>IFERROR(N7/I7,0)</f>
        <v>0</v>
      </c>
    </row>
    <row r="8" spans="1:16" ht="12" customHeight="1">
      <c r="A8" s="36" t="s">
        <v>3</v>
      </c>
      <c r="B8" s="175">
        <v>8</v>
      </c>
      <c r="C8" s="177">
        <v>3.7970000000000002</v>
      </c>
      <c r="D8" s="177">
        <v>22.141999999999999</v>
      </c>
      <c r="E8" s="177">
        <v>21.471</v>
      </c>
      <c r="F8" s="177">
        <v>23.867999999999999</v>
      </c>
      <c r="G8" s="177">
        <v>23.759333333333331</v>
      </c>
      <c r="H8" s="131">
        <v>8</v>
      </c>
      <c r="I8" s="175">
        <v>24</v>
      </c>
      <c r="J8" s="177">
        <f>SUMIFS(Data!$J:$J,Data!$D:$D,$A8,Data!$C:$C,1)</f>
        <v>1.0660000000000001</v>
      </c>
      <c r="K8" s="177">
        <f>SUMIFS(Data!$J:$J,Data!$D:$D,$A8,Data!$C:$C,2)</f>
        <v>23.074000000000002</v>
      </c>
      <c r="L8" s="177">
        <f>SUMIFS(Data!$J:$J,Data!$D:$D,$A8,Data!$C:$C,3)</f>
        <v>20.408000000000001</v>
      </c>
      <c r="M8" s="177">
        <f>SUMIFS(Data!$J:$J,Data!$D:$D,$A8,Data!$C:$C,4)</f>
        <v>20.637</v>
      </c>
      <c r="N8" s="177">
        <f>SUM(J8:M8)/3</f>
        <v>21.728333333333335</v>
      </c>
      <c r="O8" s="131">
        <f t="shared" si="0"/>
        <v>21.728333333333335</v>
      </c>
      <c r="P8" s="169">
        <f>IFERROR(N8/I8,0)</f>
        <v>0.9053472222222223</v>
      </c>
    </row>
    <row r="9" spans="1:16" ht="12" customHeight="1">
      <c r="A9" s="37" t="s">
        <v>4</v>
      </c>
      <c r="B9" s="175"/>
      <c r="C9" s="178">
        <v>0</v>
      </c>
      <c r="D9" s="178">
        <v>0</v>
      </c>
      <c r="E9" s="178">
        <v>0</v>
      </c>
      <c r="F9" s="178">
        <v>0</v>
      </c>
      <c r="G9" s="178"/>
      <c r="H9" s="131">
        <v>0</v>
      </c>
      <c r="I9" s="175"/>
      <c r="J9" s="178">
        <f>SUMIFS(Data!$J:$J,Data!$D:$D,$A9,Data!$C:$C,1)</f>
        <v>0</v>
      </c>
      <c r="K9" s="179">
        <f>SUMIFS(Data!$J:$J,Data!$D:$D,$A9,Data!$C:$C,2)</f>
        <v>0</v>
      </c>
      <c r="L9" s="179">
        <f>SUMIFS(Data!$J:$J,Data!$D:$D,$A9,Data!$C:$C,3)</f>
        <v>0</v>
      </c>
      <c r="M9" s="179">
        <f>SUMIFS(Data!$J:$J,Data!$D:$D,$A9,Data!$C:$C,4)</f>
        <v>0</v>
      </c>
      <c r="N9" s="179"/>
      <c r="O9" s="131">
        <f t="shared" si="0"/>
        <v>0</v>
      </c>
      <c r="P9" s="155"/>
    </row>
    <row r="10" spans="1:16" ht="12" customHeight="1">
      <c r="A10" s="35" t="s">
        <v>5</v>
      </c>
      <c r="B10" s="175"/>
      <c r="C10" s="176">
        <v>0</v>
      </c>
      <c r="D10" s="176">
        <v>0</v>
      </c>
      <c r="E10" s="176">
        <v>0</v>
      </c>
      <c r="F10" s="176">
        <v>0</v>
      </c>
      <c r="G10" s="176"/>
      <c r="H10" s="131">
        <v>0</v>
      </c>
      <c r="I10" s="175"/>
      <c r="J10" s="176">
        <f>SUMIFS(Data!$J:$J,Data!$D:$D,$A10,Data!$C:$C,1)</f>
        <v>0</v>
      </c>
      <c r="K10" s="176">
        <f>SUMIFS(Data!$J:$J,Data!$D:$D,$A10,Data!$C:$C,2)</f>
        <v>0</v>
      </c>
      <c r="L10" s="176">
        <f>SUMIFS(Data!$J:$J,Data!$D:$D,$A10,Data!$C:$C,3)</f>
        <v>0</v>
      </c>
      <c r="M10" s="176">
        <f>SUMIFS(Data!$J:$J,Data!$D:$D,$A10,Data!$C:$C,4)</f>
        <v>0</v>
      </c>
      <c r="N10" s="176"/>
      <c r="O10" s="131">
        <f t="shared" si="0"/>
        <v>0</v>
      </c>
      <c r="P10" s="115"/>
    </row>
    <row r="11" spans="1:16" ht="12" customHeight="1">
      <c r="A11" s="42" t="s">
        <v>6</v>
      </c>
      <c r="B11" s="175"/>
      <c r="C11" s="180">
        <v>0</v>
      </c>
      <c r="D11" s="180">
        <v>0</v>
      </c>
      <c r="E11" s="180">
        <v>0</v>
      </c>
      <c r="F11" s="180">
        <v>0</v>
      </c>
      <c r="G11" s="180"/>
      <c r="H11" s="131">
        <v>0</v>
      </c>
      <c r="I11" s="175"/>
      <c r="J11" s="180">
        <f>SUMIFS(Data!$J:$J,Data!$D:$D,$A11,Data!$C:$C,1)</f>
        <v>0</v>
      </c>
      <c r="K11" s="176">
        <f>SUMIFS(Data!$J:$J,Data!$D:$D,$A11,Data!$C:$C,2)</f>
        <v>0</v>
      </c>
      <c r="L11" s="176">
        <f>SUMIFS(Data!$J:$J,Data!$D:$D,$A11,Data!$C:$C,3)</f>
        <v>0</v>
      </c>
      <c r="M11" s="176">
        <f>SUMIFS(Data!$J:$J,Data!$D:$D,$A11,Data!$C:$C,4)</f>
        <v>0</v>
      </c>
      <c r="N11" s="176"/>
      <c r="O11" s="131">
        <f t="shared" si="0"/>
        <v>0</v>
      </c>
      <c r="P11" s="114"/>
    </row>
    <row r="12" spans="1:16" ht="12" customHeight="1">
      <c r="A12" s="35" t="s">
        <v>7</v>
      </c>
      <c r="B12" s="175"/>
      <c r="C12" s="176">
        <v>0</v>
      </c>
      <c r="D12" s="176">
        <v>0</v>
      </c>
      <c r="E12" s="176">
        <v>0</v>
      </c>
      <c r="F12" s="176">
        <v>0</v>
      </c>
      <c r="G12" s="176"/>
      <c r="H12" s="131">
        <v>0</v>
      </c>
      <c r="I12" s="175">
        <v>0</v>
      </c>
      <c r="J12" s="176">
        <f>SUMIFS(Data!$J:$J,Data!$D:$D,$A12,Data!$C:$C,1)</f>
        <v>0</v>
      </c>
      <c r="K12" s="176">
        <f>SUMIFS(Data!$J:$J,Data!$D:$D,$A12,Data!$C:$C,2)</f>
        <v>0</v>
      </c>
      <c r="L12" s="176">
        <f>SUMIFS(Data!$J:$J,Data!$D:$D,$A12,Data!$C:$C,3)</f>
        <v>0</v>
      </c>
      <c r="M12" s="176">
        <f>SUMIFS(Data!$J:$J,Data!$D:$D,$A12,Data!$C:$C,4)</f>
        <v>0</v>
      </c>
      <c r="N12" s="176"/>
      <c r="O12" s="131">
        <f t="shared" si="0"/>
        <v>0</v>
      </c>
      <c r="P12" s="114"/>
    </row>
    <row r="13" spans="1:16" ht="12" customHeight="1">
      <c r="A13" s="35" t="s">
        <v>8</v>
      </c>
      <c r="B13" s="175"/>
      <c r="C13" s="176">
        <v>0</v>
      </c>
      <c r="D13" s="176">
        <v>0</v>
      </c>
      <c r="E13" s="176">
        <v>0</v>
      </c>
      <c r="F13" s="176">
        <v>0</v>
      </c>
      <c r="G13" s="176"/>
      <c r="H13" s="131">
        <v>0</v>
      </c>
      <c r="I13" s="175"/>
      <c r="J13" s="176">
        <f>SUMIFS(Data!$J:$J,Data!$D:$D,$A13,Data!$C:$C,1)</f>
        <v>0</v>
      </c>
      <c r="K13" s="176">
        <f>SUMIFS(Data!$J:$J,Data!$D:$D,$A13,Data!$C:$C,2)</f>
        <v>0</v>
      </c>
      <c r="L13" s="176">
        <f>SUMIFS(Data!$J:$J,Data!$D:$D,$A13,Data!$C:$C,3)</f>
        <v>0</v>
      </c>
      <c r="M13" s="176">
        <f>SUMIFS(Data!$J:$J,Data!$D:$D,$A13,Data!$C:$C,4)</f>
        <v>0</v>
      </c>
      <c r="N13" s="176"/>
      <c r="O13" s="131">
        <f t="shared" si="0"/>
        <v>0</v>
      </c>
      <c r="P13" s="170"/>
    </row>
    <row r="14" spans="1:16" ht="12" customHeight="1">
      <c r="A14" s="35" t="s">
        <v>9</v>
      </c>
      <c r="B14" s="175"/>
      <c r="C14" s="176">
        <v>0</v>
      </c>
      <c r="D14" s="176">
        <v>0</v>
      </c>
      <c r="E14" s="176">
        <v>0</v>
      </c>
      <c r="F14" s="176">
        <v>0</v>
      </c>
      <c r="G14" s="176"/>
      <c r="H14" s="131">
        <v>0</v>
      </c>
      <c r="I14" s="175"/>
      <c r="J14" s="176">
        <f>SUMIFS(Data!$J:$J,Data!$D:$D,$A14,Data!$C:$C,1)</f>
        <v>0</v>
      </c>
      <c r="K14" s="176">
        <f>SUMIFS(Data!$J:$J,Data!$D:$D,$A14,Data!$C:$C,2)</f>
        <v>0</v>
      </c>
      <c r="L14" s="176">
        <f>SUMIFS(Data!$J:$J,Data!$D:$D,$A14,Data!$C:$C,3)</f>
        <v>0</v>
      </c>
      <c r="M14" s="176">
        <f>SUMIFS(Data!$J:$J,Data!$D:$D,$A14,Data!$C:$C,4)</f>
        <v>0</v>
      </c>
      <c r="N14" s="176"/>
      <c r="O14" s="131">
        <f t="shared" si="0"/>
        <v>0</v>
      </c>
      <c r="P14" s="114"/>
    </row>
    <row r="15" spans="1:16" ht="12" customHeight="1">
      <c r="A15" s="42" t="s">
        <v>10</v>
      </c>
      <c r="B15" s="175"/>
      <c r="C15" s="180">
        <v>0</v>
      </c>
      <c r="D15" s="180">
        <v>0</v>
      </c>
      <c r="E15" s="180">
        <v>0</v>
      </c>
      <c r="F15" s="180">
        <v>0</v>
      </c>
      <c r="G15" s="180"/>
      <c r="H15" s="131">
        <v>0</v>
      </c>
      <c r="I15" s="175"/>
      <c r="J15" s="180">
        <f>SUMIFS(Data!$J:$J,Data!$D:$D,$A15,Data!$C:$C,1)</f>
        <v>0</v>
      </c>
      <c r="K15" s="176">
        <f>SUMIFS(Data!$J:$J,Data!$D:$D,$A15,Data!$C:$C,2)</f>
        <v>0</v>
      </c>
      <c r="L15" s="176">
        <f>SUMIFS(Data!$J:$J,Data!$D:$D,$A15,Data!$C:$C,3)</f>
        <v>0</v>
      </c>
      <c r="M15" s="176">
        <f>SUMIFS(Data!$J:$J,Data!$D:$D,$A15,Data!$C:$C,4)</f>
        <v>0</v>
      </c>
      <c r="N15" s="176"/>
      <c r="O15" s="131">
        <f t="shared" si="0"/>
        <v>0</v>
      </c>
      <c r="P15" s="114"/>
    </row>
    <row r="16" spans="1:16" ht="12" customHeight="1">
      <c r="A16" s="35" t="s">
        <v>11</v>
      </c>
      <c r="B16" s="175"/>
      <c r="C16" s="176">
        <v>0</v>
      </c>
      <c r="D16" s="176">
        <v>0</v>
      </c>
      <c r="E16" s="176">
        <v>0</v>
      </c>
      <c r="F16" s="176">
        <v>0</v>
      </c>
      <c r="G16" s="176"/>
      <c r="H16" s="131">
        <v>0</v>
      </c>
      <c r="I16" s="175"/>
      <c r="J16" s="176">
        <f>SUMIFS(Data!$J:$J,Data!$D:$D,$A16,Data!$C:$C,1)</f>
        <v>0</v>
      </c>
      <c r="K16" s="176">
        <f>SUMIFS(Data!$J:$J,Data!$D:$D,$A16,Data!$C:$C,2)</f>
        <v>0</v>
      </c>
      <c r="L16" s="176">
        <f>SUMIFS(Data!$J:$J,Data!$D:$D,$A16,Data!$C:$C,3)</f>
        <v>0</v>
      </c>
      <c r="M16" s="176">
        <f>SUMIFS(Data!$J:$J,Data!$D:$D,$A16,Data!$C:$C,4)</f>
        <v>0</v>
      </c>
      <c r="N16" s="176"/>
      <c r="O16" s="131">
        <f t="shared" si="0"/>
        <v>0</v>
      </c>
      <c r="P16" s="114"/>
    </row>
    <row r="17" spans="1:16" ht="12" customHeight="1">
      <c r="A17" s="42" t="s">
        <v>12</v>
      </c>
      <c r="B17" s="175"/>
      <c r="C17" s="180">
        <v>0</v>
      </c>
      <c r="D17" s="180">
        <v>0</v>
      </c>
      <c r="E17" s="180">
        <v>0</v>
      </c>
      <c r="F17" s="180">
        <v>0</v>
      </c>
      <c r="G17" s="180"/>
      <c r="H17" s="131">
        <v>0</v>
      </c>
      <c r="I17" s="175"/>
      <c r="J17" s="180">
        <f>SUMIFS(Data!$J:$J,Data!$D:$D,$A17,Data!$C:$C,1)</f>
        <v>0</v>
      </c>
      <c r="K17" s="176">
        <f>SUMIFS(Data!$J:$J,Data!$D:$D,$A17,Data!$C:$C,2)</f>
        <v>0</v>
      </c>
      <c r="L17" s="176">
        <f>SUMIFS(Data!$J:$J,Data!$D:$D,$A17,Data!$C:$C,3)</f>
        <v>0</v>
      </c>
      <c r="M17" s="176">
        <f>SUMIFS(Data!$J:$J,Data!$D:$D,$A17,Data!$C:$C,4)</f>
        <v>0</v>
      </c>
      <c r="N17" s="176"/>
      <c r="O17" s="131">
        <f t="shared" si="0"/>
        <v>0</v>
      </c>
      <c r="P17" s="114"/>
    </row>
    <row r="18" spans="1:16" ht="12" customHeight="1">
      <c r="A18" s="36" t="s">
        <v>13</v>
      </c>
      <c r="B18" s="175">
        <v>25</v>
      </c>
      <c r="C18" s="177">
        <v>33.274999999999899</v>
      </c>
      <c r="D18" s="177">
        <v>65.205999999999904</v>
      </c>
      <c r="E18" s="177">
        <v>66.370999999999896</v>
      </c>
      <c r="F18" s="177">
        <v>77.932999999999794</v>
      </c>
      <c r="G18" s="177"/>
      <c r="H18" s="131">
        <v>0</v>
      </c>
      <c r="I18" s="175"/>
      <c r="J18" s="177">
        <f>SUMIFS(Data!$J:$J,Data!$D:$D,$A18,Data!$C:$C,1)</f>
        <v>27.492999999999999</v>
      </c>
      <c r="K18" s="177">
        <f>SUMIFS(Data!$J:$J,Data!$D:$D,$A18,Data!$C:$C,2)</f>
        <v>25.966000000000001</v>
      </c>
      <c r="L18" s="177">
        <f>SUMIFS(Data!$J:$J,Data!$D:$D,$A18,Data!$C:$C,3)</f>
        <v>28.805999999999901</v>
      </c>
      <c r="M18" s="177">
        <f>SUMIFS(Data!$J:$J,Data!$D:$D,$A18,Data!$C:$C,4)</f>
        <v>31.907</v>
      </c>
      <c r="N18" s="177"/>
      <c r="O18" s="131">
        <f t="shared" si="0"/>
        <v>0</v>
      </c>
      <c r="P18" s="169">
        <f>IFERROR(N18/I18,0)</f>
        <v>0</v>
      </c>
    </row>
    <row r="19" spans="1:16" ht="12" customHeight="1">
      <c r="A19" s="35" t="s">
        <v>14</v>
      </c>
      <c r="B19" s="175">
        <v>4</v>
      </c>
      <c r="C19" s="180">
        <v>4.5289999999999999</v>
      </c>
      <c r="D19" s="180">
        <v>4.9950000000000001</v>
      </c>
      <c r="E19" s="180">
        <v>18.385000000000002</v>
      </c>
      <c r="F19" s="180">
        <v>12.988</v>
      </c>
      <c r="G19" s="180"/>
      <c r="H19" s="131">
        <v>0</v>
      </c>
      <c r="I19" s="175">
        <v>30</v>
      </c>
      <c r="J19" s="176">
        <f>SUMIFS(Data!$J:$J,Data!$D:$D,$A19,Data!$C:$C,1)</f>
        <v>6.5350000000000001</v>
      </c>
      <c r="K19" s="176">
        <f>SUMIFS(Data!$J:$J,Data!$D:$D,$A19,Data!$C:$C,2)</f>
        <v>17.486999999999998</v>
      </c>
      <c r="L19" s="176">
        <f>SUMIFS(Data!$J:$J,Data!$D:$D,$A19,Data!$C:$C,3)</f>
        <v>19.721</v>
      </c>
      <c r="M19" s="176">
        <f>SUMIFS(Data!$J:$J,Data!$D:$D,$A19,Data!$C:$C,4)</f>
        <v>27.765000000000001</v>
      </c>
      <c r="N19" s="176"/>
      <c r="O19" s="131">
        <f t="shared" si="0"/>
        <v>0</v>
      </c>
      <c r="P19" s="169">
        <f>IFERROR(N19/I19,0)</f>
        <v>0</v>
      </c>
    </row>
    <row r="20" spans="1:16" ht="12" customHeight="1">
      <c r="A20" s="36" t="s">
        <v>15</v>
      </c>
      <c r="B20" s="175"/>
      <c r="C20" s="177">
        <v>0</v>
      </c>
      <c r="D20" s="177">
        <v>0</v>
      </c>
      <c r="E20" s="177">
        <v>0</v>
      </c>
      <c r="F20" s="177">
        <v>0</v>
      </c>
      <c r="G20" s="177">
        <v>0</v>
      </c>
      <c r="H20" s="131">
        <v>0</v>
      </c>
      <c r="I20" s="175"/>
      <c r="J20" s="177">
        <f>SUMIFS(Data!$J:$J,Data!$D:$D,$A20,Data!$C:$C,1)</f>
        <v>0</v>
      </c>
      <c r="K20" s="177">
        <f>SUMIFS(Data!$J:$J,Data!$D:$D,$A20,Data!$C:$C,2)</f>
        <v>0</v>
      </c>
      <c r="L20" s="177">
        <f>SUMIFS(Data!$J:$J,Data!$D:$D,$A20,Data!$C:$C,3)</f>
        <v>0</v>
      </c>
      <c r="M20" s="177">
        <f>SUMIFS(Data!$J:$J,Data!$D:$D,$A20,Data!$C:$C,4)</f>
        <v>0</v>
      </c>
      <c r="N20" s="177">
        <f>SUM(J20:M20)/3</f>
        <v>0</v>
      </c>
      <c r="O20" s="131">
        <f t="shared" si="0"/>
        <v>0</v>
      </c>
      <c r="P20" s="169">
        <f>IFERROR(N20/I20,0)</f>
        <v>0</v>
      </c>
    </row>
    <row r="21" spans="1:16" ht="12" customHeight="1">
      <c r="A21" s="35" t="s">
        <v>16</v>
      </c>
      <c r="B21" s="175"/>
      <c r="C21" s="176">
        <v>0</v>
      </c>
      <c r="D21" s="176">
        <v>0</v>
      </c>
      <c r="E21" s="176">
        <v>0</v>
      </c>
      <c r="F21" s="176">
        <v>0</v>
      </c>
      <c r="G21" s="176"/>
      <c r="H21" s="131">
        <v>0</v>
      </c>
      <c r="I21" s="175"/>
      <c r="J21" s="176">
        <f>SUMIFS(Data!$J:$J,Data!$D:$D,$A21,Data!$C:$C,1)</f>
        <v>0</v>
      </c>
      <c r="K21" s="176">
        <f>SUMIFS(Data!$J:$J,Data!$D:$D,$A21,Data!$C:$C,2)</f>
        <v>0</v>
      </c>
      <c r="L21" s="176">
        <f>SUMIFS(Data!$J:$J,Data!$D:$D,$A21,Data!$C:$C,3)</f>
        <v>0</v>
      </c>
      <c r="M21" s="176">
        <f>SUMIFS(Data!$J:$J,Data!$D:$D,$A21,Data!$C:$C,4)</f>
        <v>0</v>
      </c>
      <c r="N21" s="176"/>
      <c r="O21" s="131">
        <f t="shared" si="0"/>
        <v>0</v>
      </c>
      <c r="P21" s="170"/>
    </row>
    <row r="22" spans="1:16" ht="12" customHeight="1">
      <c r="A22" s="35" t="s">
        <v>17</v>
      </c>
      <c r="B22" s="175"/>
      <c r="C22" s="176">
        <v>0</v>
      </c>
      <c r="D22" s="176">
        <v>0</v>
      </c>
      <c r="E22" s="176">
        <v>0</v>
      </c>
      <c r="F22" s="176">
        <v>0</v>
      </c>
      <c r="G22" s="176"/>
      <c r="H22" s="131">
        <v>0</v>
      </c>
      <c r="I22" s="175"/>
      <c r="J22" s="180">
        <f>SUMIFS(Data!$J:$J,Data!$D:$D,$A22,Data!$C:$C,1)</f>
        <v>0</v>
      </c>
      <c r="K22" s="176">
        <f>SUMIFS(Data!$J:$J,Data!$D:$D,$A22,Data!$C:$C,2)</f>
        <v>0</v>
      </c>
      <c r="L22" s="176">
        <f>SUMIFS(Data!$J:$J,Data!$D:$D,$A22,Data!$C:$C,3)</f>
        <v>0</v>
      </c>
      <c r="M22" s="176">
        <f>SUMIFS(Data!$J:$J,Data!$D:$D,$A22,Data!$C:$C,4)</f>
        <v>0</v>
      </c>
      <c r="N22" s="176"/>
      <c r="O22" s="131">
        <f t="shared" si="0"/>
        <v>0</v>
      </c>
      <c r="P22" s="115"/>
    </row>
    <row r="23" spans="1:16" ht="12" customHeight="1">
      <c r="A23" s="37" t="s">
        <v>18</v>
      </c>
      <c r="B23" s="175"/>
      <c r="C23" s="178">
        <v>0</v>
      </c>
      <c r="D23" s="178">
        <v>0</v>
      </c>
      <c r="E23" s="178">
        <v>0</v>
      </c>
      <c r="F23" s="178">
        <v>0</v>
      </c>
      <c r="G23" s="178"/>
      <c r="H23" s="131">
        <v>0</v>
      </c>
      <c r="I23" s="175"/>
      <c r="J23" s="178">
        <f>SUMIFS(Data!$J:$J,Data!$D:$D,$A23,Data!$C:$C,1)</f>
        <v>0</v>
      </c>
      <c r="K23" s="179">
        <f>SUMIFS(Data!$J:$J,Data!$D:$D,$A23,Data!$C:$C,2)</f>
        <v>0</v>
      </c>
      <c r="L23" s="179">
        <f>SUMIFS(Data!$J:$J,Data!$D:$D,$A23,Data!$C:$C,3)</f>
        <v>0</v>
      </c>
      <c r="M23" s="179">
        <f>SUMIFS(Data!$J:$J,Data!$D:$D,$A23,Data!$C:$C,4)</f>
        <v>0</v>
      </c>
      <c r="N23" s="179"/>
      <c r="O23" s="131">
        <f t="shared" si="0"/>
        <v>0</v>
      </c>
      <c r="P23" s="155"/>
    </row>
    <row r="24" spans="1:16" ht="12" customHeight="1">
      <c r="A24" s="36" t="s">
        <v>40</v>
      </c>
      <c r="B24" s="175"/>
      <c r="C24" s="177">
        <v>0</v>
      </c>
      <c r="D24" s="177">
        <v>0</v>
      </c>
      <c r="E24" s="177">
        <v>0</v>
      </c>
      <c r="F24" s="177">
        <v>0</v>
      </c>
      <c r="G24" s="177">
        <v>0</v>
      </c>
      <c r="H24" s="131">
        <v>0</v>
      </c>
      <c r="I24" s="175"/>
      <c r="J24" s="181">
        <f>SUMIFS(Data!$J:$J,Data!$D:$D,$A24,Data!$C:$C,1)</f>
        <v>0</v>
      </c>
      <c r="K24" s="177">
        <f>SUMIFS(Data!$J:$J,Data!$D:$D,$A24,Data!$C:$C,2)</f>
        <v>0</v>
      </c>
      <c r="L24" s="177">
        <f>SUMIFS(Data!$J:$J,Data!$D:$D,$A24,Data!$C:$C,3)</f>
        <v>0</v>
      </c>
      <c r="M24" s="177">
        <f>SUMIFS(Data!$J:$J,Data!$D:$D,$A24,Data!$C:$C,4)</f>
        <v>0</v>
      </c>
      <c r="N24" s="177">
        <f>SUM(J24:M24)/3</f>
        <v>0</v>
      </c>
      <c r="O24" s="131">
        <f>IF($N24&gt;$I24,$I24,$N24)</f>
        <v>0</v>
      </c>
      <c r="P24" s="169">
        <f>IFERROR(N24/I24,0)</f>
        <v>0</v>
      </c>
    </row>
    <row r="25" spans="1:16" ht="12" customHeight="1">
      <c r="A25" s="35" t="s">
        <v>19</v>
      </c>
      <c r="B25" s="175">
        <v>11</v>
      </c>
      <c r="C25" s="176">
        <v>0</v>
      </c>
      <c r="D25" s="176">
        <v>0</v>
      </c>
      <c r="E25" s="176">
        <v>0</v>
      </c>
      <c r="F25" s="176">
        <v>0</v>
      </c>
      <c r="G25" s="176"/>
      <c r="H25" s="131">
        <v>0</v>
      </c>
      <c r="I25" s="175">
        <v>31</v>
      </c>
      <c r="J25" s="176">
        <f>SUMIFS(Data!$J:$J,Data!$D:$D,$A25,Data!$C:$C,1)</f>
        <v>0</v>
      </c>
      <c r="K25" s="176">
        <f>SUMIFS(Data!$J:$J,Data!$D:$D,$A25,Data!$C:$C,2)</f>
        <v>0</v>
      </c>
      <c r="L25" s="176">
        <f>SUMIFS(Data!$J:$J,Data!$D:$D,$A25,Data!$C:$C,3)</f>
        <v>0</v>
      </c>
      <c r="M25" s="176">
        <f>SUMIFS(Data!$J:$J,Data!$D:$D,$A25,Data!$C:$C,4)</f>
        <v>0</v>
      </c>
      <c r="N25" s="176"/>
      <c r="O25" s="131">
        <f>IF($N25&gt;$I25,$I25,$N25)</f>
        <v>0</v>
      </c>
      <c r="P25" s="115"/>
    </row>
    <row r="26" spans="1:16" ht="12" customHeight="1">
      <c r="A26" s="36" t="s">
        <v>39</v>
      </c>
      <c r="B26" s="175"/>
      <c r="C26" s="177">
        <v>0</v>
      </c>
      <c r="D26" s="177">
        <v>0</v>
      </c>
      <c r="E26" s="177">
        <v>0</v>
      </c>
      <c r="F26" s="177">
        <v>0</v>
      </c>
      <c r="G26" s="177">
        <v>0</v>
      </c>
      <c r="H26" s="131">
        <v>0</v>
      </c>
      <c r="I26" s="175"/>
      <c r="J26" s="177">
        <f>SUMIFS(Data!$J:$J,Data!$D:$D,$A26,Data!$C:$C,1)</f>
        <v>0</v>
      </c>
      <c r="K26" s="177">
        <f>SUMIFS(Data!$J:$J,Data!$D:$D,$A26,Data!$C:$C,2)</f>
        <v>0</v>
      </c>
      <c r="L26" s="177">
        <f>SUMIFS(Data!$J:$J,Data!$D:$D,$A26,Data!$C:$C,3)</f>
        <v>0</v>
      </c>
      <c r="M26" s="177">
        <f>SUMIFS(Data!$J:$J,Data!$D:$D,$A26,Data!$C:$C,4)</f>
        <v>0</v>
      </c>
      <c r="N26" s="177">
        <f>SUM(J26:M26)/3</f>
        <v>0</v>
      </c>
      <c r="O26" s="131">
        <f t="shared" si="0"/>
        <v>0</v>
      </c>
      <c r="P26" s="169">
        <f>IFERROR(N26/I26,0)</f>
        <v>0</v>
      </c>
    </row>
    <row r="27" spans="1:16" ht="12" customHeight="1">
      <c r="A27" s="42" t="s">
        <v>21</v>
      </c>
      <c r="B27" s="175">
        <v>2</v>
      </c>
      <c r="C27" s="180">
        <v>0</v>
      </c>
      <c r="D27" s="180">
        <v>0</v>
      </c>
      <c r="E27" s="180">
        <v>0</v>
      </c>
      <c r="F27" s="180">
        <v>0</v>
      </c>
      <c r="G27" s="180"/>
      <c r="H27" s="131">
        <v>0</v>
      </c>
      <c r="I27" s="175">
        <v>24</v>
      </c>
      <c r="J27" s="180">
        <f>SUMIFS(Data!$J:$J,Data!$D:$D,$A27,Data!$C:$C,1)</f>
        <v>0</v>
      </c>
      <c r="K27" s="176">
        <f>SUMIFS(Data!$J:$J,Data!$D:$D,$A27,Data!$C:$C,2)</f>
        <v>0</v>
      </c>
      <c r="L27" s="176">
        <f>SUMIFS(Data!$J:$J,Data!$D:$D,$A27,Data!$C:$C,3)</f>
        <v>0</v>
      </c>
      <c r="M27" s="176">
        <f>SUMIFS(Data!$J:$J,Data!$D:$D,$A27,Data!$C:$C,4)</f>
        <v>0</v>
      </c>
      <c r="N27" s="176"/>
      <c r="O27" s="131">
        <f t="shared" si="0"/>
        <v>0</v>
      </c>
      <c r="P27" s="114"/>
    </row>
    <row r="28" spans="1:16" ht="12" customHeight="1">
      <c r="A28" s="35" t="s">
        <v>22</v>
      </c>
      <c r="B28" s="175"/>
      <c r="C28" s="176">
        <v>0</v>
      </c>
      <c r="D28" s="176">
        <v>0</v>
      </c>
      <c r="E28" s="176">
        <v>0</v>
      </c>
      <c r="F28" s="176">
        <v>0</v>
      </c>
      <c r="G28" s="176"/>
      <c r="H28" s="131">
        <v>0</v>
      </c>
      <c r="I28" s="175"/>
      <c r="J28" s="176">
        <f>SUMIFS(Data!$J:$J,Data!$D:$D,$A28,Data!$C:$C,1)</f>
        <v>0</v>
      </c>
      <c r="K28" s="176">
        <f>SUMIFS(Data!$J:$J,Data!$D:$D,$A28,Data!$C:$C,2)</f>
        <v>0</v>
      </c>
      <c r="L28" s="176">
        <f>SUMIFS(Data!$J:$J,Data!$D:$D,$A28,Data!$C:$C,3)</f>
        <v>0</v>
      </c>
      <c r="M28" s="176">
        <f>SUMIFS(Data!$J:$J,Data!$D:$D,$A28,Data!$C:$C,4)</f>
        <v>0</v>
      </c>
      <c r="N28" s="176"/>
      <c r="O28" s="131">
        <f t="shared" si="0"/>
        <v>0</v>
      </c>
      <c r="P28" s="171"/>
    </row>
    <row r="29" spans="1:16" ht="12" customHeight="1">
      <c r="A29" s="35" t="s">
        <v>23</v>
      </c>
      <c r="B29" s="175"/>
      <c r="C29" s="180">
        <v>0</v>
      </c>
      <c r="D29" s="180">
        <v>0</v>
      </c>
      <c r="E29" s="180">
        <v>0</v>
      </c>
      <c r="F29" s="180">
        <v>0</v>
      </c>
      <c r="G29" s="180"/>
      <c r="H29" s="131">
        <v>0</v>
      </c>
      <c r="I29" s="175"/>
      <c r="J29" s="180">
        <f>SUMIFS(Data!$J:$J,Data!$D:$D,$A29,Data!$C:$C,1)</f>
        <v>0</v>
      </c>
      <c r="K29" s="176">
        <f>SUMIFS(Data!$J:$J,Data!$D:$D,$A29,Data!$C:$C,2)</f>
        <v>0</v>
      </c>
      <c r="L29" s="176">
        <f>SUMIFS(Data!$J:$J,Data!$D:$D,$A29,Data!$C:$C,3)</f>
        <v>0</v>
      </c>
      <c r="M29" s="176">
        <f>SUMIFS(Data!$J:$J,Data!$D:$D,$A29,Data!$C:$C,4)</f>
        <v>0</v>
      </c>
      <c r="N29" s="176"/>
      <c r="O29" s="131">
        <f t="shared" si="0"/>
        <v>0</v>
      </c>
      <c r="P29" s="114"/>
    </row>
    <row r="30" spans="1:16" ht="12" customHeight="1">
      <c r="A30" s="36" t="s">
        <v>38</v>
      </c>
      <c r="B30" s="175"/>
      <c r="C30" s="177">
        <v>0</v>
      </c>
      <c r="D30" s="177">
        <v>0</v>
      </c>
      <c r="E30" s="177">
        <v>0</v>
      </c>
      <c r="F30" s="177">
        <v>0</v>
      </c>
      <c r="G30" s="177">
        <v>0</v>
      </c>
      <c r="H30" s="131">
        <v>0</v>
      </c>
      <c r="I30" s="175"/>
      <c r="J30" s="177">
        <f>SUMIFS(Data!$J:$J,Data!$D:$D,$A30,Data!$C:$C,1)</f>
        <v>0</v>
      </c>
      <c r="K30" s="177">
        <f>SUMIFS(Data!$J:$J,Data!$D:$D,$A30,Data!$C:$C,2)</f>
        <v>0</v>
      </c>
      <c r="L30" s="177">
        <f>SUMIFS(Data!$J:$J,Data!$D:$D,$A30,Data!$C:$C,3)</f>
        <v>0</v>
      </c>
      <c r="M30" s="177">
        <f>SUMIFS(Data!$J:$J,Data!$D:$D,$A30,Data!$C:$C,4)</f>
        <v>0</v>
      </c>
      <c r="N30" s="177">
        <f>SUM(J30:M30)/3</f>
        <v>0</v>
      </c>
      <c r="O30" s="131">
        <f t="shared" si="0"/>
        <v>0</v>
      </c>
      <c r="P30" s="169">
        <f>IFERROR(N30/I30,0)</f>
        <v>0</v>
      </c>
    </row>
    <row r="31" spans="1:16" ht="12" customHeight="1">
      <c r="A31" s="42" t="s">
        <v>25</v>
      </c>
      <c r="B31" s="175"/>
      <c r="C31" s="180">
        <v>0.33300000000000002</v>
      </c>
      <c r="D31" s="180">
        <v>0</v>
      </c>
      <c r="E31" s="180">
        <v>0</v>
      </c>
      <c r="F31" s="180">
        <v>0</v>
      </c>
      <c r="G31" s="180"/>
      <c r="H31" s="131">
        <v>0</v>
      </c>
      <c r="I31" s="175"/>
      <c r="J31" s="180">
        <f>SUMIFS(Data!$J:$J,Data!$D:$D,$A31,Data!$C:$C,1)</f>
        <v>0</v>
      </c>
      <c r="K31" s="176">
        <f>SUMIFS(Data!$J:$J,Data!$D:$D,$A31,Data!$C:$C,2)</f>
        <v>0</v>
      </c>
      <c r="L31" s="176">
        <f>SUMIFS(Data!$J:$J,Data!$D:$D,$A31,Data!$C:$C,3)</f>
        <v>0</v>
      </c>
      <c r="M31" s="176">
        <f>SUMIFS(Data!$J:$J,Data!$D:$D,$A31,Data!$C:$C,4)</f>
        <v>0</v>
      </c>
      <c r="N31" s="176"/>
      <c r="O31" s="131">
        <f t="shared" si="0"/>
        <v>0</v>
      </c>
      <c r="P31" s="114"/>
    </row>
    <row r="32" spans="1:16" ht="12" customHeight="1">
      <c r="A32" s="35" t="s">
        <v>26</v>
      </c>
      <c r="B32" s="175"/>
      <c r="C32" s="176">
        <v>0</v>
      </c>
      <c r="D32" s="176">
        <v>0</v>
      </c>
      <c r="E32" s="176">
        <v>0</v>
      </c>
      <c r="F32" s="176">
        <v>0</v>
      </c>
      <c r="G32" s="176"/>
      <c r="H32" s="131">
        <v>0</v>
      </c>
      <c r="I32" s="175"/>
      <c r="J32" s="176">
        <f>SUMIFS(Data!$J:$J,Data!$D:$D,$A32,Data!$C:$C,1)</f>
        <v>0</v>
      </c>
      <c r="K32" s="176">
        <f>SUMIFS(Data!$J:$J,Data!$D:$D,$A32,Data!$C:$C,2)</f>
        <v>0</v>
      </c>
      <c r="L32" s="176">
        <f>SUMIFS(Data!$J:$J,Data!$D:$D,$A32,Data!$C:$C,3)</f>
        <v>0</v>
      </c>
      <c r="M32" s="176">
        <f>SUMIFS(Data!$J:$J,Data!$D:$D,$A32,Data!$C:$C,4)</f>
        <v>0</v>
      </c>
      <c r="N32" s="176"/>
      <c r="O32" s="131">
        <f t="shared" si="0"/>
        <v>0</v>
      </c>
      <c r="P32" s="115"/>
    </row>
    <row r="33" spans="1:16" ht="12" customHeight="1">
      <c r="A33" s="196" t="s">
        <v>27</v>
      </c>
      <c r="B33" s="175"/>
      <c r="C33" s="180">
        <v>0</v>
      </c>
      <c r="D33" s="180">
        <v>0</v>
      </c>
      <c r="E33" s="180">
        <v>0</v>
      </c>
      <c r="F33" s="180">
        <v>0</v>
      </c>
      <c r="G33" s="180"/>
      <c r="H33" s="131">
        <v>0</v>
      </c>
      <c r="I33" s="175"/>
      <c r="J33" s="180">
        <f>SUMIFS(Data!$J:$J,Data!$D:$D,$A33,Data!$C:$C,1)</f>
        <v>0</v>
      </c>
      <c r="K33" s="176">
        <f>SUMIFS(Data!$J:$J,Data!$D:$D,$A33,Data!$C:$C,2)</f>
        <v>0</v>
      </c>
      <c r="L33" s="176">
        <f>SUMIFS(Data!$J:$J,Data!$D:$D,$A33,Data!$C:$C,3)</f>
        <v>0</v>
      </c>
      <c r="M33" s="176">
        <f>SUMIFS(Data!$J:$J,Data!$D:$D,$A33,Data!$C:$C,4)</f>
        <v>0</v>
      </c>
      <c r="N33" s="176"/>
      <c r="O33" s="131">
        <f t="shared" si="0"/>
        <v>0</v>
      </c>
      <c r="P33" s="114"/>
    </row>
    <row r="34" spans="1:16" ht="12" customHeight="1">
      <c r="A34" s="36" t="s">
        <v>28</v>
      </c>
      <c r="B34" s="175"/>
      <c r="C34" s="177">
        <v>0</v>
      </c>
      <c r="D34" s="177">
        <v>0</v>
      </c>
      <c r="E34" s="177">
        <v>0</v>
      </c>
      <c r="F34" s="177">
        <v>0</v>
      </c>
      <c r="G34" s="177">
        <v>0</v>
      </c>
      <c r="H34" s="131">
        <v>0</v>
      </c>
      <c r="I34" s="175"/>
      <c r="J34" s="177">
        <f>SUMIFS(Data!$J:$J,Data!$D:$D,$A34,Data!$C:$C,1)</f>
        <v>0</v>
      </c>
      <c r="K34" s="177">
        <f>SUMIFS(Data!$J:$J,Data!$D:$D,$A34,Data!$C:$C,2)</f>
        <v>0</v>
      </c>
      <c r="L34" s="177">
        <f>SUMIFS(Data!$J:$J,Data!$D:$D,$A34,Data!$C:$C,3)</f>
        <v>0</v>
      </c>
      <c r="M34" s="177">
        <f>SUMIFS(Data!$J:$J,Data!$D:$D,$A34,Data!$C:$C,4)</f>
        <v>0</v>
      </c>
      <c r="N34" s="177">
        <f>SUM(J34:M34)/3</f>
        <v>0</v>
      </c>
      <c r="O34" s="131">
        <f t="shared" si="0"/>
        <v>0</v>
      </c>
      <c r="P34" s="169">
        <f>IFERROR(N34/I34,0)</f>
        <v>0</v>
      </c>
    </row>
    <row r="35" spans="1:16" ht="12" customHeight="1" thickBot="1">
      <c r="A35" s="42" t="s">
        <v>29</v>
      </c>
      <c r="B35" s="175"/>
      <c r="C35" s="180">
        <v>0</v>
      </c>
      <c r="D35" s="180">
        <v>0</v>
      </c>
      <c r="E35" s="180">
        <v>0</v>
      </c>
      <c r="F35" s="180">
        <v>0</v>
      </c>
      <c r="G35" s="180"/>
      <c r="H35" s="131">
        <v>0</v>
      </c>
      <c r="I35" s="175"/>
      <c r="J35" s="176">
        <f>SUMIFS(Data!$J:$J,Data!$D:$D,$A35,Data!$C:$C,1)</f>
        <v>0</v>
      </c>
      <c r="K35" s="176">
        <f>SUMIFS(Data!$J:$J,Data!$D:$D,$A35,Data!$C:$C,2)</f>
        <v>0</v>
      </c>
      <c r="L35" s="176">
        <f>SUMIFS(Data!$J:$J,Data!$D:$D,$A35,Data!$C:$C,3)</f>
        <v>0</v>
      </c>
      <c r="M35" s="176">
        <f>SUMIFS(Data!$J:$J,Data!$D:$D,$A35,Data!$C:$C,4)</f>
        <v>0</v>
      </c>
      <c r="N35" s="176"/>
      <c r="O35" s="131">
        <f>IF($N35&gt;$I35,$I35,$N35)</f>
        <v>0</v>
      </c>
      <c r="P35" s="114"/>
    </row>
    <row r="36" spans="1:16" s="15" customFormat="1" ht="12.75" thickBot="1">
      <c r="A36" s="122" t="s">
        <v>32</v>
      </c>
      <c r="B36" s="182">
        <v>50</v>
      </c>
      <c r="C36" s="183">
        <v>41.933999999999898</v>
      </c>
      <c r="D36" s="183">
        <v>92.342999999999904</v>
      </c>
      <c r="E36" s="183">
        <v>106.2269999999999</v>
      </c>
      <c r="F36" s="183">
        <v>114.78899999999979</v>
      </c>
      <c r="G36" s="183">
        <v>23.759333333333331</v>
      </c>
      <c r="H36" s="184">
        <v>8</v>
      </c>
      <c r="I36" s="182">
        <f>SUM(I6:I35)</f>
        <v>113</v>
      </c>
      <c r="J36" s="183">
        <f>SUM(J6:J35)</f>
        <v>35.093999999999994</v>
      </c>
      <c r="K36" s="183">
        <f t="shared" ref="K36:N36" si="1">SUM(K6:K35)</f>
        <v>66.527000000000001</v>
      </c>
      <c r="L36" s="183">
        <f t="shared" si="1"/>
        <v>68.934999999999903</v>
      </c>
      <c r="M36" s="183">
        <f t="shared" si="1"/>
        <v>80.308999999999997</v>
      </c>
      <c r="N36" s="183">
        <f t="shared" si="1"/>
        <v>21.728333333333335</v>
      </c>
      <c r="O36" s="184">
        <f t="shared" ref="O36" si="2">SUM(O6:O35)</f>
        <v>21.728333333333335</v>
      </c>
      <c r="P36" s="172">
        <f>N36/I36</f>
        <v>0.19228613569321534</v>
      </c>
    </row>
    <row r="37" spans="1:16" s="22" customFormat="1" ht="12" customHeight="1" thickTop="1">
      <c r="A37" s="22" t="s">
        <v>155</v>
      </c>
      <c r="H37" s="69"/>
      <c r="O37" s="69"/>
      <c r="P37" s="69" t="str">
        <f>Data!$X$1</f>
        <v>tdulany</v>
      </c>
    </row>
    <row r="38" spans="1:16" s="22" customFormat="1" ht="12" customHeight="1">
      <c r="A38" s="22" t="s">
        <v>118</v>
      </c>
      <c r="C38" s="168"/>
      <c r="D38" s="168"/>
      <c r="E38" s="168"/>
      <c r="F38" s="168"/>
      <c r="G38" s="168"/>
      <c r="H38" s="69"/>
      <c r="I38" s="168"/>
      <c r="J38" s="168"/>
      <c r="K38" s="168"/>
      <c r="L38" s="168"/>
      <c r="M38" s="168"/>
      <c r="N38" s="168"/>
      <c r="O38" s="168"/>
      <c r="P38" s="76">
        <f>Data!$X$2</f>
        <v>45480</v>
      </c>
    </row>
    <row r="39" spans="1:16" s="22" customFormat="1" ht="12" customHeight="1">
      <c r="A39" s="22" t="s">
        <v>696</v>
      </c>
      <c r="C39" s="168"/>
      <c r="D39" s="168"/>
      <c r="E39" s="168"/>
      <c r="F39" s="168"/>
      <c r="G39" s="168"/>
      <c r="H39" s="168"/>
      <c r="I39" s="168"/>
      <c r="J39" s="168"/>
      <c r="K39" s="168"/>
      <c r="L39" s="168"/>
      <c r="M39" s="168"/>
      <c r="N39" s="168"/>
      <c r="O39" s="168"/>
    </row>
    <row r="40" spans="1:16" s="22" customFormat="1" ht="12" customHeight="1">
      <c r="A40" s="15"/>
      <c r="C40" s="168"/>
      <c r="D40" s="168"/>
      <c r="E40" s="168"/>
      <c r="F40" s="168"/>
      <c r="G40" s="168"/>
      <c r="H40" s="168"/>
      <c r="I40" s="168"/>
      <c r="J40" s="168"/>
      <c r="K40" s="168"/>
      <c r="L40" s="168"/>
      <c r="M40" s="168"/>
      <c r="N40" s="168"/>
      <c r="O40" s="168"/>
    </row>
    <row r="41" spans="1:16" s="22" customFormat="1" ht="12" customHeight="1">
      <c r="C41" s="168"/>
      <c r="D41" s="168"/>
      <c r="E41" s="168"/>
      <c r="F41" s="168"/>
      <c r="G41" s="168"/>
      <c r="H41" s="168"/>
      <c r="I41" s="168"/>
      <c r="J41" s="168"/>
      <c r="K41" s="168"/>
      <c r="L41" s="168"/>
      <c r="M41" s="168"/>
      <c r="N41" s="168"/>
      <c r="O41" s="168"/>
    </row>
    <row r="42" spans="1:16">
      <c r="A42" s="15" t="s">
        <v>43</v>
      </c>
      <c r="H42" s="167"/>
      <c r="J42" s="18"/>
      <c r="O42" s="167"/>
    </row>
    <row r="43" spans="1:16" ht="12.75" thickBot="1">
      <c r="A43" s="15" t="s">
        <v>77</v>
      </c>
      <c r="H43" s="167"/>
      <c r="J43" s="18"/>
      <c r="O43" s="167"/>
    </row>
    <row r="44" spans="1:16">
      <c r="A44" s="86"/>
      <c r="B44" s="91"/>
      <c r="C44" s="109" t="s">
        <v>733</v>
      </c>
      <c r="D44" s="109" t="s">
        <v>734</v>
      </c>
      <c r="E44" s="109" t="s">
        <v>735</v>
      </c>
      <c r="F44" s="109" t="s">
        <v>736</v>
      </c>
      <c r="G44" s="109" t="s">
        <v>615</v>
      </c>
      <c r="H44" s="91" t="s">
        <v>615</v>
      </c>
      <c r="I44" s="91"/>
      <c r="J44" s="109" t="str">
        <f>CONCATENATE("Summer ",MID(Data!$X$3,3,2))</f>
        <v>Summer 23</v>
      </c>
      <c r="K44" s="109" t="str">
        <f>CONCATENATE("Fall ",MID(Data!$X$3,3,2))</f>
        <v>Fall 23</v>
      </c>
      <c r="L44" s="109" t="str">
        <f>CONCATENATE("Winter ",MID(Data!$X$3,6,2))</f>
        <v>Winter 24</v>
      </c>
      <c r="M44" s="109" t="str">
        <f>CONCATENATE("Spring ",MID(Data!$X$3,6,2))</f>
        <v>Spring 24</v>
      </c>
      <c r="N44" s="110" t="str">
        <f>Data!$X$3</f>
        <v>2023-24</v>
      </c>
      <c r="O44" s="91" t="str">
        <f>Data!$X$3</f>
        <v>2023-24</v>
      </c>
      <c r="P44" s="87"/>
    </row>
    <row r="45" spans="1:16" ht="12.75" thickBot="1">
      <c r="A45" s="127" t="s">
        <v>37</v>
      </c>
      <c r="B45" s="92"/>
      <c r="C45" s="118" t="s">
        <v>33</v>
      </c>
      <c r="D45" s="118" t="s">
        <v>33</v>
      </c>
      <c r="E45" s="118" t="s">
        <v>33</v>
      </c>
      <c r="F45" s="118" t="s">
        <v>33</v>
      </c>
      <c r="G45" s="118" t="s">
        <v>31</v>
      </c>
      <c r="H45" s="92" t="s">
        <v>63</v>
      </c>
      <c r="I45" s="92"/>
      <c r="J45" s="118" t="s">
        <v>33</v>
      </c>
      <c r="K45" s="118" t="s">
        <v>33</v>
      </c>
      <c r="L45" s="118" t="s">
        <v>33</v>
      </c>
      <c r="M45" s="118" t="s">
        <v>33</v>
      </c>
      <c r="N45" s="118" t="s">
        <v>31</v>
      </c>
      <c r="O45" s="92" t="s">
        <v>63</v>
      </c>
      <c r="P45" s="88"/>
    </row>
    <row r="46" spans="1:16">
      <c r="A46" s="70" t="s">
        <v>80</v>
      </c>
      <c r="B46" s="146"/>
      <c r="C46" s="145"/>
      <c r="D46" s="133"/>
      <c r="E46" s="133"/>
      <c r="F46" s="133"/>
      <c r="G46" s="133"/>
      <c r="H46" s="389"/>
      <c r="I46" s="146"/>
      <c r="J46" s="145"/>
      <c r="K46" s="145"/>
      <c r="L46" s="145"/>
      <c r="M46" s="145"/>
      <c r="N46" s="133"/>
      <c r="O46" s="389"/>
      <c r="P46" s="123"/>
    </row>
    <row r="47" spans="1:16">
      <c r="A47" s="71" t="s">
        <v>78</v>
      </c>
      <c r="B47" s="146"/>
      <c r="C47" s="145"/>
      <c r="D47" s="147"/>
      <c r="E47" s="147"/>
      <c r="F47" s="147"/>
      <c r="G47" s="147"/>
      <c r="H47" s="389"/>
      <c r="I47" s="146"/>
      <c r="J47" s="145"/>
      <c r="K47" s="147"/>
      <c r="L47" s="147"/>
      <c r="M47" s="147"/>
      <c r="N47" s="147"/>
      <c r="O47" s="389"/>
      <c r="P47" s="123"/>
    </row>
    <row r="48" spans="1:16">
      <c r="A48" s="124" t="s">
        <v>79</v>
      </c>
      <c r="B48" s="146"/>
      <c r="C48" s="148">
        <v>0</v>
      </c>
      <c r="D48" s="130">
        <v>0</v>
      </c>
      <c r="E48" s="130">
        <v>0</v>
      </c>
      <c r="F48" s="130">
        <v>0</v>
      </c>
      <c r="G48" s="130">
        <v>0</v>
      </c>
      <c r="H48" s="389">
        <v>0</v>
      </c>
      <c r="I48" s="146"/>
      <c r="J48" s="130">
        <f t="shared" ref="J48:K48" si="3">J46+J47</f>
        <v>0</v>
      </c>
      <c r="K48" s="130">
        <f t="shared" si="3"/>
        <v>0</v>
      </c>
      <c r="L48" s="130">
        <f>L46+L47</f>
        <v>0</v>
      </c>
      <c r="M48" s="130">
        <f>M46+M47</f>
        <v>0</v>
      </c>
      <c r="N48" s="130">
        <f>N46+N47</f>
        <v>0</v>
      </c>
      <c r="O48" s="389">
        <f>IF(N$48&gt;0,(N48/N$48)*O$24,0)</f>
        <v>0</v>
      </c>
      <c r="P48" s="123"/>
    </row>
    <row r="49" spans="1:16">
      <c r="A49" s="71" t="s">
        <v>81</v>
      </c>
      <c r="B49" s="146"/>
      <c r="C49" s="145">
        <v>0</v>
      </c>
      <c r="D49" s="147">
        <v>0</v>
      </c>
      <c r="E49" s="147">
        <v>0</v>
      </c>
      <c r="F49" s="147">
        <v>0</v>
      </c>
      <c r="G49" s="147">
        <v>0</v>
      </c>
      <c r="H49" s="389">
        <v>0</v>
      </c>
      <c r="I49" s="146"/>
      <c r="J49" s="145">
        <f>SUMIFS(Data!$J:$J,Data!$E:$E,$A49,Data!$C:$C,1)</f>
        <v>0</v>
      </c>
      <c r="K49" s="147">
        <f>SUMIFS(Data!$J:$J,Data!$E:$E,$A49,Data!$C:$C,2)</f>
        <v>0</v>
      </c>
      <c r="L49" s="147">
        <f>SUMIFS(Data!$J:$J,Data!$E:$E,$A49,Data!$C:$C,3)</f>
        <v>0</v>
      </c>
      <c r="M49" s="147">
        <f>SUMIFS(Data!$J:$J,Data!$E:$E,$A49,Data!$C:$C,4)</f>
        <v>0</v>
      </c>
      <c r="N49" s="147">
        <f>SUM(J49:M49)/3</f>
        <v>0</v>
      </c>
      <c r="O49" s="389">
        <f>IF(N$53&gt;0,(N49/N$53)*O$26,0)</f>
        <v>0</v>
      </c>
      <c r="P49" s="123"/>
    </row>
    <row r="50" spans="1:16">
      <c r="A50" s="71" t="s">
        <v>54</v>
      </c>
      <c r="B50" s="146"/>
      <c r="C50" s="145">
        <v>0</v>
      </c>
      <c r="D50" s="133">
        <v>0</v>
      </c>
      <c r="E50" s="133">
        <v>0</v>
      </c>
      <c r="F50" s="133">
        <v>0</v>
      </c>
      <c r="G50" s="133">
        <v>0</v>
      </c>
      <c r="H50" s="389">
        <v>0</v>
      </c>
      <c r="I50" s="146"/>
      <c r="J50" s="145">
        <f>SUMIFS(Data!$J:$J,Data!$E:$E,$A50,Data!$C:$C,1)</f>
        <v>0</v>
      </c>
      <c r="K50" s="133">
        <f>SUMIFS(Data!$J:$J,Data!$E:$E,$A50,Data!$C:$C,2)</f>
        <v>0</v>
      </c>
      <c r="L50" s="133">
        <f>SUMIFS(Data!$J:$J,Data!$E:$E,$A50,Data!$C:$C,3)</f>
        <v>0</v>
      </c>
      <c r="M50" s="133">
        <f>SUMIFS(Data!$J:$J,Data!$E:$E,$A50,Data!$C:$C,4)</f>
        <v>0</v>
      </c>
      <c r="N50" s="133">
        <f>SUM(J50:M50)/3</f>
        <v>0</v>
      </c>
      <c r="O50" s="389">
        <f>IF(N$53&gt;0,(N50/N$53)*O$26,0)</f>
        <v>0</v>
      </c>
      <c r="P50" s="123"/>
    </row>
    <row r="51" spans="1:16">
      <c r="A51" s="71" t="s">
        <v>44</v>
      </c>
      <c r="B51" s="146"/>
      <c r="C51" s="145">
        <v>0</v>
      </c>
      <c r="D51" s="147">
        <v>0</v>
      </c>
      <c r="E51" s="147">
        <v>0</v>
      </c>
      <c r="F51" s="147">
        <v>0</v>
      </c>
      <c r="G51" s="147">
        <v>0</v>
      </c>
      <c r="H51" s="389">
        <v>0</v>
      </c>
      <c r="I51" s="146"/>
      <c r="J51" s="145">
        <f>SUMIFS(Data!$J:$J,Data!$E:$E,$A51,Data!$C:$C,1)</f>
        <v>0</v>
      </c>
      <c r="K51" s="147">
        <f>SUMIFS(Data!$J:$J,Data!$E:$E,$A51,Data!$C:$C,2)</f>
        <v>0</v>
      </c>
      <c r="L51" s="147">
        <f>SUMIFS(Data!$J:$J,Data!$E:$E,$A51,Data!$C:$C,3)</f>
        <v>0</v>
      </c>
      <c r="M51" s="147">
        <f>SUMIFS(Data!$J:$J,Data!$E:$E,$A51,Data!$C:$C,4)</f>
        <v>0</v>
      </c>
      <c r="N51" s="147">
        <f>SUM(J51:M51)/3</f>
        <v>0</v>
      </c>
      <c r="O51" s="389">
        <f>IF(N$53&gt;0,(N51/N$53)*O$26,0)</f>
        <v>0</v>
      </c>
      <c r="P51" s="123"/>
    </row>
    <row r="52" spans="1:16">
      <c r="A52" s="71" t="s">
        <v>82</v>
      </c>
      <c r="B52" s="146"/>
      <c r="C52" s="145">
        <v>0</v>
      </c>
      <c r="D52" s="133">
        <v>0</v>
      </c>
      <c r="E52" s="133">
        <v>0</v>
      </c>
      <c r="F52" s="133">
        <v>0</v>
      </c>
      <c r="G52" s="133">
        <v>0</v>
      </c>
      <c r="H52" s="389">
        <v>0</v>
      </c>
      <c r="I52" s="146"/>
      <c r="J52" s="145">
        <f>SUMIFS(Data!$J:$J,Data!$E:$E,$A52,Data!$C:$C,1)</f>
        <v>0</v>
      </c>
      <c r="K52" s="133">
        <f>SUMIFS(Data!$J:$J,Data!$E:$E,$A52,Data!$C:$C,2)</f>
        <v>0</v>
      </c>
      <c r="L52" s="133">
        <f>SUMIFS(Data!$J:$J,Data!$E:$E,$A52,Data!$C:$C,3)</f>
        <v>0</v>
      </c>
      <c r="M52" s="133">
        <f>SUMIFS(Data!$J:$J,Data!$E:$E,$A52,Data!$C:$C,4)</f>
        <v>0</v>
      </c>
      <c r="N52" s="133">
        <f>SUM(J52:M52)/3</f>
        <v>0</v>
      </c>
      <c r="O52" s="389">
        <f>IF(N$53&gt;0,(N52/N$53)*O$26,0)</f>
        <v>0</v>
      </c>
      <c r="P52" s="123"/>
    </row>
    <row r="53" spans="1:16">
      <c r="A53" s="124" t="s">
        <v>83</v>
      </c>
      <c r="B53" s="146"/>
      <c r="C53" s="148">
        <v>0</v>
      </c>
      <c r="D53" s="149">
        <v>0</v>
      </c>
      <c r="E53" s="149">
        <v>0</v>
      </c>
      <c r="F53" s="149">
        <v>0</v>
      </c>
      <c r="G53" s="149">
        <v>0</v>
      </c>
      <c r="H53" s="389">
        <v>0</v>
      </c>
      <c r="I53" s="146"/>
      <c r="J53" s="148">
        <f>J49+J50+J51+J52</f>
        <v>0</v>
      </c>
      <c r="K53" s="149">
        <f t="shared" ref="K53:N53" si="4">K49+K50+K51+K52</f>
        <v>0</v>
      </c>
      <c r="L53" s="149">
        <f t="shared" si="4"/>
        <v>0</v>
      </c>
      <c r="M53" s="149">
        <f t="shared" si="4"/>
        <v>0</v>
      </c>
      <c r="N53" s="149">
        <f t="shared" si="4"/>
        <v>0</v>
      </c>
      <c r="O53" s="389">
        <f>IF(N$53&gt;0,(N53/N$53)*O$26,0)</f>
        <v>0</v>
      </c>
      <c r="P53" s="123"/>
    </row>
    <row r="54" spans="1:16">
      <c r="A54" s="71" t="s">
        <v>38</v>
      </c>
      <c r="B54" s="146"/>
      <c r="C54" s="145">
        <v>0</v>
      </c>
      <c r="D54" s="133">
        <v>0</v>
      </c>
      <c r="E54" s="133">
        <v>0</v>
      </c>
      <c r="F54" s="133">
        <v>0</v>
      </c>
      <c r="G54" s="133">
        <v>0</v>
      </c>
      <c r="H54" s="389">
        <v>0</v>
      </c>
      <c r="I54" s="146"/>
      <c r="J54" s="145">
        <f>SUMIFS(Data!$J:$J,Data!$E:$E,$A54,Data!$C:$C,1)</f>
        <v>0</v>
      </c>
      <c r="K54" s="133">
        <f>SUMIFS(Data!$J:$J,Data!$E:$E,$A54,Data!$C:$C,2)</f>
        <v>0</v>
      </c>
      <c r="L54" s="133">
        <f>SUMIFS(Data!$J:$J,Data!$E:$E,$A54,Data!$C:$C,3)</f>
        <v>0</v>
      </c>
      <c r="M54" s="133">
        <f>SUMIFS(Data!$J:$J,Data!$E:$E,$A54,Data!$C:$C,4)</f>
        <v>0</v>
      </c>
      <c r="N54" s="133">
        <f>SUM(J54:M54)/3</f>
        <v>0</v>
      </c>
      <c r="O54" s="389">
        <f>IF(N$56&gt;0,(N54/N$56)*O$30,0)</f>
        <v>0</v>
      </c>
      <c r="P54" s="123"/>
    </row>
    <row r="55" spans="1:16">
      <c r="A55" s="71" t="s">
        <v>84</v>
      </c>
      <c r="B55" s="146"/>
      <c r="C55" s="145">
        <v>0</v>
      </c>
      <c r="D55" s="147">
        <v>0</v>
      </c>
      <c r="E55" s="147">
        <v>0</v>
      </c>
      <c r="F55" s="147">
        <v>0</v>
      </c>
      <c r="G55" s="147">
        <v>0</v>
      </c>
      <c r="H55" s="389">
        <v>0</v>
      </c>
      <c r="I55" s="146"/>
      <c r="J55" s="145">
        <f>SUMIFS(Data!$J:$J,Data!$E:$E,$A55,Data!$C:$C,1)</f>
        <v>0</v>
      </c>
      <c r="K55" s="147">
        <f>SUMIFS(Data!$J:$J,Data!$E:$E,$A55,Data!$C:$C,2)</f>
        <v>0</v>
      </c>
      <c r="L55" s="147">
        <f>SUMIFS(Data!$J:$J,Data!$E:$E,$A55,Data!$C:$C,3)</f>
        <v>0</v>
      </c>
      <c r="M55" s="147">
        <f>SUMIFS(Data!$J:$J,Data!$E:$E,$A55,Data!$C:$C,4)</f>
        <v>0</v>
      </c>
      <c r="N55" s="147">
        <f>SUM(J55:M55)/3</f>
        <v>0</v>
      </c>
      <c r="O55" s="389">
        <f>IF(N$56&gt;0,(N55/N$56)*O$30,0)</f>
        <v>0</v>
      </c>
      <c r="P55" s="123"/>
    </row>
    <row r="56" spans="1:16" ht="12.75" thickBot="1">
      <c r="A56" s="125" t="s">
        <v>85</v>
      </c>
      <c r="B56" s="152"/>
      <c r="C56" s="150">
        <v>0</v>
      </c>
      <c r="D56" s="151">
        <v>0</v>
      </c>
      <c r="E56" s="151">
        <v>0</v>
      </c>
      <c r="F56" s="151">
        <v>0</v>
      </c>
      <c r="G56" s="151">
        <v>0</v>
      </c>
      <c r="H56" s="390">
        <v>0</v>
      </c>
      <c r="I56" s="152"/>
      <c r="J56" s="150">
        <f>J54+J55</f>
        <v>0</v>
      </c>
      <c r="K56" s="151">
        <f t="shared" ref="K56:N56" si="5">K54+K55</f>
        <v>0</v>
      </c>
      <c r="L56" s="151">
        <f t="shared" si="5"/>
        <v>0</v>
      </c>
      <c r="M56" s="151">
        <f t="shared" si="5"/>
        <v>0</v>
      </c>
      <c r="N56" s="151">
        <f t="shared" si="5"/>
        <v>0</v>
      </c>
      <c r="O56" s="390">
        <f>IF(N$56&gt;0,(N56/N$56)*O$30,0)</f>
        <v>0</v>
      </c>
      <c r="P56" s="126"/>
    </row>
    <row r="57" spans="1:16" s="22" customFormat="1" ht="12" customHeight="1">
      <c r="A57" s="22" t="s">
        <v>166</v>
      </c>
      <c r="B57" s="174"/>
      <c r="C57" s="174"/>
      <c r="D57" s="174"/>
      <c r="E57" s="174"/>
      <c r="F57" s="174"/>
      <c r="G57" s="174"/>
      <c r="H57" s="69"/>
      <c r="I57" s="174"/>
      <c r="J57" s="174"/>
      <c r="K57" s="174"/>
      <c r="L57" s="174"/>
      <c r="M57" s="174"/>
      <c r="N57" s="174"/>
      <c r="O57" s="174"/>
    </row>
    <row r="58" spans="1:16" ht="12" customHeight="1">
      <c r="A58" s="173"/>
      <c r="B58" s="173"/>
      <c r="C58" s="173"/>
      <c r="D58" s="173"/>
      <c r="E58" s="173"/>
      <c r="F58" s="173"/>
      <c r="G58" s="173"/>
      <c r="H58" s="167"/>
      <c r="I58" s="173"/>
      <c r="J58" s="173"/>
      <c r="K58" s="173"/>
      <c r="L58" s="173"/>
      <c r="M58" s="173"/>
      <c r="N58" s="173"/>
      <c r="O58" s="173"/>
    </row>
    <row r="59" spans="1:16">
      <c r="H59" s="167"/>
    </row>
  </sheetData>
  <pageMargins left="0.7" right="0.7" top="0.75" bottom="0.75" header="0.3" footer="0.3"/>
  <pageSetup scale="80" orientation="landscape" r:id="rId1"/>
  <headerFooter>
    <oddFooter>Page &amp;P</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
    <outlinePr summaryBelow="0" summaryRight="0"/>
    <pageSetUpPr fitToPage="1"/>
  </sheetPr>
  <dimension ref="A1:V61"/>
  <sheetViews>
    <sheetView showGridLines="0" zoomScaleNormal="100" workbookViewId="0"/>
  </sheetViews>
  <sheetFormatPr defaultColWidth="9.140625" defaultRowHeight="15"/>
  <cols>
    <col min="1" max="1" width="22.7109375" style="3" customWidth="1"/>
    <col min="2" max="2" width="8.85546875" style="3" bestFit="1" customWidth="1"/>
    <col min="3" max="3" width="10.42578125" style="3" bestFit="1" customWidth="1"/>
    <col min="4" max="4" width="8.140625" style="3" bestFit="1" customWidth="1"/>
    <col min="5" max="5" width="8.85546875" style="3" bestFit="1" customWidth="1"/>
    <col min="6" max="6" width="8.7109375" style="3" bestFit="1" customWidth="1"/>
    <col min="7" max="7" width="8.140625" style="3" bestFit="1" customWidth="1"/>
    <col min="8" max="8" width="9.85546875" style="22" bestFit="1" customWidth="1"/>
    <col min="9" max="9" width="8.85546875" style="3" customWidth="1"/>
    <col min="10" max="10" width="10.42578125" style="3" bestFit="1" customWidth="1"/>
    <col min="11" max="11" width="8.140625" style="3" bestFit="1" customWidth="1"/>
    <col min="12" max="12" width="8.85546875" style="5" bestFit="1" customWidth="1"/>
    <col min="13" max="13" width="8.7109375" style="5" bestFit="1" customWidth="1"/>
    <col min="14" max="14" width="11.85546875" style="3" customWidth="1"/>
    <col min="15" max="15" width="9.85546875" style="3" bestFit="1" customWidth="1"/>
    <col min="16" max="16" width="13.5703125" style="4" bestFit="1" customWidth="1"/>
    <col min="17" max="16384" width="9.140625" style="3"/>
  </cols>
  <sheetData>
    <row r="1" spans="1:22" s="275" customFormat="1" ht="15.75">
      <c r="A1" s="270" t="s">
        <v>536</v>
      </c>
      <c r="B1" s="270"/>
      <c r="C1" s="270"/>
      <c r="D1" s="270"/>
      <c r="E1" s="270"/>
      <c r="F1" s="416"/>
      <c r="G1" s="270"/>
      <c r="H1" s="270"/>
      <c r="I1" s="270"/>
      <c r="J1" s="413"/>
      <c r="K1" s="270"/>
      <c r="L1" s="270"/>
      <c r="M1" s="270"/>
      <c r="N1" s="270"/>
      <c r="O1" s="270"/>
      <c r="P1" s="270"/>
    </row>
    <row r="2" spans="1:22" s="13" customFormat="1" ht="15.75">
      <c r="A2" s="15" t="s">
        <v>47</v>
      </c>
      <c r="B2" s="15"/>
      <c r="C2" s="15"/>
      <c r="D2" s="15"/>
      <c r="E2" s="15"/>
      <c r="F2" s="15"/>
      <c r="G2" s="15"/>
      <c r="H2" s="15"/>
      <c r="I2" s="15"/>
      <c r="J2" s="413"/>
      <c r="K2" s="15"/>
      <c r="L2" s="15"/>
      <c r="M2" s="15"/>
      <c r="N2" s="15"/>
      <c r="O2" s="15"/>
      <c r="P2" s="15"/>
    </row>
    <row r="3" spans="1:22" s="13" customFormat="1" ht="12" customHeight="1" thickBot="1">
      <c r="A3" s="15" t="str">
        <f>CONCATENATE("For Academic Year ",Data!$X$3)</f>
        <v>For Academic Year 2023-24</v>
      </c>
      <c r="B3" s="15"/>
      <c r="C3" s="185"/>
      <c r="D3" s="185"/>
      <c r="E3" s="185"/>
      <c r="F3" s="185"/>
      <c r="G3" s="185"/>
      <c r="H3" s="15"/>
      <c r="I3" s="185"/>
      <c r="J3" s="185"/>
      <c r="K3" s="185"/>
      <c r="L3" s="185"/>
      <c r="M3" s="185"/>
      <c r="N3" s="185"/>
      <c r="O3" s="185"/>
      <c r="P3" s="185"/>
    </row>
    <row r="4" spans="1:22" s="13" customFormat="1" ht="12" customHeight="1">
      <c r="A4" s="86"/>
      <c r="B4" s="108" t="s">
        <v>615</v>
      </c>
      <c r="C4" s="109" t="s">
        <v>733</v>
      </c>
      <c r="D4" s="109" t="s">
        <v>734</v>
      </c>
      <c r="E4" s="109" t="s">
        <v>735</v>
      </c>
      <c r="F4" s="109" t="s">
        <v>736</v>
      </c>
      <c r="G4" s="110" t="s">
        <v>615</v>
      </c>
      <c r="H4" s="111" t="s">
        <v>615</v>
      </c>
      <c r="I4" s="108" t="str">
        <f>Data!$X$3</f>
        <v>2023-24</v>
      </c>
      <c r="J4" s="109" t="str">
        <f>CONCATENATE("Summer ",MID(Data!$X$3,3,2))</f>
        <v>Summer 23</v>
      </c>
      <c r="K4" s="109" t="str">
        <f>CONCATENATE("Fall ",MID(Data!$X$3,3,2))</f>
        <v>Fall 23</v>
      </c>
      <c r="L4" s="109" t="str">
        <f>CONCATENATE("Winter ",MID(Data!$X$3,6,2))</f>
        <v>Winter 24</v>
      </c>
      <c r="M4" s="109" t="str">
        <f>CONCATENATE("Spring ",MID(Data!$X$3,6,2))</f>
        <v>Spring 24</v>
      </c>
      <c r="N4" s="110" t="str">
        <f>Data!$X$3</f>
        <v>2023-24</v>
      </c>
      <c r="O4" s="111" t="str">
        <f>Data!$X$3</f>
        <v>2023-24</v>
      </c>
      <c r="P4" s="112" t="s">
        <v>175</v>
      </c>
      <c r="R4" s="48"/>
      <c r="S4" s="49"/>
      <c r="T4" s="49"/>
      <c r="U4" s="49"/>
      <c r="V4" s="50"/>
    </row>
    <row r="5" spans="1:22" s="13" customFormat="1" ht="12" customHeight="1" thickBot="1">
      <c r="A5" s="127" t="s">
        <v>0</v>
      </c>
      <c r="B5" s="117" t="s">
        <v>698</v>
      </c>
      <c r="C5" s="118" t="s">
        <v>173</v>
      </c>
      <c r="D5" s="118" t="s">
        <v>173</v>
      </c>
      <c r="E5" s="118" t="s">
        <v>173</v>
      </c>
      <c r="F5" s="118" t="s">
        <v>173</v>
      </c>
      <c r="G5" s="119" t="s">
        <v>619</v>
      </c>
      <c r="H5" s="120" t="s">
        <v>63</v>
      </c>
      <c r="I5" s="101" t="str">
        <f>'Total Allocation'!N5</f>
        <v>Alloc #12</v>
      </c>
      <c r="J5" s="118" t="s">
        <v>173</v>
      </c>
      <c r="K5" s="118" t="s">
        <v>173</v>
      </c>
      <c r="L5" s="118" t="s">
        <v>173</v>
      </c>
      <c r="M5" s="118" t="s">
        <v>173</v>
      </c>
      <c r="N5" s="119" t="s">
        <v>619</v>
      </c>
      <c r="O5" s="120" t="s">
        <v>63</v>
      </c>
      <c r="P5" s="121" t="s">
        <v>62</v>
      </c>
      <c r="R5" s="47"/>
      <c r="S5" s="47"/>
      <c r="T5" s="47"/>
      <c r="U5" s="47"/>
      <c r="V5" s="51"/>
    </row>
    <row r="6" spans="1:22" s="13" customFormat="1" ht="12" customHeight="1">
      <c r="A6" s="70" t="s">
        <v>1</v>
      </c>
      <c r="B6" s="129" t="s">
        <v>559</v>
      </c>
      <c r="C6" s="145"/>
      <c r="D6" s="133"/>
      <c r="E6" s="133"/>
      <c r="F6" s="133"/>
      <c r="G6" s="133"/>
      <c r="H6" s="131">
        <v>0</v>
      </c>
      <c r="I6" s="129" t="s">
        <v>559</v>
      </c>
      <c r="J6" s="145"/>
      <c r="K6" s="133"/>
      <c r="L6" s="133"/>
      <c r="M6" s="133"/>
      <c r="N6" s="133"/>
      <c r="O6" s="131">
        <f>IF($N6&gt;$I6,$I6,$N6)</f>
        <v>0</v>
      </c>
      <c r="P6" s="115"/>
      <c r="R6" s="46"/>
      <c r="S6" s="46"/>
      <c r="T6" s="46"/>
      <c r="U6" s="46"/>
      <c r="V6" s="46"/>
    </row>
    <row r="7" spans="1:22" s="13" customFormat="1" ht="12" customHeight="1">
      <c r="A7" s="71" t="s">
        <v>2</v>
      </c>
      <c r="B7" s="129" t="s">
        <v>559</v>
      </c>
      <c r="C7" s="145"/>
      <c r="D7" s="147"/>
      <c r="E7" s="147"/>
      <c r="F7" s="147"/>
      <c r="G7" s="147"/>
      <c r="H7" s="131">
        <v>0</v>
      </c>
      <c r="I7" s="129" t="s">
        <v>559</v>
      </c>
      <c r="J7" s="145"/>
      <c r="K7" s="147"/>
      <c r="L7" s="147"/>
      <c r="M7" s="147"/>
      <c r="N7" s="147"/>
      <c r="O7" s="131">
        <f t="shared" ref="O7:O35" si="0">IF($N7&gt;$I7,$I7,$N7)</f>
        <v>0</v>
      </c>
      <c r="P7" s="114"/>
      <c r="R7" s="46"/>
      <c r="S7" s="46"/>
      <c r="T7" s="46"/>
      <c r="U7" s="46"/>
      <c r="V7" s="46"/>
    </row>
    <row r="8" spans="1:22" s="13" customFormat="1" ht="12" customHeight="1">
      <c r="A8" s="71" t="s">
        <v>3</v>
      </c>
      <c r="B8" s="129" t="s">
        <v>559</v>
      </c>
      <c r="C8" s="145"/>
      <c r="D8" s="133"/>
      <c r="E8" s="133"/>
      <c r="F8" s="133"/>
      <c r="G8" s="133"/>
      <c r="H8" s="131">
        <v>0</v>
      </c>
      <c r="I8" s="129" t="s">
        <v>559</v>
      </c>
      <c r="J8" s="145"/>
      <c r="K8" s="133"/>
      <c r="L8" s="133"/>
      <c r="M8" s="133"/>
      <c r="N8" s="133"/>
      <c r="O8" s="131">
        <f t="shared" si="0"/>
        <v>0</v>
      </c>
      <c r="P8" s="115"/>
      <c r="R8" s="46"/>
      <c r="S8" s="46"/>
      <c r="T8" s="46"/>
      <c r="U8" s="46"/>
      <c r="V8" s="46"/>
    </row>
    <row r="9" spans="1:22" s="13" customFormat="1" ht="12" customHeight="1">
      <c r="A9" s="71" t="s">
        <v>4</v>
      </c>
      <c r="B9" s="175" t="s">
        <v>559</v>
      </c>
      <c r="C9" s="145"/>
      <c r="D9" s="147"/>
      <c r="E9" s="147"/>
      <c r="F9" s="147"/>
      <c r="G9" s="147"/>
      <c r="H9" s="131">
        <v>0</v>
      </c>
      <c r="I9" s="175" t="s">
        <v>559</v>
      </c>
      <c r="J9" s="145"/>
      <c r="K9" s="147"/>
      <c r="L9" s="147"/>
      <c r="M9" s="147"/>
      <c r="N9" s="147"/>
      <c r="O9" s="131">
        <f t="shared" si="0"/>
        <v>0</v>
      </c>
      <c r="P9" s="114"/>
      <c r="R9" s="46"/>
      <c r="S9" s="46"/>
      <c r="T9" s="46"/>
      <c r="U9" s="46"/>
      <c r="V9" s="46"/>
    </row>
    <row r="10" spans="1:22" s="13" customFormat="1" ht="12" customHeight="1">
      <c r="A10" s="71" t="s">
        <v>5</v>
      </c>
      <c r="B10" s="175" t="s">
        <v>559</v>
      </c>
      <c r="C10" s="145"/>
      <c r="D10" s="133"/>
      <c r="E10" s="133"/>
      <c r="F10" s="133"/>
      <c r="G10" s="133"/>
      <c r="H10" s="131">
        <v>0</v>
      </c>
      <c r="I10" s="175" t="s">
        <v>559</v>
      </c>
      <c r="J10" s="145"/>
      <c r="K10" s="133"/>
      <c r="L10" s="133"/>
      <c r="M10" s="133"/>
      <c r="N10" s="133"/>
      <c r="O10" s="131">
        <f t="shared" si="0"/>
        <v>0</v>
      </c>
      <c r="P10" s="115"/>
      <c r="R10" s="46"/>
      <c r="S10" s="46"/>
      <c r="T10" s="46"/>
      <c r="U10" s="46"/>
      <c r="V10" s="46"/>
    </row>
    <row r="11" spans="1:22" s="13" customFormat="1" ht="12" customHeight="1">
      <c r="A11" s="71" t="s">
        <v>6</v>
      </c>
      <c r="B11" s="175" t="s">
        <v>559</v>
      </c>
      <c r="C11" s="145"/>
      <c r="D11" s="147"/>
      <c r="E11" s="147"/>
      <c r="F11" s="147"/>
      <c r="G11" s="147"/>
      <c r="H11" s="131">
        <v>0</v>
      </c>
      <c r="I11" s="175" t="s">
        <v>559</v>
      </c>
      <c r="J11" s="145"/>
      <c r="K11" s="147"/>
      <c r="L11" s="147"/>
      <c r="M11" s="147"/>
      <c r="N11" s="147"/>
      <c r="O11" s="131">
        <f t="shared" si="0"/>
        <v>0</v>
      </c>
      <c r="P11" s="114"/>
      <c r="R11" s="46"/>
      <c r="S11" s="46"/>
      <c r="T11" s="46"/>
      <c r="U11" s="46"/>
      <c r="V11" s="46"/>
    </row>
    <row r="12" spans="1:22" s="13" customFormat="1" ht="12" customHeight="1">
      <c r="A12" s="39" t="s">
        <v>176</v>
      </c>
      <c r="B12" s="175">
        <v>17</v>
      </c>
      <c r="C12" s="148">
        <v>6.3</v>
      </c>
      <c r="D12" s="130">
        <v>8.3000000000000007</v>
      </c>
      <c r="E12" s="130">
        <v>9.9</v>
      </c>
      <c r="F12" s="130">
        <v>10.1</v>
      </c>
      <c r="G12" s="130">
        <v>11.533333333333333</v>
      </c>
      <c r="H12" s="131">
        <v>11.533333333333333</v>
      </c>
      <c r="I12" s="175">
        <v>0</v>
      </c>
      <c r="J12" s="145"/>
      <c r="K12" s="147"/>
      <c r="L12" s="147"/>
      <c r="M12" s="147"/>
      <c r="N12" s="147"/>
      <c r="O12" s="131">
        <f t="shared" si="0"/>
        <v>0</v>
      </c>
      <c r="P12" s="114"/>
      <c r="R12" s="82"/>
      <c r="S12" s="83"/>
      <c r="T12" s="81"/>
      <c r="U12" s="84"/>
      <c r="V12" s="84"/>
    </row>
    <row r="13" spans="1:22" s="13" customFormat="1" ht="12" customHeight="1">
      <c r="A13" s="42" t="s">
        <v>8</v>
      </c>
      <c r="B13" s="175" t="s">
        <v>560</v>
      </c>
      <c r="C13" s="145"/>
      <c r="D13" s="147"/>
      <c r="E13" s="147"/>
      <c r="F13" s="147"/>
      <c r="G13" s="147"/>
      <c r="H13" s="131">
        <v>0</v>
      </c>
      <c r="I13" s="175" t="s">
        <v>560</v>
      </c>
      <c r="J13" s="145"/>
      <c r="K13" s="147"/>
      <c r="L13" s="147"/>
      <c r="M13" s="147"/>
      <c r="N13" s="133"/>
      <c r="O13" s="131">
        <f t="shared" si="0"/>
        <v>0</v>
      </c>
      <c r="P13" s="114"/>
      <c r="R13" s="82"/>
      <c r="S13" s="83"/>
      <c r="T13" s="81"/>
      <c r="U13" s="84"/>
      <c r="V13" s="84"/>
    </row>
    <row r="14" spans="1:22" s="13" customFormat="1" ht="12" customHeight="1">
      <c r="A14" s="42" t="s">
        <v>9</v>
      </c>
      <c r="B14" s="175" t="s">
        <v>559</v>
      </c>
      <c r="C14" s="145"/>
      <c r="D14" s="133"/>
      <c r="E14" s="133"/>
      <c r="F14" s="133"/>
      <c r="G14" s="133"/>
      <c r="H14" s="131">
        <v>0</v>
      </c>
      <c r="I14" s="175" t="s">
        <v>559</v>
      </c>
      <c r="J14" s="145"/>
      <c r="K14" s="133"/>
      <c r="L14" s="133"/>
      <c r="M14" s="133"/>
      <c r="N14" s="133"/>
      <c r="O14" s="131">
        <f t="shared" si="0"/>
        <v>0</v>
      </c>
      <c r="P14" s="115"/>
      <c r="R14" s="82"/>
      <c r="S14" s="85"/>
      <c r="T14" s="81"/>
      <c r="U14" s="84"/>
      <c r="V14" s="84"/>
    </row>
    <row r="15" spans="1:22" s="13" customFormat="1" ht="12" customHeight="1">
      <c r="A15" s="39" t="s">
        <v>50</v>
      </c>
      <c r="B15" s="175">
        <v>42</v>
      </c>
      <c r="C15" s="148">
        <v>21.8</v>
      </c>
      <c r="D15" s="130">
        <v>73.900000000000006</v>
      </c>
      <c r="E15" s="130">
        <v>73</v>
      </c>
      <c r="F15" s="130">
        <v>76.099999999999994</v>
      </c>
      <c r="G15" s="130">
        <v>81.599999999999994</v>
      </c>
      <c r="H15" s="131">
        <v>42</v>
      </c>
      <c r="I15" s="175">
        <v>42</v>
      </c>
      <c r="J15" s="148">
        <v>21.8</v>
      </c>
      <c r="K15" s="130">
        <v>73.900000000000006</v>
      </c>
      <c r="L15" s="130">
        <v>73</v>
      </c>
      <c r="M15" s="130">
        <v>76.099999999999994</v>
      </c>
      <c r="N15" s="130">
        <f>SUM(J15:M15)/3</f>
        <v>81.599999999999994</v>
      </c>
      <c r="O15" s="131">
        <f t="shared" si="0"/>
        <v>42</v>
      </c>
      <c r="P15" s="154">
        <f>N15/I15</f>
        <v>1.9428571428571426</v>
      </c>
      <c r="R15" s="82"/>
      <c r="S15" s="85"/>
      <c r="T15" s="81"/>
      <c r="U15" s="84"/>
      <c r="V15" s="84"/>
    </row>
    <row r="16" spans="1:22" s="13" customFormat="1" ht="12" customHeight="1">
      <c r="A16" s="42" t="s">
        <v>11</v>
      </c>
      <c r="B16" s="175" t="s">
        <v>560</v>
      </c>
      <c r="C16" s="145"/>
      <c r="D16" s="133"/>
      <c r="E16" s="133"/>
      <c r="F16" s="133"/>
      <c r="G16" s="133"/>
      <c r="H16" s="131">
        <v>0</v>
      </c>
      <c r="I16" s="175" t="s">
        <v>560</v>
      </c>
      <c r="J16" s="145"/>
      <c r="K16" s="133"/>
      <c r="L16" s="133"/>
      <c r="M16" s="133"/>
      <c r="N16" s="133"/>
      <c r="O16" s="131">
        <f t="shared" si="0"/>
        <v>0</v>
      </c>
      <c r="P16" s="115"/>
      <c r="R16" s="46"/>
      <c r="S16" s="46"/>
      <c r="T16" s="46"/>
      <c r="U16" s="46"/>
      <c r="V16" s="46"/>
    </row>
    <row r="17" spans="1:22" s="13" customFormat="1" ht="12" customHeight="1">
      <c r="A17" s="42" t="s">
        <v>12</v>
      </c>
      <c r="B17" s="175" t="s">
        <v>559</v>
      </c>
      <c r="C17" s="145"/>
      <c r="D17" s="147"/>
      <c r="E17" s="147"/>
      <c r="F17" s="147"/>
      <c r="G17" s="147"/>
      <c r="H17" s="131">
        <v>0</v>
      </c>
      <c r="I17" s="175" t="s">
        <v>559</v>
      </c>
      <c r="J17" s="145"/>
      <c r="K17" s="147"/>
      <c r="L17" s="147"/>
      <c r="M17" s="147"/>
      <c r="N17" s="133"/>
      <c r="O17" s="131">
        <f t="shared" si="0"/>
        <v>0</v>
      </c>
      <c r="P17" s="114"/>
      <c r="R17" s="46"/>
      <c r="S17" s="46"/>
      <c r="T17" s="46"/>
      <c r="U17" s="46"/>
      <c r="V17" s="46"/>
    </row>
    <row r="18" spans="1:22" s="13" customFormat="1" ht="12" customHeight="1">
      <c r="A18" s="42" t="s">
        <v>13</v>
      </c>
      <c r="B18" s="175" t="s">
        <v>559</v>
      </c>
      <c r="C18" s="145"/>
      <c r="D18" s="133"/>
      <c r="E18" s="133"/>
      <c r="F18" s="133"/>
      <c r="G18" s="133"/>
      <c r="H18" s="131">
        <v>0</v>
      </c>
      <c r="I18" s="175" t="s">
        <v>559</v>
      </c>
      <c r="J18" s="145"/>
      <c r="K18" s="133"/>
      <c r="L18" s="133"/>
      <c r="M18" s="133"/>
      <c r="N18" s="133"/>
      <c r="O18" s="131">
        <f t="shared" si="0"/>
        <v>0</v>
      </c>
      <c r="P18" s="115"/>
      <c r="R18" s="46"/>
      <c r="S18" s="46"/>
      <c r="T18" s="46"/>
      <c r="U18" s="46"/>
      <c r="V18" s="46"/>
    </row>
    <row r="19" spans="1:22" s="13" customFormat="1" ht="12" customHeight="1">
      <c r="A19" s="42" t="s">
        <v>14</v>
      </c>
      <c r="B19" s="175" t="s">
        <v>559</v>
      </c>
      <c r="C19" s="145"/>
      <c r="D19" s="147"/>
      <c r="E19" s="147"/>
      <c r="F19" s="147"/>
      <c r="G19" s="147"/>
      <c r="H19" s="131">
        <v>0</v>
      </c>
      <c r="I19" s="175" t="s">
        <v>559</v>
      </c>
      <c r="J19" s="145"/>
      <c r="K19" s="147"/>
      <c r="L19" s="147"/>
      <c r="M19" s="147"/>
      <c r="N19" s="133"/>
      <c r="O19" s="131">
        <f t="shared" si="0"/>
        <v>0</v>
      </c>
      <c r="P19" s="114"/>
      <c r="R19" s="46"/>
      <c r="S19" s="46"/>
      <c r="T19" s="46"/>
      <c r="U19" s="46"/>
      <c r="V19" s="46"/>
    </row>
    <row r="20" spans="1:22" s="13" customFormat="1" ht="12" customHeight="1">
      <c r="A20" s="42" t="s">
        <v>15</v>
      </c>
      <c r="B20" s="175" t="s">
        <v>559</v>
      </c>
      <c r="C20" s="145"/>
      <c r="D20" s="133"/>
      <c r="E20" s="133"/>
      <c r="F20" s="133"/>
      <c r="G20" s="133"/>
      <c r="H20" s="131">
        <v>0</v>
      </c>
      <c r="I20" s="175" t="s">
        <v>559</v>
      </c>
      <c r="J20" s="145"/>
      <c r="K20" s="133"/>
      <c r="L20" s="133"/>
      <c r="M20" s="133"/>
      <c r="N20" s="133"/>
      <c r="O20" s="131">
        <f t="shared" si="0"/>
        <v>0</v>
      </c>
      <c r="P20" s="115"/>
      <c r="R20" s="46"/>
      <c r="S20" s="46"/>
      <c r="T20" s="46"/>
      <c r="U20" s="46"/>
      <c r="V20" s="46"/>
    </row>
    <row r="21" spans="1:22" s="13" customFormat="1" ht="12" customHeight="1">
      <c r="A21" s="42" t="s">
        <v>16</v>
      </c>
      <c r="B21" s="175" t="s">
        <v>559</v>
      </c>
      <c r="C21" s="145"/>
      <c r="D21" s="147"/>
      <c r="E21" s="147"/>
      <c r="F21" s="147"/>
      <c r="G21" s="147"/>
      <c r="H21" s="131">
        <v>0</v>
      </c>
      <c r="I21" s="175" t="s">
        <v>559</v>
      </c>
      <c r="J21" s="145"/>
      <c r="K21" s="147"/>
      <c r="L21" s="147"/>
      <c r="M21" s="147"/>
      <c r="N21" s="133"/>
      <c r="O21" s="131">
        <f t="shared" si="0"/>
        <v>0</v>
      </c>
      <c r="P21" s="114"/>
      <c r="R21" s="46"/>
      <c r="S21" s="46"/>
      <c r="T21" s="46"/>
      <c r="U21" s="46"/>
      <c r="V21" s="46"/>
    </row>
    <row r="22" spans="1:22" s="13" customFormat="1" ht="12" customHeight="1">
      <c r="A22" s="39" t="s">
        <v>61</v>
      </c>
      <c r="B22" s="175">
        <v>32</v>
      </c>
      <c r="C22" s="148"/>
      <c r="D22" s="148">
        <v>36.9</v>
      </c>
      <c r="E22" s="148"/>
      <c r="F22" s="148">
        <v>36.6</v>
      </c>
      <c r="G22" s="130">
        <v>36.75</v>
      </c>
      <c r="H22" s="131">
        <v>32</v>
      </c>
      <c r="I22" s="175">
        <v>32</v>
      </c>
      <c r="J22" s="148"/>
      <c r="K22" s="130">
        <v>36.9</v>
      </c>
      <c r="L22" s="130"/>
      <c r="M22" s="130">
        <v>36.6</v>
      </c>
      <c r="N22" s="130">
        <f>SUM(J22:M22)/2</f>
        <v>36.75</v>
      </c>
      <c r="O22" s="131">
        <f t="shared" si="0"/>
        <v>32</v>
      </c>
      <c r="P22" s="154">
        <f>N22/I22</f>
        <v>1.1484375</v>
      </c>
      <c r="R22" s="46"/>
      <c r="S22" s="46"/>
      <c r="T22" s="46"/>
      <c r="U22" s="46"/>
      <c r="V22" s="46"/>
    </row>
    <row r="23" spans="1:22" s="13" customFormat="1" ht="12" customHeight="1">
      <c r="A23" s="42" t="s">
        <v>18</v>
      </c>
      <c r="B23" s="175" t="s">
        <v>560</v>
      </c>
      <c r="C23" s="145"/>
      <c r="D23" s="133"/>
      <c r="E23" s="133"/>
      <c r="F23" s="133"/>
      <c r="G23" s="133"/>
      <c r="H23" s="131">
        <v>0</v>
      </c>
      <c r="I23" s="175" t="s">
        <v>560</v>
      </c>
      <c r="J23" s="145"/>
      <c r="K23" s="133"/>
      <c r="L23" s="133"/>
      <c r="M23" s="133"/>
      <c r="N23" s="133"/>
      <c r="O23" s="131">
        <f t="shared" si="0"/>
        <v>0</v>
      </c>
      <c r="P23" s="114"/>
      <c r="R23" s="46"/>
      <c r="S23" s="46"/>
      <c r="T23" s="46"/>
      <c r="U23" s="46"/>
      <c r="V23" s="46"/>
    </row>
    <row r="24" spans="1:22" s="13" customFormat="1" ht="12" customHeight="1">
      <c r="A24" s="39" t="s">
        <v>51</v>
      </c>
      <c r="B24" s="175">
        <v>74</v>
      </c>
      <c r="C24" s="148">
        <v>28.9</v>
      </c>
      <c r="D24" s="148">
        <v>79.7</v>
      </c>
      <c r="E24" s="148">
        <v>88.1</v>
      </c>
      <c r="F24" s="148">
        <v>94.7</v>
      </c>
      <c r="G24" s="130">
        <v>97.133333333333326</v>
      </c>
      <c r="H24" s="131">
        <v>74</v>
      </c>
      <c r="I24" s="175">
        <v>74</v>
      </c>
      <c r="J24" s="148">
        <v>28.9</v>
      </c>
      <c r="K24" s="130">
        <v>79.7</v>
      </c>
      <c r="L24" s="130">
        <v>88.1</v>
      </c>
      <c r="M24" s="148">
        <v>94.7</v>
      </c>
      <c r="N24" s="130">
        <f>SUM(J24:M24)/3</f>
        <v>97.133333333333326</v>
      </c>
      <c r="O24" s="131">
        <f t="shared" si="0"/>
        <v>74</v>
      </c>
      <c r="P24" s="154">
        <f>N24/I24</f>
        <v>1.3126126126126125</v>
      </c>
      <c r="R24" s="46"/>
      <c r="S24" s="46"/>
      <c r="T24" s="46"/>
      <c r="U24" s="46"/>
      <c r="V24" s="46"/>
    </row>
    <row r="25" spans="1:22" s="13" customFormat="1" ht="12" customHeight="1">
      <c r="A25" s="71" t="s">
        <v>19</v>
      </c>
      <c r="B25" s="175" t="s">
        <v>560</v>
      </c>
      <c r="C25" s="145"/>
      <c r="D25" s="147"/>
      <c r="E25" s="147"/>
      <c r="F25" s="147"/>
      <c r="G25" s="147"/>
      <c r="H25" s="131">
        <v>0</v>
      </c>
      <c r="I25" s="175" t="s">
        <v>560</v>
      </c>
      <c r="J25" s="145"/>
      <c r="K25" s="147"/>
      <c r="L25" s="147"/>
      <c r="M25" s="147"/>
      <c r="N25" s="147"/>
      <c r="O25" s="131">
        <f t="shared" si="0"/>
        <v>0</v>
      </c>
      <c r="P25" s="114"/>
      <c r="R25" s="46"/>
      <c r="S25" s="46"/>
      <c r="T25" s="46"/>
      <c r="U25" s="46"/>
      <c r="V25" s="46"/>
    </row>
    <row r="26" spans="1:22" s="13" customFormat="1" ht="12" customHeight="1">
      <c r="A26" s="71" t="s">
        <v>39</v>
      </c>
      <c r="B26" s="175" t="s">
        <v>559</v>
      </c>
      <c r="C26" s="145"/>
      <c r="D26" s="133"/>
      <c r="E26" s="133"/>
      <c r="F26" s="133"/>
      <c r="G26" s="133"/>
      <c r="H26" s="131">
        <v>0</v>
      </c>
      <c r="I26" s="175" t="s">
        <v>559</v>
      </c>
      <c r="J26" s="145"/>
      <c r="K26" s="133"/>
      <c r="L26" s="133"/>
      <c r="M26" s="133"/>
      <c r="N26" s="133"/>
      <c r="O26" s="131">
        <f t="shared" si="0"/>
        <v>0</v>
      </c>
      <c r="P26" s="115"/>
      <c r="R26" s="46"/>
      <c r="S26" s="46"/>
      <c r="T26" s="46"/>
      <c r="U26" s="46"/>
      <c r="V26" s="46"/>
    </row>
    <row r="27" spans="1:22" s="13" customFormat="1" ht="12" customHeight="1">
      <c r="A27" s="71" t="s">
        <v>21</v>
      </c>
      <c r="B27" s="175" t="s">
        <v>559</v>
      </c>
      <c r="C27" s="145"/>
      <c r="D27" s="147"/>
      <c r="E27" s="147"/>
      <c r="F27" s="147"/>
      <c r="G27" s="147"/>
      <c r="H27" s="131">
        <v>0</v>
      </c>
      <c r="I27" s="175" t="s">
        <v>559</v>
      </c>
      <c r="J27" s="145"/>
      <c r="K27" s="147"/>
      <c r="L27" s="147"/>
      <c r="M27" s="147"/>
      <c r="N27" s="147"/>
      <c r="O27" s="131">
        <f t="shared" si="0"/>
        <v>0</v>
      </c>
      <c r="P27" s="114"/>
      <c r="R27" s="46"/>
      <c r="S27" s="46"/>
      <c r="T27" s="46"/>
      <c r="U27" s="46"/>
      <c r="V27" s="46"/>
    </row>
    <row r="28" spans="1:22" s="13" customFormat="1" ht="12" customHeight="1">
      <c r="A28" s="71" t="s">
        <v>22</v>
      </c>
      <c r="B28" s="129" t="s">
        <v>559</v>
      </c>
      <c r="C28" s="145"/>
      <c r="D28" s="133"/>
      <c r="E28" s="133"/>
      <c r="F28" s="133"/>
      <c r="G28" s="133"/>
      <c r="H28" s="131">
        <v>0</v>
      </c>
      <c r="I28" s="129" t="s">
        <v>559</v>
      </c>
      <c r="J28" s="145"/>
      <c r="K28" s="133"/>
      <c r="L28" s="133"/>
      <c r="M28" s="133"/>
      <c r="N28" s="133"/>
      <c r="O28" s="131">
        <f t="shared" si="0"/>
        <v>0</v>
      </c>
      <c r="P28" s="115"/>
      <c r="R28" s="46"/>
      <c r="S28" s="46"/>
      <c r="T28" s="46"/>
      <c r="U28" s="46"/>
      <c r="V28" s="46"/>
    </row>
    <row r="29" spans="1:22" s="13" customFormat="1" ht="12" customHeight="1">
      <c r="A29" s="70" t="s">
        <v>23</v>
      </c>
      <c r="B29" s="129" t="s">
        <v>559</v>
      </c>
      <c r="C29" s="145"/>
      <c r="D29" s="147"/>
      <c r="E29" s="147"/>
      <c r="F29" s="147"/>
      <c r="G29" s="147"/>
      <c r="H29" s="131">
        <v>0</v>
      </c>
      <c r="I29" s="129" t="s">
        <v>559</v>
      </c>
      <c r="J29" s="145"/>
      <c r="K29" s="147"/>
      <c r="L29" s="147"/>
      <c r="M29" s="147"/>
      <c r="N29" s="147"/>
      <c r="O29" s="131">
        <f t="shared" si="0"/>
        <v>0</v>
      </c>
      <c r="P29" s="114"/>
      <c r="Q29" s="16"/>
      <c r="R29" s="46"/>
      <c r="S29" s="46"/>
      <c r="T29" s="46"/>
      <c r="U29" s="46"/>
      <c r="V29" s="46"/>
    </row>
    <row r="30" spans="1:22" s="13" customFormat="1" ht="12" customHeight="1">
      <c r="A30" s="71" t="s">
        <v>38</v>
      </c>
      <c r="B30" s="129" t="s">
        <v>559</v>
      </c>
      <c r="C30" s="145"/>
      <c r="D30" s="133"/>
      <c r="E30" s="133"/>
      <c r="F30" s="133"/>
      <c r="G30" s="133"/>
      <c r="H30" s="131">
        <v>0</v>
      </c>
      <c r="I30" s="129" t="s">
        <v>559</v>
      </c>
      <c r="J30" s="145"/>
      <c r="K30" s="133"/>
      <c r="L30" s="133"/>
      <c r="M30" s="133"/>
      <c r="N30" s="133"/>
      <c r="O30" s="131">
        <f t="shared" si="0"/>
        <v>0</v>
      </c>
      <c r="P30" s="115"/>
      <c r="R30" s="46"/>
      <c r="S30" s="46"/>
      <c r="T30" s="46"/>
      <c r="U30" s="46"/>
      <c r="V30" s="46"/>
    </row>
    <row r="31" spans="1:22" s="13" customFormat="1" ht="12" customHeight="1">
      <c r="A31" s="71" t="s">
        <v>25</v>
      </c>
      <c r="B31" s="129" t="s">
        <v>559</v>
      </c>
      <c r="C31" s="145"/>
      <c r="D31" s="147"/>
      <c r="E31" s="147"/>
      <c r="F31" s="147"/>
      <c r="G31" s="147"/>
      <c r="H31" s="131">
        <v>0</v>
      </c>
      <c r="I31" s="129" t="s">
        <v>559</v>
      </c>
      <c r="J31" s="145"/>
      <c r="K31" s="147"/>
      <c r="L31" s="147"/>
      <c r="M31" s="147"/>
      <c r="N31" s="147"/>
      <c r="O31" s="131">
        <f t="shared" si="0"/>
        <v>0</v>
      </c>
      <c r="P31" s="114"/>
      <c r="R31" s="46"/>
      <c r="S31" s="46"/>
      <c r="T31" s="46"/>
      <c r="U31" s="46"/>
      <c r="V31" s="46"/>
    </row>
    <row r="32" spans="1:22" s="13" customFormat="1" ht="12" customHeight="1">
      <c r="A32" s="71" t="s">
        <v>26</v>
      </c>
      <c r="B32" s="129" t="s">
        <v>559</v>
      </c>
      <c r="C32" s="145"/>
      <c r="D32" s="133"/>
      <c r="E32" s="133"/>
      <c r="F32" s="133"/>
      <c r="G32" s="133"/>
      <c r="H32" s="131">
        <v>0</v>
      </c>
      <c r="I32" s="129" t="s">
        <v>559</v>
      </c>
      <c r="J32" s="145"/>
      <c r="K32" s="133"/>
      <c r="L32" s="133"/>
      <c r="M32" s="133"/>
      <c r="N32" s="133"/>
      <c r="O32" s="131">
        <f t="shared" si="0"/>
        <v>0</v>
      </c>
      <c r="P32" s="115"/>
      <c r="R32" s="46"/>
      <c r="S32" s="46"/>
      <c r="T32" s="46"/>
      <c r="U32" s="46"/>
      <c r="V32" s="46"/>
    </row>
    <row r="33" spans="1:22" s="13" customFormat="1" ht="12" customHeight="1">
      <c r="A33" s="196" t="s">
        <v>27</v>
      </c>
      <c r="B33" s="129" t="s">
        <v>559</v>
      </c>
      <c r="C33" s="145"/>
      <c r="D33" s="147"/>
      <c r="E33" s="147"/>
      <c r="F33" s="147"/>
      <c r="G33" s="147"/>
      <c r="H33" s="131">
        <v>0</v>
      </c>
      <c r="I33" s="129" t="s">
        <v>559</v>
      </c>
      <c r="J33" s="145"/>
      <c r="K33" s="147"/>
      <c r="L33" s="147"/>
      <c r="M33" s="147"/>
      <c r="N33" s="147"/>
      <c r="O33" s="131">
        <f t="shared" si="0"/>
        <v>0</v>
      </c>
      <c r="P33" s="114"/>
      <c r="R33" s="46"/>
      <c r="S33" s="46"/>
      <c r="T33" s="46"/>
      <c r="U33" s="46"/>
      <c r="V33" s="46"/>
    </row>
    <row r="34" spans="1:22" s="13" customFormat="1" ht="12" customHeight="1">
      <c r="A34" s="71" t="s">
        <v>28</v>
      </c>
      <c r="B34" s="129" t="s">
        <v>559</v>
      </c>
      <c r="C34" s="145"/>
      <c r="D34" s="133"/>
      <c r="E34" s="133"/>
      <c r="F34" s="133"/>
      <c r="G34" s="133"/>
      <c r="H34" s="131">
        <v>0</v>
      </c>
      <c r="I34" s="129" t="s">
        <v>559</v>
      </c>
      <c r="J34" s="145"/>
      <c r="K34" s="133"/>
      <c r="L34" s="133"/>
      <c r="M34" s="133"/>
      <c r="N34" s="133"/>
      <c r="O34" s="131">
        <f t="shared" si="0"/>
        <v>0</v>
      </c>
      <c r="P34" s="115"/>
      <c r="R34" s="46"/>
      <c r="S34" s="46"/>
      <c r="T34" s="46"/>
      <c r="U34" s="46"/>
      <c r="V34" s="46"/>
    </row>
    <row r="35" spans="1:22" s="13" customFormat="1" ht="12" customHeight="1" thickBot="1">
      <c r="A35" s="72" t="s">
        <v>29</v>
      </c>
      <c r="B35" s="189" t="s">
        <v>559</v>
      </c>
      <c r="C35" s="190"/>
      <c r="D35" s="191"/>
      <c r="E35" s="191"/>
      <c r="F35" s="191"/>
      <c r="G35" s="191"/>
      <c r="H35" s="192">
        <v>0</v>
      </c>
      <c r="I35" s="189" t="s">
        <v>559</v>
      </c>
      <c r="J35" s="190"/>
      <c r="K35" s="191"/>
      <c r="L35" s="191"/>
      <c r="M35" s="191"/>
      <c r="N35" s="191"/>
      <c r="O35" s="131">
        <f t="shared" si="0"/>
        <v>0</v>
      </c>
      <c r="P35" s="186"/>
      <c r="R35" s="46"/>
      <c r="S35" s="46"/>
      <c r="T35" s="46"/>
      <c r="U35" s="46"/>
      <c r="V35" s="46"/>
    </row>
    <row r="36" spans="1:22" s="15" customFormat="1" ht="15.75" thickBot="1">
      <c r="A36" s="187" t="s">
        <v>32</v>
      </c>
      <c r="B36" s="182">
        <v>165</v>
      </c>
      <c r="C36" s="183">
        <v>57</v>
      </c>
      <c r="D36" s="183">
        <v>198.8</v>
      </c>
      <c r="E36" s="183">
        <v>171</v>
      </c>
      <c r="F36" s="183">
        <v>217.5</v>
      </c>
      <c r="G36" s="183">
        <v>227.01666666666665</v>
      </c>
      <c r="H36" s="184">
        <v>159.53333333333333</v>
      </c>
      <c r="I36" s="182">
        <f>SUM(I6:I35)</f>
        <v>148</v>
      </c>
      <c r="J36" s="183">
        <f>SUM(J6:J35)</f>
        <v>50.7</v>
      </c>
      <c r="K36" s="183">
        <f t="shared" ref="K36:N36" si="1">SUM(K6:K35)</f>
        <v>190.5</v>
      </c>
      <c r="L36" s="183">
        <f t="shared" si="1"/>
        <v>161.1</v>
      </c>
      <c r="M36" s="183">
        <f t="shared" si="1"/>
        <v>207.39999999999998</v>
      </c>
      <c r="N36" s="183">
        <f t="shared" si="1"/>
        <v>215.48333333333332</v>
      </c>
      <c r="O36" s="184">
        <f t="shared" ref="O36" si="2">SUM(O6:O35)</f>
        <v>148</v>
      </c>
      <c r="P36" s="188">
        <f>N36/I36</f>
        <v>1.4559684684684684</v>
      </c>
      <c r="R36" s="52"/>
      <c r="S36" s="52"/>
      <c r="T36" s="52"/>
      <c r="U36" s="52"/>
      <c r="V36" s="52"/>
    </row>
    <row r="37" spans="1:22" ht="12" customHeight="1" thickTop="1">
      <c r="A37" s="22" t="s">
        <v>537</v>
      </c>
      <c r="B37" s="22"/>
      <c r="C37" s="22"/>
      <c r="D37" s="22"/>
      <c r="E37" s="22"/>
      <c r="F37" s="22"/>
      <c r="G37" s="22"/>
      <c r="H37" s="69"/>
      <c r="I37" s="22"/>
      <c r="J37" s="22"/>
      <c r="K37" s="22"/>
      <c r="L37" s="59"/>
      <c r="M37" s="59"/>
      <c r="N37" s="22"/>
      <c r="O37" s="69"/>
      <c r="P37" s="69" t="str">
        <f>Data!$X$1</f>
        <v>tdulany</v>
      </c>
    </row>
    <row r="38" spans="1:22" ht="12" customHeight="1">
      <c r="A38" s="22" t="s">
        <v>118</v>
      </c>
      <c r="B38" s="68"/>
      <c r="C38" s="22"/>
      <c r="D38" s="22"/>
      <c r="E38" s="22"/>
      <c r="F38" s="22"/>
      <c r="G38" s="22"/>
      <c r="H38" s="76"/>
      <c r="I38" s="22"/>
      <c r="J38" s="22"/>
      <c r="K38" s="22"/>
      <c r="L38" s="59"/>
      <c r="M38" s="59"/>
      <c r="N38" s="22"/>
      <c r="O38" s="76"/>
      <c r="P38" s="76">
        <f>Data!$X$2</f>
        <v>45480</v>
      </c>
    </row>
    <row r="39" spans="1:22" ht="12" customHeight="1">
      <c r="A39" s="22" t="s">
        <v>620</v>
      </c>
      <c r="B39" s="68"/>
      <c r="C39" s="22"/>
      <c r="D39" s="22"/>
      <c r="E39" s="22"/>
      <c r="F39" s="22"/>
      <c r="G39" s="22"/>
      <c r="H39" s="76"/>
      <c r="I39" s="22"/>
      <c r="J39" s="22"/>
      <c r="K39" s="22"/>
      <c r="L39" s="59"/>
      <c r="M39" s="59"/>
      <c r="N39" s="22"/>
      <c r="O39" s="76"/>
      <c r="P39" s="76"/>
    </row>
    <row r="40" spans="1:22" ht="12" customHeight="1">
      <c r="A40" s="22" t="s">
        <v>60</v>
      </c>
      <c r="B40" s="22"/>
      <c r="C40" s="168"/>
      <c r="D40" s="168"/>
      <c r="E40" s="168"/>
      <c r="F40" s="168"/>
      <c r="G40" s="168"/>
      <c r="H40" s="69"/>
      <c r="I40" s="168"/>
      <c r="J40" s="168"/>
      <c r="K40" s="168"/>
      <c r="L40" s="168"/>
      <c r="M40" s="168"/>
      <c r="N40" s="168"/>
      <c r="O40" s="168"/>
      <c r="P40" s="69"/>
    </row>
    <row r="41" spans="1:22" ht="12" customHeight="1">
      <c r="A41" s="22" t="s">
        <v>538</v>
      </c>
      <c r="B41" s="22"/>
      <c r="C41" s="22"/>
      <c r="D41" s="22"/>
      <c r="E41" s="22"/>
      <c r="F41" s="22"/>
      <c r="G41" s="22"/>
      <c r="H41" s="69"/>
      <c r="I41" s="22"/>
      <c r="J41" s="22"/>
      <c r="K41" s="22"/>
      <c r="L41" s="59"/>
      <c r="M41" s="60"/>
      <c r="N41" s="22"/>
      <c r="O41" s="69"/>
      <c r="P41" s="69"/>
    </row>
    <row r="42" spans="1:22" ht="12" customHeight="1">
      <c r="A42" s="13"/>
      <c r="B42" s="22"/>
      <c r="C42" s="61"/>
      <c r="D42" s="22"/>
      <c r="E42" s="22"/>
      <c r="F42" s="22"/>
      <c r="G42" s="22"/>
      <c r="H42" s="69"/>
      <c r="I42" s="22"/>
      <c r="J42" s="22"/>
      <c r="K42" s="4"/>
      <c r="L42" s="22"/>
      <c r="M42" s="22"/>
      <c r="N42" s="22"/>
      <c r="O42" s="69"/>
      <c r="P42" s="22"/>
    </row>
    <row r="43" spans="1:22" ht="12" customHeight="1">
      <c r="A43" s="13"/>
      <c r="H43" s="69"/>
      <c r="O43" s="69"/>
    </row>
    <row r="44" spans="1:22" s="15" customFormat="1" ht="12" customHeight="1">
      <c r="A44" s="15" t="s">
        <v>43</v>
      </c>
      <c r="H44" s="167"/>
      <c r="L44" s="5"/>
      <c r="M44" s="5"/>
      <c r="O44" s="167"/>
      <c r="P44" s="13"/>
    </row>
    <row r="45" spans="1:22" s="15" customFormat="1" ht="12" customHeight="1" thickBot="1">
      <c r="A45" s="15" t="s">
        <v>77</v>
      </c>
      <c r="H45" s="167"/>
      <c r="L45" s="5"/>
      <c r="M45" s="5"/>
      <c r="O45" s="167"/>
      <c r="P45" s="13"/>
    </row>
    <row r="46" spans="1:22" s="15" customFormat="1" ht="12" customHeight="1">
      <c r="A46" s="86"/>
      <c r="B46" s="91"/>
      <c r="C46" s="109" t="s">
        <v>733</v>
      </c>
      <c r="D46" s="109" t="s">
        <v>734</v>
      </c>
      <c r="E46" s="109" t="s">
        <v>735</v>
      </c>
      <c r="F46" s="109" t="s">
        <v>736</v>
      </c>
      <c r="G46" s="109" t="s">
        <v>615</v>
      </c>
      <c r="H46" s="91" t="s">
        <v>615</v>
      </c>
      <c r="I46" s="91"/>
      <c r="J46" s="109" t="str">
        <f>CONCATENATE("Summer ",MID(Data!$X$3,3,2))</f>
        <v>Summer 23</v>
      </c>
      <c r="K46" s="109" t="str">
        <f>CONCATENATE("Fall ",MID(Data!$X$3,3,2))</f>
        <v>Fall 23</v>
      </c>
      <c r="L46" s="109" t="str">
        <f>CONCATENATE("Winter ",MID(Data!$X$3,6,2))</f>
        <v>Winter 24</v>
      </c>
      <c r="M46" s="109" t="str">
        <f>CONCATENATE("Spring ",MID(Data!$X$3,6,2))</f>
        <v>Spring 24</v>
      </c>
      <c r="N46" s="110" t="str">
        <f>Data!$X$3</f>
        <v>2023-24</v>
      </c>
      <c r="O46" s="91" t="str">
        <f>Data!$X$3</f>
        <v>2023-24</v>
      </c>
      <c r="P46" s="87"/>
    </row>
    <row r="47" spans="1:22" s="15" customFormat="1" ht="12" customHeight="1" thickBot="1">
      <c r="A47" s="127" t="s">
        <v>37</v>
      </c>
      <c r="B47" s="92"/>
      <c r="C47" s="118" t="s">
        <v>173</v>
      </c>
      <c r="D47" s="118" t="s">
        <v>173</v>
      </c>
      <c r="E47" s="118" t="s">
        <v>173</v>
      </c>
      <c r="F47" s="118" t="s">
        <v>173</v>
      </c>
      <c r="G47" s="119" t="s">
        <v>173</v>
      </c>
      <c r="H47" s="92" t="s">
        <v>532</v>
      </c>
      <c r="I47" s="92"/>
      <c r="J47" s="118" t="s">
        <v>173</v>
      </c>
      <c r="K47" s="118" t="s">
        <v>173</v>
      </c>
      <c r="L47" s="118" t="s">
        <v>173</v>
      </c>
      <c r="M47" s="118" t="s">
        <v>173</v>
      </c>
      <c r="N47" s="119" t="s">
        <v>173</v>
      </c>
      <c r="O47" s="92" t="s">
        <v>532</v>
      </c>
      <c r="P47" s="88"/>
    </row>
    <row r="48" spans="1:22" s="15" customFormat="1" ht="12" customHeight="1">
      <c r="A48" s="70" t="s">
        <v>80</v>
      </c>
      <c r="B48" s="146"/>
      <c r="C48" s="145"/>
      <c r="D48" s="145"/>
      <c r="E48" s="145"/>
      <c r="F48" s="145"/>
      <c r="G48" s="145"/>
      <c r="H48" s="389"/>
      <c r="I48" s="146"/>
      <c r="J48" s="145"/>
      <c r="K48" s="145"/>
      <c r="L48" s="133"/>
      <c r="M48" s="133"/>
      <c r="N48" s="145"/>
      <c r="O48" s="389"/>
      <c r="P48" s="123"/>
    </row>
    <row r="49" spans="1:16" s="15" customFormat="1" ht="12">
      <c r="A49" s="71" t="s">
        <v>78</v>
      </c>
      <c r="B49" s="146"/>
      <c r="C49" s="145"/>
      <c r="D49" s="145"/>
      <c r="E49" s="145"/>
      <c r="F49" s="145"/>
      <c r="G49" s="145"/>
      <c r="H49" s="389"/>
      <c r="I49" s="146"/>
      <c r="J49" s="145"/>
      <c r="K49" s="145"/>
      <c r="L49" s="133"/>
      <c r="M49" s="133"/>
      <c r="N49" s="145"/>
      <c r="O49" s="389"/>
      <c r="P49" s="123"/>
    </row>
    <row r="50" spans="1:16" s="15" customFormat="1" ht="12">
      <c r="A50" s="124" t="s">
        <v>626</v>
      </c>
      <c r="B50" s="146"/>
      <c r="C50" s="148"/>
      <c r="D50" s="148"/>
      <c r="E50" s="148"/>
      <c r="F50" s="148"/>
      <c r="G50" s="148"/>
      <c r="H50" s="389"/>
      <c r="I50" s="146"/>
      <c r="J50" s="148"/>
      <c r="K50" s="148"/>
      <c r="L50" s="148"/>
      <c r="M50" s="148"/>
      <c r="N50" s="148"/>
      <c r="O50" s="389"/>
      <c r="P50" s="123"/>
    </row>
    <row r="51" spans="1:16" s="15" customFormat="1" ht="12">
      <c r="A51" s="71" t="s">
        <v>81</v>
      </c>
      <c r="B51" s="146"/>
      <c r="C51" s="145"/>
      <c r="D51" s="145"/>
      <c r="E51" s="145"/>
      <c r="F51" s="145"/>
      <c r="G51" s="145">
        <v>0</v>
      </c>
      <c r="H51" s="389">
        <v>0</v>
      </c>
      <c r="I51" s="146"/>
      <c r="J51" s="145"/>
      <c r="K51" s="145"/>
      <c r="L51" s="133"/>
      <c r="M51" s="133"/>
      <c r="N51" s="145">
        <f t="shared" ref="N51:N57" si="3">(J51+K51+L51+M51)/3</f>
        <v>0</v>
      </c>
      <c r="O51" s="389">
        <f>IF(N$55&gt;0,(N51/N$55)*O$26,0)</f>
        <v>0</v>
      </c>
      <c r="P51" s="123"/>
    </row>
    <row r="52" spans="1:16" s="15" customFormat="1" ht="12">
      <c r="A52" s="71" t="s">
        <v>54</v>
      </c>
      <c r="B52" s="146"/>
      <c r="C52" s="145"/>
      <c r="D52" s="145"/>
      <c r="E52" s="145"/>
      <c r="F52" s="145"/>
      <c r="G52" s="145">
        <v>0</v>
      </c>
      <c r="H52" s="389">
        <v>0</v>
      </c>
      <c r="I52" s="146"/>
      <c r="J52" s="145"/>
      <c r="K52" s="145"/>
      <c r="L52" s="133"/>
      <c r="M52" s="133"/>
      <c r="N52" s="145">
        <f t="shared" si="3"/>
        <v>0</v>
      </c>
      <c r="O52" s="389">
        <f>IF(N$55&gt;0,(N52/N$55)*O$26,0)</f>
        <v>0</v>
      </c>
      <c r="P52" s="123"/>
    </row>
    <row r="53" spans="1:16" s="15" customFormat="1" ht="12">
      <c r="A53" s="71" t="s">
        <v>44</v>
      </c>
      <c r="B53" s="146"/>
      <c r="C53" s="145"/>
      <c r="D53" s="145"/>
      <c r="E53" s="145"/>
      <c r="F53" s="145"/>
      <c r="G53" s="145">
        <v>0</v>
      </c>
      <c r="H53" s="389">
        <v>0</v>
      </c>
      <c r="I53" s="146"/>
      <c r="J53" s="145"/>
      <c r="K53" s="145"/>
      <c r="L53" s="133"/>
      <c r="M53" s="133"/>
      <c r="N53" s="145">
        <f t="shared" si="3"/>
        <v>0</v>
      </c>
      <c r="O53" s="389">
        <f>IF(N$55&gt;0,(N53/N$55)*O$26,0)</f>
        <v>0</v>
      </c>
      <c r="P53" s="123"/>
    </row>
    <row r="54" spans="1:16" s="15" customFormat="1" ht="12">
      <c r="A54" s="71" t="s">
        <v>82</v>
      </c>
      <c r="B54" s="146"/>
      <c r="C54" s="145"/>
      <c r="D54" s="145"/>
      <c r="E54" s="145"/>
      <c r="F54" s="145"/>
      <c r="G54" s="145">
        <v>0</v>
      </c>
      <c r="H54" s="389">
        <v>0</v>
      </c>
      <c r="I54" s="146"/>
      <c r="J54" s="145"/>
      <c r="K54" s="145"/>
      <c r="L54" s="133"/>
      <c r="M54" s="133"/>
      <c r="N54" s="145">
        <f t="shared" si="3"/>
        <v>0</v>
      </c>
      <c r="O54" s="389">
        <f>IF(N$55&gt;0,(N54/N$55)*O$26,0)</f>
        <v>0</v>
      </c>
      <c r="P54" s="123"/>
    </row>
    <row r="55" spans="1:16" s="15" customFormat="1" ht="12">
      <c r="A55" s="124" t="s">
        <v>83</v>
      </c>
      <c r="B55" s="146"/>
      <c r="C55" s="148">
        <v>0</v>
      </c>
      <c r="D55" s="148">
        <v>0</v>
      </c>
      <c r="E55" s="148">
        <v>0</v>
      </c>
      <c r="F55" s="148">
        <v>0</v>
      </c>
      <c r="G55" s="148">
        <v>0</v>
      </c>
      <c r="H55" s="389">
        <v>0</v>
      </c>
      <c r="I55" s="146"/>
      <c r="J55" s="148">
        <f>J51+J52+J53+J54</f>
        <v>0</v>
      </c>
      <c r="K55" s="148">
        <f t="shared" ref="K55:N55" si="4">K51+K52+K53+K54</f>
        <v>0</v>
      </c>
      <c r="L55" s="148">
        <f t="shared" si="4"/>
        <v>0</v>
      </c>
      <c r="M55" s="148">
        <f t="shared" si="4"/>
        <v>0</v>
      </c>
      <c r="N55" s="148">
        <f t="shared" si="4"/>
        <v>0</v>
      </c>
      <c r="O55" s="389">
        <f>IF(N$55&gt;0,(N55/N$55)*O$26,0)</f>
        <v>0</v>
      </c>
      <c r="P55" s="123"/>
    </row>
    <row r="56" spans="1:16" s="15" customFormat="1" ht="12">
      <c r="A56" s="71" t="s">
        <v>38</v>
      </c>
      <c r="B56" s="146"/>
      <c r="C56" s="145"/>
      <c r="D56" s="145"/>
      <c r="E56" s="145"/>
      <c r="F56" s="145"/>
      <c r="G56" s="145">
        <v>0</v>
      </c>
      <c r="H56" s="389">
        <v>0</v>
      </c>
      <c r="I56" s="146"/>
      <c r="J56" s="145"/>
      <c r="K56" s="145"/>
      <c r="L56" s="133"/>
      <c r="M56" s="133"/>
      <c r="N56" s="145">
        <f t="shared" si="3"/>
        <v>0</v>
      </c>
      <c r="O56" s="389">
        <f>IF(N$58&gt;0,(N56/N$58)*O$30,0)</f>
        <v>0</v>
      </c>
      <c r="P56" s="123"/>
    </row>
    <row r="57" spans="1:16" s="15" customFormat="1" ht="12">
      <c r="A57" s="71" t="s">
        <v>84</v>
      </c>
      <c r="B57" s="146"/>
      <c r="C57" s="145"/>
      <c r="D57" s="145"/>
      <c r="E57" s="145"/>
      <c r="F57" s="145"/>
      <c r="G57" s="145">
        <v>0</v>
      </c>
      <c r="H57" s="389">
        <v>0</v>
      </c>
      <c r="I57" s="146"/>
      <c r="J57" s="145"/>
      <c r="K57" s="145"/>
      <c r="L57" s="133"/>
      <c r="M57" s="133"/>
      <c r="N57" s="145">
        <f t="shared" si="3"/>
        <v>0</v>
      </c>
      <c r="O57" s="389">
        <f>IF(N$58&gt;0,(N57/N$58)*O$30,0)</f>
        <v>0</v>
      </c>
      <c r="P57" s="123"/>
    </row>
    <row r="58" spans="1:16" s="15" customFormat="1" ht="12.75" thickBot="1">
      <c r="A58" s="125" t="s">
        <v>85</v>
      </c>
      <c r="B58" s="152"/>
      <c r="C58" s="150">
        <v>0</v>
      </c>
      <c r="D58" s="150">
        <v>0</v>
      </c>
      <c r="E58" s="150">
        <v>0</v>
      </c>
      <c r="F58" s="150">
        <v>0</v>
      </c>
      <c r="G58" s="150">
        <v>0</v>
      </c>
      <c r="H58" s="390">
        <v>0</v>
      </c>
      <c r="I58" s="152"/>
      <c r="J58" s="150">
        <f>J56+J57</f>
        <v>0</v>
      </c>
      <c r="K58" s="151">
        <f t="shared" ref="K58:N58" si="5">K56+K57</f>
        <v>0</v>
      </c>
      <c r="L58" s="151">
        <f t="shared" si="5"/>
        <v>0</v>
      </c>
      <c r="M58" s="151">
        <f t="shared" si="5"/>
        <v>0</v>
      </c>
      <c r="N58" s="151">
        <f t="shared" si="5"/>
        <v>0</v>
      </c>
      <c r="O58" s="390">
        <f>IF(N$58&gt;0,(N58/N$58)*O$30,0)</f>
        <v>0</v>
      </c>
      <c r="P58" s="126"/>
    </row>
    <row r="59" spans="1:16">
      <c r="A59" s="22" t="s">
        <v>624</v>
      </c>
      <c r="F59" s="11"/>
      <c r="H59" s="69"/>
    </row>
    <row r="60" spans="1:16">
      <c r="A60" s="21" t="s">
        <v>625</v>
      </c>
      <c r="H60" s="69"/>
    </row>
    <row r="61" spans="1:16">
      <c r="H61" s="69"/>
    </row>
  </sheetData>
  <pageMargins left="0.7" right="0.7" top="0.75" bottom="0.75" header="0.3" footer="0.3"/>
  <pageSetup scale="77" orientation="landscape" r:id="rId1"/>
  <headerFooter>
    <oddFooter>Page &amp;P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1">
    <outlinePr summaryBelow="0" summaryRight="0"/>
    <pageSetUpPr fitToPage="1"/>
  </sheetPr>
  <dimension ref="A1:T64"/>
  <sheetViews>
    <sheetView showGridLines="0" zoomScaleNormal="100" workbookViewId="0"/>
  </sheetViews>
  <sheetFormatPr defaultColWidth="9.140625" defaultRowHeight="14.25"/>
  <cols>
    <col min="1" max="1" width="24.28515625" style="3" customWidth="1"/>
    <col min="2" max="2" width="8.85546875" style="3" bestFit="1" customWidth="1"/>
    <col min="3" max="3" width="9.85546875" style="3" customWidth="1"/>
    <col min="4" max="4" width="7.28515625" style="3" customWidth="1"/>
    <col min="5" max="6" width="8.42578125" style="3" customWidth="1"/>
    <col min="7" max="7" width="8.140625" style="3" customWidth="1"/>
    <col min="8" max="8" width="8.42578125" style="22" customWidth="1"/>
    <col min="9" max="9" width="8.85546875" style="3" customWidth="1"/>
    <col min="10" max="10" width="10" style="17" customWidth="1"/>
    <col min="11" max="11" width="7.7109375" style="3" customWidth="1"/>
    <col min="12" max="12" width="8.28515625" style="3" customWidth="1"/>
    <col min="13" max="13" width="8.7109375" style="3" customWidth="1"/>
    <col min="14" max="15" width="8.5703125" style="3" customWidth="1"/>
    <col min="16" max="16" width="10.85546875" style="12" bestFit="1" customWidth="1"/>
    <col min="17" max="16384" width="9.140625" style="3"/>
  </cols>
  <sheetData>
    <row r="1" spans="1:20" s="275" customFormat="1" ht="15">
      <c r="A1" s="270" t="s">
        <v>45</v>
      </c>
      <c r="B1" s="270"/>
      <c r="C1" s="270"/>
      <c r="D1" s="270"/>
      <c r="E1" s="270"/>
      <c r="F1" s="270"/>
      <c r="G1" s="270"/>
      <c r="H1" s="270"/>
      <c r="I1" s="270"/>
      <c r="J1" s="270"/>
      <c r="K1" s="270"/>
      <c r="L1" s="270"/>
      <c r="M1" s="270"/>
      <c r="N1" s="270"/>
      <c r="O1" s="270"/>
      <c r="P1" s="270"/>
    </row>
    <row r="2" spans="1:20" s="13" customFormat="1" ht="12">
      <c r="A2" s="15" t="s">
        <v>47</v>
      </c>
      <c r="B2" s="15"/>
      <c r="C2" s="15"/>
      <c r="D2" s="15"/>
      <c r="E2" s="15"/>
      <c r="F2" s="15"/>
      <c r="G2" s="15"/>
      <c r="H2" s="15"/>
      <c r="I2" s="15"/>
      <c r="J2" s="15"/>
      <c r="K2" s="15"/>
      <c r="L2" s="15"/>
      <c r="M2" s="15"/>
      <c r="N2" s="15"/>
      <c r="O2" s="15"/>
      <c r="P2" s="15"/>
    </row>
    <row r="3" spans="1:20" s="13" customFormat="1" ht="12" customHeight="1" thickBot="1">
      <c r="A3" s="15" t="str">
        <f>CONCATENATE("For Academic Year ",Data!$X$3)</f>
        <v>For Academic Year 2023-24</v>
      </c>
      <c r="B3" s="15"/>
      <c r="C3" s="15"/>
      <c r="D3" s="15"/>
      <c r="E3" s="15"/>
      <c r="F3" s="15"/>
      <c r="G3" s="15"/>
      <c r="H3" s="15"/>
      <c r="I3" s="15"/>
      <c r="J3" s="15"/>
      <c r="K3" s="15"/>
      <c r="L3" s="15"/>
      <c r="M3" s="15"/>
      <c r="N3" s="15"/>
      <c r="O3" s="15"/>
      <c r="P3" s="15"/>
    </row>
    <row r="4" spans="1:20" s="13" customFormat="1" ht="12" customHeight="1">
      <c r="A4" s="86"/>
      <c r="B4" s="193" t="s">
        <v>615</v>
      </c>
      <c r="C4" s="109" t="s">
        <v>733</v>
      </c>
      <c r="D4" s="109" t="s">
        <v>734</v>
      </c>
      <c r="E4" s="109" t="s">
        <v>735</v>
      </c>
      <c r="F4" s="109" t="s">
        <v>736</v>
      </c>
      <c r="G4" s="109" t="s">
        <v>615</v>
      </c>
      <c r="H4" s="111" t="s">
        <v>615</v>
      </c>
      <c r="I4" s="193" t="str">
        <f>Data!$X$3</f>
        <v>2023-24</v>
      </c>
      <c r="J4" s="109" t="str">
        <f>CONCATENATE("Summer ",MID(Data!$X$3,3,2))</f>
        <v>Summer 23</v>
      </c>
      <c r="K4" s="109" t="str">
        <f>CONCATENATE("Fall ",MID(Data!$X$3,3,2))</f>
        <v>Fall 23</v>
      </c>
      <c r="L4" s="109" t="str">
        <f>CONCATENATE("Winter ",MID(Data!$X$3,6,2))</f>
        <v>Winter 24</v>
      </c>
      <c r="M4" s="109" t="str">
        <f>CONCATENATE("Spring ",MID(Data!$X$3,6,2))</f>
        <v>Spring 24</v>
      </c>
      <c r="N4" s="110" t="str">
        <f>Data!$X$3</f>
        <v>2023-24</v>
      </c>
      <c r="O4" s="111" t="str">
        <f>Data!$X$3</f>
        <v>2023-24</v>
      </c>
      <c r="P4" s="112" t="s">
        <v>69</v>
      </c>
    </row>
    <row r="5" spans="1:20" s="13" customFormat="1" ht="12" customHeight="1" thickBot="1">
      <c r="A5" s="127" t="s">
        <v>0</v>
      </c>
      <c r="B5" s="194" t="s">
        <v>698</v>
      </c>
      <c r="C5" s="118" t="s">
        <v>33</v>
      </c>
      <c r="D5" s="118" t="s">
        <v>33</v>
      </c>
      <c r="E5" s="118" t="s">
        <v>33</v>
      </c>
      <c r="F5" s="118" t="s">
        <v>33</v>
      </c>
      <c r="G5" s="118" t="s">
        <v>31</v>
      </c>
      <c r="H5" s="120" t="s">
        <v>63</v>
      </c>
      <c r="I5" s="101" t="str">
        <f>'Total Allocation'!N5</f>
        <v>Alloc #12</v>
      </c>
      <c r="J5" s="118" t="s">
        <v>33</v>
      </c>
      <c r="K5" s="118" t="s">
        <v>33</v>
      </c>
      <c r="L5" s="118" t="s">
        <v>33</v>
      </c>
      <c r="M5" s="118" t="s">
        <v>33</v>
      </c>
      <c r="N5" s="118" t="s">
        <v>31</v>
      </c>
      <c r="O5" s="120" t="s">
        <v>63</v>
      </c>
      <c r="P5" s="121" t="s">
        <v>162</v>
      </c>
    </row>
    <row r="6" spans="1:20" s="13" customFormat="1" ht="12" customHeight="1">
      <c r="A6" s="195" t="s">
        <v>1</v>
      </c>
      <c r="B6" s="175">
        <v>348</v>
      </c>
      <c r="C6" s="148">
        <v>173.358</v>
      </c>
      <c r="D6" s="206">
        <v>170.108</v>
      </c>
      <c r="E6" s="130">
        <v>150.27799999999999</v>
      </c>
      <c r="F6" s="130">
        <v>120.131</v>
      </c>
      <c r="G6" s="130">
        <v>204.625</v>
      </c>
      <c r="H6" s="131">
        <v>204.625</v>
      </c>
      <c r="I6" s="175">
        <v>322</v>
      </c>
      <c r="J6" s="148">
        <f>SUMIFS(Data!$K:$K,Data!$D:$D,$A6,Data!$C:$C,1)</f>
        <v>127.63500000000001</v>
      </c>
      <c r="K6" s="148">
        <f>SUMIFS(Data!$K:$K,Data!$D:$D,$A6,Data!$C:$C,2)</f>
        <v>140.146999999999</v>
      </c>
      <c r="L6" s="148">
        <f>SUMIFS(Data!$K:$K,Data!$D:$D,$A6,Data!$C:$C,3)</f>
        <v>193.25900000000001</v>
      </c>
      <c r="M6" s="148">
        <f>SUMIFS(Data!$K:$K,Data!$D:$D,$A6,Data!$C:$C,4)</f>
        <v>204.11599999999999</v>
      </c>
      <c r="N6" s="130">
        <f>SUM(J6:M6)/3</f>
        <v>221.71899999999968</v>
      </c>
      <c r="O6" s="131">
        <f>IF($N6&gt;$I6,$I6,$N6)</f>
        <v>221.71899999999968</v>
      </c>
      <c r="P6" s="154">
        <f>N6/I6</f>
        <v>0.6885683229813655</v>
      </c>
      <c r="T6" s="438"/>
    </row>
    <row r="7" spans="1:20" s="13" customFormat="1" ht="12" customHeight="1">
      <c r="A7" s="196" t="s">
        <v>2</v>
      </c>
      <c r="B7" s="175">
        <v>225</v>
      </c>
      <c r="C7" s="145">
        <v>42.901999999999902</v>
      </c>
      <c r="D7" s="207">
        <v>81.247999999999806</v>
      </c>
      <c r="E7" s="161">
        <v>79.107999999999706</v>
      </c>
      <c r="F7" s="161">
        <v>78.8599999999998</v>
      </c>
      <c r="G7" s="161">
        <v>94.039333333333062</v>
      </c>
      <c r="H7" s="131">
        <v>94.039333333333062</v>
      </c>
      <c r="I7" s="175">
        <v>246</v>
      </c>
      <c r="J7" s="145">
        <f>SUMIFS(Data!$K:$K,Data!$D:$D,$A7,Data!$C:$C,1)</f>
        <v>28.7089999999999</v>
      </c>
      <c r="K7" s="207">
        <f>SUMIFS(Data!$K:$K,Data!$D:$D,$A7,Data!$C:$C,2)</f>
        <v>72.534999999999897</v>
      </c>
      <c r="L7" s="161">
        <f>SUMIFS(Data!$K:$K,Data!$D:$D,$A7,Data!$C:$C,3)</f>
        <v>81.343999999999795</v>
      </c>
      <c r="M7" s="161">
        <f>SUMIFS(Data!$K:$K,Data!$D:$D,$A7,Data!$C:$C,4)</f>
        <v>87.440999999999804</v>
      </c>
      <c r="N7" s="161">
        <f t="shared" ref="N7:N35" si="0">SUM(J7:M7)/3</f>
        <v>90.009666666666476</v>
      </c>
      <c r="O7" s="131">
        <f t="shared" ref="O7:O35" si="1">IF($N7&gt;$I7,$I7,$N7)</f>
        <v>90.009666666666476</v>
      </c>
      <c r="P7" s="155">
        <f t="shared" ref="P7:P38" si="2">N7/I7</f>
        <v>0.36589295392953852</v>
      </c>
      <c r="T7" s="438"/>
    </row>
    <row r="8" spans="1:20" s="13" customFormat="1" ht="12" customHeight="1">
      <c r="A8" s="124" t="s">
        <v>3</v>
      </c>
      <c r="B8" s="175">
        <v>97</v>
      </c>
      <c r="C8" s="148">
        <v>21.650999999999996</v>
      </c>
      <c r="D8" s="206">
        <v>107.67999999999982</v>
      </c>
      <c r="E8" s="130">
        <v>98.117999999999796</v>
      </c>
      <c r="F8" s="130">
        <v>92.152999999999921</v>
      </c>
      <c r="G8" s="130">
        <v>106.53399999999984</v>
      </c>
      <c r="H8" s="131">
        <v>97</v>
      </c>
      <c r="I8" s="175">
        <v>88</v>
      </c>
      <c r="J8" s="148">
        <f>SUMIFS(Data!$K:$K,Data!$D:$D,$A8,Data!$C:$C,1)</f>
        <v>13.324999999999999</v>
      </c>
      <c r="K8" s="206">
        <f>SUMIFS(Data!$K:$K,Data!$D:$D,$A8,Data!$C:$C,2)</f>
        <v>84.069999999999894</v>
      </c>
      <c r="L8" s="130">
        <f>SUMIFS(Data!$K:$K,Data!$D:$D,$A8,Data!$C:$C,3)</f>
        <v>79.841999999999899</v>
      </c>
      <c r="M8" s="130">
        <f>SUMIFS(Data!$K:$K,Data!$D:$D,$A8,Data!$C:$C,4)</f>
        <v>81.167999999999893</v>
      </c>
      <c r="N8" s="130">
        <f t="shared" si="0"/>
        <v>86.134999999999891</v>
      </c>
      <c r="O8" s="131">
        <f t="shared" si="1"/>
        <v>86.134999999999891</v>
      </c>
      <c r="P8" s="154">
        <f t="shared" si="2"/>
        <v>0.97880681818181692</v>
      </c>
      <c r="T8" s="438"/>
    </row>
    <row r="9" spans="1:20" s="13" customFormat="1" ht="12" customHeight="1">
      <c r="A9" s="196" t="s">
        <v>4</v>
      </c>
      <c r="B9" s="175">
        <v>68</v>
      </c>
      <c r="C9" s="145">
        <v>12.05800000000001</v>
      </c>
      <c r="D9" s="207">
        <v>49.957000000000008</v>
      </c>
      <c r="E9" s="161">
        <v>45.78</v>
      </c>
      <c r="F9" s="161">
        <v>47.440999999999896</v>
      </c>
      <c r="G9" s="161">
        <v>51.745333333333299</v>
      </c>
      <c r="H9" s="131">
        <v>51.745333333333299</v>
      </c>
      <c r="I9" s="175">
        <v>68</v>
      </c>
      <c r="J9" s="145">
        <f>SUMIFS(Data!$K:$K,Data!$D:$D,$A9,Data!$C:$C,1)</f>
        <v>13.057</v>
      </c>
      <c r="K9" s="207">
        <f>SUMIFS(Data!$K:$K,Data!$D:$D,$A9,Data!$C:$C,2)</f>
        <v>33.320999999999898</v>
      </c>
      <c r="L9" s="161">
        <f>SUMIFS(Data!$K:$K,Data!$D:$D,$A9,Data!$C:$C,3)</f>
        <v>35.326999999999998</v>
      </c>
      <c r="M9" s="161">
        <f>SUMIFS(Data!$K:$K,Data!$D:$D,$A9,Data!$C:$C,4)</f>
        <v>41.454000000000001</v>
      </c>
      <c r="N9" s="161">
        <f t="shared" si="0"/>
        <v>41.052999999999969</v>
      </c>
      <c r="O9" s="131">
        <f t="shared" si="1"/>
        <v>41.052999999999969</v>
      </c>
      <c r="P9" s="155">
        <f t="shared" si="2"/>
        <v>0.60372058823529362</v>
      </c>
      <c r="T9" s="438"/>
    </row>
    <row r="10" spans="1:20" s="13" customFormat="1" ht="12" customHeight="1">
      <c r="A10" s="124" t="s">
        <v>5</v>
      </c>
      <c r="B10" s="175">
        <v>30</v>
      </c>
      <c r="C10" s="148">
        <v>2.532</v>
      </c>
      <c r="D10" s="206">
        <v>5.3280000000000003</v>
      </c>
      <c r="E10" s="130">
        <v>5.3949999999999996</v>
      </c>
      <c r="F10" s="130">
        <v>6.327</v>
      </c>
      <c r="G10" s="130">
        <v>6.5273333333333339</v>
      </c>
      <c r="H10" s="131">
        <v>6.5273333333333339</v>
      </c>
      <c r="I10" s="175">
        <v>30</v>
      </c>
      <c r="J10" s="148">
        <f>SUMIFS(Data!$K:$K,Data!$D:$D,$A10,Data!$C:$C,1)</f>
        <v>0.33300000000000002</v>
      </c>
      <c r="K10" s="206">
        <f>SUMIFS(Data!$K:$K,Data!$D:$D,$A10,Data!$C:$C,2)</f>
        <v>2.8650000000000002</v>
      </c>
      <c r="L10" s="130">
        <f>SUMIFS(Data!$K:$K,Data!$D:$D,$A10,Data!$C:$C,3)</f>
        <v>7.1260000000000003</v>
      </c>
      <c r="M10" s="130">
        <f>SUMIFS(Data!$K:$K,Data!$D:$D,$A10,Data!$C:$C,4)</f>
        <v>7.5259999999999998</v>
      </c>
      <c r="N10" s="130">
        <f t="shared" si="0"/>
        <v>5.95</v>
      </c>
      <c r="O10" s="131">
        <f t="shared" si="1"/>
        <v>5.95</v>
      </c>
      <c r="P10" s="154">
        <f t="shared" si="2"/>
        <v>0.19833333333333333</v>
      </c>
      <c r="T10" s="438"/>
    </row>
    <row r="11" spans="1:20" s="13" customFormat="1" ht="12" customHeight="1">
      <c r="A11" s="196" t="s">
        <v>6</v>
      </c>
      <c r="B11" s="175">
        <v>150</v>
      </c>
      <c r="C11" s="145">
        <v>52.495000000000005</v>
      </c>
      <c r="D11" s="207">
        <v>135.32399999999899</v>
      </c>
      <c r="E11" s="161">
        <v>145.18200000000002</v>
      </c>
      <c r="F11" s="161">
        <v>140.24599999999998</v>
      </c>
      <c r="G11" s="161">
        <v>157.74899999999965</v>
      </c>
      <c r="H11" s="131">
        <v>150</v>
      </c>
      <c r="I11" s="175">
        <v>150</v>
      </c>
      <c r="J11" s="145">
        <f>SUMIFS(Data!$K:$K,Data!$D:$D,$A11,Data!$C:$C,1)</f>
        <v>57.154999999999902</v>
      </c>
      <c r="K11" s="207">
        <f>SUMIFS(Data!$K:$K,Data!$D:$D,$A11,Data!$C:$C,2)</f>
        <v>135.32499999999999</v>
      </c>
      <c r="L11" s="161">
        <f>SUMIFS(Data!$K:$K,Data!$D:$D,$A11,Data!$C:$C,3)</f>
        <v>151.315</v>
      </c>
      <c r="M11" s="161">
        <f>SUMIFS(Data!$K:$K,Data!$D:$D,$A11,Data!$C:$C,4)</f>
        <v>161.76500000000001</v>
      </c>
      <c r="N11" s="161">
        <f t="shared" si="0"/>
        <v>168.51999999999998</v>
      </c>
      <c r="O11" s="131">
        <f t="shared" si="1"/>
        <v>150</v>
      </c>
      <c r="P11" s="155">
        <f t="shared" si="2"/>
        <v>1.1234666666666666</v>
      </c>
      <c r="T11" s="438"/>
    </row>
    <row r="12" spans="1:20" s="13" customFormat="1" ht="12" customHeight="1">
      <c r="A12" s="124" t="s">
        <v>7</v>
      </c>
      <c r="B12" s="175">
        <v>177</v>
      </c>
      <c r="C12" s="148">
        <v>48.785999999999909</v>
      </c>
      <c r="D12" s="206">
        <v>102.3660000000001</v>
      </c>
      <c r="E12" s="130">
        <v>102.09099999999998</v>
      </c>
      <c r="F12" s="130">
        <v>106.02399999999979</v>
      </c>
      <c r="G12" s="130">
        <v>119.75566666666658</v>
      </c>
      <c r="H12" s="131">
        <v>119.75566666666658</v>
      </c>
      <c r="I12" s="175">
        <v>179</v>
      </c>
      <c r="J12" s="148">
        <f>SUMIFS(Data!$K:$K,Data!$D:$D,$A12,Data!$C:$C,1)</f>
        <v>46.710999999999899</v>
      </c>
      <c r="K12" s="206">
        <f>SUMIFS(Data!$K:$K,Data!$D:$D,$A12,Data!$C:$C,2)</f>
        <v>105.42499999999988</v>
      </c>
      <c r="L12" s="130">
        <f>SUMIFS(Data!$K:$K,Data!$D:$D,$A12,Data!$C:$C,3)</f>
        <v>105.68900000000001</v>
      </c>
      <c r="M12" s="130">
        <f>SUMIFS(Data!$K:$K,Data!$D:$D,$A12,Data!$C:$C,4)</f>
        <v>94.432999999999893</v>
      </c>
      <c r="N12" s="130">
        <f t="shared" si="0"/>
        <v>117.41933333333323</v>
      </c>
      <c r="O12" s="131">
        <f t="shared" si="1"/>
        <v>117.41933333333323</v>
      </c>
      <c r="P12" s="154">
        <f t="shared" si="2"/>
        <v>0.65597392923649844</v>
      </c>
      <c r="T12" s="438"/>
    </row>
    <row r="13" spans="1:20" s="13" customFormat="1" ht="12" customHeight="1">
      <c r="A13" s="196" t="s">
        <v>8</v>
      </c>
      <c r="B13" s="175">
        <v>290</v>
      </c>
      <c r="C13" s="145">
        <v>75.016999999999996</v>
      </c>
      <c r="D13" s="207">
        <v>115.30800000000001</v>
      </c>
      <c r="E13" s="161">
        <v>159.27799999999999</v>
      </c>
      <c r="F13" s="161">
        <v>150.995</v>
      </c>
      <c r="G13" s="161">
        <v>166.86599999999999</v>
      </c>
      <c r="H13" s="131">
        <v>166.86599999999999</v>
      </c>
      <c r="I13" s="175">
        <v>296</v>
      </c>
      <c r="J13" s="145">
        <f>SUMIFS(Data!$K:$K,Data!$D:$D,$A13,Data!$C:$C,1)</f>
        <v>113.05000000000001</v>
      </c>
      <c r="K13" s="207">
        <f>SUMIFS(Data!$K:$K,Data!$D:$D,$A13,Data!$C:$C,2)</f>
        <v>146.08000000000001</v>
      </c>
      <c r="L13" s="161">
        <f>SUMIFS(Data!$K:$K,Data!$D:$D,$A13,Data!$C:$C,3)</f>
        <v>196.92400000000001</v>
      </c>
      <c r="M13" s="161">
        <f>SUMIFS(Data!$K:$K,Data!$D:$D,$A13,Data!$C:$C,4)</f>
        <v>173.909999999999</v>
      </c>
      <c r="N13" s="161">
        <f t="shared" si="0"/>
        <v>209.98799999999969</v>
      </c>
      <c r="O13" s="131">
        <f t="shared" si="1"/>
        <v>209.98799999999969</v>
      </c>
      <c r="P13" s="155">
        <f t="shared" si="2"/>
        <v>0.70941891891891784</v>
      </c>
      <c r="T13" s="438"/>
    </row>
    <row r="14" spans="1:20" s="13" customFormat="1" ht="12" customHeight="1">
      <c r="A14" s="124" t="s">
        <v>9</v>
      </c>
      <c r="B14" s="175">
        <v>330</v>
      </c>
      <c r="C14" s="148">
        <v>86.207999999999799</v>
      </c>
      <c r="D14" s="206">
        <v>277.17700000000099</v>
      </c>
      <c r="E14" s="130">
        <v>315.52800000000099</v>
      </c>
      <c r="F14" s="130">
        <v>337.00900000000001</v>
      </c>
      <c r="G14" s="130">
        <v>338.6406666666673</v>
      </c>
      <c r="H14" s="131">
        <v>330</v>
      </c>
      <c r="I14" s="175">
        <v>335</v>
      </c>
      <c r="J14" s="148">
        <f>SUMIFS(Data!$K:$K,Data!$D:$D,$A14,Data!$C:$C,1)</f>
        <v>96.930999999999898</v>
      </c>
      <c r="K14" s="206">
        <f>SUMIFS(Data!$K:$K,Data!$D:$D,$A14,Data!$C:$C,2)</f>
        <v>378.34699999999702</v>
      </c>
      <c r="L14" s="130">
        <f>SUMIFS(Data!$K:$K,Data!$D:$D,$A14,Data!$C:$C,3)</f>
        <v>377.22700000000202</v>
      </c>
      <c r="M14" s="130">
        <f>SUMIFS(Data!$K:$K,Data!$D:$D,$A14,Data!$C:$C,4)</f>
        <v>341.36300000000199</v>
      </c>
      <c r="N14" s="130">
        <f t="shared" si="0"/>
        <v>397.9560000000003</v>
      </c>
      <c r="O14" s="131">
        <f t="shared" si="1"/>
        <v>335</v>
      </c>
      <c r="P14" s="154">
        <f t="shared" si="2"/>
        <v>1.1879283582089561</v>
      </c>
      <c r="T14" s="438"/>
    </row>
    <row r="15" spans="1:20" s="13" customFormat="1" ht="12" customHeight="1">
      <c r="A15" s="196" t="s">
        <v>10</v>
      </c>
      <c r="B15" s="175">
        <v>250</v>
      </c>
      <c r="C15" s="145">
        <v>71.210999999999899</v>
      </c>
      <c r="D15" s="207">
        <v>97.594999999999601</v>
      </c>
      <c r="E15" s="161">
        <v>88.119999999999806</v>
      </c>
      <c r="F15" s="161">
        <v>91.908999999999807</v>
      </c>
      <c r="G15" s="161">
        <v>116.27833333333304</v>
      </c>
      <c r="H15" s="131">
        <v>116.27833333333304</v>
      </c>
      <c r="I15" s="175">
        <v>250</v>
      </c>
      <c r="J15" s="145">
        <f>SUMIFS(Data!$K:$K,Data!$D:$D,$A15,Data!$C:$C,1)</f>
        <v>46.764999999999901</v>
      </c>
      <c r="K15" s="207">
        <f>SUMIFS(Data!$K:$K,Data!$D:$D,$A15,Data!$C:$C,2)</f>
        <v>75.11</v>
      </c>
      <c r="L15" s="161">
        <f>SUMIFS(Data!$K:$K,Data!$D:$D,$A15,Data!$C:$C,3)</f>
        <v>80.2439999999999</v>
      </c>
      <c r="M15" s="161">
        <f>SUMIFS(Data!$K:$K,Data!$D:$D,$A15,Data!$C:$C,4)</f>
        <v>79.192999999999898</v>
      </c>
      <c r="N15" s="161">
        <f t="shared" si="0"/>
        <v>93.770666666666557</v>
      </c>
      <c r="O15" s="131">
        <f t="shared" si="1"/>
        <v>93.770666666666557</v>
      </c>
      <c r="P15" s="155">
        <f t="shared" si="2"/>
        <v>0.37508266666666623</v>
      </c>
      <c r="T15" s="438"/>
    </row>
    <row r="16" spans="1:20" s="13" customFormat="1" ht="12" customHeight="1">
      <c r="A16" s="124" t="s">
        <v>11</v>
      </c>
      <c r="B16" s="175">
        <v>198</v>
      </c>
      <c r="C16" s="148">
        <v>71.886999999999901</v>
      </c>
      <c r="D16" s="206">
        <v>118.7259999999998</v>
      </c>
      <c r="E16" s="130">
        <v>101.8989999999999</v>
      </c>
      <c r="F16" s="130">
        <v>94.745999999999782</v>
      </c>
      <c r="G16" s="130">
        <v>129.08599999999979</v>
      </c>
      <c r="H16" s="131">
        <v>129.08599999999979</v>
      </c>
      <c r="I16" s="175">
        <v>202</v>
      </c>
      <c r="J16" s="148">
        <f>SUMIFS(Data!$K:$K,Data!$D:$D,$A16,Data!$C:$C,1)</f>
        <v>56.034999999999897</v>
      </c>
      <c r="K16" s="206">
        <f>SUMIFS(Data!$K:$K,Data!$D:$D,$A16,Data!$C:$C,2)</f>
        <v>103.7199999999997</v>
      </c>
      <c r="L16" s="130">
        <f>SUMIFS(Data!$K:$K,Data!$D:$D,$A16,Data!$C:$C,3)</f>
        <v>115.13899999999971</v>
      </c>
      <c r="M16" s="130">
        <f>SUMIFS(Data!$K:$K,Data!$D:$D,$A16,Data!$C:$C,4)</f>
        <v>123.70400000000001</v>
      </c>
      <c r="N16" s="130">
        <f t="shared" si="0"/>
        <v>132.86599999999979</v>
      </c>
      <c r="O16" s="131">
        <f t="shared" si="1"/>
        <v>132.86599999999979</v>
      </c>
      <c r="P16" s="154">
        <f t="shared" si="2"/>
        <v>0.65775247524752367</v>
      </c>
      <c r="T16" s="438"/>
    </row>
    <row r="17" spans="1:20" s="13" customFormat="1" ht="12" customHeight="1">
      <c r="A17" s="196" t="s">
        <v>12</v>
      </c>
      <c r="B17" s="175">
        <v>196</v>
      </c>
      <c r="C17" s="145">
        <v>29.686</v>
      </c>
      <c r="D17" s="207">
        <v>116.762999999999</v>
      </c>
      <c r="E17" s="161">
        <v>120.899</v>
      </c>
      <c r="F17" s="161">
        <v>101.639</v>
      </c>
      <c r="G17" s="161">
        <v>122.99566666666634</v>
      </c>
      <c r="H17" s="131">
        <v>122.99566666666634</v>
      </c>
      <c r="I17" s="175">
        <v>192</v>
      </c>
      <c r="J17" s="145">
        <f>SUMIFS(Data!$K:$K,Data!$D:$D,$A17,Data!$C:$C,1)</f>
        <v>29.713999999999999</v>
      </c>
      <c r="K17" s="207">
        <f>SUMIFS(Data!$K:$K,Data!$D:$D,$A17,Data!$C:$C,2)</f>
        <v>115.570999999999</v>
      </c>
      <c r="L17" s="161">
        <f>SUMIFS(Data!$K:$K,Data!$D:$D,$A17,Data!$C:$C,3)</f>
        <v>119.402</v>
      </c>
      <c r="M17" s="161">
        <f>SUMIFS(Data!$K:$K,Data!$D:$D,$A17,Data!$C:$C,4)</f>
        <v>117.148</v>
      </c>
      <c r="N17" s="161">
        <f t="shared" si="0"/>
        <v>127.27833333333301</v>
      </c>
      <c r="O17" s="131">
        <f t="shared" si="1"/>
        <v>127.27833333333301</v>
      </c>
      <c r="P17" s="155">
        <f t="shared" si="2"/>
        <v>0.66290798611110946</v>
      </c>
      <c r="T17" s="438"/>
    </row>
    <row r="18" spans="1:20" s="13" customFormat="1" ht="12" customHeight="1">
      <c r="A18" s="124" t="s">
        <v>13</v>
      </c>
      <c r="B18" s="175">
        <v>459</v>
      </c>
      <c r="C18" s="148">
        <v>159.70499999999899</v>
      </c>
      <c r="D18" s="206">
        <v>326.66000000000298</v>
      </c>
      <c r="E18" s="130">
        <v>339.88000000000198</v>
      </c>
      <c r="F18" s="130">
        <v>342.93700000000399</v>
      </c>
      <c r="G18" s="130">
        <v>389.72733333333599</v>
      </c>
      <c r="H18" s="131">
        <v>389.72733333333599</v>
      </c>
      <c r="I18" s="175">
        <v>451</v>
      </c>
      <c r="J18" s="148">
        <f>SUMIFS(Data!$K:$K,Data!$D:$D,$A18,Data!$C:$C,1)</f>
        <v>179.338999999999</v>
      </c>
      <c r="K18" s="206">
        <f>SUMIFS(Data!$K:$K,Data!$D:$D,$A18,Data!$C:$C,2)</f>
        <v>354.89000000000101</v>
      </c>
      <c r="L18" s="130">
        <f>SUMIFS(Data!$K:$K,Data!$D:$D,$A18,Data!$C:$C,3)</f>
        <v>362.60600000000005</v>
      </c>
      <c r="M18" s="130">
        <f>SUMIFS(Data!$K:$K,Data!$D:$D,$A18,Data!$C:$C,4)</f>
        <v>377.09000000000202</v>
      </c>
      <c r="N18" s="130">
        <f t="shared" si="0"/>
        <v>424.64166666666733</v>
      </c>
      <c r="O18" s="131">
        <f t="shared" si="1"/>
        <v>424.64166666666733</v>
      </c>
      <c r="P18" s="154">
        <f t="shared" si="2"/>
        <v>0.94155580192165711</v>
      </c>
      <c r="T18" s="438"/>
    </row>
    <row r="19" spans="1:20" s="13" customFormat="1" ht="12" customHeight="1">
      <c r="A19" s="196" t="s">
        <v>14</v>
      </c>
      <c r="B19" s="175">
        <v>303</v>
      </c>
      <c r="C19" s="145">
        <v>57.954999999999998</v>
      </c>
      <c r="D19" s="207">
        <v>83.441000000000003</v>
      </c>
      <c r="E19" s="161">
        <v>82.854999999999805</v>
      </c>
      <c r="F19" s="161">
        <v>85.9849999999999</v>
      </c>
      <c r="G19" s="161">
        <v>103.41199999999991</v>
      </c>
      <c r="H19" s="131">
        <v>103.41199999999991</v>
      </c>
      <c r="I19" s="175">
        <v>296</v>
      </c>
      <c r="J19" s="145">
        <f>SUMIFS(Data!$K:$K,Data!$D:$D,$A19,Data!$C:$C,1)</f>
        <v>58.533000000000001</v>
      </c>
      <c r="K19" s="207">
        <f>SUMIFS(Data!$K:$K,Data!$D:$D,$A19,Data!$C:$C,2)</f>
        <v>104.63500000000001</v>
      </c>
      <c r="L19" s="161">
        <f>SUMIFS(Data!$K:$K,Data!$D:$D,$A19,Data!$C:$C,3)</f>
        <v>113.96899999999999</v>
      </c>
      <c r="M19" s="161">
        <f>SUMIFS(Data!$K:$K,Data!$D:$D,$A19,Data!$C:$C,4)</f>
        <v>115.501</v>
      </c>
      <c r="N19" s="161">
        <f t="shared" si="0"/>
        <v>130.87933333333334</v>
      </c>
      <c r="O19" s="131">
        <f t="shared" si="1"/>
        <v>130.87933333333334</v>
      </c>
      <c r="P19" s="155">
        <f t="shared" si="2"/>
        <v>0.44215990990990994</v>
      </c>
      <c r="T19" s="438"/>
    </row>
    <row r="20" spans="1:20" s="13" customFormat="1" ht="12" customHeight="1">
      <c r="A20" s="124" t="s">
        <v>15</v>
      </c>
      <c r="B20" s="175">
        <v>227</v>
      </c>
      <c r="C20" s="148">
        <v>60.7469999999999</v>
      </c>
      <c r="D20" s="206">
        <v>108.86200000000001</v>
      </c>
      <c r="E20" s="130">
        <v>108.33499999999999</v>
      </c>
      <c r="F20" s="130">
        <v>117.104</v>
      </c>
      <c r="G20" s="130">
        <v>131.68266666666662</v>
      </c>
      <c r="H20" s="131">
        <v>131.68266666666662</v>
      </c>
      <c r="I20" s="175">
        <v>228</v>
      </c>
      <c r="J20" s="148">
        <f>SUMIFS(Data!$K:$K,Data!$D:$D,$A20,Data!$C:$C,1)</f>
        <v>59.421999999999898</v>
      </c>
      <c r="K20" s="206">
        <f>SUMIFS(Data!$K:$K,Data!$D:$D,$A20,Data!$C:$C,2)</f>
        <v>122.64100000000001</v>
      </c>
      <c r="L20" s="130">
        <f>SUMIFS(Data!$K:$K,Data!$D:$D,$A20,Data!$C:$C,3)</f>
        <v>131.19200000000001</v>
      </c>
      <c r="M20" s="130">
        <f>SUMIFS(Data!$K:$K,Data!$D:$D,$A20,Data!$C:$C,4)</f>
        <v>139.15599999999998</v>
      </c>
      <c r="N20" s="130">
        <f t="shared" si="0"/>
        <v>150.8036666666666</v>
      </c>
      <c r="O20" s="131">
        <f t="shared" si="1"/>
        <v>150.8036666666666</v>
      </c>
      <c r="P20" s="154">
        <f t="shared" si="2"/>
        <v>0.6614195906432746</v>
      </c>
      <c r="T20" s="438"/>
    </row>
    <row r="21" spans="1:20" s="13" customFormat="1" ht="12" customHeight="1">
      <c r="A21" s="196" t="s">
        <v>16</v>
      </c>
      <c r="B21" s="175">
        <v>107</v>
      </c>
      <c r="C21" s="145">
        <v>33.1009999999999</v>
      </c>
      <c r="D21" s="207">
        <v>88.139999999999802</v>
      </c>
      <c r="E21" s="161">
        <v>102.105</v>
      </c>
      <c r="F21" s="161">
        <v>111.60599999999999</v>
      </c>
      <c r="G21" s="161">
        <v>111.65066666666657</v>
      </c>
      <c r="H21" s="131">
        <v>107</v>
      </c>
      <c r="I21" s="175">
        <v>128</v>
      </c>
      <c r="J21" s="145">
        <f>SUMIFS(Data!$K:$K,Data!$D:$D,$A21,Data!$C:$C,1)</f>
        <v>56.798999999999999</v>
      </c>
      <c r="K21" s="207">
        <f>SUMIFS(Data!$K:$K,Data!$D:$D,$A21,Data!$C:$C,2)</f>
        <v>100.639</v>
      </c>
      <c r="L21" s="161">
        <f>SUMIFS(Data!$K:$K,Data!$D:$D,$A21,Data!$C:$C,3)</f>
        <v>96.550999999999704</v>
      </c>
      <c r="M21" s="161">
        <f>SUMIFS(Data!$K:$K,Data!$D:$D,$A21,Data!$C:$C,4)</f>
        <v>125.94499999999999</v>
      </c>
      <c r="N21" s="161">
        <f t="shared" si="0"/>
        <v>126.64466666666657</v>
      </c>
      <c r="O21" s="131">
        <f t="shared" si="1"/>
        <v>126.64466666666657</v>
      </c>
      <c r="P21" s="155">
        <f t="shared" si="2"/>
        <v>0.98941145833333255</v>
      </c>
      <c r="T21" s="438"/>
    </row>
    <row r="22" spans="1:20" s="13" customFormat="1" ht="12" customHeight="1">
      <c r="A22" s="124" t="s">
        <v>17</v>
      </c>
      <c r="B22" s="175">
        <v>328</v>
      </c>
      <c r="C22" s="148">
        <v>192.45299999999901</v>
      </c>
      <c r="D22" s="206">
        <v>300.222999999997</v>
      </c>
      <c r="E22" s="130">
        <v>293.12199999999996</v>
      </c>
      <c r="F22" s="130">
        <v>230.497999999999</v>
      </c>
      <c r="G22" s="130">
        <v>338.76533333333163</v>
      </c>
      <c r="H22" s="131">
        <v>328</v>
      </c>
      <c r="I22" s="175">
        <v>342</v>
      </c>
      <c r="J22" s="148">
        <f>SUMIFS(Data!$K:$K,Data!$D:$D,$A22,Data!$C:$C,1)</f>
        <v>266.75200000000001</v>
      </c>
      <c r="K22" s="206">
        <f>SUMIFS(Data!$K:$K,Data!$D:$D,$A22,Data!$C:$C,2)</f>
        <v>361.58000000000101</v>
      </c>
      <c r="L22" s="130">
        <f>SUMIFS(Data!$K:$K,Data!$D:$D,$A22,Data!$C:$C,3)</f>
        <v>332.20399999999796</v>
      </c>
      <c r="M22" s="130">
        <f>SUMIFS(Data!$K:$K,Data!$D:$D,$A22,Data!$C:$C,4)</f>
        <v>316.50899999999899</v>
      </c>
      <c r="N22" s="130">
        <f t="shared" si="0"/>
        <v>425.68166666666593</v>
      </c>
      <c r="O22" s="131">
        <f t="shared" si="1"/>
        <v>342</v>
      </c>
      <c r="P22" s="154">
        <f t="shared" si="2"/>
        <v>1.2446832358674442</v>
      </c>
      <c r="T22" s="438"/>
    </row>
    <row r="23" spans="1:20" s="13" customFormat="1" ht="12" customHeight="1">
      <c r="A23" s="196" t="s">
        <v>18</v>
      </c>
      <c r="B23" s="175">
        <v>184</v>
      </c>
      <c r="C23" s="145">
        <v>38.102999999999902</v>
      </c>
      <c r="D23" s="207">
        <v>145.279</v>
      </c>
      <c r="E23" s="161">
        <v>159.81800000000001</v>
      </c>
      <c r="F23" s="161">
        <v>161.13</v>
      </c>
      <c r="G23" s="161">
        <v>168.10999999999999</v>
      </c>
      <c r="H23" s="131">
        <v>168.10999999999999</v>
      </c>
      <c r="I23" s="175">
        <v>184</v>
      </c>
      <c r="J23" s="145">
        <f>SUMIFS(Data!$K:$K,Data!$D:$D,$A23,Data!$C:$C,1)</f>
        <v>41.1069999999999</v>
      </c>
      <c r="K23" s="207">
        <f>SUMIFS(Data!$K:$K,Data!$D:$D,$A23,Data!$C:$C,2)</f>
        <v>193.4</v>
      </c>
      <c r="L23" s="161">
        <f>SUMIFS(Data!$K:$K,Data!$D:$D,$A23,Data!$C:$C,3)</f>
        <v>214.03100000000001</v>
      </c>
      <c r="M23" s="161">
        <f>SUMIFS(Data!$K:$K,Data!$D:$D,$A23,Data!$C:$C,4)</f>
        <v>195.506</v>
      </c>
      <c r="N23" s="161">
        <f t="shared" si="0"/>
        <v>214.6813333333333</v>
      </c>
      <c r="O23" s="131">
        <f t="shared" si="1"/>
        <v>184</v>
      </c>
      <c r="P23" s="155">
        <f t="shared" si="2"/>
        <v>1.166746376811594</v>
      </c>
      <c r="T23" s="438"/>
    </row>
    <row r="24" spans="1:20" s="13" customFormat="1" ht="12" customHeight="1">
      <c r="A24" s="124" t="s">
        <v>40</v>
      </c>
      <c r="B24" s="175">
        <v>166</v>
      </c>
      <c r="C24" s="148">
        <v>45.207999999999899</v>
      </c>
      <c r="D24" s="206">
        <v>63.489999999999903</v>
      </c>
      <c r="E24" s="130">
        <v>50.1039999999999</v>
      </c>
      <c r="F24" s="130">
        <v>52.809999999999903</v>
      </c>
      <c r="G24" s="130">
        <v>70.537333333333208</v>
      </c>
      <c r="H24" s="131">
        <v>70.537333333333208</v>
      </c>
      <c r="I24" s="175">
        <v>166</v>
      </c>
      <c r="J24" s="148">
        <f>SUMIFS(Data!$K:$K,Data!$D:$D,$A24,Data!$C:$C,1)</f>
        <v>36.738999999999898</v>
      </c>
      <c r="K24" s="206">
        <f>SUMIFS(Data!$K:$K,Data!$D:$D,$A24,Data!$C:$C,2)</f>
        <v>50.3539999999999</v>
      </c>
      <c r="L24" s="130">
        <f>SUMIFS(Data!$K:$K,Data!$D:$D,$A24,Data!$C:$C,3)</f>
        <v>40.437999999999903</v>
      </c>
      <c r="M24" s="130">
        <f>SUMIFS(Data!$K:$K,Data!$D:$D,$A24,Data!$C:$C,4)</f>
        <v>55.694999999999901</v>
      </c>
      <c r="N24" s="130">
        <f t="shared" si="0"/>
        <v>61.075333333333198</v>
      </c>
      <c r="O24" s="131">
        <f t="shared" si="1"/>
        <v>61.075333333333198</v>
      </c>
      <c r="P24" s="154">
        <f t="shared" si="2"/>
        <v>0.36792369477911563</v>
      </c>
      <c r="T24" s="438"/>
    </row>
    <row r="25" spans="1:20" s="13" customFormat="1" ht="12" customHeight="1">
      <c r="A25" s="196" t="s">
        <v>19</v>
      </c>
      <c r="B25" s="175">
        <v>327</v>
      </c>
      <c r="C25" s="145">
        <v>52.440999999999995</v>
      </c>
      <c r="D25" s="207">
        <v>173.97699999999901</v>
      </c>
      <c r="E25" s="161">
        <v>164.546999999999</v>
      </c>
      <c r="F25" s="161">
        <v>147.846</v>
      </c>
      <c r="G25" s="161">
        <v>179.60366666666599</v>
      </c>
      <c r="H25" s="131">
        <v>179.60366666666599</v>
      </c>
      <c r="I25" s="175">
        <v>325</v>
      </c>
      <c r="J25" s="145">
        <f>SUMIFS(Data!$K:$K,Data!$D:$D,$A25,Data!$C:$C,1)</f>
        <v>66.337000000000103</v>
      </c>
      <c r="K25" s="207">
        <f>SUMIFS(Data!$K:$K,Data!$D:$D,$A25,Data!$C:$C,2)</f>
        <v>246.44799999999799</v>
      </c>
      <c r="L25" s="161">
        <f>SUMIFS(Data!$K:$K,Data!$D:$D,$A25,Data!$C:$C,3)</f>
        <v>272.43799999999794</v>
      </c>
      <c r="M25" s="161">
        <f>SUMIFS(Data!$K:$K,Data!$D:$D,$A25,Data!$C:$C,4)</f>
        <v>299.15499999999895</v>
      </c>
      <c r="N25" s="161">
        <f t="shared" si="0"/>
        <v>294.79266666666501</v>
      </c>
      <c r="O25" s="131">
        <f t="shared" si="1"/>
        <v>294.79266666666501</v>
      </c>
      <c r="P25" s="155">
        <f t="shared" si="2"/>
        <v>0.90705435897435394</v>
      </c>
      <c r="T25" s="438"/>
    </row>
    <row r="26" spans="1:20" s="13" customFormat="1" ht="12" customHeight="1">
      <c r="A26" s="124" t="s">
        <v>39</v>
      </c>
      <c r="B26" s="175">
        <v>932</v>
      </c>
      <c r="C26" s="148">
        <v>180.4249999999999</v>
      </c>
      <c r="D26" s="206">
        <v>374.01399999999904</v>
      </c>
      <c r="E26" s="130">
        <v>369.41799999999904</v>
      </c>
      <c r="F26" s="130">
        <v>392.85799999999989</v>
      </c>
      <c r="G26" s="130">
        <v>438.90499999999929</v>
      </c>
      <c r="H26" s="131">
        <v>438.90499999999929</v>
      </c>
      <c r="I26" s="175">
        <v>892</v>
      </c>
      <c r="J26" s="148">
        <f>SUMIFS(Data!$K:$K,Data!$D:$D,$A26,Data!$C:$C,1)</f>
        <v>232.48399999999981</v>
      </c>
      <c r="K26" s="206">
        <f>SUMIFS(Data!$K:$K,Data!$D:$D,$A26,Data!$C:$C,2)</f>
        <v>504.01299999999799</v>
      </c>
      <c r="L26" s="130">
        <f>SUMIFS(Data!$K:$K,Data!$D:$D,$A26,Data!$C:$C,3)</f>
        <v>523.09199999999691</v>
      </c>
      <c r="M26" s="130">
        <f>SUMIFS(Data!$K:$K,Data!$D:$D,$A26,Data!$C:$C,4)</f>
        <v>594.31999999999675</v>
      </c>
      <c r="N26" s="130">
        <f t="shared" si="0"/>
        <v>617.96966666666378</v>
      </c>
      <c r="O26" s="131">
        <f t="shared" si="1"/>
        <v>617.96966666666378</v>
      </c>
      <c r="P26" s="154">
        <f t="shared" si="2"/>
        <v>0.69279110612854689</v>
      </c>
      <c r="T26" s="438"/>
    </row>
    <row r="27" spans="1:20" s="13" customFormat="1" ht="12" customHeight="1">
      <c r="A27" s="196" t="s">
        <v>21</v>
      </c>
      <c r="B27" s="175">
        <v>270</v>
      </c>
      <c r="C27" s="145">
        <v>68.378999999999991</v>
      </c>
      <c r="D27" s="207">
        <v>134.11300000000003</v>
      </c>
      <c r="E27" s="161">
        <v>121.276</v>
      </c>
      <c r="F27" s="161">
        <v>123.642</v>
      </c>
      <c r="G27" s="161">
        <v>149.13666666666668</v>
      </c>
      <c r="H27" s="131">
        <v>149.13666666666668</v>
      </c>
      <c r="I27" s="175">
        <v>257</v>
      </c>
      <c r="J27" s="145">
        <f>SUMIFS(Data!$K:$K,Data!$D:$D,$A27,Data!$C:$C,1)</f>
        <v>74.654999999999987</v>
      </c>
      <c r="K27" s="207">
        <f>SUMIFS(Data!$K:$K,Data!$D:$D,$A27,Data!$C:$C,2)</f>
        <v>219.72099999999898</v>
      </c>
      <c r="L27" s="161">
        <f>SUMIFS(Data!$K:$K,Data!$D:$D,$A27,Data!$C:$C,3)</f>
        <v>244.43900000000002</v>
      </c>
      <c r="M27" s="161">
        <f>SUMIFS(Data!$K:$K,Data!$D:$D,$A27,Data!$C:$C,4)</f>
        <v>250.24300000000002</v>
      </c>
      <c r="N27" s="161">
        <f t="shared" si="0"/>
        <v>263.01933333333301</v>
      </c>
      <c r="O27" s="131">
        <f t="shared" si="1"/>
        <v>257</v>
      </c>
      <c r="P27" s="155">
        <f t="shared" si="2"/>
        <v>1.023421530479895</v>
      </c>
      <c r="T27" s="438"/>
    </row>
    <row r="28" spans="1:20" s="13" customFormat="1" ht="12" customHeight="1">
      <c r="A28" s="124" t="s">
        <v>22</v>
      </c>
      <c r="B28" s="175">
        <v>140</v>
      </c>
      <c r="C28" s="148">
        <v>19.654999999999998</v>
      </c>
      <c r="D28" s="206">
        <v>91.21799999999979</v>
      </c>
      <c r="E28" s="130">
        <v>70.123999999999995</v>
      </c>
      <c r="F28" s="130">
        <v>91.956999999999795</v>
      </c>
      <c r="G28" s="130">
        <v>90.984666666666541</v>
      </c>
      <c r="H28" s="131">
        <v>90.984666666666541</v>
      </c>
      <c r="I28" s="175">
        <v>142</v>
      </c>
      <c r="J28" s="148">
        <f>SUMIFS(Data!$K:$K,Data!$D:$D,$A28,Data!$C:$C,1)</f>
        <v>29.340999999999902</v>
      </c>
      <c r="K28" s="206">
        <f>SUMIFS(Data!$K:$K,Data!$D:$D,$A28,Data!$C:$C,2)</f>
        <v>82.66</v>
      </c>
      <c r="L28" s="130">
        <f>SUMIFS(Data!$K:$K,Data!$D:$D,$A28,Data!$C:$C,3)</f>
        <v>85.302999999999898</v>
      </c>
      <c r="M28" s="130">
        <f>SUMIFS(Data!$K:$K,Data!$D:$D,$A28,Data!$C:$C,4)</f>
        <v>89.080999999999889</v>
      </c>
      <c r="N28" s="130">
        <f t="shared" si="0"/>
        <v>95.461666666666574</v>
      </c>
      <c r="O28" s="131">
        <f t="shared" si="1"/>
        <v>95.461666666666574</v>
      </c>
      <c r="P28" s="154">
        <f t="shared" si="2"/>
        <v>0.67226525821596184</v>
      </c>
      <c r="T28" s="438"/>
    </row>
    <row r="29" spans="1:20" s="13" customFormat="1" ht="12" customHeight="1">
      <c r="A29" s="197" t="s">
        <v>23</v>
      </c>
      <c r="B29" s="175">
        <v>108</v>
      </c>
      <c r="C29" s="145">
        <v>12.055</v>
      </c>
      <c r="D29" s="207">
        <v>28.196999999999999</v>
      </c>
      <c r="E29" s="161">
        <v>93.542999999999793</v>
      </c>
      <c r="F29" s="161">
        <v>77.951999999999899</v>
      </c>
      <c r="G29" s="161">
        <v>70.582333333333224</v>
      </c>
      <c r="H29" s="131">
        <v>70.582333333333224</v>
      </c>
      <c r="I29" s="175">
        <v>104</v>
      </c>
      <c r="J29" s="145">
        <f>SUMIFS(Data!$K:$K,Data!$D:$D,$A29,Data!$C:$C,1)</f>
        <v>21.334</v>
      </c>
      <c r="K29" s="207">
        <f>SUMIFS(Data!$K:$K,Data!$D:$D,$A29,Data!$C:$C,2)</f>
        <v>50.783999999999899</v>
      </c>
      <c r="L29" s="161">
        <f>SUMIFS(Data!$K:$K,Data!$D:$D,$A29,Data!$C:$C,3)</f>
        <v>12.641</v>
      </c>
      <c r="M29" s="161">
        <f>SUMIFS(Data!$K:$K,Data!$D:$D,$A29,Data!$C:$C,4)</f>
        <v>20.335000000000001</v>
      </c>
      <c r="N29" s="161">
        <f t="shared" si="0"/>
        <v>35.031333333333301</v>
      </c>
      <c r="O29" s="131">
        <f t="shared" si="1"/>
        <v>35.031333333333301</v>
      </c>
      <c r="P29" s="155">
        <f t="shared" si="2"/>
        <v>0.33683974358974328</v>
      </c>
      <c r="T29" s="438"/>
    </row>
    <row r="30" spans="1:20" s="13" customFormat="1" ht="12" customHeight="1">
      <c r="A30" s="124" t="s">
        <v>38</v>
      </c>
      <c r="B30" s="175">
        <v>335</v>
      </c>
      <c r="C30" s="148">
        <v>42.46</v>
      </c>
      <c r="D30" s="206">
        <v>205.16200000000001</v>
      </c>
      <c r="E30" s="130">
        <v>170.021999999999</v>
      </c>
      <c r="F30" s="130">
        <v>171.56599999999997</v>
      </c>
      <c r="G30" s="130">
        <v>196.40333333333297</v>
      </c>
      <c r="H30" s="131">
        <v>196.40333333333297</v>
      </c>
      <c r="I30" s="175">
        <v>332</v>
      </c>
      <c r="J30" s="148">
        <f>SUMIFS(Data!$K:$K,Data!$D:$D,$A30,Data!$C:$C,1)</f>
        <v>56.242000000000097</v>
      </c>
      <c r="K30" s="130">
        <f>SUMIFS(Data!$K:$K,Data!$D:$D,$A30,Data!$C:$C,2)</f>
        <v>268.64900000000006</v>
      </c>
      <c r="L30" s="130">
        <f>SUMIFS(Data!$K:$K,Data!$D:$D,$A30,Data!$C:$C,3)</f>
        <v>347.02199999999903</v>
      </c>
      <c r="M30" s="130">
        <f>SUMIFS(Data!$K:$K,Data!$D:$D,$A30,Data!$C:$C,4)</f>
        <v>206.73099999999994</v>
      </c>
      <c r="N30" s="130">
        <f t="shared" si="0"/>
        <v>292.88133333333303</v>
      </c>
      <c r="O30" s="131">
        <f t="shared" si="1"/>
        <v>292.88133333333303</v>
      </c>
      <c r="P30" s="154">
        <f t="shared" si="2"/>
        <v>0.88217269076305127</v>
      </c>
      <c r="T30" s="438"/>
    </row>
    <row r="31" spans="1:20" s="13" customFormat="1" ht="12" customHeight="1">
      <c r="A31" s="196" t="s">
        <v>25</v>
      </c>
      <c r="B31" s="175">
        <v>281</v>
      </c>
      <c r="C31" s="145">
        <v>121.559</v>
      </c>
      <c r="D31" s="207">
        <v>261.200999999999</v>
      </c>
      <c r="E31" s="161">
        <v>248.69799999999901</v>
      </c>
      <c r="F31" s="161">
        <v>219.02499999999901</v>
      </c>
      <c r="G31" s="161">
        <v>283.49433333333235</v>
      </c>
      <c r="H31" s="131">
        <v>281</v>
      </c>
      <c r="I31" s="175">
        <v>301</v>
      </c>
      <c r="J31" s="145">
        <f>SUMIFS(Data!$K:$K,Data!$D:$D,$A31,Data!$C:$C,1)</f>
        <v>109.322</v>
      </c>
      <c r="K31" s="161">
        <f>SUMIFS(Data!$K:$K,Data!$D:$D,$A31,Data!$C:$C,2)</f>
        <v>241.532999999998</v>
      </c>
      <c r="L31" s="161">
        <f>SUMIFS(Data!$K:$K,Data!$D:$D,$A31,Data!$C:$C,3)</f>
        <v>241.53699999999901</v>
      </c>
      <c r="M31" s="161">
        <f>SUMIFS(Data!$K:$K,Data!$D:$D,$A31,Data!$C:$C,4)</f>
        <v>249.21100000000001</v>
      </c>
      <c r="N31" s="161">
        <f t="shared" si="0"/>
        <v>280.53433333333231</v>
      </c>
      <c r="O31" s="131">
        <f t="shared" si="1"/>
        <v>280.53433333333231</v>
      </c>
      <c r="P31" s="155">
        <f t="shared" si="2"/>
        <v>0.93200775193798113</v>
      </c>
      <c r="T31" s="438"/>
    </row>
    <row r="32" spans="1:20" s="13" customFormat="1" ht="12" customHeight="1">
      <c r="A32" s="124" t="s">
        <v>26</v>
      </c>
      <c r="B32" s="175">
        <v>332</v>
      </c>
      <c r="C32" s="148">
        <v>61.832999999999998</v>
      </c>
      <c r="D32" s="206">
        <v>153.23299999999901</v>
      </c>
      <c r="E32" s="130">
        <v>239.43599999999901</v>
      </c>
      <c r="F32" s="130">
        <v>217.546999999999</v>
      </c>
      <c r="G32" s="130">
        <v>224.01633333333234</v>
      </c>
      <c r="H32" s="131">
        <v>224.01633333333234</v>
      </c>
      <c r="I32" s="175">
        <v>330</v>
      </c>
      <c r="J32" s="148">
        <f>SUMIFS(Data!$K:$K,Data!$D:$D,$A32,Data!$C:$C,1)</f>
        <v>48.673000000000002</v>
      </c>
      <c r="K32" s="206">
        <f>SUMIFS(Data!$K:$K,Data!$D:$D,$A32,Data!$C:$C,2)</f>
        <v>173.27699999999899</v>
      </c>
      <c r="L32" s="130">
        <f>SUMIFS(Data!$K:$K,Data!$D:$D,$A32,Data!$C:$C,3)</f>
        <v>182.27099999999999</v>
      </c>
      <c r="M32" s="130">
        <f>SUMIFS(Data!$K:$K,Data!$D:$D,$A32,Data!$C:$C,4)</f>
        <v>213.99100000000001</v>
      </c>
      <c r="N32" s="130">
        <f t="shared" si="0"/>
        <v>206.07066666666631</v>
      </c>
      <c r="O32" s="131">
        <f t="shared" si="1"/>
        <v>206.07066666666631</v>
      </c>
      <c r="P32" s="154">
        <f t="shared" si="2"/>
        <v>0.6244565656565646</v>
      </c>
      <c r="T32" s="438"/>
    </row>
    <row r="33" spans="1:20" s="13" customFormat="1" ht="12" customHeight="1">
      <c r="A33" s="196" t="s">
        <v>27</v>
      </c>
      <c r="B33" s="175">
        <v>128</v>
      </c>
      <c r="C33" s="145">
        <v>9.0969999999999995</v>
      </c>
      <c r="D33" s="207">
        <v>45.466999999999899</v>
      </c>
      <c r="E33" s="161">
        <v>57.966000000000001</v>
      </c>
      <c r="F33" s="161">
        <v>44.508000000000003</v>
      </c>
      <c r="G33" s="161">
        <v>52.345999999999968</v>
      </c>
      <c r="H33" s="131">
        <v>52.345999999999968</v>
      </c>
      <c r="I33" s="175">
        <v>127</v>
      </c>
      <c r="J33" s="145">
        <f>SUMIFS(Data!$K:$K,Data!$D:$D,$A33,Data!$C:$C,1)</f>
        <v>15.147</v>
      </c>
      <c r="K33" s="207">
        <f>SUMIFS(Data!$K:$K,Data!$D:$D,$A33,Data!$C:$C,2)</f>
        <v>39.040999999999897</v>
      </c>
      <c r="L33" s="161">
        <f>SUMIFS(Data!$K:$K,Data!$D:$D,$A33,Data!$C:$C,3)</f>
        <v>44.565999999999995</v>
      </c>
      <c r="M33" s="161">
        <f>SUMIFS(Data!$K:$K,Data!$D:$D,$A33,Data!$C:$C,4)</f>
        <v>31.1189999999999</v>
      </c>
      <c r="N33" s="161">
        <f t="shared" si="0"/>
        <v>43.290999999999933</v>
      </c>
      <c r="O33" s="131">
        <f t="shared" si="1"/>
        <v>43.290999999999933</v>
      </c>
      <c r="P33" s="155">
        <f t="shared" si="2"/>
        <v>0.34087401574803095</v>
      </c>
      <c r="T33" s="438"/>
    </row>
    <row r="34" spans="1:20" s="13" customFormat="1" ht="12" customHeight="1">
      <c r="A34" s="124" t="s">
        <v>28</v>
      </c>
      <c r="B34" s="175">
        <v>56</v>
      </c>
      <c r="C34" s="148">
        <v>21.452999999999999</v>
      </c>
      <c r="D34" s="206">
        <v>28.190999999999899</v>
      </c>
      <c r="E34" s="130">
        <v>21.922000000000001</v>
      </c>
      <c r="F34" s="130">
        <v>26.35</v>
      </c>
      <c r="G34" s="130">
        <v>32.638666666666637</v>
      </c>
      <c r="H34" s="131">
        <v>32.638666666666637</v>
      </c>
      <c r="I34" s="175">
        <v>62</v>
      </c>
      <c r="J34" s="148">
        <f>SUMIFS(Data!$K:$K,Data!$D:$D,$A34,Data!$C:$C,1)</f>
        <v>5.9950000000000001</v>
      </c>
      <c r="K34" s="206">
        <f>SUMIFS(Data!$K:$K,Data!$D:$D,$A34,Data!$C:$C,2)</f>
        <v>16.922999999999998</v>
      </c>
      <c r="L34" s="130">
        <f>SUMIFS(Data!$K:$K,Data!$D:$D,$A34,Data!$C:$C,3)</f>
        <v>19.222999999999999</v>
      </c>
      <c r="M34" s="130">
        <f>SUMIFS(Data!$K:$K,Data!$D:$D,$A34,Data!$C:$C,4)</f>
        <v>26.454000000000001</v>
      </c>
      <c r="N34" s="130">
        <f t="shared" si="0"/>
        <v>22.864999999999998</v>
      </c>
      <c r="O34" s="131">
        <f t="shared" si="1"/>
        <v>22.864999999999998</v>
      </c>
      <c r="P34" s="154">
        <f t="shared" si="2"/>
        <v>0.36879032258064515</v>
      </c>
      <c r="T34" s="438"/>
    </row>
    <row r="35" spans="1:20" s="13" customFormat="1" ht="12" customHeight="1" thickBot="1">
      <c r="A35" s="198" t="s">
        <v>29</v>
      </c>
      <c r="B35" s="208">
        <v>134</v>
      </c>
      <c r="C35" s="190">
        <v>19.977</v>
      </c>
      <c r="D35" s="209">
        <v>19.024999999999999</v>
      </c>
      <c r="E35" s="210">
        <v>4.399</v>
      </c>
      <c r="F35" s="210">
        <v>13.455</v>
      </c>
      <c r="G35" s="210">
        <v>18.951999999999998</v>
      </c>
      <c r="H35" s="192">
        <v>18.951999999999998</v>
      </c>
      <c r="I35" s="208">
        <v>132</v>
      </c>
      <c r="J35" s="190">
        <f>SUMIFS(Data!$K:$K,Data!$D:$D,$A35,Data!$C:$C,1)</f>
        <v>4.9960000000000004</v>
      </c>
      <c r="K35" s="209">
        <f>SUMIFS(Data!$K:$K,Data!$D:$D,$A35,Data!$C:$C,2)</f>
        <v>52.238999999999997</v>
      </c>
      <c r="L35" s="210">
        <f>SUMIFS(Data!$K:$K,Data!$D:$D,$A35,Data!$C:$C,3)</f>
        <v>71.752999999999901</v>
      </c>
      <c r="M35" s="210">
        <f>SUMIFS(Data!$K:$K,Data!$D:$D,$A35,Data!$C:$C,4)</f>
        <v>49.474999999999902</v>
      </c>
      <c r="N35" s="210">
        <f t="shared" si="0"/>
        <v>59.487666666666598</v>
      </c>
      <c r="O35" s="192">
        <f t="shared" si="1"/>
        <v>59.487666666666598</v>
      </c>
      <c r="P35" s="199">
        <f t="shared" si="2"/>
        <v>0.45066414141414091</v>
      </c>
      <c r="T35" s="438"/>
    </row>
    <row r="36" spans="1:20" s="15" customFormat="1" ht="12" customHeight="1">
      <c r="A36" s="200" t="s">
        <v>30</v>
      </c>
      <c r="B36" s="211">
        <v>7176</v>
      </c>
      <c r="C36" s="212">
        <v>1884.3969999999972</v>
      </c>
      <c r="D36" s="212">
        <v>4007.4729999999936</v>
      </c>
      <c r="E36" s="212">
        <v>4109.2459999999974</v>
      </c>
      <c r="F36" s="212">
        <v>3996.2559999999989</v>
      </c>
      <c r="G36" s="212">
        <v>4665.7906666666613</v>
      </c>
      <c r="H36" s="213">
        <v>4621.9566666666651</v>
      </c>
      <c r="I36" s="211">
        <f>SUM(I6:I35)</f>
        <v>7157</v>
      </c>
      <c r="J36" s="212">
        <f>SUM(J6:J35)</f>
        <v>1992.6369999999981</v>
      </c>
      <c r="K36" s="212">
        <f t="shared" ref="K36:O36" si="3">SUM(K6:K35)</f>
        <v>4575.9429999999875</v>
      </c>
      <c r="L36" s="212">
        <f t="shared" si="3"/>
        <v>4878.1139999999905</v>
      </c>
      <c r="M36" s="212">
        <f t="shared" si="3"/>
        <v>4868.7379999999948</v>
      </c>
      <c r="N36" s="212">
        <f t="shared" si="3"/>
        <v>5438.4773333333242</v>
      </c>
      <c r="O36" s="213">
        <f t="shared" si="3"/>
        <v>5236.6189999999915</v>
      </c>
      <c r="P36" s="201">
        <f t="shared" si="2"/>
        <v>0.75988225979227664</v>
      </c>
    </row>
    <row r="37" spans="1:20" s="13" customFormat="1" ht="12" customHeight="1">
      <c r="A37" s="202" t="s">
        <v>46</v>
      </c>
      <c r="B37" s="214">
        <v>430</v>
      </c>
      <c r="C37" s="215">
        <v>50.16</v>
      </c>
      <c r="D37" s="215">
        <v>225.23</v>
      </c>
      <c r="E37" s="216">
        <v>236.07</v>
      </c>
      <c r="F37" s="217">
        <v>622.37</v>
      </c>
      <c r="G37" s="215">
        <v>377.94333333333333</v>
      </c>
      <c r="H37" s="218">
        <v>377.94333333333333</v>
      </c>
      <c r="I37" s="214">
        <v>430</v>
      </c>
      <c r="J37" s="215">
        <v>0</v>
      </c>
      <c r="K37" s="215">
        <v>195.89</v>
      </c>
      <c r="L37" s="215">
        <v>272.52</v>
      </c>
      <c r="M37" s="215">
        <v>528.63</v>
      </c>
      <c r="N37" s="215">
        <f>SUM(J37:M37)/3</f>
        <v>332.34666666666664</v>
      </c>
      <c r="O37" s="218">
        <f>N37</f>
        <v>332.34666666666664</v>
      </c>
      <c r="P37" s="203">
        <f t="shared" si="2"/>
        <v>0.77289922480620143</v>
      </c>
    </row>
    <row r="38" spans="1:20" s="13" customFormat="1" ht="12" customHeight="1" thickBot="1">
      <c r="A38" s="204" t="s">
        <v>32</v>
      </c>
      <c r="B38" s="219">
        <v>7606</v>
      </c>
      <c r="C38" s="220">
        <v>1934.5569999999973</v>
      </c>
      <c r="D38" s="220">
        <v>4232.7029999999932</v>
      </c>
      <c r="E38" s="220">
        <v>4345.3159999999971</v>
      </c>
      <c r="F38" s="220">
        <v>4618.6259999999993</v>
      </c>
      <c r="G38" s="220">
        <v>5043.7339999999949</v>
      </c>
      <c r="H38" s="221">
        <v>4999.8999999999987</v>
      </c>
      <c r="I38" s="219">
        <f>I36+I37</f>
        <v>7587</v>
      </c>
      <c r="J38" s="220">
        <f>J36+J37</f>
        <v>1992.6369999999981</v>
      </c>
      <c r="K38" s="220">
        <f t="shared" ref="K38:N38" si="4">K36+K37</f>
        <v>4771.8329999999878</v>
      </c>
      <c r="L38" s="220">
        <f t="shared" si="4"/>
        <v>5150.6339999999909</v>
      </c>
      <c r="M38" s="220">
        <f t="shared" si="4"/>
        <v>5397.3679999999949</v>
      </c>
      <c r="N38" s="220">
        <f t="shared" si="4"/>
        <v>5770.8239999999905</v>
      </c>
      <c r="O38" s="221">
        <f>O36+O37</f>
        <v>5568.9656666666579</v>
      </c>
      <c r="P38" s="205">
        <f t="shared" si="2"/>
        <v>0.7606200079082629</v>
      </c>
    </row>
    <row r="39" spans="1:20" s="13" customFormat="1" ht="12" customHeight="1" thickTop="1">
      <c r="A39" s="22" t="s">
        <v>155</v>
      </c>
      <c r="B39" s="22"/>
      <c r="C39" s="22"/>
      <c r="D39" s="22"/>
      <c r="E39" s="22"/>
      <c r="F39" s="22"/>
      <c r="G39" s="22"/>
      <c r="H39" s="69"/>
      <c r="I39" s="22"/>
      <c r="J39" s="62"/>
      <c r="K39" s="22"/>
      <c r="L39" s="22"/>
      <c r="M39" s="22"/>
      <c r="N39" s="22"/>
      <c r="O39" s="69"/>
      <c r="P39" s="69" t="str">
        <f>Data!$X$1</f>
        <v>tdulany</v>
      </c>
    </row>
    <row r="40" spans="1:20" s="13" customFormat="1" ht="12" customHeight="1">
      <c r="A40" s="22" t="s">
        <v>118</v>
      </c>
      <c r="B40" s="22"/>
      <c r="C40" s="22"/>
      <c r="D40" s="22"/>
      <c r="E40" s="22"/>
      <c r="F40" s="22"/>
      <c r="G40" s="22"/>
      <c r="H40" s="69"/>
      <c r="I40" s="22"/>
      <c r="J40" s="62"/>
      <c r="K40" s="63"/>
      <c r="L40" s="22"/>
      <c r="M40" s="64"/>
      <c r="N40" s="22"/>
      <c r="O40" s="69"/>
      <c r="P40" s="76">
        <f>Data!$X$2</f>
        <v>45480</v>
      </c>
    </row>
    <row r="41" spans="1:20" s="13" customFormat="1" ht="12" customHeight="1">
      <c r="A41" s="22" t="s">
        <v>539</v>
      </c>
      <c r="B41" s="22"/>
      <c r="C41" s="22"/>
      <c r="D41" s="22"/>
      <c r="E41" s="22"/>
      <c r="F41" s="22"/>
      <c r="G41" s="22"/>
      <c r="H41" s="69"/>
      <c r="I41" s="22"/>
      <c r="J41" s="62"/>
      <c r="K41" s="63"/>
      <c r="L41" s="22"/>
      <c r="M41" s="64"/>
      <c r="N41" s="22"/>
      <c r="O41" s="69"/>
      <c r="P41" s="76"/>
    </row>
    <row r="42" spans="1:20" s="13" customFormat="1" ht="12" customHeight="1">
      <c r="A42" s="22"/>
      <c r="B42" s="65"/>
      <c r="C42" s="66"/>
      <c r="D42" s="66"/>
      <c r="E42" s="66"/>
      <c r="F42" s="66"/>
      <c r="G42" s="66"/>
      <c r="H42" s="69"/>
      <c r="I42" s="65"/>
      <c r="J42" s="66"/>
      <c r="K42" s="66"/>
      <c r="L42" s="66"/>
      <c r="M42" s="66"/>
      <c r="N42" s="66"/>
      <c r="O42" s="69"/>
      <c r="P42" s="69"/>
    </row>
    <row r="43" spans="1:20" s="13" customFormat="1" ht="12" customHeight="1">
      <c r="A43" s="6"/>
      <c r="B43" s="65"/>
      <c r="C43" s="66"/>
      <c r="D43" s="66"/>
      <c r="E43" s="66"/>
      <c r="F43" s="66"/>
      <c r="G43" s="66"/>
      <c r="H43" s="69"/>
      <c r="I43" s="65"/>
      <c r="J43" s="66"/>
      <c r="K43" s="66"/>
      <c r="L43" s="66"/>
      <c r="M43" s="66"/>
      <c r="N43" s="66"/>
      <c r="O43" s="69"/>
      <c r="P43" s="69"/>
    </row>
    <row r="44" spans="1:20" s="13" customFormat="1" ht="12" customHeight="1">
      <c r="A44" s="15" t="s">
        <v>45</v>
      </c>
      <c r="H44" s="167"/>
      <c r="J44" s="18"/>
      <c r="O44" s="167"/>
    </row>
    <row r="45" spans="1:20" s="13" customFormat="1" ht="12" customHeight="1" thickBot="1">
      <c r="A45" s="15" t="s">
        <v>77</v>
      </c>
      <c r="H45" s="167"/>
      <c r="J45" s="18"/>
      <c r="O45" s="167"/>
    </row>
    <row r="46" spans="1:20" s="13" customFormat="1" ht="12" customHeight="1">
      <c r="A46" s="86"/>
      <c r="B46" s="91"/>
      <c r="C46" s="109" t="s">
        <v>733</v>
      </c>
      <c r="D46" s="109" t="s">
        <v>734</v>
      </c>
      <c r="E46" s="109" t="s">
        <v>735</v>
      </c>
      <c r="F46" s="109" t="s">
        <v>736</v>
      </c>
      <c r="G46" s="109" t="s">
        <v>615</v>
      </c>
      <c r="H46" s="91" t="s">
        <v>615</v>
      </c>
      <c r="I46" s="91"/>
      <c r="J46" s="109" t="str">
        <f>CONCATENATE("Summer ",MID(Data!$X$3,3,2))</f>
        <v>Summer 23</v>
      </c>
      <c r="K46" s="109" t="str">
        <f>CONCATENATE("Fall ",MID(Data!$X$3,3,2))</f>
        <v>Fall 23</v>
      </c>
      <c r="L46" s="109" t="str">
        <f>CONCATENATE("Winter ",MID(Data!$X$3,6,2))</f>
        <v>Winter 24</v>
      </c>
      <c r="M46" s="109" t="str">
        <f>CONCATENATE("Spring ",MID(Data!$X$3,6,2))</f>
        <v>Spring 24</v>
      </c>
      <c r="N46" s="110" t="str">
        <f>Data!$X$3</f>
        <v>2023-24</v>
      </c>
      <c r="O46" s="91" t="str">
        <f>Data!$X$3</f>
        <v>2023-24</v>
      </c>
      <c r="P46" s="87"/>
    </row>
    <row r="47" spans="1:20" s="13" customFormat="1" ht="12" customHeight="1" thickBot="1">
      <c r="A47" s="127" t="s">
        <v>37</v>
      </c>
      <c r="B47" s="92"/>
      <c r="C47" s="118" t="s">
        <v>33</v>
      </c>
      <c r="D47" s="118" t="s">
        <v>33</v>
      </c>
      <c r="E47" s="118" t="s">
        <v>33</v>
      </c>
      <c r="F47" s="118" t="s">
        <v>33</v>
      </c>
      <c r="G47" s="118" t="s">
        <v>31</v>
      </c>
      <c r="H47" s="92" t="s">
        <v>63</v>
      </c>
      <c r="I47" s="92"/>
      <c r="J47" s="118" t="s">
        <v>33</v>
      </c>
      <c r="K47" s="118" t="s">
        <v>33</v>
      </c>
      <c r="L47" s="118" t="s">
        <v>33</v>
      </c>
      <c r="M47" s="118" t="s">
        <v>33</v>
      </c>
      <c r="N47" s="118" t="s">
        <v>31</v>
      </c>
      <c r="O47" s="92" t="s">
        <v>63</v>
      </c>
      <c r="P47" s="88"/>
    </row>
    <row r="48" spans="1:20" ht="12.75">
      <c r="A48" s="70" t="s">
        <v>80</v>
      </c>
      <c r="B48" s="89"/>
      <c r="C48" s="145"/>
      <c r="D48" s="133"/>
      <c r="E48" s="133"/>
      <c r="F48" s="133"/>
      <c r="G48" s="133"/>
      <c r="H48" s="389"/>
      <c r="I48" s="146"/>
      <c r="J48" s="145"/>
      <c r="K48" s="145"/>
      <c r="L48" s="145"/>
      <c r="M48" s="145"/>
      <c r="N48" s="133"/>
      <c r="O48" s="389"/>
      <c r="P48" s="123"/>
    </row>
    <row r="49" spans="1:16" ht="12.75">
      <c r="A49" s="71" t="s">
        <v>78</v>
      </c>
      <c r="B49" s="89"/>
      <c r="C49" s="145"/>
      <c r="D49" s="147"/>
      <c r="E49" s="147"/>
      <c r="F49" s="147"/>
      <c r="G49" s="147"/>
      <c r="H49" s="389"/>
      <c r="I49" s="146"/>
      <c r="J49" s="145"/>
      <c r="K49" s="147"/>
      <c r="L49" s="147"/>
      <c r="M49" s="147"/>
      <c r="N49" s="147"/>
      <c r="O49" s="389"/>
      <c r="P49" s="123"/>
    </row>
    <row r="50" spans="1:16" ht="12.75">
      <c r="A50" s="124" t="s">
        <v>79</v>
      </c>
      <c r="B50" s="89"/>
      <c r="C50" s="148"/>
      <c r="D50" s="130"/>
      <c r="E50" s="130"/>
      <c r="F50" s="130"/>
      <c r="G50" s="130"/>
      <c r="H50" s="389"/>
      <c r="I50" s="146"/>
      <c r="J50" s="148"/>
      <c r="K50" s="130"/>
      <c r="L50" s="130"/>
      <c r="M50" s="130"/>
      <c r="N50" s="130"/>
      <c r="O50" s="389"/>
      <c r="P50" s="123"/>
    </row>
    <row r="51" spans="1:16" ht="12.75">
      <c r="A51" s="71" t="s">
        <v>81</v>
      </c>
      <c r="B51" s="89"/>
      <c r="C51" s="145">
        <v>54.488</v>
      </c>
      <c r="D51" s="147">
        <v>138.058999999999</v>
      </c>
      <c r="E51" s="147">
        <v>133.016999999999</v>
      </c>
      <c r="F51" s="147">
        <v>109.78400000000001</v>
      </c>
      <c r="G51" s="147">
        <v>145.11599999999933</v>
      </c>
      <c r="H51" s="389">
        <v>145.11599999999933</v>
      </c>
      <c r="I51" s="146"/>
      <c r="J51" s="145">
        <f>SUMIFS(Data!$K:$K,Data!$E:$E,$A51,Data!$C:$C,1)</f>
        <v>37.379999999999903</v>
      </c>
      <c r="K51" s="147">
        <f>SUMIFS(Data!$K:$K,Data!$E:$E,$A51,Data!$C:$C,2)</f>
        <v>94.366999999999905</v>
      </c>
      <c r="L51" s="147">
        <f>SUMIFS(Data!$K:$K,Data!$E:$E,$A51,Data!$C:$C,3)</f>
        <v>164.97099999999901</v>
      </c>
      <c r="M51" s="147">
        <f>SUMIFS(Data!$K:$K,Data!$E:$E,$A51,Data!$C:$C,4)</f>
        <v>187.355999999999</v>
      </c>
      <c r="N51" s="147">
        <f t="shared" ref="N51:N58" si="5">(J51+K51+L51+M51)/3</f>
        <v>161.35799999999927</v>
      </c>
      <c r="O51" s="389">
        <f>IF(N$55&gt;0,(N51/N$55)*O$26,0)</f>
        <v>161.35799999999927</v>
      </c>
      <c r="P51" s="123"/>
    </row>
    <row r="52" spans="1:16" ht="12.75">
      <c r="A52" s="71" t="s">
        <v>54</v>
      </c>
      <c r="B52" s="89"/>
      <c r="C52" s="145">
        <v>57.535999999999895</v>
      </c>
      <c r="D52" s="133">
        <v>120.696</v>
      </c>
      <c r="E52" s="133">
        <v>132.126</v>
      </c>
      <c r="F52" s="133">
        <v>125.74300000000001</v>
      </c>
      <c r="G52" s="133">
        <v>145.36699999999996</v>
      </c>
      <c r="H52" s="389">
        <v>145.36699999999996</v>
      </c>
      <c r="I52" s="146"/>
      <c r="J52" s="145">
        <f>SUMIFS(Data!$K:$K,Data!$E:$E,$A52,Data!$C:$C,1)</f>
        <v>70.777999999999906</v>
      </c>
      <c r="K52" s="133">
        <f>SUMIFS(Data!$K:$K,Data!$E:$E,$A52,Data!$C:$C,2)</f>
        <v>241.41699999999801</v>
      </c>
      <c r="L52" s="133">
        <f>SUMIFS(Data!$K:$K,Data!$E:$E,$A52,Data!$C:$C,3)</f>
        <v>200.03699999999799</v>
      </c>
      <c r="M52" s="133">
        <f>SUMIFS(Data!$K:$K,Data!$E:$E,$A52,Data!$C:$C,4)</f>
        <v>230.03699999999802</v>
      </c>
      <c r="N52" s="133">
        <f t="shared" si="5"/>
        <v>247.42299999999796</v>
      </c>
      <c r="O52" s="389">
        <f>IF(N$55&gt;0,(N52/N$55)*O$26,0)</f>
        <v>247.42299999999796</v>
      </c>
      <c r="P52" s="123"/>
    </row>
    <row r="53" spans="1:16" ht="12.75">
      <c r="A53" s="71" t="s">
        <v>44</v>
      </c>
      <c r="B53" s="89"/>
      <c r="C53" s="145">
        <v>68.400999999999996</v>
      </c>
      <c r="D53" s="147">
        <v>115.259</v>
      </c>
      <c r="E53" s="147">
        <v>104.27500000000001</v>
      </c>
      <c r="F53" s="147">
        <v>157.3309999999999</v>
      </c>
      <c r="G53" s="147">
        <v>148.42199999999997</v>
      </c>
      <c r="H53" s="389">
        <v>148.42199999999997</v>
      </c>
      <c r="I53" s="146"/>
      <c r="J53" s="145">
        <f>SUMIFS(Data!$K:$K,Data!$E:$E,$A53,Data!$C:$C,1)</f>
        <v>124.32599999999999</v>
      </c>
      <c r="K53" s="147">
        <f>SUMIFS(Data!$K:$K,Data!$E:$E,$A53,Data!$C:$C,2)</f>
        <v>168.22900000000001</v>
      </c>
      <c r="L53" s="147">
        <f>SUMIFS(Data!$K:$K,Data!$E:$E,$A53,Data!$C:$C,3)</f>
        <v>158.08399999999989</v>
      </c>
      <c r="M53" s="147">
        <f>SUMIFS(Data!$K:$K,Data!$E:$E,$A53,Data!$C:$C,4)</f>
        <v>176.92699999999979</v>
      </c>
      <c r="N53" s="147">
        <f t="shared" si="5"/>
        <v>209.18866666666656</v>
      </c>
      <c r="O53" s="389">
        <f>IF(N$55&gt;0,(N53/N$55)*O$26,0)</f>
        <v>209.18866666666656</v>
      </c>
      <c r="P53" s="123"/>
    </row>
    <row r="54" spans="1:16" ht="12.75">
      <c r="A54" s="71" t="s">
        <v>82</v>
      </c>
      <c r="B54" s="89"/>
      <c r="C54" s="145">
        <v>0</v>
      </c>
      <c r="D54" s="133">
        <v>0</v>
      </c>
      <c r="E54" s="133">
        <v>0</v>
      </c>
      <c r="F54" s="133">
        <v>0</v>
      </c>
      <c r="G54" s="133">
        <v>0</v>
      </c>
      <c r="H54" s="389">
        <v>0</v>
      </c>
      <c r="I54" s="146"/>
      <c r="J54" s="145">
        <f>SUMIFS(Data!$K:$K,Data!$E:$E,$A54,Data!$C:$C,1)</f>
        <v>0</v>
      </c>
      <c r="K54" s="133">
        <f>SUMIFS(Data!$K:$K,Data!$E:$E,$A54,Data!$C:$C,2)</f>
        <v>0</v>
      </c>
      <c r="L54" s="133">
        <f>SUMIFS(Data!$K:$K,Data!$E:$E,$A54,Data!$C:$C,3)</f>
        <v>0</v>
      </c>
      <c r="M54" s="133">
        <f>SUMIFS(Data!$K:$K,Data!$E:$E,$A54,Data!$C:$C,4)</f>
        <v>0</v>
      </c>
      <c r="N54" s="133">
        <f t="shared" si="5"/>
        <v>0</v>
      </c>
      <c r="O54" s="389">
        <f>IF(N$55&gt;0,(N54/N$55)*O$26,0)</f>
        <v>0</v>
      </c>
      <c r="P54" s="123"/>
    </row>
    <row r="55" spans="1:16" ht="12.75">
      <c r="A55" s="124" t="s">
        <v>83</v>
      </c>
      <c r="B55" s="89"/>
      <c r="C55" s="148">
        <v>180.4249999999999</v>
      </c>
      <c r="D55" s="149">
        <v>374.01399999999899</v>
      </c>
      <c r="E55" s="149">
        <v>369.41799999999898</v>
      </c>
      <c r="F55" s="149">
        <v>392.85799999999995</v>
      </c>
      <c r="G55" s="149">
        <v>438.90499999999929</v>
      </c>
      <c r="H55" s="389">
        <v>438.90499999999929</v>
      </c>
      <c r="I55" s="146"/>
      <c r="J55" s="148">
        <f>J51+J52+J53+J54</f>
        <v>232.48399999999981</v>
      </c>
      <c r="K55" s="149">
        <f t="shared" ref="K55" si="6">K51+K52+K53+K54</f>
        <v>504.01299999999799</v>
      </c>
      <c r="L55" s="149">
        <f t="shared" ref="L55" si="7">L51+L52+L53+L54</f>
        <v>523.09199999999691</v>
      </c>
      <c r="M55" s="149">
        <f t="shared" ref="M55" si="8">M51+M52+M53+M54</f>
        <v>594.31999999999675</v>
      </c>
      <c r="N55" s="149">
        <f>(J55+K55+L55+M55)/3</f>
        <v>617.96966666666378</v>
      </c>
      <c r="O55" s="389">
        <f>IF(N$55&gt;0,(N55/N$55)*O$26,0)</f>
        <v>617.96966666666378</v>
      </c>
      <c r="P55" s="123"/>
    </row>
    <row r="56" spans="1:16" ht="12.75">
      <c r="A56" s="71" t="s">
        <v>38</v>
      </c>
      <c r="B56" s="89"/>
      <c r="C56" s="145">
        <v>37.465000000000003</v>
      </c>
      <c r="D56" s="133">
        <v>177.85</v>
      </c>
      <c r="E56" s="133">
        <v>148.641999999999</v>
      </c>
      <c r="F56" s="133">
        <v>155.17599999999999</v>
      </c>
      <c r="G56" s="133">
        <v>173.04433333333296</v>
      </c>
      <c r="H56" s="389">
        <v>173.04433333333296</v>
      </c>
      <c r="I56" s="146"/>
      <c r="J56" s="145">
        <f>SUMIFS(Data!$K:$K,Data!$E:$E,$A56,Data!$C:$C,1)</f>
        <v>54.244000000000099</v>
      </c>
      <c r="K56" s="133">
        <f>SUMIFS(Data!$K:$K,Data!$E:$E,$A56,Data!$C:$C,2)</f>
        <v>246.33200000000008</v>
      </c>
      <c r="L56" s="133">
        <f>SUMIFS(Data!$K:$K,Data!$E:$E,$A56,Data!$C:$C,3)</f>
        <v>319.84399999999903</v>
      </c>
      <c r="M56" s="133">
        <f>SUMIFS(Data!$K:$K,Data!$E:$E,$A56,Data!$C:$C,4)</f>
        <v>176.22000000000003</v>
      </c>
      <c r="N56" s="133">
        <f t="shared" si="5"/>
        <v>265.5466666666664</v>
      </c>
      <c r="O56" s="389">
        <f>IF(N$58&gt;0,(N56/N$58)*O$30,0)</f>
        <v>265.5466666666664</v>
      </c>
      <c r="P56" s="123"/>
    </row>
    <row r="57" spans="1:16" ht="12.75">
      <c r="A57" s="71" t="s">
        <v>84</v>
      </c>
      <c r="B57" s="89"/>
      <c r="C57" s="145">
        <v>4.9950000000000001</v>
      </c>
      <c r="D57" s="147">
        <v>27.312000000000001</v>
      </c>
      <c r="E57" s="147">
        <v>21.38</v>
      </c>
      <c r="F57" s="147">
        <v>16.39</v>
      </c>
      <c r="G57" s="147">
        <v>23.358999999999998</v>
      </c>
      <c r="H57" s="389">
        <v>23.358999999999998</v>
      </c>
      <c r="I57" s="146"/>
      <c r="J57" s="145">
        <f>SUMIFS(Data!$K:$K,Data!$E:$E,$A57,Data!$C:$C,1)</f>
        <v>1.998</v>
      </c>
      <c r="K57" s="147">
        <f>SUMIFS(Data!$K:$K,Data!$E:$E,$A57,Data!$C:$C,2)</f>
        <v>22.317</v>
      </c>
      <c r="L57" s="147">
        <f>SUMIFS(Data!$K:$K,Data!$E:$E,$A57,Data!$C:$C,3)</f>
        <v>27.178000000000001</v>
      </c>
      <c r="M57" s="147">
        <f>SUMIFS(Data!$K:$K,Data!$E:$E,$A57,Data!$C:$C,4)</f>
        <v>30.5109999999999</v>
      </c>
      <c r="N57" s="147">
        <f t="shared" si="5"/>
        <v>27.334666666666635</v>
      </c>
      <c r="O57" s="389">
        <f>IF(N$58&gt;0,(N57/N$58)*O$30,0)</f>
        <v>27.334666666666635</v>
      </c>
      <c r="P57" s="123"/>
    </row>
    <row r="58" spans="1:16" ht="13.5" thickBot="1">
      <c r="A58" s="125" t="s">
        <v>85</v>
      </c>
      <c r="B58" s="90"/>
      <c r="C58" s="150">
        <v>42.46</v>
      </c>
      <c r="D58" s="151">
        <v>205.16200000000001</v>
      </c>
      <c r="E58" s="151">
        <v>170.021999999999</v>
      </c>
      <c r="F58" s="151">
        <v>171.56599999999997</v>
      </c>
      <c r="G58" s="151">
        <v>196.40333333333297</v>
      </c>
      <c r="H58" s="390">
        <v>196.40333333333297</v>
      </c>
      <c r="I58" s="152"/>
      <c r="J58" s="150">
        <f>J56+J57</f>
        <v>56.242000000000097</v>
      </c>
      <c r="K58" s="151">
        <f t="shared" ref="K58:L58" si="9">K56+K57</f>
        <v>268.64900000000006</v>
      </c>
      <c r="L58" s="151">
        <f t="shared" si="9"/>
        <v>347.02199999999903</v>
      </c>
      <c r="M58" s="151">
        <f t="shared" ref="M58" si="10">M56+M57</f>
        <v>206.73099999999994</v>
      </c>
      <c r="N58" s="151">
        <f t="shared" si="5"/>
        <v>292.88133333333303</v>
      </c>
      <c r="O58" s="390">
        <f>IF(N$58&gt;0,(N58/N$58)*O$30,0)</f>
        <v>292.88133333333303</v>
      </c>
      <c r="P58" s="126"/>
    </row>
    <row r="59" spans="1:16">
      <c r="A59" s="22" t="s">
        <v>624</v>
      </c>
    </row>
    <row r="61" spans="1:16" ht="12" customHeight="1">
      <c r="B61" s="17"/>
      <c r="H61" s="69"/>
      <c r="I61" s="17"/>
      <c r="J61" s="3"/>
      <c r="P61" s="3"/>
    </row>
    <row r="62" spans="1:16" s="13" customFormat="1" ht="12" customHeight="1">
      <c r="B62" s="18"/>
      <c r="H62" s="69"/>
      <c r="I62" s="18"/>
    </row>
    <row r="63" spans="1:16" s="13" customFormat="1" ht="12" customHeight="1">
      <c r="B63" s="18"/>
      <c r="H63" s="69"/>
      <c r="I63" s="18"/>
    </row>
    <row r="64" spans="1:16" ht="12" customHeight="1">
      <c r="H64" s="69"/>
      <c r="P64" s="3"/>
    </row>
  </sheetData>
  <pageMargins left="0.7" right="0.7" top="0.75" bottom="0.75" header="0.3" footer="0.3"/>
  <pageSetup scale="80" orientation="landscape" r:id="rId1"/>
  <headerFooter>
    <oddFooter>Page &amp;P</oddFooter>
  </headerFooter>
  <ignoredErrors>
    <ignoredError sqref="N36" formula="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U67"/>
  <sheetViews>
    <sheetView showGridLines="0" zoomScale="90" zoomScaleNormal="90" workbookViewId="0"/>
  </sheetViews>
  <sheetFormatPr defaultColWidth="9.140625" defaultRowHeight="12.75"/>
  <cols>
    <col min="1" max="1" width="24.28515625" style="3" customWidth="1"/>
    <col min="2" max="3" width="8.5703125" style="3" bestFit="1" customWidth="1"/>
    <col min="4" max="4" width="9.85546875" style="3" customWidth="1"/>
    <col min="5" max="5" width="8.7109375" style="3" customWidth="1"/>
    <col min="6" max="6" width="8.85546875" style="3" bestFit="1" customWidth="1"/>
    <col min="7" max="7" width="8.7109375" style="3" bestFit="1" customWidth="1"/>
    <col min="8" max="8" width="7.5703125" style="3" bestFit="1" customWidth="1"/>
    <col min="9" max="9" width="8.5703125" style="3" bestFit="1" customWidth="1"/>
    <col min="10" max="10" width="9.140625" style="3" bestFit="1" customWidth="1"/>
    <col min="11" max="12" width="8.5703125" style="3" bestFit="1" customWidth="1"/>
    <col min="13" max="13" width="10.42578125" style="3" bestFit="1" customWidth="1"/>
    <col min="14" max="14" width="8.7109375" style="3" customWidth="1"/>
    <col min="15" max="15" width="8.85546875" style="3" bestFit="1" customWidth="1"/>
    <col min="16" max="16" width="8.7109375" style="3" bestFit="1" customWidth="1"/>
    <col min="17" max="17" width="10" style="3" bestFit="1" customWidth="1"/>
    <col min="18" max="18" width="8.5703125" style="3" bestFit="1" customWidth="1"/>
    <col min="19" max="19" width="11.85546875" style="3" bestFit="1" customWidth="1"/>
    <col min="20" max="20" width="8.28515625" style="3" customWidth="1"/>
    <col min="21" max="16384" width="9.140625" style="3"/>
  </cols>
  <sheetData>
    <row r="1" spans="1:21" ht="15">
      <c r="A1" s="270" t="s">
        <v>76</v>
      </c>
      <c r="B1" s="356"/>
      <c r="C1" s="356"/>
      <c r="K1" s="356"/>
      <c r="L1" s="356"/>
    </row>
    <row r="2" spans="1:21">
      <c r="A2" s="15" t="s">
        <v>47</v>
      </c>
    </row>
    <row r="3" spans="1:21">
      <c r="A3" s="15" t="str">
        <f>CONCATENATE("For Academic Year ",Data!$X$3)</f>
        <v>For Academic Year 2023-24</v>
      </c>
    </row>
    <row r="6" spans="1:21" s="13" customFormat="1" ht="12" customHeight="1" thickBot="1">
      <c r="A6" s="15"/>
      <c r="B6" s="358" t="s">
        <v>123</v>
      </c>
      <c r="C6" s="358"/>
      <c r="D6" s="15" t="s">
        <v>124</v>
      </c>
      <c r="E6" s="15"/>
      <c r="F6" s="15"/>
      <c r="G6" s="15"/>
      <c r="H6" s="15"/>
      <c r="I6" s="15"/>
      <c r="J6" s="15"/>
      <c r="K6" s="358" t="s">
        <v>123</v>
      </c>
      <c r="L6" s="358"/>
      <c r="M6" s="15" t="s">
        <v>124</v>
      </c>
      <c r="N6" s="15"/>
      <c r="O6" s="15"/>
      <c r="P6" s="15"/>
      <c r="Q6" s="15"/>
      <c r="R6" s="15"/>
      <c r="S6" s="15"/>
    </row>
    <row r="7" spans="1:21" s="13" customFormat="1" ht="12" customHeight="1">
      <c r="A7" s="86"/>
      <c r="B7" s="100" t="s">
        <v>615</v>
      </c>
      <c r="C7" s="100" t="s">
        <v>615</v>
      </c>
      <c r="D7" s="109" t="s">
        <v>733</v>
      </c>
      <c r="E7" s="109" t="s">
        <v>734</v>
      </c>
      <c r="F7" s="109" t="s">
        <v>735</v>
      </c>
      <c r="G7" s="109" t="s">
        <v>736</v>
      </c>
      <c r="H7" s="109" t="s">
        <v>615</v>
      </c>
      <c r="I7" s="225" t="s">
        <v>615</v>
      </c>
      <c r="J7" s="261" t="s">
        <v>615</v>
      </c>
      <c r="K7" s="100" t="str">
        <f>Data!$X$3</f>
        <v>2023-24</v>
      </c>
      <c r="L7" s="100" t="str">
        <f>Data!$X$3</f>
        <v>2023-24</v>
      </c>
      <c r="M7" s="109" t="str">
        <f>CONCATENATE("Summer ",MID(Data!$X$3,3,2))</f>
        <v>Summer 23</v>
      </c>
      <c r="N7" s="109" t="str">
        <f>CONCATENATE("Fall ",MID(Data!$X$3,3,2))</f>
        <v>Fall 23</v>
      </c>
      <c r="O7" s="109" t="str">
        <f>CONCATENATE("Winter ",MID(Data!$X$3,6,2))</f>
        <v>Winter 24</v>
      </c>
      <c r="P7" s="109" t="str">
        <f>CONCATENATE("Spring ",MID(Data!$X$3,6,2))</f>
        <v>Spring 24</v>
      </c>
      <c r="Q7" s="109" t="str">
        <f>Data!$X$3</f>
        <v>2023-24</v>
      </c>
      <c r="R7" s="225" t="str">
        <f>Data!$X$3</f>
        <v>2023-24</v>
      </c>
      <c r="S7" s="75" t="str">
        <f>Data!$X$3</f>
        <v>2023-24</v>
      </c>
    </row>
    <row r="8" spans="1:21" s="13" customFormat="1" ht="12" customHeight="1" thickBot="1">
      <c r="A8" s="127" t="s">
        <v>0</v>
      </c>
      <c r="B8" s="101" t="s">
        <v>698</v>
      </c>
      <c r="C8" s="101" t="s">
        <v>33</v>
      </c>
      <c r="D8" s="49" t="s">
        <v>33</v>
      </c>
      <c r="E8" s="49" t="s">
        <v>33</v>
      </c>
      <c r="F8" s="49" t="s">
        <v>33</v>
      </c>
      <c r="G8" s="49" t="s">
        <v>33</v>
      </c>
      <c r="H8" s="49" t="s">
        <v>31</v>
      </c>
      <c r="I8" s="223" t="s">
        <v>68</v>
      </c>
      <c r="J8" s="260" t="s">
        <v>161</v>
      </c>
      <c r="K8" s="101" t="str">
        <f>'Total Allocation'!N5</f>
        <v>Alloc #12</v>
      </c>
      <c r="L8" s="101" t="str">
        <f>'Total Allocation'!X5</f>
        <v>Actual</v>
      </c>
      <c r="M8" s="49" t="s">
        <v>33</v>
      </c>
      <c r="N8" s="49" t="s">
        <v>33</v>
      </c>
      <c r="O8" s="49" t="s">
        <v>33</v>
      </c>
      <c r="P8" s="49" t="s">
        <v>33</v>
      </c>
      <c r="Q8" s="49" t="s">
        <v>31</v>
      </c>
      <c r="R8" s="223" t="s">
        <v>68</v>
      </c>
      <c r="S8" s="262" t="s">
        <v>161</v>
      </c>
    </row>
    <row r="9" spans="1:21" s="13" customFormat="1" ht="12" customHeight="1">
      <c r="A9" s="265" t="s">
        <v>1</v>
      </c>
      <c r="B9" s="128">
        <v>4002</v>
      </c>
      <c r="C9" s="128">
        <v>2746.4433333334468</v>
      </c>
      <c r="D9" s="268">
        <v>3.3519999999999999</v>
      </c>
      <c r="E9" s="246">
        <v>4.8659999999999997</v>
      </c>
      <c r="F9" s="269">
        <v>4.4660000000000002</v>
      </c>
      <c r="G9" s="269">
        <v>3.798</v>
      </c>
      <c r="H9" s="269">
        <v>5.4939999999999998</v>
      </c>
      <c r="I9" s="277">
        <v>80.040000000000006</v>
      </c>
      <c r="J9" s="277">
        <v>0</v>
      </c>
      <c r="K9" s="128">
        <f>'Total Allocation'!N6</f>
        <v>3982</v>
      </c>
      <c r="L9" s="128">
        <f>'Total Allocation'!X6</f>
        <v>3029.3426666668906</v>
      </c>
      <c r="M9" s="268">
        <f>SUMIFS(Data!$L:$L,Data!$D:$D,$A9,Data!$C:$C,1)</f>
        <v>3.35</v>
      </c>
      <c r="N9" s="268">
        <f>SUMIFS(Data!$L:$L,Data!$D:$D,$A9,Data!$C:$C,2)</f>
        <v>2.0670000000000002</v>
      </c>
      <c r="O9" s="268">
        <f>SUMIFS(Data!$L:$L,Data!$D:$D,$A9,Data!$C:$C,3)</f>
        <v>2.4</v>
      </c>
      <c r="P9" s="268">
        <f>SUMIFS(Data!$L:$L,Data!$D:$D,$A9,Data!$C:$C,4)</f>
        <v>4.1319999999999997</v>
      </c>
      <c r="Q9" s="373">
        <f>SUM(M9:P9)/3</f>
        <v>3.9830000000000001</v>
      </c>
      <c r="R9" s="277">
        <f>IF((L9-Q9)&lt;K9,MIN(0.02*K9,K9-(L9-Q9)),0)</f>
        <v>79.64</v>
      </c>
      <c r="S9" s="278">
        <f>IF(Q9&gt;R9,Q9-R9,0)</f>
        <v>0</v>
      </c>
      <c r="U9" s="433"/>
    </row>
    <row r="10" spans="1:21" s="13" customFormat="1" ht="12" customHeight="1">
      <c r="A10" s="263" t="s">
        <v>2</v>
      </c>
      <c r="B10" s="128">
        <v>8079</v>
      </c>
      <c r="C10" s="128">
        <v>5969.285333332843</v>
      </c>
      <c r="D10" s="145">
        <v>4.8630000000000004</v>
      </c>
      <c r="E10" s="207">
        <v>28.013000000000002</v>
      </c>
      <c r="F10" s="161">
        <v>28.047999999999998</v>
      </c>
      <c r="G10" s="161">
        <v>29.745999999999999</v>
      </c>
      <c r="H10" s="161">
        <v>30.223333333333333</v>
      </c>
      <c r="I10" s="282">
        <v>161.58000000000001</v>
      </c>
      <c r="J10" s="333">
        <v>0</v>
      </c>
      <c r="K10" s="128">
        <f>'Total Allocation'!N7</f>
        <v>8123</v>
      </c>
      <c r="L10" s="128">
        <f>'Total Allocation'!X7</f>
        <v>6120.8553333323243</v>
      </c>
      <c r="M10" s="145">
        <f>SUMIFS(Data!$L:$L,Data!$D:$D,$A10,Data!$C:$C,1)</f>
        <v>8.66</v>
      </c>
      <c r="N10" s="207">
        <f>SUMIFS(Data!$L:$L,Data!$D:$D,$A10,Data!$C:$C,2)</f>
        <v>29.244</v>
      </c>
      <c r="O10" s="161">
        <f>SUMIFS(Data!$L:$L,Data!$D:$D,$A10,Data!$C:$C,3)</f>
        <v>31.457999999999998</v>
      </c>
      <c r="P10" s="161">
        <f>SUMIFS(Data!$L:$L,Data!$D:$D,$A10,Data!$C:$C,4)</f>
        <v>32.728000000000002</v>
      </c>
      <c r="Q10" s="161">
        <f t="shared" ref="Q10:Q38" si="0">SUM(M10:P10)/3</f>
        <v>34.03</v>
      </c>
      <c r="R10" s="282">
        <f t="shared" ref="R10:R38" si="1">IF((L10-Q10)&lt;K10,MIN(0.02*K10,K10-(L10-Q10)),0)</f>
        <v>162.46</v>
      </c>
      <c r="S10" s="279">
        <f t="shared" ref="S10:S39" si="2">IF(Q10&gt;R10,Q10-R10,0)</f>
        <v>0</v>
      </c>
      <c r="U10" s="433"/>
    </row>
    <row r="11" spans="1:21" s="13" customFormat="1" ht="12" customHeight="1">
      <c r="A11" s="264" t="s">
        <v>3</v>
      </c>
      <c r="B11" s="128">
        <v>2102</v>
      </c>
      <c r="C11" s="128">
        <v>1404.6666666666933</v>
      </c>
      <c r="D11" s="148">
        <v>0</v>
      </c>
      <c r="E11" s="206">
        <v>0.999</v>
      </c>
      <c r="F11" s="130">
        <v>0.999</v>
      </c>
      <c r="G11" s="130">
        <v>0.79900000000000004</v>
      </c>
      <c r="H11" s="130">
        <v>0.93233333333333335</v>
      </c>
      <c r="I11" s="282">
        <v>42.04</v>
      </c>
      <c r="J11" s="333">
        <v>0</v>
      </c>
      <c r="K11" s="128">
        <f>'Total Allocation'!N8</f>
        <v>2106</v>
      </c>
      <c r="L11" s="128">
        <f>'Total Allocation'!X8</f>
        <v>1478.7546666667167</v>
      </c>
      <c r="M11" s="148">
        <f>SUMIFS(Data!$L:$L,Data!$D:$D,$A11,Data!$C:$C,1)</f>
        <v>0</v>
      </c>
      <c r="N11" s="206">
        <f>SUMIFS(Data!$L:$L,Data!$D:$D,$A11,Data!$C:$C,2)</f>
        <v>0.93200000000000005</v>
      </c>
      <c r="O11" s="130">
        <f>SUMIFS(Data!$L:$L,Data!$D:$D,$A11,Data!$C:$C,3)</f>
        <v>0.8</v>
      </c>
      <c r="P11" s="130">
        <f>SUMIFS(Data!$L:$L,Data!$D:$D,$A11,Data!$C:$C,4)</f>
        <v>0.93400000000000005</v>
      </c>
      <c r="Q11" s="130">
        <f t="shared" si="0"/>
        <v>0.88866666666666683</v>
      </c>
      <c r="R11" s="282">
        <f t="shared" si="1"/>
        <v>42.12</v>
      </c>
      <c r="S11" s="279">
        <f t="shared" si="2"/>
        <v>0</v>
      </c>
      <c r="U11" s="433"/>
    </row>
    <row r="12" spans="1:21" s="13" customFormat="1" ht="12" customHeight="1">
      <c r="A12" s="263" t="s">
        <v>4</v>
      </c>
      <c r="B12" s="128">
        <v>1703</v>
      </c>
      <c r="C12" s="128">
        <v>1247.3773333333436</v>
      </c>
      <c r="D12" s="145">
        <v>22.088999999999899</v>
      </c>
      <c r="E12" s="207">
        <v>0.999</v>
      </c>
      <c r="F12" s="161">
        <v>0.999</v>
      </c>
      <c r="G12" s="161">
        <v>1.1990000000000001</v>
      </c>
      <c r="H12" s="161">
        <v>8.4286666666666328</v>
      </c>
      <c r="I12" s="282">
        <v>34.06</v>
      </c>
      <c r="J12" s="333">
        <v>0</v>
      </c>
      <c r="K12" s="128">
        <f>'Total Allocation'!N9</f>
        <v>1703</v>
      </c>
      <c r="L12" s="128">
        <f>'Total Allocation'!X9</f>
        <v>1422.9583333333667</v>
      </c>
      <c r="M12" s="145">
        <f>SUMIFS(Data!$L:$L,Data!$D:$D,$A12,Data!$C:$C,1)</f>
        <v>0</v>
      </c>
      <c r="N12" s="207">
        <f>SUMIFS(Data!$L:$L,Data!$D:$D,$A12,Data!$C:$C,2)</f>
        <v>0</v>
      </c>
      <c r="O12" s="161">
        <f>SUMIFS(Data!$L:$L,Data!$D:$D,$A12,Data!$C:$C,3)</f>
        <v>12.39</v>
      </c>
      <c r="P12" s="161">
        <f>SUMIFS(Data!$L:$L,Data!$D:$D,$A12,Data!$C:$C,4)</f>
        <v>11.458</v>
      </c>
      <c r="Q12" s="161">
        <f t="shared" si="0"/>
        <v>7.9493333333333327</v>
      </c>
      <c r="R12" s="282">
        <f t="shared" si="1"/>
        <v>34.06</v>
      </c>
      <c r="S12" s="279">
        <f t="shared" si="2"/>
        <v>0</v>
      </c>
      <c r="U12" s="433"/>
    </row>
    <row r="13" spans="1:21" s="13" customFormat="1" ht="12" customHeight="1">
      <c r="A13" s="264" t="s">
        <v>5</v>
      </c>
      <c r="B13" s="128">
        <v>1874</v>
      </c>
      <c r="C13" s="128">
        <v>994.93899999999076</v>
      </c>
      <c r="D13" s="148">
        <v>0.33300000000000002</v>
      </c>
      <c r="E13" s="206">
        <v>2.5990000000000002</v>
      </c>
      <c r="F13" s="130">
        <v>5.9980000000000002</v>
      </c>
      <c r="G13" s="130">
        <v>3.9980000000000002</v>
      </c>
      <c r="H13" s="130">
        <v>4.3093333333333339</v>
      </c>
      <c r="I13" s="282">
        <v>37.480000000000004</v>
      </c>
      <c r="J13" s="333">
        <v>0</v>
      </c>
      <c r="K13" s="128">
        <f>'Total Allocation'!N10</f>
        <v>1874</v>
      </c>
      <c r="L13" s="128">
        <f>'Total Allocation'!X10</f>
        <v>1047.0996666666542</v>
      </c>
      <c r="M13" s="148">
        <f>SUMIFS(Data!$L:$L,Data!$D:$D,$A13,Data!$C:$C,1)</f>
        <v>1.333</v>
      </c>
      <c r="N13" s="206">
        <f>SUMIFS(Data!$L:$L,Data!$D:$D,$A13,Data!$C:$C,2)</f>
        <v>5.2640000000000002</v>
      </c>
      <c r="O13" s="130">
        <f>SUMIFS(Data!$L:$L,Data!$D:$D,$A13,Data!$C:$C,3)</f>
        <v>2.9319999999999999</v>
      </c>
      <c r="P13" s="130">
        <f>SUMIFS(Data!$L:$L,Data!$D:$D,$A13,Data!$C:$C,4)</f>
        <v>4.7329999999999997</v>
      </c>
      <c r="Q13" s="130">
        <f t="shared" si="0"/>
        <v>4.7540000000000004</v>
      </c>
      <c r="R13" s="282">
        <f t="shared" si="1"/>
        <v>37.480000000000004</v>
      </c>
      <c r="S13" s="279">
        <f t="shared" si="2"/>
        <v>0</v>
      </c>
      <c r="U13" s="433"/>
    </row>
    <row r="14" spans="1:21" s="13" customFormat="1" ht="12" customHeight="1">
      <c r="A14" s="263" t="s">
        <v>6</v>
      </c>
      <c r="B14" s="128">
        <v>2153</v>
      </c>
      <c r="C14" s="128">
        <v>1317.0746666666791</v>
      </c>
      <c r="D14" s="145">
        <v>3.996</v>
      </c>
      <c r="E14" s="207">
        <v>6.9279999999999999</v>
      </c>
      <c r="F14" s="161">
        <v>5.7279999999999998</v>
      </c>
      <c r="G14" s="161">
        <v>5.0620000000000003</v>
      </c>
      <c r="H14" s="161">
        <v>7.2380000000000004</v>
      </c>
      <c r="I14" s="282">
        <v>43.06</v>
      </c>
      <c r="J14" s="332">
        <v>0</v>
      </c>
      <c r="K14" s="128">
        <f>'Total Allocation'!N11</f>
        <v>2163</v>
      </c>
      <c r="L14" s="128">
        <f>'Total Allocation'!X11</f>
        <v>1458.0293333333757</v>
      </c>
      <c r="M14" s="145">
        <f>SUMIFS(Data!$L:$L,Data!$D:$D,$A14,Data!$C:$C,1)</f>
        <v>1.3320000000000001</v>
      </c>
      <c r="N14" s="207">
        <f>SUMIFS(Data!$L:$L,Data!$D:$D,$A14,Data!$C:$C,2)</f>
        <v>1.998</v>
      </c>
      <c r="O14" s="161">
        <f>SUMIFS(Data!$L:$L,Data!$D:$D,$A14,Data!$C:$C,3)</f>
        <v>2.9969999999999999</v>
      </c>
      <c r="P14" s="161">
        <f>SUMIFS(Data!$L:$L,Data!$D:$D,$A14,Data!$C:$C,4)</f>
        <v>3.0649999999999999</v>
      </c>
      <c r="Q14" s="161">
        <f t="shared" si="0"/>
        <v>3.1306666666666665</v>
      </c>
      <c r="R14" s="282">
        <f t="shared" si="1"/>
        <v>43.26</v>
      </c>
      <c r="S14" s="279">
        <f t="shared" si="2"/>
        <v>0</v>
      </c>
      <c r="U14" s="433"/>
    </row>
    <row r="15" spans="1:21" s="13" customFormat="1" ht="12" customHeight="1">
      <c r="A15" s="264" t="s">
        <v>7</v>
      </c>
      <c r="B15" s="128">
        <v>7280</v>
      </c>
      <c r="C15" s="128">
        <v>4312.776333333597</v>
      </c>
      <c r="D15" s="148">
        <v>21.523</v>
      </c>
      <c r="E15" s="206">
        <v>50.705999999999896</v>
      </c>
      <c r="F15" s="130">
        <v>49.644999999999904</v>
      </c>
      <c r="G15" s="130">
        <v>52.313999999999901</v>
      </c>
      <c r="H15" s="130">
        <v>58.062666666666566</v>
      </c>
      <c r="I15" s="282">
        <v>145.6</v>
      </c>
      <c r="J15" s="333">
        <v>0</v>
      </c>
      <c r="K15" s="128">
        <f>'Total Allocation'!N12</f>
        <v>7265</v>
      </c>
      <c r="L15" s="128">
        <f>'Total Allocation'!X12</f>
        <v>4710.4813333336251</v>
      </c>
      <c r="M15" s="148">
        <f>SUMIFS(Data!$L:$L,Data!$D:$D,$A15,Data!$C:$C,1)</f>
        <v>26.387</v>
      </c>
      <c r="N15" s="206">
        <f>SUMIFS(Data!$L:$L,Data!$D:$D,$A15,Data!$C:$C,2)</f>
        <v>49.908999999999892</v>
      </c>
      <c r="O15" s="130">
        <f>SUMIFS(Data!$L:$L,Data!$D:$D,$A15,Data!$C:$C,3)</f>
        <v>52.573999999999899</v>
      </c>
      <c r="P15" s="130">
        <f>SUMIFS(Data!$L:$L,Data!$D:$D,$A15,Data!$C:$C,4)</f>
        <v>48.441999999999894</v>
      </c>
      <c r="Q15" s="130">
        <f t="shared" si="0"/>
        <v>59.103999999999893</v>
      </c>
      <c r="R15" s="282">
        <f t="shared" si="1"/>
        <v>145.30000000000001</v>
      </c>
      <c r="S15" s="279">
        <f t="shared" si="2"/>
        <v>0</v>
      </c>
      <c r="U15" s="433"/>
    </row>
    <row r="16" spans="1:21" s="13" customFormat="1" ht="12" customHeight="1">
      <c r="A16" s="263" t="s">
        <v>8</v>
      </c>
      <c r="B16" s="128">
        <v>4260</v>
      </c>
      <c r="C16" s="128">
        <v>2686.5796666669335</v>
      </c>
      <c r="D16" s="145">
        <v>14.048999999999999</v>
      </c>
      <c r="E16" s="207">
        <v>18.736000000000001</v>
      </c>
      <c r="F16" s="161">
        <v>14.002000000000001</v>
      </c>
      <c r="G16" s="161">
        <v>15.314000000000002</v>
      </c>
      <c r="H16" s="161">
        <v>20.700333333333333</v>
      </c>
      <c r="I16" s="282">
        <v>85.2</v>
      </c>
      <c r="J16" s="332">
        <v>0</v>
      </c>
      <c r="K16" s="128">
        <f>'Total Allocation'!N13</f>
        <v>4291</v>
      </c>
      <c r="L16" s="128">
        <f>'Total Allocation'!X13</f>
        <v>2998.9276666668798</v>
      </c>
      <c r="M16" s="145">
        <f>SUMIFS(Data!$L:$L,Data!$D:$D,$A16,Data!$C:$C,1)</f>
        <v>10.252000000000001</v>
      </c>
      <c r="N16" s="207">
        <f>SUMIFS(Data!$L:$L,Data!$D:$D,$A16,Data!$C:$C,2)</f>
        <v>7.5990000000000002</v>
      </c>
      <c r="O16" s="161">
        <f>SUMIFS(Data!$L:$L,Data!$D:$D,$A16,Data!$C:$C,3)</f>
        <v>9.6669999999999998</v>
      </c>
      <c r="P16" s="161">
        <f>SUMIFS(Data!$L:$L,Data!$D:$D,$A16,Data!$C:$C,4)</f>
        <v>10.65</v>
      </c>
      <c r="Q16" s="161">
        <f t="shared" si="0"/>
        <v>12.722666666666667</v>
      </c>
      <c r="R16" s="282">
        <f t="shared" si="1"/>
        <v>85.820000000000007</v>
      </c>
      <c r="S16" s="279">
        <f t="shared" si="2"/>
        <v>0</v>
      </c>
      <c r="U16" s="433"/>
    </row>
    <row r="17" spans="1:21" s="13" customFormat="1" ht="12" customHeight="1">
      <c r="A17" s="264" t="s">
        <v>9</v>
      </c>
      <c r="B17" s="128">
        <v>5011</v>
      </c>
      <c r="C17" s="128">
        <v>4234.1456666668464</v>
      </c>
      <c r="D17" s="148">
        <v>2.1320000000000001</v>
      </c>
      <c r="E17" s="206">
        <v>8.0619999999999994</v>
      </c>
      <c r="F17" s="130">
        <v>6.8609999999999998</v>
      </c>
      <c r="G17" s="130">
        <v>4.33</v>
      </c>
      <c r="H17" s="130">
        <v>7.128333333333333</v>
      </c>
      <c r="I17" s="282">
        <v>100.22</v>
      </c>
      <c r="J17" s="333">
        <v>0</v>
      </c>
      <c r="K17" s="128">
        <f>'Total Allocation'!N14</f>
        <v>5007</v>
      </c>
      <c r="L17" s="128">
        <f>'Total Allocation'!X14</f>
        <v>4532.4730000002864</v>
      </c>
      <c r="M17" s="148">
        <f>SUMIFS(Data!$L:$L,Data!$D:$D,$A17,Data!$C:$C,1)</f>
        <v>0</v>
      </c>
      <c r="N17" s="206">
        <f>SUMIFS(Data!$L:$L,Data!$D:$D,$A17,Data!$C:$C,2)</f>
        <v>6.5960000000000001</v>
      </c>
      <c r="O17" s="130">
        <f>SUMIFS(Data!$L:$L,Data!$D:$D,$A17,Data!$C:$C,3)</f>
        <v>5.0629999999999997</v>
      </c>
      <c r="P17" s="130">
        <f>SUMIFS(Data!$L:$L,Data!$D:$D,$A17,Data!$C:$C,4)</f>
        <v>4.93</v>
      </c>
      <c r="Q17" s="130">
        <f t="shared" si="0"/>
        <v>5.5296666666666665</v>
      </c>
      <c r="R17" s="282">
        <f t="shared" si="1"/>
        <v>100.14</v>
      </c>
      <c r="S17" s="279">
        <f t="shared" si="2"/>
        <v>0</v>
      </c>
      <c r="U17" s="433"/>
    </row>
    <row r="18" spans="1:21" s="13" customFormat="1" ht="12" customHeight="1">
      <c r="A18" s="263" t="s">
        <v>10</v>
      </c>
      <c r="B18" s="128">
        <v>5122</v>
      </c>
      <c r="C18" s="128">
        <v>3386.6246666668831</v>
      </c>
      <c r="D18" s="145">
        <v>0.53300000000000003</v>
      </c>
      <c r="E18" s="207">
        <v>5.1790000000000003</v>
      </c>
      <c r="F18" s="161">
        <v>7.3120000000000003</v>
      </c>
      <c r="G18" s="161">
        <v>5.2949999999999999</v>
      </c>
      <c r="H18" s="161">
        <v>6.1063333333333345</v>
      </c>
      <c r="I18" s="282">
        <v>102.44</v>
      </c>
      <c r="J18" s="332">
        <v>0</v>
      </c>
      <c r="K18" s="128">
        <f>'Total Allocation'!N15</f>
        <v>5132</v>
      </c>
      <c r="L18" s="128">
        <f>'Total Allocation'!X15</f>
        <v>3678.3976666668232</v>
      </c>
      <c r="M18" s="145">
        <f>SUMIFS(Data!$L:$L,Data!$D:$D,$A18,Data!$C:$C,1)</f>
        <v>3.4660000000000002</v>
      </c>
      <c r="N18" s="207">
        <f>SUMIFS(Data!$L:$L,Data!$D:$D,$A18,Data!$C:$C,2)</f>
        <v>5.7949999999999999</v>
      </c>
      <c r="O18" s="161">
        <f>SUMIFS(Data!$L:$L,Data!$D:$D,$A18,Data!$C:$C,3)</f>
        <v>5.9790000000000001</v>
      </c>
      <c r="P18" s="161">
        <f>SUMIFS(Data!$L:$L,Data!$D:$D,$A18,Data!$C:$C,4)</f>
        <v>9.36</v>
      </c>
      <c r="Q18" s="161">
        <f t="shared" si="0"/>
        <v>8.1999999999999993</v>
      </c>
      <c r="R18" s="282">
        <f t="shared" si="1"/>
        <v>102.64</v>
      </c>
      <c r="S18" s="279">
        <f t="shared" si="2"/>
        <v>0</v>
      </c>
      <c r="U18" s="433"/>
    </row>
    <row r="19" spans="1:21" s="13" customFormat="1" ht="12" customHeight="1">
      <c r="A19" s="264" t="s">
        <v>11</v>
      </c>
      <c r="B19" s="128">
        <v>5448</v>
      </c>
      <c r="C19" s="128">
        <v>3985.3373333335985</v>
      </c>
      <c r="D19" s="148">
        <v>5.3940000000000001</v>
      </c>
      <c r="E19" s="206">
        <v>5.6960000000000006</v>
      </c>
      <c r="F19" s="130">
        <v>12.855</v>
      </c>
      <c r="G19" s="130">
        <v>15.289</v>
      </c>
      <c r="H19" s="130">
        <v>13.078000000000001</v>
      </c>
      <c r="I19" s="282">
        <v>108.96000000000001</v>
      </c>
      <c r="J19" s="333">
        <v>0</v>
      </c>
      <c r="K19" s="128">
        <f>'Total Allocation'!N16</f>
        <v>5420</v>
      </c>
      <c r="L19" s="128">
        <f>'Total Allocation'!X16</f>
        <v>3942.6676666669991</v>
      </c>
      <c r="M19" s="148">
        <f>SUMIFS(Data!$L:$L,Data!$D:$D,$A19,Data!$C:$C,1)</f>
        <v>8.1259999999999994</v>
      </c>
      <c r="N19" s="206">
        <f>SUMIFS(Data!$L:$L,Data!$D:$D,$A19,Data!$C:$C,2)</f>
        <v>11.157</v>
      </c>
      <c r="O19" s="130">
        <f>SUMIFS(Data!$L:$L,Data!$D:$D,$A19,Data!$C:$C,3)</f>
        <v>13.589</v>
      </c>
      <c r="P19" s="130">
        <f>SUMIFS(Data!$L:$L,Data!$D:$D,$A19,Data!$C:$C,4)</f>
        <v>13.423</v>
      </c>
      <c r="Q19" s="130">
        <f t="shared" si="0"/>
        <v>15.431666666666667</v>
      </c>
      <c r="R19" s="282">
        <f t="shared" si="1"/>
        <v>108.4</v>
      </c>
      <c r="S19" s="279">
        <f t="shared" si="2"/>
        <v>0</v>
      </c>
      <c r="U19" s="433"/>
    </row>
    <row r="20" spans="1:21" s="13" customFormat="1" ht="12" customHeight="1">
      <c r="A20" s="263" t="s">
        <v>12</v>
      </c>
      <c r="B20" s="128">
        <v>1666</v>
      </c>
      <c r="C20" s="128">
        <v>1023.8403333333284</v>
      </c>
      <c r="D20" s="145">
        <v>0</v>
      </c>
      <c r="E20" s="207">
        <v>0</v>
      </c>
      <c r="F20" s="161">
        <v>0</v>
      </c>
      <c r="G20" s="161">
        <v>0</v>
      </c>
      <c r="H20" s="161">
        <v>0</v>
      </c>
      <c r="I20" s="282">
        <v>33.32</v>
      </c>
      <c r="J20" s="332">
        <v>0</v>
      </c>
      <c r="K20" s="128">
        <f>'Total Allocation'!N17</f>
        <v>1681</v>
      </c>
      <c r="L20" s="128">
        <f>'Total Allocation'!X17</f>
        <v>1028.7689999999932</v>
      </c>
      <c r="M20" s="145">
        <f>SUMIFS(Data!$L:$L,Data!$D:$D,$A20,Data!$C:$C,1)</f>
        <v>0</v>
      </c>
      <c r="N20" s="207">
        <f>SUMIFS(Data!$L:$L,Data!$D:$D,$A20,Data!$C:$C,2)</f>
        <v>0</v>
      </c>
      <c r="O20" s="161">
        <f>SUMIFS(Data!$L:$L,Data!$D:$D,$A20,Data!$C:$C,3)</f>
        <v>0</v>
      </c>
      <c r="P20" s="161">
        <f>SUMIFS(Data!$L:$L,Data!$D:$D,$A20,Data!$C:$C,4)</f>
        <v>0</v>
      </c>
      <c r="Q20" s="161">
        <f t="shared" si="0"/>
        <v>0</v>
      </c>
      <c r="R20" s="282">
        <f t="shared" si="1"/>
        <v>33.619999999999997</v>
      </c>
      <c r="S20" s="279">
        <f t="shared" si="2"/>
        <v>0</v>
      </c>
      <c r="U20" s="433"/>
    </row>
    <row r="21" spans="1:21" s="13" customFormat="1" ht="12" customHeight="1">
      <c r="A21" s="264" t="s">
        <v>13</v>
      </c>
      <c r="B21" s="128">
        <v>5482</v>
      </c>
      <c r="C21" s="128">
        <v>4126.9673333336568</v>
      </c>
      <c r="D21" s="148">
        <v>2.9319999999999999</v>
      </c>
      <c r="E21" s="206">
        <v>7.5279999999999996</v>
      </c>
      <c r="F21" s="130">
        <v>12.923999999999999</v>
      </c>
      <c r="G21" s="130">
        <v>12.458</v>
      </c>
      <c r="H21" s="130">
        <v>11.947333333333333</v>
      </c>
      <c r="I21" s="282">
        <v>109.64</v>
      </c>
      <c r="J21" s="333">
        <v>0</v>
      </c>
      <c r="K21" s="128">
        <f>'Total Allocation'!N18</f>
        <v>5459</v>
      </c>
      <c r="L21" s="128">
        <f>'Total Allocation'!X18</f>
        <v>4604.8783333337597</v>
      </c>
      <c r="M21" s="148">
        <f>SUMIFS(Data!$L:$L,Data!$D:$D,$A21,Data!$C:$C,1)</f>
        <v>7.327</v>
      </c>
      <c r="N21" s="206">
        <f>SUMIFS(Data!$L:$L,Data!$D:$D,$A21,Data!$C:$C,2)</f>
        <v>20.535</v>
      </c>
      <c r="O21" s="130">
        <f>SUMIFS(Data!$L:$L,Data!$D:$D,$A21,Data!$C:$C,3)</f>
        <v>20.698999999999998</v>
      </c>
      <c r="P21" s="130">
        <f>SUMIFS(Data!$L:$L,Data!$D:$D,$A21,Data!$C:$C,4)</f>
        <v>21.534000000000002</v>
      </c>
      <c r="Q21" s="130">
        <f t="shared" si="0"/>
        <v>23.364999999999998</v>
      </c>
      <c r="R21" s="282">
        <f t="shared" si="1"/>
        <v>109.18</v>
      </c>
      <c r="S21" s="279">
        <f t="shared" si="2"/>
        <v>0</v>
      </c>
      <c r="U21" s="433"/>
    </row>
    <row r="22" spans="1:21" s="13" customFormat="1" ht="12" customHeight="1">
      <c r="A22" s="263" t="s">
        <v>14</v>
      </c>
      <c r="B22" s="128">
        <v>6112</v>
      </c>
      <c r="C22" s="128">
        <v>4573.3363333333564</v>
      </c>
      <c r="D22" s="145">
        <v>2.7320000000000002</v>
      </c>
      <c r="E22" s="207">
        <v>5.31</v>
      </c>
      <c r="F22" s="161">
        <v>4.6630000000000003</v>
      </c>
      <c r="G22" s="161">
        <v>2.5979999999999999</v>
      </c>
      <c r="H22" s="161">
        <v>5.101</v>
      </c>
      <c r="I22" s="282">
        <v>122.24000000000001</v>
      </c>
      <c r="J22" s="332">
        <v>0</v>
      </c>
      <c r="K22" s="128">
        <f>'Total Allocation'!N19</f>
        <v>6131</v>
      </c>
      <c r="L22" s="128">
        <f>'Total Allocation'!X19</f>
        <v>4727.8819999999869</v>
      </c>
      <c r="M22" s="145">
        <f>SUMIFS(Data!$L:$L,Data!$D:$D,$A22,Data!$C:$C,1)</f>
        <v>8.6999999999999994E-2</v>
      </c>
      <c r="N22" s="207">
        <f>SUMIFS(Data!$L:$L,Data!$D:$D,$A22,Data!$C:$C,2)</f>
        <v>0.79900000000000004</v>
      </c>
      <c r="O22" s="161">
        <f>SUMIFS(Data!$L:$L,Data!$D:$D,$A22,Data!$C:$C,3)</f>
        <v>2.1320000000000001</v>
      </c>
      <c r="P22" s="161">
        <f>SUMIFS(Data!$L:$L,Data!$D:$D,$A22,Data!$C:$C,4)</f>
        <v>1.7010000000000001</v>
      </c>
      <c r="Q22" s="161">
        <f t="shared" si="0"/>
        <v>1.5730000000000002</v>
      </c>
      <c r="R22" s="282">
        <f t="shared" si="1"/>
        <v>122.62</v>
      </c>
      <c r="S22" s="279">
        <f t="shared" si="2"/>
        <v>0</v>
      </c>
      <c r="T22" s="433"/>
      <c r="U22" s="433"/>
    </row>
    <row r="23" spans="1:21" s="13" customFormat="1" ht="12" customHeight="1">
      <c r="A23" s="264" t="s">
        <v>15</v>
      </c>
      <c r="B23" s="128">
        <v>3128</v>
      </c>
      <c r="C23" s="128">
        <v>2401.6873333334875</v>
      </c>
      <c r="D23" s="148">
        <v>19.756</v>
      </c>
      <c r="E23" s="206">
        <v>106.639</v>
      </c>
      <c r="F23" s="130">
        <v>59.249999999999901</v>
      </c>
      <c r="G23" s="130">
        <v>5.4820000000000002</v>
      </c>
      <c r="H23" s="130">
        <v>63.708999999999968</v>
      </c>
      <c r="I23" s="282">
        <v>62.56</v>
      </c>
      <c r="J23" s="333">
        <v>1.1489999999999654</v>
      </c>
      <c r="K23" s="128">
        <f>'Total Allocation'!N20</f>
        <v>3087</v>
      </c>
      <c r="L23" s="128">
        <f>'Total Allocation'!X20</f>
        <v>2682.7900000000732</v>
      </c>
      <c r="M23" s="148">
        <f>SUMIFS(Data!$L:$L,Data!$D:$D,$A23,Data!$C:$C,1)</f>
        <v>30.745999999999999</v>
      </c>
      <c r="N23" s="206">
        <f>SUMIFS(Data!$L:$L,Data!$D:$D,$A23,Data!$C:$C,2)</f>
        <v>136.664999999999</v>
      </c>
      <c r="O23" s="130">
        <f>SUMIFS(Data!$L:$L,Data!$D:$D,$A23,Data!$C:$C,3)</f>
        <v>19.020999999999997</v>
      </c>
      <c r="P23" s="130">
        <f>SUMIFS(Data!$L:$L,Data!$D:$D,$A23,Data!$C:$C,4)</f>
        <v>4.1310000000000002</v>
      </c>
      <c r="Q23" s="130">
        <f t="shared" si="0"/>
        <v>63.520999999999667</v>
      </c>
      <c r="R23" s="282">
        <f t="shared" si="1"/>
        <v>61.74</v>
      </c>
      <c r="S23" s="279">
        <f t="shared" si="2"/>
        <v>1.7809999999996649</v>
      </c>
      <c r="U23" s="433"/>
    </row>
    <row r="24" spans="1:21" s="13" customFormat="1" ht="12" customHeight="1">
      <c r="A24" s="263" t="s">
        <v>16</v>
      </c>
      <c r="B24" s="128">
        <v>2814</v>
      </c>
      <c r="C24" s="128">
        <v>1812.7266666667883</v>
      </c>
      <c r="D24" s="145">
        <v>8.3919999999999995</v>
      </c>
      <c r="E24" s="207">
        <v>24.91</v>
      </c>
      <c r="F24" s="161">
        <v>20.782</v>
      </c>
      <c r="G24" s="161">
        <v>24.446000000000002</v>
      </c>
      <c r="H24" s="161">
        <v>26.176666666666666</v>
      </c>
      <c r="I24" s="282">
        <v>56.28</v>
      </c>
      <c r="J24" s="332">
        <v>0</v>
      </c>
      <c r="K24" s="128">
        <f>'Total Allocation'!N21</f>
        <v>2845</v>
      </c>
      <c r="L24" s="128">
        <f>'Total Allocation'!X21</f>
        <v>1910.9163333334807</v>
      </c>
      <c r="M24" s="145">
        <f>SUMIFS(Data!$L:$L,Data!$D:$D,$A24,Data!$C:$C,1)</f>
        <v>11.523</v>
      </c>
      <c r="N24" s="207">
        <f>SUMIFS(Data!$L:$L,Data!$D:$D,$A24,Data!$C:$C,2)</f>
        <v>27.376999999999899</v>
      </c>
      <c r="O24" s="161">
        <f>SUMIFS(Data!$L:$L,Data!$D:$D,$A24,Data!$C:$C,3)</f>
        <v>25.975000000000001</v>
      </c>
      <c r="P24" s="161">
        <f>SUMIFS(Data!$L:$L,Data!$D:$D,$A24,Data!$C:$C,4)</f>
        <v>26.308</v>
      </c>
      <c r="Q24" s="161">
        <f t="shared" si="0"/>
        <v>30.394333333333304</v>
      </c>
      <c r="R24" s="282">
        <f t="shared" si="1"/>
        <v>56.9</v>
      </c>
      <c r="S24" s="279">
        <f t="shared" si="2"/>
        <v>0</v>
      </c>
      <c r="U24" s="433"/>
    </row>
    <row r="25" spans="1:21" s="13" customFormat="1" ht="12" customHeight="1">
      <c r="A25" s="264" t="s">
        <v>17</v>
      </c>
      <c r="B25" s="128">
        <v>5447</v>
      </c>
      <c r="C25" s="128">
        <v>3485.6930000001762</v>
      </c>
      <c r="D25" s="148">
        <v>29.341999999999999</v>
      </c>
      <c r="E25" s="206">
        <v>52.652999999999999</v>
      </c>
      <c r="F25" s="130">
        <v>37.883999999999901</v>
      </c>
      <c r="G25" s="130">
        <v>40.805</v>
      </c>
      <c r="H25" s="130">
        <v>53.561333333333302</v>
      </c>
      <c r="I25" s="282">
        <v>108.94</v>
      </c>
      <c r="J25" s="333">
        <v>0</v>
      </c>
      <c r="K25" s="128">
        <f>'Total Allocation'!N22</f>
        <v>5467</v>
      </c>
      <c r="L25" s="128">
        <f>'Total Allocation'!X22</f>
        <v>3696.1810000000933</v>
      </c>
      <c r="M25" s="148">
        <f>SUMIFS(Data!$L:$L,Data!$D:$D,$A25,Data!$C:$C,1)</f>
        <v>34.708999999999897</v>
      </c>
      <c r="N25" s="206">
        <f>SUMIFS(Data!$L:$L,Data!$D:$D,$A25,Data!$C:$C,2)</f>
        <v>59.383000000000003</v>
      </c>
      <c r="O25" s="130">
        <f>SUMIFS(Data!$L:$L,Data!$D:$D,$A25,Data!$C:$C,3)</f>
        <v>61.604999999999997</v>
      </c>
      <c r="P25" s="130">
        <f>SUMIFS(Data!$L:$L,Data!$D:$D,$A25,Data!$C:$C,4)</f>
        <v>72.884</v>
      </c>
      <c r="Q25" s="130">
        <f t="shared" si="0"/>
        <v>76.19366666666663</v>
      </c>
      <c r="R25" s="282">
        <f t="shared" si="1"/>
        <v>109.34</v>
      </c>
      <c r="S25" s="279">
        <f t="shared" si="2"/>
        <v>0</v>
      </c>
      <c r="U25" s="433"/>
    </row>
    <row r="26" spans="1:21" s="13" customFormat="1" ht="12" customHeight="1">
      <c r="A26" s="263" t="s">
        <v>18</v>
      </c>
      <c r="B26" s="128">
        <v>1724</v>
      </c>
      <c r="C26" s="128">
        <v>1142.3639999999903</v>
      </c>
      <c r="D26" s="145">
        <v>1.7330000000000001</v>
      </c>
      <c r="E26" s="207">
        <v>0.999</v>
      </c>
      <c r="F26" s="161">
        <v>0.999</v>
      </c>
      <c r="G26" s="161">
        <v>0</v>
      </c>
      <c r="H26" s="161">
        <v>1.2436666666666667</v>
      </c>
      <c r="I26" s="282">
        <v>34.480000000000004</v>
      </c>
      <c r="J26" s="332">
        <v>0</v>
      </c>
      <c r="K26" s="128">
        <f>'Total Allocation'!N23</f>
        <v>1724</v>
      </c>
      <c r="L26" s="128">
        <f>'Total Allocation'!X23</f>
        <v>1327.3456666666934</v>
      </c>
      <c r="M26" s="145">
        <f>SUMIFS(Data!$L:$L,Data!$D:$D,$A26,Data!$C:$C,1)</f>
        <v>0</v>
      </c>
      <c r="N26" s="207">
        <f>SUMIFS(Data!$L:$L,Data!$D:$D,$A26,Data!$C:$C,2)</f>
        <v>0</v>
      </c>
      <c r="O26" s="161">
        <f>SUMIFS(Data!$L:$L,Data!$D:$D,$A26,Data!$C:$C,3)</f>
        <v>0</v>
      </c>
      <c r="P26" s="161">
        <f>SUMIFS(Data!$L:$L,Data!$D:$D,$A26,Data!$C:$C,4)</f>
        <v>0</v>
      </c>
      <c r="Q26" s="161">
        <f t="shared" si="0"/>
        <v>0</v>
      </c>
      <c r="R26" s="282">
        <f t="shared" si="1"/>
        <v>34.480000000000004</v>
      </c>
      <c r="S26" s="279">
        <f t="shared" si="2"/>
        <v>0</v>
      </c>
      <c r="U26" s="433"/>
    </row>
    <row r="27" spans="1:21" s="13" customFormat="1" ht="12" customHeight="1">
      <c r="A27" s="264" t="s">
        <v>40</v>
      </c>
      <c r="B27" s="128">
        <v>5612</v>
      </c>
      <c r="C27" s="128">
        <v>3554.8353333336199</v>
      </c>
      <c r="D27" s="148">
        <v>0</v>
      </c>
      <c r="E27" s="206">
        <v>0</v>
      </c>
      <c r="F27" s="130">
        <v>0.8</v>
      </c>
      <c r="G27" s="130">
        <v>1.9990000000000001</v>
      </c>
      <c r="H27" s="130">
        <v>0.93300000000000016</v>
      </c>
      <c r="I27" s="282">
        <v>112.24000000000001</v>
      </c>
      <c r="J27" s="333">
        <v>0</v>
      </c>
      <c r="K27" s="128">
        <f>'Total Allocation'!N24</f>
        <v>5622</v>
      </c>
      <c r="L27" s="128">
        <f>'Total Allocation'!X24</f>
        <v>3680.6943333335298</v>
      </c>
      <c r="M27" s="148">
        <f>SUMIFS(Data!$L:$L,Data!$D:$D,$A27,Data!$C:$C,1)</f>
        <v>0</v>
      </c>
      <c r="N27" s="206">
        <f>SUMIFS(Data!$L:$L,Data!$D:$D,$A27,Data!$C:$C,2)</f>
        <v>1.1319999999999999</v>
      </c>
      <c r="O27" s="130">
        <f>SUMIFS(Data!$L:$L,Data!$D:$D,$A27,Data!$C:$C,3)</f>
        <v>1.466</v>
      </c>
      <c r="P27" s="130">
        <f>SUMIFS(Data!$L:$L,Data!$D:$D,$A27,Data!$C:$C,4)</f>
        <v>1.466</v>
      </c>
      <c r="Q27" s="130">
        <f t="shared" si="0"/>
        <v>1.3546666666666667</v>
      </c>
      <c r="R27" s="282">
        <f t="shared" si="1"/>
        <v>112.44</v>
      </c>
      <c r="S27" s="279">
        <f t="shared" si="2"/>
        <v>0</v>
      </c>
      <c r="U27" s="433"/>
    </row>
    <row r="28" spans="1:21" s="13" customFormat="1" ht="12" customHeight="1">
      <c r="A28" s="263" t="s">
        <v>19</v>
      </c>
      <c r="B28" s="128">
        <v>4017</v>
      </c>
      <c r="C28" s="128">
        <v>2619.0113333334666</v>
      </c>
      <c r="D28" s="145">
        <v>2</v>
      </c>
      <c r="E28" s="207">
        <v>7.3969999999999994</v>
      </c>
      <c r="F28" s="161">
        <v>5.4650000000000007</v>
      </c>
      <c r="G28" s="161">
        <v>3.9990000000000001</v>
      </c>
      <c r="H28" s="161">
        <v>6.286999999999999</v>
      </c>
      <c r="I28" s="282">
        <v>80.34</v>
      </c>
      <c r="J28" s="332">
        <v>0</v>
      </c>
      <c r="K28" s="128">
        <f>'Total Allocation'!N25</f>
        <v>4038</v>
      </c>
      <c r="L28" s="128">
        <f>'Total Allocation'!X25</f>
        <v>2799.2473333334092</v>
      </c>
      <c r="M28" s="145">
        <f>SUMIFS(Data!$L:$L,Data!$D:$D,$A28,Data!$C:$C,1)</f>
        <v>0.4</v>
      </c>
      <c r="N28" s="207">
        <f>SUMIFS(Data!$L:$L,Data!$D:$D,$A28,Data!$C:$C,2)</f>
        <v>5.7700000000000005</v>
      </c>
      <c r="O28" s="161">
        <f>SUMIFS(Data!$L:$L,Data!$D:$D,$A28,Data!$C:$C,3)</f>
        <v>5.2169999999999996</v>
      </c>
      <c r="P28" s="161">
        <f>SUMIFS(Data!$L:$L,Data!$D:$D,$A28,Data!$C:$C,4)</f>
        <v>1.0660000000000001</v>
      </c>
      <c r="Q28" s="161">
        <f t="shared" si="0"/>
        <v>4.1510000000000007</v>
      </c>
      <c r="R28" s="282">
        <f t="shared" si="1"/>
        <v>80.760000000000005</v>
      </c>
      <c r="S28" s="279">
        <f t="shared" si="2"/>
        <v>0</v>
      </c>
      <c r="U28" s="433"/>
    </row>
    <row r="29" spans="1:21" s="13" customFormat="1" ht="12" customHeight="1">
      <c r="A29" s="264" t="s">
        <v>39</v>
      </c>
      <c r="B29" s="128">
        <v>14087</v>
      </c>
      <c r="C29" s="128">
        <v>9902.5276666669779</v>
      </c>
      <c r="D29" s="148">
        <v>17.505000000000003</v>
      </c>
      <c r="E29" s="206">
        <v>46.095000000000006</v>
      </c>
      <c r="F29" s="130">
        <v>37.552</v>
      </c>
      <c r="G29" s="130">
        <v>38.881999999999998</v>
      </c>
      <c r="H29" s="130">
        <v>46.678000000000004</v>
      </c>
      <c r="I29" s="282">
        <v>281.74</v>
      </c>
      <c r="J29" s="333">
        <v>0</v>
      </c>
      <c r="K29" s="128">
        <f>'Total Allocation'!N26</f>
        <v>14037</v>
      </c>
      <c r="L29" s="128">
        <f>'Total Allocation'!X26</f>
        <v>10602.169000000225</v>
      </c>
      <c r="M29" s="148">
        <f>SUMIFS(Data!$L:$L,Data!$D:$D,$A29,Data!$C:$C,1)</f>
        <v>10.19</v>
      </c>
      <c r="N29" s="206">
        <f>SUMIFS(Data!$L:$L,Data!$D:$D,$A29,Data!$C:$C,2)</f>
        <v>20.651</v>
      </c>
      <c r="O29" s="130">
        <f>SUMIFS(Data!$L:$L,Data!$D:$D,$A29,Data!$C:$C,3)</f>
        <v>19.164000000000001</v>
      </c>
      <c r="P29" s="130">
        <f>SUMIFS(Data!$L:$L,Data!$D:$D,$A29,Data!$C:$C,4)</f>
        <v>16.8</v>
      </c>
      <c r="Q29" s="130">
        <f t="shared" si="0"/>
        <v>22.268333333333334</v>
      </c>
      <c r="R29" s="282">
        <f t="shared" si="1"/>
        <v>280.74</v>
      </c>
      <c r="S29" s="279">
        <f t="shared" si="2"/>
        <v>0</v>
      </c>
      <c r="T29" s="438"/>
      <c r="U29" s="433"/>
    </row>
    <row r="30" spans="1:21" s="13" customFormat="1" ht="12" customHeight="1">
      <c r="A30" s="263" t="s">
        <v>21</v>
      </c>
      <c r="B30" s="128">
        <v>5003</v>
      </c>
      <c r="C30" s="128">
        <v>2942.6866666668097</v>
      </c>
      <c r="D30" s="145">
        <v>15.42</v>
      </c>
      <c r="E30" s="207">
        <v>6.6639999999999997</v>
      </c>
      <c r="F30" s="161">
        <v>7.399</v>
      </c>
      <c r="G30" s="161">
        <v>247.415999999999</v>
      </c>
      <c r="H30" s="161">
        <v>92.299666666666326</v>
      </c>
      <c r="I30" s="282">
        <v>100.06</v>
      </c>
      <c r="J30" s="332">
        <v>0</v>
      </c>
      <c r="K30" s="128">
        <f>'Total Allocation'!N27</f>
        <v>5031</v>
      </c>
      <c r="L30" s="128">
        <f>'Total Allocation'!X27</f>
        <v>3001.1046666667557</v>
      </c>
      <c r="M30" s="145">
        <f>SUMIFS(Data!$L:$L,Data!$D:$D,$A30,Data!$C:$C,1)</f>
        <v>7.867</v>
      </c>
      <c r="N30" s="207">
        <f>SUMIFS(Data!$L:$L,Data!$D:$D,$A30,Data!$C:$C,2)</f>
        <v>7.9969999999999999</v>
      </c>
      <c r="O30" s="161">
        <f>SUMIFS(Data!$L:$L,Data!$D:$D,$A30,Data!$C:$C,3)</f>
        <v>9.6969999999999992</v>
      </c>
      <c r="P30" s="161">
        <f>SUMIFS(Data!$L:$L,Data!$D:$D,$A30,Data!$C:$C,4)</f>
        <v>270.66799999999898</v>
      </c>
      <c r="Q30" s="161">
        <f t="shared" si="0"/>
        <v>98.742999999999654</v>
      </c>
      <c r="R30" s="282">
        <f t="shared" si="1"/>
        <v>100.62</v>
      </c>
      <c r="S30" s="279">
        <f t="shared" si="2"/>
        <v>0</v>
      </c>
      <c r="T30" s="439"/>
      <c r="U30" s="433"/>
    </row>
    <row r="31" spans="1:21" s="13" customFormat="1" ht="12" customHeight="1">
      <c r="A31" s="264" t="s">
        <v>22</v>
      </c>
      <c r="B31" s="128">
        <v>3867</v>
      </c>
      <c r="C31" s="128">
        <v>2633.3463333335271</v>
      </c>
      <c r="D31" s="148">
        <v>18.318000000000001</v>
      </c>
      <c r="E31" s="206">
        <v>31.277999999999899</v>
      </c>
      <c r="F31" s="130">
        <v>52.845999999999897</v>
      </c>
      <c r="G31" s="130">
        <v>45.349999999999902</v>
      </c>
      <c r="H31" s="130">
        <v>49.263999999999903</v>
      </c>
      <c r="I31" s="282">
        <v>77.34</v>
      </c>
      <c r="J31" s="333">
        <v>0</v>
      </c>
      <c r="K31" s="128">
        <f>'Total Allocation'!N28</f>
        <v>3886</v>
      </c>
      <c r="L31" s="128">
        <f>'Total Allocation'!X28</f>
        <v>2880.3633333335274</v>
      </c>
      <c r="M31" s="148">
        <f>SUMIFS(Data!$L:$L,Data!$D:$D,$A31,Data!$C:$C,1)</f>
        <v>16.318999999999999</v>
      </c>
      <c r="N31" s="206">
        <f>SUMIFS(Data!$L:$L,Data!$D:$D,$A31,Data!$C:$C,2)</f>
        <v>25.513999999999999</v>
      </c>
      <c r="O31" s="130">
        <f>SUMIFS(Data!$L:$L,Data!$D:$D,$A31,Data!$C:$C,3)</f>
        <v>18.385000000000002</v>
      </c>
      <c r="P31" s="130">
        <f>SUMIFS(Data!$L:$L,Data!$D:$D,$A31,Data!$C:$C,4)</f>
        <v>16.503</v>
      </c>
      <c r="Q31" s="130">
        <f t="shared" si="0"/>
        <v>25.573666666666668</v>
      </c>
      <c r="R31" s="282">
        <f t="shared" si="1"/>
        <v>77.72</v>
      </c>
      <c r="S31" s="279">
        <f t="shared" si="2"/>
        <v>0</v>
      </c>
      <c r="U31" s="433"/>
    </row>
    <row r="32" spans="1:21" s="13" customFormat="1" ht="12" customHeight="1">
      <c r="A32" s="197" t="s">
        <v>23</v>
      </c>
      <c r="B32" s="128">
        <v>3610</v>
      </c>
      <c r="C32" s="128">
        <v>2545.8453333335469</v>
      </c>
      <c r="D32" s="145">
        <v>23.965</v>
      </c>
      <c r="E32" s="207">
        <v>68.494999999999905</v>
      </c>
      <c r="F32" s="161">
        <v>74.290999999999897</v>
      </c>
      <c r="G32" s="161">
        <v>74.502999999999801</v>
      </c>
      <c r="H32" s="161">
        <v>80.417999999999878</v>
      </c>
      <c r="I32" s="282">
        <v>72.2</v>
      </c>
      <c r="J32" s="332">
        <v>8.2179999999998756</v>
      </c>
      <c r="K32" s="128">
        <f>'Total Allocation'!N29</f>
        <v>3610</v>
      </c>
      <c r="L32" s="128">
        <f>'Total Allocation'!X29</f>
        <v>2792.17600000026</v>
      </c>
      <c r="M32" s="145">
        <f>SUMIFS(Data!$L:$L,Data!$D:$D,$A32,Data!$C:$C,1)</f>
        <v>29.689999999999898</v>
      </c>
      <c r="N32" s="207">
        <f>SUMIFS(Data!$L:$L,Data!$D:$D,$A32,Data!$C:$C,2)</f>
        <v>76.238999999999805</v>
      </c>
      <c r="O32" s="161">
        <f>SUMIFS(Data!$L:$L,Data!$D:$D,$A32,Data!$C:$C,3)</f>
        <v>71.471999999999895</v>
      </c>
      <c r="P32" s="161">
        <f>SUMIFS(Data!$L:$L,Data!$D:$D,$A32,Data!$C:$C,4)</f>
        <v>60.6039999999999</v>
      </c>
      <c r="Q32" s="161">
        <f t="shared" si="0"/>
        <v>79.334999999999837</v>
      </c>
      <c r="R32" s="282">
        <f t="shared" si="1"/>
        <v>72.2</v>
      </c>
      <c r="S32" s="279">
        <f t="shared" si="2"/>
        <v>7.1349999999998346</v>
      </c>
      <c r="U32" s="433"/>
    </row>
    <row r="33" spans="1:21" s="13" customFormat="1" ht="12" customHeight="1">
      <c r="A33" s="264" t="s">
        <v>38</v>
      </c>
      <c r="B33" s="128">
        <v>12909</v>
      </c>
      <c r="C33" s="128">
        <v>8139.4866666664884</v>
      </c>
      <c r="D33" s="148">
        <v>12.657</v>
      </c>
      <c r="E33" s="206">
        <v>80.044999999999902</v>
      </c>
      <c r="F33" s="130">
        <v>81.09299999999979</v>
      </c>
      <c r="G33" s="130">
        <v>83.392999999999802</v>
      </c>
      <c r="H33" s="130">
        <v>85.729333333333159</v>
      </c>
      <c r="I33" s="282">
        <v>258.18</v>
      </c>
      <c r="J33" s="333">
        <v>0</v>
      </c>
      <c r="K33" s="128">
        <f>'Total Allocation'!N30</f>
        <v>12931</v>
      </c>
      <c r="L33" s="128">
        <f>'Total Allocation'!X30</f>
        <v>8538.0906666662268</v>
      </c>
      <c r="M33" s="148">
        <f>SUMIFS(Data!$L:$L,Data!$D:$D,$A33,Data!$C:$C,1)</f>
        <v>19.350999999999999</v>
      </c>
      <c r="N33" s="206">
        <f>SUMIFS(Data!$L:$L,Data!$D:$D,$A33,Data!$C:$C,2)</f>
        <v>83.076999999999799</v>
      </c>
      <c r="O33" s="130">
        <f>SUMIFS(Data!$L:$L,Data!$D:$D,$A33,Data!$C:$C,3)</f>
        <v>81.827999999999903</v>
      </c>
      <c r="P33" s="130">
        <f>SUMIFS(Data!$L:$L,Data!$D:$D,$A33,Data!$C:$C,4)</f>
        <v>84.664999999999793</v>
      </c>
      <c r="Q33" s="130">
        <f t="shared" si="0"/>
        <v>89.64033333333316</v>
      </c>
      <c r="R33" s="282">
        <f t="shared" si="1"/>
        <v>258.62</v>
      </c>
      <c r="S33" s="279">
        <f t="shared" si="2"/>
        <v>0</v>
      </c>
      <c r="T33" s="433"/>
      <c r="U33" s="433"/>
    </row>
    <row r="34" spans="1:21" s="13" customFormat="1" ht="12" customHeight="1">
      <c r="A34" s="263" t="s">
        <v>25</v>
      </c>
      <c r="B34" s="128">
        <v>5630</v>
      </c>
      <c r="C34" s="128">
        <v>3862.9146666668635</v>
      </c>
      <c r="D34" s="145">
        <v>47.967999999999897</v>
      </c>
      <c r="E34" s="207">
        <v>157.59199999999998</v>
      </c>
      <c r="F34" s="161">
        <v>142.01600000000002</v>
      </c>
      <c r="G34" s="161">
        <v>132.19399999999999</v>
      </c>
      <c r="H34" s="161">
        <v>159.92333333333329</v>
      </c>
      <c r="I34" s="282">
        <v>112.60000000000001</v>
      </c>
      <c r="J34" s="332">
        <v>47.323333333333281</v>
      </c>
      <c r="K34" s="128">
        <f>'Total Allocation'!N31</f>
        <v>5650</v>
      </c>
      <c r="L34" s="128">
        <f>'Total Allocation'!X31</f>
        <v>4138.4676666668865</v>
      </c>
      <c r="M34" s="145">
        <f>SUMIFS(Data!$L:$L,Data!$D:$D,$A34,Data!$C:$C,1)</f>
        <v>67.750999999999905</v>
      </c>
      <c r="N34" s="207">
        <f>SUMIFS(Data!$L:$L,Data!$D:$D,$A34,Data!$C:$C,2)</f>
        <v>156.42099999999999</v>
      </c>
      <c r="O34" s="161">
        <f>SUMIFS(Data!$L:$L,Data!$D:$D,$A34,Data!$C:$C,3)</f>
        <v>151.09099999999901</v>
      </c>
      <c r="P34" s="161">
        <f>SUMIFS(Data!$L:$L,Data!$D:$D,$A34,Data!$C:$C,4)</f>
        <v>157.352</v>
      </c>
      <c r="Q34" s="161">
        <f t="shared" si="0"/>
        <v>177.53833333333296</v>
      </c>
      <c r="R34" s="282">
        <f t="shared" si="1"/>
        <v>113</v>
      </c>
      <c r="S34" s="279">
        <f t="shared" si="2"/>
        <v>64.538333333332957</v>
      </c>
      <c r="U34" s="433"/>
    </row>
    <row r="35" spans="1:21" s="13" customFormat="1" ht="12" customHeight="1">
      <c r="A35" s="264" t="s">
        <v>26</v>
      </c>
      <c r="B35" s="128">
        <v>3139</v>
      </c>
      <c r="C35" s="128">
        <v>1617.0766666667705</v>
      </c>
      <c r="D35" s="148">
        <v>1.7330000000000001</v>
      </c>
      <c r="E35" s="206">
        <v>7.9320000000000004</v>
      </c>
      <c r="F35" s="130">
        <v>5.0510000000000002</v>
      </c>
      <c r="G35" s="130">
        <v>4.968</v>
      </c>
      <c r="H35" s="130">
        <v>6.5613333333333337</v>
      </c>
      <c r="I35" s="282">
        <v>62.78</v>
      </c>
      <c r="J35" s="333">
        <v>0</v>
      </c>
      <c r="K35" s="128">
        <f>'Total Allocation'!N32</f>
        <v>3157</v>
      </c>
      <c r="L35" s="128">
        <f>'Total Allocation'!X32</f>
        <v>1793.5696666668098</v>
      </c>
      <c r="M35" s="148">
        <f>SUMIFS(Data!$L:$L,Data!$D:$D,$A35,Data!$C:$C,1)</f>
        <v>0</v>
      </c>
      <c r="N35" s="206">
        <f>SUMIFS(Data!$L:$L,Data!$D:$D,$A35,Data!$C:$C,2)</f>
        <v>6.1580000000000004</v>
      </c>
      <c r="O35" s="130">
        <f>SUMIFS(Data!$L:$L,Data!$D:$D,$A35,Data!$C:$C,3)</f>
        <v>3.5329999999999999</v>
      </c>
      <c r="P35" s="130">
        <f>SUMIFS(Data!$L:$L,Data!$D:$D,$A35,Data!$C:$C,4)</f>
        <v>2.8679999999999999</v>
      </c>
      <c r="Q35" s="130">
        <f t="shared" si="0"/>
        <v>4.1863333333333337</v>
      </c>
      <c r="R35" s="282">
        <f t="shared" si="1"/>
        <v>63.14</v>
      </c>
      <c r="S35" s="279">
        <f t="shared" si="2"/>
        <v>0</v>
      </c>
      <c r="U35" s="433"/>
    </row>
    <row r="36" spans="1:21" s="13" customFormat="1" ht="12" customHeight="1">
      <c r="A36" s="263" t="s">
        <v>27</v>
      </c>
      <c r="B36" s="128">
        <v>2613</v>
      </c>
      <c r="C36" s="128">
        <v>1742.3376666667627</v>
      </c>
      <c r="D36" s="145">
        <v>0</v>
      </c>
      <c r="E36" s="207">
        <v>1</v>
      </c>
      <c r="F36" s="161">
        <v>2.6659999999999999</v>
      </c>
      <c r="G36" s="161">
        <v>1.9990000000000001</v>
      </c>
      <c r="H36" s="161">
        <v>1.8883333333333334</v>
      </c>
      <c r="I36" s="282">
        <v>52.26</v>
      </c>
      <c r="J36" s="332">
        <v>0</v>
      </c>
      <c r="K36" s="128">
        <f>'Total Allocation'!N33</f>
        <v>2632</v>
      </c>
      <c r="L36" s="128">
        <f>'Total Allocation'!X33</f>
        <v>1860.6063333334866</v>
      </c>
      <c r="M36" s="145">
        <f>SUMIFS(Data!$L:$L,Data!$D:$D,$A36,Data!$C:$C,1)</f>
        <v>1.466</v>
      </c>
      <c r="N36" s="207">
        <f>SUMIFS(Data!$L:$L,Data!$D:$D,$A36,Data!$C:$C,2)</f>
        <v>0</v>
      </c>
      <c r="O36" s="161">
        <f>SUMIFS(Data!$L:$L,Data!$D:$D,$A36,Data!$C:$C,3)</f>
        <v>0.86599999999999999</v>
      </c>
      <c r="P36" s="161">
        <f>SUMIFS(Data!$L:$L,Data!$D:$D,$A36,Data!$C:$C,4)</f>
        <v>0.999</v>
      </c>
      <c r="Q36" s="161">
        <f t="shared" si="0"/>
        <v>1.1103333333333334</v>
      </c>
      <c r="R36" s="282">
        <f t="shared" si="1"/>
        <v>52.64</v>
      </c>
      <c r="S36" s="279">
        <f t="shared" si="2"/>
        <v>0</v>
      </c>
      <c r="U36" s="433"/>
    </row>
    <row r="37" spans="1:21" s="13" customFormat="1" ht="12" customHeight="1">
      <c r="A37" s="264" t="s">
        <v>28</v>
      </c>
      <c r="B37" s="128">
        <v>2510</v>
      </c>
      <c r="C37" s="128">
        <v>1848.553666666777</v>
      </c>
      <c r="D37" s="148">
        <v>9.99</v>
      </c>
      <c r="E37" s="206">
        <v>25.507999999999999</v>
      </c>
      <c r="F37" s="130">
        <v>2.198</v>
      </c>
      <c r="G37" s="130">
        <v>0</v>
      </c>
      <c r="H37" s="130">
        <v>12.565333333333333</v>
      </c>
      <c r="I37" s="282">
        <v>50.2</v>
      </c>
      <c r="J37" s="333">
        <v>0</v>
      </c>
      <c r="K37" s="128">
        <f>'Total Allocation'!N34</f>
        <v>2516</v>
      </c>
      <c r="L37" s="128">
        <f>'Total Allocation'!X34</f>
        <v>1950.4960000001508</v>
      </c>
      <c r="M37" s="148">
        <f>SUMIFS(Data!$L:$L,Data!$D:$D,$A37,Data!$C:$C,1)</f>
        <v>0</v>
      </c>
      <c r="N37" s="206">
        <f>SUMIFS(Data!$L:$L,Data!$D:$D,$A37,Data!$C:$C,2)</f>
        <v>0</v>
      </c>
      <c r="O37" s="130">
        <f>SUMIFS(Data!$L:$L,Data!$D:$D,$A37,Data!$C:$C,3)</f>
        <v>0.33300000000000002</v>
      </c>
      <c r="P37" s="130">
        <f>SUMIFS(Data!$L:$L,Data!$D:$D,$A37,Data!$C:$C,4)</f>
        <v>0</v>
      </c>
      <c r="Q37" s="130">
        <f t="shared" si="0"/>
        <v>0.111</v>
      </c>
      <c r="R37" s="282">
        <f t="shared" si="1"/>
        <v>50.32</v>
      </c>
      <c r="S37" s="279">
        <f t="shared" si="2"/>
        <v>0</v>
      </c>
      <c r="U37" s="433"/>
    </row>
    <row r="38" spans="1:21" s="13" customFormat="1" ht="12" customHeight="1" thickBot="1">
      <c r="A38" s="266" t="s">
        <v>29</v>
      </c>
      <c r="B38" s="128">
        <v>3922</v>
      </c>
      <c r="C38" s="128">
        <v>2560.5620000001991</v>
      </c>
      <c r="D38" s="190">
        <v>0.79900000000000004</v>
      </c>
      <c r="E38" s="209">
        <v>9.3930000000000007</v>
      </c>
      <c r="F38" s="210">
        <v>8.4610000000000003</v>
      </c>
      <c r="G38" s="210">
        <v>5.7960000000000003</v>
      </c>
      <c r="H38" s="210">
        <v>8.1496666666666666</v>
      </c>
      <c r="I38" s="283">
        <v>78.44</v>
      </c>
      <c r="J38" s="334">
        <v>0</v>
      </c>
      <c r="K38" s="138">
        <f>'Total Allocation'!N35</f>
        <v>3920</v>
      </c>
      <c r="L38" s="138">
        <f>'Total Allocation'!X35</f>
        <v>2753.8313333334868</v>
      </c>
      <c r="M38" s="190">
        <f>SUMIFS(Data!$L:$L,Data!$D:$D,$A38,Data!$C:$C,1)</f>
        <v>0.4</v>
      </c>
      <c r="N38" s="209">
        <f>SUMIFS(Data!$L:$L,Data!$D:$D,$A38,Data!$C:$C,2)</f>
        <v>4.1310000000000002</v>
      </c>
      <c r="O38" s="210">
        <f>SUMIFS(Data!$L:$L,Data!$D:$D,$A38,Data!$C:$C,3)</f>
        <v>5.2640000000000002</v>
      </c>
      <c r="P38" s="210">
        <f>SUMIFS(Data!$L:$L,Data!$D:$D,$A38,Data!$C:$C,4)</f>
        <v>4.7290000000000001</v>
      </c>
      <c r="Q38" s="210">
        <f t="shared" si="0"/>
        <v>4.8413333333333339</v>
      </c>
      <c r="R38" s="283">
        <f t="shared" si="1"/>
        <v>78.400000000000006</v>
      </c>
      <c r="S38" s="280">
        <f t="shared" si="2"/>
        <v>0</v>
      </c>
      <c r="U38" s="433"/>
    </row>
    <row r="39" spans="1:21" s="13" customFormat="1" ht="12" customHeight="1" thickBot="1">
      <c r="A39" s="267" t="s">
        <v>32</v>
      </c>
      <c r="B39" s="357">
        <v>140326</v>
      </c>
      <c r="C39" s="357">
        <v>94821.049000003433</v>
      </c>
      <c r="D39" s="183">
        <v>293.5059999999998</v>
      </c>
      <c r="E39" s="183">
        <v>772.22099999999966</v>
      </c>
      <c r="F39" s="183">
        <v>693.25299999999936</v>
      </c>
      <c r="G39" s="183">
        <v>863.43199999999842</v>
      </c>
      <c r="H39" s="183">
        <v>874.13733333333244</v>
      </c>
      <c r="I39" s="284">
        <v>2806.52</v>
      </c>
      <c r="J39" s="335">
        <v>0</v>
      </c>
      <c r="K39" s="357">
        <f>'Total Allocation'!N36</f>
        <v>140490</v>
      </c>
      <c r="L39" s="357">
        <f>'Total Allocation'!X36</f>
        <v>101189.56600000276</v>
      </c>
      <c r="M39" s="183">
        <f>SUM(M9:M38)</f>
        <v>300.73199999999969</v>
      </c>
      <c r="N39" s="183">
        <f t="shared" ref="N39:Q39" si="3">SUM(N9:N38)</f>
        <v>752.40999999999849</v>
      </c>
      <c r="O39" s="183">
        <f t="shared" si="3"/>
        <v>637.59699999999873</v>
      </c>
      <c r="P39" s="183">
        <f t="shared" si="3"/>
        <v>888.13299999999867</v>
      </c>
      <c r="Q39" s="183">
        <f t="shared" si="3"/>
        <v>859.62399999999832</v>
      </c>
      <c r="R39" s="284">
        <f>SUM(R9:R38)</f>
        <v>2809.7999999999997</v>
      </c>
      <c r="S39" s="281">
        <f t="shared" si="2"/>
        <v>0</v>
      </c>
    </row>
    <row r="40" spans="1:21" s="13" customFormat="1" ht="12" customHeight="1" thickTop="1">
      <c r="A40" s="22" t="s">
        <v>155</v>
      </c>
      <c r="B40" s="22"/>
      <c r="C40" s="22"/>
      <c r="D40" s="22"/>
      <c r="E40" s="22"/>
      <c r="F40" s="22"/>
      <c r="G40" s="22"/>
      <c r="H40" s="22"/>
      <c r="I40" s="22"/>
      <c r="K40" s="22"/>
      <c r="L40" s="22"/>
      <c r="M40" s="22"/>
      <c r="N40" s="22"/>
      <c r="O40" s="22"/>
      <c r="P40" s="22"/>
      <c r="S40" s="69" t="str">
        <f>Data!$X$1</f>
        <v>tdulany</v>
      </c>
    </row>
    <row r="41" spans="1:21" s="13" customFormat="1" ht="12" customHeight="1">
      <c r="A41" s="77" t="s">
        <v>70</v>
      </c>
      <c r="B41" s="77"/>
      <c r="C41" s="77"/>
      <c r="D41" s="22"/>
      <c r="E41" s="22"/>
      <c r="F41" s="22"/>
      <c r="G41" s="22"/>
      <c r="H41" s="22"/>
      <c r="I41" s="22"/>
      <c r="K41" s="77"/>
      <c r="L41" s="77"/>
      <c r="M41" s="22"/>
      <c r="N41" s="22"/>
      <c r="O41" s="22"/>
      <c r="P41" s="22"/>
      <c r="S41" s="76">
        <f>Data!$X$2</f>
        <v>45480</v>
      </c>
    </row>
    <row r="42" spans="1:21" s="13" customFormat="1" ht="12" customHeight="1">
      <c r="A42" s="77" t="s">
        <v>122</v>
      </c>
      <c r="B42" s="77"/>
      <c r="C42" s="77"/>
      <c r="D42" s="66"/>
      <c r="E42" s="66"/>
      <c r="F42" s="66"/>
      <c r="G42" s="66"/>
      <c r="H42" s="66"/>
      <c r="I42" s="66"/>
      <c r="J42" s="69"/>
      <c r="K42" s="77"/>
      <c r="L42" s="77"/>
      <c r="M42" s="66"/>
      <c r="N42" s="66"/>
      <c r="O42" s="66"/>
      <c r="P42" s="66"/>
      <c r="Q42" s="66"/>
      <c r="R42" s="66"/>
      <c r="S42" s="66"/>
    </row>
    <row r="43" spans="1:21" ht="12" customHeight="1">
      <c r="A43" s="22" t="s">
        <v>540</v>
      </c>
      <c r="B43" s="6"/>
      <c r="C43" s="6"/>
      <c r="K43" s="6"/>
      <c r="L43" s="6"/>
    </row>
    <row r="44" spans="1:21" ht="12" customHeight="1">
      <c r="A44" s="6"/>
      <c r="B44" s="6"/>
      <c r="C44" s="6"/>
      <c r="K44" s="6"/>
      <c r="L44" s="6"/>
    </row>
    <row r="45" spans="1:21" ht="12" customHeight="1">
      <c r="A45" s="6"/>
      <c r="B45" s="6"/>
      <c r="C45" s="6"/>
      <c r="K45" s="6"/>
      <c r="L45" s="6"/>
    </row>
    <row r="46" spans="1:21" s="13" customFormat="1" ht="12" customHeight="1">
      <c r="A46" s="15" t="s">
        <v>153</v>
      </c>
      <c r="H46" s="167"/>
      <c r="J46" s="18"/>
      <c r="O46" s="167"/>
    </row>
    <row r="47" spans="1:21" s="13" customFormat="1" ht="12" customHeight="1" thickBot="1">
      <c r="A47" s="15" t="s">
        <v>77</v>
      </c>
      <c r="H47" s="167"/>
      <c r="J47" s="18"/>
      <c r="O47" s="167"/>
    </row>
    <row r="48" spans="1:21" s="13" customFormat="1" ht="12" customHeight="1">
      <c r="A48" s="86"/>
      <c r="B48" s="91"/>
      <c r="C48" s="91"/>
      <c r="D48" s="109" t="s">
        <v>733</v>
      </c>
      <c r="E48" s="109" t="s">
        <v>734</v>
      </c>
      <c r="F48" s="109" t="s">
        <v>735</v>
      </c>
      <c r="G48" s="109" t="s">
        <v>736</v>
      </c>
      <c r="H48" s="109" t="s">
        <v>615</v>
      </c>
      <c r="I48" s="91"/>
      <c r="J48" s="400" t="str">
        <f>J7</f>
        <v>2022-23</v>
      </c>
      <c r="K48" s="91"/>
      <c r="L48" s="91"/>
      <c r="M48" s="109" t="str">
        <f>CONCATENATE("Summer ",MID(Data!$X$3,3,2))</f>
        <v>Summer 23</v>
      </c>
      <c r="N48" s="109" t="str">
        <f>CONCATENATE("Fall ",MID(Data!$X$3,3,2))</f>
        <v>Fall 23</v>
      </c>
      <c r="O48" s="109" t="str">
        <f>CONCATENATE("Winter ",MID(Data!$X$3,6,2))</f>
        <v>Winter 24</v>
      </c>
      <c r="P48" s="109" t="str">
        <f>CONCATENATE("Spring ",MID(Data!$X$3,6,2))</f>
        <v>Spring 24</v>
      </c>
      <c r="Q48" s="110" t="str">
        <f>Data!$X$3</f>
        <v>2023-24</v>
      </c>
      <c r="R48" s="91"/>
      <c r="S48" s="87" t="str">
        <f>Data!$X$3</f>
        <v>2023-24</v>
      </c>
    </row>
    <row r="49" spans="1:19" s="13" customFormat="1" ht="12" customHeight="1" thickBot="1">
      <c r="A49" s="127" t="s">
        <v>37</v>
      </c>
      <c r="B49" s="92"/>
      <c r="C49" s="92"/>
      <c r="D49" s="118" t="s">
        <v>33</v>
      </c>
      <c r="E49" s="118" t="s">
        <v>33</v>
      </c>
      <c r="F49" s="118" t="s">
        <v>33</v>
      </c>
      <c r="G49" s="118" t="s">
        <v>33</v>
      </c>
      <c r="H49" s="118" t="s">
        <v>31</v>
      </c>
      <c r="I49" s="92"/>
      <c r="J49" s="401" t="s">
        <v>579</v>
      </c>
      <c r="K49" s="92"/>
      <c r="L49" s="92"/>
      <c r="M49" s="118" t="s">
        <v>33</v>
      </c>
      <c r="N49" s="118" t="s">
        <v>33</v>
      </c>
      <c r="O49" s="118" t="s">
        <v>33</v>
      </c>
      <c r="P49" s="118" t="s">
        <v>33</v>
      </c>
      <c r="Q49" s="118" t="s">
        <v>31</v>
      </c>
      <c r="R49" s="92"/>
      <c r="S49" s="88" t="s">
        <v>579</v>
      </c>
    </row>
    <row r="50" spans="1:19">
      <c r="A50" s="70" t="s">
        <v>80</v>
      </c>
      <c r="B50" s="89"/>
      <c r="C50" s="89"/>
      <c r="D50" s="145"/>
      <c r="E50" s="133"/>
      <c r="F50" s="133"/>
      <c r="G50" s="133"/>
      <c r="H50" s="133"/>
      <c r="I50" s="146"/>
      <c r="J50" s="402"/>
      <c r="K50" s="89"/>
      <c r="L50" s="89"/>
      <c r="M50" s="145"/>
      <c r="N50" s="145"/>
      <c r="O50" s="145"/>
      <c r="P50" s="145"/>
      <c r="Q50" s="133"/>
      <c r="R50" s="146"/>
      <c r="S50" s="395"/>
    </row>
    <row r="51" spans="1:19">
      <c r="A51" s="71" t="s">
        <v>78</v>
      </c>
      <c r="B51" s="89"/>
      <c r="C51" s="89"/>
      <c r="D51" s="145"/>
      <c r="E51" s="147"/>
      <c r="F51" s="147"/>
      <c r="G51" s="147"/>
      <c r="H51" s="147"/>
      <c r="I51" s="146"/>
      <c r="J51" s="402"/>
      <c r="K51" s="89"/>
      <c r="L51" s="89"/>
      <c r="M51" s="145"/>
      <c r="N51" s="147"/>
      <c r="O51" s="147"/>
      <c r="P51" s="147"/>
      <c r="Q51" s="147"/>
      <c r="R51" s="146"/>
      <c r="S51" s="395"/>
    </row>
    <row r="52" spans="1:19">
      <c r="A52" s="124" t="s">
        <v>79</v>
      </c>
      <c r="B52" s="89"/>
      <c r="C52" s="89"/>
      <c r="D52" s="148"/>
      <c r="E52" s="130"/>
      <c r="F52" s="130"/>
      <c r="G52" s="130"/>
      <c r="H52" s="130"/>
      <c r="I52" s="146"/>
      <c r="J52" s="402"/>
      <c r="K52" s="89"/>
      <c r="L52" s="89"/>
      <c r="M52" s="148"/>
      <c r="N52" s="130"/>
      <c r="O52" s="130"/>
      <c r="P52" s="130"/>
      <c r="Q52" s="130"/>
      <c r="R52" s="146"/>
      <c r="S52" s="395"/>
    </row>
    <row r="53" spans="1:19">
      <c r="A53" s="71" t="s">
        <v>81</v>
      </c>
      <c r="B53" s="89"/>
      <c r="C53" s="89"/>
      <c r="D53" s="145">
        <v>14.573</v>
      </c>
      <c r="E53" s="147">
        <v>30.524000000000001</v>
      </c>
      <c r="F53" s="147">
        <v>24.59</v>
      </c>
      <c r="G53" s="147">
        <v>23.021999999999998</v>
      </c>
      <c r="H53" s="147">
        <v>30.903000000000002</v>
      </c>
      <c r="I53" s="146"/>
      <c r="J53" s="402">
        <v>0</v>
      </c>
      <c r="K53" s="89"/>
      <c r="L53" s="89"/>
      <c r="M53" s="145">
        <f>SUMIFS(Data!$L:$L,Data!$E:$E,$A53,Data!$C:$C,1)</f>
        <v>4.3289999999999997</v>
      </c>
      <c r="N53" s="147">
        <f>SUMIFS(Data!$L:$L,Data!$E:$E,$A53,Data!$C:$C,2)</f>
        <v>10.526999999999999</v>
      </c>
      <c r="O53" s="147">
        <f>SUMIFS(Data!$L:$L,Data!$E:$E,$A53,Data!$C:$C,3)</f>
        <v>9.86</v>
      </c>
      <c r="P53" s="147">
        <f>SUMIFS(Data!$L:$L,Data!$E:$E,$A53,Data!$C:$C,4)</f>
        <v>9.4779999999999998</v>
      </c>
      <c r="Q53" s="147">
        <f t="shared" ref="Q53:Q60" si="4">(M53+N53+O53+P53)/3</f>
        <v>11.397999999999998</v>
      </c>
      <c r="R53" s="146"/>
      <c r="S53" s="395">
        <f>(Q53/$Q$57)*$S$57</f>
        <v>0</v>
      </c>
    </row>
    <row r="54" spans="1:19">
      <c r="A54" s="71" t="s">
        <v>54</v>
      </c>
      <c r="B54" s="89"/>
      <c r="C54" s="89"/>
      <c r="D54" s="145">
        <v>1.399</v>
      </c>
      <c r="E54" s="133">
        <v>13.571999999999999</v>
      </c>
      <c r="F54" s="133">
        <v>9.4979999999999993</v>
      </c>
      <c r="G54" s="133">
        <v>11.063000000000001</v>
      </c>
      <c r="H54" s="133">
        <v>11.844000000000001</v>
      </c>
      <c r="I54" s="146"/>
      <c r="J54" s="402">
        <v>0</v>
      </c>
      <c r="K54" s="89"/>
      <c r="L54" s="89"/>
      <c r="M54" s="145">
        <f>SUMIFS(Data!$L:$L,Data!$E:$E,$A54,Data!$C:$C,1)</f>
        <v>3.1970000000000001</v>
      </c>
      <c r="N54" s="133">
        <f>SUMIFS(Data!$L:$L,Data!$E:$E,$A54,Data!$C:$C,2)</f>
        <v>8.391</v>
      </c>
      <c r="O54" s="133">
        <f>SUMIFS(Data!$L:$L,Data!$E:$E,$A54,Data!$C:$C,3)</f>
        <v>7.8380000000000001</v>
      </c>
      <c r="P54" s="133">
        <f>SUMIFS(Data!$L:$L,Data!$E:$E,$A54,Data!$C:$C,4)</f>
        <v>6.3890000000000002</v>
      </c>
      <c r="Q54" s="133">
        <f t="shared" si="4"/>
        <v>8.6050000000000004</v>
      </c>
      <c r="R54" s="146"/>
      <c r="S54" s="395">
        <f t="shared" ref="S54:S56" si="5">(Q54/$Q$57)*$S$57</f>
        <v>0</v>
      </c>
    </row>
    <row r="55" spans="1:19">
      <c r="A55" s="71" t="s">
        <v>44</v>
      </c>
      <c r="B55" s="89"/>
      <c r="C55" s="89"/>
      <c r="D55" s="145">
        <v>1.5329999999999999</v>
      </c>
      <c r="E55" s="147">
        <v>1.9990000000000001</v>
      </c>
      <c r="F55" s="147">
        <v>3.464</v>
      </c>
      <c r="G55" s="147">
        <v>4.7969999999999997</v>
      </c>
      <c r="H55" s="147">
        <v>3.9309999999999996</v>
      </c>
      <c r="I55" s="146"/>
      <c r="J55" s="402">
        <v>0</v>
      </c>
      <c r="K55" s="89"/>
      <c r="L55" s="89"/>
      <c r="M55" s="145">
        <f>SUMIFS(Data!$L:$L,Data!$E:$E,$A55,Data!$C:$C,1)</f>
        <v>2.6640000000000001</v>
      </c>
      <c r="N55" s="147">
        <f>SUMIFS(Data!$L:$L,Data!$E:$E,$A55,Data!$C:$C,2)</f>
        <v>1.7330000000000001</v>
      </c>
      <c r="O55" s="147">
        <f>SUMIFS(Data!$L:$L,Data!$E:$E,$A55,Data!$C:$C,3)</f>
        <v>1.466</v>
      </c>
      <c r="P55" s="147">
        <f>SUMIFS(Data!$L:$L,Data!$E:$E,$A55,Data!$C:$C,4)</f>
        <v>0.93300000000000005</v>
      </c>
      <c r="Q55" s="147">
        <f t="shared" si="4"/>
        <v>2.2653333333333334</v>
      </c>
      <c r="R55" s="146"/>
      <c r="S55" s="395">
        <f t="shared" si="5"/>
        <v>0</v>
      </c>
    </row>
    <row r="56" spans="1:19">
      <c r="A56" s="71" t="s">
        <v>82</v>
      </c>
      <c r="B56" s="89"/>
      <c r="C56" s="89"/>
      <c r="D56" s="145">
        <v>0</v>
      </c>
      <c r="E56" s="133">
        <v>0</v>
      </c>
      <c r="F56" s="133">
        <v>0</v>
      </c>
      <c r="G56" s="133">
        <v>0</v>
      </c>
      <c r="H56" s="133">
        <v>0</v>
      </c>
      <c r="I56" s="146"/>
      <c r="J56" s="402">
        <v>0</v>
      </c>
      <c r="K56" s="89"/>
      <c r="L56" s="89"/>
      <c r="M56" s="145">
        <f>SUMIFS(Data!$L:$L,Data!$E:$E,$A56,Data!$C:$C,1)</f>
        <v>0</v>
      </c>
      <c r="N56" s="133">
        <f>SUMIFS(Data!$L:$L,Data!$E:$E,$A56,Data!$C:$C,2)</f>
        <v>0</v>
      </c>
      <c r="O56" s="133">
        <f>SUMIFS(Data!$L:$L,Data!$E:$E,$A56,Data!$C:$C,3)</f>
        <v>0</v>
      </c>
      <c r="P56" s="133">
        <f>SUMIFS(Data!$L:$L,Data!$E:$E,$A56,Data!$C:$C,4)</f>
        <v>0</v>
      </c>
      <c r="Q56" s="133">
        <f t="shared" si="4"/>
        <v>0</v>
      </c>
      <c r="R56" s="146"/>
      <c r="S56" s="395">
        <f t="shared" si="5"/>
        <v>0</v>
      </c>
    </row>
    <row r="57" spans="1:19">
      <c r="A57" s="124" t="s">
        <v>83</v>
      </c>
      <c r="B57" s="89"/>
      <c r="C57" s="89"/>
      <c r="D57" s="148">
        <v>17.505000000000003</v>
      </c>
      <c r="E57" s="149">
        <v>46.095000000000006</v>
      </c>
      <c r="F57" s="149">
        <v>37.552</v>
      </c>
      <c r="G57" s="149">
        <v>38.881999999999998</v>
      </c>
      <c r="H57" s="149">
        <v>46.678000000000004</v>
      </c>
      <c r="I57" s="146"/>
      <c r="J57" s="402">
        <v>0</v>
      </c>
      <c r="K57" s="89"/>
      <c r="L57" s="89"/>
      <c r="M57" s="148">
        <f>M53+M54+M55+M56</f>
        <v>10.19</v>
      </c>
      <c r="N57" s="149">
        <f t="shared" ref="N57:P57" si="6">N53+N54+N55+N56</f>
        <v>20.651</v>
      </c>
      <c r="O57" s="149">
        <f t="shared" si="6"/>
        <v>19.164000000000001</v>
      </c>
      <c r="P57" s="149">
        <f t="shared" si="6"/>
        <v>16.8</v>
      </c>
      <c r="Q57" s="149">
        <f t="shared" si="4"/>
        <v>22.268333333333334</v>
      </c>
      <c r="R57" s="146"/>
      <c r="S57" s="395">
        <f>S29</f>
        <v>0</v>
      </c>
    </row>
    <row r="58" spans="1:19">
      <c r="A58" s="71" t="s">
        <v>38</v>
      </c>
      <c r="B58" s="89"/>
      <c r="C58" s="89"/>
      <c r="D58" s="145">
        <v>6.5289999999999999</v>
      </c>
      <c r="E58" s="133">
        <v>34.889999999999901</v>
      </c>
      <c r="F58" s="133">
        <v>36.668999999999897</v>
      </c>
      <c r="G58" s="133">
        <v>40.965999999999902</v>
      </c>
      <c r="H58" s="133">
        <v>39.684666666666566</v>
      </c>
      <c r="I58" s="146"/>
      <c r="J58" s="402">
        <v>0</v>
      </c>
      <c r="K58" s="89"/>
      <c r="L58" s="89"/>
      <c r="M58" s="145">
        <f>SUMIFS(Data!$L:$L,Data!$E:$E,$A58,Data!$C:$C,1)</f>
        <v>10.36</v>
      </c>
      <c r="N58" s="133">
        <f>SUMIFS(Data!$L:$L,Data!$E:$E,$A58,Data!$C:$C,2)</f>
        <v>44.714999999999897</v>
      </c>
      <c r="O58" s="133">
        <f>SUMIFS(Data!$L:$L,Data!$E:$E,$A58,Data!$C:$C,3)</f>
        <v>40.402000000000001</v>
      </c>
      <c r="P58" s="133">
        <f>SUMIFS(Data!$L:$L,Data!$E:$E,$A58,Data!$C:$C,4)</f>
        <v>42.771999999999899</v>
      </c>
      <c r="Q58" s="133">
        <f t="shared" si="4"/>
        <v>46.082999999999934</v>
      </c>
      <c r="R58" s="146"/>
      <c r="S58" s="395">
        <f>(Q58/$Q$60)*$S$60</f>
        <v>0</v>
      </c>
    </row>
    <row r="59" spans="1:19">
      <c r="A59" s="71" t="s">
        <v>84</v>
      </c>
      <c r="B59" s="89"/>
      <c r="C59" s="89"/>
      <c r="D59" s="145">
        <v>6.1280000000000001</v>
      </c>
      <c r="E59" s="147">
        <v>45.155000000000001</v>
      </c>
      <c r="F59" s="147">
        <v>44.4239999999999</v>
      </c>
      <c r="G59" s="147">
        <v>42.4269999999999</v>
      </c>
      <c r="H59" s="147">
        <v>46.044666666666608</v>
      </c>
      <c r="I59" s="146"/>
      <c r="J59" s="402">
        <v>0</v>
      </c>
      <c r="K59" s="89"/>
      <c r="L59" s="89"/>
      <c r="M59" s="145">
        <f>SUMIFS(Data!$L:$L,Data!$E:$E,$A59,Data!$C:$C,1)</f>
        <v>8.9909999999999997</v>
      </c>
      <c r="N59" s="147">
        <f>SUMIFS(Data!$L:$L,Data!$E:$E,$A59,Data!$C:$C,2)</f>
        <v>38.361999999999902</v>
      </c>
      <c r="O59" s="147">
        <f>SUMIFS(Data!$L:$L,Data!$E:$E,$A59,Data!$C:$C,3)</f>
        <v>41.425999999999902</v>
      </c>
      <c r="P59" s="147">
        <f>SUMIFS(Data!$L:$L,Data!$E:$E,$A59,Data!$C:$C,4)</f>
        <v>41.892999999999901</v>
      </c>
      <c r="Q59" s="147">
        <f t="shared" si="4"/>
        <v>43.557333333333226</v>
      </c>
      <c r="R59" s="146"/>
      <c r="S59" s="395">
        <f>(Q59/$Q$60)*$S$60</f>
        <v>0</v>
      </c>
    </row>
    <row r="60" spans="1:19" ht="13.5" thickBot="1">
      <c r="A60" s="125" t="s">
        <v>85</v>
      </c>
      <c r="B60" s="90"/>
      <c r="C60" s="90"/>
      <c r="D60" s="150">
        <v>12.657</v>
      </c>
      <c r="E60" s="151">
        <v>80.044999999999902</v>
      </c>
      <c r="F60" s="151">
        <v>81.09299999999979</v>
      </c>
      <c r="G60" s="151">
        <v>83.392999999999802</v>
      </c>
      <c r="H60" s="151">
        <v>85.729333333333159</v>
      </c>
      <c r="I60" s="152"/>
      <c r="J60" s="403">
        <v>0</v>
      </c>
      <c r="K60" s="90"/>
      <c r="L60" s="90"/>
      <c r="M60" s="150">
        <f>M58+M59</f>
        <v>19.350999999999999</v>
      </c>
      <c r="N60" s="151">
        <f t="shared" ref="N60:P60" si="7">N58+N59</f>
        <v>83.076999999999799</v>
      </c>
      <c r="O60" s="151">
        <f t="shared" si="7"/>
        <v>81.827999999999903</v>
      </c>
      <c r="P60" s="151">
        <f t="shared" si="7"/>
        <v>84.664999999999793</v>
      </c>
      <c r="Q60" s="151">
        <f t="shared" si="4"/>
        <v>89.64033333333316</v>
      </c>
      <c r="R60" s="152"/>
      <c r="S60" s="396">
        <f>S33</f>
        <v>0</v>
      </c>
    </row>
    <row r="61" spans="1:19">
      <c r="A61" s="22" t="s">
        <v>165</v>
      </c>
      <c r="B61" s="371"/>
      <c r="C61" s="145"/>
      <c r="D61" s="133"/>
      <c r="E61" s="133"/>
      <c r="F61" s="133"/>
      <c r="G61" s="133"/>
      <c r="H61" s="372"/>
      <c r="I61" s="372"/>
      <c r="J61" s="145"/>
      <c r="K61" s="133"/>
      <c r="L61" s="133"/>
      <c r="M61" s="133"/>
      <c r="N61" s="133"/>
      <c r="O61" s="372"/>
      <c r="P61" s="371"/>
    </row>
    <row r="62" spans="1:19">
      <c r="A62" s="14"/>
      <c r="B62" s="371"/>
      <c r="C62" s="145"/>
      <c r="D62" s="133"/>
      <c r="E62" s="133"/>
      <c r="F62" s="133"/>
      <c r="G62" s="133"/>
      <c r="H62" s="372"/>
      <c r="I62" s="372"/>
      <c r="J62" s="145"/>
      <c r="K62" s="133"/>
      <c r="L62" s="133"/>
      <c r="M62" s="133"/>
      <c r="N62" s="133"/>
      <c r="O62" s="372"/>
      <c r="P62" s="371"/>
    </row>
    <row r="63" spans="1:19" s="13" customFormat="1" ht="12" customHeight="1">
      <c r="B63" s="15"/>
      <c r="C63" s="15"/>
      <c r="K63" s="15"/>
      <c r="L63" s="15"/>
    </row>
    <row r="64" spans="1:19" ht="12" customHeight="1">
      <c r="A64" s="13"/>
      <c r="B64" s="13"/>
      <c r="C64" s="13"/>
      <c r="K64" s="13"/>
      <c r="L64" s="13"/>
    </row>
    <row r="65" spans="1:19" s="13" customFormat="1" ht="12" customHeight="1">
      <c r="D65" s="22"/>
      <c r="E65" s="22"/>
      <c r="F65" s="22"/>
      <c r="G65" s="22"/>
      <c r="H65" s="22"/>
      <c r="I65" s="22"/>
      <c r="J65" s="22"/>
      <c r="M65" s="22"/>
      <c r="N65" s="22"/>
      <c r="O65" s="22"/>
      <c r="P65" s="22"/>
      <c r="Q65" s="22"/>
      <c r="R65" s="22"/>
      <c r="S65" s="22"/>
    </row>
    <row r="66" spans="1:19" s="13" customFormat="1" ht="12" customHeight="1">
      <c r="A66" s="22"/>
      <c r="B66" s="22"/>
      <c r="C66" s="22"/>
      <c r="D66" s="22"/>
      <c r="E66" s="22"/>
      <c r="F66" s="22"/>
      <c r="G66" s="22"/>
      <c r="H66" s="22"/>
      <c r="I66" s="22"/>
      <c r="J66" s="22"/>
      <c r="K66" s="22"/>
      <c r="L66" s="22"/>
      <c r="M66" s="22"/>
      <c r="N66" s="22"/>
      <c r="O66" s="22"/>
      <c r="P66" s="22"/>
      <c r="Q66" s="22"/>
      <c r="R66" s="22"/>
      <c r="S66" s="22"/>
    </row>
    <row r="67" spans="1:19">
      <c r="A67" s="13"/>
      <c r="B67" s="13"/>
      <c r="C67" s="13"/>
      <c r="K67" s="13"/>
      <c r="L67" s="13"/>
    </row>
  </sheetData>
  <pageMargins left="0.7" right="0.7" top="0.75" bottom="0.75" header="0.3" footer="0.3"/>
  <pageSetup scale="66" orientation="landscape" r:id="rId1"/>
  <headerFooter>
    <oddFooter>Page &amp;P</oddFooter>
  </headerFooter>
  <ignoredErrors>
    <ignoredError sqref="M57:P57" formula="1"/>
  </ignoredError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20</vt:i4>
      </vt:variant>
      <vt:variant>
        <vt:lpstr>Named Ranges</vt:lpstr>
      </vt:variant>
      <vt:variant>
        <vt:i4>14</vt:i4>
      </vt:variant>
    </vt:vector>
  </HeadingPairs>
  <TitlesOfParts>
    <vt:vector size="34" baseType="lpstr">
      <vt:lpstr>Total Allocation</vt:lpstr>
      <vt:lpstr>Aero 1000</vt:lpstr>
      <vt:lpstr>Aero 1000 current progr.</vt:lpstr>
      <vt:lpstr>Aero 1000 all progr.</vt:lpstr>
      <vt:lpstr>Aero Appr</vt:lpstr>
      <vt:lpstr>HEET</vt:lpstr>
      <vt:lpstr>U Contr</vt:lpstr>
      <vt:lpstr>WRT</vt:lpstr>
      <vt:lpstr>Excl Int'l</vt:lpstr>
      <vt:lpstr>Base FTE</vt:lpstr>
      <vt:lpstr>DEAB 24-25</vt:lpstr>
      <vt:lpstr>DEAB 25-26</vt:lpstr>
      <vt:lpstr>Wtd by Qtr</vt:lpstr>
      <vt:lpstr>Wtd by Cat.</vt:lpstr>
      <vt:lpstr>Wtd Skills Gap CIPs</vt:lpstr>
      <vt:lpstr>Wtd STEM Courses</vt:lpstr>
      <vt:lpstr>Career Launch Base &amp; FTE</vt:lpstr>
      <vt:lpstr>Data</vt:lpstr>
      <vt:lpstr>Fall Qtr. Est.</vt:lpstr>
      <vt:lpstr>Fall-Off Rates</vt:lpstr>
      <vt:lpstr>'Aero 1000'!Print_Area</vt:lpstr>
      <vt:lpstr>'Aero 1000 current progr.'!Print_Area</vt:lpstr>
      <vt:lpstr>'Aero Appr'!Print_Area</vt:lpstr>
      <vt:lpstr>'Base FTE'!Print_Area</vt:lpstr>
      <vt:lpstr>'DEAB 24-25'!Print_Area</vt:lpstr>
      <vt:lpstr>'DEAB 25-26'!Print_Area</vt:lpstr>
      <vt:lpstr>'Excl Int''l'!Print_Area</vt:lpstr>
      <vt:lpstr>'Fall-Off Rates'!Print_Area</vt:lpstr>
      <vt:lpstr>HEET!Print_Area</vt:lpstr>
      <vt:lpstr>'Total Allocation'!Print_Area</vt:lpstr>
      <vt:lpstr>'U Contr'!Print_Area</vt:lpstr>
      <vt:lpstr>WRT!Print_Area</vt:lpstr>
      <vt:lpstr>'Wtd by Cat.'!Print_Area</vt:lpstr>
      <vt:lpstr>'Wtd by Qtr'!Print_Area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Bryan Knies</dc:creator>
  <cp:lastModifiedBy>Travis Dulany</cp:lastModifiedBy>
  <cp:lastPrinted>2018-12-03T23:36:34Z</cp:lastPrinted>
  <dcterms:created xsi:type="dcterms:W3CDTF">2009-01-05T22:08:54Z</dcterms:created>
  <dcterms:modified xsi:type="dcterms:W3CDTF">2024-07-16T21:28:19Z</dcterms:modified>
</cp:coreProperties>
</file>