
<file path=[Content_Types].xml><?xml version="1.0" encoding="utf-8"?>
<Types xmlns="http://schemas.openxmlformats.org/package/2006/content-types">
  <Default Extension="bin" ContentType="application/vnd.openxmlformats-officedocument.spreadsheetml.printerSettings"/>
  <Default Extension="tmp"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5"/>
  <workbookPr/>
  <mc:AlternateContent xmlns:mc="http://schemas.openxmlformats.org/markup-compatibility/2006">
    <mc:Choice Requires="x15">
      <x15ac:absPath xmlns:x15ac="http://schemas.microsoft.com/office/spreadsheetml/2010/11/ac" url="F:\System\System Accounting\Financial Statements\GASBs\GASB 87 - Leases\Account and Statement Update Work\"/>
    </mc:Choice>
  </mc:AlternateContent>
  <xr:revisionPtr revIDLastSave="0" documentId="13_ncr:1_{8BE5919F-A38C-4920-9BCD-E447CFA26621}" xr6:coauthVersionLast="36" xr6:coauthVersionMax="36" xr10:uidLastSave="{00000000-0000-0000-0000-000000000000}"/>
  <bookViews>
    <workbookView xWindow="0" yWindow="0" windowWidth="16330" windowHeight="7090" activeTab="1" xr2:uid="{00000000-000D-0000-FFFF-FFFF00000000}"/>
  </bookViews>
  <sheets>
    <sheet name="Illustrative Entries-Govt Funds" sheetId="2" r:id="rId1"/>
    <sheet name="Illustrative Entries-Prop Funds" sheetId="7" r:id="rId2"/>
    <sheet name="Amortization Schedule" sheetId="1" r:id="rId3"/>
    <sheet name="Lease Accounting Activity" sheetId="4" r:id="rId4"/>
    <sheet name="Summary Lease Accounting" sheetId="5" r:id="rId5"/>
    <sheet name="Illustr Ent-Budg Prop Funds" sheetId="6" r:id="rId6"/>
  </sheets>
  <definedNames>
    <definedName name="__Details__X" localSheetId="3">'Lease Accounting Activity'!$A$5:K$5</definedName>
    <definedName name="__Details__X" localSheetId="4">'Summary Lease Accounting'!$B$5:$O$5</definedName>
    <definedName name="__Details__X">'Amortization Schedule'!$B$9:$J$9</definedName>
    <definedName name="_xlnm.Print_Titles" localSheetId="2">'Amortization Schedule'!$7:$7</definedName>
    <definedName name="_xlnm.Print_Titles" localSheetId="3">'Lease Accounting Activity'!$4:$4</definedName>
    <definedName name="_xlnm.Print_Titles" localSheetId="4">'Summary Lease Accounting'!$4:$4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36" i="7" l="1"/>
  <c r="E35" i="7"/>
  <c r="H48" i="1" l="1"/>
  <c r="F48" i="1"/>
  <c r="E48" i="1"/>
  <c r="F49" i="1"/>
  <c r="H49" i="1"/>
  <c r="E49" i="1"/>
  <c r="D49" i="1"/>
  <c r="D48" i="1"/>
  <c r="H38" i="1"/>
  <c r="F38" i="1"/>
  <c r="E38" i="1"/>
  <c r="D38" i="1"/>
  <c r="H25" i="1"/>
  <c r="F25" i="1"/>
  <c r="E25" i="1"/>
  <c r="H12" i="1"/>
  <c r="F12" i="1"/>
  <c r="E12" i="1"/>
  <c r="F43" i="7" l="1"/>
  <c r="F47" i="7" s="1"/>
  <c r="E42" i="7"/>
  <c r="E46" i="7" s="1"/>
  <c r="F30" i="7"/>
  <c r="E29" i="7"/>
  <c r="F24" i="7"/>
  <c r="E23" i="7"/>
  <c r="E22" i="7"/>
  <c r="E13" i="7"/>
  <c r="F47" i="6" l="1"/>
  <c r="F51" i="6" s="1"/>
  <c r="E46" i="6"/>
  <c r="E50" i="6" s="1"/>
  <c r="E58" i="2"/>
  <c r="E62" i="2" s="1"/>
  <c r="F34" i="6"/>
  <c r="E33" i="6"/>
  <c r="E44" i="2"/>
  <c r="F24" i="6"/>
  <c r="F34" i="2"/>
  <c r="E33" i="2"/>
  <c r="F27" i="6"/>
  <c r="E26" i="6"/>
  <c r="E22" i="6"/>
  <c r="E23" i="6"/>
  <c r="E32" i="2"/>
  <c r="E13" i="6"/>
  <c r="E22" i="2"/>
  <c r="F72" i="2"/>
  <c r="E70" i="2"/>
  <c r="F59" i="2"/>
  <c r="F63" i="2" s="1"/>
  <c r="O6" i="5"/>
  <c r="M6" i="5"/>
  <c r="L6" i="5"/>
  <c r="N6" i="5"/>
  <c r="F45" i="2"/>
  <c r="F38" i="2"/>
  <c r="E37" i="2"/>
  <c r="E71" i="2" l="1"/>
  <c r="G6" i="4" l="1"/>
  <c r="H6" i="4"/>
  <c r="I6" i="4"/>
  <c r="J6" i="4"/>
  <c r="K6" i="4"/>
  <c r="F19" i="2"/>
  <c r="E18" i="2"/>
  <c r="F15" i="2"/>
  <c r="E14" i="2"/>
  <c r="D47" i="1"/>
  <c r="D46" i="1"/>
  <c r="D45" i="1"/>
  <c r="D44" i="1"/>
  <c r="D43" i="1"/>
  <c r="D42" i="1"/>
  <c r="D41" i="1"/>
  <c r="D40" i="1"/>
  <c r="D39" i="1"/>
  <c r="D37" i="1"/>
  <c r="D36" i="1"/>
  <c r="D35" i="1"/>
  <c r="D34" i="1"/>
  <c r="D33" i="1"/>
  <c r="D32" i="1"/>
  <c r="D31" i="1"/>
  <c r="D30" i="1"/>
  <c r="D29" i="1"/>
  <c r="D28" i="1"/>
  <c r="D27" i="1"/>
  <c r="D26" i="1"/>
  <c r="D24" i="1"/>
  <c r="D23" i="1"/>
  <c r="D22" i="1"/>
  <c r="D21" i="1"/>
  <c r="D20" i="1"/>
  <c r="D19" i="1"/>
  <c r="D18" i="1"/>
  <c r="D17" i="1"/>
  <c r="D16" i="1"/>
  <c r="D15" i="1"/>
  <c r="D14" i="1"/>
  <c r="D13" i="1"/>
  <c r="D11" i="1"/>
  <c r="D10" i="1"/>
  <c r="I9" i="1"/>
  <c r="D9" i="1"/>
  <c r="D12" i="1" s="1"/>
  <c r="D25" i="1" l="1"/>
  <c r="I10" i="1"/>
  <c r="I11" i="1" s="1"/>
  <c r="F40" i="6"/>
  <c r="E39" i="6"/>
  <c r="G9" i="1"/>
  <c r="F24" i="2"/>
  <c r="F23" i="2" s="1"/>
  <c r="J9" i="1"/>
  <c r="J10" i="1" l="1"/>
  <c r="G10" i="1"/>
  <c r="G11" i="1" s="1"/>
  <c r="G13" i="1" s="1"/>
  <c r="J11" i="1"/>
  <c r="I13" i="1"/>
  <c r="J13" i="1" s="1"/>
  <c r="G14" i="1" l="1"/>
  <c r="G15" i="1" s="1"/>
  <c r="G16" i="1" s="1"/>
  <c r="G17" i="1" s="1"/>
  <c r="G18" i="1" s="1"/>
  <c r="G19" i="1" s="1"/>
  <c r="G20" i="1" s="1"/>
  <c r="G21" i="1" s="1"/>
  <c r="G22" i="1" s="1"/>
  <c r="G23" i="1" s="1"/>
  <c r="G24" i="1" s="1"/>
  <c r="G26" i="1" s="1"/>
  <c r="G27" i="1" s="1"/>
  <c r="G28" i="1" s="1"/>
  <c r="G29" i="1" s="1"/>
  <c r="G30" i="1" s="1"/>
  <c r="G31" i="1" s="1"/>
  <c r="G32" i="1" s="1"/>
  <c r="G33" i="1" s="1"/>
  <c r="G34" i="1" s="1"/>
  <c r="G35" i="1" s="1"/>
  <c r="G36" i="1" s="1"/>
  <c r="G37" i="1" s="1"/>
  <c r="G39" i="1" s="1"/>
  <c r="G40" i="1" s="1"/>
  <c r="G41" i="1" s="1"/>
  <c r="G42" i="1" s="1"/>
  <c r="G43" i="1" s="1"/>
  <c r="G44" i="1" s="1"/>
  <c r="G45" i="1" s="1"/>
  <c r="G46" i="1" s="1"/>
  <c r="G47" i="1" s="1"/>
  <c r="I14" i="1"/>
  <c r="J14" i="1" l="1"/>
  <c r="I15" i="1"/>
  <c r="J15" i="1" l="1"/>
  <c r="I16" i="1"/>
  <c r="J16" i="1" l="1"/>
  <c r="I17" i="1"/>
  <c r="I18" i="1" l="1"/>
  <c r="J17" i="1"/>
  <c r="J18" i="1" l="1"/>
  <c r="I19" i="1"/>
  <c r="I20" i="1" l="1"/>
  <c r="J19" i="1"/>
  <c r="J20" i="1" l="1"/>
  <c r="I21" i="1"/>
  <c r="I22" i="1" l="1"/>
  <c r="J21" i="1"/>
  <c r="J22" i="1" l="1"/>
  <c r="I23" i="1"/>
  <c r="I24" i="1" l="1"/>
  <c r="J23" i="1"/>
  <c r="J24" i="1" l="1"/>
  <c r="I26" i="1"/>
  <c r="I27" i="1" l="1"/>
  <c r="J26" i="1"/>
  <c r="J27" i="1" l="1"/>
  <c r="I28" i="1"/>
  <c r="I29" i="1" l="1"/>
  <c r="J28" i="1"/>
  <c r="J29" i="1" l="1"/>
  <c r="I30" i="1"/>
  <c r="J30" i="1" l="1"/>
  <c r="I31" i="1"/>
  <c r="I32" i="1" l="1"/>
  <c r="J31" i="1"/>
  <c r="J32" i="1" l="1"/>
  <c r="I33" i="1"/>
  <c r="J33" i="1" l="1"/>
  <c r="I34" i="1"/>
  <c r="J34" i="1" l="1"/>
  <c r="I35" i="1"/>
  <c r="J35" i="1" l="1"/>
  <c r="I36" i="1"/>
  <c r="J36" i="1" l="1"/>
  <c r="I37" i="1"/>
  <c r="J37" i="1" l="1"/>
  <c r="I39" i="1"/>
  <c r="J39" i="1" l="1"/>
  <c r="I40" i="1"/>
  <c r="J40" i="1" l="1"/>
  <c r="I41" i="1"/>
  <c r="J41" i="1" l="1"/>
  <c r="I42" i="1"/>
  <c r="J42" i="1" l="1"/>
  <c r="I43" i="1"/>
  <c r="J43" i="1" l="1"/>
  <c r="I44" i="1"/>
  <c r="J44" i="1" l="1"/>
  <c r="I45" i="1"/>
  <c r="J45" i="1" l="1"/>
  <c r="I46" i="1"/>
  <c r="J46" i="1" l="1"/>
  <c r="I47" i="1"/>
  <c r="J47" i="1" s="1"/>
</calcChain>
</file>

<file path=xl/sharedStrings.xml><?xml version="1.0" encoding="utf-8"?>
<sst xmlns="http://schemas.openxmlformats.org/spreadsheetml/2006/main" count="506" uniqueCount="180">
  <si>
    <t>Individual Lease Amortization Schedule</t>
  </si>
  <si>
    <t>Unique Identifier</t>
  </si>
  <si>
    <t>Lease Number</t>
  </si>
  <si>
    <t>Asset Type</t>
  </si>
  <si>
    <t>Lease Term</t>
  </si>
  <si>
    <t>Useful Life</t>
  </si>
  <si>
    <t>Interest Rate</t>
  </si>
  <si>
    <t>Payment No</t>
  </si>
  <si>
    <t>Payment Date</t>
  </si>
  <si>
    <t>Principal</t>
  </si>
  <si>
    <t>Interest</t>
  </si>
  <si>
    <t>Payment</t>
  </si>
  <si>
    <t>Liability Balance</t>
  </si>
  <si>
    <t>Amortization Expense</t>
  </si>
  <si>
    <t>Cumulative Amortization</t>
  </si>
  <si>
    <t>Asset Balance</t>
  </si>
  <si>
    <t xml:space="preserve"> </t>
  </si>
  <si>
    <t>Grand Total</t>
  </si>
  <si>
    <t>LA0001</t>
  </si>
  <si>
    <t>Land</t>
  </si>
  <si>
    <t>Governmental Fund Type Accounts</t>
  </si>
  <si>
    <t>Operating Account:</t>
  </si>
  <si>
    <t>Dr.</t>
  </si>
  <si>
    <t>Cr.</t>
  </si>
  <si>
    <t>Other Financing Sources (3221) Revenue Source Code (0810) Right-to-Use Lease Acquisition</t>
  </si>
  <si>
    <t>General Capital Assets Subsidiary Account (Account 997):</t>
  </si>
  <si>
    <t>Lease Asset - Equipment (2650)</t>
  </si>
  <si>
    <t>Investment in General Capital Assets (9850)</t>
  </si>
  <si>
    <t>General Long-Term Obligations Subsidiary Account (Account 999):</t>
  </si>
  <si>
    <t>Amount to be Provided for Retirement of Long-Term Obligations (1820)</t>
  </si>
  <si>
    <t>Right-to-Use Lease Liability (5174)</t>
  </si>
  <si>
    <t>Right-to-Use Lease Liability (5274)</t>
  </si>
  <si>
    <t>Cash Expenditures/Expenses (6510) Sub-subobject EH/H200 – Rentals and Leases – Furnishings and Equipment/Lease Principal</t>
  </si>
  <si>
    <t>Cash Expenditures/Expenses (6510) Sub-subobject EH/H201 – Rentals and Leases – Furnishings and Equipment/Lease Interest</t>
  </si>
  <si>
    <t>Depreciation/Amortization Expense (6591) (Subobject WA)</t>
  </si>
  <si>
    <t>Allowance for Amortization – Equipment Lease Asset (2660)</t>
  </si>
  <si>
    <t>Capital Asset Adjustment (General Capital Assets Subsidiary Account Only) (6597) Subobject WF</t>
  </si>
  <si>
    <t>Proprietary and Trust Fund Type Accounts</t>
  </si>
  <si>
    <t>Expense Adjustments/Eliminations (GAAP) (6525) Sub-subobject EH/H200 – Rentals and Leases – Furnishings and Equipment/Lease Principal</t>
  </si>
  <si>
    <t>Depreciation/Amortization Expense (6511) (Subobject WA)</t>
  </si>
  <si>
    <t>Gains and Losses on Sales of Capital Assets (3213) Revenue Source Code (0418) Gain or Loss on Sale of Capital Assets</t>
  </si>
  <si>
    <t>Lease Asset – Equipment (2650)</t>
  </si>
  <si>
    <t>Trans Code</t>
  </si>
  <si>
    <t>6514/9920</t>
  </si>
  <si>
    <t>9920/3221</t>
  </si>
  <si>
    <t>1820/5274</t>
  </si>
  <si>
    <t>5274/5174</t>
  </si>
  <si>
    <t>Cash Expenditures/Expenses (6510) Sub-subobject EH/XXXX – Rentals and Leases – Furnishings and Equipment</t>
  </si>
  <si>
    <t>To record the acquisition of an intangible right-to-use lease asset in the Operating Account equal to the value of the lease liability, and the lease asset and liability in the capital asset and long-term obligations subsidiary accounts. Reference 85.85.37.a.(1).</t>
  </si>
  <si>
    <t xml:space="preserve">c. </t>
  </si>
  <si>
    <t>a.</t>
  </si>
  <si>
    <t>b.</t>
  </si>
  <si>
    <t xml:space="preserve">2. </t>
  </si>
  <si>
    <t xml:space="preserve">1. </t>
  </si>
  <si>
    <t xml:space="preserve">3. </t>
  </si>
  <si>
    <t>Source: Amortization Schedule</t>
  </si>
  <si>
    <t>6510/9920</t>
  </si>
  <si>
    <t>9920/6510</t>
  </si>
  <si>
    <t>TOTAL</t>
  </si>
  <si>
    <t>00127665</t>
  </si>
  <si>
    <t>Amortization</t>
  </si>
  <si>
    <t>Accrued Interest</t>
  </si>
  <si>
    <t>Total Lease Payments</t>
  </si>
  <si>
    <t>Accounting Reference</t>
  </si>
  <si>
    <t>Master Index</t>
  </si>
  <si>
    <t>Agency Common Name</t>
  </si>
  <si>
    <t>Asset Class</t>
  </si>
  <si>
    <t>Lease Accounting Activity for Agency 500 - Apple Commission</t>
  </si>
  <si>
    <t>5174v/1820</t>
  </si>
  <si>
    <t>6591/26XXv</t>
  </si>
  <si>
    <t xml:space="preserve">a. </t>
  </si>
  <si>
    <t xml:space="preserve">DR/CR GL </t>
  </si>
  <si>
    <t xml:space="preserve">4. </t>
  </si>
  <si>
    <t>To record the amortization of the asset. Amortization expense must be recorded at least annually. Reference: 85.85.37.a.(4).</t>
  </si>
  <si>
    <t>To reclassify expenditures to principal and interest on leases from the subobject and sub-subobject used when payments were made. A portion of each payment is allocated to principal and interest based on the lease liability amortization schedule. Reference: 85.85.37.a.(2) and (3)</t>
  </si>
  <si>
    <t>Capital Asset Acquisitions by Lease Agreements or COPs (6514) Subobject JS – Intangible Right-to-Use Lease Asset Capital Outlay</t>
  </si>
  <si>
    <t xml:space="preserve">5. </t>
  </si>
  <si>
    <t>At Lease Commencement (on start date of lease)</t>
  </si>
  <si>
    <t xml:space="preserve">SAAM 85.85.37.a </t>
  </si>
  <si>
    <t>Purpose: The Facilities Portfolio Management Tool can send accounting entries to AFRS for right-to-use lease agreements. However, not all agencies can/will use the automated process. This guide is for agencies that will record lease accounting entries manually in AFRS.</t>
  </si>
  <si>
    <t>Illustrative Entries for Right-to-Use Lease Agreements Manually Recorded in AFRS</t>
  </si>
  <si>
    <t>At Year-End (before Phase 2 Close)</t>
  </si>
  <si>
    <t>At the End of the Lease (when the lease contract has ended)</t>
  </si>
  <si>
    <t>To record interest accured in June, but paid in July</t>
  </si>
  <si>
    <t>Leases for 500 - Apple Commission</t>
  </si>
  <si>
    <t>As of June 30, 2021</t>
  </si>
  <si>
    <t>Lease Start Date</t>
  </si>
  <si>
    <t>Lease End Date</t>
  </si>
  <si>
    <t>Net Balance</t>
  </si>
  <si>
    <t>Lease Liability Balance</t>
  </si>
  <si>
    <t>Interest Payable (5112)</t>
  </si>
  <si>
    <t xml:space="preserve">Source: Amortization Schedule or Lease Accounting Activity Report </t>
  </si>
  <si>
    <t xml:space="preserve">b. </t>
  </si>
  <si>
    <t>212 R</t>
  </si>
  <si>
    <t>If lease is cancelled early, the liability will also need to be removed from the General Long-Term Obligations Subsidiary Account (Account 999)</t>
  </si>
  <si>
    <t>To remove a capital asset when the asset is returned to the lessor. If the lease is cancelled early and the asset was not fully amortized (i.e. the cost is greater than the accumulated amortization), debit GL Code 6597 "Capital Asset Adjustment (General Capital Assets Subsidiary Account Only)" for the difference between the initial cost of the asset and the accumulated amortization. Reference: 85.85.37.a.(7).</t>
  </si>
  <si>
    <t xml:space="preserve">6. </t>
  </si>
  <si>
    <t>6505/5112v</t>
  </si>
  <si>
    <t>(6505)/(5112v)</t>
  </si>
  <si>
    <t>26XXv/6597</t>
  </si>
  <si>
    <t>6597/26XXv</t>
  </si>
  <si>
    <t xml:space="preserve">General Long-Term Obligations Subsdiary Account (Account 999) - To reduce the lease liability by the amount of prinicpal paid. </t>
  </si>
  <si>
    <t>Operating Account (closing fiscal year):</t>
  </si>
  <si>
    <t>Operating Account (next fiscal year) - Reverse Interest Accrual in next fiscal year when interest is paid</t>
  </si>
  <si>
    <t>SAAM 85.85.37.b</t>
  </si>
  <si>
    <t>To record the acquisition of an intangible right-to-use lease asset and the lease liability. The current lease liability represents that portion of the lease obligation due within one year and the long-term portion represents lease obligations maturing thereafter. Reference: 85.85.37.b.(1)</t>
  </si>
  <si>
    <t>26XXv/5274</t>
  </si>
  <si>
    <t>To reclassify expenditures to principal and interest on leases from the subobject and sub-subobject used when payments were made. A portion of each payment is allocated to principal and interest based on the lease liability amortization schedule.  Budgeted proprietary and trust fund type accounts require an additional entry to record the appropriated disbursement (GL Code 6510 entry) and an offsetting entry to eliminate the appropriated disbursement for financial reporting purposes (GL Code 6525 entry). The amount to be recorded is the portion of the payment applicable to the principal. Reference: 85.85.37.b.(2) and (3)</t>
  </si>
  <si>
    <t>26XXv/6525</t>
  </si>
  <si>
    <t>To record the amortization of the asset. Amortization expense must be recorded at least annually. Reference: 85.85.37.b.(4).</t>
  </si>
  <si>
    <t>6511/26XXv</t>
  </si>
  <si>
    <t>To reclassify as short term that portion of the liability due within the next fiscal year. At fiscal year-end, the amount in GL Code 5174, should agree with the next year’s principal payment on the agency’s lease agreement amortization schedule. Reference: 85.85.37.b.(5).</t>
  </si>
  <si>
    <t>In Closing Fiscal Year:</t>
  </si>
  <si>
    <t>In Next Fiscal Year - Reverse Interest Accrual in next fiscal year when interest is paid</t>
  </si>
  <si>
    <t>If lease is cancelled early, the liability will also need to be removed.</t>
  </si>
  <si>
    <t>To remove a capital asset when the asset is returned to the lessor. If the lease is cancelled early and the asset was not fully amortized (i.e. the cost is greater than the accumulated amortization), debit GL Code 3213 "Gains and Losses on Sales of Capital Assets" for the difference between the initial cost of the asset and the accumulated amortization. Reference: 85.85.37.b.(7).</t>
  </si>
  <si>
    <t>6.</t>
  </si>
  <si>
    <t>26XXv/3213</t>
  </si>
  <si>
    <t>3213/26XXv</t>
  </si>
  <si>
    <t>Use ED/D200 for building and land leases. This example is for an equipment lease.</t>
  </si>
  <si>
    <t>Use ED/D201 for building and land leases. This example is for an equipment lease.</t>
  </si>
  <si>
    <t>Use the appropriate allowance general ledger for the type of asset leased. This example is for an equipment lease.</t>
  </si>
  <si>
    <t>Use the lease asset general ledger for the type of asset leased. This example is for an equipment lease.</t>
  </si>
  <si>
    <t>NOTE: If the lease contract started before July 1 of the current fiscal year, OFM will need to record entry #1 below as a beginning balance adjustment. Notify your accounting consultant after the lease has been added to FPMT.</t>
  </si>
  <si>
    <t>SRL-123456</t>
  </si>
  <si>
    <t>Source: Facilities Portfolio Management Tool (FPMT) Report run on Lease Contract</t>
  </si>
  <si>
    <t>Source: Facilities Portfolio Management Tool (FPMT) Report run on Agency tile</t>
  </si>
  <si>
    <t>Walla Walla Land</t>
  </si>
  <si>
    <t>For period July 1, 2021 - June 30, 2022</t>
  </si>
  <si>
    <t>As of June 30, 2022</t>
  </si>
  <si>
    <t>ctcLink Account Codes</t>
  </si>
  <si>
    <t>3000050</t>
  </si>
  <si>
    <t>1110040</t>
  </si>
  <si>
    <t>2050100</t>
  </si>
  <si>
    <t>5070040</t>
  </si>
  <si>
    <t>6510 ED/D200</t>
  </si>
  <si>
    <t>6510 ED/D201</t>
  </si>
  <si>
    <t>5081240</t>
  </si>
  <si>
    <t>2010020</t>
  </si>
  <si>
    <t xml:space="preserve">5070070  </t>
  </si>
  <si>
    <t>ctcLink Account</t>
  </si>
  <si>
    <t>5070020</t>
  </si>
  <si>
    <t>4130010</t>
  </si>
  <si>
    <t>1122xxx</t>
  </si>
  <si>
    <t>1122xxx (Allowance Acct)</t>
  </si>
  <si>
    <t>1122xxx (Asset Account)</t>
  </si>
  <si>
    <t>26XX/9850</t>
  </si>
  <si>
    <t>5110110 (6510 EH/H200)</t>
  </si>
  <si>
    <t>5110120 (6510 EH/H201)</t>
  </si>
  <si>
    <t>5110130</t>
  </si>
  <si>
    <t>5110140</t>
  </si>
  <si>
    <t>5110130 (6510 ED/D200)</t>
  </si>
  <si>
    <t>5110140 (6510 ED/D201)</t>
  </si>
  <si>
    <t>5040720 (6525 ED/D200)</t>
  </si>
  <si>
    <t>5110120</t>
  </si>
  <si>
    <t>5040710 (6525 EH/H200)</t>
  </si>
  <si>
    <t>5081110</t>
  </si>
  <si>
    <t>5081110, 5081240</t>
  </si>
  <si>
    <t>2140100</t>
  </si>
  <si>
    <t>1122010</t>
  </si>
  <si>
    <t>Leased Asset - Land</t>
  </si>
  <si>
    <t>1122020</t>
  </si>
  <si>
    <t>Allow for Amort - Leased Land</t>
  </si>
  <si>
    <t>1122030</t>
  </si>
  <si>
    <t>Leased Asset - Buildings</t>
  </si>
  <si>
    <t>1122040</t>
  </si>
  <si>
    <t>Allow for Amort - Leased Building</t>
  </si>
  <si>
    <t>1122070</t>
  </si>
  <si>
    <t>Leased Asset - Furnishings &amp; Equip</t>
  </si>
  <si>
    <t>1122080</t>
  </si>
  <si>
    <t>Allow for Amort - Leased Furnishings &amp; Equip</t>
  </si>
  <si>
    <t>Leased Asset Accounts</t>
  </si>
  <si>
    <t>Right-to-Use Lease Liability ST (5174)</t>
  </si>
  <si>
    <t>Right-to-Use Lease Liability LT (5274)</t>
  </si>
  <si>
    <t>5110110</t>
  </si>
  <si>
    <t>5040275</t>
  </si>
  <si>
    <t>4040200</t>
  </si>
  <si>
    <t>To record the acquisition of an intangible right-to-use lease asset and the lease liability. The current lease liability represents that portion of the lease obligation due within one year and the long-term portion represents lease obligations maturing thereafter.</t>
  </si>
  <si>
    <t>To reclassify expenditures to principal and interest on leases from the subobject and sub-subobject used when payments were made. A portion of each payment is allocated to principal and interest based on the lease liability amortization schedule. If this is a budgeted proprietary fund, then entries are different (see Illustr Ent-Budg Prop Funds tab)</t>
  </si>
  <si>
    <t>To  reclassify as short term that portion of the liability due within the next fiscal year. At fiscal year-end, the amount in GL Code 5174, should agree with the next year’s principal payment on the agency’s lease agreement amortization schedule. Reference: 85.85.37.a.(5).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</si>
</sst>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4" formatCode="_(&quot;$&quot;* #,##0.00_);_(&quot;$&quot;* \(#,##0.00\);_(&quot;$&quot;* &quot;-&quot;??_);_(@_)"/>
    <numFmt numFmtId="43" formatCode="_(* #,##0.00_);_(* \(#,##0.00\);_(* &quot;-&quot;??_);_(@_)"/>
    <numFmt numFmtId="164" formatCode="_([$$-409]* #,##0.00_);_([$$-409]* \(#,##0.00\);_([$$-409]* &quot;-&quot;??_);_(@_)"/>
  </numFmts>
  <fonts count="20" x14ac:knownFonts="1">
    <font>
      <sz val="11"/>
      <color theme="1"/>
      <name val="Calibri"/>
      <family val="2"/>
      <scheme val="minor"/>
    </font>
    <font>
      <b/>
      <sz val="20"/>
      <name val="Calibri"/>
      <family val="2"/>
      <scheme val="minor"/>
    </font>
    <font>
      <sz val="11"/>
      <name val="Calibri"/>
      <family val="2"/>
      <scheme val="minor"/>
    </font>
    <font>
      <b/>
      <sz val="1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b/>
      <i/>
      <sz val="12"/>
      <color theme="1"/>
      <name val="Calibri"/>
      <family val="2"/>
      <scheme val="minor"/>
    </font>
    <font>
      <i/>
      <sz val="12"/>
      <color theme="1"/>
      <name val="Calibri"/>
      <family val="2"/>
      <scheme val="minor"/>
    </font>
    <font>
      <b/>
      <sz val="12"/>
      <color theme="1"/>
      <name val="Calibri"/>
      <family val="2"/>
      <scheme val="minor"/>
    </font>
    <font>
      <sz val="18"/>
      <color theme="1"/>
      <name val="Calibri"/>
      <family val="2"/>
      <scheme val="minor"/>
    </font>
    <font>
      <b/>
      <sz val="18"/>
      <color theme="1"/>
      <name val="Calibri"/>
      <family val="2"/>
      <scheme val="minor"/>
    </font>
    <font>
      <i/>
      <sz val="12"/>
      <color rgb="FF002060"/>
      <name val="Calibri"/>
      <family val="2"/>
      <scheme val="minor"/>
    </font>
    <font>
      <sz val="12"/>
      <color theme="1"/>
      <name val="Calibri"/>
      <family val="2"/>
      <scheme val="minor"/>
    </font>
    <font>
      <i/>
      <sz val="14"/>
      <color rgb="FF002060"/>
      <name val="Calibri"/>
      <family val="2"/>
      <scheme val="minor"/>
    </font>
    <font>
      <sz val="10"/>
      <color indexed="8"/>
      <name val="Arial"/>
      <family val="2"/>
    </font>
    <font>
      <sz val="9"/>
      <color rgb="FF7030A0"/>
      <name val="Century Gothic"/>
      <family val="2"/>
    </font>
    <font>
      <sz val="11"/>
      <color rgb="FF7030A0"/>
      <name val="Calibri"/>
      <family val="2"/>
      <scheme val="minor"/>
    </font>
    <font>
      <i/>
      <sz val="12"/>
      <color rgb="FF7030A0"/>
      <name val="Calibri"/>
      <family val="2"/>
      <scheme val="minor"/>
    </font>
    <font>
      <b/>
      <sz val="11"/>
      <color rgb="FF7030A0"/>
      <name val="Calibri"/>
      <family val="2"/>
      <scheme val="minor"/>
    </font>
  </fonts>
  <fills count="10">
    <fill>
      <patternFill patternType="none"/>
    </fill>
    <fill>
      <patternFill patternType="gray125"/>
    </fill>
    <fill>
      <patternFill patternType="solid">
        <fgColor theme="0" tint="-0.14996795556505021"/>
        <bgColor auto="1"/>
      </patternFill>
    </fill>
    <fill>
      <patternFill patternType="solid">
        <fgColor theme="6" tint="0.59999389629810485"/>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5" tint="0.79998168889431442"/>
        <bgColor indexed="64"/>
      </patternFill>
    </fill>
  </fills>
  <borders count="18">
    <border>
      <left/>
      <right/>
      <top/>
      <bottom/>
      <diagonal/>
    </border>
    <border>
      <left style="medium">
        <color auto="1"/>
      </left>
      <right/>
      <top/>
      <bottom/>
      <diagonal/>
    </border>
    <border>
      <left/>
      <right style="medium">
        <color auto="1"/>
      </right>
      <top/>
      <bottom/>
      <diagonal/>
    </border>
    <border>
      <left style="medium">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thin">
        <color auto="1"/>
      </right>
      <top style="medium">
        <color auto="1"/>
      </top>
      <bottom/>
      <diagonal/>
    </border>
    <border>
      <left style="thin">
        <color auto="1"/>
      </left>
      <right style="medium">
        <color auto="1"/>
      </right>
      <top style="medium">
        <color auto="1"/>
      </top>
      <bottom style="medium">
        <color auto="1"/>
      </bottom>
      <diagonal/>
    </border>
    <border>
      <left/>
      <right style="thin">
        <color auto="1"/>
      </right>
      <top/>
      <bottom/>
      <diagonal/>
    </border>
    <border>
      <left/>
      <right style="medium">
        <color auto="1"/>
      </right>
      <top style="medium">
        <color auto="1"/>
      </top>
      <bottom/>
      <diagonal/>
    </border>
    <border>
      <left/>
      <right/>
      <top style="medium">
        <color auto="1"/>
      </top>
      <bottom style="double">
        <color auto="1"/>
      </bottom>
      <diagonal/>
    </border>
    <border>
      <left/>
      <right/>
      <top style="thin">
        <color auto="1"/>
      </top>
      <bottom style="double">
        <color auto="1"/>
      </bottom>
      <diagonal/>
    </border>
    <border>
      <left style="thin">
        <color auto="1"/>
      </left>
      <right style="thin">
        <color auto="1"/>
      </right>
      <top style="thin">
        <color auto="1"/>
      </top>
      <bottom style="thin">
        <color auto="1"/>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4" fillId="0" borderId="0" applyFont="0" applyFill="0" applyBorder="0" applyAlignment="0" applyProtection="0"/>
    <xf numFmtId="43" fontId="4" fillId="0" borderId="0" applyFont="0" applyFill="0" applyBorder="0" applyAlignment="0" applyProtection="0"/>
    <xf numFmtId="0" fontId="15" fillId="0" borderId="0"/>
  </cellStyleXfs>
  <cellXfs count="106">
    <xf numFmtId="0" fontId="0" fillId="0" borderId="0" xfId="0"/>
    <xf numFmtId="0" fontId="1" fillId="2" borderId="0" xfId="0" applyFont="1" applyFill="1" applyAlignment="1">
      <alignment horizontal="left"/>
    </xf>
    <xf numFmtId="0" fontId="2" fillId="0" borderId="0" xfId="0" applyFont="1" applyAlignment="1">
      <alignment horizontal="left"/>
    </xf>
    <xf numFmtId="0" fontId="2" fillId="0" borderId="0" xfId="0" applyFont="1" applyFill="1" applyBorder="1" applyAlignment="1">
      <alignment horizontal="left"/>
    </xf>
    <xf numFmtId="0" fontId="0" fillId="0" borderId="0" xfId="0"/>
    <xf numFmtId="0" fontId="0" fillId="0" borderId="0" xfId="0" applyFill="1" applyAlignment="1" applyProtection="1">
      <alignment horizontal="left"/>
    </xf>
    <xf numFmtId="0" fontId="0" fillId="0" borderId="0" xfId="0"/>
    <xf numFmtId="0" fontId="0" fillId="0" borderId="0" xfId="0" applyFill="1" applyProtection="1"/>
    <xf numFmtId="0" fontId="0" fillId="0" borderId="0" xfId="0" applyFill="1"/>
    <xf numFmtId="0" fontId="2" fillId="0" borderId="1" xfId="0" applyFont="1" applyFill="1" applyBorder="1" applyAlignment="1">
      <alignment horizontal="center" vertical="top" wrapText="1"/>
    </xf>
    <xf numFmtId="0" fontId="0" fillId="0" borderId="0" xfId="0" applyAlignment="1"/>
    <xf numFmtId="0" fontId="3" fillId="2" borderId="3" xfId="0" applyFont="1" applyFill="1" applyBorder="1" applyAlignment="1">
      <alignment horizontal="center" wrapText="1"/>
    </xf>
    <xf numFmtId="0" fontId="3" fillId="2" borderId="4" xfId="0" applyFont="1" applyFill="1" applyBorder="1" applyAlignment="1">
      <alignment horizontal="center" wrapText="1"/>
    </xf>
    <xf numFmtId="0" fontId="3" fillId="2" borderId="6" xfId="0" applyFont="1" applyFill="1" applyBorder="1" applyAlignment="1">
      <alignment horizontal="center" wrapText="1"/>
    </xf>
    <xf numFmtId="10" fontId="2" fillId="0" borderId="0" xfId="0" applyNumberFormat="1" applyFont="1" applyAlignment="1">
      <alignment horizontal="left"/>
    </xf>
    <xf numFmtId="44" fontId="2" fillId="0" borderId="0" xfId="1" applyFont="1" applyFill="1" applyBorder="1" applyAlignment="1">
      <alignment vertical="top" wrapText="1"/>
    </xf>
    <xf numFmtId="44" fontId="2" fillId="0" borderId="5" xfId="1" applyFont="1" applyFill="1" applyBorder="1" applyAlignment="1">
      <alignment vertical="top"/>
    </xf>
    <xf numFmtId="0" fontId="2" fillId="0" borderId="0" xfId="0" applyFont="1" applyFill="1" applyBorder="1" applyAlignment="1">
      <alignment horizontal="center"/>
    </xf>
    <xf numFmtId="44" fontId="2" fillId="0" borderId="0" xfId="1" applyFont="1" applyFill="1" applyBorder="1"/>
    <xf numFmtId="44" fontId="2" fillId="0" borderId="7" xfId="1" applyFont="1" applyFill="1" applyBorder="1"/>
    <xf numFmtId="0" fontId="0" fillId="0" borderId="2" xfId="0" applyBorder="1"/>
    <xf numFmtId="44" fontId="2" fillId="0" borderId="2" xfId="1" applyFont="1" applyFill="1" applyBorder="1"/>
    <xf numFmtId="44" fontId="2" fillId="0" borderId="8" xfId="1" applyFont="1" applyFill="1" applyBorder="1" applyAlignment="1">
      <alignment vertical="top"/>
    </xf>
    <xf numFmtId="0" fontId="5" fillId="0" borderId="0" xfId="0" applyFont="1"/>
    <xf numFmtId="0" fontId="5" fillId="0" borderId="9" xfId="0" applyFont="1" applyBorder="1"/>
    <xf numFmtId="44" fontId="5" fillId="0" borderId="9" xfId="0" applyNumberFormat="1" applyFont="1" applyBorder="1"/>
    <xf numFmtId="14" fontId="2" fillId="0" borderId="5" xfId="0" applyNumberFormat="1" applyFont="1" applyFill="1" applyBorder="1" applyAlignment="1">
      <alignment vertical="top" wrapText="1"/>
    </xf>
    <xf numFmtId="14" fontId="2" fillId="0" borderId="7" xfId="0" applyNumberFormat="1" applyFont="1" applyFill="1" applyBorder="1"/>
    <xf numFmtId="44" fontId="5" fillId="0" borderId="9" xfId="1" applyFont="1" applyBorder="1"/>
    <xf numFmtId="3" fontId="0" fillId="0" borderId="0" xfId="0" applyNumberFormat="1"/>
    <xf numFmtId="0" fontId="0" fillId="0" borderId="0" xfId="0" applyAlignment="1">
      <alignment horizontal="center"/>
    </xf>
    <xf numFmtId="0" fontId="5" fillId="0" borderId="0" xfId="0" applyFont="1" applyAlignment="1">
      <alignment horizontal="center"/>
    </xf>
    <xf numFmtId="0" fontId="0" fillId="0" borderId="0" xfId="0" applyAlignment="1">
      <alignment horizontal="left"/>
    </xf>
    <xf numFmtId="0" fontId="6" fillId="0" borderId="0" xfId="0" applyFont="1"/>
    <xf numFmtId="0" fontId="8" fillId="0" borderId="0" xfId="0" applyFont="1"/>
    <xf numFmtId="0" fontId="8" fillId="0" borderId="0" xfId="0" applyFont="1" applyAlignment="1">
      <alignment horizontal="center"/>
    </xf>
    <xf numFmtId="44" fontId="5" fillId="0" borderId="10" xfId="1" applyFont="1" applyBorder="1"/>
    <xf numFmtId="44" fontId="5" fillId="0" borderId="10" xfId="0" applyNumberFormat="1" applyFont="1" applyBorder="1"/>
    <xf numFmtId="0" fontId="5" fillId="0" borderId="10" xfId="0" applyFont="1" applyBorder="1"/>
    <xf numFmtId="0" fontId="2" fillId="0" borderId="0" xfId="1" applyNumberFormat="1" applyFont="1" applyFill="1" applyBorder="1" applyAlignment="1"/>
    <xf numFmtId="0" fontId="2" fillId="0" borderId="0" xfId="0" applyFont="1"/>
    <xf numFmtId="0" fontId="3" fillId="2" borderId="11" xfId="0" applyFont="1" applyFill="1" applyBorder="1" applyAlignment="1">
      <alignment horizontal="center" wrapText="1"/>
    </xf>
    <xf numFmtId="0" fontId="0" fillId="0" borderId="0" xfId="0" applyFont="1"/>
    <xf numFmtId="0" fontId="5" fillId="0" borderId="0" xfId="0" applyFont="1" applyAlignment="1">
      <alignment horizontal="left"/>
    </xf>
    <xf numFmtId="0" fontId="2" fillId="0" borderId="0" xfId="1" applyNumberFormat="1" applyFont="1" applyFill="1" applyBorder="1"/>
    <xf numFmtId="14" fontId="2" fillId="0" borderId="0" xfId="1" applyNumberFormat="1" applyFont="1" applyFill="1" applyBorder="1"/>
    <xf numFmtId="44" fontId="5" fillId="0" borderId="0" xfId="0" applyNumberFormat="1" applyFont="1"/>
    <xf numFmtId="44" fontId="5" fillId="0" borderId="0" xfId="1" applyFont="1" applyBorder="1"/>
    <xf numFmtId="4" fontId="0" fillId="0" borderId="0" xfId="0" applyNumberFormat="1"/>
    <xf numFmtId="43" fontId="0" fillId="0" borderId="0" xfId="2" applyFont="1"/>
    <xf numFmtId="49" fontId="8" fillId="0" borderId="0" xfId="0" applyNumberFormat="1" applyFont="1" applyAlignment="1">
      <alignment vertical="top"/>
    </xf>
    <xf numFmtId="0" fontId="0" fillId="0" borderId="0" xfId="0" applyFont="1" applyAlignment="1">
      <alignment vertical="top"/>
    </xf>
    <xf numFmtId="49" fontId="9" fillId="0" borderId="0" xfId="0" applyNumberFormat="1" applyFont="1" applyAlignment="1">
      <alignment vertical="top"/>
    </xf>
    <xf numFmtId="49" fontId="9" fillId="0" borderId="0" xfId="0" applyNumberFormat="1" applyFont="1" applyAlignment="1">
      <alignment horizontal="left" vertical="top"/>
    </xf>
    <xf numFmtId="49" fontId="7" fillId="0" borderId="0" xfId="0" applyNumberFormat="1" applyFont="1" applyAlignment="1">
      <alignment vertical="top"/>
    </xf>
    <xf numFmtId="49" fontId="9" fillId="0" borderId="0" xfId="0" applyNumberFormat="1" applyFont="1" applyAlignment="1">
      <alignment horizontal="left" vertical="top" indent="1"/>
    </xf>
    <xf numFmtId="0" fontId="7" fillId="0" borderId="0" xfId="0" applyFont="1"/>
    <xf numFmtId="7" fontId="0" fillId="0" borderId="0" xfId="2" applyNumberFormat="1" applyFont="1"/>
    <xf numFmtId="49" fontId="9" fillId="0" borderId="0" xfId="0" applyNumberFormat="1" applyFont="1" applyFill="1" applyAlignment="1">
      <alignment vertical="top"/>
    </xf>
    <xf numFmtId="0" fontId="0" fillId="0" borderId="0" xfId="0" applyFill="1" applyAlignment="1">
      <alignment horizontal="center"/>
    </xf>
    <xf numFmtId="0" fontId="12" fillId="0" borderId="0" xfId="0" applyFont="1"/>
    <xf numFmtId="0" fontId="10" fillId="3" borderId="0" xfId="0" applyFont="1" applyFill="1" applyAlignment="1">
      <alignment vertical="top"/>
    </xf>
    <xf numFmtId="0" fontId="0" fillId="3" borderId="0" xfId="0" applyFill="1"/>
    <xf numFmtId="0" fontId="0" fillId="3" borderId="0" xfId="0" applyFill="1" applyAlignment="1">
      <alignment horizontal="center"/>
    </xf>
    <xf numFmtId="49" fontId="9" fillId="4" borderId="0" xfId="0" applyNumberFormat="1" applyFont="1" applyFill="1" applyAlignment="1">
      <alignment vertical="top"/>
    </xf>
    <xf numFmtId="0" fontId="9" fillId="4" borderId="0" xfId="0" applyFont="1" applyFill="1"/>
    <xf numFmtId="0" fontId="0" fillId="4" borderId="0" xfId="0" applyFill="1"/>
    <xf numFmtId="0" fontId="0" fillId="4" borderId="0" xfId="0" applyFill="1" applyAlignment="1">
      <alignment horizontal="center"/>
    </xf>
    <xf numFmtId="49" fontId="7" fillId="4" borderId="0" xfId="0" applyNumberFormat="1" applyFont="1" applyFill="1" applyAlignment="1">
      <alignment vertical="top"/>
    </xf>
    <xf numFmtId="49" fontId="7" fillId="4" borderId="0" xfId="0" applyNumberFormat="1" applyFont="1" applyFill="1" applyAlignment="1">
      <alignment horizontal="left" vertical="top"/>
    </xf>
    <xf numFmtId="3" fontId="0" fillId="4" borderId="0" xfId="0" applyNumberFormat="1" applyFill="1"/>
    <xf numFmtId="0" fontId="11" fillId="3" borderId="12" xfId="0" applyFont="1" applyFill="1" applyBorder="1" applyAlignment="1">
      <alignment vertical="top"/>
    </xf>
    <xf numFmtId="0" fontId="0" fillId="3" borderId="12" xfId="0" applyFill="1" applyBorder="1"/>
    <xf numFmtId="0" fontId="0" fillId="3" borderId="12" xfId="0" applyFill="1" applyBorder="1" applyAlignment="1">
      <alignment horizontal="center"/>
    </xf>
    <xf numFmtId="49" fontId="13" fillId="0" borderId="0" xfId="0" applyNumberFormat="1" applyFont="1" applyAlignment="1">
      <alignment vertical="top"/>
    </xf>
    <xf numFmtId="49" fontId="9" fillId="5" borderId="0" xfId="0" applyNumberFormat="1" applyFont="1" applyFill="1" applyAlignment="1">
      <alignment vertical="top"/>
    </xf>
    <xf numFmtId="0" fontId="0" fillId="5" borderId="0" xfId="0" applyFill="1"/>
    <xf numFmtId="0" fontId="0" fillId="5" borderId="0" xfId="0" applyFill="1" applyAlignment="1">
      <alignment horizontal="center"/>
    </xf>
    <xf numFmtId="0" fontId="14" fillId="4" borderId="0" xfId="0" applyFont="1" applyFill="1"/>
    <xf numFmtId="164" fontId="2" fillId="0" borderId="0" xfId="1" applyNumberFormat="1" applyFont="1" applyFill="1" applyBorder="1"/>
    <xf numFmtId="0" fontId="0" fillId="0" borderId="0" xfId="0" quotePrefix="1"/>
    <xf numFmtId="0" fontId="0" fillId="0" borderId="0" xfId="0" quotePrefix="1" applyFill="1"/>
    <xf numFmtId="44" fontId="0" fillId="0" borderId="0" xfId="0" applyNumberFormat="1"/>
    <xf numFmtId="49" fontId="16" fillId="0" borderId="0" xfId="3" quotePrefix="1" applyNumberFormat="1" applyFont="1" applyFill="1" applyBorder="1" applyAlignment="1"/>
    <xf numFmtId="49" fontId="16" fillId="0" borderId="0" xfId="3" applyNumberFormat="1" applyFont="1" applyFill="1" applyBorder="1" applyAlignment="1"/>
    <xf numFmtId="0" fontId="17" fillId="0" borderId="14" xfId="0" applyFont="1" applyBorder="1"/>
    <xf numFmtId="0" fontId="17" fillId="0" borderId="8" xfId="0" applyFont="1" applyBorder="1"/>
    <xf numFmtId="0" fontId="17" fillId="0" borderId="0" xfId="0" applyFont="1" applyBorder="1"/>
    <xf numFmtId="0" fontId="18" fillId="0" borderId="0" xfId="0" applyFont="1" applyBorder="1"/>
    <xf numFmtId="0" fontId="18" fillId="0" borderId="2" xfId="0" applyFont="1" applyBorder="1"/>
    <xf numFmtId="0" fontId="17" fillId="0" borderId="2" xfId="0" applyFont="1" applyBorder="1"/>
    <xf numFmtId="49" fontId="16" fillId="0" borderId="16" xfId="3" applyNumberFormat="1" applyFont="1" applyFill="1" applyBorder="1" applyAlignment="1"/>
    <xf numFmtId="0" fontId="17" fillId="0" borderId="16" xfId="0" applyFont="1" applyBorder="1"/>
    <xf numFmtId="0" fontId="17" fillId="0" borderId="17" xfId="0" applyFont="1" applyBorder="1"/>
    <xf numFmtId="44" fontId="2" fillId="6" borderId="0" xfId="1" applyFont="1" applyFill="1" applyBorder="1"/>
    <xf numFmtId="44" fontId="2" fillId="7" borderId="0" xfId="1" applyFont="1" applyFill="1" applyBorder="1"/>
    <xf numFmtId="44" fontId="2" fillId="8" borderId="0" xfId="1" applyFont="1" applyFill="1" applyBorder="1"/>
    <xf numFmtId="14" fontId="2" fillId="0" borderId="0" xfId="0" applyNumberFormat="1" applyFont="1" applyFill="1" applyBorder="1"/>
    <xf numFmtId="44" fontId="2" fillId="9" borderId="0" xfId="1" applyFont="1" applyFill="1" applyBorder="1"/>
    <xf numFmtId="0" fontId="9" fillId="4" borderId="0" xfId="0" applyFont="1" applyFill="1" applyAlignment="1">
      <alignment horizontal="left" wrapText="1"/>
    </xf>
    <xf numFmtId="49" fontId="8" fillId="0" borderId="0" xfId="0" applyNumberFormat="1" applyFont="1" applyAlignment="1">
      <alignment horizontal="left" vertical="top" wrapText="1"/>
    </xf>
    <xf numFmtId="0" fontId="9" fillId="4" borderId="0" xfId="0" applyFont="1" applyFill="1" applyAlignment="1">
      <alignment horizontal="left" vertical="top" wrapText="1"/>
    </xf>
    <xf numFmtId="0" fontId="0" fillId="6" borderId="0" xfId="0" quotePrefix="1" applyFill="1"/>
    <xf numFmtId="0" fontId="19" fillId="6" borderId="13" xfId="0" applyFont="1" applyFill="1" applyBorder="1"/>
    <xf numFmtId="49" fontId="16" fillId="6" borderId="1" xfId="3" quotePrefix="1" applyNumberFormat="1" applyFont="1" applyFill="1" applyBorder="1" applyAlignment="1"/>
    <xf numFmtId="49" fontId="16" fillId="6" borderId="15" xfId="3" quotePrefix="1" applyNumberFormat="1" applyFont="1" applyFill="1" applyBorder="1" applyAlignment="1"/>
  </cellXfs>
  <cellStyles count="4">
    <cellStyle name="Comma" xfId="2" builtinId="3"/>
    <cellStyle name="Currency" xfId="1" builtinId="4"/>
    <cellStyle name="Normal" xfId="0" builtinId="0"/>
    <cellStyle name="Normal_Sheet1" xfId="3" xr:uid="{5CD681D7-43C0-4F26-A592-029C7B903654}"/>
  </cellStyles>
  <dxfs count="3">
    <dxf>
      <font>
        <color auto="1"/>
      </font>
      <fill>
        <patternFill>
          <bgColor theme="7" tint="0.79998168889431442"/>
        </patternFill>
      </fill>
    </dxf>
    <dxf>
      <font>
        <color auto="1"/>
      </font>
      <fill>
        <patternFill>
          <bgColor theme="7" tint="0.79998168889431442"/>
        </patternFill>
      </fill>
    </dxf>
    <dxf>
      <font>
        <color auto="1"/>
      </font>
      <fill>
        <patternFill>
          <bgColor theme="7" tint="0.79998168889431442"/>
        </patternFill>
      </fill>
    </dxf>
  </dxfs>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_rels/drawing2.xml.rels><?xml version="1.0" encoding="UTF-8" standalone="yes"?>
<Relationships xmlns="http://schemas.openxmlformats.org/package/2006/relationships"><Relationship Id="rId2" Type="http://schemas.openxmlformats.org/officeDocument/2006/relationships/image" Target="../media/image3.tmp"/><Relationship Id="rId1" Type="http://schemas.openxmlformats.org/officeDocument/2006/relationships/image" Target="../media/image2.tmp"/></Relationships>
</file>

<file path=xl/drawings/_rels/drawing3.xml.rels><?xml version="1.0" encoding="UTF-8" standalone="yes"?>
<Relationships xmlns="http://schemas.openxmlformats.org/package/2006/relationships"><Relationship Id="rId2" Type="http://schemas.openxmlformats.org/officeDocument/2006/relationships/image" Target="../media/image4.tmp"/><Relationship Id="rId1" Type="http://schemas.openxmlformats.org/officeDocument/2006/relationships/image" Target="../media/image2.tmp"/></Relationships>
</file>

<file path=xl/drawings/drawing1.xml><?xml version="1.0" encoding="utf-8"?>
<xdr:wsDr xmlns:xdr="http://schemas.openxmlformats.org/drawingml/2006/spreadsheetDrawing" xmlns:a="http://schemas.openxmlformats.org/drawingml/2006/main">
  <xdr:twoCellAnchor>
    <xdr:from>
      <xdr:col>11</xdr:col>
      <xdr:colOff>93345</xdr:colOff>
      <xdr:row>1</xdr:row>
      <xdr:rowOff>161925</xdr:rowOff>
    </xdr:from>
    <xdr:to>
      <xdr:col>22</xdr:col>
      <xdr:colOff>135857</xdr:colOff>
      <xdr:row>29</xdr:row>
      <xdr:rowOff>141426</xdr:rowOff>
    </xdr:to>
    <xdr:grpSp>
      <xdr:nvGrpSpPr>
        <xdr:cNvPr id="7" name="Group 6">
          <a:extLst>
            <a:ext uri="{FF2B5EF4-FFF2-40B4-BE49-F238E27FC236}">
              <a16:creationId xmlns:a16="http://schemas.microsoft.com/office/drawing/2014/main" id="{7B9EB853-6DD5-4390-AE25-BBF7A1A3345A}"/>
            </a:ext>
          </a:extLst>
        </xdr:cNvPr>
        <xdr:cNvGrpSpPr/>
      </xdr:nvGrpSpPr>
      <xdr:grpSpPr>
        <a:xfrm>
          <a:off x="10618470" y="492125"/>
          <a:ext cx="7062437" cy="5281751"/>
          <a:chOff x="10327005" y="377190"/>
          <a:chExt cx="6950042" cy="5279211"/>
        </a:xfrm>
      </xdr:grpSpPr>
      <xdr:pic>
        <xdr:nvPicPr>
          <xdr:cNvPr id="6" name="Picture 5">
            <a:extLst>
              <a:ext uri="{FF2B5EF4-FFF2-40B4-BE49-F238E27FC236}">
                <a16:creationId xmlns:a16="http://schemas.microsoft.com/office/drawing/2014/main" id="{4698C007-86CC-437A-88F0-26E671ABDEF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327005" y="377190"/>
            <a:ext cx="6950042" cy="5279211"/>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sp macro="" textlink="">
        <xdr:nvSpPr>
          <xdr:cNvPr id="4" name="Rectangle 3">
            <a:extLst>
              <a:ext uri="{FF2B5EF4-FFF2-40B4-BE49-F238E27FC236}">
                <a16:creationId xmlns:a16="http://schemas.microsoft.com/office/drawing/2014/main" id="{4B807F39-427C-4DDD-BC06-9CBB5B156225}"/>
              </a:ext>
            </a:extLst>
          </xdr:cNvPr>
          <xdr:cNvSpPr/>
        </xdr:nvSpPr>
        <xdr:spPr>
          <a:xfrm>
            <a:off x="11546205" y="2878455"/>
            <a:ext cx="1442085" cy="245745"/>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sp macro="" textlink="">
        <xdr:nvSpPr>
          <xdr:cNvPr id="5" name="Rectangle 4">
            <a:extLst>
              <a:ext uri="{FF2B5EF4-FFF2-40B4-BE49-F238E27FC236}">
                <a16:creationId xmlns:a16="http://schemas.microsoft.com/office/drawing/2014/main" id="{620F92D7-EA90-4C5A-9459-8B2A35310109}"/>
              </a:ext>
            </a:extLst>
          </xdr:cNvPr>
          <xdr:cNvSpPr/>
        </xdr:nvSpPr>
        <xdr:spPr>
          <a:xfrm>
            <a:off x="11450955" y="2011680"/>
            <a:ext cx="942975" cy="169545"/>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12</xdr:col>
      <xdr:colOff>66675</xdr:colOff>
      <xdr:row>2</xdr:row>
      <xdr:rowOff>0</xdr:rowOff>
    </xdr:from>
    <xdr:to>
      <xdr:col>19</xdr:col>
      <xdr:colOff>227090</xdr:colOff>
      <xdr:row>29</xdr:row>
      <xdr:rowOff>440</xdr:rowOff>
    </xdr:to>
    <xdr:grpSp>
      <xdr:nvGrpSpPr>
        <xdr:cNvPr id="7" name="Group 6">
          <a:extLst>
            <a:ext uri="{FF2B5EF4-FFF2-40B4-BE49-F238E27FC236}">
              <a16:creationId xmlns:a16="http://schemas.microsoft.com/office/drawing/2014/main" id="{9158886D-97F1-4CBA-A4E3-ABD2C21E90C7}"/>
            </a:ext>
          </a:extLst>
        </xdr:cNvPr>
        <xdr:cNvGrpSpPr/>
      </xdr:nvGrpSpPr>
      <xdr:grpSpPr>
        <a:xfrm>
          <a:off x="12045950" y="533400"/>
          <a:ext cx="4630815" cy="5096315"/>
          <a:chOff x="11820525" y="323850"/>
          <a:chExt cx="4559060" cy="5084885"/>
        </a:xfrm>
      </xdr:grpSpPr>
      <xdr:pic>
        <xdr:nvPicPr>
          <xdr:cNvPr id="5" name="Picture 4">
            <a:extLst>
              <a:ext uri="{FF2B5EF4-FFF2-40B4-BE49-F238E27FC236}">
                <a16:creationId xmlns:a16="http://schemas.microsoft.com/office/drawing/2014/main" id="{755EA734-6B2A-4291-92CE-BE1218C8371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820525" y="323850"/>
            <a:ext cx="4559060" cy="508488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sp macro="" textlink="">
        <xdr:nvSpPr>
          <xdr:cNvPr id="4" name="Rectangle 3">
            <a:extLst>
              <a:ext uri="{FF2B5EF4-FFF2-40B4-BE49-F238E27FC236}">
                <a16:creationId xmlns:a16="http://schemas.microsoft.com/office/drawing/2014/main" id="{2567DAF8-5908-475E-8255-91A6198B80F1}"/>
              </a:ext>
            </a:extLst>
          </xdr:cNvPr>
          <xdr:cNvSpPr/>
        </xdr:nvSpPr>
        <xdr:spPr>
          <a:xfrm>
            <a:off x="13133070" y="2817495"/>
            <a:ext cx="2156460" cy="304800"/>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13</xdr:col>
      <xdr:colOff>424815</xdr:colOff>
      <xdr:row>25</xdr:row>
      <xdr:rowOff>108584</xdr:rowOff>
    </xdr:from>
    <xdr:to>
      <xdr:col>18</xdr:col>
      <xdr:colOff>300990</xdr:colOff>
      <xdr:row>34</xdr:row>
      <xdr:rowOff>173890</xdr:rowOff>
    </xdr:to>
    <xdr:pic>
      <xdr:nvPicPr>
        <xdr:cNvPr id="3" name="Picture 2">
          <a:extLst>
            <a:ext uri="{FF2B5EF4-FFF2-40B4-BE49-F238E27FC236}">
              <a16:creationId xmlns:a16="http://schemas.microsoft.com/office/drawing/2014/main" id="{27E4C506-7642-45DB-8C3F-874A01DC067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2873990" y="4994909"/>
          <a:ext cx="3019425" cy="1690271"/>
        </a:xfrm>
        <a:prstGeom prst="rect">
          <a:avLst/>
        </a:prstGeom>
        <a:ln w="28575">
          <a:solidFill>
            <a:srgbClr val="FF0000"/>
          </a:solidFill>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16</xdr:col>
      <xdr:colOff>79533</xdr:colOff>
      <xdr:row>1</xdr:row>
      <xdr:rowOff>135255</xdr:rowOff>
    </xdr:from>
    <xdr:to>
      <xdr:col>25</xdr:col>
      <xdr:colOff>192405</xdr:colOff>
      <xdr:row>34</xdr:row>
      <xdr:rowOff>79058</xdr:rowOff>
    </xdr:to>
    <xdr:grpSp>
      <xdr:nvGrpSpPr>
        <xdr:cNvPr id="4" name="Group 3">
          <a:extLst>
            <a:ext uri="{FF2B5EF4-FFF2-40B4-BE49-F238E27FC236}">
              <a16:creationId xmlns:a16="http://schemas.microsoft.com/office/drawing/2014/main" id="{1EC5F1E4-4C59-4F88-9676-878A083235A4}"/>
            </a:ext>
          </a:extLst>
        </xdr:cNvPr>
        <xdr:cNvGrpSpPr/>
      </xdr:nvGrpSpPr>
      <xdr:grpSpPr>
        <a:xfrm>
          <a:off x="15120302" y="468630"/>
          <a:ext cx="5896134" cy="6075522"/>
          <a:chOff x="14819471" y="722471"/>
          <a:chExt cx="5792153" cy="6057900"/>
        </a:xfrm>
      </xdr:grpSpPr>
      <xdr:pic>
        <xdr:nvPicPr>
          <xdr:cNvPr id="7" name="Picture 6">
            <a:extLst>
              <a:ext uri="{FF2B5EF4-FFF2-40B4-BE49-F238E27FC236}">
                <a16:creationId xmlns:a16="http://schemas.microsoft.com/office/drawing/2014/main" id="{08C8B691-AF74-48B4-BBD0-39228DFBAFC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4819471" y="722471"/>
            <a:ext cx="5792153" cy="6057900"/>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sp macro="" textlink="">
        <xdr:nvSpPr>
          <xdr:cNvPr id="8" name="Rectangle 7">
            <a:extLst>
              <a:ext uri="{FF2B5EF4-FFF2-40B4-BE49-F238E27FC236}">
                <a16:creationId xmlns:a16="http://schemas.microsoft.com/office/drawing/2014/main" id="{B84F5A5F-0F12-4548-9F0D-D46DAC75D0B6}"/>
              </a:ext>
            </a:extLst>
          </xdr:cNvPr>
          <xdr:cNvSpPr/>
        </xdr:nvSpPr>
        <xdr:spPr>
          <a:xfrm>
            <a:off x="16582271" y="6042132"/>
            <a:ext cx="2739720" cy="367049"/>
          </a:xfrm>
          <a:prstGeom prst="rect">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17</xdr:col>
      <xdr:colOff>615315</xdr:colOff>
      <xdr:row>36</xdr:row>
      <xdr:rowOff>75724</xdr:rowOff>
    </xdr:from>
    <xdr:to>
      <xdr:col>23</xdr:col>
      <xdr:colOff>597694</xdr:colOff>
      <xdr:row>51</xdr:row>
      <xdr:rowOff>148611</xdr:rowOff>
    </xdr:to>
    <xdr:pic>
      <xdr:nvPicPr>
        <xdr:cNvPr id="3" name="Picture 2">
          <a:extLst>
            <a:ext uri="{FF2B5EF4-FFF2-40B4-BE49-F238E27FC236}">
              <a16:creationId xmlns:a16="http://schemas.microsoft.com/office/drawing/2014/main" id="{60915F83-65B3-4C71-83D4-D2374EED981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5986284" y="6874193"/>
          <a:ext cx="3774281" cy="2751793"/>
        </a:xfrm>
        <a:prstGeom prst="rect">
          <a:avLst/>
        </a:prstGeom>
        <a:ln w="19050">
          <a:solidFill>
            <a:srgbClr val="FF0000"/>
          </a:solid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a:ln>
        <a:ln w="12700" cap="flat" cmpd="sng" algn="ctr">
          <a:solidFill>
            <a:schemeClr val="phClr"/>
          </a:solidFill>
          <a:prstDash val="solid"/>
          <a:miter/>
        </a:ln>
        <a:ln w="19050" cap="flat" cmpd="sng" algn="ctr">
          <a:solidFill>
            <a:schemeClr val="phClr"/>
          </a:solidFill>
          <a:prstDash val="solid"/>
          <a:miter/>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D90202-9810-49D3-9E4C-18F2059C2FA6}">
  <sheetPr>
    <tabColor theme="4" tint="0.59999389629810485"/>
  </sheetPr>
  <dimension ref="A1:Q75"/>
  <sheetViews>
    <sheetView zoomScale="80" zoomScaleNormal="80" workbookViewId="0">
      <selection activeCell="L44" sqref="L44"/>
    </sheetView>
  </sheetViews>
  <sheetFormatPr defaultRowHeight="15.5" x14ac:dyDescent="0.35"/>
  <cols>
    <col min="1" max="1" width="5.08984375" style="52" customWidth="1"/>
    <col min="2" max="2" width="5.36328125" customWidth="1"/>
    <col min="4" max="4" width="100.453125" customWidth="1"/>
    <col min="5" max="6" width="13.36328125" bestFit="1" customWidth="1"/>
    <col min="7" max="7" width="2.453125" customWidth="1"/>
    <col min="8" max="8" width="23.54296875" style="6" customWidth="1"/>
    <col min="9" max="10" width="12.54296875" style="30" hidden="1" customWidth="1"/>
    <col min="11" max="11" width="1.54296875" customWidth="1"/>
    <col min="12" max="12" width="17.81640625" customWidth="1"/>
  </cols>
  <sheetData>
    <row r="1" spans="1:17" ht="23.5" x14ac:dyDescent="0.35">
      <c r="A1" s="71" t="s">
        <v>80</v>
      </c>
      <c r="B1" s="72"/>
      <c r="C1" s="72"/>
      <c r="D1" s="72"/>
      <c r="E1" s="72"/>
      <c r="F1" s="72"/>
      <c r="G1" s="72"/>
      <c r="H1" s="72"/>
      <c r="I1" s="73"/>
      <c r="J1" s="73"/>
    </row>
    <row r="2" spans="1:17" ht="33.75" customHeight="1" x14ac:dyDescent="0.35">
      <c r="A2" s="100" t="s">
        <v>79</v>
      </c>
      <c r="B2" s="100"/>
      <c r="C2" s="100"/>
      <c r="D2" s="100"/>
      <c r="E2" s="100"/>
      <c r="F2" s="100"/>
      <c r="G2" s="100"/>
      <c r="H2" s="100"/>
      <c r="I2" s="100"/>
      <c r="J2" s="100"/>
    </row>
    <row r="3" spans="1:17" s="6" customFormat="1" x14ac:dyDescent="0.35">
      <c r="A3" s="50"/>
      <c r="I3" s="30"/>
      <c r="J3" s="30"/>
    </row>
    <row r="4" spans="1:17" ht="23.5" x14ac:dyDescent="0.35">
      <c r="A4" s="61" t="s">
        <v>20</v>
      </c>
      <c r="B4" s="62"/>
      <c r="C4" s="62"/>
      <c r="D4" s="62"/>
      <c r="E4" s="62"/>
      <c r="F4" s="62"/>
      <c r="G4" s="62"/>
      <c r="H4" s="62"/>
      <c r="I4" s="63"/>
      <c r="J4" s="63"/>
    </row>
    <row r="5" spans="1:17" s="6" customFormat="1" ht="14.5" x14ac:dyDescent="0.35">
      <c r="A5" s="51" t="s">
        <v>78</v>
      </c>
      <c r="I5" s="30"/>
      <c r="J5" s="30"/>
    </row>
    <row r="6" spans="1:17" x14ac:dyDescent="0.35">
      <c r="B6" s="6"/>
      <c r="C6" s="6"/>
      <c r="D6" s="6"/>
      <c r="E6" s="6"/>
      <c r="F6" s="6"/>
      <c r="G6" s="6"/>
    </row>
    <row r="7" spans="1:17" s="6" customFormat="1" ht="16.25" customHeight="1" x14ac:dyDescent="0.35">
      <c r="A7" s="75" t="s">
        <v>77</v>
      </c>
      <c r="B7" s="76"/>
      <c r="C7" s="76"/>
      <c r="D7" s="76"/>
      <c r="E7" s="76"/>
      <c r="F7" s="76"/>
      <c r="G7" s="76"/>
      <c r="H7" s="76"/>
      <c r="I7" s="77"/>
      <c r="J7" s="77"/>
    </row>
    <row r="8" spans="1:17" s="6" customFormat="1" ht="33.65" customHeight="1" thickBot="1" x14ac:dyDescent="0.4">
      <c r="A8" s="100" t="s">
        <v>123</v>
      </c>
      <c r="B8" s="100"/>
      <c r="C8" s="100"/>
      <c r="D8" s="100"/>
      <c r="E8" s="100"/>
      <c r="F8" s="100"/>
      <c r="G8" s="100"/>
      <c r="H8" s="100"/>
      <c r="I8" s="100"/>
      <c r="J8" s="100"/>
    </row>
    <row r="9" spans="1:17" s="6" customFormat="1" x14ac:dyDescent="0.35">
      <c r="A9" s="74"/>
      <c r="I9" s="30"/>
      <c r="J9" s="30"/>
      <c r="L9" s="103" t="s">
        <v>171</v>
      </c>
      <c r="M9" s="85"/>
      <c r="N9" s="85"/>
      <c r="O9" s="85"/>
      <c r="P9" s="85"/>
      <c r="Q9" s="86"/>
    </row>
    <row r="10" spans="1:17" s="34" customFormat="1" ht="30" customHeight="1" x14ac:dyDescent="0.35">
      <c r="A10" s="69" t="s">
        <v>53</v>
      </c>
      <c r="B10" s="99" t="s">
        <v>48</v>
      </c>
      <c r="C10" s="99"/>
      <c r="D10" s="99"/>
      <c r="E10" s="99"/>
      <c r="F10" s="99"/>
      <c r="G10" s="99"/>
      <c r="H10" s="99"/>
      <c r="I10" s="99"/>
      <c r="J10" s="99"/>
      <c r="L10" s="104" t="s">
        <v>159</v>
      </c>
      <c r="M10" s="84" t="s">
        <v>160</v>
      </c>
      <c r="N10" s="87"/>
      <c r="O10" s="87"/>
      <c r="P10" s="88"/>
      <c r="Q10" s="89"/>
    </row>
    <row r="11" spans="1:17" x14ac:dyDescent="0.35">
      <c r="B11" s="33" t="s">
        <v>55</v>
      </c>
      <c r="C11" s="6"/>
      <c r="D11" s="6"/>
      <c r="E11" s="6"/>
      <c r="F11" s="6"/>
      <c r="G11" s="6"/>
      <c r="L11" s="104" t="s">
        <v>161</v>
      </c>
      <c r="M11" s="84" t="s">
        <v>162</v>
      </c>
      <c r="N11" s="87"/>
      <c r="O11" s="87"/>
      <c r="P11" s="87"/>
      <c r="Q11" s="90"/>
    </row>
    <row r="12" spans="1:17" s="6" customFormat="1" x14ac:dyDescent="0.35">
      <c r="A12" s="52"/>
      <c r="I12" s="30"/>
      <c r="J12" s="30"/>
      <c r="L12" s="104" t="s">
        <v>163</v>
      </c>
      <c r="M12" s="84" t="s">
        <v>164</v>
      </c>
      <c r="N12" s="87"/>
      <c r="O12" s="87"/>
      <c r="P12" s="87"/>
      <c r="Q12" s="90"/>
    </row>
    <row r="13" spans="1:17" x14ac:dyDescent="0.35">
      <c r="A13" s="55" t="s">
        <v>50</v>
      </c>
      <c r="B13" s="23" t="s">
        <v>21</v>
      </c>
      <c r="C13" s="6"/>
      <c r="D13" s="6"/>
      <c r="E13" s="43" t="s">
        <v>22</v>
      </c>
      <c r="F13" s="43" t="s">
        <v>23</v>
      </c>
      <c r="G13" s="6"/>
      <c r="H13" s="23" t="s">
        <v>130</v>
      </c>
      <c r="I13" s="31" t="s">
        <v>42</v>
      </c>
      <c r="J13" s="31" t="s">
        <v>71</v>
      </c>
      <c r="L13" s="104" t="s">
        <v>165</v>
      </c>
      <c r="M13" s="84" t="s">
        <v>166</v>
      </c>
      <c r="N13" s="87"/>
      <c r="O13" s="87"/>
      <c r="P13" s="87"/>
      <c r="Q13" s="90"/>
    </row>
    <row r="14" spans="1:17" x14ac:dyDescent="0.35">
      <c r="A14" s="55"/>
      <c r="B14" s="6"/>
      <c r="C14" s="6" t="s">
        <v>75</v>
      </c>
      <c r="D14" s="6"/>
      <c r="E14" s="49">
        <f>'Amortization Schedule'!G8</f>
        <v>1066109.8229629686</v>
      </c>
      <c r="F14" s="49"/>
      <c r="G14" s="6"/>
      <c r="H14" s="81" t="s">
        <v>175</v>
      </c>
      <c r="I14" s="30">
        <v>528</v>
      </c>
      <c r="J14" s="30" t="s">
        <v>43</v>
      </c>
      <c r="L14" s="104" t="s">
        <v>167</v>
      </c>
      <c r="M14" s="84" t="s">
        <v>168</v>
      </c>
      <c r="N14" s="87"/>
      <c r="O14" s="87"/>
      <c r="P14" s="87"/>
      <c r="Q14" s="90"/>
    </row>
    <row r="15" spans="1:17" ht="16" thickBot="1" x14ac:dyDescent="0.4">
      <c r="A15" s="55"/>
      <c r="B15" s="6"/>
      <c r="C15" s="6"/>
      <c r="D15" s="6" t="s">
        <v>24</v>
      </c>
      <c r="E15" s="49"/>
      <c r="F15" s="49">
        <f>'Amortization Schedule'!G8</f>
        <v>1066109.8229629686</v>
      </c>
      <c r="G15" s="6"/>
      <c r="H15" s="81" t="s">
        <v>176</v>
      </c>
      <c r="I15" s="30">
        <v>529</v>
      </c>
      <c r="J15" s="30" t="s">
        <v>44</v>
      </c>
      <c r="L15" s="105" t="s">
        <v>169</v>
      </c>
      <c r="M15" s="91" t="s">
        <v>170</v>
      </c>
      <c r="N15" s="92"/>
      <c r="O15" s="92"/>
      <c r="P15" s="92"/>
      <c r="Q15" s="93"/>
    </row>
    <row r="16" spans="1:17" x14ac:dyDescent="0.35">
      <c r="A16" s="55"/>
      <c r="B16" s="6"/>
      <c r="C16" s="6"/>
      <c r="D16" s="6"/>
      <c r="E16" s="49"/>
      <c r="F16" s="49"/>
      <c r="G16" s="6"/>
      <c r="H16" s="8"/>
    </row>
    <row r="17" spans="1:13" x14ac:dyDescent="0.35">
      <c r="A17" s="55" t="s">
        <v>51</v>
      </c>
      <c r="B17" s="23" t="s">
        <v>25</v>
      </c>
      <c r="C17" s="6"/>
      <c r="D17" s="6"/>
      <c r="E17" s="49"/>
      <c r="F17" s="49"/>
      <c r="G17" s="6"/>
      <c r="H17" s="8"/>
    </row>
    <row r="18" spans="1:13" x14ac:dyDescent="0.35">
      <c r="A18" s="55"/>
      <c r="B18" s="6"/>
      <c r="C18" s="6" t="s">
        <v>26</v>
      </c>
      <c r="D18" s="6"/>
      <c r="E18" s="49">
        <f>'Amortization Schedule'!J8</f>
        <v>1066109.8229629686</v>
      </c>
      <c r="F18" s="49"/>
      <c r="G18" s="6"/>
      <c r="H18" s="8" t="s">
        <v>143</v>
      </c>
      <c r="I18" s="30">
        <v>421</v>
      </c>
      <c r="J18" s="30" t="s">
        <v>146</v>
      </c>
      <c r="L18" s="33" t="s">
        <v>122</v>
      </c>
    </row>
    <row r="19" spans="1:13" x14ac:dyDescent="0.35">
      <c r="A19" s="55"/>
      <c r="B19" s="6"/>
      <c r="C19" s="6"/>
      <c r="D19" s="6" t="s">
        <v>27</v>
      </c>
      <c r="E19" s="49"/>
      <c r="F19" s="49">
        <f>'Amortization Schedule'!J8</f>
        <v>1066109.8229629686</v>
      </c>
      <c r="G19" s="6"/>
      <c r="H19" s="81" t="s">
        <v>131</v>
      </c>
    </row>
    <row r="20" spans="1:13" x14ac:dyDescent="0.35">
      <c r="A20" s="55"/>
      <c r="B20" s="6"/>
      <c r="C20" s="6"/>
      <c r="D20" s="6"/>
      <c r="E20" s="49"/>
      <c r="F20" s="49"/>
      <c r="G20" s="6"/>
    </row>
    <row r="21" spans="1:13" x14ac:dyDescent="0.35">
      <c r="A21" s="55" t="s">
        <v>49</v>
      </c>
      <c r="B21" s="23" t="s">
        <v>28</v>
      </c>
      <c r="C21" s="6"/>
      <c r="D21" s="6"/>
      <c r="E21" s="49"/>
      <c r="F21" s="49"/>
      <c r="G21" s="6"/>
    </row>
    <row r="22" spans="1:13" x14ac:dyDescent="0.35">
      <c r="B22" s="6"/>
      <c r="C22" s="6" t="s">
        <v>29</v>
      </c>
      <c r="D22" s="6"/>
      <c r="E22" s="49">
        <f>'Amortization Schedule'!G8</f>
        <v>1066109.8229629686</v>
      </c>
      <c r="F22" s="49"/>
      <c r="G22" s="6"/>
      <c r="H22" s="80" t="s">
        <v>132</v>
      </c>
      <c r="I22" s="30">
        <v>472</v>
      </c>
      <c r="J22" s="30" t="s">
        <v>45</v>
      </c>
    </row>
    <row r="23" spans="1:13" x14ac:dyDescent="0.35">
      <c r="B23" s="6"/>
      <c r="C23" s="6"/>
      <c r="D23" s="6" t="s">
        <v>31</v>
      </c>
      <c r="E23" s="49"/>
      <c r="F23" s="49">
        <f>E22-F24</f>
        <v>977625.03913271835</v>
      </c>
      <c r="G23" s="6"/>
      <c r="H23" s="81" t="s">
        <v>158</v>
      </c>
    </row>
    <row r="24" spans="1:13" x14ac:dyDescent="0.35">
      <c r="B24" s="6"/>
      <c r="C24" s="6"/>
      <c r="D24" s="6" t="s">
        <v>30</v>
      </c>
      <c r="E24" s="49"/>
      <c r="F24" s="49">
        <f>SUM('Amortization Schedule'!D9:D11)</f>
        <v>88484.783830250235</v>
      </c>
      <c r="G24" s="6"/>
      <c r="H24" s="81" t="s">
        <v>133</v>
      </c>
      <c r="I24" s="30">
        <v>476</v>
      </c>
      <c r="J24" s="30" t="s">
        <v>46</v>
      </c>
    </row>
    <row r="25" spans="1:13" x14ac:dyDescent="0.35">
      <c r="B25" s="6"/>
      <c r="C25" s="6"/>
      <c r="D25" s="6"/>
      <c r="E25" s="6"/>
      <c r="F25" s="6"/>
      <c r="G25" s="6"/>
      <c r="L25" s="83"/>
      <c r="M25" s="84"/>
    </row>
    <row r="26" spans="1:13" s="6" customFormat="1" x14ac:dyDescent="0.35">
      <c r="A26" s="75" t="s">
        <v>81</v>
      </c>
      <c r="B26" s="76"/>
      <c r="C26" s="76"/>
      <c r="D26" s="76"/>
      <c r="E26" s="76"/>
      <c r="F26" s="76"/>
      <c r="G26" s="76"/>
      <c r="H26" s="76"/>
      <c r="I26" s="77"/>
      <c r="J26" s="77"/>
    </row>
    <row r="27" spans="1:13" s="6" customFormat="1" x14ac:dyDescent="0.35">
      <c r="A27" s="52"/>
      <c r="F27" s="29"/>
      <c r="I27" s="30"/>
      <c r="J27" s="30"/>
    </row>
    <row r="28" spans="1:13" s="34" customFormat="1" ht="31.5" customHeight="1" x14ac:dyDescent="0.35">
      <c r="A28" s="68" t="s">
        <v>52</v>
      </c>
      <c r="B28" s="99" t="s">
        <v>74</v>
      </c>
      <c r="C28" s="99"/>
      <c r="D28" s="99"/>
      <c r="E28" s="99"/>
      <c r="F28" s="99"/>
      <c r="G28" s="99"/>
      <c r="H28" s="99"/>
      <c r="I28" s="99"/>
      <c r="J28" s="99"/>
    </row>
    <row r="29" spans="1:13" s="34" customFormat="1" x14ac:dyDescent="0.35">
      <c r="A29" s="54"/>
      <c r="B29" s="33" t="s">
        <v>91</v>
      </c>
      <c r="I29" s="35"/>
      <c r="J29" s="35"/>
      <c r="L29" s="33" t="s">
        <v>119</v>
      </c>
    </row>
    <row r="30" spans="1:13" x14ac:dyDescent="0.35">
      <c r="B30" s="6"/>
      <c r="C30" s="6"/>
      <c r="D30" s="6"/>
      <c r="E30" s="6"/>
      <c r="F30" s="6"/>
      <c r="G30" s="6"/>
      <c r="L30" s="33" t="s">
        <v>120</v>
      </c>
    </row>
    <row r="31" spans="1:13" x14ac:dyDescent="0.35">
      <c r="A31" s="55" t="s">
        <v>50</v>
      </c>
      <c r="B31" s="23" t="s">
        <v>21</v>
      </c>
      <c r="C31" s="6"/>
      <c r="D31" s="6"/>
      <c r="E31" s="43" t="s">
        <v>22</v>
      </c>
      <c r="F31" s="43" t="s">
        <v>23</v>
      </c>
      <c r="G31" s="6"/>
      <c r="H31" s="23" t="s">
        <v>130</v>
      </c>
      <c r="I31" s="31" t="s">
        <v>42</v>
      </c>
      <c r="J31" s="31" t="s">
        <v>71</v>
      </c>
    </row>
    <row r="32" spans="1:13" x14ac:dyDescent="0.35">
      <c r="A32" s="55"/>
      <c r="B32" s="6"/>
      <c r="C32" s="6" t="s">
        <v>32</v>
      </c>
      <c r="D32" s="6"/>
      <c r="E32" s="49">
        <f>'Lease Accounting Activity'!G5</f>
        <v>352735.69</v>
      </c>
      <c r="F32" s="49"/>
      <c r="G32" s="6"/>
      <c r="H32" s="81" t="s">
        <v>174</v>
      </c>
      <c r="I32" s="30">
        <v>345</v>
      </c>
      <c r="J32" s="30" t="s">
        <v>56</v>
      </c>
      <c r="L32" s="102" t="s">
        <v>149</v>
      </c>
      <c r="M32" t="s">
        <v>135</v>
      </c>
    </row>
    <row r="33" spans="1:13" x14ac:dyDescent="0.35">
      <c r="A33" s="55"/>
      <c r="B33" s="6"/>
      <c r="C33" s="6" t="s">
        <v>33</v>
      </c>
      <c r="D33" s="6"/>
      <c r="E33" s="49">
        <f>'Lease Accounting Activity'!H5</f>
        <v>7264.31</v>
      </c>
      <c r="F33" s="49"/>
      <c r="G33" s="6"/>
      <c r="H33" s="81" t="s">
        <v>154</v>
      </c>
      <c r="I33" s="30">
        <v>345</v>
      </c>
      <c r="J33" s="30" t="s">
        <v>56</v>
      </c>
      <c r="L33" s="102" t="s">
        <v>150</v>
      </c>
      <c r="M33" t="s">
        <v>136</v>
      </c>
    </row>
    <row r="34" spans="1:13" x14ac:dyDescent="0.35">
      <c r="A34" s="55"/>
      <c r="B34" s="6"/>
      <c r="C34" s="6"/>
      <c r="D34" s="6" t="s">
        <v>47</v>
      </c>
      <c r="E34" s="49"/>
      <c r="F34" s="49">
        <f>'Lease Accounting Activity'!I5</f>
        <v>360000</v>
      </c>
      <c r="G34" s="6"/>
      <c r="H34" s="80" t="s">
        <v>156</v>
      </c>
      <c r="I34" s="30">
        <v>346</v>
      </c>
      <c r="J34" s="30" t="s">
        <v>57</v>
      </c>
      <c r="L34" s="102" t="s">
        <v>137</v>
      </c>
    </row>
    <row r="35" spans="1:13" x14ac:dyDescent="0.35">
      <c r="A35" s="55"/>
      <c r="B35" s="6"/>
      <c r="C35" s="6"/>
      <c r="D35" s="6"/>
      <c r="E35" s="6"/>
      <c r="F35" s="6"/>
      <c r="G35" s="6"/>
    </row>
    <row r="36" spans="1:13" x14ac:dyDescent="0.35">
      <c r="A36" s="55" t="s">
        <v>51</v>
      </c>
      <c r="B36" s="23" t="s">
        <v>101</v>
      </c>
      <c r="C36" s="6"/>
      <c r="D36" s="6"/>
      <c r="E36" s="6"/>
      <c r="F36" s="6"/>
      <c r="G36" s="6"/>
    </row>
    <row r="37" spans="1:13" x14ac:dyDescent="0.35">
      <c r="B37" s="6"/>
      <c r="C37" s="6" t="s">
        <v>30</v>
      </c>
      <c r="D37" s="6"/>
      <c r="E37" s="48">
        <f>'Lease Accounting Activity'!G5</f>
        <v>352735.69</v>
      </c>
      <c r="F37" s="6"/>
      <c r="G37" s="6"/>
      <c r="H37" s="80" t="s">
        <v>133</v>
      </c>
      <c r="I37" s="30">
        <v>483</v>
      </c>
      <c r="J37" s="30" t="s">
        <v>68</v>
      </c>
    </row>
    <row r="38" spans="1:13" x14ac:dyDescent="0.35">
      <c r="B38" s="6"/>
      <c r="C38" s="6"/>
      <c r="D38" s="6" t="s">
        <v>29</v>
      </c>
      <c r="E38" s="6"/>
      <c r="F38" s="48">
        <f>'Lease Accounting Activity'!G5</f>
        <v>352735.69</v>
      </c>
      <c r="G38" s="6"/>
      <c r="H38" s="80" t="s">
        <v>132</v>
      </c>
    </row>
    <row r="39" spans="1:13" s="6" customFormat="1" x14ac:dyDescent="0.35">
      <c r="A39" s="52"/>
      <c r="F39" s="29"/>
      <c r="I39" s="30"/>
      <c r="J39" s="30"/>
    </row>
    <row r="40" spans="1:13" x14ac:dyDescent="0.35">
      <c r="A40" s="64" t="s">
        <v>54</v>
      </c>
      <c r="B40" s="65" t="s">
        <v>73</v>
      </c>
      <c r="C40" s="66"/>
      <c r="D40" s="66"/>
      <c r="E40" s="66"/>
      <c r="F40" s="66"/>
      <c r="G40" s="66"/>
      <c r="H40" s="66"/>
      <c r="I40" s="67"/>
      <c r="J40" s="67"/>
    </row>
    <row r="41" spans="1:13" x14ac:dyDescent="0.35">
      <c r="B41" s="33" t="s">
        <v>91</v>
      </c>
      <c r="C41" s="6"/>
      <c r="D41" s="6"/>
    </row>
    <row r="42" spans="1:13" x14ac:dyDescent="0.35">
      <c r="B42" s="6"/>
      <c r="C42" s="6"/>
      <c r="D42" s="6"/>
      <c r="E42" s="6"/>
      <c r="F42" s="6"/>
      <c r="G42" s="6"/>
    </row>
    <row r="43" spans="1:13" x14ac:dyDescent="0.35">
      <c r="A43" s="55"/>
      <c r="B43" s="23" t="s">
        <v>25</v>
      </c>
      <c r="C43" s="6"/>
      <c r="D43" s="6"/>
      <c r="E43" s="43" t="s">
        <v>22</v>
      </c>
      <c r="F43" s="43" t="s">
        <v>23</v>
      </c>
      <c r="G43" s="6"/>
      <c r="H43" s="23" t="s">
        <v>130</v>
      </c>
      <c r="I43" s="31" t="s">
        <v>42</v>
      </c>
      <c r="J43" s="31" t="s">
        <v>71</v>
      </c>
    </row>
    <row r="44" spans="1:13" x14ac:dyDescent="0.35">
      <c r="B44" s="6"/>
      <c r="C44" s="6" t="s">
        <v>34</v>
      </c>
      <c r="D44" s="6"/>
      <c r="E44" s="48">
        <f>'Lease Accounting Activity'!K5</f>
        <v>355369.94</v>
      </c>
      <c r="F44" s="6"/>
      <c r="G44" s="6"/>
      <c r="H44" s="80" t="s">
        <v>134</v>
      </c>
      <c r="I44" s="30">
        <v>445</v>
      </c>
      <c r="J44" s="30" t="s">
        <v>69</v>
      </c>
    </row>
    <row r="45" spans="1:13" x14ac:dyDescent="0.35">
      <c r="B45" s="6"/>
      <c r="C45" s="6"/>
      <c r="D45" s="6" t="s">
        <v>35</v>
      </c>
      <c r="E45" s="6"/>
      <c r="F45" s="48">
        <f>'Lease Accounting Activity'!K5</f>
        <v>355369.94</v>
      </c>
      <c r="G45" s="6"/>
      <c r="H45" s="80" t="s">
        <v>143</v>
      </c>
      <c r="L45" s="33" t="s">
        <v>121</v>
      </c>
    </row>
    <row r="46" spans="1:13" s="6" customFormat="1" x14ac:dyDescent="0.35">
      <c r="A46" s="52"/>
      <c r="F46" s="29"/>
      <c r="I46" s="30"/>
      <c r="J46" s="30"/>
    </row>
    <row r="47" spans="1:13" ht="33" customHeight="1" x14ac:dyDescent="0.35">
      <c r="A47" s="64" t="s">
        <v>72</v>
      </c>
      <c r="B47" s="99" t="s">
        <v>179</v>
      </c>
      <c r="C47" s="99"/>
      <c r="D47" s="99"/>
      <c r="E47" s="99"/>
      <c r="F47" s="99"/>
      <c r="G47" s="99"/>
      <c r="H47" s="99"/>
      <c r="I47" s="99"/>
      <c r="J47" s="99"/>
    </row>
    <row r="48" spans="1:13" x14ac:dyDescent="0.35">
      <c r="B48" s="33" t="s">
        <v>55</v>
      </c>
      <c r="C48" s="6"/>
      <c r="D48" s="6"/>
      <c r="E48" s="6"/>
      <c r="F48" s="6"/>
      <c r="G48" s="6"/>
    </row>
    <row r="49" spans="1:12" s="6" customFormat="1" x14ac:dyDescent="0.35">
      <c r="A49" s="52"/>
      <c r="B49" s="33"/>
      <c r="I49" s="30"/>
      <c r="J49" s="30"/>
    </row>
    <row r="50" spans="1:12" x14ac:dyDescent="0.35">
      <c r="A50" s="55"/>
      <c r="B50" s="23" t="s">
        <v>28</v>
      </c>
      <c r="C50" s="6"/>
      <c r="D50" s="6"/>
      <c r="E50" s="23" t="s">
        <v>22</v>
      </c>
      <c r="F50" s="23" t="s">
        <v>23</v>
      </c>
      <c r="G50" s="6"/>
      <c r="H50" s="23" t="s">
        <v>130</v>
      </c>
      <c r="I50" s="31" t="s">
        <v>42</v>
      </c>
      <c r="J50" s="31" t="s">
        <v>71</v>
      </c>
    </row>
    <row r="51" spans="1:12" x14ac:dyDescent="0.35">
      <c r="B51" s="6"/>
      <c r="C51" s="6" t="s">
        <v>31</v>
      </c>
      <c r="D51" s="6"/>
      <c r="E51" s="48">
        <v>355887.88</v>
      </c>
      <c r="F51" s="6"/>
      <c r="G51" s="6"/>
      <c r="H51" s="80" t="s">
        <v>158</v>
      </c>
      <c r="I51" s="30">
        <v>476</v>
      </c>
      <c r="J51" s="30" t="s">
        <v>46</v>
      </c>
    </row>
    <row r="52" spans="1:12" x14ac:dyDescent="0.35">
      <c r="B52" s="6"/>
      <c r="C52" s="6"/>
      <c r="D52" s="6" t="s">
        <v>30</v>
      </c>
      <c r="E52" s="6"/>
      <c r="F52" s="48">
        <v>355887.88</v>
      </c>
      <c r="G52" s="6"/>
      <c r="H52" s="80" t="s">
        <v>133</v>
      </c>
    </row>
    <row r="53" spans="1:12" s="6" customFormat="1" x14ac:dyDescent="0.35">
      <c r="A53" s="52"/>
      <c r="F53" s="48"/>
      <c r="H53" s="80"/>
      <c r="I53" s="30"/>
      <c r="J53" s="30"/>
    </row>
    <row r="54" spans="1:12" s="6" customFormat="1" x14ac:dyDescent="0.35">
      <c r="A54" s="64" t="s">
        <v>76</v>
      </c>
      <c r="B54" s="65" t="s">
        <v>83</v>
      </c>
      <c r="C54" s="66"/>
      <c r="D54" s="66"/>
      <c r="E54" s="66"/>
      <c r="F54" s="70"/>
      <c r="G54" s="66"/>
      <c r="H54" s="66"/>
      <c r="I54" s="67"/>
      <c r="J54" s="67"/>
    </row>
    <row r="55" spans="1:12" s="6" customFormat="1" x14ac:dyDescent="0.35">
      <c r="A55" s="52"/>
      <c r="B55" s="33" t="s">
        <v>91</v>
      </c>
      <c r="F55" s="29"/>
      <c r="I55" s="30"/>
      <c r="J55" s="30"/>
    </row>
    <row r="56" spans="1:12" s="6" customFormat="1" x14ac:dyDescent="0.35">
      <c r="A56" s="52"/>
      <c r="F56" s="29"/>
      <c r="I56" s="30"/>
      <c r="J56" s="30"/>
    </row>
    <row r="57" spans="1:12" s="6" customFormat="1" x14ac:dyDescent="0.35">
      <c r="A57" s="55" t="s">
        <v>70</v>
      </c>
      <c r="B57" s="23" t="s">
        <v>102</v>
      </c>
      <c r="E57" s="23" t="s">
        <v>22</v>
      </c>
      <c r="F57" s="23" t="s">
        <v>23</v>
      </c>
      <c r="H57" s="23" t="s">
        <v>130</v>
      </c>
      <c r="I57" s="31" t="s">
        <v>42</v>
      </c>
      <c r="J57" s="31" t="s">
        <v>71</v>
      </c>
      <c r="L57" s="33" t="s">
        <v>120</v>
      </c>
    </row>
    <row r="58" spans="1:12" s="6" customFormat="1" x14ac:dyDescent="0.35">
      <c r="A58" s="55"/>
      <c r="B58" s="23"/>
      <c r="C58" s="6" t="s">
        <v>33</v>
      </c>
      <c r="E58" s="57">
        <f>'Lease Accounting Activity'!J5</f>
        <v>463.46</v>
      </c>
      <c r="F58" s="29"/>
      <c r="H58" s="81" t="s">
        <v>154</v>
      </c>
      <c r="I58" s="30">
        <v>212</v>
      </c>
      <c r="J58" s="30" t="s">
        <v>97</v>
      </c>
      <c r="L58" s="102" t="s">
        <v>150</v>
      </c>
    </row>
    <row r="59" spans="1:12" s="6" customFormat="1" x14ac:dyDescent="0.35">
      <c r="A59" s="55"/>
      <c r="B59" s="23"/>
      <c r="D59" s="6" t="s">
        <v>90</v>
      </c>
      <c r="F59" s="49">
        <f>'Lease Accounting Activity'!J5</f>
        <v>463.46</v>
      </c>
      <c r="H59" s="80" t="s">
        <v>138</v>
      </c>
      <c r="I59" s="30"/>
      <c r="J59" s="30"/>
      <c r="L59" s="102" t="s">
        <v>138</v>
      </c>
    </row>
    <row r="60" spans="1:12" s="6" customFormat="1" x14ac:dyDescent="0.35">
      <c r="A60" s="55"/>
      <c r="B60" s="23"/>
      <c r="F60" s="49"/>
      <c r="I60" s="30"/>
      <c r="J60" s="30"/>
    </row>
    <row r="61" spans="1:12" s="6" customFormat="1" x14ac:dyDescent="0.35">
      <c r="A61" s="55" t="s">
        <v>92</v>
      </c>
      <c r="B61" s="23" t="s">
        <v>103</v>
      </c>
      <c r="F61" s="49"/>
      <c r="I61" s="30"/>
      <c r="J61" s="30"/>
      <c r="L61" s="33" t="s">
        <v>120</v>
      </c>
    </row>
    <row r="62" spans="1:12" s="6" customFormat="1" x14ac:dyDescent="0.35">
      <c r="A62" s="52"/>
      <c r="B62" s="42"/>
      <c r="C62" s="6" t="s">
        <v>90</v>
      </c>
      <c r="E62" s="49">
        <f>E58</f>
        <v>463.46</v>
      </c>
      <c r="F62" s="29"/>
      <c r="H62" s="80" t="s">
        <v>138</v>
      </c>
      <c r="I62" s="30" t="s">
        <v>93</v>
      </c>
      <c r="J62" s="30" t="s">
        <v>98</v>
      </c>
      <c r="L62" s="102" t="s">
        <v>138</v>
      </c>
    </row>
    <row r="63" spans="1:12" s="6" customFormat="1" x14ac:dyDescent="0.35">
      <c r="A63" s="52"/>
      <c r="B63" s="42"/>
      <c r="D63" s="6" t="s">
        <v>33</v>
      </c>
      <c r="F63" s="49">
        <f>F59</f>
        <v>463.46</v>
      </c>
      <c r="H63" s="80" t="s">
        <v>154</v>
      </c>
      <c r="I63" s="30"/>
      <c r="J63" s="30"/>
      <c r="L63" s="102" t="s">
        <v>150</v>
      </c>
    </row>
    <row r="64" spans="1:12" s="6" customFormat="1" x14ac:dyDescent="0.35">
      <c r="A64" s="52"/>
      <c r="F64" s="29"/>
      <c r="I64" s="30"/>
      <c r="J64" s="30"/>
    </row>
    <row r="65" spans="1:12" s="6" customFormat="1" x14ac:dyDescent="0.35">
      <c r="A65" s="75" t="s">
        <v>82</v>
      </c>
      <c r="B65" s="76"/>
      <c r="C65" s="76"/>
      <c r="D65" s="76"/>
      <c r="E65" s="76"/>
      <c r="F65" s="76"/>
      <c r="G65" s="76"/>
      <c r="H65" s="76"/>
      <c r="I65" s="77"/>
      <c r="J65" s="77"/>
    </row>
    <row r="66" spans="1:12" s="6" customFormat="1" x14ac:dyDescent="0.35">
      <c r="A66" s="52"/>
      <c r="F66" s="29"/>
      <c r="I66" s="30"/>
      <c r="J66" s="30"/>
    </row>
    <row r="67" spans="1:12" ht="48.75" customHeight="1" x14ac:dyDescent="0.35">
      <c r="A67" s="64" t="s">
        <v>96</v>
      </c>
      <c r="B67" s="99" t="s">
        <v>95</v>
      </c>
      <c r="C67" s="99"/>
      <c r="D67" s="99"/>
      <c r="E67" s="99"/>
      <c r="F67" s="99"/>
      <c r="G67" s="99"/>
      <c r="H67" s="99"/>
      <c r="I67" s="99"/>
      <c r="J67" s="99"/>
    </row>
    <row r="68" spans="1:12" x14ac:dyDescent="0.35">
      <c r="B68" s="6"/>
      <c r="C68" s="6"/>
      <c r="D68" s="6"/>
      <c r="E68" s="6"/>
      <c r="F68" s="6"/>
      <c r="G68" s="6"/>
    </row>
    <row r="69" spans="1:12" x14ac:dyDescent="0.35">
      <c r="B69" s="23" t="s">
        <v>25</v>
      </c>
      <c r="C69" s="6"/>
      <c r="D69" s="6"/>
      <c r="E69" s="23" t="s">
        <v>22</v>
      </c>
      <c r="F69" s="23" t="s">
        <v>23</v>
      </c>
      <c r="G69" s="6"/>
      <c r="H69" s="23" t="s">
        <v>130</v>
      </c>
      <c r="I69" s="31" t="s">
        <v>42</v>
      </c>
      <c r="J69" s="31" t="s">
        <v>71</v>
      </c>
    </row>
    <row r="70" spans="1:12" x14ac:dyDescent="0.35">
      <c r="B70" s="6"/>
      <c r="C70" s="6" t="s">
        <v>35</v>
      </c>
      <c r="D70" s="6"/>
      <c r="E70" s="49">
        <f>'Summary Lease Accounting'!M5</f>
        <v>444212.43</v>
      </c>
      <c r="F70" s="49"/>
      <c r="G70" s="6"/>
      <c r="H70" s="80" t="s">
        <v>144</v>
      </c>
      <c r="I70" s="30">
        <v>179</v>
      </c>
      <c r="J70" s="30" t="s">
        <v>99</v>
      </c>
      <c r="L70" s="33" t="s">
        <v>121</v>
      </c>
    </row>
    <row r="71" spans="1:12" x14ac:dyDescent="0.35">
      <c r="B71" s="6"/>
      <c r="C71" s="6" t="s">
        <v>36</v>
      </c>
      <c r="D71" s="6"/>
      <c r="E71" s="49">
        <f>F72-E70</f>
        <v>621897.39296296868</v>
      </c>
      <c r="F71" s="49"/>
      <c r="G71" s="6"/>
      <c r="H71" s="80" t="s">
        <v>139</v>
      </c>
    </row>
    <row r="72" spans="1:12" x14ac:dyDescent="0.35">
      <c r="B72" s="6"/>
      <c r="C72" s="6"/>
      <c r="D72" s="6" t="s">
        <v>26</v>
      </c>
      <c r="E72" s="49"/>
      <c r="F72" s="49">
        <f>'Summary Lease Accounting'!L5</f>
        <v>1066109.8229629686</v>
      </c>
      <c r="G72" s="6"/>
      <c r="H72" s="6" t="s">
        <v>145</v>
      </c>
      <c r="I72" s="30">
        <v>178</v>
      </c>
      <c r="J72" s="30" t="s">
        <v>100</v>
      </c>
      <c r="L72" s="33" t="s">
        <v>122</v>
      </c>
    </row>
    <row r="73" spans="1:12" s="6" customFormat="1" x14ac:dyDescent="0.35">
      <c r="A73" s="52"/>
      <c r="F73" s="29"/>
      <c r="I73" s="30"/>
      <c r="J73" s="30"/>
    </row>
    <row r="74" spans="1:12" s="6" customFormat="1" x14ac:dyDescent="0.35">
      <c r="A74" s="52"/>
      <c r="B74" s="56" t="s">
        <v>94</v>
      </c>
      <c r="F74" s="29"/>
      <c r="I74" s="30"/>
      <c r="J74" s="30"/>
    </row>
    <row r="75" spans="1:12" s="6" customFormat="1" x14ac:dyDescent="0.35">
      <c r="A75" s="52"/>
      <c r="F75" s="29"/>
      <c r="I75" s="30"/>
      <c r="J75" s="30"/>
    </row>
  </sheetData>
  <mergeCells count="6">
    <mergeCell ref="B10:J10"/>
    <mergeCell ref="B28:J28"/>
    <mergeCell ref="B67:J67"/>
    <mergeCell ref="B47:J47"/>
    <mergeCell ref="A2:J2"/>
    <mergeCell ref="A8:J8"/>
  </mergeCells>
  <conditionalFormatting sqref="H1:H1048576">
    <cfRule type="cellIs" dxfId="2" priority="2" operator="greaterThan">
      <formula>0</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1D6D6-120E-4A94-BC8D-A1B9EDE651B1}">
  <sheetPr>
    <tabColor theme="5" tint="0.39997558519241921"/>
  </sheetPr>
  <dimension ref="A1:L57"/>
  <sheetViews>
    <sheetView tabSelected="1" zoomScale="80" zoomScaleNormal="80" workbookViewId="0">
      <selection activeCell="D16" sqref="D16"/>
    </sheetView>
  </sheetViews>
  <sheetFormatPr defaultColWidth="9.08984375" defaultRowHeight="15.5" x14ac:dyDescent="0.35"/>
  <cols>
    <col min="1" max="1" width="5.08984375" style="52" customWidth="1"/>
    <col min="2" max="2" width="5.36328125" style="6" customWidth="1"/>
    <col min="3" max="3" width="9.08984375" style="6"/>
    <col min="4" max="4" width="110.81640625" style="6" customWidth="1"/>
    <col min="5" max="6" width="13.36328125" style="6" bestFit="1" customWidth="1"/>
    <col min="7" max="7" width="1.81640625" style="6" customWidth="1"/>
    <col min="8" max="8" width="21.6328125" style="6" bestFit="1" customWidth="1"/>
    <col min="9" max="9" width="12.54296875" style="30" hidden="1" customWidth="1"/>
    <col min="10" max="10" width="14.453125" style="30" hidden="1" customWidth="1"/>
    <col min="11" max="11" width="1.453125" style="6" customWidth="1"/>
    <col min="12" max="12" width="21.1796875" style="6" customWidth="1"/>
    <col min="13" max="16384" width="9.08984375" style="6"/>
  </cols>
  <sheetData>
    <row r="1" spans="1:12" ht="23.5" x14ac:dyDescent="0.35">
      <c r="A1" s="71" t="s">
        <v>80</v>
      </c>
      <c r="B1" s="72"/>
      <c r="C1" s="72"/>
      <c r="D1" s="72"/>
      <c r="E1" s="72"/>
      <c r="F1" s="72"/>
      <c r="G1" s="72"/>
      <c r="H1" s="72"/>
      <c r="I1" s="73"/>
      <c r="J1" s="73"/>
    </row>
    <row r="2" spans="1:12" ht="35.4" customHeight="1" x14ac:dyDescent="0.35">
      <c r="A2" s="100" t="s">
        <v>79</v>
      </c>
      <c r="B2" s="100"/>
      <c r="C2" s="100"/>
      <c r="D2" s="100"/>
      <c r="E2" s="100"/>
      <c r="F2" s="100"/>
      <c r="G2" s="100"/>
      <c r="H2" s="100"/>
      <c r="I2" s="100"/>
      <c r="J2" s="100"/>
    </row>
    <row r="3" spans="1:12" x14ac:dyDescent="0.35">
      <c r="A3" s="50"/>
    </row>
    <row r="4" spans="1:12" ht="23.5" x14ac:dyDescent="0.35">
      <c r="A4" s="61" t="s">
        <v>37</v>
      </c>
      <c r="B4" s="62"/>
      <c r="C4" s="62"/>
      <c r="D4" s="62"/>
      <c r="E4" s="62"/>
      <c r="F4" s="62"/>
      <c r="G4" s="62"/>
      <c r="H4" s="62"/>
      <c r="I4" s="63"/>
      <c r="J4" s="63"/>
    </row>
    <row r="5" spans="1:12" ht="14.5" x14ac:dyDescent="0.35">
      <c r="A5" s="51" t="s">
        <v>104</v>
      </c>
    </row>
    <row r="7" spans="1:12" x14ac:dyDescent="0.35">
      <c r="A7" s="75" t="s">
        <v>77</v>
      </c>
      <c r="B7" s="76"/>
      <c r="C7" s="76"/>
      <c r="D7" s="76"/>
      <c r="E7" s="76"/>
      <c r="F7" s="76"/>
      <c r="G7" s="76"/>
      <c r="H7" s="76"/>
      <c r="I7" s="77"/>
      <c r="J7" s="77"/>
    </row>
    <row r="8" spans="1:12" ht="33.65" customHeight="1" x14ac:dyDescent="0.35">
      <c r="A8" s="100" t="s">
        <v>123</v>
      </c>
      <c r="B8" s="100"/>
      <c r="C8" s="100"/>
      <c r="D8" s="100"/>
      <c r="E8" s="100"/>
      <c r="F8" s="100"/>
      <c r="G8" s="100"/>
      <c r="H8" s="100"/>
      <c r="I8" s="100"/>
      <c r="J8" s="100"/>
    </row>
    <row r="10" spans="1:12" ht="30.75" customHeight="1" x14ac:dyDescent="0.35">
      <c r="A10" s="64" t="s">
        <v>53</v>
      </c>
      <c r="B10" s="99" t="s">
        <v>177</v>
      </c>
      <c r="C10" s="99"/>
      <c r="D10" s="99"/>
      <c r="E10" s="99"/>
      <c r="F10" s="99"/>
      <c r="G10" s="99"/>
      <c r="H10" s="99"/>
      <c r="I10" s="99"/>
      <c r="J10" s="99"/>
    </row>
    <row r="11" spans="1:12" x14ac:dyDescent="0.35">
      <c r="B11" s="33" t="s">
        <v>55</v>
      </c>
    </row>
    <row r="12" spans="1:12" x14ac:dyDescent="0.35">
      <c r="E12" s="43" t="s">
        <v>22</v>
      </c>
      <c r="F12" s="43" t="s">
        <v>23</v>
      </c>
      <c r="H12" s="23" t="s">
        <v>140</v>
      </c>
      <c r="I12" s="31" t="s">
        <v>42</v>
      </c>
      <c r="J12" s="31" t="s">
        <v>71</v>
      </c>
    </row>
    <row r="13" spans="1:12" x14ac:dyDescent="0.35">
      <c r="C13" s="6" t="s">
        <v>26</v>
      </c>
      <c r="E13" s="48">
        <f>'Amortization Schedule'!G8</f>
        <v>1066109.8229629686</v>
      </c>
      <c r="F13" s="48"/>
      <c r="H13" s="80" t="s">
        <v>143</v>
      </c>
      <c r="I13" s="30">
        <v>572</v>
      </c>
      <c r="J13" s="30" t="s">
        <v>106</v>
      </c>
      <c r="L13" s="33" t="s">
        <v>122</v>
      </c>
    </row>
    <row r="14" spans="1:12" x14ac:dyDescent="0.35">
      <c r="D14" s="6" t="s">
        <v>172</v>
      </c>
      <c r="E14" s="48"/>
      <c r="F14" s="48">
        <v>88484.78</v>
      </c>
      <c r="H14" s="80" t="s">
        <v>133</v>
      </c>
      <c r="I14" s="30">
        <v>476</v>
      </c>
      <c r="J14" s="30" t="s">
        <v>46</v>
      </c>
    </row>
    <row r="15" spans="1:12" x14ac:dyDescent="0.35">
      <c r="D15" s="6" t="s">
        <v>173</v>
      </c>
      <c r="E15" s="48"/>
      <c r="F15" s="48">
        <v>977625.04</v>
      </c>
      <c r="H15" s="80" t="s">
        <v>158</v>
      </c>
    </row>
    <row r="16" spans="1:12" x14ac:dyDescent="0.35">
      <c r="F16" s="29"/>
    </row>
    <row r="17" spans="1:12" x14ac:dyDescent="0.35">
      <c r="A17" s="75" t="s">
        <v>81</v>
      </c>
      <c r="B17" s="76"/>
      <c r="C17" s="76"/>
      <c r="D17" s="76"/>
      <c r="E17" s="76"/>
      <c r="F17" s="76"/>
      <c r="G17" s="76"/>
      <c r="H17" s="76"/>
      <c r="I17" s="77"/>
      <c r="J17" s="77"/>
    </row>
    <row r="18" spans="1:12" x14ac:dyDescent="0.35">
      <c r="A18" s="58"/>
      <c r="B18" s="8"/>
      <c r="C18" s="8"/>
      <c r="D18" s="8"/>
      <c r="E18" s="8"/>
      <c r="F18" s="8"/>
      <c r="G18" s="8"/>
      <c r="H18" s="8"/>
      <c r="I18" s="59"/>
      <c r="J18" s="59"/>
    </row>
    <row r="19" spans="1:12" ht="31.5" customHeight="1" x14ac:dyDescent="0.35">
      <c r="A19" s="68" t="s">
        <v>52</v>
      </c>
      <c r="B19" s="99" t="s">
        <v>178</v>
      </c>
      <c r="C19" s="99"/>
      <c r="D19" s="99"/>
      <c r="E19" s="99"/>
      <c r="F19" s="99"/>
      <c r="G19" s="99"/>
      <c r="H19" s="99"/>
      <c r="I19" s="99"/>
      <c r="J19" s="99"/>
    </row>
    <row r="20" spans="1:12" s="34" customFormat="1" x14ac:dyDescent="0.35">
      <c r="A20" s="54"/>
      <c r="B20" s="33" t="s">
        <v>91</v>
      </c>
      <c r="I20" s="35"/>
      <c r="J20" s="35"/>
      <c r="L20" s="33" t="s">
        <v>119</v>
      </c>
    </row>
    <row r="21" spans="1:12" x14ac:dyDescent="0.35">
      <c r="E21" s="23" t="s">
        <v>22</v>
      </c>
      <c r="F21" s="23" t="s">
        <v>23</v>
      </c>
      <c r="H21" s="23" t="s">
        <v>140</v>
      </c>
      <c r="I21" s="31" t="s">
        <v>42</v>
      </c>
      <c r="J21" s="31" t="s">
        <v>71</v>
      </c>
      <c r="L21" s="33" t="s">
        <v>120</v>
      </c>
    </row>
    <row r="22" spans="1:12" x14ac:dyDescent="0.35">
      <c r="C22" s="6" t="s">
        <v>172</v>
      </c>
      <c r="E22" s="49">
        <f>'Lease Accounting Activity'!G5</f>
        <v>352735.69</v>
      </c>
      <c r="F22" s="49"/>
      <c r="H22" s="81" t="s">
        <v>133</v>
      </c>
      <c r="I22" s="30">
        <v>345</v>
      </c>
      <c r="J22" s="30" t="s">
        <v>56</v>
      </c>
      <c r="L22" s="102" t="s">
        <v>133</v>
      </c>
    </row>
    <row r="23" spans="1:12" x14ac:dyDescent="0.35">
      <c r="A23" s="53"/>
      <c r="C23" s="6" t="s">
        <v>33</v>
      </c>
      <c r="E23" s="49">
        <f>'Lease Accounting Activity'!H5</f>
        <v>7264.31</v>
      </c>
      <c r="F23" s="49"/>
      <c r="H23" s="81" t="s">
        <v>154</v>
      </c>
      <c r="I23" s="30">
        <v>345</v>
      </c>
      <c r="J23" s="30" t="s">
        <v>56</v>
      </c>
      <c r="L23" s="102" t="s">
        <v>150</v>
      </c>
    </row>
    <row r="24" spans="1:12" x14ac:dyDescent="0.35">
      <c r="A24" s="53"/>
      <c r="D24" s="6" t="s">
        <v>47</v>
      </c>
      <c r="E24" s="49"/>
      <c r="F24" s="49">
        <f>'Lease Accounting Activity'!I5</f>
        <v>360000</v>
      </c>
      <c r="H24" s="80" t="s">
        <v>157</v>
      </c>
      <c r="I24" s="30">
        <v>346</v>
      </c>
      <c r="J24" s="30" t="s">
        <v>57</v>
      </c>
    </row>
    <row r="25" spans="1:12" x14ac:dyDescent="0.35">
      <c r="F25" s="29"/>
    </row>
    <row r="26" spans="1:12" x14ac:dyDescent="0.35">
      <c r="A26" s="64" t="s">
        <v>54</v>
      </c>
      <c r="B26" s="65" t="s">
        <v>109</v>
      </c>
      <c r="C26" s="66"/>
      <c r="D26" s="66"/>
      <c r="E26" s="66"/>
      <c r="F26" s="66"/>
      <c r="G26" s="66"/>
      <c r="H26" s="66"/>
      <c r="I26" s="67"/>
      <c r="J26" s="67"/>
    </row>
    <row r="27" spans="1:12" x14ac:dyDescent="0.35">
      <c r="B27" s="33" t="s">
        <v>91</v>
      </c>
    </row>
    <row r="28" spans="1:12" x14ac:dyDescent="0.35">
      <c r="E28" s="23" t="s">
        <v>22</v>
      </c>
      <c r="F28" s="23" t="s">
        <v>23</v>
      </c>
      <c r="H28" s="23" t="s">
        <v>140</v>
      </c>
      <c r="I28" s="31" t="s">
        <v>42</v>
      </c>
      <c r="J28" s="31" t="s">
        <v>71</v>
      </c>
    </row>
    <row r="29" spans="1:12" x14ac:dyDescent="0.35">
      <c r="C29" s="6" t="s">
        <v>39</v>
      </c>
      <c r="E29" s="49">
        <f>'Lease Accounting Activity'!K5</f>
        <v>355369.94</v>
      </c>
      <c r="F29" s="49"/>
      <c r="H29" s="80" t="s">
        <v>141</v>
      </c>
      <c r="I29" s="30">
        <v>532</v>
      </c>
      <c r="J29" s="30" t="s">
        <v>110</v>
      </c>
    </row>
    <row r="30" spans="1:12" x14ac:dyDescent="0.35">
      <c r="D30" s="6" t="s">
        <v>35</v>
      </c>
      <c r="E30" s="49"/>
      <c r="F30" s="49">
        <f>'Lease Accounting Activity'!K5</f>
        <v>355369.94</v>
      </c>
      <c r="H30" s="6" t="s">
        <v>143</v>
      </c>
      <c r="L30" s="33" t="s">
        <v>121</v>
      </c>
    </row>
    <row r="31" spans="1:12" x14ac:dyDescent="0.35">
      <c r="F31" s="29"/>
    </row>
    <row r="32" spans="1:12" ht="30" customHeight="1" x14ac:dyDescent="0.35">
      <c r="A32" s="64" t="s">
        <v>72</v>
      </c>
      <c r="B32" s="99" t="s">
        <v>111</v>
      </c>
      <c r="C32" s="99"/>
      <c r="D32" s="99"/>
      <c r="E32" s="99"/>
      <c r="F32" s="99"/>
      <c r="G32" s="99"/>
      <c r="H32" s="99"/>
      <c r="I32" s="99"/>
      <c r="J32" s="99"/>
    </row>
    <row r="33" spans="1:12" x14ac:dyDescent="0.35">
      <c r="B33" s="33" t="s">
        <v>55</v>
      </c>
    </row>
    <row r="34" spans="1:12" x14ac:dyDescent="0.35">
      <c r="E34" s="23" t="s">
        <v>22</v>
      </c>
      <c r="F34" s="23" t="s">
        <v>23</v>
      </c>
      <c r="H34" s="23" t="s">
        <v>140</v>
      </c>
      <c r="I34" s="31" t="s">
        <v>42</v>
      </c>
      <c r="J34" s="31" t="s">
        <v>71</v>
      </c>
    </row>
    <row r="35" spans="1:12" x14ac:dyDescent="0.35">
      <c r="C35" s="6" t="s">
        <v>31</v>
      </c>
      <c r="E35" s="49">
        <f>SUM('Amortization Schedule'!D26:D37)</f>
        <v>355887.87882113567</v>
      </c>
      <c r="F35" s="49"/>
      <c r="H35" s="80" t="s">
        <v>133</v>
      </c>
      <c r="I35" s="30">
        <v>476</v>
      </c>
      <c r="J35" s="30" t="s">
        <v>46</v>
      </c>
    </row>
    <row r="36" spans="1:12" x14ac:dyDescent="0.35">
      <c r="D36" s="6" t="s">
        <v>30</v>
      </c>
      <c r="E36" s="49"/>
      <c r="F36" s="49">
        <f>SUM('Amortization Schedule'!D26:D37)</f>
        <v>355887.87882113567</v>
      </c>
      <c r="H36" s="80" t="s">
        <v>158</v>
      </c>
    </row>
    <row r="37" spans="1:12" x14ac:dyDescent="0.35">
      <c r="E37" s="49"/>
      <c r="F37" s="49"/>
    </row>
    <row r="38" spans="1:12" x14ac:dyDescent="0.35">
      <c r="A38" s="64" t="s">
        <v>76</v>
      </c>
      <c r="B38" s="65" t="s">
        <v>83</v>
      </c>
      <c r="C38" s="66"/>
      <c r="D38" s="66"/>
      <c r="E38" s="66"/>
      <c r="F38" s="70"/>
      <c r="G38" s="66"/>
      <c r="H38" s="66"/>
      <c r="I38" s="67"/>
      <c r="J38" s="67"/>
    </row>
    <row r="39" spans="1:12" x14ac:dyDescent="0.35">
      <c r="B39" s="33" t="s">
        <v>91</v>
      </c>
      <c r="F39" s="29"/>
    </row>
    <row r="40" spans="1:12" x14ac:dyDescent="0.35">
      <c r="F40" s="29"/>
    </row>
    <row r="41" spans="1:12" x14ac:dyDescent="0.35">
      <c r="A41" s="55" t="s">
        <v>70</v>
      </c>
      <c r="B41" s="23" t="s">
        <v>112</v>
      </c>
      <c r="E41" s="23" t="s">
        <v>22</v>
      </c>
      <c r="F41" s="23" t="s">
        <v>23</v>
      </c>
      <c r="H41" s="23" t="s">
        <v>140</v>
      </c>
      <c r="I41" s="31" t="s">
        <v>42</v>
      </c>
      <c r="J41" s="31" t="s">
        <v>71</v>
      </c>
      <c r="L41" s="33" t="s">
        <v>120</v>
      </c>
    </row>
    <row r="42" spans="1:12" x14ac:dyDescent="0.35">
      <c r="A42" s="55"/>
      <c r="B42" s="23"/>
      <c r="C42" s="6" t="s">
        <v>33</v>
      </c>
      <c r="E42" s="49">
        <f>'Lease Accounting Activity'!J5</f>
        <v>463.46</v>
      </c>
      <c r="F42" s="49"/>
      <c r="H42" s="81" t="s">
        <v>148</v>
      </c>
      <c r="I42" s="30">
        <v>212</v>
      </c>
      <c r="J42" s="30" t="s">
        <v>97</v>
      </c>
      <c r="L42" s="102" t="s">
        <v>152</v>
      </c>
    </row>
    <row r="43" spans="1:12" x14ac:dyDescent="0.35">
      <c r="A43" s="55"/>
      <c r="B43" s="23"/>
      <c r="D43" s="6" t="s">
        <v>90</v>
      </c>
      <c r="E43" s="49"/>
      <c r="F43" s="49">
        <f>'Lease Accounting Activity'!J5</f>
        <v>463.46</v>
      </c>
      <c r="H43" s="80" t="s">
        <v>138</v>
      </c>
      <c r="L43" s="102" t="s">
        <v>138</v>
      </c>
    </row>
    <row r="44" spans="1:12" x14ac:dyDescent="0.35">
      <c r="A44" s="55"/>
      <c r="B44" s="23"/>
      <c r="F44" s="49"/>
    </row>
    <row r="45" spans="1:12" x14ac:dyDescent="0.35">
      <c r="A45" s="55" t="s">
        <v>92</v>
      </c>
      <c r="B45" s="23" t="s">
        <v>113</v>
      </c>
      <c r="F45" s="49"/>
      <c r="L45" s="33" t="s">
        <v>120</v>
      </c>
    </row>
    <row r="46" spans="1:12" x14ac:dyDescent="0.35">
      <c r="B46" s="42"/>
      <c r="C46" s="6" t="s">
        <v>90</v>
      </c>
      <c r="E46" s="49">
        <f>E42</f>
        <v>463.46</v>
      </c>
      <c r="F46" s="29"/>
      <c r="H46" s="80" t="s">
        <v>138</v>
      </c>
      <c r="I46" s="30" t="s">
        <v>93</v>
      </c>
      <c r="J46" s="30" t="s">
        <v>98</v>
      </c>
      <c r="L46" s="102" t="s">
        <v>138</v>
      </c>
    </row>
    <row r="47" spans="1:12" x14ac:dyDescent="0.35">
      <c r="B47" s="42"/>
      <c r="D47" s="6" t="s">
        <v>33</v>
      </c>
      <c r="F47" s="49">
        <f>F43</f>
        <v>463.46</v>
      </c>
      <c r="H47" s="81" t="s">
        <v>148</v>
      </c>
      <c r="L47" s="102" t="s">
        <v>152</v>
      </c>
    </row>
    <row r="48" spans="1:12" x14ac:dyDescent="0.35">
      <c r="F48" s="29"/>
    </row>
    <row r="49" spans="1:12" x14ac:dyDescent="0.35">
      <c r="A49" s="75" t="s">
        <v>82</v>
      </c>
      <c r="B49" s="76"/>
      <c r="C49" s="76"/>
      <c r="D49" s="76"/>
      <c r="E49" s="76"/>
      <c r="F49" s="76"/>
      <c r="G49" s="76"/>
      <c r="H49" s="76"/>
      <c r="I49" s="77"/>
      <c r="J49" s="77"/>
    </row>
    <row r="50" spans="1:12" x14ac:dyDescent="0.35">
      <c r="F50" s="29"/>
    </row>
    <row r="51" spans="1:12" ht="48" customHeight="1" x14ac:dyDescent="0.35">
      <c r="A51" s="64" t="s">
        <v>116</v>
      </c>
      <c r="B51" s="99" t="s">
        <v>115</v>
      </c>
      <c r="C51" s="99"/>
      <c r="D51" s="99"/>
      <c r="E51" s="99"/>
      <c r="F51" s="99"/>
      <c r="G51" s="99"/>
      <c r="H51" s="99"/>
      <c r="I51" s="99"/>
      <c r="J51" s="99"/>
    </row>
    <row r="52" spans="1:12" x14ac:dyDescent="0.35">
      <c r="E52" s="23" t="s">
        <v>22</v>
      </c>
      <c r="F52" s="23" t="s">
        <v>23</v>
      </c>
      <c r="H52" s="23" t="s">
        <v>140</v>
      </c>
      <c r="I52" s="31" t="s">
        <v>42</v>
      </c>
      <c r="J52" s="31" t="s">
        <v>71</v>
      </c>
    </row>
    <row r="53" spans="1:12" x14ac:dyDescent="0.35">
      <c r="C53" s="6" t="s">
        <v>35</v>
      </c>
      <c r="E53" s="49">
        <v>455630</v>
      </c>
      <c r="F53" s="49"/>
      <c r="H53" s="80" t="s">
        <v>143</v>
      </c>
      <c r="I53" s="30">
        <v>533</v>
      </c>
      <c r="J53" s="30" t="s">
        <v>117</v>
      </c>
      <c r="L53" s="33" t="s">
        <v>121</v>
      </c>
    </row>
    <row r="54" spans="1:12" x14ac:dyDescent="0.35">
      <c r="C54" s="6" t="s">
        <v>40</v>
      </c>
      <c r="E54" s="49">
        <v>102284</v>
      </c>
      <c r="F54" s="49"/>
      <c r="H54" s="80" t="s">
        <v>142</v>
      </c>
    </row>
    <row r="55" spans="1:12" x14ac:dyDescent="0.35">
      <c r="D55" s="6" t="s">
        <v>41</v>
      </c>
      <c r="E55" s="49"/>
      <c r="F55" s="49">
        <v>557915</v>
      </c>
      <c r="H55" s="80" t="s">
        <v>143</v>
      </c>
      <c r="I55" s="30">
        <v>534</v>
      </c>
      <c r="J55" s="30" t="s">
        <v>118</v>
      </c>
      <c r="L55" s="33" t="s">
        <v>122</v>
      </c>
    </row>
    <row r="57" spans="1:12" x14ac:dyDescent="0.35">
      <c r="B57" s="56" t="s">
        <v>114</v>
      </c>
      <c r="F57" s="29"/>
    </row>
  </sheetData>
  <mergeCells count="6">
    <mergeCell ref="B51:J51"/>
    <mergeCell ref="A2:J2"/>
    <mergeCell ref="A8:J8"/>
    <mergeCell ref="B10:J10"/>
    <mergeCell ref="B19:J19"/>
    <mergeCell ref="B32:J32"/>
  </mergeCells>
  <conditionalFormatting sqref="H1:H18 H20:H1048576">
    <cfRule type="cellIs" dxfId="1" priority="2" operator="greaterThan">
      <formula>" "</formula>
    </cfRule>
  </conditionalFormatting>
  <conditionalFormatting sqref="H19">
    <cfRule type="cellIs" dxfId="0" priority="1" operator="greaterThan">
      <formula>0</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51"/>
  <sheetViews>
    <sheetView topLeftCell="A7" zoomScaleNormal="100" workbookViewId="0">
      <selection activeCell="J49" sqref="A1:J49"/>
    </sheetView>
  </sheetViews>
  <sheetFormatPr defaultColWidth="9.08984375" defaultRowHeight="14.5" x14ac:dyDescent="0.35"/>
  <cols>
    <col min="1" max="1" width="1.6328125" style="4" customWidth="1"/>
    <col min="2" max="2" width="16.6328125" customWidth="1"/>
    <col min="3" max="10" width="15.36328125" customWidth="1"/>
  </cols>
  <sheetData>
    <row r="1" spans="1:22" ht="26" x14ac:dyDescent="0.6">
      <c r="B1" s="1" t="s">
        <v>0</v>
      </c>
      <c r="C1" s="1"/>
      <c r="D1" s="1"/>
      <c r="E1" s="1"/>
      <c r="F1" s="1"/>
      <c r="G1" s="1"/>
      <c r="H1" s="1"/>
      <c r="I1" s="1"/>
      <c r="J1" s="1"/>
      <c r="L1" s="78" t="s">
        <v>125</v>
      </c>
      <c r="M1" s="66"/>
      <c r="N1" s="66"/>
      <c r="O1" s="66"/>
      <c r="P1" s="66"/>
      <c r="Q1" s="66"/>
      <c r="R1" s="66"/>
      <c r="S1" s="66"/>
      <c r="T1" s="66"/>
      <c r="U1" s="66"/>
      <c r="V1" s="66"/>
    </row>
    <row r="2" spans="1:22" ht="15.5" x14ac:dyDescent="0.35">
      <c r="B2" s="3"/>
      <c r="C2" s="3"/>
      <c r="D2" s="3"/>
      <c r="E2" s="2"/>
      <c r="F2" s="2"/>
      <c r="G2" s="2"/>
      <c r="H2" s="2"/>
      <c r="I2" s="2"/>
      <c r="J2" s="2"/>
      <c r="L2" s="60"/>
    </row>
    <row r="3" spans="1:22" x14ac:dyDescent="0.35">
      <c r="B3" s="5" t="s">
        <v>1</v>
      </c>
      <c r="C3" s="3" t="s">
        <v>18</v>
      </c>
      <c r="D3" s="3"/>
      <c r="E3" s="2"/>
      <c r="F3" s="7" t="s">
        <v>4</v>
      </c>
      <c r="G3" s="2">
        <v>3</v>
      </c>
      <c r="H3" s="2"/>
      <c r="I3" s="2"/>
      <c r="J3" s="2"/>
    </row>
    <row r="4" spans="1:22" x14ac:dyDescent="0.35">
      <c r="B4" s="5" t="s">
        <v>2</v>
      </c>
      <c r="C4" s="3" t="s">
        <v>124</v>
      </c>
      <c r="D4" s="3"/>
      <c r="E4" s="2"/>
      <c r="F4" s="8" t="s">
        <v>5</v>
      </c>
      <c r="G4" s="2"/>
      <c r="H4" s="2"/>
      <c r="I4" s="2"/>
      <c r="J4" s="2"/>
    </row>
    <row r="5" spans="1:22" x14ac:dyDescent="0.35">
      <c r="B5" s="5" t="s">
        <v>3</v>
      </c>
      <c r="C5" s="3" t="s">
        <v>19</v>
      </c>
      <c r="D5" s="3"/>
      <c r="E5" s="2"/>
      <c r="F5" s="7" t="s">
        <v>6</v>
      </c>
      <c r="G5" s="14">
        <v>8.8999999999999999E-3</v>
      </c>
      <c r="H5" s="2"/>
      <c r="I5" s="2"/>
      <c r="J5" s="2"/>
    </row>
    <row r="6" spans="1:22" s="4" customFormat="1" ht="15" thickBot="1" x14ac:dyDescent="0.4">
      <c r="B6" s="5"/>
      <c r="C6" s="3"/>
      <c r="D6" s="3"/>
      <c r="E6" s="2"/>
      <c r="F6" s="2"/>
      <c r="G6" s="2"/>
      <c r="H6" s="2"/>
      <c r="I6" s="2"/>
      <c r="J6" s="2"/>
    </row>
    <row r="7" spans="1:22" s="10" customFormat="1" ht="29.5" thickBot="1" x14ac:dyDescent="0.4">
      <c r="B7" s="11" t="s">
        <v>7</v>
      </c>
      <c r="C7" s="12" t="s">
        <v>8</v>
      </c>
      <c r="D7" s="12" t="s">
        <v>9</v>
      </c>
      <c r="E7" s="12" t="s">
        <v>10</v>
      </c>
      <c r="F7" s="12" t="s">
        <v>11</v>
      </c>
      <c r="G7" s="12" t="s">
        <v>12</v>
      </c>
      <c r="H7" s="12" t="s">
        <v>13</v>
      </c>
      <c r="I7" s="12" t="s">
        <v>14</v>
      </c>
      <c r="J7" s="13" t="s">
        <v>15</v>
      </c>
    </row>
    <row r="8" spans="1:22" s="6" customFormat="1" ht="15" customHeight="1" x14ac:dyDescent="0.35">
      <c r="B8" s="9">
        <v>0</v>
      </c>
      <c r="C8" s="26"/>
      <c r="D8" s="15"/>
      <c r="E8" s="15"/>
      <c r="F8" s="15"/>
      <c r="G8" s="16">
        <v>1066109.8229629686</v>
      </c>
      <c r="H8" s="15" t="s">
        <v>16</v>
      </c>
      <c r="I8" s="15"/>
      <c r="J8" s="22">
        <v>1066109.8229629686</v>
      </c>
    </row>
    <row r="9" spans="1:22" x14ac:dyDescent="0.35">
      <c r="A9" s="20" t="s">
        <v>16</v>
      </c>
      <c r="B9" s="17">
        <v>1</v>
      </c>
      <c r="C9" s="27">
        <v>44287</v>
      </c>
      <c r="D9" s="94">
        <f t="shared" ref="D9:D47" si="0">F9-E9</f>
        <v>30000</v>
      </c>
      <c r="E9" s="94">
        <v>0</v>
      </c>
      <c r="F9" s="18">
        <v>30000</v>
      </c>
      <c r="G9" s="19">
        <f t="shared" ref="G9:G47" si="1">G8-D9</f>
        <v>1036109.8229629686</v>
      </c>
      <c r="H9" s="18">
        <v>29614.16174897135</v>
      </c>
      <c r="I9" s="18">
        <f t="shared" ref="I9:I47" si="2">IF(H9="","",I8+H9)</f>
        <v>29614.16174897135</v>
      </c>
      <c r="J9" s="21">
        <f t="shared" ref="J9:J47" si="3">IF(H9="","",$J$8-I9)</f>
        <v>1036495.6612139973</v>
      </c>
    </row>
    <row r="10" spans="1:22" x14ac:dyDescent="0.35">
      <c r="A10" s="20" t="s">
        <v>16</v>
      </c>
      <c r="B10" s="17">
        <v>2</v>
      </c>
      <c r="C10" s="27">
        <v>44317</v>
      </c>
      <c r="D10" s="94">
        <f t="shared" si="0"/>
        <v>29231.551881302465</v>
      </c>
      <c r="E10" s="94">
        <v>768.44811869753505</v>
      </c>
      <c r="F10" s="18">
        <v>30000</v>
      </c>
      <c r="G10" s="19">
        <f t="shared" si="1"/>
        <v>1006878.2710816661</v>
      </c>
      <c r="H10" s="18">
        <v>29614.16174897135</v>
      </c>
      <c r="I10" s="18">
        <f t="shared" si="2"/>
        <v>59228.3234979427</v>
      </c>
      <c r="J10" s="21">
        <f t="shared" si="3"/>
        <v>1006881.499465026</v>
      </c>
    </row>
    <row r="11" spans="1:22" x14ac:dyDescent="0.35">
      <c r="A11" s="20" t="s">
        <v>16</v>
      </c>
      <c r="B11" s="17">
        <v>3</v>
      </c>
      <c r="C11" s="27">
        <v>44348</v>
      </c>
      <c r="D11" s="94">
        <f t="shared" si="0"/>
        <v>29253.231948947763</v>
      </c>
      <c r="E11" s="94">
        <v>746.76805105223571</v>
      </c>
      <c r="F11" s="18">
        <v>30000</v>
      </c>
      <c r="G11" s="19">
        <f t="shared" si="1"/>
        <v>977625.03913271835</v>
      </c>
      <c r="H11" s="18">
        <v>29614.16174897135</v>
      </c>
      <c r="I11" s="18">
        <f t="shared" si="2"/>
        <v>88842.485246914046</v>
      </c>
      <c r="J11" s="21">
        <f t="shared" si="3"/>
        <v>977267.33771605452</v>
      </c>
    </row>
    <row r="12" spans="1:22" s="6" customFormat="1" x14ac:dyDescent="0.35">
      <c r="A12" s="20"/>
      <c r="B12" s="17"/>
      <c r="C12" s="27"/>
      <c r="D12" s="94">
        <f>SUM(D9:D11)</f>
        <v>88484.783830250235</v>
      </c>
      <c r="E12" s="94">
        <f>SUM(E9:E11)</f>
        <v>1515.2161697497709</v>
      </c>
      <c r="F12" s="94">
        <f>SUM(F9:F11)</f>
        <v>90000</v>
      </c>
      <c r="G12" s="19"/>
      <c r="H12" s="94">
        <f>SUM(H9:H11)</f>
        <v>88842.485246914046</v>
      </c>
      <c r="I12" s="18"/>
      <c r="J12" s="21"/>
    </row>
    <row r="13" spans="1:22" x14ac:dyDescent="0.35">
      <c r="A13" s="20" t="s">
        <v>16</v>
      </c>
      <c r="B13" s="17">
        <v>4</v>
      </c>
      <c r="C13" s="27">
        <v>44378</v>
      </c>
      <c r="D13" s="95">
        <f t="shared" si="0"/>
        <v>29274.928095976567</v>
      </c>
      <c r="E13" s="95">
        <v>725.07190402343281</v>
      </c>
      <c r="F13" s="18">
        <v>30000</v>
      </c>
      <c r="G13" s="19">
        <f>G11-D13</f>
        <v>948350.11103674176</v>
      </c>
      <c r="H13" s="18">
        <v>29614.16174897135</v>
      </c>
      <c r="I13" s="18">
        <f>IF(H13="","",I11+H13)</f>
        <v>118456.6469958854</v>
      </c>
      <c r="J13" s="21">
        <f>IF(H13="","",$J$8-I13)</f>
        <v>947653.1759670832</v>
      </c>
    </row>
    <row r="14" spans="1:22" x14ac:dyDescent="0.35">
      <c r="A14" s="20" t="s">
        <v>16</v>
      </c>
      <c r="B14" s="17">
        <v>5</v>
      </c>
      <c r="C14" s="27">
        <v>44409</v>
      </c>
      <c r="D14" s="95">
        <f t="shared" si="0"/>
        <v>29296.640334314416</v>
      </c>
      <c r="E14" s="95">
        <v>703.35966568558342</v>
      </c>
      <c r="F14" s="18">
        <v>30000</v>
      </c>
      <c r="G14" s="19">
        <f t="shared" si="1"/>
        <v>919053.47070242732</v>
      </c>
      <c r="H14" s="18">
        <v>29614.16174897135</v>
      </c>
      <c r="I14" s="18">
        <f t="shared" si="2"/>
        <v>148070.80874485674</v>
      </c>
      <c r="J14" s="21">
        <f t="shared" si="3"/>
        <v>918039.01421811187</v>
      </c>
    </row>
    <row r="15" spans="1:22" x14ac:dyDescent="0.35">
      <c r="A15" s="20" t="s">
        <v>16</v>
      </c>
      <c r="B15" s="17">
        <v>6</v>
      </c>
      <c r="C15" s="27">
        <v>44440</v>
      </c>
      <c r="D15" s="95">
        <f t="shared" si="0"/>
        <v>29318.368675895701</v>
      </c>
      <c r="E15" s="95">
        <v>681.63132410430023</v>
      </c>
      <c r="F15" s="18">
        <v>30000</v>
      </c>
      <c r="G15" s="19">
        <f t="shared" si="1"/>
        <v>889735.10202653159</v>
      </c>
      <c r="H15" s="18">
        <v>29614.16174897135</v>
      </c>
      <c r="I15" s="18">
        <f t="shared" si="2"/>
        <v>177684.97049382809</v>
      </c>
      <c r="J15" s="21">
        <f t="shared" si="3"/>
        <v>888424.85246914055</v>
      </c>
    </row>
    <row r="16" spans="1:22" x14ac:dyDescent="0.35">
      <c r="A16" s="20" t="s">
        <v>16</v>
      </c>
      <c r="B16" s="17">
        <v>7</v>
      </c>
      <c r="C16" s="27">
        <v>44470</v>
      </c>
      <c r="D16" s="95">
        <f t="shared" si="0"/>
        <v>29340.113132663657</v>
      </c>
      <c r="E16" s="95">
        <v>659.88686733634438</v>
      </c>
      <c r="F16" s="18">
        <v>30000</v>
      </c>
      <c r="G16" s="19">
        <f t="shared" si="1"/>
        <v>860394.98889386794</v>
      </c>
      <c r="H16" s="18">
        <v>29614.16174897135</v>
      </c>
      <c r="I16" s="18">
        <f t="shared" si="2"/>
        <v>207299.13224279945</v>
      </c>
      <c r="J16" s="21">
        <f t="shared" si="3"/>
        <v>858810.69072016911</v>
      </c>
    </row>
    <row r="17" spans="1:10" x14ac:dyDescent="0.35">
      <c r="A17" s="20" t="s">
        <v>16</v>
      </c>
      <c r="B17" s="17">
        <v>8</v>
      </c>
      <c r="C17" s="27">
        <v>44501</v>
      </c>
      <c r="D17" s="95">
        <f t="shared" si="0"/>
        <v>29361.873716570382</v>
      </c>
      <c r="E17" s="95">
        <v>638.12628342961875</v>
      </c>
      <c r="F17" s="18">
        <v>30000</v>
      </c>
      <c r="G17" s="19">
        <f t="shared" si="1"/>
        <v>831033.1151772975</v>
      </c>
      <c r="H17" s="18">
        <v>29614.16174897135</v>
      </c>
      <c r="I17" s="18">
        <f t="shared" si="2"/>
        <v>236913.2939917708</v>
      </c>
      <c r="J17" s="21">
        <f t="shared" si="3"/>
        <v>829196.52897119778</v>
      </c>
    </row>
    <row r="18" spans="1:10" x14ac:dyDescent="0.35">
      <c r="A18" s="20" t="s">
        <v>16</v>
      </c>
      <c r="B18" s="17">
        <v>9</v>
      </c>
      <c r="C18" s="27">
        <v>44531</v>
      </c>
      <c r="D18" s="95">
        <f t="shared" si="0"/>
        <v>29383.650439576839</v>
      </c>
      <c r="E18" s="95">
        <v>616.34956042316242</v>
      </c>
      <c r="F18" s="18">
        <v>30000</v>
      </c>
      <c r="G18" s="19">
        <f t="shared" si="1"/>
        <v>801649.46473772067</v>
      </c>
      <c r="H18" s="18">
        <v>29614.16174897135</v>
      </c>
      <c r="I18" s="18">
        <f t="shared" si="2"/>
        <v>266527.45574074215</v>
      </c>
      <c r="J18" s="21">
        <f t="shared" si="3"/>
        <v>799582.36722222646</v>
      </c>
    </row>
    <row r="19" spans="1:10" x14ac:dyDescent="0.35">
      <c r="A19" s="20" t="s">
        <v>16</v>
      </c>
      <c r="B19" s="17">
        <v>10</v>
      </c>
      <c r="C19" s="27">
        <v>44562</v>
      </c>
      <c r="D19" s="95">
        <f t="shared" si="0"/>
        <v>29405.443313652857</v>
      </c>
      <c r="E19" s="95">
        <v>594.55668634714289</v>
      </c>
      <c r="F19" s="18">
        <v>30000</v>
      </c>
      <c r="G19" s="19">
        <f t="shared" si="1"/>
        <v>772244.02142406779</v>
      </c>
      <c r="H19" s="18">
        <v>29614.16174897135</v>
      </c>
      <c r="I19" s="18">
        <f t="shared" si="2"/>
        <v>296141.61748971348</v>
      </c>
      <c r="J19" s="21">
        <f t="shared" si="3"/>
        <v>769968.20547325513</v>
      </c>
    </row>
    <row r="20" spans="1:10" x14ac:dyDescent="0.35">
      <c r="A20" s="20" t="s">
        <v>16</v>
      </c>
      <c r="B20" s="17">
        <v>11</v>
      </c>
      <c r="C20" s="27">
        <v>44593</v>
      </c>
      <c r="D20" s="95">
        <f t="shared" si="0"/>
        <v>29427.252350777151</v>
      </c>
      <c r="E20" s="95">
        <v>572.74764922285033</v>
      </c>
      <c r="F20" s="18">
        <v>30000</v>
      </c>
      <c r="G20" s="19">
        <f t="shared" si="1"/>
        <v>742816.76907329063</v>
      </c>
      <c r="H20" s="18">
        <v>29614.16174897135</v>
      </c>
      <c r="I20" s="18">
        <f t="shared" si="2"/>
        <v>325755.7792386848</v>
      </c>
      <c r="J20" s="21">
        <f t="shared" si="3"/>
        <v>740354.04372428381</v>
      </c>
    </row>
    <row r="21" spans="1:10" x14ac:dyDescent="0.35">
      <c r="A21" s="20" t="s">
        <v>16</v>
      </c>
      <c r="B21" s="17">
        <v>12</v>
      </c>
      <c r="C21" s="27">
        <v>44621</v>
      </c>
      <c r="D21" s="95">
        <f t="shared" si="0"/>
        <v>29449.077562937309</v>
      </c>
      <c r="E21" s="95">
        <v>550.92243706269073</v>
      </c>
      <c r="F21" s="18">
        <v>30000</v>
      </c>
      <c r="G21" s="19">
        <f t="shared" si="1"/>
        <v>713367.69151035335</v>
      </c>
      <c r="H21" s="18">
        <v>29614.16174897135</v>
      </c>
      <c r="I21" s="18">
        <f t="shared" si="2"/>
        <v>355369.94098765613</v>
      </c>
      <c r="J21" s="21">
        <f t="shared" si="3"/>
        <v>710739.88197531248</v>
      </c>
    </row>
    <row r="22" spans="1:10" x14ac:dyDescent="0.35">
      <c r="A22" s="20" t="s">
        <v>16</v>
      </c>
      <c r="B22" s="17">
        <v>13</v>
      </c>
      <c r="C22" s="27">
        <v>44652</v>
      </c>
      <c r="D22" s="95">
        <f t="shared" si="0"/>
        <v>29470.918962129821</v>
      </c>
      <c r="E22" s="95">
        <v>529.08103787017887</v>
      </c>
      <c r="F22" s="18">
        <v>30000</v>
      </c>
      <c r="G22" s="19">
        <f t="shared" si="1"/>
        <v>683896.7725482235</v>
      </c>
      <c r="H22" s="18">
        <v>29614.16174897135</v>
      </c>
      <c r="I22" s="18">
        <f t="shared" si="2"/>
        <v>384984.10273662745</v>
      </c>
      <c r="J22" s="21">
        <f t="shared" si="3"/>
        <v>681125.72022634116</v>
      </c>
    </row>
    <row r="23" spans="1:10" x14ac:dyDescent="0.35">
      <c r="A23" s="20" t="s">
        <v>16</v>
      </c>
      <c r="B23" s="17">
        <v>14</v>
      </c>
      <c r="C23" s="27">
        <v>44682</v>
      </c>
      <c r="D23" s="95">
        <f t="shared" si="0"/>
        <v>29492.776560360067</v>
      </c>
      <c r="E23" s="95">
        <v>507.22343963993256</v>
      </c>
      <c r="F23" s="18">
        <v>30000</v>
      </c>
      <c r="G23" s="19">
        <f t="shared" si="1"/>
        <v>654403.9959878634</v>
      </c>
      <c r="H23" s="18">
        <v>29614.16174897135</v>
      </c>
      <c r="I23" s="18">
        <f t="shared" si="2"/>
        <v>414598.26448559877</v>
      </c>
      <c r="J23" s="21">
        <f t="shared" si="3"/>
        <v>651511.55847736984</v>
      </c>
    </row>
    <row r="24" spans="1:10" x14ac:dyDescent="0.35">
      <c r="A24" s="20" t="s">
        <v>16</v>
      </c>
      <c r="B24" s="17">
        <v>15</v>
      </c>
      <c r="C24" s="27">
        <v>44713</v>
      </c>
      <c r="D24" s="95">
        <f t="shared" si="0"/>
        <v>29514.650369642335</v>
      </c>
      <c r="E24" s="95">
        <v>485.34963035766543</v>
      </c>
      <c r="F24" s="18">
        <v>30000</v>
      </c>
      <c r="G24" s="19">
        <f t="shared" si="1"/>
        <v>624889.34561822109</v>
      </c>
      <c r="H24" s="18">
        <v>29614.16174897135</v>
      </c>
      <c r="I24" s="18">
        <f t="shared" si="2"/>
        <v>444212.4262345701</v>
      </c>
      <c r="J24" s="21">
        <f t="shared" si="3"/>
        <v>621897.39672839851</v>
      </c>
    </row>
    <row r="25" spans="1:10" s="6" customFormat="1" x14ac:dyDescent="0.35">
      <c r="A25" s="20"/>
      <c r="B25" s="17"/>
      <c r="C25" s="27"/>
      <c r="D25" s="95">
        <f>SUM(D13:D24)</f>
        <v>352735.69351449708</v>
      </c>
      <c r="E25" s="95">
        <f>SUM(E13:E24)</f>
        <v>7264.3064855029033</v>
      </c>
      <c r="F25" s="95">
        <f>SUM(F13:F24)</f>
        <v>360000</v>
      </c>
      <c r="G25" s="19"/>
      <c r="H25" s="95">
        <f>SUM(H13:H24)</f>
        <v>355369.94098765613</v>
      </c>
      <c r="I25" s="18"/>
      <c r="J25" s="21"/>
    </row>
    <row r="26" spans="1:10" x14ac:dyDescent="0.35">
      <c r="A26" s="20" t="s">
        <v>16</v>
      </c>
      <c r="B26" s="17">
        <v>16</v>
      </c>
      <c r="C26" s="27">
        <v>44743</v>
      </c>
      <c r="D26" s="96">
        <f t="shared" si="0"/>
        <v>29536.54040199982</v>
      </c>
      <c r="E26" s="96">
        <v>463.45959800018073</v>
      </c>
      <c r="F26" s="18">
        <v>30000</v>
      </c>
      <c r="G26" s="19">
        <f>G24-D26</f>
        <v>595352.80521622126</v>
      </c>
      <c r="H26" s="18">
        <v>29614.16174897135</v>
      </c>
      <c r="I26" s="18">
        <f>IF(H26="","",I24+H26)</f>
        <v>473826.58798354142</v>
      </c>
      <c r="J26" s="21">
        <f t="shared" si="3"/>
        <v>592283.23497942719</v>
      </c>
    </row>
    <row r="27" spans="1:10" x14ac:dyDescent="0.35">
      <c r="A27" s="20" t="s">
        <v>16</v>
      </c>
      <c r="B27" s="17">
        <v>17</v>
      </c>
      <c r="C27" s="27">
        <v>44774</v>
      </c>
      <c r="D27" s="96">
        <f t="shared" si="0"/>
        <v>29558.446669464636</v>
      </c>
      <c r="E27" s="96">
        <v>441.55333053536424</v>
      </c>
      <c r="F27" s="18">
        <v>30000</v>
      </c>
      <c r="G27" s="19">
        <f t="shared" si="1"/>
        <v>565794.35854675667</v>
      </c>
      <c r="H27" s="18">
        <v>29614.16174897135</v>
      </c>
      <c r="I27" s="18">
        <f t="shared" si="2"/>
        <v>503440.74973251275</v>
      </c>
      <c r="J27" s="21">
        <f t="shared" si="3"/>
        <v>562669.07323045586</v>
      </c>
    </row>
    <row r="28" spans="1:10" x14ac:dyDescent="0.35">
      <c r="A28" s="20" t="s">
        <v>16</v>
      </c>
      <c r="B28" s="17">
        <v>18</v>
      </c>
      <c r="C28" s="27">
        <v>44805</v>
      </c>
      <c r="D28" s="96">
        <f t="shared" si="0"/>
        <v>29580.369184077823</v>
      </c>
      <c r="E28" s="96">
        <v>419.63081592217799</v>
      </c>
      <c r="F28" s="18">
        <v>30000</v>
      </c>
      <c r="G28" s="19">
        <f t="shared" si="1"/>
        <v>536213.98936267884</v>
      </c>
      <c r="H28" s="18">
        <v>29614.16174897135</v>
      </c>
      <c r="I28" s="18">
        <f t="shared" si="2"/>
        <v>533054.91148148407</v>
      </c>
      <c r="J28" s="21">
        <f t="shared" si="3"/>
        <v>533054.91148148454</v>
      </c>
    </row>
    <row r="29" spans="1:10" x14ac:dyDescent="0.35">
      <c r="A29" s="20" t="s">
        <v>16</v>
      </c>
      <c r="B29" s="17">
        <v>19</v>
      </c>
      <c r="C29" s="27">
        <v>44835</v>
      </c>
      <c r="D29" s="96">
        <f t="shared" si="0"/>
        <v>29602.307957889345</v>
      </c>
      <c r="E29" s="96">
        <v>397.69204211065352</v>
      </c>
      <c r="F29" s="18">
        <v>30000</v>
      </c>
      <c r="G29" s="19">
        <f t="shared" si="1"/>
        <v>506611.6814047895</v>
      </c>
      <c r="H29" s="18">
        <v>29614.16174897135</v>
      </c>
      <c r="I29" s="18">
        <f t="shared" si="2"/>
        <v>562669.0732304554</v>
      </c>
      <c r="J29" s="21">
        <f t="shared" si="3"/>
        <v>503440.74973251321</v>
      </c>
    </row>
    <row r="30" spans="1:10" x14ac:dyDescent="0.35">
      <c r="A30" s="20" t="s">
        <v>16</v>
      </c>
      <c r="B30" s="17">
        <v>20</v>
      </c>
      <c r="C30" s="27">
        <v>44866</v>
      </c>
      <c r="D30" s="96">
        <f t="shared" si="0"/>
        <v>29624.263002958116</v>
      </c>
      <c r="E30" s="96">
        <v>375.73699704188562</v>
      </c>
      <c r="F30" s="18">
        <v>30000</v>
      </c>
      <c r="G30" s="19">
        <f t="shared" si="1"/>
        <v>476987.41840183141</v>
      </c>
      <c r="H30" s="18">
        <v>29614.16174897135</v>
      </c>
      <c r="I30" s="18">
        <f t="shared" si="2"/>
        <v>592283.23497942672</v>
      </c>
      <c r="J30" s="21">
        <f t="shared" si="3"/>
        <v>473826.58798354189</v>
      </c>
    </row>
    <row r="31" spans="1:10" x14ac:dyDescent="0.35">
      <c r="A31" s="20" t="s">
        <v>16</v>
      </c>
      <c r="B31" s="17">
        <v>21</v>
      </c>
      <c r="C31" s="27">
        <v>44896</v>
      </c>
      <c r="D31" s="96">
        <f t="shared" si="0"/>
        <v>29646.234331351974</v>
      </c>
      <c r="E31" s="96">
        <v>353.76566864802504</v>
      </c>
      <c r="F31" s="18">
        <v>30000</v>
      </c>
      <c r="G31" s="19">
        <f t="shared" si="1"/>
        <v>447341.18407047942</v>
      </c>
      <c r="H31" s="18">
        <v>29614.16174897135</v>
      </c>
      <c r="I31" s="18">
        <f t="shared" si="2"/>
        <v>621897.39672839805</v>
      </c>
      <c r="J31" s="21">
        <f t="shared" si="3"/>
        <v>444212.42623457056</v>
      </c>
    </row>
    <row r="32" spans="1:10" x14ac:dyDescent="0.35">
      <c r="A32" s="20" t="s">
        <v>16</v>
      </c>
      <c r="B32" s="17">
        <v>22</v>
      </c>
      <c r="C32" s="27">
        <v>44927</v>
      </c>
      <c r="D32" s="96">
        <f t="shared" si="0"/>
        <v>29668.221955147728</v>
      </c>
      <c r="E32" s="96">
        <v>331.77804485227233</v>
      </c>
      <c r="F32" s="18">
        <v>30000</v>
      </c>
      <c r="G32" s="19">
        <f t="shared" si="1"/>
        <v>417672.96211533167</v>
      </c>
      <c r="H32" s="18">
        <v>29614.16174897135</v>
      </c>
      <c r="I32" s="18">
        <f t="shared" si="2"/>
        <v>651511.55847736937</v>
      </c>
      <c r="J32" s="21">
        <f t="shared" si="3"/>
        <v>414598.26448559924</v>
      </c>
    </row>
    <row r="33" spans="1:10" x14ac:dyDescent="0.35">
      <c r="A33" s="20" t="s">
        <v>16</v>
      </c>
      <c r="B33" s="17">
        <v>23</v>
      </c>
      <c r="C33" s="27">
        <v>44958</v>
      </c>
      <c r="D33" s="96">
        <f t="shared" si="0"/>
        <v>29690.22588643113</v>
      </c>
      <c r="E33" s="96">
        <v>309.77411356887109</v>
      </c>
      <c r="F33" s="18">
        <v>30000</v>
      </c>
      <c r="G33" s="19">
        <f t="shared" si="1"/>
        <v>387982.73622890055</v>
      </c>
      <c r="H33" s="18">
        <v>29614.16174897135</v>
      </c>
      <c r="I33" s="18">
        <f t="shared" si="2"/>
        <v>681125.72022634069</v>
      </c>
      <c r="J33" s="21">
        <f t="shared" si="3"/>
        <v>384984.10273662792</v>
      </c>
    </row>
    <row r="34" spans="1:10" x14ac:dyDescent="0.35">
      <c r="A34" s="20" t="s">
        <v>16</v>
      </c>
      <c r="B34" s="17">
        <v>24</v>
      </c>
      <c r="C34" s="27">
        <v>44986</v>
      </c>
      <c r="D34" s="96">
        <f t="shared" si="0"/>
        <v>29712.246137296897</v>
      </c>
      <c r="E34" s="96">
        <v>287.75386270310133</v>
      </c>
      <c r="F34" s="18">
        <v>30000</v>
      </c>
      <c r="G34" s="19">
        <f t="shared" si="1"/>
        <v>358270.49009160366</v>
      </c>
      <c r="H34" s="18">
        <v>29614.16174897135</v>
      </c>
      <c r="I34" s="18">
        <f t="shared" si="2"/>
        <v>710739.88197531202</v>
      </c>
      <c r="J34" s="21">
        <f t="shared" si="3"/>
        <v>355369.94098765659</v>
      </c>
    </row>
    <row r="35" spans="1:10" x14ac:dyDescent="0.35">
      <c r="A35" s="20" t="s">
        <v>16</v>
      </c>
      <c r="B35" s="17">
        <v>25</v>
      </c>
      <c r="C35" s="27">
        <v>45017</v>
      </c>
      <c r="D35" s="96">
        <f t="shared" si="0"/>
        <v>29734.282719848728</v>
      </c>
      <c r="E35" s="96">
        <v>265.7172801512728</v>
      </c>
      <c r="F35" s="18">
        <v>30000</v>
      </c>
      <c r="G35" s="19">
        <f t="shared" si="1"/>
        <v>328536.20737175492</v>
      </c>
      <c r="H35" s="18">
        <v>29614.16174897135</v>
      </c>
      <c r="I35" s="18">
        <f t="shared" si="2"/>
        <v>740354.04372428334</v>
      </c>
      <c r="J35" s="21">
        <f t="shared" si="3"/>
        <v>325755.77923868527</v>
      </c>
    </row>
    <row r="36" spans="1:10" x14ac:dyDescent="0.35">
      <c r="A36" s="20" t="s">
        <v>16</v>
      </c>
      <c r="B36" s="17">
        <v>26</v>
      </c>
      <c r="C36" s="27">
        <v>45047</v>
      </c>
      <c r="D36" s="96">
        <f t="shared" si="0"/>
        <v>29756.335646199281</v>
      </c>
      <c r="E36" s="96">
        <v>243.66435380071832</v>
      </c>
      <c r="F36" s="18">
        <v>30000</v>
      </c>
      <c r="G36" s="19">
        <f t="shared" si="1"/>
        <v>298779.87172555563</v>
      </c>
      <c r="H36" s="18">
        <v>29614.16174897135</v>
      </c>
      <c r="I36" s="18">
        <f t="shared" si="2"/>
        <v>769968.20547325467</v>
      </c>
      <c r="J36" s="21">
        <f t="shared" si="3"/>
        <v>296141.61748971394</v>
      </c>
    </row>
    <row r="37" spans="1:10" x14ac:dyDescent="0.35">
      <c r="A37" s="20" t="s">
        <v>16</v>
      </c>
      <c r="B37" s="17">
        <v>27</v>
      </c>
      <c r="C37" s="27">
        <v>45078</v>
      </c>
      <c r="D37" s="96">
        <f t="shared" si="0"/>
        <v>29778.404928470212</v>
      </c>
      <c r="E37" s="96">
        <v>221.59507152978719</v>
      </c>
      <c r="F37" s="18">
        <v>30000</v>
      </c>
      <c r="G37" s="19">
        <f t="shared" si="1"/>
        <v>269001.46679708542</v>
      </c>
      <c r="H37" s="18">
        <v>29614.16174897135</v>
      </c>
      <c r="I37" s="18">
        <f t="shared" si="2"/>
        <v>799582.36722222599</v>
      </c>
      <c r="J37" s="21">
        <f t="shared" si="3"/>
        <v>266527.45574074262</v>
      </c>
    </row>
    <row r="38" spans="1:10" s="6" customFormat="1" x14ac:dyDescent="0.35">
      <c r="A38" s="20"/>
      <c r="B38" s="17"/>
      <c r="C38" s="27"/>
      <c r="D38" s="96">
        <f>SUM(D26:D37)</f>
        <v>355887.87882113567</v>
      </c>
      <c r="E38" s="96">
        <f>SUM(E26:E37)</f>
        <v>4112.1211788643104</v>
      </c>
      <c r="F38" s="96">
        <f>SUM(F26:F37)</f>
        <v>360000</v>
      </c>
      <c r="G38" s="19"/>
      <c r="H38" s="96">
        <f>SUM(H26:H37)</f>
        <v>355369.94098765613</v>
      </c>
      <c r="I38" s="18"/>
      <c r="J38" s="21"/>
    </row>
    <row r="39" spans="1:10" x14ac:dyDescent="0.35">
      <c r="A39" s="20" t="s">
        <v>16</v>
      </c>
      <c r="B39" s="17">
        <v>28</v>
      </c>
      <c r="C39" s="27">
        <v>45108</v>
      </c>
      <c r="D39" s="98">
        <f t="shared" si="0"/>
        <v>29800.49057879216</v>
      </c>
      <c r="E39" s="98">
        <v>199.50942120783844</v>
      </c>
      <c r="F39" s="18">
        <v>30000</v>
      </c>
      <c r="G39" s="19">
        <f>G37-D39</f>
        <v>239200.97621829325</v>
      </c>
      <c r="H39" s="18">
        <v>29614.16174897135</v>
      </c>
      <c r="I39" s="18">
        <f>IF(H39="","",I37+H39)</f>
        <v>829196.52897119732</v>
      </c>
      <c r="J39" s="21">
        <f t="shared" si="3"/>
        <v>236913.29399177129</v>
      </c>
    </row>
    <row r="40" spans="1:10" x14ac:dyDescent="0.35">
      <c r="A40" s="20" t="s">
        <v>16</v>
      </c>
      <c r="B40" s="17">
        <v>29</v>
      </c>
      <c r="C40" s="27">
        <v>45139</v>
      </c>
      <c r="D40" s="98">
        <f t="shared" si="0"/>
        <v>29822.592609304767</v>
      </c>
      <c r="E40" s="98">
        <v>177.40739069523428</v>
      </c>
      <c r="F40" s="18">
        <v>30000</v>
      </c>
      <c r="G40" s="19">
        <f t="shared" si="1"/>
        <v>209378.38360898849</v>
      </c>
      <c r="H40" s="18">
        <v>29614.16174897135</v>
      </c>
      <c r="I40" s="18">
        <f t="shared" si="2"/>
        <v>858810.69072016864</v>
      </c>
      <c r="J40" s="21">
        <f t="shared" si="3"/>
        <v>207299.13224279997</v>
      </c>
    </row>
    <row r="41" spans="1:10" x14ac:dyDescent="0.35">
      <c r="A41" s="20" t="s">
        <v>16</v>
      </c>
      <c r="B41" s="17">
        <v>30</v>
      </c>
      <c r="C41" s="27">
        <v>45170</v>
      </c>
      <c r="D41" s="98">
        <f t="shared" si="0"/>
        <v>29844.711032156665</v>
      </c>
      <c r="E41" s="98">
        <v>155.28896784333324</v>
      </c>
      <c r="F41" s="18">
        <v>30000</v>
      </c>
      <c r="G41" s="19">
        <f t="shared" si="1"/>
        <v>179533.67257683183</v>
      </c>
      <c r="H41" s="18">
        <v>29614.16174897135</v>
      </c>
      <c r="I41" s="18">
        <f t="shared" si="2"/>
        <v>888424.85246913997</v>
      </c>
      <c r="J41" s="21">
        <f t="shared" si="3"/>
        <v>177684.97049382864</v>
      </c>
    </row>
    <row r="42" spans="1:10" x14ac:dyDescent="0.35">
      <c r="A42" s="20" t="s">
        <v>16</v>
      </c>
      <c r="B42" s="17">
        <v>31</v>
      </c>
      <c r="C42" s="27">
        <v>45200</v>
      </c>
      <c r="D42" s="98">
        <f t="shared" si="0"/>
        <v>29866.845859505516</v>
      </c>
      <c r="E42" s="98">
        <v>133.15414049448373</v>
      </c>
      <c r="F42" s="18">
        <v>30000</v>
      </c>
      <c r="G42" s="19">
        <f t="shared" si="1"/>
        <v>149666.8267173263</v>
      </c>
      <c r="H42" s="18">
        <v>29614.16174897135</v>
      </c>
      <c r="I42" s="18">
        <f t="shared" si="2"/>
        <v>918039.01421811129</v>
      </c>
      <c r="J42" s="21">
        <f t="shared" si="3"/>
        <v>148070.80874485732</v>
      </c>
    </row>
    <row r="43" spans="1:10" x14ac:dyDescent="0.35">
      <c r="A43" s="20" t="s">
        <v>16</v>
      </c>
      <c r="B43" s="17">
        <v>32</v>
      </c>
      <c r="C43" s="27">
        <v>45231</v>
      </c>
      <c r="D43" s="98">
        <f t="shared" si="0"/>
        <v>29888.997103517984</v>
      </c>
      <c r="E43" s="98">
        <v>111.00289648201714</v>
      </c>
      <c r="F43" s="18">
        <v>30000</v>
      </c>
      <c r="G43" s="19">
        <f t="shared" si="1"/>
        <v>119777.82961380831</v>
      </c>
      <c r="H43" s="18">
        <v>29614.16174897135</v>
      </c>
      <c r="I43" s="18">
        <f t="shared" si="2"/>
        <v>947653.17596708261</v>
      </c>
      <c r="J43" s="21">
        <f t="shared" si="3"/>
        <v>118456.646995886</v>
      </c>
    </row>
    <row r="44" spans="1:10" x14ac:dyDescent="0.35">
      <c r="A44" s="20" t="s">
        <v>16</v>
      </c>
      <c r="B44" s="17">
        <v>33</v>
      </c>
      <c r="C44" s="27">
        <v>45261</v>
      </c>
      <c r="D44" s="98">
        <f t="shared" si="0"/>
        <v>29911.164776369758</v>
      </c>
      <c r="E44" s="98">
        <v>88.835223630241302</v>
      </c>
      <c r="F44" s="18">
        <v>30000</v>
      </c>
      <c r="G44" s="19">
        <f t="shared" si="1"/>
        <v>89866.664837438555</v>
      </c>
      <c r="H44" s="18">
        <v>29614.16174897135</v>
      </c>
      <c r="I44" s="18">
        <f t="shared" si="2"/>
        <v>977267.33771605394</v>
      </c>
      <c r="J44" s="21">
        <f t="shared" si="3"/>
        <v>88842.485246914672</v>
      </c>
    </row>
    <row r="45" spans="1:10" x14ac:dyDescent="0.35">
      <c r="A45" s="20" t="s">
        <v>16</v>
      </c>
      <c r="B45" s="17">
        <v>34</v>
      </c>
      <c r="C45" s="27">
        <v>45292</v>
      </c>
      <c r="D45" s="98">
        <f t="shared" si="0"/>
        <v>29933.348890245565</v>
      </c>
      <c r="E45" s="98">
        <v>66.651109754433719</v>
      </c>
      <c r="F45" s="18">
        <v>30000</v>
      </c>
      <c r="G45" s="19">
        <f t="shared" si="1"/>
        <v>59933.31594719299</v>
      </c>
      <c r="H45" s="18">
        <v>29614.16174897135</v>
      </c>
      <c r="I45" s="18">
        <f t="shared" si="2"/>
        <v>1006881.4994650253</v>
      </c>
      <c r="J45" s="21">
        <f t="shared" si="3"/>
        <v>59228.323497943347</v>
      </c>
    </row>
    <row r="46" spans="1:10" s="23" customFormat="1" x14ac:dyDescent="0.35">
      <c r="A46" s="6"/>
      <c r="B46" s="17">
        <v>35</v>
      </c>
      <c r="C46" s="27">
        <v>45323</v>
      </c>
      <c r="D46" s="98">
        <f t="shared" si="0"/>
        <v>29955.549457339166</v>
      </c>
      <c r="E46" s="98">
        <v>44.450542660834927</v>
      </c>
      <c r="F46" s="18">
        <v>30000</v>
      </c>
      <c r="G46" s="19">
        <f t="shared" si="1"/>
        <v>29977.766489853824</v>
      </c>
      <c r="H46" s="18">
        <v>29614.16174897135</v>
      </c>
      <c r="I46" s="18">
        <f t="shared" si="2"/>
        <v>1036495.6612139966</v>
      </c>
      <c r="J46" s="21">
        <f t="shared" si="3"/>
        <v>29614.161748972023</v>
      </c>
    </row>
    <row r="47" spans="1:10" x14ac:dyDescent="0.35">
      <c r="B47" s="17">
        <v>36</v>
      </c>
      <c r="C47" s="27">
        <v>45352</v>
      </c>
      <c r="D47" s="98">
        <f t="shared" si="0"/>
        <v>29977.766489853359</v>
      </c>
      <c r="E47" s="98">
        <v>22.23351014664172</v>
      </c>
      <c r="F47" s="18">
        <v>30000</v>
      </c>
      <c r="G47" s="19">
        <f t="shared" si="1"/>
        <v>4.6566128730773926E-10</v>
      </c>
      <c r="H47" s="18">
        <v>29614.16174897135</v>
      </c>
      <c r="I47" s="18">
        <f t="shared" si="2"/>
        <v>1066109.8229629679</v>
      </c>
      <c r="J47" s="21">
        <f t="shared" si="3"/>
        <v>6.9849193096160889E-10</v>
      </c>
    </row>
    <row r="48" spans="1:10" s="6" customFormat="1" ht="15" thickBot="1" x14ac:dyDescent="0.4">
      <c r="B48" s="17"/>
      <c r="C48" s="97"/>
      <c r="D48" s="98">
        <f>SUM(D39:D47)</f>
        <v>269001.46679708496</v>
      </c>
      <c r="E48" s="98">
        <f>SUM(E39:E47)</f>
        <v>998.5332029150585</v>
      </c>
      <c r="F48" s="98">
        <f>SUM(F39:F47)</f>
        <v>270000</v>
      </c>
      <c r="G48" s="18"/>
      <c r="H48" s="98">
        <f>SUM(H39:H47)</f>
        <v>266527.45574074215</v>
      </c>
      <c r="I48" s="18"/>
      <c r="J48" s="18"/>
    </row>
    <row r="49" spans="2:10" ht="15" thickBot="1" x14ac:dyDescent="0.4">
      <c r="B49" s="24" t="s">
        <v>17</v>
      </c>
      <c r="C49" s="24"/>
      <c r="D49" s="25">
        <f>SUM(D9:D11)+SUM(D13:D24)+SUM(D26:D37)+SUM(D39:D47)</f>
        <v>1066109.8229629679</v>
      </c>
      <c r="E49" s="25">
        <f>SUM(E9:E11)+SUM(E13:E24)+SUM(E26:E37)+SUM(E39:E47)</f>
        <v>13890.177037032043</v>
      </c>
      <c r="F49" s="25">
        <f>SUM(F9:F11)+SUM(F13:F24)+SUM(F26:F37)+SUM(F39:F47)</f>
        <v>1080000</v>
      </c>
      <c r="G49" s="28"/>
      <c r="H49" s="25">
        <f>SUM(H9:H11)+SUM(H13:H24)+SUM(H26:H37)+SUM(H39:H47)</f>
        <v>1066109.8229629684</v>
      </c>
      <c r="I49" s="24"/>
      <c r="J49" s="24"/>
    </row>
    <row r="50" spans="2:10" ht="15" thickTop="1" x14ac:dyDescent="0.35"/>
    <row r="51" spans="2:10" x14ac:dyDescent="0.35">
      <c r="H51" s="82"/>
    </row>
  </sheetData>
  <pageMargins left="0.7" right="0.7" top="0.75" bottom="0.75" header="0.3" footer="0.3"/>
  <pageSetup scale="47" fitToHeight="0" orientation="landscape" r:id="rId1"/>
  <headerFooter differentFirst="1">
    <oddHeader>&amp;CIndividual Lease Amortization Schedule</oddHeader>
    <oddFooter>&amp;LSource: Washington State Facilities Portfolio Management Tool
9/20/2021 10:35 AM&amp;RPage &amp;P</oddFooter>
    <firstFooter>&amp;LSource: Washington State Facilities Portfolio Management Tool
9/20/2021 10:35 AM&amp;RPage &amp;P</first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FE103-95CB-4523-BDA5-BFF8BD8465D9}">
  <sheetPr>
    <pageSetUpPr fitToPage="1"/>
  </sheetPr>
  <dimension ref="A1:V7"/>
  <sheetViews>
    <sheetView zoomScaleNormal="100" workbookViewId="0"/>
  </sheetViews>
  <sheetFormatPr defaultColWidth="9.08984375" defaultRowHeight="14.5" x14ac:dyDescent="0.35"/>
  <cols>
    <col min="1" max="1" width="16.6328125" style="6" customWidth="1"/>
    <col min="2" max="2" width="11.6328125" style="6" customWidth="1"/>
    <col min="3" max="3" width="9" style="6" customWidth="1"/>
    <col min="4" max="4" width="27" style="6" customWidth="1"/>
    <col min="5" max="5" width="11.6328125" style="6" customWidth="1"/>
    <col min="6" max="6" width="13.6328125" style="6" customWidth="1"/>
    <col min="7" max="11" width="14.6328125" style="6" customWidth="1"/>
    <col min="12" max="16384" width="9.08984375" style="6"/>
  </cols>
  <sheetData>
    <row r="1" spans="1:22" ht="26" x14ac:dyDescent="0.6">
      <c r="A1" s="1" t="s">
        <v>67</v>
      </c>
      <c r="B1" s="1"/>
      <c r="C1" s="1"/>
      <c r="D1" s="1"/>
      <c r="E1" s="1"/>
      <c r="F1" s="1"/>
      <c r="G1" s="1"/>
      <c r="H1" s="1"/>
      <c r="I1" s="1"/>
      <c r="J1" s="1"/>
      <c r="K1" s="1"/>
      <c r="M1" s="78" t="s">
        <v>126</v>
      </c>
      <c r="N1" s="66"/>
      <c r="O1" s="66"/>
      <c r="P1" s="66"/>
      <c r="Q1" s="66"/>
      <c r="R1" s="66"/>
      <c r="S1" s="66"/>
      <c r="T1" s="66"/>
      <c r="U1" s="66"/>
      <c r="V1" s="66"/>
    </row>
    <row r="2" spans="1:22" ht="15.5" x14ac:dyDescent="0.35">
      <c r="A2" s="32" t="s">
        <v>128</v>
      </c>
      <c r="B2" s="2"/>
      <c r="C2" s="2"/>
      <c r="D2" s="2"/>
      <c r="E2" s="2"/>
      <c r="F2" s="2"/>
      <c r="G2" s="2"/>
      <c r="H2" s="2"/>
      <c r="I2" s="2"/>
      <c r="J2" s="2"/>
      <c r="M2" s="60"/>
    </row>
    <row r="3" spans="1:22" x14ac:dyDescent="0.35">
      <c r="A3" s="32"/>
      <c r="B3" s="2"/>
      <c r="C3" s="2"/>
      <c r="D3" s="2"/>
      <c r="E3" s="2"/>
      <c r="F3" s="2"/>
      <c r="G3" s="2"/>
      <c r="H3" s="2"/>
      <c r="I3" s="2"/>
      <c r="J3" s="2"/>
    </row>
    <row r="4" spans="1:22" ht="29" x14ac:dyDescent="0.35">
      <c r="A4" s="41" t="s">
        <v>2</v>
      </c>
      <c r="B4" s="41" t="s">
        <v>1</v>
      </c>
      <c r="C4" s="41" t="s">
        <v>66</v>
      </c>
      <c r="D4" s="41" t="s">
        <v>65</v>
      </c>
      <c r="E4" s="41" t="s">
        <v>64</v>
      </c>
      <c r="F4" s="41" t="s">
        <v>63</v>
      </c>
      <c r="G4" s="41" t="s">
        <v>9</v>
      </c>
      <c r="H4" s="41" t="s">
        <v>10</v>
      </c>
      <c r="I4" s="41" t="s">
        <v>62</v>
      </c>
      <c r="J4" s="41" t="s">
        <v>61</v>
      </c>
      <c r="K4" s="41" t="s">
        <v>60</v>
      </c>
    </row>
    <row r="5" spans="1:22" x14ac:dyDescent="0.35">
      <c r="A5" s="40" t="s">
        <v>124</v>
      </c>
      <c r="B5" s="40" t="s">
        <v>18</v>
      </c>
      <c r="C5" s="39" t="s">
        <v>19</v>
      </c>
      <c r="D5" s="39" t="s">
        <v>127</v>
      </c>
      <c r="E5" s="39" t="s">
        <v>59</v>
      </c>
      <c r="F5" s="39"/>
      <c r="G5" s="79">
        <v>352735.69</v>
      </c>
      <c r="H5" s="79">
        <v>7264.31</v>
      </c>
      <c r="I5" s="79">
        <v>360000</v>
      </c>
      <c r="J5" s="79">
        <v>463.46</v>
      </c>
      <c r="K5" s="79">
        <v>355369.94</v>
      </c>
    </row>
    <row r="6" spans="1:22" s="23" customFormat="1" ht="15" thickBot="1" x14ac:dyDescent="0.4">
      <c r="A6" s="38" t="s">
        <v>58</v>
      </c>
      <c r="B6" s="37"/>
      <c r="C6" s="37"/>
      <c r="D6" s="37"/>
      <c r="E6" s="37"/>
      <c r="F6" s="36"/>
      <c r="G6" s="36">
        <f>SUM(G5:G5)</f>
        <v>352735.69</v>
      </c>
      <c r="H6" s="36">
        <f>SUM(H5:H5)</f>
        <v>7264.31</v>
      </c>
      <c r="I6" s="36">
        <f>SUM(I5:I5)</f>
        <v>360000</v>
      </c>
      <c r="J6" s="36">
        <f>SUM(J5:J5)</f>
        <v>463.46</v>
      </c>
      <c r="K6" s="36">
        <f>SUM(K5:K5)</f>
        <v>355369.94</v>
      </c>
    </row>
    <row r="7" spans="1:22" ht="15" thickTop="1" x14ac:dyDescent="0.35"/>
  </sheetData>
  <pageMargins left="0.7" right="0.7" top="0.75" bottom="0.75" header="0.3" footer="0.3"/>
  <pageSetup scale="76" fitToHeight="0" orientation="landscape" horizontalDpi="200" verticalDpi="200" r:id="rId1"/>
  <headerFooter differentFirst="1">
    <oddHeader>&amp;CLease Accounting Activity for Agency 500 - Apple Commission</oddHeader>
    <oddFooter>&amp;LSource: Washington State Facilities Portfolio Management Tool
9/20/2021 10:50 AM&amp;RPage &amp;P</oddFooter>
    <firstFooter>&amp;LSource: Washington State Facilities Portfolio Management Tool
9/20/2021 10:50 AM&amp;RPage &amp;P</first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91528E-BAEE-4B9C-B632-E41AC493CB57}">
  <sheetPr>
    <pageSetUpPr fitToPage="1"/>
  </sheetPr>
  <dimension ref="A1:Z7"/>
  <sheetViews>
    <sheetView zoomScale="80" zoomScaleNormal="80" workbookViewId="0"/>
  </sheetViews>
  <sheetFormatPr defaultColWidth="9.08984375" defaultRowHeight="14.5" x14ac:dyDescent="0.35"/>
  <cols>
    <col min="1" max="1" width="8.984375E-2" style="6" customWidth="1"/>
    <col min="2" max="2" width="13.6328125" style="6" customWidth="1"/>
    <col min="3" max="3" width="10.08984375" style="6" customWidth="1"/>
    <col min="4" max="4" width="11.08984375" style="6" customWidth="1"/>
    <col min="5" max="5" width="27" style="6" customWidth="1"/>
    <col min="6" max="6" width="12.6328125" style="6" customWidth="1"/>
    <col min="7" max="7" width="10.90625" style="6" customWidth="1"/>
    <col min="8" max="9" width="11" style="6" customWidth="1"/>
    <col min="10" max="10" width="9.08984375" style="6"/>
    <col min="11" max="11" width="13" style="6" customWidth="1"/>
    <col min="12" max="15" width="19.08984375" style="6" customWidth="1"/>
    <col min="16" max="16384" width="9.08984375" style="6"/>
  </cols>
  <sheetData>
    <row r="1" spans="1:26" ht="26" x14ac:dyDescent="0.6">
      <c r="A1" s="1" t="s">
        <v>84</v>
      </c>
      <c r="B1" s="1"/>
      <c r="C1" s="1"/>
      <c r="D1" s="1"/>
      <c r="E1" s="1"/>
      <c r="F1" s="1"/>
      <c r="G1" s="1"/>
      <c r="H1" s="1"/>
      <c r="I1" s="1"/>
      <c r="J1" s="1"/>
      <c r="K1" s="1"/>
      <c r="L1" s="1"/>
      <c r="M1" s="1"/>
      <c r="N1" s="1"/>
      <c r="O1" s="1"/>
      <c r="Q1" s="78" t="s">
        <v>126</v>
      </c>
      <c r="R1" s="66"/>
      <c r="S1" s="66"/>
      <c r="T1" s="66"/>
      <c r="U1" s="66"/>
      <c r="V1" s="66"/>
      <c r="W1" s="66"/>
      <c r="X1" s="66"/>
      <c r="Y1" s="66"/>
      <c r="Z1" s="66"/>
    </row>
    <row r="2" spans="1:26" ht="15.5" x14ac:dyDescent="0.35">
      <c r="A2" s="2" t="s">
        <v>85</v>
      </c>
      <c r="B2" s="2" t="s">
        <v>129</v>
      </c>
      <c r="C2" s="2"/>
      <c r="D2" s="2"/>
      <c r="E2" s="2"/>
      <c r="F2" s="2"/>
      <c r="G2" s="2"/>
      <c r="H2" s="2"/>
      <c r="I2" s="2"/>
      <c r="Q2" s="60"/>
    </row>
    <row r="3" spans="1:26" x14ac:dyDescent="0.35">
      <c r="B3" s="2"/>
      <c r="C3" s="2"/>
      <c r="D3" s="2"/>
      <c r="E3" s="2"/>
      <c r="F3" s="2"/>
      <c r="G3" s="2"/>
      <c r="H3" s="2"/>
      <c r="I3" s="2"/>
    </row>
    <row r="4" spans="1:26" ht="29" x14ac:dyDescent="0.35">
      <c r="B4" s="41" t="s">
        <v>2</v>
      </c>
      <c r="C4" s="41" t="s">
        <v>1</v>
      </c>
      <c r="D4" s="41" t="s">
        <v>3</v>
      </c>
      <c r="E4" s="41" t="s">
        <v>65</v>
      </c>
      <c r="F4" s="41" t="s">
        <v>64</v>
      </c>
      <c r="G4" s="41" t="s">
        <v>63</v>
      </c>
      <c r="H4" s="41" t="s">
        <v>86</v>
      </c>
      <c r="I4" s="41" t="s">
        <v>87</v>
      </c>
      <c r="J4" s="41" t="s">
        <v>4</v>
      </c>
      <c r="K4" s="41" t="s">
        <v>5</v>
      </c>
      <c r="L4" s="41" t="s">
        <v>15</v>
      </c>
      <c r="M4" s="41" t="s">
        <v>14</v>
      </c>
      <c r="N4" s="41" t="s">
        <v>88</v>
      </c>
      <c r="O4" s="41" t="s">
        <v>89</v>
      </c>
    </row>
    <row r="5" spans="1:26" x14ac:dyDescent="0.35">
      <c r="B5" s="40" t="s">
        <v>124</v>
      </c>
      <c r="C5" s="40" t="s">
        <v>18</v>
      </c>
      <c r="D5" s="44" t="s">
        <v>19</v>
      </c>
      <c r="E5" s="44" t="s">
        <v>127</v>
      </c>
      <c r="F5" s="44" t="s">
        <v>59</v>
      </c>
      <c r="G5" s="44"/>
      <c r="H5" s="45">
        <v>44287</v>
      </c>
      <c r="I5" s="45">
        <v>45382</v>
      </c>
      <c r="J5" s="39">
        <v>3</v>
      </c>
      <c r="K5" s="39"/>
      <c r="L5" s="18">
        <v>1066109.8229629686</v>
      </c>
      <c r="M5" s="18">
        <v>444212.43</v>
      </c>
      <c r="N5" s="18">
        <v>621897.4</v>
      </c>
      <c r="O5" s="18">
        <v>624889.35</v>
      </c>
    </row>
    <row r="6" spans="1:26" s="23" customFormat="1" ht="15" thickBot="1" x14ac:dyDescent="0.4">
      <c r="C6" s="46"/>
      <c r="D6" s="46"/>
      <c r="E6" s="46"/>
      <c r="F6" s="47"/>
      <c r="G6" s="47"/>
      <c r="L6" s="37">
        <f>SUM(L5:L5)</f>
        <v>1066109.8229629686</v>
      </c>
      <c r="M6" s="37">
        <f>SUM(M5:M5)</f>
        <v>444212.43</v>
      </c>
      <c r="N6" s="37">
        <f>SUM(N5:N5)</f>
        <v>621897.4</v>
      </c>
      <c r="O6" s="37">
        <f>SUM(O5:O5)</f>
        <v>624889.35</v>
      </c>
    </row>
    <row r="7" spans="1:26" ht="15" thickTop="1" x14ac:dyDescent="0.35"/>
  </sheetData>
  <pageMargins left="0.7" right="0.7" top="0.75" bottom="0.75" header="0.3" footer="0.3"/>
  <pageSetup scale="51" fitToHeight="0" orientation="landscape" horizontalDpi="200" verticalDpi="200" r:id="rId1"/>
  <headerFooter differentFirst="1">
    <oddHeader>&amp;CLeases for 500 - Apple Commission</oddHeader>
    <oddFooter>&amp;LSource: Washington State Facilities Portfolio Management Tool
9/20/2021 10:59 AM&amp;RPage &amp;P</oddFooter>
    <firstFooter>&amp;LSource: Washington State Facilities Portfolio Management Tool
9/20/2021 10:59 AM&amp;RPage &amp;P</first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D198F-8A9D-4A9B-A50F-F6BBDC08D35D}">
  <sheetPr>
    <tabColor rgb="FFFF0000"/>
  </sheetPr>
  <dimension ref="A1:L61"/>
  <sheetViews>
    <sheetView topLeftCell="A37" zoomScale="80" zoomScaleNormal="80" workbookViewId="0">
      <selection activeCell="F69" sqref="F69"/>
    </sheetView>
  </sheetViews>
  <sheetFormatPr defaultColWidth="9.08984375" defaultRowHeight="15.5" x14ac:dyDescent="0.35"/>
  <cols>
    <col min="1" max="1" width="5.08984375" style="52" customWidth="1"/>
    <col min="2" max="2" width="5.36328125" style="6" customWidth="1"/>
    <col min="3" max="3" width="9.08984375" style="6"/>
    <col min="4" max="4" width="110.81640625" style="6" customWidth="1"/>
    <col min="5" max="6" width="13.36328125" style="6" bestFit="1" customWidth="1"/>
    <col min="7" max="7" width="1.81640625" style="6" customWidth="1"/>
    <col min="8" max="8" width="21.6328125" style="6" bestFit="1" customWidth="1"/>
    <col min="9" max="9" width="12.54296875" style="30" hidden="1" customWidth="1"/>
    <col min="10" max="10" width="14.453125" style="30" hidden="1" customWidth="1"/>
    <col min="11" max="11" width="1.453125" style="6" customWidth="1"/>
    <col min="12" max="12" width="21.1796875" style="6" customWidth="1"/>
    <col min="13" max="16384" width="9.08984375" style="6"/>
  </cols>
  <sheetData>
    <row r="1" spans="1:12" ht="23.5" x14ac:dyDescent="0.35">
      <c r="A1" s="71" t="s">
        <v>80</v>
      </c>
      <c r="B1" s="72"/>
      <c r="C1" s="72"/>
      <c r="D1" s="72"/>
      <c r="E1" s="72"/>
      <c r="F1" s="72"/>
      <c r="G1" s="72"/>
      <c r="H1" s="72"/>
      <c r="I1" s="73"/>
      <c r="J1" s="73"/>
    </row>
    <row r="2" spans="1:12" ht="35.4" customHeight="1" x14ac:dyDescent="0.35">
      <c r="A2" s="100" t="s">
        <v>79</v>
      </c>
      <c r="B2" s="100"/>
      <c r="C2" s="100"/>
      <c r="D2" s="100"/>
      <c r="E2" s="100"/>
      <c r="F2" s="100"/>
      <c r="G2" s="100"/>
      <c r="H2" s="100"/>
      <c r="I2" s="100"/>
      <c r="J2" s="100"/>
    </row>
    <row r="3" spans="1:12" x14ac:dyDescent="0.35">
      <c r="A3" s="50"/>
    </row>
    <row r="4" spans="1:12" ht="23.5" x14ac:dyDescent="0.35">
      <c r="A4" s="61" t="s">
        <v>37</v>
      </c>
      <c r="B4" s="62"/>
      <c r="C4" s="62"/>
      <c r="D4" s="62"/>
      <c r="E4" s="62"/>
      <c r="F4" s="62"/>
      <c r="G4" s="62"/>
      <c r="H4" s="62"/>
      <c r="I4" s="63"/>
      <c r="J4" s="63"/>
    </row>
    <row r="5" spans="1:12" ht="14.5" x14ac:dyDescent="0.35">
      <c r="A5" s="51" t="s">
        <v>104</v>
      </c>
    </row>
    <row r="7" spans="1:12" x14ac:dyDescent="0.35">
      <c r="A7" s="75" t="s">
        <v>77</v>
      </c>
      <c r="B7" s="76"/>
      <c r="C7" s="76"/>
      <c r="D7" s="76"/>
      <c r="E7" s="76"/>
      <c r="F7" s="76"/>
      <c r="G7" s="76"/>
      <c r="H7" s="76"/>
      <c r="I7" s="77"/>
      <c r="J7" s="77"/>
    </row>
    <row r="8" spans="1:12" ht="33.65" customHeight="1" x14ac:dyDescent="0.35">
      <c r="A8" s="100" t="s">
        <v>123</v>
      </c>
      <c r="B8" s="100"/>
      <c r="C8" s="100"/>
      <c r="D8" s="100"/>
      <c r="E8" s="100"/>
      <c r="F8" s="100"/>
      <c r="G8" s="100"/>
      <c r="H8" s="100"/>
      <c r="I8" s="100"/>
      <c r="J8" s="100"/>
    </row>
    <row r="10" spans="1:12" ht="30.75" customHeight="1" x14ac:dyDescent="0.35">
      <c r="A10" s="64" t="s">
        <v>53</v>
      </c>
      <c r="B10" s="99" t="s">
        <v>105</v>
      </c>
      <c r="C10" s="99"/>
      <c r="D10" s="99"/>
      <c r="E10" s="99"/>
      <c r="F10" s="99"/>
      <c r="G10" s="99"/>
      <c r="H10" s="99"/>
      <c r="I10" s="99"/>
      <c r="J10" s="99"/>
    </row>
    <row r="11" spans="1:12" x14ac:dyDescent="0.35">
      <c r="B11" s="33" t="s">
        <v>55</v>
      </c>
    </row>
    <row r="12" spans="1:12" x14ac:dyDescent="0.35">
      <c r="E12" s="43" t="s">
        <v>22</v>
      </c>
      <c r="F12" s="43" t="s">
        <v>23</v>
      </c>
      <c r="H12" s="23" t="s">
        <v>140</v>
      </c>
      <c r="I12" s="31" t="s">
        <v>42</v>
      </c>
      <c r="J12" s="31" t="s">
        <v>71</v>
      </c>
    </row>
    <row r="13" spans="1:12" x14ac:dyDescent="0.35">
      <c r="C13" s="6" t="s">
        <v>26</v>
      </c>
      <c r="E13" s="48">
        <f>'Amortization Schedule'!G8</f>
        <v>1066109.8229629686</v>
      </c>
      <c r="F13" s="48"/>
      <c r="H13" s="80" t="s">
        <v>143</v>
      </c>
      <c r="I13" s="30">
        <v>572</v>
      </c>
      <c r="J13" s="30" t="s">
        <v>106</v>
      </c>
      <c r="L13" s="33" t="s">
        <v>122</v>
      </c>
    </row>
    <row r="14" spans="1:12" x14ac:dyDescent="0.35">
      <c r="D14" s="6" t="s">
        <v>30</v>
      </c>
      <c r="E14" s="48"/>
      <c r="F14" s="48">
        <v>88484.78</v>
      </c>
      <c r="H14" s="80" t="s">
        <v>133</v>
      </c>
      <c r="I14" s="30">
        <v>476</v>
      </c>
      <c r="J14" s="30" t="s">
        <v>46</v>
      </c>
    </row>
    <row r="15" spans="1:12" x14ac:dyDescent="0.35">
      <c r="D15" s="6" t="s">
        <v>31</v>
      </c>
      <c r="E15" s="48"/>
      <c r="F15" s="48">
        <v>977625.04</v>
      </c>
      <c r="H15" s="80" t="s">
        <v>158</v>
      </c>
    </row>
    <row r="16" spans="1:12" x14ac:dyDescent="0.35">
      <c r="F16" s="29"/>
    </row>
    <row r="17" spans="1:12" x14ac:dyDescent="0.35">
      <c r="A17" s="75" t="s">
        <v>81</v>
      </c>
      <c r="B17" s="76"/>
      <c r="C17" s="76"/>
      <c r="D17" s="76"/>
      <c r="E17" s="76"/>
      <c r="F17" s="76"/>
      <c r="G17" s="76"/>
      <c r="H17" s="76"/>
      <c r="I17" s="77"/>
      <c r="J17" s="77"/>
    </row>
    <row r="18" spans="1:12" x14ac:dyDescent="0.35">
      <c r="A18" s="58"/>
      <c r="B18" s="8"/>
      <c r="C18" s="8"/>
      <c r="D18" s="8"/>
      <c r="E18" s="8"/>
      <c r="F18" s="8"/>
      <c r="G18" s="8"/>
      <c r="H18" s="8"/>
      <c r="I18" s="59"/>
      <c r="J18" s="59"/>
    </row>
    <row r="19" spans="1:12" ht="67.5" customHeight="1" x14ac:dyDescent="0.35">
      <c r="A19" s="64" t="s">
        <v>52</v>
      </c>
      <c r="B19" s="101" t="s">
        <v>107</v>
      </c>
      <c r="C19" s="101"/>
      <c r="D19" s="101"/>
      <c r="E19" s="101"/>
      <c r="F19" s="101"/>
      <c r="G19" s="101"/>
      <c r="H19" s="101"/>
      <c r="I19" s="101"/>
      <c r="J19" s="101"/>
    </row>
    <row r="20" spans="1:12" s="34" customFormat="1" x14ac:dyDescent="0.35">
      <c r="A20" s="54"/>
      <c r="B20" s="33" t="s">
        <v>91</v>
      </c>
      <c r="I20" s="35"/>
      <c r="J20" s="35"/>
      <c r="L20" s="33" t="s">
        <v>119</v>
      </c>
    </row>
    <row r="21" spans="1:12" x14ac:dyDescent="0.35">
      <c r="E21" s="23" t="s">
        <v>22</v>
      </c>
      <c r="F21" s="23" t="s">
        <v>23</v>
      </c>
      <c r="I21" s="31" t="s">
        <v>42</v>
      </c>
      <c r="J21" s="31" t="s">
        <v>71</v>
      </c>
      <c r="L21" s="33" t="s">
        <v>120</v>
      </c>
    </row>
    <row r="22" spans="1:12" x14ac:dyDescent="0.35">
      <c r="C22" s="6" t="s">
        <v>32</v>
      </c>
      <c r="E22" s="49">
        <f>'Lease Accounting Activity'!G5</f>
        <v>352735.69</v>
      </c>
      <c r="F22" s="49"/>
      <c r="H22" s="81" t="s">
        <v>147</v>
      </c>
      <c r="I22" s="30">
        <v>345</v>
      </c>
      <c r="J22" s="30" t="s">
        <v>56</v>
      </c>
      <c r="L22" s="6" t="s">
        <v>151</v>
      </c>
    </row>
    <row r="23" spans="1:12" x14ac:dyDescent="0.35">
      <c r="A23" s="53"/>
      <c r="C23" s="6" t="s">
        <v>33</v>
      </c>
      <c r="E23" s="49">
        <f>'Lease Accounting Activity'!H5</f>
        <v>7264.31</v>
      </c>
      <c r="F23" s="49"/>
      <c r="H23" s="81" t="s">
        <v>148</v>
      </c>
      <c r="I23" s="30">
        <v>345</v>
      </c>
      <c r="J23" s="30" t="s">
        <v>56</v>
      </c>
      <c r="L23" s="6" t="s">
        <v>152</v>
      </c>
    </row>
    <row r="24" spans="1:12" x14ac:dyDescent="0.35">
      <c r="A24" s="53"/>
      <c r="D24" s="6" t="s">
        <v>47</v>
      </c>
      <c r="E24" s="49"/>
      <c r="F24" s="49">
        <f>'Lease Accounting Activity'!I5</f>
        <v>360000</v>
      </c>
      <c r="H24" s="80" t="s">
        <v>157</v>
      </c>
      <c r="I24" s="30">
        <v>346</v>
      </c>
      <c r="J24" s="30" t="s">
        <v>57</v>
      </c>
    </row>
    <row r="25" spans="1:12" x14ac:dyDescent="0.35">
      <c r="A25" s="53"/>
      <c r="E25" s="49"/>
      <c r="F25" s="49"/>
    </row>
    <row r="26" spans="1:12" x14ac:dyDescent="0.35">
      <c r="A26" s="53"/>
      <c r="C26" s="6" t="s">
        <v>30</v>
      </c>
      <c r="E26" s="49">
        <f>'Lease Accounting Activity'!G5</f>
        <v>352735.69</v>
      </c>
      <c r="F26" s="49"/>
      <c r="H26" s="80" t="s">
        <v>133</v>
      </c>
      <c r="I26" s="30">
        <v>335</v>
      </c>
      <c r="J26" s="30" t="s">
        <v>108</v>
      </c>
      <c r="L26" s="33" t="s">
        <v>119</v>
      </c>
    </row>
    <row r="27" spans="1:12" x14ac:dyDescent="0.35">
      <c r="D27" s="6" t="s">
        <v>38</v>
      </c>
      <c r="E27" s="49"/>
      <c r="F27" s="49">
        <f>'Lease Accounting Activity'!G5</f>
        <v>352735.69</v>
      </c>
      <c r="H27" s="81" t="s">
        <v>155</v>
      </c>
      <c r="L27" s="8" t="s">
        <v>153</v>
      </c>
    </row>
    <row r="28" spans="1:12" x14ac:dyDescent="0.35">
      <c r="A28" s="53"/>
      <c r="E28" s="29"/>
    </row>
    <row r="29" spans="1:12" x14ac:dyDescent="0.35">
      <c r="F29" s="29"/>
    </row>
    <row r="30" spans="1:12" x14ac:dyDescent="0.35">
      <c r="A30" s="64" t="s">
        <v>54</v>
      </c>
      <c r="B30" s="65" t="s">
        <v>109</v>
      </c>
      <c r="C30" s="66"/>
      <c r="D30" s="66"/>
      <c r="E30" s="66"/>
      <c r="F30" s="66"/>
      <c r="G30" s="66"/>
      <c r="H30" s="66"/>
      <c r="I30" s="67"/>
      <c r="J30" s="67"/>
    </row>
    <row r="31" spans="1:12" x14ac:dyDescent="0.35">
      <c r="B31" s="33" t="s">
        <v>91</v>
      </c>
    </row>
    <row r="32" spans="1:12" x14ac:dyDescent="0.35">
      <c r="E32" s="23" t="s">
        <v>22</v>
      </c>
      <c r="F32" s="23" t="s">
        <v>23</v>
      </c>
      <c r="I32" s="31" t="s">
        <v>42</v>
      </c>
      <c r="J32" s="31" t="s">
        <v>71</v>
      </c>
    </row>
    <row r="33" spans="1:12" x14ac:dyDescent="0.35">
      <c r="C33" s="6" t="s">
        <v>39</v>
      </c>
      <c r="E33" s="49">
        <f>'Lease Accounting Activity'!K5</f>
        <v>355369.94</v>
      </c>
      <c r="F33" s="49"/>
      <c r="H33" s="80" t="s">
        <v>141</v>
      </c>
      <c r="I33" s="30">
        <v>532</v>
      </c>
      <c r="J33" s="30" t="s">
        <v>110</v>
      </c>
    </row>
    <row r="34" spans="1:12" x14ac:dyDescent="0.35">
      <c r="D34" s="6" t="s">
        <v>35</v>
      </c>
      <c r="E34" s="49"/>
      <c r="F34" s="49">
        <f>'Lease Accounting Activity'!K5</f>
        <v>355369.94</v>
      </c>
      <c r="H34" s="6" t="s">
        <v>143</v>
      </c>
      <c r="L34" s="33" t="s">
        <v>121</v>
      </c>
    </row>
    <row r="35" spans="1:12" x14ac:dyDescent="0.35">
      <c r="F35" s="29"/>
    </row>
    <row r="36" spans="1:12" ht="30" customHeight="1" x14ac:dyDescent="0.35">
      <c r="A36" s="64" t="s">
        <v>72</v>
      </c>
      <c r="B36" s="99" t="s">
        <v>111</v>
      </c>
      <c r="C36" s="99"/>
      <c r="D36" s="99"/>
      <c r="E36" s="99"/>
      <c r="F36" s="99"/>
      <c r="G36" s="99"/>
      <c r="H36" s="99"/>
      <c r="I36" s="99"/>
      <c r="J36" s="99"/>
    </row>
    <row r="37" spans="1:12" x14ac:dyDescent="0.35">
      <c r="B37" s="33" t="s">
        <v>55</v>
      </c>
    </row>
    <row r="38" spans="1:12" x14ac:dyDescent="0.35">
      <c r="E38" s="23" t="s">
        <v>22</v>
      </c>
      <c r="F38" s="23" t="s">
        <v>23</v>
      </c>
      <c r="I38" s="31" t="s">
        <v>42</v>
      </c>
      <c r="J38" s="31" t="s">
        <v>71</v>
      </c>
    </row>
    <row r="39" spans="1:12" x14ac:dyDescent="0.35">
      <c r="C39" s="6" t="s">
        <v>31</v>
      </c>
      <c r="E39" s="49">
        <f>SUM('Amortization Schedule'!D13:D24)</f>
        <v>352735.69351449708</v>
      </c>
      <c r="F39" s="49"/>
      <c r="H39" s="80" t="s">
        <v>133</v>
      </c>
      <c r="I39" s="30">
        <v>476</v>
      </c>
      <c r="J39" s="30" t="s">
        <v>46</v>
      </c>
    </row>
    <row r="40" spans="1:12" x14ac:dyDescent="0.35">
      <c r="D40" s="6" t="s">
        <v>30</v>
      </c>
      <c r="E40" s="49"/>
      <c r="F40" s="49">
        <f>SUM('Amortization Schedule'!D13:D24)</f>
        <v>352735.69351449708</v>
      </c>
      <c r="H40" s="80" t="s">
        <v>158</v>
      </c>
    </row>
    <row r="41" spans="1:12" x14ac:dyDescent="0.35">
      <c r="E41" s="49"/>
      <c r="F41" s="49"/>
    </row>
    <row r="42" spans="1:12" x14ac:dyDescent="0.35">
      <c r="A42" s="64" t="s">
        <v>76</v>
      </c>
      <c r="B42" s="65" t="s">
        <v>83</v>
      </c>
      <c r="C42" s="66"/>
      <c r="D42" s="66"/>
      <c r="E42" s="66"/>
      <c r="F42" s="70"/>
      <c r="G42" s="66"/>
      <c r="H42" s="66"/>
      <c r="I42" s="67"/>
      <c r="J42" s="67"/>
    </row>
    <row r="43" spans="1:12" x14ac:dyDescent="0.35">
      <c r="B43" s="33" t="s">
        <v>91</v>
      </c>
      <c r="F43" s="29"/>
    </row>
    <row r="44" spans="1:12" x14ac:dyDescent="0.35">
      <c r="F44" s="29"/>
    </row>
    <row r="45" spans="1:12" x14ac:dyDescent="0.35">
      <c r="A45" s="55" t="s">
        <v>70</v>
      </c>
      <c r="B45" s="23" t="s">
        <v>112</v>
      </c>
      <c r="E45" s="23" t="s">
        <v>22</v>
      </c>
      <c r="F45" s="23" t="s">
        <v>23</v>
      </c>
      <c r="I45" s="31" t="s">
        <v>42</v>
      </c>
      <c r="J45" s="31" t="s">
        <v>71</v>
      </c>
      <c r="L45" s="33" t="s">
        <v>120</v>
      </c>
    </row>
    <row r="46" spans="1:12" x14ac:dyDescent="0.35">
      <c r="A46" s="55"/>
      <c r="B46" s="23"/>
      <c r="C46" s="6" t="s">
        <v>33</v>
      </c>
      <c r="E46" s="49">
        <f>'Lease Accounting Activity'!J5</f>
        <v>463.46</v>
      </c>
      <c r="F46" s="49"/>
      <c r="H46" s="81" t="s">
        <v>148</v>
      </c>
      <c r="I46" s="30">
        <v>212</v>
      </c>
      <c r="J46" s="30" t="s">
        <v>97</v>
      </c>
      <c r="L46" s="80" t="s">
        <v>152</v>
      </c>
    </row>
    <row r="47" spans="1:12" x14ac:dyDescent="0.35">
      <c r="A47" s="55"/>
      <c r="B47" s="23"/>
      <c r="D47" s="6" t="s">
        <v>90</v>
      </c>
      <c r="E47" s="49"/>
      <c r="F47" s="49">
        <f>'Lease Accounting Activity'!J5</f>
        <v>463.46</v>
      </c>
      <c r="H47" s="80" t="s">
        <v>138</v>
      </c>
      <c r="L47" s="80" t="s">
        <v>138</v>
      </c>
    </row>
    <row r="48" spans="1:12" x14ac:dyDescent="0.35">
      <c r="A48" s="55"/>
      <c r="B48" s="23"/>
      <c r="F48" s="49"/>
    </row>
    <row r="49" spans="1:12" x14ac:dyDescent="0.35">
      <c r="A49" s="55" t="s">
        <v>92</v>
      </c>
      <c r="B49" s="23" t="s">
        <v>113</v>
      </c>
      <c r="F49" s="49"/>
      <c r="L49" s="33" t="s">
        <v>120</v>
      </c>
    </row>
    <row r="50" spans="1:12" x14ac:dyDescent="0.35">
      <c r="B50" s="42"/>
      <c r="C50" s="6" t="s">
        <v>90</v>
      </c>
      <c r="E50" s="49">
        <f>E46</f>
        <v>463.46</v>
      </c>
      <c r="F50" s="29"/>
      <c r="H50" s="80" t="s">
        <v>138</v>
      </c>
      <c r="I50" s="30" t="s">
        <v>93</v>
      </c>
      <c r="J50" s="30" t="s">
        <v>98</v>
      </c>
      <c r="L50" s="80" t="s">
        <v>138</v>
      </c>
    </row>
    <row r="51" spans="1:12" x14ac:dyDescent="0.35">
      <c r="B51" s="42"/>
      <c r="D51" s="6" t="s">
        <v>33</v>
      </c>
      <c r="F51" s="49">
        <f>F47</f>
        <v>463.46</v>
      </c>
      <c r="H51" s="81" t="s">
        <v>148</v>
      </c>
      <c r="L51" s="80" t="s">
        <v>152</v>
      </c>
    </row>
    <row r="52" spans="1:12" x14ac:dyDescent="0.35">
      <c r="F52" s="29"/>
    </row>
    <row r="53" spans="1:12" x14ac:dyDescent="0.35">
      <c r="A53" s="75" t="s">
        <v>82</v>
      </c>
      <c r="B53" s="76"/>
      <c r="C53" s="76"/>
      <c r="D53" s="76"/>
      <c r="E53" s="76"/>
      <c r="F53" s="76"/>
      <c r="G53" s="76"/>
      <c r="H53" s="76"/>
      <c r="I53" s="77"/>
      <c r="J53" s="77"/>
    </row>
    <row r="54" spans="1:12" x14ac:dyDescent="0.35">
      <c r="F54" s="29"/>
    </row>
    <row r="55" spans="1:12" ht="48" customHeight="1" x14ac:dyDescent="0.35">
      <c r="A55" s="64" t="s">
        <v>116</v>
      </c>
      <c r="B55" s="99" t="s">
        <v>115</v>
      </c>
      <c r="C55" s="99"/>
      <c r="D55" s="99"/>
      <c r="E55" s="99"/>
      <c r="F55" s="99"/>
      <c r="G55" s="99"/>
      <c r="H55" s="99"/>
      <c r="I55" s="99"/>
      <c r="J55" s="99"/>
    </row>
    <row r="56" spans="1:12" x14ac:dyDescent="0.35">
      <c r="E56" s="23" t="s">
        <v>22</v>
      </c>
      <c r="F56" s="23" t="s">
        <v>23</v>
      </c>
      <c r="I56" s="31" t="s">
        <v>42</v>
      </c>
      <c r="J56" s="31" t="s">
        <v>71</v>
      </c>
    </row>
    <row r="57" spans="1:12" x14ac:dyDescent="0.35">
      <c r="C57" s="6" t="s">
        <v>35</v>
      </c>
      <c r="E57" s="49">
        <v>455630</v>
      </c>
      <c r="F57" s="49"/>
      <c r="H57" s="80" t="s">
        <v>143</v>
      </c>
      <c r="I57" s="30">
        <v>533</v>
      </c>
      <c r="J57" s="30" t="s">
        <v>117</v>
      </c>
      <c r="L57" s="33" t="s">
        <v>121</v>
      </c>
    </row>
    <row r="58" spans="1:12" x14ac:dyDescent="0.35">
      <c r="C58" s="6" t="s">
        <v>40</v>
      </c>
      <c r="E58" s="49">
        <v>102284</v>
      </c>
      <c r="F58" s="49"/>
      <c r="H58" s="80" t="s">
        <v>142</v>
      </c>
    </row>
    <row r="59" spans="1:12" x14ac:dyDescent="0.35">
      <c r="D59" s="6" t="s">
        <v>41</v>
      </c>
      <c r="E59" s="49"/>
      <c r="F59" s="49">
        <v>557915</v>
      </c>
      <c r="H59" s="80" t="s">
        <v>143</v>
      </c>
      <c r="I59" s="30">
        <v>534</v>
      </c>
      <c r="J59" s="30" t="s">
        <v>118</v>
      </c>
      <c r="L59" s="33" t="s">
        <v>122</v>
      </c>
    </row>
    <row r="61" spans="1:12" x14ac:dyDescent="0.35">
      <c r="B61" s="56" t="s">
        <v>114</v>
      </c>
      <c r="F61" s="29"/>
    </row>
  </sheetData>
  <mergeCells count="6">
    <mergeCell ref="B19:J19"/>
    <mergeCell ref="B36:J36"/>
    <mergeCell ref="B10:J10"/>
    <mergeCell ref="B55:J55"/>
    <mergeCell ref="A2:J2"/>
    <mergeCell ref="A8:J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Illustrative Entries-Govt Funds</vt:lpstr>
      <vt:lpstr>Illustrative Entries-Prop Funds</vt:lpstr>
      <vt:lpstr>Amortization Schedule</vt:lpstr>
      <vt:lpstr>Lease Accounting Activity</vt:lpstr>
      <vt:lpstr>Summary Lease Accounting</vt:lpstr>
      <vt:lpstr>Illustr Ent-Budg Prop Funds</vt:lpstr>
      <vt:lpstr>'Lease Accounting Activity'!__Details__X</vt:lpstr>
      <vt:lpstr>'Summary Lease Accounting'!__Details__X</vt:lpstr>
      <vt:lpstr>__Details__X</vt:lpstr>
      <vt:lpstr>'Amortization Schedule'!Print_Titles</vt:lpstr>
      <vt:lpstr>'Lease Accounting Activity'!Print_Titles</vt:lpstr>
      <vt:lpstr>'Summary Lease Accounting'!Print_Titles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Quichocho, Anna (OFM)</dc:creator>
  <cp:lastModifiedBy>Lori Carambot</cp:lastModifiedBy>
  <cp:lastPrinted>2022-05-10T14:07:30Z</cp:lastPrinted>
  <dcterms:created xsi:type="dcterms:W3CDTF">2021-09-20T17:35:37Z</dcterms:created>
  <dcterms:modified xsi:type="dcterms:W3CDTF">2022-05-10T18:49:19Z</dcterms:modified>
</cp:coreProperties>
</file>