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2\"/>
    </mc:Choice>
  </mc:AlternateContent>
  <xr:revisionPtr revIDLastSave="0" documentId="8_{3885E747-3114-4566-904F-7B556FDB2AA2}"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Photo Gallery (3)" sheetId="9" r:id="rId3"/>
    <sheet name="Photo Gallery (4)" sheetId="10" r:id="rId4"/>
    <sheet name="Lists" sheetId="4" state="hidden" r:id="rId5"/>
  </sheets>
  <externalReferences>
    <externalReference r:id="rId6"/>
    <externalReference r:id="rId7"/>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3" l="1"/>
  <c r="C43" i="3"/>
  <c r="C38" i="3"/>
  <c r="G88" i="3" l="1"/>
  <c r="E59" i="3"/>
  <c r="F59"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G59" i="3"/>
  <c r="H59" i="3" l="1"/>
  <c r="B96" i="3"/>
  <c r="B95" i="3"/>
  <c r="G74" i="3" l="1"/>
  <c r="G56" i="3"/>
  <c r="F91" i="3" l="1"/>
  <c r="G91" i="3"/>
  <c r="E91" i="3"/>
  <c r="E97" i="3" l="1"/>
  <c r="E63" i="3" s="1"/>
  <c r="E62" i="3"/>
  <c r="F97" i="3"/>
  <c r="F63" i="3" s="1"/>
  <c r="F62" i="3"/>
  <c r="H91" i="3"/>
  <c r="G97" i="3"/>
  <c r="H97" i="3" s="1"/>
  <c r="H47" i="3"/>
  <c r="H46" i="3"/>
  <c r="H44" i="3"/>
  <c r="H42" i="3"/>
  <c r="H41" i="3"/>
  <c r="H39" i="3"/>
  <c r="G43" i="3"/>
  <c r="F43" i="3"/>
  <c r="D43" i="3"/>
  <c r="G38" i="3"/>
  <c r="F38" i="3"/>
  <c r="E38" i="3"/>
  <c r="D38" i="3"/>
  <c r="D33" i="3"/>
  <c r="E33" i="3"/>
  <c r="F33" i="3"/>
  <c r="G33" i="3"/>
  <c r="H43" i="3" l="1"/>
  <c r="H38" i="3"/>
  <c r="H33" i="3"/>
  <c r="D48" i="3"/>
  <c r="C48" i="3"/>
  <c r="G48" i="3"/>
  <c r="F48" i="3"/>
  <c r="E48" i="3"/>
  <c r="F104" i="3"/>
  <c r="G104" i="3"/>
  <c r="H104" i="3" s="1"/>
  <c r="H48" i="3" l="1"/>
  <c r="F85" i="3" l="1"/>
  <c r="E104" i="3"/>
  <c r="G85" i="3" l="1"/>
  <c r="H85" i="3" s="1"/>
  <c r="E85" i="3"/>
  <c r="H105" i="3" l="1"/>
  <c r="E105" i="3"/>
  <c r="G62" i="3"/>
  <c r="G105" i="3"/>
  <c r="G63" i="3"/>
  <c r="H62" i="3" l="1"/>
  <c r="H63" i="3"/>
  <c r="F105" i="3"/>
</calcChain>
</file>

<file path=xl/sharedStrings.xml><?xml version="1.0" encoding="utf-8"?>
<sst xmlns="http://schemas.openxmlformats.org/spreadsheetml/2006/main" count="230" uniqueCount="208">
  <si>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</si>
  <si>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</si>
  <si>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</si>
  <si>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</si>
  <si>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</si>
  <si>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</si>
  <si>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</si>
  <si>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</si>
  <si>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</si>
  <si>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</si>
  <si>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</si>
  <si>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</si>
  <si>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</si>
  <si>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</si>
  <si>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</si>
  <si>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</si>
  <si>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</si>
  <si>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</si>
  <si>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</si>
  <si>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</si>
  <si>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</si>
  <si>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</si>
  <si>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</si>
  <si>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</si>
  <si>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</si>
  <si>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</si>
  <si>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</si>
  <si>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</si>
  <si>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</si>
  <si>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</si>
  <si>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</si>
  <si>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</si>
  <si>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</si>
  <si>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</si>
  <si>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</si>
  <si>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</si>
  <si>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</si>
  <si>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</si>
  <si>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</si>
  <si>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</si>
  <si>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</si>
  <si>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</si>
  <si>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</si>
  <si>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</si>
  <si>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</si>
  <si>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</si>
  <si>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</si>
  <si>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</si>
  <si>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</si>
  <si>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</si>
  <si>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</si>
  <si>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</si>
  <si>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</si>
  <si>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</si>
  <si>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</si>
  <si>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</si>
  <si>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</si>
  <si>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</si>
  <si>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</si>
  <si>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</si>
  <si>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</si>
  <si>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</si>
  <si>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</si>
  <si>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</si>
  <si>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</si>
  <si>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</si>
  <si>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</si>
  <si>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</si>
  <si>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</si>
  <si>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</si>
  <si>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</si>
  <si>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</si>
  <si>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</si>
  <si>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</si>
  <si>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</si>
  <si>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</si>
  <si>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</si>
  <si>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</si>
  <si>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</si>
  <si>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</si>
  <si>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</si>
  <si>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</si>
  <si>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</si>
  <si>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</si>
  <si>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</si>
  <si>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</si>
  <si>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</si>
  <si>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</si>
  <si>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</si>
  <si>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</si>
  <si>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</si>
  <si>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</si>
  <si>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</si>
  <si>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</si>
  <si>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</si>
  <si>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</si>
  <si>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</si>
  <si>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</si>
  <si>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</si>
  <si>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</si>
  <si>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</si>
  <si>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</si>
  <si>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</si>
  <si>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</si>
  <si>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</si>
  <si>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</si>
  <si>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</si>
  <si>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</si>
  <si>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</si>
  <si>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</si>
  <si>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</si>
  <si>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</si>
  <si>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</si>
  <si>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</si>
  <si>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</si>
  <si>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</si>
  <si>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</si>
  <si>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</si>
  <si>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</si>
  <si>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</si>
  <si>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</si>
  <si>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</si>
  <si>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</si>
  <si>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</si>
  <si>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</si>
  <si>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</si>
  <si>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</si>
  <si>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</si>
  <si>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</si>
  <si>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</si>
  <si>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</si>
  <si>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</si>
  <si>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</si>
  <si>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</si>
  <si>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</si>
  <si>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</si>
  <si>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</si>
  <si>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</si>
  <si>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</si>
  <si>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</si>
  <si>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</si>
  <si>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</si>
  <si>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</si>
  <si>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</si>
  <si>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</si>
  <si>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</si>
  <si>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</si>
  <si>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</si>
  <si>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</si>
  <si>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</si>
  <si>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</si>
  <si>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</si>
  <si>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</si>
  <si>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</si>
  <si>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</si>
  <si>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</si>
  <si>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</si>
  <si>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</si>
  <si>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</si>
  <si>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</si>
  <si>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</si>
  <si>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</si>
  <si>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</si>
  <si>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</si>
  <si>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</si>
  <si>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</si>
  <si>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</si>
  <si>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</si>
  <si>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</si>
  <si>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</si>
  <si>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</si>
  <si>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</si>
  <si>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</si>
  <si>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</si>
  <si>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</si>
  <si>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</si>
  <si>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</si>
  <si>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</si>
  <si>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</si>
  <si>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</si>
  <si>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</si>
  <si>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</si>
  <si>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</si>
  <si>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</si>
  <si>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</si>
  <si>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</si>
  <si>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Grays Harbor College Student Services Instructional Building</t>
  </si>
  <si>
    <t>Floyd Plemmons</t>
  </si>
  <si>
    <t>360-580-5173</t>
  </si>
  <si>
    <t>floyd.plemmons@ghc.edu</t>
  </si>
  <si>
    <t>The Student Services &amp; Instructional Building (SSIB) is a replacement for our current student services building. In addition to replacing obsolescent space, it will consolidate student service programs that are dispersed among other buildings on campus, and provide instructional space for a culinary arts/hospitality program.</t>
  </si>
  <si>
    <t>U88</t>
  </si>
  <si>
    <t>N265</t>
  </si>
  <si>
    <t>C00</t>
  </si>
  <si>
    <t>Q583-COP</t>
  </si>
  <si>
    <t>Campus PM</t>
  </si>
  <si>
    <t>bldg. permit</t>
  </si>
  <si>
    <t>OFM approved</t>
  </si>
  <si>
    <t>057  - State Bldg. Const Acct</t>
  </si>
  <si>
    <t>% of Bldg. Area that is being remodeled</t>
  </si>
  <si>
    <t>Closeout procedures for the building, including punch list and administrative work are currently ongoing,  substantial completion was achieved 3/5/2024.  There are currently 3 outstanding COPs under dispute, which if paid as presented by the GC, may result in exceeding the project budget.
GHC is working with DES to resolve the outstanding disputes.  The  subcontractor responsible for all 3 of the COPs did not agree to a negotiated settlement. Mediation is scheduled for February 2025.
Delays and disputed COPs are both the result of a permit delay in March 2022.  
The subcontractor responsible for all 3 of the COP’s did not agree to a negotiated settlement during the mediation held in February of 2025. The dispute is now scheduled for Arbitration in June of 2026.</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</si>
  <si>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</si>
  <si>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</si>
  <si>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Permit delay for NPDES stormwater has resulted in 3 disputed COPs that are currently scheduled for mediation in February 2025.</t>
  </si>
  <si>
    <t>The SSIB is currently officially named tulalW Student Center by the Grays Harbor College Board of Trustees.</t>
  </si>
  <si>
    <t xml:space="preserve">Wa Art was installed in May 2025. </t>
  </si>
  <si>
    <t>NPDES stormwater disputed COPs are now scheduled for arbitration in February 2026.</t>
  </si>
  <si>
    <t>Demolish Building 100 (UFI A00146) 22,643 gsf and building 200 (UFI A00079) 12,437 gsf.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</si>
</sst>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5">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0" xfId="0" applyBorder="1" applyAlignment="1" applyProtection="1">
      <alignment horizontal="left"/>
      <protection locked="0"/>
    </xf>
    <xf numFmtId="0" fontId="0" fillId="0" borderId="10" xfId="0" applyBorder="1" applyAlignment="1" applyProtection="1">
      <alignment horizontal="center"/>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2" xfId="0"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1" xfId="0" applyFill="1" applyBorder="1" applyAlignment="1" applyProtection="1">
      <alignment vertical="top"/>
      <protection locked="0"/>
    </xf>
    <xf numFmtId="0" fontId="0" fillId="3" borderId="4" xfId="0" applyFill="1"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jpeg"/><Relationship Id="rId3" Type="http://schemas.openxmlformats.org/officeDocument/2006/relationships/image" Target="../media/image15.jpeg"/><Relationship Id="rId7" Type="http://schemas.openxmlformats.org/officeDocument/2006/relationships/image" Target="../media/image19.jpeg"/><Relationship Id="rId2" Type="http://schemas.openxmlformats.org/officeDocument/2006/relationships/image" Target="../media/image14.jpeg"/><Relationship Id="rId1" Type="http://schemas.openxmlformats.org/officeDocument/2006/relationships/image" Target="../media/image13.jpeg"/><Relationship Id="rId6" Type="http://schemas.openxmlformats.org/officeDocument/2006/relationships/image" Target="../media/image18.jpeg"/><Relationship Id="rId5" Type="http://schemas.openxmlformats.org/officeDocument/2006/relationships/image" Target="../media/image17.jpeg"/><Relationship Id="rId10" Type="http://schemas.openxmlformats.org/officeDocument/2006/relationships/image" Target="../media/image22.jpeg"/><Relationship Id="rId4" Type="http://schemas.openxmlformats.org/officeDocument/2006/relationships/image" Target="../media/image16.jpeg"/><Relationship Id="rId9"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xdr:from>
      <xdr:col>1</xdr:col>
      <xdr:colOff>266700</xdr:colOff>
      <xdr:row>5</xdr:row>
      <xdr:rowOff>19050</xdr:rowOff>
    </xdr:from>
    <xdr:to>
      <xdr:col>8</xdr:col>
      <xdr:colOff>170584</xdr:colOff>
      <xdr:row>18</xdr:row>
      <xdr:rowOff>17848</xdr:rowOff>
    </xdr:to>
    <xdr:pic>
      <xdr:nvPicPr>
        <xdr:cNvPr id="14" name="Picture 13" descr="Steel  structure 12/2022&#10;">
          <a:extLst>
            <a:ext uri="{FF2B5EF4-FFF2-40B4-BE49-F238E27FC236}">
              <a16:creationId xmlns:a16="http://schemas.microsoft.com/office/drawing/2014/main" id="{D3CC8CB6-07D9-4FD9-B54F-7F4B44EE4EA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76300" y="1047750"/>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590550</xdr:colOff>
      <xdr:row>18</xdr:row>
      <xdr:rowOff>132750</xdr:rowOff>
    </xdr:from>
    <xdr:to>
      <xdr:col>8</xdr:col>
      <xdr:colOff>342899</xdr:colOff>
      <xdr:row>19</xdr:row>
      <xdr:rowOff>180375</xdr:rowOff>
    </xdr:to>
    <xdr:sp macro="" textlink="" fLocksText="0">
      <xdr:nvSpPr>
        <xdr:cNvPr id="15" name="TextBox 14" descr="Steel  structure 12/2022&#10;">
          <a:extLst>
            <a:ext uri="{FF2B5EF4-FFF2-40B4-BE49-F238E27FC236}">
              <a16:creationId xmlns:a16="http://schemas.microsoft.com/office/drawing/2014/main" id="{C9B6CC1F-0075-42C3-8EBA-28CB0BB768D6}"/>
            </a:ext>
          </a:extLst>
        </xdr:cNvPr>
        <xdr:cNvSpPr txBox="1"/>
      </xdr:nvSpPr>
      <xdr:spPr>
        <a:xfrm>
          <a:off x="590550" y="3637950"/>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structure</a:t>
          </a:r>
          <a:r>
            <a:rPr lang="en-US" sz="1100" b="1" baseline="0">
              <a:solidFill>
                <a:schemeClr val="bg1"/>
              </a:solidFill>
            </a:rPr>
            <a:t> 12/2022</a:t>
          </a:r>
        </a:p>
        <a:p>
          <a:pPr algn="ctr"/>
          <a:endParaRPr lang="en-US" sz="1100" b="1">
            <a:solidFill>
              <a:schemeClr val="bg1"/>
            </a:solidFill>
          </a:endParaRPr>
        </a:p>
      </xdr:txBody>
    </xdr:sp>
    <xdr:clientData fLocksWithSheet="0"/>
  </xdr:twoCellAnchor>
  <xdr:twoCellAnchor>
    <xdr:from>
      <xdr:col>10</xdr:col>
      <xdr:colOff>428625</xdr:colOff>
      <xdr:row>5</xdr:row>
      <xdr:rowOff>28575</xdr:rowOff>
    </xdr:from>
    <xdr:to>
      <xdr:col>17</xdr:col>
      <xdr:colOff>332509</xdr:colOff>
      <xdr:row>18</xdr:row>
      <xdr:rowOff>27373</xdr:rowOff>
    </xdr:to>
    <xdr:pic>
      <xdr:nvPicPr>
        <xdr:cNvPr id="16" name="Picture 15" descr="Overhead 12/22&#10;">
          <a:extLst>
            <a:ext uri="{FF2B5EF4-FFF2-40B4-BE49-F238E27FC236}">
              <a16:creationId xmlns:a16="http://schemas.microsoft.com/office/drawing/2014/main" id="{D7E95E41-27D8-4EB4-B90E-E806AE21C768}"/>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524625" y="1057275"/>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228600</xdr:colOff>
      <xdr:row>18</xdr:row>
      <xdr:rowOff>180375</xdr:rowOff>
    </xdr:from>
    <xdr:to>
      <xdr:col>17</xdr:col>
      <xdr:colOff>590549</xdr:colOff>
      <xdr:row>20</xdr:row>
      <xdr:rowOff>37500</xdr:rowOff>
    </xdr:to>
    <xdr:sp macro="" textlink="" fLocksText="0">
      <xdr:nvSpPr>
        <xdr:cNvPr id="17" name="TextBox 16" descr="Overhead 12/22&#10;">
          <a:extLst>
            <a:ext uri="{FF2B5EF4-FFF2-40B4-BE49-F238E27FC236}">
              <a16:creationId xmlns:a16="http://schemas.microsoft.com/office/drawing/2014/main" id="{D2116795-6C4C-40FD-AE96-6FF7638984F1}"/>
            </a:ext>
          </a:extLst>
        </xdr:cNvPr>
        <xdr:cNvSpPr txBox="1"/>
      </xdr:nvSpPr>
      <xdr:spPr>
        <a:xfrm>
          <a:off x="6324600" y="3685575"/>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Overhead 12/22</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295275</xdr:colOff>
      <xdr:row>26</xdr:row>
      <xdr:rowOff>28575</xdr:rowOff>
    </xdr:from>
    <xdr:to>
      <xdr:col>8</xdr:col>
      <xdr:colOff>199159</xdr:colOff>
      <xdr:row>39</xdr:row>
      <xdr:rowOff>27373</xdr:rowOff>
    </xdr:to>
    <xdr:pic>
      <xdr:nvPicPr>
        <xdr:cNvPr id="18" name="Picture 17" descr="HUB Demo 08/2022&#10;">
          <a:extLst>
            <a:ext uri="{FF2B5EF4-FFF2-40B4-BE49-F238E27FC236}">
              <a16:creationId xmlns:a16="http://schemas.microsoft.com/office/drawing/2014/main" id="{F12DFC9E-484D-49CF-A0DE-B220820C480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04875" y="5057775"/>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95250</xdr:colOff>
      <xdr:row>39</xdr:row>
      <xdr:rowOff>189900</xdr:rowOff>
    </xdr:from>
    <xdr:to>
      <xdr:col>8</xdr:col>
      <xdr:colOff>457199</xdr:colOff>
      <xdr:row>41</xdr:row>
      <xdr:rowOff>47025</xdr:rowOff>
    </xdr:to>
    <xdr:sp macro="" textlink="" fLocksText="0">
      <xdr:nvSpPr>
        <xdr:cNvPr id="19" name="TextBox 18" descr="HUB Demo 08/2022&#10;">
          <a:extLst>
            <a:ext uri="{FF2B5EF4-FFF2-40B4-BE49-F238E27FC236}">
              <a16:creationId xmlns:a16="http://schemas.microsoft.com/office/drawing/2014/main" id="{189218E3-ECCB-4F56-9438-5F26E76782BB}"/>
            </a:ext>
          </a:extLst>
        </xdr:cNvPr>
        <xdr:cNvSpPr txBox="1"/>
      </xdr:nvSpPr>
      <xdr:spPr>
        <a:xfrm>
          <a:off x="704850" y="7695600"/>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HUB Demo 08/2022</a:t>
          </a:r>
          <a:endParaRPr lang="en-US" sz="1100" b="1">
            <a:solidFill>
              <a:schemeClr val="bg1"/>
            </a:solidFill>
          </a:endParaRPr>
        </a:p>
      </xdr:txBody>
    </xdr:sp>
    <xdr:clientData fLocksWithSheet="0"/>
  </xdr:twoCellAnchor>
  <xdr:twoCellAnchor>
    <xdr:from>
      <xdr:col>10</xdr:col>
      <xdr:colOff>428625</xdr:colOff>
      <xdr:row>26</xdr:row>
      <xdr:rowOff>28575</xdr:rowOff>
    </xdr:from>
    <xdr:to>
      <xdr:col>17</xdr:col>
      <xdr:colOff>332509</xdr:colOff>
      <xdr:row>39</xdr:row>
      <xdr:rowOff>27373</xdr:rowOff>
    </xdr:to>
    <xdr:pic>
      <xdr:nvPicPr>
        <xdr:cNvPr id="20" name="Picture 19" descr="HUB demo 08/2022&#10;">
          <a:extLst>
            <a:ext uri="{FF2B5EF4-FFF2-40B4-BE49-F238E27FC236}">
              <a16:creationId xmlns:a16="http://schemas.microsoft.com/office/drawing/2014/main" id="{8FA13A2F-6350-4792-A3D8-A0204D744852}"/>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524625" y="5057775"/>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209550</xdr:colOff>
      <xdr:row>39</xdr:row>
      <xdr:rowOff>170850</xdr:rowOff>
    </xdr:from>
    <xdr:to>
      <xdr:col>17</xdr:col>
      <xdr:colOff>571499</xdr:colOff>
      <xdr:row>41</xdr:row>
      <xdr:rowOff>27975</xdr:rowOff>
    </xdr:to>
    <xdr:sp macro="" textlink="" fLocksText="0">
      <xdr:nvSpPr>
        <xdr:cNvPr id="21" name="TextBox 20" descr="HUB demo 08/2022&#10;">
          <a:extLst>
            <a:ext uri="{FF2B5EF4-FFF2-40B4-BE49-F238E27FC236}">
              <a16:creationId xmlns:a16="http://schemas.microsoft.com/office/drawing/2014/main" id="{7CBF2741-7081-4B59-A155-B4F0D5E6AF39}"/>
            </a:ext>
          </a:extLst>
        </xdr:cNvPr>
        <xdr:cNvSpPr txBox="1"/>
      </xdr:nvSpPr>
      <xdr:spPr>
        <a:xfrm>
          <a:off x="6305550" y="7676550"/>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HUB demo 08/2022</a:t>
          </a:r>
        </a:p>
        <a:p>
          <a:pPr algn="ctr"/>
          <a:endParaRPr lang="en-US" sz="1100" b="1">
            <a:solidFill>
              <a:schemeClr val="bg1"/>
            </a:solidFill>
          </a:endParaRPr>
        </a:p>
      </xdr:txBody>
    </xdr:sp>
    <xdr:clientData fLocksWithSheet="0"/>
  </xdr:twoCellAnchor>
  <xdr:twoCellAnchor>
    <xdr:from>
      <xdr:col>1</xdr:col>
      <xdr:colOff>295275</xdr:colOff>
      <xdr:row>47</xdr:row>
      <xdr:rowOff>28575</xdr:rowOff>
    </xdr:from>
    <xdr:to>
      <xdr:col>8</xdr:col>
      <xdr:colOff>199159</xdr:colOff>
      <xdr:row>60</xdr:row>
      <xdr:rowOff>27373</xdr:rowOff>
    </xdr:to>
    <xdr:pic>
      <xdr:nvPicPr>
        <xdr:cNvPr id="22" name="Picture 21" descr="SIte 08/2022&#10;">
          <a:extLst>
            <a:ext uri="{FF2B5EF4-FFF2-40B4-BE49-F238E27FC236}">
              <a16:creationId xmlns:a16="http://schemas.microsoft.com/office/drawing/2014/main" id="{35837FF7-D230-4F27-B209-E9590A755F9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04875" y="9058275"/>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85725</xdr:colOff>
      <xdr:row>60</xdr:row>
      <xdr:rowOff>180375</xdr:rowOff>
    </xdr:from>
    <xdr:to>
      <xdr:col>8</xdr:col>
      <xdr:colOff>447674</xdr:colOff>
      <xdr:row>62</xdr:row>
      <xdr:rowOff>37500</xdr:rowOff>
    </xdr:to>
    <xdr:sp macro="" textlink="" fLocksText="0">
      <xdr:nvSpPr>
        <xdr:cNvPr id="23" name="TextBox 22" descr="SIte 08/2022&#10;">
          <a:extLst>
            <a:ext uri="{FF2B5EF4-FFF2-40B4-BE49-F238E27FC236}">
              <a16:creationId xmlns:a16="http://schemas.microsoft.com/office/drawing/2014/main" id="{70952556-2780-46A7-B958-FAA412925039}"/>
            </a:ext>
          </a:extLst>
        </xdr:cNvPr>
        <xdr:cNvSpPr txBox="1"/>
      </xdr:nvSpPr>
      <xdr:spPr>
        <a:xfrm>
          <a:off x="695325" y="11686575"/>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SIte 08/2022</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428625</xdr:colOff>
      <xdr:row>47</xdr:row>
      <xdr:rowOff>28575</xdr:rowOff>
    </xdr:from>
    <xdr:to>
      <xdr:col>17</xdr:col>
      <xdr:colOff>332509</xdr:colOff>
      <xdr:row>60</xdr:row>
      <xdr:rowOff>27373</xdr:rowOff>
    </xdr:to>
    <xdr:pic>
      <xdr:nvPicPr>
        <xdr:cNvPr id="24" name="Picture 23" descr="Auger cast piles, grade beams 08/23&#10;">
          <a:extLst>
            <a:ext uri="{FF2B5EF4-FFF2-40B4-BE49-F238E27FC236}">
              <a16:creationId xmlns:a16="http://schemas.microsoft.com/office/drawing/2014/main" id="{E585A7D7-44EF-4E84-9A83-A073EBA300F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524625" y="9058275"/>
          <a:ext cx="4171084" cy="247529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219075</xdr:colOff>
      <xdr:row>61</xdr:row>
      <xdr:rowOff>8925</xdr:rowOff>
    </xdr:from>
    <xdr:to>
      <xdr:col>17</xdr:col>
      <xdr:colOff>581024</xdr:colOff>
      <xdr:row>62</xdr:row>
      <xdr:rowOff>56550</xdr:rowOff>
    </xdr:to>
    <xdr:sp macro="" textlink="" fLocksText="0">
      <xdr:nvSpPr>
        <xdr:cNvPr id="25" name="TextBox 24" descr="Auger cast piles, grade beams 08/23&#10;">
          <a:extLst>
            <a:ext uri="{FF2B5EF4-FFF2-40B4-BE49-F238E27FC236}">
              <a16:creationId xmlns:a16="http://schemas.microsoft.com/office/drawing/2014/main" id="{AB9285B2-ADCF-414A-9239-70DB8F920887}"/>
            </a:ext>
          </a:extLst>
        </xdr:cNvPr>
        <xdr:cNvSpPr txBox="1"/>
      </xdr:nvSpPr>
      <xdr:spPr>
        <a:xfrm>
          <a:off x="6315075" y="11705625"/>
          <a:ext cx="46291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Auger</a:t>
          </a:r>
          <a:r>
            <a:rPr lang="en-US" sz="1100" b="1" baseline="0">
              <a:solidFill>
                <a:schemeClr val="bg1"/>
              </a:solidFill>
            </a:rPr>
            <a:t> cast piles, grade beams 08/23</a:t>
          </a:r>
        </a:p>
        <a:p>
          <a:pPr algn="ctr"/>
          <a:endParaRPr lang="en-US" sz="1100" b="1">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19050</xdr:rowOff>
    </xdr:from>
    <xdr:to>
      <xdr:col>8</xdr:col>
      <xdr:colOff>95249</xdr:colOff>
      <xdr:row>42</xdr:row>
      <xdr:rowOff>66675</xdr:rowOff>
    </xdr:to>
    <xdr:sp macro="" textlink="" fLocksText="0">
      <xdr:nvSpPr>
        <xdr:cNvPr id="14" name="TextBox 13">
          <a:extLst>
            <a:ext uri="{FF2B5EF4-FFF2-40B4-BE49-F238E27FC236}">
              <a16:creationId xmlns:a16="http://schemas.microsoft.com/office/drawing/2014/main" id="{C20A9C83-B974-4017-B480-0E480DC4D12C}"/>
            </a:ext>
          </a:extLst>
        </xdr:cNvPr>
        <xdr:cNvSpPr txBox="1"/>
      </xdr:nvSpPr>
      <xdr:spPr>
        <a:xfrm>
          <a:off x="609600" y="790575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Side view</a:t>
          </a:r>
          <a:r>
            <a:rPr lang="en-US" sz="1100" b="1" baseline="0">
              <a:solidFill>
                <a:schemeClr val="bg1"/>
              </a:solidFill>
            </a:rPr>
            <a:t> 3/18/2024</a:t>
          </a:r>
        </a:p>
        <a:p>
          <a:pPr algn="ctr"/>
          <a:endParaRPr lang="en-US" sz="1100" b="1">
            <a:solidFill>
              <a:schemeClr val="bg1"/>
            </a:solidFill>
          </a:endParaRPr>
        </a:p>
      </xdr:txBody>
    </xdr:sp>
    <xdr:clientData fLocksWithSheet="0"/>
  </xdr:twoCellAnchor>
  <xdr:twoCellAnchor>
    <xdr:from>
      <xdr:col>9</xdr:col>
      <xdr:colOff>409575</xdr:colOff>
      <xdr:row>41</xdr:row>
      <xdr:rowOff>19050</xdr:rowOff>
    </xdr:from>
    <xdr:to>
      <xdr:col>16</xdr:col>
      <xdr:colOff>504824</xdr:colOff>
      <xdr:row>42</xdr:row>
      <xdr:rowOff>66675</xdr:rowOff>
    </xdr:to>
    <xdr:sp macro="" textlink="" fLocksText="0">
      <xdr:nvSpPr>
        <xdr:cNvPr id="15" name="TextBox 14">
          <a:extLst>
            <a:ext uri="{FF2B5EF4-FFF2-40B4-BE49-F238E27FC236}">
              <a16:creationId xmlns:a16="http://schemas.microsoft.com/office/drawing/2014/main" id="{B80159C6-FBF7-4C9B-948F-D402DABC1E8C}"/>
            </a:ext>
          </a:extLst>
        </xdr:cNvPr>
        <xdr:cNvSpPr txBox="1"/>
      </xdr:nvSpPr>
      <xdr:spPr>
        <a:xfrm>
          <a:off x="5895975" y="790575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Side view 3/18/2024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editAs="oneCell">
    <xdr:from>
      <xdr:col>9</xdr:col>
      <xdr:colOff>434975</xdr:colOff>
      <xdr:row>23</xdr:row>
      <xdr:rowOff>50800</xdr:rowOff>
    </xdr:from>
    <xdr:to>
      <xdr:col>16</xdr:col>
      <xdr:colOff>460375</xdr:colOff>
      <xdr:row>40</xdr:row>
      <xdr:rowOff>31750</xdr:rowOff>
    </xdr:to>
    <xdr:pic>
      <xdr:nvPicPr>
        <xdr:cNvPr id="16" name="Picture 15" descr="Side view 3/18/2024&#10;">
          <a:extLst>
            <a:ext uri="{FF2B5EF4-FFF2-40B4-BE49-F238E27FC236}">
              <a16:creationId xmlns:a16="http://schemas.microsoft.com/office/drawing/2014/main" id="{E119A528-2909-4B99-A38C-F9CB96F544B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bwMode="auto">
        <a:xfrm>
          <a:off x="5921375" y="4508500"/>
          <a:ext cx="42926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62</xdr:row>
      <xdr:rowOff>38100</xdr:rowOff>
    </xdr:from>
    <xdr:to>
      <xdr:col>8</xdr:col>
      <xdr:colOff>171449</xdr:colOff>
      <xdr:row>63</xdr:row>
      <xdr:rowOff>85725</xdr:rowOff>
    </xdr:to>
    <xdr:sp macro="" textlink="" fLocksText="0">
      <xdr:nvSpPr>
        <xdr:cNvPr id="17" name="TextBox 16">
          <a:extLst>
            <a:ext uri="{FF2B5EF4-FFF2-40B4-BE49-F238E27FC236}">
              <a16:creationId xmlns:a16="http://schemas.microsoft.com/office/drawing/2014/main" id="{78AB5D27-8A51-4588-AFFC-58B29C8D0930}"/>
            </a:ext>
          </a:extLst>
        </xdr:cNvPr>
        <xdr:cNvSpPr txBox="1"/>
      </xdr:nvSpPr>
      <xdr:spPr>
        <a:xfrm>
          <a:off x="685800" y="119253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Student Services Center</a:t>
          </a:r>
          <a:r>
            <a:rPr lang="en-US" sz="1100" b="1" baseline="0">
              <a:solidFill>
                <a:schemeClr val="bg1"/>
              </a:solidFill>
            </a:rPr>
            <a:t> 3/1/2024</a:t>
          </a:r>
        </a:p>
        <a:p>
          <a:pPr algn="ctr"/>
          <a:endParaRPr lang="en-US" sz="1100" b="1">
            <a:solidFill>
              <a:schemeClr val="bg1"/>
            </a:solidFill>
          </a:endParaRPr>
        </a:p>
      </xdr:txBody>
    </xdr:sp>
    <xdr:clientData fLocksWithSheet="0"/>
  </xdr:twoCellAnchor>
  <xdr:twoCellAnchor>
    <xdr:from>
      <xdr:col>9</xdr:col>
      <xdr:colOff>485775</xdr:colOff>
      <xdr:row>62</xdr:row>
      <xdr:rowOff>38100</xdr:rowOff>
    </xdr:from>
    <xdr:to>
      <xdr:col>16</xdr:col>
      <xdr:colOff>581024</xdr:colOff>
      <xdr:row>63</xdr:row>
      <xdr:rowOff>85725</xdr:rowOff>
    </xdr:to>
    <xdr:sp macro="" textlink="" fLocksText="0">
      <xdr:nvSpPr>
        <xdr:cNvPr id="18" name="TextBox 17">
          <a:extLst>
            <a:ext uri="{FF2B5EF4-FFF2-40B4-BE49-F238E27FC236}">
              <a16:creationId xmlns:a16="http://schemas.microsoft.com/office/drawing/2014/main" id="{560CFA98-AD94-444E-A338-087E0E0A01E5}"/>
            </a:ext>
          </a:extLst>
        </xdr:cNvPr>
        <xdr:cNvSpPr txBox="1"/>
      </xdr:nvSpPr>
      <xdr:spPr>
        <a:xfrm>
          <a:off x="5972175" y="119253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Student Services Center</a:t>
          </a:r>
          <a:r>
            <a:rPr lang="en-US" sz="1100" b="1" baseline="0">
              <a:solidFill>
                <a:schemeClr val="bg1"/>
              </a:solidFill>
            </a:rPr>
            <a:t> </a:t>
          </a:r>
          <a:r>
            <a:rPr lang="en-US" sz="1100" b="1">
              <a:solidFill>
                <a:schemeClr val="bg1"/>
              </a:solidFill>
            </a:rPr>
            <a:t>3/1/2024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editAs="oneCell">
    <xdr:from>
      <xdr:col>1</xdr:col>
      <xdr:colOff>116417</xdr:colOff>
      <xdr:row>44</xdr:row>
      <xdr:rowOff>0</xdr:rowOff>
    </xdr:from>
    <xdr:to>
      <xdr:col>8</xdr:col>
      <xdr:colOff>150283</xdr:colOff>
      <xdr:row>60</xdr:row>
      <xdr:rowOff>177800</xdr:rowOff>
    </xdr:to>
    <xdr:pic>
      <xdr:nvPicPr>
        <xdr:cNvPr id="19" name="Picture 18" descr="Student Services Center 3/1/2024&#10;">
          <a:extLst>
            <a:ext uri="{FF2B5EF4-FFF2-40B4-BE49-F238E27FC236}">
              <a16:creationId xmlns:a16="http://schemas.microsoft.com/office/drawing/2014/main" id="{6DBB5826-9A2F-432F-9C18-93BD5BA191ED}"/>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bwMode="auto">
        <a:xfrm>
          <a:off x="726017" y="8458200"/>
          <a:ext cx="4301066" cy="322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511175</xdr:colOff>
      <xdr:row>44</xdr:row>
      <xdr:rowOff>69850</xdr:rowOff>
    </xdr:from>
    <xdr:to>
      <xdr:col>16</xdr:col>
      <xdr:colOff>536575</xdr:colOff>
      <xdr:row>61</xdr:row>
      <xdr:rowOff>50800</xdr:rowOff>
    </xdr:to>
    <xdr:pic>
      <xdr:nvPicPr>
        <xdr:cNvPr id="20" name="Picture 19" descr="Student Services Center 3/1/2024&#10;">
          <a:extLst>
            <a:ext uri="{FF2B5EF4-FFF2-40B4-BE49-F238E27FC236}">
              <a16:creationId xmlns:a16="http://schemas.microsoft.com/office/drawing/2014/main" id="{0FA5280B-059D-4780-80BA-597B94965963}"/>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bwMode="auto">
        <a:xfrm>
          <a:off x="5997575" y="8528050"/>
          <a:ext cx="42926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60325</xdr:colOff>
      <xdr:row>20</xdr:row>
      <xdr:rowOff>38100</xdr:rowOff>
    </xdr:from>
    <xdr:to>
      <xdr:col>8</xdr:col>
      <xdr:colOff>155574</xdr:colOff>
      <xdr:row>21</xdr:row>
      <xdr:rowOff>85725</xdr:rowOff>
    </xdr:to>
    <xdr:sp macro="" textlink="" fLocksText="0">
      <xdr:nvSpPr>
        <xdr:cNvPr id="21" name="TextBox 20">
          <a:extLst>
            <a:ext uri="{FF2B5EF4-FFF2-40B4-BE49-F238E27FC236}">
              <a16:creationId xmlns:a16="http://schemas.microsoft.com/office/drawing/2014/main" id="{0E197C5D-F7C5-42AA-8E31-BF51F137ED0C}"/>
            </a:ext>
          </a:extLst>
        </xdr:cNvPr>
        <xdr:cNvSpPr txBox="1"/>
      </xdr:nvSpPr>
      <xdr:spPr>
        <a:xfrm>
          <a:off x="669925" y="39243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Overhead</a:t>
          </a:r>
          <a:r>
            <a:rPr lang="en-US" sz="1100" b="1" baseline="0">
              <a:solidFill>
                <a:schemeClr val="bg1"/>
              </a:solidFill>
            </a:rPr>
            <a:t> 4/1/2024</a:t>
          </a:r>
        </a:p>
        <a:p>
          <a:pPr algn="ctr"/>
          <a:endParaRPr lang="en-US" sz="1100" b="1">
            <a:solidFill>
              <a:schemeClr val="bg1"/>
            </a:solidFill>
          </a:endParaRPr>
        </a:p>
      </xdr:txBody>
    </xdr:sp>
    <xdr:clientData fLocksWithSheet="0"/>
  </xdr:twoCellAnchor>
  <xdr:twoCellAnchor>
    <xdr:from>
      <xdr:col>9</xdr:col>
      <xdr:colOff>469900</xdr:colOff>
      <xdr:row>20</xdr:row>
      <xdr:rowOff>38100</xdr:rowOff>
    </xdr:from>
    <xdr:to>
      <xdr:col>16</xdr:col>
      <xdr:colOff>565149</xdr:colOff>
      <xdr:row>21</xdr:row>
      <xdr:rowOff>85725</xdr:rowOff>
    </xdr:to>
    <xdr:sp macro="" textlink="" fLocksText="0">
      <xdr:nvSpPr>
        <xdr:cNvPr id="22" name="TextBox 21">
          <a:extLst>
            <a:ext uri="{FF2B5EF4-FFF2-40B4-BE49-F238E27FC236}">
              <a16:creationId xmlns:a16="http://schemas.microsoft.com/office/drawing/2014/main" id="{2280A0F1-8A9E-416A-A14C-D3F57A1B26F7}"/>
            </a:ext>
          </a:extLst>
        </xdr:cNvPr>
        <xdr:cNvSpPr txBox="1"/>
      </xdr:nvSpPr>
      <xdr:spPr>
        <a:xfrm>
          <a:off x="5956300" y="3924300"/>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Front view 3/1/2024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editAs="oneCell">
    <xdr:from>
      <xdr:col>1</xdr:col>
      <xdr:colOff>15875</xdr:colOff>
      <xdr:row>2</xdr:row>
      <xdr:rowOff>0</xdr:rowOff>
    </xdr:from>
    <xdr:to>
      <xdr:col>8</xdr:col>
      <xdr:colOff>219075</xdr:colOff>
      <xdr:row>18</xdr:row>
      <xdr:rowOff>177800</xdr:rowOff>
    </xdr:to>
    <xdr:pic>
      <xdr:nvPicPr>
        <xdr:cNvPr id="23" name="Picture 22" descr="Overhead 4/1/2024&#10;">
          <a:extLst>
            <a:ext uri="{FF2B5EF4-FFF2-40B4-BE49-F238E27FC236}">
              <a16:creationId xmlns:a16="http://schemas.microsoft.com/office/drawing/2014/main" id="{DF47021F-3472-4C49-ACEA-DE85056C5B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625475" y="457200"/>
          <a:ext cx="4470400" cy="322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463550</xdr:colOff>
      <xdr:row>2</xdr:row>
      <xdr:rowOff>69850</xdr:rowOff>
    </xdr:from>
    <xdr:to>
      <xdr:col>16</xdr:col>
      <xdr:colOff>552450</xdr:colOff>
      <xdr:row>19</xdr:row>
      <xdr:rowOff>50800</xdr:rowOff>
    </xdr:to>
    <xdr:pic>
      <xdr:nvPicPr>
        <xdr:cNvPr id="24" name="Picture 23" descr="Front view 3/1/2024&#10;">
          <a:extLst>
            <a:ext uri="{FF2B5EF4-FFF2-40B4-BE49-F238E27FC236}">
              <a16:creationId xmlns:a16="http://schemas.microsoft.com/office/drawing/2014/main" id="{097AB69C-567A-487A-926F-BC1E32B33AC1}"/>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949950" y="527050"/>
          <a:ext cx="43561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103717</xdr:colOff>
      <xdr:row>22</xdr:row>
      <xdr:rowOff>158750</xdr:rowOff>
    </xdr:from>
    <xdr:to>
      <xdr:col>8</xdr:col>
      <xdr:colOff>143933</xdr:colOff>
      <xdr:row>39</xdr:row>
      <xdr:rowOff>139700</xdr:rowOff>
    </xdr:to>
    <xdr:pic>
      <xdr:nvPicPr>
        <xdr:cNvPr id="25" name="Picture 24" descr="Side view 3/18/2024&#10;">
          <a:extLst>
            <a:ext uri="{FF2B5EF4-FFF2-40B4-BE49-F238E27FC236}">
              <a16:creationId xmlns:a16="http://schemas.microsoft.com/office/drawing/2014/main" id="{E16B3522-5892-43F9-9328-99167620ADA4}"/>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bwMode="auto">
        <a:xfrm>
          <a:off x="713317" y="4225925"/>
          <a:ext cx="4307416"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103</xdr:row>
      <xdr:rowOff>169219</xdr:rowOff>
    </xdr:from>
    <xdr:to>
      <xdr:col>7</xdr:col>
      <xdr:colOff>438149</xdr:colOff>
      <xdr:row>105</xdr:row>
      <xdr:rowOff>26344</xdr:rowOff>
    </xdr:to>
    <xdr:sp macro="" textlink="" fLocksText="0">
      <xdr:nvSpPr>
        <xdr:cNvPr id="18" name="TextBox 17">
          <a:extLst>
            <a:ext uri="{FF2B5EF4-FFF2-40B4-BE49-F238E27FC236}">
              <a16:creationId xmlns:a16="http://schemas.microsoft.com/office/drawing/2014/main" id="{58B0C0C6-ACD5-4E63-BF99-BFB19D9D9F79}"/>
            </a:ext>
          </a:extLst>
        </xdr:cNvPr>
        <xdr:cNvSpPr txBox="1"/>
      </xdr:nvSpPr>
      <xdr:spPr>
        <a:xfrm>
          <a:off x="342900" y="198669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a:t>
          </a:r>
          <a:r>
            <a:rPr lang="en-US" sz="1100" b="1" baseline="0">
              <a:solidFill>
                <a:schemeClr val="bg1"/>
              </a:solidFill>
            </a:rPr>
            <a:t> Board Room </a:t>
          </a:r>
          <a:r>
            <a:rPr lang="en-US" sz="1100" b="1">
              <a:solidFill>
                <a:schemeClr val="bg1"/>
              </a:solidFill>
            </a:rPr>
            <a:t>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142875</xdr:colOff>
      <xdr:row>103</xdr:row>
      <xdr:rowOff>169219</xdr:rowOff>
    </xdr:from>
    <xdr:to>
      <xdr:col>16</xdr:col>
      <xdr:colOff>238124</xdr:colOff>
      <xdr:row>105</xdr:row>
      <xdr:rowOff>26344</xdr:rowOff>
    </xdr:to>
    <xdr:sp macro="" textlink="" fLocksText="0">
      <xdr:nvSpPr>
        <xdr:cNvPr id="20" name="TextBox 19">
          <a:extLst>
            <a:ext uri="{FF2B5EF4-FFF2-40B4-BE49-F238E27FC236}">
              <a16:creationId xmlns:a16="http://schemas.microsoft.com/office/drawing/2014/main" id="{FB2F15CF-0E61-4BA3-9070-63B3F2167570}"/>
            </a:ext>
          </a:extLst>
        </xdr:cNvPr>
        <xdr:cNvSpPr txBox="1"/>
      </xdr:nvSpPr>
      <xdr:spPr>
        <a:xfrm>
          <a:off x="5629275" y="198669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a:t>
          </a:r>
          <a:r>
            <a:rPr lang="en-US" sz="1100" b="1" baseline="0">
              <a:solidFill>
                <a:schemeClr val="bg1"/>
              </a:solidFill>
            </a:rPr>
            <a:t> Bookstore </a:t>
          </a:r>
          <a:r>
            <a:rPr lang="en-US" sz="1100" b="1">
              <a:solidFill>
                <a:schemeClr val="bg1"/>
              </a:solidFill>
            </a:rPr>
            <a:t>9/19/2024</a:t>
          </a:r>
          <a:endParaRPr lang="en-US" sz="1100" b="1" baseline="0">
            <a:solidFill>
              <a:schemeClr val="bg1"/>
            </a:solidFill>
          </a:endParaRPr>
        </a:p>
        <a:p>
          <a:pPr algn="ctr"/>
          <a:endParaRPr lang="en-US" sz="1100" b="1">
            <a:solidFill>
              <a:schemeClr val="bg1"/>
            </a:solidFill>
          </a:endParaRPr>
        </a:p>
      </xdr:txBody>
    </xdr:sp>
    <xdr:clientData fLocksWithSheet="0"/>
  </xdr:twoCellAnchor>
  <xdr:oneCellAnchor>
    <xdr:from>
      <xdr:col>9</xdr:col>
      <xdr:colOff>168275</xdr:colOff>
      <xdr:row>86</xdr:row>
      <xdr:rowOff>189328</xdr:rowOff>
    </xdr:from>
    <xdr:ext cx="4292598" cy="2861732"/>
    <xdr:pic>
      <xdr:nvPicPr>
        <xdr:cNvPr id="21" name="Picture 20" descr="Interior - Bookstore 9/19/2024&#10;">
          <a:extLst>
            <a:ext uri="{FF2B5EF4-FFF2-40B4-BE49-F238E27FC236}">
              <a16:creationId xmlns:a16="http://schemas.microsoft.com/office/drawing/2014/main" id="{C0BDDE72-A407-4F43-86F6-D31CF3C90548}"/>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bwMode="auto">
        <a:xfrm>
          <a:off x="5654675" y="16648528"/>
          <a:ext cx="4292598" cy="28617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381000</xdr:colOff>
      <xdr:row>61</xdr:row>
      <xdr:rowOff>169219</xdr:rowOff>
    </xdr:from>
    <xdr:to>
      <xdr:col>7</xdr:col>
      <xdr:colOff>476249</xdr:colOff>
      <xdr:row>63</xdr:row>
      <xdr:rowOff>26344</xdr:rowOff>
    </xdr:to>
    <xdr:sp macro="" textlink="" fLocksText="0">
      <xdr:nvSpPr>
        <xdr:cNvPr id="53" name="TextBox 52">
          <a:extLst>
            <a:ext uri="{FF2B5EF4-FFF2-40B4-BE49-F238E27FC236}">
              <a16:creationId xmlns:a16="http://schemas.microsoft.com/office/drawing/2014/main" id="{570E11BE-8755-0344-A806-D78F077ECE0A}"/>
            </a:ext>
          </a:extLst>
        </xdr:cNvPr>
        <xdr:cNvSpPr txBox="1"/>
      </xdr:nvSpPr>
      <xdr:spPr>
        <a:xfrm>
          <a:off x="381000" y="118659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 Student Life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180975</xdr:colOff>
      <xdr:row>61</xdr:row>
      <xdr:rowOff>169219</xdr:rowOff>
    </xdr:from>
    <xdr:to>
      <xdr:col>16</xdr:col>
      <xdr:colOff>276224</xdr:colOff>
      <xdr:row>63</xdr:row>
      <xdr:rowOff>26344</xdr:rowOff>
    </xdr:to>
    <xdr:sp macro="" textlink="" fLocksText="0">
      <xdr:nvSpPr>
        <xdr:cNvPr id="54" name="TextBox 53">
          <a:extLst>
            <a:ext uri="{FF2B5EF4-FFF2-40B4-BE49-F238E27FC236}">
              <a16:creationId xmlns:a16="http://schemas.microsoft.com/office/drawing/2014/main" id="{9C34CED3-DD50-DC71-1E92-87431B99EC9B}"/>
            </a:ext>
          </a:extLst>
        </xdr:cNvPr>
        <xdr:cNvSpPr txBox="1"/>
      </xdr:nvSpPr>
      <xdr:spPr>
        <a:xfrm>
          <a:off x="5667375" y="118659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Side View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381000</xdr:colOff>
      <xdr:row>82</xdr:row>
      <xdr:rowOff>169219</xdr:rowOff>
    </xdr:from>
    <xdr:to>
      <xdr:col>7</xdr:col>
      <xdr:colOff>476249</xdr:colOff>
      <xdr:row>84</xdr:row>
      <xdr:rowOff>26344</xdr:rowOff>
    </xdr:to>
    <xdr:sp macro="" textlink="" fLocksText="0">
      <xdr:nvSpPr>
        <xdr:cNvPr id="55" name="TextBox 54">
          <a:extLst>
            <a:ext uri="{FF2B5EF4-FFF2-40B4-BE49-F238E27FC236}">
              <a16:creationId xmlns:a16="http://schemas.microsoft.com/office/drawing/2014/main" id="{2678E0EF-55A2-2057-5C25-67353BE49A29}"/>
            </a:ext>
          </a:extLst>
        </xdr:cNvPr>
        <xdr:cNvSpPr txBox="1"/>
      </xdr:nvSpPr>
      <xdr:spPr>
        <a:xfrm>
          <a:off x="381000" y="158664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Front View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180975</xdr:colOff>
      <xdr:row>82</xdr:row>
      <xdr:rowOff>169219</xdr:rowOff>
    </xdr:from>
    <xdr:to>
      <xdr:col>16</xdr:col>
      <xdr:colOff>276224</xdr:colOff>
      <xdr:row>84</xdr:row>
      <xdr:rowOff>26344</xdr:rowOff>
    </xdr:to>
    <xdr:sp macro="" textlink="" fLocksText="0">
      <xdr:nvSpPr>
        <xdr:cNvPr id="56" name="TextBox 55">
          <a:extLst>
            <a:ext uri="{FF2B5EF4-FFF2-40B4-BE49-F238E27FC236}">
              <a16:creationId xmlns:a16="http://schemas.microsoft.com/office/drawing/2014/main" id="{BB97E6B8-A20B-8A2D-7949-AD80DF72BF2C}"/>
            </a:ext>
          </a:extLst>
        </xdr:cNvPr>
        <xdr:cNvSpPr txBox="1"/>
      </xdr:nvSpPr>
      <xdr:spPr>
        <a:xfrm>
          <a:off x="5667375" y="1586641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a:t>
          </a:r>
          <a:r>
            <a:rPr lang="en-US" sz="1100" b="1" baseline="0">
              <a:solidFill>
                <a:schemeClr val="bg1"/>
              </a:solidFill>
            </a:rPr>
            <a:t> Event Center Lobby </a:t>
          </a:r>
          <a:r>
            <a:rPr lang="en-US" sz="1100" b="1">
              <a:solidFill>
                <a:schemeClr val="bg1"/>
              </a:solidFill>
            </a:rPr>
            <a:t>9/19/2024</a:t>
          </a:r>
          <a:endParaRPr lang="en-US" sz="1100" b="1" baseline="0">
            <a:solidFill>
              <a:schemeClr val="bg1"/>
            </a:solidFill>
          </a:endParaRPr>
        </a:p>
        <a:p>
          <a:pPr algn="ctr"/>
          <a:endParaRPr lang="en-US" sz="1100" b="1">
            <a:solidFill>
              <a:schemeClr val="bg1"/>
            </a:solidFill>
          </a:endParaRPr>
        </a:p>
      </xdr:txBody>
    </xdr:sp>
    <xdr:clientData fLocksWithSheet="0"/>
  </xdr:twoCellAnchor>
  <xdr:oneCellAnchor>
    <xdr:from>
      <xdr:col>0</xdr:col>
      <xdr:colOff>406400</xdr:colOff>
      <xdr:row>86</xdr:row>
      <xdr:rowOff>189328</xdr:rowOff>
    </xdr:from>
    <xdr:ext cx="4292598" cy="2861732"/>
    <xdr:pic>
      <xdr:nvPicPr>
        <xdr:cNvPr id="57" name="Picture 56" descr="Interior - Board Room 9/19/2024&#10;">
          <a:extLst>
            <a:ext uri="{FF2B5EF4-FFF2-40B4-BE49-F238E27FC236}">
              <a16:creationId xmlns:a16="http://schemas.microsoft.com/office/drawing/2014/main" id="{A6FF24B8-0B5A-86DC-BE56-17A70E925C02}"/>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bwMode="auto">
        <a:xfrm>
          <a:off x="406400" y="16648528"/>
          <a:ext cx="4292598" cy="28617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174625</xdr:colOff>
      <xdr:row>44</xdr:row>
      <xdr:rowOff>185454</xdr:rowOff>
    </xdr:from>
    <xdr:to>
      <xdr:col>16</xdr:col>
      <xdr:colOff>203200</xdr:colOff>
      <xdr:row>60</xdr:row>
      <xdr:rowOff>584</xdr:rowOff>
    </xdr:to>
    <xdr:pic>
      <xdr:nvPicPr>
        <xdr:cNvPr id="58" name="Picture 57" descr="Side View 9/19/2024&#10;">
          <a:extLst>
            <a:ext uri="{FF2B5EF4-FFF2-40B4-BE49-F238E27FC236}">
              <a16:creationId xmlns:a16="http://schemas.microsoft.com/office/drawing/2014/main" id="{93B5D98F-8A89-1AF9-B2AA-9693593CF128}"/>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bwMode="auto">
        <a:xfrm>
          <a:off x="5661025" y="8643654"/>
          <a:ext cx="4295775" cy="286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374650</xdr:colOff>
      <xdr:row>65</xdr:row>
      <xdr:rowOff>185454</xdr:rowOff>
    </xdr:from>
    <xdr:ext cx="4292599" cy="2863130"/>
    <xdr:pic>
      <xdr:nvPicPr>
        <xdr:cNvPr id="59" name="Picture 58" descr="Front View 9/19/2024&#10;">
          <a:extLst>
            <a:ext uri="{FF2B5EF4-FFF2-40B4-BE49-F238E27FC236}">
              <a16:creationId xmlns:a16="http://schemas.microsoft.com/office/drawing/2014/main" id="{E63F81BE-E217-E0AB-D545-92FEB5ED7586}"/>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bwMode="auto">
        <a:xfrm>
          <a:off x="374650" y="12644154"/>
          <a:ext cx="4292599" cy="28631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174625</xdr:colOff>
      <xdr:row>65</xdr:row>
      <xdr:rowOff>186153</xdr:rowOff>
    </xdr:from>
    <xdr:ext cx="4292599" cy="2861732"/>
    <xdr:pic>
      <xdr:nvPicPr>
        <xdr:cNvPr id="60" name="Picture 59" descr="Interior - Event Center Lobby 9/19/2024&#10;">
          <a:extLst>
            <a:ext uri="{FF2B5EF4-FFF2-40B4-BE49-F238E27FC236}">
              <a16:creationId xmlns:a16="http://schemas.microsoft.com/office/drawing/2014/main" id="{42E06678-48C7-662A-E85E-AAF230FAA876}"/>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bwMode="auto">
        <a:xfrm>
          <a:off x="5661025" y="12644853"/>
          <a:ext cx="4292599" cy="28617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371475</xdr:colOff>
      <xdr:row>40</xdr:row>
      <xdr:rowOff>150169</xdr:rowOff>
    </xdr:from>
    <xdr:to>
      <xdr:col>7</xdr:col>
      <xdr:colOff>466724</xdr:colOff>
      <xdr:row>42</xdr:row>
      <xdr:rowOff>7294</xdr:rowOff>
    </xdr:to>
    <xdr:sp macro="" textlink="" fLocksText="0">
      <xdr:nvSpPr>
        <xdr:cNvPr id="61" name="TextBox 60">
          <a:extLst>
            <a:ext uri="{FF2B5EF4-FFF2-40B4-BE49-F238E27FC236}">
              <a16:creationId xmlns:a16="http://schemas.microsoft.com/office/drawing/2014/main" id="{E95BCCFE-C3F6-7C6F-2A1C-00DE6B69D898}"/>
            </a:ext>
          </a:extLst>
        </xdr:cNvPr>
        <xdr:cNvSpPr txBox="1"/>
      </xdr:nvSpPr>
      <xdr:spPr>
        <a:xfrm>
          <a:off x="371475" y="784636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 Culinary Classroom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9</xdr:col>
      <xdr:colOff>171450</xdr:colOff>
      <xdr:row>40</xdr:row>
      <xdr:rowOff>150169</xdr:rowOff>
    </xdr:from>
    <xdr:to>
      <xdr:col>16</xdr:col>
      <xdr:colOff>266699</xdr:colOff>
      <xdr:row>42</xdr:row>
      <xdr:rowOff>7294</xdr:rowOff>
    </xdr:to>
    <xdr:sp macro="" textlink="" fLocksText="0">
      <xdr:nvSpPr>
        <xdr:cNvPr id="62" name="TextBox 61">
          <a:extLst>
            <a:ext uri="{FF2B5EF4-FFF2-40B4-BE49-F238E27FC236}">
              <a16:creationId xmlns:a16="http://schemas.microsoft.com/office/drawing/2014/main" id="{9E24B03E-2922-1372-C261-386B4C298F27}"/>
            </a:ext>
          </a:extLst>
        </xdr:cNvPr>
        <xdr:cNvSpPr txBox="1"/>
      </xdr:nvSpPr>
      <xdr:spPr>
        <a:xfrm>
          <a:off x="5657850" y="7846369"/>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Side View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editAs="oneCell">
    <xdr:from>
      <xdr:col>9</xdr:col>
      <xdr:colOff>299244</xdr:colOff>
      <xdr:row>22</xdr:row>
      <xdr:rowOff>185094</xdr:rowOff>
    </xdr:from>
    <xdr:to>
      <xdr:col>16</xdr:col>
      <xdr:colOff>59531</xdr:colOff>
      <xdr:row>39</xdr:row>
      <xdr:rowOff>166044</xdr:rowOff>
    </xdr:to>
    <xdr:pic>
      <xdr:nvPicPr>
        <xdr:cNvPr id="63" name="Picture 62" descr="Side View 9/19/2024&#10;">
          <a:extLst>
            <a:ext uri="{FF2B5EF4-FFF2-40B4-BE49-F238E27FC236}">
              <a16:creationId xmlns:a16="http://schemas.microsoft.com/office/drawing/2014/main" id="{84504E6B-0D08-DA19-3E6C-18D9ADA4FDC5}"/>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bwMode="auto">
        <a:xfrm>
          <a:off x="5785644" y="4452294"/>
          <a:ext cx="4027487"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462492</xdr:colOff>
      <xdr:row>44</xdr:row>
      <xdr:rowOff>119830</xdr:rowOff>
    </xdr:from>
    <xdr:to>
      <xdr:col>7</xdr:col>
      <xdr:colOff>496358</xdr:colOff>
      <xdr:row>59</xdr:row>
      <xdr:rowOff>132882</xdr:rowOff>
    </xdr:to>
    <xdr:pic>
      <xdr:nvPicPr>
        <xdr:cNvPr id="64" name="Picture 63" descr="Interior - Student Life 9/19/2024&#10;">
          <a:extLst>
            <a:ext uri="{FF2B5EF4-FFF2-40B4-BE49-F238E27FC236}">
              <a16:creationId xmlns:a16="http://schemas.microsoft.com/office/drawing/2014/main" id="{CEFF52E4-2B6C-2FD3-F35D-183A7B49665F}"/>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bwMode="auto">
        <a:xfrm>
          <a:off x="462492" y="8578030"/>
          <a:ext cx="4301066" cy="287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403225</xdr:colOff>
      <xdr:row>19</xdr:row>
      <xdr:rowOff>178744</xdr:rowOff>
    </xdr:from>
    <xdr:to>
      <xdr:col>7</xdr:col>
      <xdr:colOff>498474</xdr:colOff>
      <xdr:row>21</xdr:row>
      <xdr:rowOff>35869</xdr:rowOff>
    </xdr:to>
    <xdr:sp macro="" textlink="" fLocksText="0">
      <xdr:nvSpPr>
        <xdr:cNvPr id="65" name="TextBox 64">
          <a:extLst>
            <a:ext uri="{FF2B5EF4-FFF2-40B4-BE49-F238E27FC236}">
              <a16:creationId xmlns:a16="http://schemas.microsoft.com/office/drawing/2014/main" id="{83130F55-8534-74AE-B011-094A7B092456}"/>
            </a:ext>
          </a:extLst>
        </xdr:cNvPr>
        <xdr:cNvSpPr txBox="1"/>
      </xdr:nvSpPr>
      <xdr:spPr>
        <a:xfrm>
          <a:off x="403225" y="3874444"/>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Front View</a:t>
          </a:r>
          <a:r>
            <a:rPr lang="en-US" sz="1100" b="1" baseline="0">
              <a:solidFill>
                <a:schemeClr val="bg1"/>
              </a:solidFill>
            </a:rPr>
            <a:t>  9/19/2024</a:t>
          </a:r>
        </a:p>
        <a:p>
          <a:pPr algn="ctr"/>
          <a:endParaRPr lang="en-US" sz="1100" b="1">
            <a:solidFill>
              <a:schemeClr val="bg1"/>
            </a:solidFill>
          </a:endParaRPr>
        </a:p>
      </xdr:txBody>
    </xdr:sp>
    <xdr:clientData fLocksWithSheet="0"/>
  </xdr:twoCellAnchor>
  <xdr:twoCellAnchor>
    <xdr:from>
      <xdr:col>9</xdr:col>
      <xdr:colOff>203200</xdr:colOff>
      <xdr:row>19</xdr:row>
      <xdr:rowOff>178744</xdr:rowOff>
    </xdr:from>
    <xdr:to>
      <xdr:col>16</xdr:col>
      <xdr:colOff>298449</xdr:colOff>
      <xdr:row>21</xdr:row>
      <xdr:rowOff>35869</xdr:rowOff>
    </xdr:to>
    <xdr:sp macro="" textlink="" fLocksText="0">
      <xdr:nvSpPr>
        <xdr:cNvPr id="66" name="TextBox 65">
          <a:extLst>
            <a:ext uri="{FF2B5EF4-FFF2-40B4-BE49-F238E27FC236}">
              <a16:creationId xmlns:a16="http://schemas.microsoft.com/office/drawing/2014/main" id="{58AAA4F4-B133-B7DF-C15F-E72467E68D53}"/>
            </a:ext>
          </a:extLst>
        </xdr:cNvPr>
        <xdr:cNvSpPr txBox="1"/>
      </xdr:nvSpPr>
      <xdr:spPr>
        <a:xfrm>
          <a:off x="5689600" y="3874444"/>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 Event Center 9/19/2024</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editAs="oneCell">
    <xdr:from>
      <xdr:col>0</xdr:col>
      <xdr:colOff>323850</xdr:colOff>
      <xdr:row>2</xdr:row>
      <xdr:rowOff>44450</xdr:rowOff>
    </xdr:from>
    <xdr:to>
      <xdr:col>7</xdr:col>
      <xdr:colOff>533400</xdr:colOff>
      <xdr:row>17</xdr:row>
      <xdr:rowOff>27288</xdr:rowOff>
    </xdr:to>
    <xdr:pic>
      <xdr:nvPicPr>
        <xdr:cNvPr id="67" name="Picture 66" descr="Front View  9/19/2024&#10;">
          <a:extLst>
            <a:ext uri="{FF2B5EF4-FFF2-40B4-BE49-F238E27FC236}">
              <a16:creationId xmlns:a16="http://schemas.microsoft.com/office/drawing/2014/main" id="{7B9D33B7-D35C-DABA-54CE-B7741DF9EE75}"/>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bwMode="auto">
        <a:xfrm>
          <a:off x="323850" y="492125"/>
          <a:ext cx="4476750" cy="2697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161925</xdr:colOff>
      <xdr:row>2</xdr:row>
      <xdr:rowOff>152286</xdr:rowOff>
    </xdr:from>
    <xdr:to>
      <xdr:col>16</xdr:col>
      <xdr:colOff>257175</xdr:colOff>
      <xdr:row>18</xdr:row>
      <xdr:rowOff>8352</xdr:rowOff>
    </xdr:to>
    <xdr:pic>
      <xdr:nvPicPr>
        <xdr:cNvPr id="68" name="Picture 67" descr="Interior - Event Center 9/19/2024&#10;">
          <a:extLst>
            <a:ext uri="{FF2B5EF4-FFF2-40B4-BE49-F238E27FC236}">
              <a16:creationId xmlns:a16="http://schemas.microsoft.com/office/drawing/2014/main" id="{9FADDA50-B122-0C55-03E0-746BAB3313B2}"/>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bwMode="auto">
        <a:xfrm>
          <a:off x="5648325" y="609486"/>
          <a:ext cx="4362450" cy="2904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421217</xdr:colOff>
      <xdr:row>23</xdr:row>
      <xdr:rowOff>65855</xdr:rowOff>
    </xdr:from>
    <xdr:to>
      <xdr:col>7</xdr:col>
      <xdr:colOff>461433</xdr:colOff>
      <xdr:row>38</xdr:row>
      <xdr:rowOff>75732</xdr:rowOff>
    </xdr:to>
    <xdr:pic>
      <xdr:nvPicPr>
        <xdr:cNvPr id="69" name="Picture 68" descr="Interior - Culinary Classroom 9/19/2024&#10;">
          <a:extLst>
            <a:ext uri="{FF2B5EF4-FFF2-40B4-BE49-F238E27FC236}">
              <a16:creationId xmlns:a16="http://schemas.microsoft.com/office/drawing/2014/main" id="{0C46D727-ADDF-D754-2310-534277D40F16}"/>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bwMode="auto">
        <a:xfrm>
          <a:off x="421217" y="4523555"/>
          <a:ext cx="4307416" cy="286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hokermailghc-my.sharepoint.com/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loyd.plemmons@gh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185</v>
      </c>
      <c r="C4" s="125"/>
      <c r="D4" s="125"/>
      <c r="E4" s="125"/>
      <c r="F4" s="125"/>
      <c r="G4" s="125"/>
      <c r="H4" s="125"/>
      <c r="I4" s="125"/>
      <c r="J4" s="99"/>
    </row>
    <row r="5" spans="1:10" s="1" customFormat="1" x14ac:dyDescent="0.35">
      <c r="A5" s="56"/>
      <c r="B5" t="s">
        <v>4</v>
      </c>
      <c r="C5" s="170">
        <v>699</v>
      </c>
      <c r="D5" s="170"/>
      <c r="E5" s="170"/>
      <c r="F5" s="170"/>
      <c r="G5" s="170"/>
      <c r="H5" s="170"/>
      <c r="J5" s="57"/>
    </row>
    <row r="6" spans="1:10" s="1" customFormat="1" x14ac:dyDescent="0.35">
      <c r="A6" s="56"/>
      <c r="B6" t="s">
        <v>5</v>
      </c>
      <c r="C6" s="172" t="s">
        <v>186</v>
      </c>
      <c r="D6" s="173"/>
      <c r="E6" s="173"/>
      <c r="F6" s="173"/>
      <c r="G6" s="173"/>
      <c r="H6" s="174"/>
      <c r="J6" s="57"/>
    </row>
    <row r="7" spans="1:10" s="1" customFormat="1" ht="15" thickBot="1" x14ac:dyDescent="0.4">
      <c r="A7" s="58"/>
      <c r="B7" s="59" t="s">
        <v>6</v>
      </c>
      <c r="C7" s="171">
        <v>30000127</v>
      </c>
      <c r="D7" s="171"/>
      <c r="E7" s="171"/>
      <c r="F7" s="171"/>
      <c r="G7" s="171"/>
      <c r="H7" s="171"/>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86" t="s">
        <v>187</v>
      </c>
      <c r="D10" s="186"/>
      <c r="E10" s="186"/>
      <c r="F10" s="186"/>
      <c r="G10" s="186"/>
      <c r="H10" s="186"/>
      <c r="I10" s="62"/>
      <c r="J10" s="57"/>
    </row>
    <row r="11" spans="1:10" s="1" customFormat="1" x14ac:dyDescent="0.35">
      <c r="A11" s="56"/>
      <c r="B11" s="15" t="s">
        <v>9</v>
      </c>
      <c r="C11" s="187" t="s">
        <v>188</v>
      </c>
      <c r="D11" s="187"/>
      <c r="E11" s="187"/>
      <c r="F11" s="187"/>
      <c r="G11" s="187"/>
      <c r="H11" s="187"/>
      <c r="I11" s="62"/>
      <c r="J11" s="57"/>
    </row>
    <row r="12" spans="1:10" s="1" customFormat="1" x14ac:dyDescent="0.35">
      <c r="A12" s="56"/>
      <c r="B12" s="18" t="s">
        <v>10</v>
      </c>
      <c r="C12" s="188" t="s">
        <v>189</v>
      </c>
      <c r="D12" s="188"/>
      <c r="E12" s="188"/>
      <c r="F12" s="188"/>
      <c r="G12" s="188"/>
      <c r="H12" s="188"/>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52" customHeight="1" x14ac:dyDescent="0.35">
      <c r="A16" s="53"/>
      <c r="B16" s="203" t="s">
        <v>201</v>
      </c>
      <c r="C16" s="200" t="s">
        <v>190</v>
      </c>
      <c r="D16" s="201"/>
      <c r="E16" s="201"/>
      <c r="F16" s="201"/>
      <c r="G16" s="201"/>
      <c r="H16" s="201"/>
      <c r="I16" s="202"/>
      <c r="J16" s="54"/>
    </row>
    <row r="17" spans="1:10" ht="4.5" customHeight="1" x14ac:dyDescent="0.35">
      <c r="A17" s="53"/>
      <c r="B17" s="149"/>
      <c r="C17" s="194"/>
      <c r="D17" s="195"/>
      <c r="E17" s="195"/>
      <c r="F17" s="195"/>
      <c r="G17" s="195"/>
      <c r="H17" s="195"/>
      <c r="I17" s="196"/>
      <c r="J17" s="54"/>
    </row>
    <row r="18" spans="1:10" ht="4.5" customHeight="1" x14ac:dyDescent="0.35">
      <c r="A18" s="53"/>
      <c r="B18" s="149"/>
      <c r="C18" s="194"/>
      <c r="D18" s="195"/>
      <c r="E18" s="195"/>
      <c r="F18" s="195"/>
      <c r="G18" s="195"/>
      <c r="H18" s="195"/>
      <c r="I18" s="196"/>
      <c r="J18" s="54"/>
    </row>
    <row r="19" spans="1:10" ht="4.5" customHeight="1" x14ac:dyDescent="0.35">
      <c r="A19" s="53"/>
      <c r="B19" s="149"/>
      <c r="C19" s="197"/>
      <c r="D19" s="198"/>
      <c r="E19" s="198"/>
      <c r="F19" s="198"/>
      <c r="G19" s="198"/>
      <c r="H19" s="198"/>
      <c r="I19" s="199"/>
      <c r="J19" s="54"/>
    </row>
    <row r="20" spans="1:10" ht="10" customHeight="1" x14ac:dyDescent="0.35">
      <c r="A20" s="53"/>
      <c r="B20" s="66"/>
      <c r="C20" s="67"/>
      <c r="D20" s="67"/>
      <c r="E20" s="67"/>
      <c r="F20" s="67"/>
      <c r="G20" s="67"/>
      <c r="H20" s="67"/>
      <c r="I20" s="87"/>
      <c r="J20" s="54"/>
    </row>
    <row r="21" spans="1:10" ht="129" customHeight="1" x14ac:dyDescent="0.35">
      <c r="A21" s="53"/>
      <c r="B21" s="204" t="s">
        <v>202</v>
      </c>
      <c r="C21" s="200" t="s">
        <v>200</v>
      </c>
      <c r="D21" s="201"/>
      <c r="E21" s="201"/>
      <c r="F21" s="201"/>
      <c r="G21" s="201"/>
      <c r="H21" s="201"/>
      <c r="I21" s="202"/>
      <c r="J21" s="54"/>
    </row>
    <row r="22" spans="1:10" ht="5.5" customHeight="1" x14ac:dyDescent="0.35">
      <c r="A22" s="53"/>
      <c r="B22" s="147"/>
      <c r="C22" s="194"/>
      <c r="D22" s="195"/>
      <c r="E22" s="195"/>
      <c r="F22" s="195"/>
      <c r="G22" s="195"/>
      <c r="H22" s="195"/>
      <c r="I22" s="196"/>
      <c r="J22" s="54"/>
    </row>
    <row r="23" spans="1:10" ht="5.5" customHeight="1" x14ac:dyDescent="0.35">
      <c r="A23" s="53"/>
      <c r="B23" s="147"/>
      <c r="C23" s="194"/>
      <c r="D23" s="195"/>
      <c r="E23" s="195"/>
      <c r="F23" s="195"/>
      <c r="G23" s="195"/>
      <c r="H23" s="195"/>
      <c r="I23" s="196"/>
      <c r="J23" s="54"/>
    </row>
    <row r="24" spans="1:10" ht="5.5" customHeight="1" x14ac:dyDescent="0.35">
      <c r="A24" s="53"/>
      <c r="B24" s="147"/>
      <c r="C24" s="194"/>
      <c r="D24" s="195"/>
      <c r="E24" s="195"/>
      <c r="F24" s="195"/>
      <c r="G24" s="195"/>
      <c r="H24" s="195"/>
      <c r="I24" s="196"/>
      <c r="J24" s="54"/>
    </row>
    <row r="25" spans="1:10" ht="5.5" customHeight="1" x14ac:dyDescent="0.35">
      <c r="A25" s="53"/>
      <c r="B25" s="147"/>
      <c r="C25" s="194"/>
      <c r="D25" s="195"/>
      <c r="E25" s="195"/>
      <c r="F25" s="195"/>
      <c r="G25" s="195"/>
      <c r="H25" s="195"/>
      <c r="I25" s="196"/>
      <c r="J25" s="54"/>
    </row>
    <row r="26" spans="1:10" ht="5.5" customHeight="1" x14ac:dyDescent="0.35">
      <c r="A26" s="53"/>
      <c r="B26" s="147"/>
      <c r="C26" s="194"/>
      <c r="D26" s="195"/>
      <c r="E26" s="195"/>
      <c r="F26" s="195"/>
      <c r="G26" s="195"/>
      <c r="H26" s="195"/>
      <c r="I26" s="196"/>
      <c r="J26" s="54"/>
    </row>
    <row r="27" spans="1:10" ht="5.25" customHeight="1" x14ac:dyDescent="0.35">
      <c r="A27" s="53"/>
      <c r="B27" s="148"/>
      <c r="C27" s="197"/>
      <c r="D27" s="198"/>
      <c r="E27" s="198"/>
      <c r="F27" s="198"/>
      <c r="G27" s="198"/>
      <c r="H27" s="198"/>
      <c r="I27" s="199"/>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4651000</v>
      </c>
      <c r="D38" s="45">
        <f>SUM(D39:D42)</f>
        <v>0</v>
      </c>
      <c r="E38" s="45">
        <f>SUM(E39:E42)</f>
        <v>0</v>
      </c>
      <c r="F38" s="45">
        <f>SUM(F39:F42)</f>
        <v>0</v>
      </c>
      <c r="G38" s="46">
        <f>SUM(G39:G42)</f>
        <v>0</v>
      </c>
      <c r="H38" s="47">
        <f>SUM(C38:G38)</f>
        <v>4651000</v>
      </c>
      <c r="I38" s="7"/>
      <c r="J38" s="54"/>
    </row>
    <row r="39" spans="1:10" x14ac:dyDescent="0.35">
      <c r="A39" s="53"/>
      <c r="B39" s="8" t="s">
        <v>198</v>
      </c>
      <c r="C39" s="100">
        <v>4151000</v>
      </c>
      <c r="D39" s="101"/>
      <c r="E39" s="101"/>
      <c r="F39" s="101"/>
      <c r="G39" s="102"/>
      <c r="H39" s="9">
        <f>SUM(C39:G39)</f>
        <v>4151000</v>
      </c>
      <c r="I39" s="103" t="s">
        <v>191</v>
      </c>
      <c r="J39" s="54"/>
    </row>
    <row r="40" spans="1:10" x14ac:dyDescent="0.35">
      <c r="A40" s="53"/>
      <c r="B40" s="96" t="s">
        <v>25</v>
      </c>
      <c r="C40" s="100">
        <v>500000</v>
      </c>
      <c r="D40" s="101"/>
      <c r="E40" s="101"/>
      <c r="F40" s="101"/>
      <c r="G40" s="102"/>
      <c r="H40" s="9">
        <f>SUM(C40:G40)</f>
        <v>500000</v>
      </c>
      <c r="I40" s="103" t="s">
        <v>192</v>
      </c>
      <c r="J40" s="54"/>
    </row>
    <row r="41" spans="1:10" x14ac:dyDescent="0.35">
      <c r="A41" s="53"/>
      <c r="B41" s="96" t="s">
        <v>26</v>
      </c>
      <c r="C41" s="100"/>
      <c r="D41" s="101"/>
      <c r="E41" s="101"/>
      <c r="F41" s="101"/>
      <c r="G41" s="102"/>
      <c r="H41" s="9">
        <f>SUM(C41:G41)</f>
        <v>0</v>
      </c>
      <c r="I41" s="103"/>
      <c r="J41" s="54"/>
    </row>
    <row r="42" spans="1:10" x14ac:dyDescent="0.35">
      <c r="A42" s="53"/>
      <c r="B42" s="95" t="s">
        <v>27</v>
      </c>
      <c r="C42" s="100"/>
      <c r="D42" s="101"/>
      <c r="E42" s="101"/>
      <c r="F42" s="101"/>
      <c r="G42" s="102"/>
      <c r="H42" s="9">
        <f t="shared" ref="H42" si="1">SUM(C42:G42)</f>
        <v>0</v>
      </c>
      <c r="I42" s="103"/>
      <c r="J42" s="54"/>
    </row>
    <row r="43" spans="1:10" x14ac:dyDescent="0.35">
      <c r="A43" s="53"/>
      <c r="B43" s="6" t="s">
        <v>29</v>
      </c>
      <c r="C43" s="45">
        <f>SUM(C44:C47)</f>
        <v>47222219</v>
      </c>
      <c r="D43" s="45">
        <f>SUM(D44:D47)</f>
        <v>0</v>
      </c>
      <c r="E43" s="45">
        <f>SUM(E44:E47)</f>
        <v>3781</v>
      </c>
      <c r="F43" s="45">
        <f>SUM(F44:F47)</f>
        <v>0</v>
      </c>
      <c r="G43" s="46">
        <f>SUM(G44:G47)</f>
        <v>0</v>
      </c>
      <c r="H43" s="47">
        <f>SUM(C43:G43)</f>
        <v>47226000</v>
      </c>
      <c r="I43" s="7"/>
      <c r="J43" s="54"/>
    </row>
    <row r="44" spans="1:10" x14ac:dyDescent="0.35">
      <c r="A44" s="53"/>
      <c r="B44" s="8" t="s">
        <v>198</v>
      </c>
      <c r="C44" s="100">
        <v>44022219</v>
      </c>
      <c r="D44" s="101"/>
      <c r="E44" s="101">
        <v>3781</v>
      </c>
      <c r="F44" s="101"/>
      <c r="G44" s="102"/>
      <c r="H44" s="9">
        <f>SUM(C44:G44)</f>
        <v>44026000</v>
      </c>
      <c r="I44" s="103" t="s">
        <v>193</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v>3200000</v>
      </c>
      <c r="D46" s="101"/>
      <c r="E46" s="101"/>
      <c r="F46" s="101"/>
      <c r="G46" s="102"/>
      <c r="H46" s="9">
        <f t="shared" ref="H46:H47" si="2">SUM(C46:G46)</f>
        <v>3200000</v>
      </c>
      <c r="I46" s="103" t="s">
        <v>194</v>
      </c>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51873219</v>
      </c>
      <c r="D48" s="48">
        <f>D33+D38+D43</f>
        <v>0</v>
      </c>
      <c r="E48" s="48">
        <f>E33+E38+E43</f>
        <v>3781</v>
      </c>
      <c r="F48" s="48">
        <f>F33+F38+F43</f>
        <v>0</v>
      </c>
      <c r="G48" s="49">
        <f>G33+G38+G43</f>
        <v>0</v>
      </c>
      <c r="H48" s="50">
        <f>SUM(C48:G48)</f>
        <v>51877000</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189" t="s">
        <v>114</v>
      </c>
      <c r="D51" s="189"/>
      <c r="E51" s="193" t="s">
        <v>33</v>
      </c>
      <c r="F51" s="193"/>
      <c r="G51" s="189" t="s">
        <v>114</v>
      </c>
      <c r="H51" s="189"/>
      <c r="I51" s="16"/>
      <c r="J51" s="54"/>
    </row>
    <row r="52" spans="1:10" x14ac:dyDescent="0.35">
      <c r="A52" s="53"/>
      <c r="B52" s="15" t="s">
        <v>199</v>
      </c>
      <c r="C52" s="190">
        <v>0</v>
      </c>
      <c r="D52" s="191"/>
      <c r="E52" t="s">
        <v>34</v>
      </c>
      <c r="G52" s="190">
        <v>0</v>
      </c>
      <c r="H52" s="191"/>
      <c r="I52" s="16"/>
      <c r="J52" s="54"/>
    </row>
    <row r="53" spans="1:10" x14ac:dyDescent="0.35">
      <c r="A53" s="53"/>
      <c r="B53" s="18" t="s">
        <v>35</v>
      </c>
      <c r="C53" s="192" t="s">
        <v>95</v>
      </c>
      <c r="D53" s="192"/>
      <c r="E53" s="19" t="s">
        <v>36</v>
      </c>
      <c r="F53" s="19"/>
      <c r="G53" s="192" t="s">
        <v>95</v>
      </c>
      <c r="H53" s="192"/>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59">
        <v>69985</v>
      </c>
      <c r="F57" s="159">
        <v>69985</v>
      </c>
      <c r="G57" s="104"/>
      <c r="H57" s="89">
        <f>IF($H$56=Lists!$D$8, IFERROR(F57-E57, ""), IF($H$56=Lists!$D$9, IFERROR(G57-E57, ""), IFERROR(G57-F57, "")))</f>
        <v>-69985</v>
      </c>
      <c r="I57" s="114"/>
      <c r="J57" s="54"/>
    </row>
    <row r="58" spans="1:10" x14ac:dyDescent="0.35">
      <c r="A58" s="53"/>
      <c r="B58" s="15" t="s">
        <v>43</v>
      </c>
      <c r="D58" s="16"/>
      <c r="E58" s="159">
        <v>45490</v>
      </c>
      <c r="F58" s="159">
        <v>45490</v>
      </c>
      <c r="G58" s="104"/>
      <c r="H58" s="89">
        <f>IF($H$56=Lists!$D$8, IFERROR(F58-E58, ""), IF($H$56=Lists!$D$9, IFERROR(G58-E58, ""), IFERROR(G58-F58, "")))</f>
        <v>-45490</v>
      </c>
      <c r="I58" s="114"/>
      <c r="J58" s="54"/>
    </row>
    <row r="59" spans="1:10" x14ac:dyDescent="0.35">
      <c r="A59" s="53"/>
      <c r="B59" s="15" t="s">
        <v>44</v>
      </c>
      <c r="D59" s="16"/>
      <c r="E59" s="17">
        <f>IFERROR(E58/E57, "")</f>
        <v>0.64999642780595845</v>
      </c>
      <c r="F59" s="17">
        <f t="shared" ref="F59:G59" si="3">IFERROR(F58/F57, "")</f>
        <v>0.64999642780595845</v>
      </c>
      <c r="G59" s="17" t="str">
        <f t="shared" si="3"/>
        <v/>
      </c>
      <c r="H59" s="90" t="str">
        <f t="shared" ref="H59" si="4">IFERROR(G59-F59, "")</f>
        <v/>
      </c>
      <c r="I59" s="72"/>
      <c r="J59" s="54"/>
    </row>
    <row r="60" spans="1:10" x14ac:dyDescent="0.35">
      <c r="A60" s="53"/>
      <c r="B60" s="15" t="s">
        <v>45</v>
      </c>
      <c r="D60" s="16"/>
      <c r="E60" s="159"/>
      <c r="F60" s="159"/>
      <c r="G60" s="104"/>
      <c r="H60" s="91">
        <f>IF($H$56=Lists!$D$8, IFERROR(F60-E60, ""), IF($H$56=Lists!$D$9, IFERROR(G60-E60, ""), IFERROR(G60-F60, "")))</f>
        <v>0</v>
      </c>
      <c r="I60" s="114"/>
      <c r="J60" s="54"/>
    </row>
    <row r="61" spans="1:10" x14ac:dyDescent="0.35">
      <c r="A61" s="53"/>
      <c r="B61" s="18" t="s">
        <v>46</v>
      </c>
      <c r="C61" s="19"/>
      <c r="D61" s="20"/>
      <c r="E61" s="160">
        <v>35080</v>
      </c>
      <c r="F61" s="160">
        <v>35080</v>
      </c>
      <c r="G61" s="104"/>
      <c r="H61" s="91">
        <f>IF($H$56=Lists!$D$8, IFERROR(F61-E61, ""), IF($H$56=Lists!$D$9, IFERROR(G61-E61, ""), IFERROR(G61-F61, "")))</f>
        <v>-35080</v>
      </c>
      <c r="I61" s="113"/>
      <c r="J61" s="54"/>
    </row>
    <row r="62" spans="1:10" x14ac:dyDescent="0.35">
      <c r="A62" s="53"/>
      <c r="B62" s="15" t="s">
        <v>47</v>
      </c>
      <c r="E62" s="21">
        <f>IFERROR(E91/E57, "")</f>
        <v>498.26144173751516</v>
      </c>
      <c r="F62" s="21">
        <f>IFERROR(F91/F57, "")</f>
        <v>573.40925912695582</v>
      </c>
      <c r="G62" s="21" t="str">
        <f>IFERROR(G91/G57, "")</f>
        <v/>
      </c>
      <c r="H62" s="92" t="str">
        <f>IF($H$56=Lists!$D$8, IFERROR(F62-E62, ""), IF($H$56=Lists!$D$9, IFERROR(G62-E62, ""), IFERROR(G62-F62, "")))</f>
        <v/>
      </c>
      <c r="I62" s="73"/>
      <c r="J62" s="54"/>
    </row>
    <row r="63" spans="1:10" x14ac:dyDescent="0.35">
      <c r="A63" s="53"/>
      <c r="B63" s="18" t="s">
        <v>48</v>
      </c>
      <c r="C63" s="19"/>
      <c r="D63" s="20"/>
      <c r="E63" s="22">
        <f>IFERROR(E97/E57, "")</f>
        <v>569.94113024219473</v>
      </c>
      <c r="F63" s="22">
        <f>IFERROR(F97/F57, "")</f>
        <v>656.76216332071158</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1">
        <v>43435</v>
      </c>
      <c r="F65" s="161">
        <v>43800</v>
      </c>
      <c r="G65" s="162">
        <v>43409</v>
      </c>
      <c r="H65" s="89" t="str">
        <f>IF(SUM(E65:G65)=0, "", IF($H$56=Lists!$D$8, IFERROR(MROUND(CONVERT(F65-E65,"day","yr")*12, 0.5)&amp;" mo.", ""), IF($H$56=Lists!$D$9, IFERROR(MROUND(CONVERT(G65-E65,"day","yr")*12, 0.5)&amp;" mo.", ""), IFERROR(MROUND(CONVERT(G65-F65,"day","yr")*12, 0.5)&amp;" mo.", ""))))</f>
        <v/>
      </c>
      <c r="I65" s="168" t="s">
        <v>197</v>
      </c>
      <c r="J65" s="54"/>
    </row>
    <row r="66" spans="1:10" x14ac:dyDescent="0.35">
      <c r="A66" s="53"/>
      <c r="B66" s="15" t="s">
        <v>51</v>
      </c>
      <c r="D66" s="16"/>
      <c r="E66" s="161">
        <v>43466</v>
      </c>
      <c r="F66" s="161">
        <v>43831</v>
      </c>
      <c r="G66" s="162">
        <v>43410</v>
      </c>
      <c r="H66" s="89" t="str">
        <f>IF(SUM(E66:G66)=0, "", IF($H$56=Lists!$D$8, IFERROR(MROUND(CONVERT(F66-E66,"day","yr")*12, 0.5)&amp;" mo.", ""), IF($H$56=Lists!$D$9, IFERROR(MROUND(CONVERT(G66-E66,"day","yr")*12, 0.5)&amp;" mo.", ""), IFERROR(MROUND(CONVERT(G66-F66,"day","yr")*12, 0.5)&amp;" mo.", ""))))</f>
        <v/>
      </c>
      <c r="I66" s="114"/>
      <c r="J66" s="54"/>
    </row>
    <row r="67" spans="1:10" x14ac:dyDescent="0.35">
      <c r="A67" s="53"/>
      <c r="B67" s="15" t="s">
        <v>52</v>
      </c>
      <c r="D67" s="16"/>
      <c r="E67" s="161"/>
      <c r="F67" s="161"/>
      <c r="G67" s="162">
        <v>44544</v>
      </c>
      <c r="H67" s="89" t="str">
        <f>IF(SUM(E67:G67)=0, "", IF($H$56=Lists!$D$8, IFERROR(MROUND(CONVERT(F67-E67,"day","yr")*12, 0.5)&amp;" mo.", ""), IF($H$56=Lists!$D$9, IFERROR(MROUND(CONVERT(G67-E67,"day","yr")*12, 0.5)&amp;" mo.", ""), IFERROR(MROUND(CONVERT(G67-F67,"day","yr")*12, 0.5)&amp;" mo.", ""))))</f>
        <v>1463.5 mo.</v>
      </c>
      <c r="I67" s="114"/>
      <c r="J67" s="54"/>
    </row>
    <row r="68" spans="1:10" x14ac:dyDescent="0.35">
      <c r="A68" s="53"/>
      <c r="B68" s="15" t="s">
        <v>53</v>
      </c>
      <c r="D68" s="16"/>
      <c r="E68" s="161">
        <v>43922</v>
      </c>
      <c r="F68" s="161">
        <v>44378</v>
      </c>
      <c r="G68" s="162">
        <v>44586</v>
      </c>
      <c r="H68" s="89" t="str">
        <f>IF(SUM(E68:G68)=0, "", IF($H$56=Lists!$D$8, IFERROR(MROUND(CONVERT(F68-E68,"day","yr")*12, 0.5)&amp;" mo.", ""), IF($H$56=Lists!$D$9, IFERROR(MROUND(CONVERT(G68-E68,"day","yr")*12, 0.5)&amp;" mo.", ""), IFERROR(MROUND(CONVERT(G68-F68,"day","yr")*12, 0.5)&amp;" mo.", ""))))</f>
        <v>7 mo.</v>
      </c>
      <c r="I68" s="114"/>
      <c r="J68" s="54"/>
    </row>
    <row r="69" spans="1:10" x14ac:dyDescent="0.35">
      <c r="A69" s="53"/>
      <c r="B69" s="15" t="s">
        <v>54</v>
      </c>
      <c r="D69" s="16"/>
      <c r="E69" s="161">
        <v>44409</v>
      </c>
      <c r="F69" s="161">
        <v>44835</v>
      </c>
      <c r="G69" s="162">
        <v>45356</v>
      </c>
      <c r="H69" s="89" t="str">
        <f>IF(SUM(E69:G69)=0, "", IF($H$56=Lists!$D$8, IFERROR(MROUND(CONVERT(F69-E69,"day","yr")*12, 0.5)&amp;" mo.", ""), IF($H$56=Lists!$D$9, IFERROR(MROUND(CONVERT(G69-E69,"day","yr")*12, 0.5)&amp;" mo.", ""), IFERROR(MROUND(CONVERT(G69-F69,"day","yr")*12, 0.5)&amp;" mo.", ""))))</f>
        <v>17 mo.</v>
      </c>
      <c r="I69" s="114"/>
      <c r="J69" s="54"/>
    </row>
    <row r="70" spans="1:10" x14ac:dyDescent="0.35">
      <c r="A70" s="53"/>
      <c r="B70" s="18" t="s">
        <v>55</v>
      </c>
      <c r="C70" s="19"/>
      <c r="D70" s="20"/>
      <c r="E70" s="105"/>
      <c r="F70" s="105"/>
      <c r="G70" s="106"/>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7"/>
      <c r="F76" s="107"/>
      <c r="G76" s="107"/>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3">
        <v>447759</v>
      </c>
      <c r="F79" s="163">
        <v>462974</v>
      </c>
      <c r="G79" s="164">
        <v>472113</v>
      </c>
      <c r="H79" s="30">
        <f>IF($H$56=Lists!$D$8, IFERROR(F79-E79, ""), IF($H$56=Lists!$D$9, IFERROR(G79-E79, ""), IFERROR(G79-F79, "")))</f>
        <v>9139</v>
      </c>
      <c r="I79" s="114"/>
      <c r="J79" s="54"/>
    </row>
    <row r="80" spans="1:10" x14ac:dyDescent="0.35">
      <c r="A80" s="53"/>
      <c r="B80" s="15" t="s">
        <v>63</v>
      </c>
      <c r="D80" s="16"/>
      <c r="E80" s="163">
        <v>1647664</v>
      </c>
      <c r="F80" s="163">
        <v>1901671</v>
      </c>
      <c r="G80" s="164">
        <v>1412997</v>
      </c>
      <c r="H80" s="30">
        <f>IF($H$56=Lists!$D$8, IFERROR(F80-E80, ""), IF($H$56=Lists!$D$9, IFERROR(G80-E80, ""), IFERROR(G80-F80, "")))</f>
        <v>-488674</v>
      </c>
      <c r="I80" s="114"/>
      <c r="J80" s="54"/>
    </row>
    <row r="81" spans="1:10" x14ac:dyDescent="0.35">
      <c r="A81" s="53"/>
      <c r="B81" s="15" t="s">
        <v>64</v>
      </c>
      <c r="D81" s="16"/>
      <c r="E81" s="163">
        <v>1722868</v>
      </c>
      <c r="F81" s="163">
        <v>880996</v>
      </c>
      <c r="G81" s="164">
        <v>1000720.15</v>
      </c>
      <c r="H81" s="30">
        <f>IF($H$56=Lists!$D$8, IFERROR(F81-E81, ""), IF($H$56=Lists!$D$9, IFERROR(G81-E81, ""), IFERROR(G81-F81, "")))</f>
        <v>119724.15000000002</v>
      </c>
      <c r="I81" s="114"/>
      <c r="J81" s="54"/>
    </row>
    <row r="82" spans="1:10" x14ac:dyDescent="0.35">
      <c r="A82" s="53"/>
      <c r="B82" s="15" t="s">
        <v>65</v>
      </c>
      <c r="D82" s="16"/>
      <c r="E82" s="163">
        <v>770897</v>
      </c>
      <c r="F82" s="163">
        <v>835045.77259999991</v>
      </c>
      <c r="G82" s="163">
        <v>614047</v>
      </c>
      <c r="H82" s="30">
        <f>IF($H$56=Lists!$D$8, IFERROR(F82-E82, ""), IF($H$56=Lists!$D$9, IFERROR(G82-E82, ""), IFERROR(G82-F82, "")))</f>
        <v>-220998.77259999991</v>
      </c>
      <c r="I82" s="114"/>
      <c r="J82" s="54"/>
    </row>
    <row r="83" spans="1:10" x14ac:dyDescent="0.35">
      <c r="A83" s="53"/>
      <c r="B83" s="15" t="s">
        <v>66</v>
      </c>
      <c r="D83" s="16"/>
      <c r="E83" s="163">
        <v>700953</v>
      </c>
      <c r="F83" s="163">
        <v>174285</v>
      </c>
      <c r="G83" s="163">
        <v>179292</v>
      </c>
      <c r="H83" s="31">
        <f>IF($H$56=Lists!$D$8, IFERROR(F83-E83, ""), IF($H$56=Lists!$D$9, IFERROR(G83-E83, ""), IFERROR(G83-F83, "")))</f>
        <v>5007</v>
      </c>
      <c r="I83" s="114"/>
      <c r="J83" s="54"/>
    </row>
    <row r="84" spans="1:10" x14ac:dyDescent="0.35">
      <c r="A84" s="53"/>
      <c r="B84" s="15" t="s">
        <v>67</v>
      </c>
      <c r="D84" s="16"/>
      <c r="E84" s="163">
        <v>272442</v>
      </c>
      <c r="F84" s="163">
        <v>213544</v>
      </c>
      <c r="G84" s="164"/>
      <c r="H84" s="30">
        <f>IF($H$56=Lists!$D$8, IFERROR(F84-E84, ""), IF($H$56=Lists!$D$9, IFERROR(G84-E84, ""), IFERROR(G84-F84, "")))</f>
        <v>-213544</v>
      </c>
      <c r="I84" s="109"/>
      <c r="J84" s="54"/>
    </row>
    <row r="85" spans="1:10" x14ac:dyDescent="0.35">
      <c r="A85" s="53"/>
      <c r="B85" s="18"/>
      <c r="C85" s="154"/>
      <c r="D85" s="123" t="s">
        <v>68</v>
      </c>
      <c r="E85" s="32">
        <f>SUM(E79:E84)</f>
        <v>5562583</v>
      </c>
      <c r="F85" s="32">
        <f>SUM(F79:F84)</f>
        <v>4468515.7725999998</v>
      </c>
      <c r="G85" s="32">
        <f>SUM(G79:G84)</f>
        <v>3679169.15</v>
      </c>
      <c r="H85" s="33">
        <f>IF($H$56=Lists!$D$8, IFERROR(F85-E85, ""), IF($H$56=Lists!$D$9, IFERROR(G85-E85, ""), IFERROR(G85-F85, "")))</f>
        <v>-789346.62259999989</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3">
        <v>3270752</v>
      </c>
      <c r="F88" s="163">
        <v>3561411</v>
      </c>
      <c r="G88" s="164">
        <f>2362617+369019+1266960-623000</f>
        <v>3375596</v>
      </c>
      <c r="H88" s="34">
        <f>IF($H$56=Lists!$D$8, IFERROR(F88-E88, ""), IF($H$56=Lists!$D$9, IFERROR(G88-E88, ""), IFERROR(G88-F88, "")))</f>
        <v>-185815</v>
      </c>
      <c r="I88" s="114"/>
      <c r="J88" s="54"/>
    </row>
    <row r="89" spans="1:10" x14ac:dyDescent="0.35">
      <c r="A89" s="53"/>
      <c r="B89" s="15" t="s">
        <v>71</v>
      </c>
      <c r="D89" s="16"/>
      <c r="E89" s="163"/>
      <c r="F89" s="163"/>
      <c r="G89" s="164"/>
      <c r="H89" s="34">
        <f>IF($H$56=Lists!$D$8, IFERROR(F89-E89, ""), IF($H$56=Lists!$D$9, IFERROR(G89-E89, ""), IFERROR(G89-F89, "")))</f>
        <v>0</v>
      </c>
      <c r="I89" s="109"/>
      <c r="J89" s="54"/>
    </row>
    <row r="90" spans="1:10" x14ac:dyDescent="0.35">
      <c r="A90" s="53"/>
      <c r="B90" s="15" t="s">
        <v>72</v>
      </c>
      <c r="D90" s="16"/>
      <c r="E90" s="163">
        <v>31600075</v>
      </c>
      <c r="F90" s="163">
        <v>36568636</v>
      </c>
      <c r="G90" s="163">
        <v>36044600.649999999</v>
      </c>
      <c r="H90" s="35">
        <f>IF($H$56=Lists!$D$8, IFERROR(F90-E90, ""), IF($H$56=Lists!$D$9, IFERROR(G90-E90, ""), IFERROR(G90-F90, "")))</f>
        <v>-524035.35000000149</v>
      </c>
      <c r="I90" s="109"/>
      <c r="J90" s="54"/>
    </row>
    <row r="91" spans="1:10" x14ac:dyDescent="0.35">
      <c r="A91" s="53"/>
      <c r="B91" s="38"/>
      <c r="C91" s="1"/>
      <c r="D91" s="156" t="s">
        <v>73</v>
      </c>
      <c r="E91" s="157">
        <f>SUM(E88:E90)</f>
        <v>34870827</v>
      </c>
      <c r="F91" s="36">
        <f t="shared" ref="F91:G91" si="5">SUM(F88:F90)</f>
        <v>40130047</v>
      </c>
      <c r="G91" s="36">
        <f t="shared" si="5"/>
        <v>39420196.649999999</v>
      </c>
      <c r="H91" s="34">
        <f>IF($H$56=Lists!$D$8, IFERROR(F91-E91, ""), IF($H$56=Lists!$D$9, IFERROR(G91-E91, ""), IFERROR(G91-F91, "")))</f>
        <v>-709850.35000000149</v>
      </c>
      <c r="I91" s="80"/>
      <c r="J91" s="54"/>
    </row>
    <row r="92" spans="1:10" x14ac:dyDescent="0.35">
      <c r="A92" s="53"/>
      <c r="B92" s="15" t="s">
        <v>74</v>
      </c>
      <c r="D92" s="16"/>
      <c r="E92" s="163">
        <v>1746569</v>
      </c>
      <c r="F92" s="163">
        <v>2007375</v>
      </c>
      <c r="G92" s="164">
        <v>1768016</v>
      </c>
      <c r="H92" s="34">
        <f>IF($H$56=Lists!$D$8, IFERROR(F92-E92, ""), IF($H$56=Lists!$D$9, IFERROR(G92-E92, ""), IFERROR(G92-F92, "")))</f>
        <v>-239359</v>
      </c>
      <c r="I92" s="109"/>
      <c r="J92" s="54"/>
    </row>
    <row r="93" spans="1:10" x14ac:dyDescent="0.35">
      <c r="A93" s="53"/>
      <c r="B93" s="15" t="s">
        <v>75</v>
      </c>
      <c r="D93" s="16"/>
      <c r="E93" s="163"/>
      <c r="F93" s="163"/>
      <c r="G93" s="163">
        <v>128463</v>
      </c>
      <c r="H93" s="34">
        <f>IF($H$56=Lists!$D$8, IFERROR(F93-E93, ""), IF($H$56=Lists!$D$9, IFERROR(G93-E93, ""), IFERROR(G93-F93, "")))</f>
        <v>128463</v>
      </c>
      <c r="I93" s="169" t="s">
        <v>196</v>
      </c>
      <c r="J93" s="54"/>
    </row>
    <row r="94" spans="1:10" x14ac:dyDescent="0.35">
      <c r="A94" s="53"/>
      <c r="B94" s="15" t="s">
        <v>76</v>
      </c>
      <c r="D94" s="16"/>
      <c r="E94" s="163">
        <v>3269934</v>
      </c>
      <c r="F94" s="163">
        <v>3826078</v>
      </c>
      <c r="G94" s="163">
        <v>3704083.08</v>
      </c>
      <c r="H94" s="34">
        <f>IF($H$56=Lists!$D$8, IFERROR(F94-E94, ""), IF($H$56=Lists!$D$9, IFERROR(G94-E94, ""), IFERROR(G94-F94, "")))</f>
        <v>-121994.91999999993</v>
      </c>
      <c r="I94" s="109"/>
      <c r="J94" s="54"/>
    </row>
    <row r="95" spans="1:10" x14ac:dyDescent="0.35">
      <c r="A95" s="53"/>
      <c r="B95" s="15" t="str">
        <f>IF(C53=Lists!J3, "GCCM Costs", IF(C53=Lists!J4, "Design-Build Costs", ""))</f>
        <v/>
      </c>
      <c r="D95" s="16"/>
      <c r="E95" s="108"/>
      <c r="F95" s="108"/>
      <c r="G95" s="108"/>
      <c r="H95" s="34">
        <f>IF($H$56=Lists!$D$8, IFERROR(F95-E95, ""), IF($H$56=Lists!$D$9, IFERROR(G95-E95, ""), IFERROR(G95-F95, "")))</f>
        <v>0</v>
      </c>
      <c r="I95" s="109"/>
      <c r="J95" s="54"/>
    </row>
    <row r="96" spans="1:10" x14ac:dyDescent="0.35">
      <c r="A96" s="53"/>
      <c r="B96" s="15" t="str">
        <f>IF(C53=Lists!J3, "GCCM Risk Contingency", "")</f>
        <v/>
      </c>
      <c r="D96" s="16"/>
      <c r="E96" s="108"/>
      <c r="F96" s="108"/>
      <c r="G96" s="108"/>
      <c r="H96" s="34">
        <f>IF($H$56=Lists!$D$8, IFERROR(F96-E96, ""), IF($H$56=Lists!$D$9, IFERROR(G96-E96, ""), IFERROR(G96-F96, "")))</f>
        <v>0</v>
      </c>
      <c r="I96" s="109"/>
      <c r="J96" s="54"/>
    </row>
    <row r="97" spans="1:10" x14ac:dyDescent="0.35">
      <c r="A97" s="53"/>
      <c r="B97" s="153"/>
      <c r="C97" s="154"/>
      <c r="D97" s="123" t="s">
        <v>77</v>
      </c>
      <c r="E97" s="157">
        <f>SUM(E91:E96)</f>
        <v>39887330</v>
      </c>
      <c r="F97" s="36">
        <f t="shared" ref="F97:G97" si="6">SUM(F91:F96)</f>
        <v>45963500</v>
      </c>
      <c r="G97" s="36">
        <f t="shared" si="6"/>
        <v>45020758.729999997</v>
      </c>
      <c r="H97" s="37">
        <f>IF($H$56=Lists!$D$8, IFERROR(F97-E97, ""), IF($H$56=Lists!$D$9, IFERROR(G97-E97, ""), IFERROR(G97-F97, "")))</f>
        <v>-942741.27000000328</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5">
        <v>2769056</v>
      </c>
      <c r="F100" s="165">
        <v>982761</v>
      </c>
      <c r="G100" s="166">
        <v>953001.9</v>
      </c>
      <c r="H100" s="39">
        <f>IF($H$56=Lists!$D$8, IFERROR(F100-E100, ""), IF($H$56=Lists!$D$9, IFERROR(G100-E100, ""), IFERROR(G100-F100, "")))</f>
        <v>-29759.099999999977</v>
      </c>
      <c r="I100" s="110"/>
      <c r="J100" s="81"/>
    </row>
    <row r="101" spans="1:10" x14ac:dyDescent="0.35">
      <c r="A101" s="53"/>
      <c r="B101" s="38" t="s">
        <v>80</v>
      </c>
      <c r="D101" s="16"/>
      <c r="E101" s="165">
        <v>174354</v>
      </c>
      <c r="F101" s="165">
        <v>258096</v>
      </c>
      <c r="G101" s="166">
        <v>206685.7</v>
      </c>
      <c r="H101" s="39">
        <f>IF($H$56=Lists!$D$8, IFERROR(F101-E101, ""), IF($H$56=Lists!$D$9, IFERROR(G101-E101, ""), IFERROR(G101-F101, "")))</f>
        <v>-51410.299999999988</v>
      </c>
      <c r="I101" s="110"/>
      <c r="J101" s="81"/>
    </row>
    <row r="102" spans="1:10" x14ac:dyDescent="0.35">
      <c r="A102" s="53"/>
      <c r="B102" s="38" t="s">
        <v>81</v>
      </c>
      <c r="D102" s="16"/>
      <c r="E102" s="163">
        <v>204183</v>
      </c>
      <c r="F102" s="163">
        <v>203862</v>
      </c>
      <c r="G102" s="164">
        <v>108363.33</v>
      </c>
      <c r="H102" s="40">
        <f>IF($H$56=Lists!$D$8, IFERROR(F102-E102, ""), IF($H$56=Lists!$D$9, IFERROR(G102-E102, ""), IFERROR(G102-F102, "")))</f>
        <v>-95498.67</v>
      </c>
      <c r="I102" s="168" t="s">
        <v>195</v>
      </c>
      <c r="J102" s="54"/>
    </row>
    <row r="103" spans="1:10" x14ac:dyDescent="0.35">
      <c r="A103" s="53"/>
      <c r="B103" s="38" t="s">
        <v>82</v>
      </c>
      <c r="D103" s="16"/>
      <c r="E103" s="163">
        <v>415975</v>
      </c>
      <c r="F103" s="163"/>
      <c r="G103" s="167"/>
      <c r="H103" s="41">
        <f>IF($H$56=Lists!$D$8, IFERROR(F103-E103, ""), IF($H$56=Lists!$D$9, IFERROR(G103-E103, ""), IFERROR(G103-F103, "")))</f>
        <v>0</v>
      </c>
      <c r="I103" s="110"/>
      <c r="J103" s="81"/>
    </row>
    <row r="104" spans="1:10" ht="15" thickBot="1" x14ac:dyDescent="0.4">
      <c r="A104" s="53"/>
      <c r="B104" s="158"/>
      <c r="C104" s="60"/>
      <c r="D104" s="124" t="s">
        <v>83</v>
      </c>
      <c r="E104" s="42">
        <f>SUM(E100:E103)</f>
        <v>3563568</v>
      </c>
      <c r="F104" s="42">
        <f>SUM(F100:F103)</f>
        <v>1444719</v>
      </c>
      <c r="G104" s="42">
        <f>SUM(G100:G103)</f>
        <v>1268050.9300000002</v>
      </c>
      <c r="H104" s="37">
        <f>IF($H$56=Lists!$D$8, IFERROR(F104-E104, ""), IF($H$56=Lists!$D$9, IFERROR(G104-E104, ""), IFERROR(G104-F104, "")))</f>
        <v>-176668.06999999983</v>
      </c>
      <c r="I104" s="82"/>
      <c r="J104" s="81"/>
    </row>
    <row r="105" spans="1:10" ht="19.5" thickTop="1" thickBot="1" x14ac:dyDescent="0.5">
      <c r="A105" s="53"/>
      <c r="B105" s="83" t="s">
        <v>84</v>
      </c>
      <c r="C105" s="84"/>
      <c r="D105" s="84"/>
      <c r="E105" s="85">
        <f>SUM(E76,E85,E97,E104)</f>
        <v>49013481</v>
      </c>
      <c r="F105" s="85">
        <f>SUM(F76,F85,F97,F104)</f>
        <v>51876734.772600003</v>
      </c>
      <c r="G105" s="85">
        <f>SUM(G76,G85,G97,G104)</f>
        <v>49967978.809999995</v>
      </c>
      <c r="H105" s="85">
        <f>SUM(H76,H85,H97,H104)</f>
        <v>-1908755.962600003</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28" t="str">
        <f>IF(ReportType=Lists!$O$2, "", "Close-Out Information")</f>
        <v/>
      </c>
      <c r="C107" s="129"/>
      <c r="D107" s="129"/>
      <c r="E107" s="129"/>
      <c r="F107" s="129"/>
      <c r="G107" s="129"/>
      <c r="H107" s="129"/>
      <c r="I107" s="130"/>
      <c r="J107" s="57"/>
    </row>
    <row r="108" spans="1:10" s="1" customFormat="1" x14ac:dyDescent="0.35">
      <c r="A108" s="56"/>
      <c r="B108" s="44"/>
      <c r="C108" s="182"/>
      <c r="D108" s="182"/>
      <c r="E108" s="182" t="str">
        <f>IF(ReportType=Lists!$O$2, "", "NOTES")</f>
        <v/>
      </c>
      <c r="F108" s="182"/>
      <c r="G108" s="182"/>
      <c r="H108" s="182"/>
      <c r="I108" s="183"/>
      <c r="J108" s="57"/>
    </row>
    <row r="109" spans="1:10" ht="15" customHeight="1" x14ac:dyDescent="0.35">
      <c r="A109" s="53"/>
      <c r="B109" s="71" t="str">
        <f>IF(ReportType=Lists!$O$2, "", "Number of Change Orders")</f>
        <v/>
      </c>
      <c r="C109" s="175"/>
      <c r="D109" s="176"/>
      <c r="E109" s="179"/>
      <c r="F109" s="180"/>
      <c r="G109" s="180"/>
      <c r="H109" s="180"/>
      <c r="I109" s="181"/>
      <c r="J109" s="54"/>
    </row>
    <row r="110" spans="1:10" ht="15" customHeight="1" x14ac:dyDescent="0.35">
      <c r="A110" s="53"/>
      <c r="B110" s="71" t="str">
        <f>IF(ReportType=Lists!$O$2, "", "Total Value of Change Orders")</f>
        <v/>
      </c>
      <c r="C110" s="184"/>
      <c r="D110" s="185"/>
      <c r="E110" s="117"/>
      <c r="F110" s="118"/>
      <c r="G110" s="118"/>
      <c r="H110" s="118"/>
      <c r="I110" s="119"/>
      <c r="J110" s="54"/>
    </row>
    <row r="111" spans="1:10" ht="15" customHeight="1" x14ac:dyDescent="0.35">
      <c r="A111" s="53"/>
      <c r="B111" s="71" t="str">
        <f>IF(ReportType=Lists!$O$2, "", "Outstanding Liabilities")</f>
        <v/>
      </c>
      <c r="C111" s="184"/>
      <c r="D111" s="185"/>
      <c r="E111" s="117"/>
      <c r="F111" s="118"/>
      <c r="G111" s="118"/>
      <c r="H111" s="118"/>
      <c r="I111" s="119"/>
      <c r="J111" s="54"/>
    </row>
    <row r="112" spans="1:10" x14ac:dyDescent="0.35">
      <c r="A112" s="53"/>
      <c r="B112" s="18" t="str">
        <f>IF(ReportType=Lists!$O$2, "", "Unsettled Claims")</f>
        <v/>
      </c>
      <c r="C112" s="177"/>
      <c r="D112" s="178"/>
      <c r="E112" s="179"/>
      <c r="F112" s="180"/>
      <c r="G112" s="180"/>
      <c r="H112" s="180"/>
      <c r="I112" s="181"/>
      <c r="J112" s="54"/>
    </row>
    <row r="113" spans="1:10" ht="10" customHeight="1" x14ac:dyDescent="0.35">
      <c r="A113" s="53"/>
      <c r="J113" s="54"/>
    </row>
    <row r="114" spans="1:10" ht="15" thickBot="1" x14ac:dyDescent="0.4">
      <c r="A114" s="53"/>
      <c r="B114" s="1" t="s">
        <v>85</v>
      </c>
      <c r="J114" s="54"/>
    </row>
    <row r="115" spans="1:10" ht="14.5" customHeight="1" x14ac:dyDescent="0.35">
      <c r="A115" s="53"/>
      <c r="B115" s="213" t="s">
        <v>207</v>
      </c>
      <c r="C115" s="205"/>
      <c r="D115" s="205"/>
      <c r="E115" s="205"/>
      <c r="F115" s="205"/>
      <c r="G115" s="205"/>
      <c r="H115" s="205"/>
      <c r="I115" s="206"/>
      <c r="J115" s="54"/>
    </row>
    <row r="116" spans="1:10" x14ac:dyDescent="0.35">
      <c r="A116" s="53"/>
      <c r="B116" s="214" t="s">
        <v>203</v>
      </c>
      <c r="C116" s="208"/>
      <c r="D116" s="208"/>
      <c r="E116" s="208"/>
      <c r="F116" s="208"/>
      <c r="G116" s="208"/>
      <c r="H116" s="208"/>
      <c r="I116" s="209"/>
      <c r="J116" s="54"/>
    </row>
    <row r="117" spans="1:10" x14ac:dyDescent="0.35">
      <c r="A117" s="53"/>
      <c r="B117" s="214" t="s">
        <v>204</v>
      </c>
      <c r="C117" s="208"/>
      <c r="D117" s="208"/>
      <c r="E117" s="208"/>
      <c r="F117" s="208"/>
      <c r="G117" s="208"/>
      <c r="H117" s="208"/>
      <c r="I117" s="209"/>
      <c r="J117" s="54"/>
    </row>
    <row r="118" spans="1:10" x14ac:dyDescent="0.35">
      <c r="A118" s="53"/>
      <c r="B118" s="214" t="s">
        <v>205</v>
      </c>
      <c r="C118" s="208"/>
      <c r="D118" s="208"/>
      <c r="E118" s="208"/>
      <c r="F118" s="208"/>
      <c r="G118" s="208"/>
      <c r="H118" s="208"/>
      <c r="I118" s="209"/>
      <c r="J118" s="54"/>
    </row>
    <row r="119" spans="1:10" x14ac:dyDescent="0.35">
      <c r="A119" s="53"/>
      <c r="B119" s="214" t="s">
        <v>206</v>
      </c>
      <c r="C119" s="208"/>
      <c r="D119" s="208"/>
      <c r="E119" s="208"/>
      <c r="F119" s="208"/>
      <c r="G119" s="208"/>
      <c r="H119" s="208"/>
      <c r="I119" s="209"/>
      <c r="J119" s="54"/>
    </row>
    <row r="120" spans="1:10" x14ac:dyDescent="0.35">
      <c r="A120" s="53"/>
      <c r="B120" s="207"/>
      <c r="C120" s="208"/>
      <c r="D120" s="208"/>
      <c r="E120" s="208"/>
      <c r="F120" s="208"/>
      <c r="G120" s="208"/>
      <c r="H120" s="208"/>
      <c r="I120" s="209"/>
      <c r="J120" s="54"/>
    </row>
    <row r="121" spans="1:10" x14ac:dyDescent="0.35">
      <c r="A121" s="53"/>
      <c r="B121" s="207"/>
      <c r="C121" s="208"/>
      <c r="D121" s="208"/>
      <c r="E121" s="208"/>
      <c r="F121" s="208"/>
      <c r="G121" s="208"/>
      <c r="H121" s="208"/>
      <c r="I121" s="209"/>
      <c r="J121" s="54"/>
    </row>
    <row r="122" spans="1:10" x14ac:dyDescent="0.35">
      <c r="A122" s="53"/>
      <c r="B122" s="207"/>
      <c r="C122" s="208"/>
      <c r="D122" s="208"/>
      <c r="E122" s="208"/>
      <c r="F122" s="208"/>
      <c r="G122" s="208"/>
      <c r="H122" s="208"/>
      <c r="I122" s="209"/>
      <c r="J122" s="54"/>
    </row>
    <row r="123" spans="1:10" x14ac:dyDescent="0.35">
      <c r="A123" s="53"/>
      <c r="B123" s="207"/>
      <c r="C123" s="208"/>
      <c r="D123" s="208"/>
      <c r="E123" s="208"/>
      <c r="F123" s="208"/>
      <c r="G123" s="208"/>
      <c r="H123" s="208"/>
      <c r="I123" s="209"/>
      <c r="J123" s="54"/>
    </row>
    <row r="124" spans="1:10" x14ac:dyDescent="0.35">
      <c r="A124" s="53"/>
      <c r="B124" s="207"/>
      <c r="C124" s="208"/>
      <c r="D124" s="208"/>
      <c r="E124" s="208"/>
      <c r="F124" s="208"/>
      <c r="G124" s="208"/>
      <c r="H124" s="208"/>
      <c r="I124" s="209"/>
      <c r="J124" s="54"/>
    </row>
    <row r="125" spans="1:10" x14ac:dyDescent="0.35">
      <c r="A125" s="53"/>
      <c r="B125" s="207"/>
      <c r="C125" s="208"/>
      <c r="D125" s="208"/>
      <c r="E125" s="208"/>
      <c r="F125" s="208"/>
      <c r="G125" s="208"/>
      <c r="H125" s="208"/>
      <c r="I125" s="209"/>
      <c r="J125" s="54"/>
    </row>
    <row r="126" spans="1:10" x14ac:dyDescent="0.35">
      <c r="A126" s="53"/>
      <c r="B126" s="207"/>
      <c r="C126" s="208"/>
      <c r="D126" s="208"/>
      <c r="E126" s="208"/>
      <c r="F126" s="208"/>
      <c r="G126" s="208"/>
      <c r="H126" s="208"/>
      <c r="I126" s="209"/>
      <c r="J126" s="54"/>
    </row>
    <row r="127" spans="1:10" x14ac:dyDescent="0.35">
      <c r="A127" s="53"/>
      <c r="B127" s="207"/>
      <c r="C127" s="208"/>
      <c r="D127" s="208"/>
      <c r="E127" s="208"/>
      <c r="F127" s="208"/>
      <c r="G127" s="208"/>
      <c r="H127" s="208"/>
      <c r="I127" s="209"/>
      <c r="J127" s="54"/>
    </row>
    <row r="128" spans="1:10" x14ac:dyDescent="0.35">
      <c r="A128" s="53"/>
      <c r="B128" s="207"/>
      <c r="C128" s="208"/>
      <c r="D128" s="208"/>
      <c r="E128" s="208"/>
      <c r="F128" s="208"/>
      <c r="G128" s="208"/>
      <c r="H128" s="208"/>
      <c r="I128" s="209"/>
      <c r="J128" s="54"/>
    </row>
    <row r="129" spans="1:10" x14ac:dyDescent="0.35">
      <c r="A129" s="53"/>
      <c r="B129" s="207"/>
      <c r="C129" s="208"/>
      <c r="D129" s="208"/>
      <c r="E129" s="208"/>
      <c r="F129" s="208"/>
      <c r="G129" s="208"/>
      <c r="H129" s="208"/>
      <c r="I129" s="209"/>
      <c r="J129" s="54"/>
    </row>
    <row r="130" spans="1:10" x14ac:dyDescent="0.35">
      <c r="A130" s="53"/>
      <c r="B130" s="207"/>
      <c r="C130" s="208"/>
      <c r="D130" s="208"/>
      <c r="E130" s="208"/>
      <c r="F130" s="208"/>
      <c r="G130" s="208"/>
      <c r="H130" s="208"/>
      <c r="I130" s="209"/>
      <c r="J130" s="54"/>
    </row>
    <row r="131" spans="1:10" x14ac:dyDescent="0.35">
      <c r="A131" s="53"/>
      <c r="B131" s="207"/>
      <c r="C131" s="208"/>
      <c r="D131" s="208"/>
      <c r="E131" s="208"/>
      <c r="F131" s="208"/>
      <c r="G131" s="208"/>
      <c r="H131" s="208"/>
      <c r="I131" s="209"/>
      <c r="J131" s="54"/>
    </row>
    <row r="132" spans="1:10" x14ac:dyDescent="0.35">
      <c r="A132" s="53"/>
      <c r="B132" s="207"/>
      <c r="C132" s="208"/>
      <c r="D132" s="208"/>
      <c r="E132" s="208"/>
      <c r="F132" s="208"/>
      <c r="G132" s="208"/>
      <c r="H132" s="208"/>
      <c r="I132" s="209"/>
      <c r="J132" s="54"/>
    </row>
    <row r="133" spans="1:10" x14ac:dyDescent="0.35">
      <c r="A133" s="53"/>
      <c r="B133" s="207"/>
      <c r="C133" s="208"/>
      <c r="D133" s="208"/>
      <c r="E133" s="208"/>
      <c r="F133" s="208"/>
      <c r="G133" s="208"/>
      <c r="H133" s="208"/>
      <c r="I133" s="209"/>
      <c r="J133" s="54"/>
    </row>
    <row r="134" spans="1:10" ht="15" thickBot="1" x14ac:dyDescent="0.4">
      <c r="A134" s="53"/>
      <c r="B134" s="210"/>
      <c r="C134" s="211"/>
      <c r="D134" s="211"/>
      <c r="E134" s="211"/>
      <c r="F134" s="211"/>
      <c r="G134" s="211"/>
      <c r="H134" s="211"/>
      <c r="I134" s="212"/>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1">
    <mergeCell ref="G51:H51"/>
    <mergeCell ref="G52:H52"/>
    <mergeCell ref="G53:H53"/>
    <mergeCell ref="E51:F51"/>
    <mergeCell ref="C51:D51"/>
    <mergeCell ref="C52:D52"/>
    <mergeCell ref="C53:D53"/>
    <mergeCell ref="C5:H5"/>
    <mergeCell ref="C7:H7"/>
    <mergeCell ref="C6:H6"/>
    <mergeCell ref="C109:D109"/>
    <mergeCell ref="C112:D112"/>
    <mergeCell ref="E109:I109"/>
    <mergeCell ref="E112:I112"/>
    <mergeCell ref="C108:D108"/>
    <mergeCell ref="E108:I108"/>
    <mergeCell ref="C110:D110"/>
    <mergeCell ref="C111:D111"/>
    <mergeCell ref="C10:H10"/>
    <mergeCell ref="C11:H11"/>
    <mergeCell ref="C12:H12"/>
  </mergeCells>
  <conditionalFormatting sqref="A1:J30 A112:J135">
    <cfRule type="expression" dxfId="7" priority="13">
      <formula>CELL("PROTECT", A1)=0</formula>
    </cfRule>
  </conditionalFormatting>
  <conditionalFormatting sqref="A32:J75">
    <cfRule type="expression" dxfId="6" priority="1">
      <formula>CELL("PROTECT", A32)=0</formula>
    </cfRule>
  </conditionalFormatting>
  <conditionalFormatting sqref="A77:J84">
    <cfRule type="expression" dxfId="5" priority="7">
      <formula>CELL("PROTECT", A77)=0</formula>
    </cfRule>
  </conditionalFormatting>
  <conditionalFormatting sqref="A86:J94">
    <cfRule type="expression" dxfId="4" priority="2">
      <formula>CELL("PROTECT", A86)=0</formula>
    </cfRule>
  </conditionalFormatting>
  <conditionalFormatting sqref="A95:J99 A104:J109 A110:C111 E110:J111 A31:G31 J31 A76 C76:J76 A85 C85:J85">
    <cfRule type="expression" dxfId="3" priority="18">
      <formula>CELL("PROTECT", A31)=0</formula>
    </cfRule>
  </conditionalFormatting>
  <conditionalFormatting sqref="A100:J103">
    <cfRule type="expression" dxfId="2" priority="3">
      <formula>CELL("PROTECT", A100)=0</formula>
    </cfRule>
  </conditionalFormatting>
  <conditionalFormatting sqref="E95:I96">
    <cfRule type="expression" dxfId="0" priority="17">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01D2E86B-0A85-4579-9894-D918660E6A40}"/>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6"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5DB7-9271-4EB2-BA28-B401176F0FFF}">
  <dimension ref="A1:R1"/>
  <sheetViews>
    <sheetView showGridLines="0" workbookViewId="0">
      <selection activeCell="Y14" sqref="Y14"/>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0889-BE4D-4F2F-9603-59BE6D146614}">
  <dimension ref="A1:R1"/>
  <sheetViews>
    <sheetView showGridLines="0" topLeftCell="A24" workbookViewId="0">
      <selection activeCell="B3" sqref="B3"/>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4A66-F235-4DED-BC90-D5D227C19053}">
  <dimension ref="A1:R1"/>
  <sheetViews>
    <sheetView showGridLines="0" workbookViewId="0">
      <selection activeCell="AB49" sqref="AB49"/>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0a795077-0e4c-4682-a147-8ec713ec5728"/>
    <ds:schemaRef ds:uri="f7448ec1-8ab6-4f9a-8489-c98098ffcc6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Major Project Report</vt:lpstr>
      <vt:lpstr>Photo Gallery (2)</vt:lpstr>
      <vt:lpstr>Photo Gallery (3)</vt:lpstr>
      <vt:lpstr>Photo Gallery (4)</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30000127-ghc-stusvc-dec2025</dc:title>
  <dc:subject/>
  <dc:creator>Office of Financial Management;Christine Thomas</dc:creator>
  <cp:keywords/>
  <dc:description/>
  <cp:lastModifiedBy>Susan Locke</cp:lastModifiedBy>
  <cp:revision/>
  <dcterms:created xsi:type="dcterms:W3CDTF">2012-08-29T14:59:47Z</dcterms:created>
  <dcterms:modified xsi:type="dcterms:W3CDTF">2025-12-31T20:54:13Z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