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December 2025\Dec 2025\Ready to post online\"/>
    </mc:Choice>
  </mc:AlternateContent>
  <xr:revisionPtr revIDLastSave="0" documentId="8_{ADAA98EC-466F-4039-8C0E-9390E141EE55}" xr6:coauthVersionLast="47" xr6:coauthVersionMax="47" xr10:uidLastSave="{00000000-0000-0000-0000-000000000000}"/>
  <bookViews>
    <workbookView xWindow="28680" yWindow="-120" windowWidth="29040" windowHeight="15720" xr2:uid="{00000000-000D-0000-FFFF-FFFF00000000}"/>
  </bookViews>
  <sheets>
    <sheet name="Major Project Report" sheetId="3" r:id="rId1"/>
    <sheet name="Photo Gallery" sheetId="7" r:id="rId2"/>
    <sheet name="Lists" sheetId="4" state="hidden" r:id="rId3"/>
  </sheets>
  <externalReferences>
    <externalReference r:id="rId4"/>
    <externalReference r:id="rId5"/>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Report'!$A$1:$J$135</definedName>
    <definedName name="procurement">[2]Sheet2!$D$12:$D$15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3" l="1"/>
  <c r="C39" i="3"/>
  <c r="E83" i="3"/>
  <c r="C33" i="3"/>
  <c r="H34" i="3"/>
  <c r="M26" i="4"/>
  <c r="M3" i="4"/>
  <c r="M4" i="4"/>
  <c r="M5" i="4"/>
  <c r="M6" i="4"/>
  <c r="M7" i="4"/>
  <c r="M8" i="4"/>
  <c r="M9" i="4"/>
  <c r="M10" i="4"/>
  <c r="M11" i="4"/>
  <c r="M12" i="4"/>
  <c r="M13" i="4"/>
  <c r="M14" i="4"/>
  <c r="M15" i="4"/>
  <c r="M16" i="4"/>
  <c r="M17" i="4"/>
  <c r="M18" i="4"/>
  <c r="M19" i="4"/>
  <c r="M20" i="4"/>
  <c r="M21" i="4"/>
  <c r="M22" i="4"/>
  <c r="M23" i="4"/>
  <c r="M24" i="4"/>
  <c r="M25" i="4"/>
  <c r="H65" i="3" l="1"/>
  <c r="H66" i="3"/>
  <c r="H68" i="3"/>
  <c r="H69" i="3"/>
  <c r="H70" i="3"/>
  <c r="H67" i="3"/>
  <c r="H45" i="3" l="1"/>
  <c r="H40" i="3"/>
  <c r="H35" i="3"/>
  <c r="H36" i="3"/>
  <c r="H37" i="3"/>
  <c r="B112" i="3" l="1"/>
  <c r="B111" i="3"/>
  <c r="B110" i="3"/>
  <c r="B107" i="3"/>
  <c r="B109" i="3"/>
  <c r="E108" i="3"/>
  <c r="H103" i="3"/>
  <c r="H102" i="3"/>
  <c r="H101" i="3"/>
  <c r="H100" i="3"/>
  <c r="H96" i="3"/>
  <c r="H95" i="3"/>
  <c r="H94" i="3"/>
  <c r="H93" i="3"/>
  <c r="H92" i="3"/>
  <c r="H90" i="3"/>
  <c r="H89" i="3"/>
  <c r="H88" i="3"/>
  <c r="H84" i="3"/>
  <c r="H83" i="3"/>
  <c r="H82" i="3"/>
  <c r="H81" i="3"/>
  <c r="H80" i="3"/>
  <c r="H79" i="3"/>
  <c r="H76" i="3"/>
  <c r="H61" i="3"/>
  <c r="H60" i="3"/>
  <c r="H58" i="3"/>
  <c r="H57" i="3"/>
  <c r="H74" i="3" l="1"/>
  <c r="E59" i="3"/>
  <c r="F59" i="3"/>
  <c r="G59" i="3"/>
  <c r="H59" i="3" l="1"/>
  <c r="B96" i="3"/>
  <c r="B95" i="3"/>
  <c r="G74" i="3" l="1"/>
  <c r="G56" i="3"/>
  <c r="F91" i="3" l="1"/>
  <c r="F97" i="3" s="1"/>
  <c r="G91" i="3"/>
  <c r="E91" i="3"/>
  <c r="E97" i="3" s="1"/>
  <c r="H91" i="3" l="1"/>
  <c r="G97" i="3"/>
  <c r="H97" i="3" s="1"/>
  <c r="H47" i="3"/>
  <c r="H46" i="3"/>
  <c r="H44" i="3"/>
  <c r="H42" i="3"/>
  <c r="H41" i="3"/>
  <c r="H39" i="3"/>
  <c r="G43" i="3"/>
  <c r="F43" i="3"/>
  <c r="E43" i="3"/>
  <c r="D43" i="3"/>
  <c r="C43" i="3"/>
  <c r="G38" i="3"/>
  <c r="F38" i="3"/>
  <c r="C38" i="3"/>
  <c r="D33" i="3"/>
  <c r="E33" i="3"/>
  <c r="F33" i="3"/>
  <c r="G33" i="3"/>
  <c r="H43" i="3" l="1"/>
  <c r="H38" i="3"/>
  <c r="H33" i="3"/>
  <c r="D48" i="3"/>
  <c r="C48" i="3"/>
  <c r="G48" i="3"/>
  <c r="F48" i="3"/>
  <c r="F104" i="3"/>
  <c r="G104" i="3"/>
  <c r="H104" i="3" s="1"/>
  <c r="H48" i="3" l="1"/>
  <c r="F85" i="3" l="1"/>
  <c r="E104" i="3"/>
  <c r="G85" i="3" l="1"/>
  <c r="H85" i="3" s="1"/>
  <c r="E85" i="3"/>
  <c r="H105" i="3" l="1"/>
  <c r="E62" i="3"/>
  <c r="E105" i="3"/>
  <c r="E63" i="3"/>
  <c r="G62" i="3"/>
  <c r="F62" i="3"/>
  <c r="F63" i="3"/>
  <c r="G105" i="3"/>
  <c r="G63" i="3"/>
  <c r="H62" i="3" l="1"/>
  <c r="H63" i="3"/>
  <c r="F105" i="3"/>
</calcChain>
</file>

<file path=xl/sharedStrings.xml><?xml version="1.0" encoding="utf-8"?>
<sst xmlns="http://schemas.openxmlformats.org/spreadsheetml/2006/main" count="224" uniqueCount="203">
  <si>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</si>
  <si>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</si>
  <si>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</si>
  <si>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</si>
  <si>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</si>
  <si>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</si>
  <si>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</si>
  <si>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</si>
  <si>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</si>
  <si>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</si>
  <si>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</si>
  <si>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</si>
  <si>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</si>
  <si>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</si>
  <si>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</si>
  <si>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</si>
  <si>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</si>
  <si>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</si>
  <si>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</si>
  <si>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</si>
  <si>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</si>
  <si>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</si>
  <si>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</si>
  <si>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</si>
  <si>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</si>
  <si>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</si>
  <si>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</si>
  <si>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</si>
  <si>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</si>
  <si>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</si>
  <si>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</si>
  <si>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</si>
  <si>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</si>
  <si>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</si>
  <si>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</si>
  <si>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</si>
  <si>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</si>
  <si>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</si>
  <si>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</si>
  <si>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</si>
  <si>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</si>
  <si>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</si>
  <si>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</si>
  <si>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</si>
  <si>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</si>
  <si>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</si>
  <si>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</si>
  <si>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</si>
  <si>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</si>
  <si>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</si>
  <si>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</si>
  <si>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</si>
  <si>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</si>
  <si>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</si>
  <si>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</si>
  <si>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</si>
  <si>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</si>
  <si>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</si>
  <si>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</si>
  <si>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</si>
  <si>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</si>
  <si>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</si>
  <si>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</si>
  <si>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</si>
  <si>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</si>
  <si>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</si>
  <si>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</si>
  <si>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</si>
  <si>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</si>
  <si>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</si>
  <si>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</si>
  <si>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</si>
  <si>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</si>
  <si>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</si>
  <si>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</si>
  <si>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</si>
  <si>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</si>
  <si>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</si>
  <si>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</si>
  <si>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</si>
  <si>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</si>
  <si>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</si>
  <si>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</si>
  <si>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</si>
  <si>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</si>
  <si>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</si>
  <si>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Photo Gallery</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</si>
  <si>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</si>
  <si>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</si>
  <si>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</si>
  <si>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</si>
  <si>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</si>
  <si>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</si>
  <si>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</si>
  <si>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</si>
  <si>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</si>
  <si>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</si>
  <si>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</si>
  <si>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</si>
  <si>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</si>
  <si>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</si>
  <si>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</si>
  <si>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</si>
  <si>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</si>
  <si>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</si>
  <si>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</si>
  <si>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</si>
  <si>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</si>
  <si>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</si>
  <si>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</si>
  <si>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</si>
  <si>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</si>
  <si>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</si>
  <si>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</si>
  <si>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</si>
  <si>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</si>
  <si>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</si>
  <si>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</si>
  <si>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</si>
  <si>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</si>
  <si>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</si>
  <si>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</si>
  <si>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</si>
  <si>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</si>
  <si>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</si>
  <si>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</si>
  <si>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</si>
  <si>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</si>
  <si>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</si>
  <si>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</si>
  <si>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</si>
  <si>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</si>
  <si>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</si>
  <si>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</si>
  <si>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</si>
  <si>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</si>
  <si>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</si>
  <si>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</si>
  <si>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</si>
  <si>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</si>
  <si>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</si>
  <si>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</si>
  <si>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</si>
  <si>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</si>
  <si>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</si>
  <si>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</si>
  <si>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</si>
  <si>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</si>
  <si>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</si>
  <si>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</si>
  <si>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</si>
  <si>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</si>
  <si>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</si>
  <si>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</si>
  <si>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</si>
  <si>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</si>
  <si>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</si>
  <si>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</si>
  <si>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</si>
  <si>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</si>
  <si>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</si>
  <si>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</si>
  <si>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</si>
  <si>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</si>
  <si>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</si>
  <si>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</si>
  <si>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</si>
  <si>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</si>
  <si>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</si>
  <si>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</si>
  <si>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</si>
  <si>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</si>
  <si>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</si>
  <si>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</si>
  <si>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</si>
  <si>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</si>
  <si>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</si>
  <si>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</si>
  <si>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</si>
  <si>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</si>
  <si>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</si>
  <si>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</si>
  <si>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</si>
  <si>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</si>
  <si>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</si>
  <si>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December 2025</t>
  </si>
  <si>
    <t>Olympic College Innovation and Technology Learning</t>
  </si>
  <si>
    <t>Brent Palmason</t>
  </si>
  <si>
    <t>360-475-7121</t>
  </si>
  <si>
    <t>bpalmason@olympic.edu</t>
  </si>
  <si>
    <t>The plan is for a 31,864 square foot innovation and technology center. A two story building designed to support 23 faculty/staff and 258 students at peak occupancy. The ITLC building will provide state of the art labs for computer information systems, computer science, cybersecurity, digital media arts and water flow research engineering programs. Included will be classrooms, labs, offices and support areas for students.</t>
  </si>
  <si>
    <t>Variance due to hiring new architect and having to amend the original pre-design</t>
  </si>
  <si>
    <t>Miller Hull PDR</t>
  </si>
  <si>
    <t>Actual SWL billing</t>
  </si>
  <si>
    <t>Actual SWL billing+McKinstry OPR+Roen &amp; Associates VE</t>
  </si>
  <si>
    <t>A08</t>
  </si>
  <si>
    <t>E00</t>
  </si>
  <si>
    <t>057  - State Bldgs. Const Acct</t>
  </si>
  <si>
    <t>% of Bldgs. Area that is being remodeled</t>
  </si>
  <si>
    <t>The project is in Construction Documents phase and floor plan layouts and programming have been locked in. Mechanical, electrical, plumbing and low voltage designs are complete through permit level and have incorporated the Owner's Project Requirements as prepared by McKinstry. Finish material and color selections are underway. We submitted for permit in December 2025 with an expected permit review time of 9 - 12 months. The project would bid in fall 2026 with construction start in late fall 2026. Construction is estimated at 18 months with occupancy in summer 2028. An art selection committee has been formed and will be starting work with the State Arts Commission in January 2026.</t>
  </si>
  <si>
    <r>
      <t xml:space="preserve">Project Description:
</t>
    </r>
    <r>
      <rPr>
        <sz val="9"/>
        <color theme="1"/>
        <rFont val="Calibri"/>
        <family val="2"/>
        <scheme val="minor"/>
      </rPr>
      <t>(Include a brief summary of the project and the programs it supports.)</t>
    </r>
  </si>
  <si>
    <r>
      <t xml:space="preserve">Project Status:
</t>
    </r>
    <r>
      <rPr>
        <sz val="9"/>
        <color theme="1"/>
        <rFont val="Calibri"/>
        <family val="2"/>
        <scheme val="minor"/>
      </rPr>
      <t>(Include scope or budget changes, phase updates, identified project delivery issues, discussion of critical path for construction and any potential for project cost overruns or claims.)</t>
    </r>
  </si>
  <si>
    <t>Wa Arts Commission - Dec 2025 - Committee formation underway, 1st committee meeting expected Dec./early Jan.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</si>
</sst>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15">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169" fontId="0" fillId="3" borderId="12" xfId="1" applyNumberFormat="1" applyFont="1" applyFill="1" applyBorder="1" applyAlignment="1" applyProtection="1">
      <protection locked="0"/>
    </xf>
    <xf numFmtId="0" fontId="0" fillId="3" borderId="10" xfId="0" applyFill="1" applyBorder="1" applyAlignment="1" applyProtection="1">
      <alignment horizontal="center"/>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7" fillId="0" borderId="0" xfId="0" applyFont="1" applyAlignment="1">
      <alignment horizontal="centerContinuous"/>
    </xf>
    <xf numFmtId="0" fontId="0" fillId="0" borderId="0" xfId="0" applyAlignment="1">
      <alignment horizontal="centerContinuous"/>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0" fontId="0" fillId="0" borderId="10" xfId="0" applyBorder="1" applyAlignment="1" applyProtection="1">
      <alignment horizontal="left"/>
      <protection locked="0"/>
    </xf>
    <xf numFmtId="3" fontId="0" fillId="0" borderId="10" xfId="1" applyNumberFormat="1" applyFont="1" applyFill="1" applyBorder="1" applyAlignment="1" applyProtection="1">
      <protection locked="0"/>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169" fontId="0" fillId="0" borderId="10"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169" fontId="0" fillId="0" borderId="21" xfId="1" applyNumberFormat="1" applyFont="1" applyFill="1" applyBorder="1" applyAlignment="1" applyProtection="1">
      <protection locked="0"/>
    </xf>
    <xf numFmtId="169" fontId="3" fillId="0" borderId="13" xfId="1" applyNumberFormat="1" applyFont="1" applyFill="1" applyBorder="1" applyAlignment="1" applyProtection="1">
      <protection locked="0"/>
    </xf>
    <xf numFmtId="169" fontId="3" fillId="0" borderId="12" xfId="1" applyNumberFormat="1" applyFont="1" applyFill="1" applyBorder="1" applyAlignment="1" applyProtection="1">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horizontal="left"/>
    </xf>
    <xf numFmtId="0" fontId="6"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xf numFmtId="0" fontId="0" fillId="0" borderId="12" xfId="0" applyBorder="1" applyAlignment="1" applyProtection="1">
      <alignment horizontal="left"/>
      <protection locked="0"/>
    </xf>
    <xf numFmtId="0" fontId="0" fillId="0" borderId="36" xfId="0" applyBorder="1" applyAlignment="1" applyProtection="1">
      <alignment horizontal="left"/>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0" xfId="0"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xf numFmtId="170" fontId="0" fillId="0" borderId="12" xfId="0" applyNumberFormat="1" applyBorder="1" applyAlignment="1" applyProtection="1">
      <alignment horizontal="left"/>
      <protection locked="0"/>
    </xf>
    <xf numFmtId="0" fontId="4" fillId="0" borderId="12" xfId="4" applyFill="1" applyBorder="1" applyAlignment="1" applyProtection="1">
      <alignment horizontal="left"/>
      <protection locked="0"/>
    </xf>
    <xf numFmtId="49" fontId="0" fillId="0" borderId="17" xfId="0" applyNumberFormat="1" applyBorder="1" applyAlignment="1" applyProtection="1">
      <alignment vertical="top" wrapText="1"/>
      <protection locked="0"/>
    </xf>
    <xf numFmtId="49" fontId="0" fillId="0" borderId="0" xfId="0" applyNumberFormat="1" applyAlignment="1" applyProtection="1">
      <alignment vertical="top" wrapText="1"/>
      <protection locked="0"/>
    </xf>
    <xf numFmtId="49" fontId="0" fillId="0" borderId="18" xfId="0" applyNumberFormat="1" applyBorder="1" applyAlignment="1" applyProtection="1">
      <alignment vertical="top" wrapText="1"/>
      <protection locked="0"/>
    </xf>
    <xf numFmtId="49" fontId="0" fillId="0" borderId="19" xfId="0" applyNumberFormat="1" applyBorder="1" applyAlignment="1" applyProtection="1">
      <alignment vertical="top" wrapText="1"/>
      <protection locked="0"/>
    </xf>
    <xf numFmtId="49" fontId="0" fillId="0" borderId="20" xfId="0" applyNumberFormat="1" applyBorder="1" applyAlignment="1" applyProtection="1">
      <alignment vertical="top" wrapText="1"/>
      <protection locked="0"/>
    </xf>
    <xf numFmtId="49" fontId="0" fillId="0" borderId="21" xfId="0" applyNumberFormat="1" applyBorder="1" applyAlignment="1" applyProtection="1">
      <alignment vertical="top" wrapText="1"/>
      <protection locked="0"/>
    </xf>
    <xf numFmtId="49" fontId="0" fillId="0" borderId="14" xfId="0" applyNumberFormat="1" applyBorder="1" applyAlignment="1" applyProtection="1">
      <alignment horizontal="centerContinuous" vertical="top" wrapText="1"/>
      <protection locked="0"/>
    </xf>
    <xf numFmtId="49" fontId="0" fillId="0" borderId="15" xfId="0" applyNumberFormat="1" applyBorder="1" applyAlignment="1" applyProtection="1">
      <alignment horizontal="centerContinuous" vertical="top" wrapText="1"/>
      <protection locked="0"/>
    </xf>
    <xf numFmtId="49" fontId="0" fillId="0" borderId="16" xfId="0" applyNumberFormat="1" applyBorder="1" applyAlignment="1" applyProtection="1">
      <alignment horizontal="centerContinuous" vertical="top" wrapText="1"/>
      <protection locked="0"/>
    </xf>
    <xf numFmtId="0" fontId="2" fillId="0" borderId="14" xfId="0" applyFont="1" applyBorder="1" applyAlignment="1">
      <alignment vertical="top" wrapText="1"/>
    </xf>
    <xf numFmtId="0" fontId="2" fillId="0" borderId="17" xfId="0" applyFont="1" applyBorder="1" applyAlignment="1">
      <alignment vertical="top" wrapText="1"/>
    </xf>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0" xfId="0"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1" xfId="0" applyBorder="1" applyAlignment="1" applyProtection="1">
      <alignment vertical="top"/>
      <protection locked="0"/>
    </xf>
  </cellXfs>
  <cellStyles count="5">
    <cellStyle name="Comma" xfId="1" builtinId="3"/>
    <cellStyle name="Currency" xfId="2" builtinId="4"/>
    <cellStyle name="Hyperlink" xfId="4" builtinId="8"/>
    <cellStyle name="Normal" xfId="0" builtinId="0"/>
    <cellStyle name="Percent" xfId="3" builtinId="5"/>
  </cellStyles>
  <dxfs count="9">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emf"/><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xdr:col>
      <xdr:colOff>11113</xdr:colOff>
      <xdr:row>5</xdr:row>
      <xdr:rowOff>133350</xdr:rowOff>
    </xdr:from>
    <xdr:to>
      <xdr:col>9</xdr:col>
      <xdr:colOff>20634</xdr:colOff>
      <xdr:row>19</xdr:row>
      <xdr:rowOff>154335</xdr:rowOff>
    </xdr:to>
    <xdr:pic>
      <xdr:nvPicPr>
        <xdr:cNvPr id="2" name="Picture 1" descr="Construction document rendering from 15th &amp; Lincoln&#10;">
          <a:extLst>
            <a:ext uri="{FF2B5EF4-FFF2-40B4-BE49-F238E27FC236}">
              <a16:creationId xmlns:a16="http://schemas.microsoft.com/office/drawing/2014/main" id="{656ADCBE-608C-4C94-B938-9284F98616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20713" y="1162050"/>
          <a:ext cx="4886321" cy="2687985"/>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57150</xdr:colOff>
      <xdr:row>20</xdr:row>
      <xdr:rowOff>20889</xdr:rowOff>
    </xdr:from>
    <xdr:to>
      <xdr:col>8</xdr:col>
      <xdr:colOff>355599</xdr:colOff>
      <xdr:row>21</xdr:row>
      <xdr:rowOff>65339</xdr:rowOff>
    </xdr:to>
    <xdr:sp macro="" textlink="" fLocksText="0">
      <xdr:nvSpPr>
        <xdr:cNvPr id="3" name="TextBox 2" descr="Schematic design report image concept&#10;">
          <a:extLst>
            <a:ext uri="{FF2B5EF4-FFF2-40B4-BE49-F238E27FC236}">
              <a16:creationId xmlns:a16="http://schemas.microsoft.com/office/drawing/2014/main" id="{2FE18F3E-AAC7-4CAD-8282-408C733906D9}"/>
            </a:ext>
          </a:extLst>
        </xdr:cNvPr>
        <xdr:cNvSpPr txBox="1"/>
      </xdr:nvSpPr>
      <xdr:spPr>
        <a:xfrm>
          <a:off x="666750" y="3726114"/>
          <a:ext cx="4565649" cy="2254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Construction document rendering from 15th &amp; Lincoln</a:t>
          </a:r>
        </a:p>
        <a:p>
          <a:pPr algn="ctr"/>
          <a:endParaRPr lang="en-US" sz="1100" b="1">
            <a:solidFill>
              <a:schemeClr val="bg1"/>
            </a:solidFill>
          </a:endParaRPr>
        </a:p>
      </xdr:txBody>
    </xdr:sp>
    <xdr:clientData fLocksWithSheet="0"/>
  </xdr:twoCellAnchor>
  <xdr:twoCellAnchor>
    <xdr:from>
      <xdr:col>11</xdr:col>
      <xdr:colOff>9524</xdr:colOff>
      <xdr:row>5</xdr:row>
      <xdr:rowOff>152399</xdr:rowOff>
    </xdr:from>
    <xdr:to>
      <xdr:col>20</xdr:col>
      <xdr:colOff>205715</xdr:colOff>
      <xdr:row>18</xdr:row>
      <xdr:rowOff>180974</xdr:rowOff>
    </xdr:to>
    <xdr:pic>
      <xdr:nvPicPr>
        <xdr:cNvPr id="16" name="Picture 15" descr="Aerial Perspective&#10;">
          <a:extLst>
            <a:ext uri="{FF2B5EF4-FFF2-40B4-BE49-F238E27FC236}">
              <a16:creationId xmlns:a16="http://schemas.microsoft.com/office/drawing/2014/main" id="{5983DD44-8035-4B21-960D-A539B8FF1A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715124" y="1181099"/>
          <a:ext cx="5682591" cy="2505075"/>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11</xdr:col>
      <xdr:colOff>447675</xdr:colOff>
      <xdr:row>19</xdr:row>
      <xdr:rowOff>68514</xdr:rowOff>
    </xdr:from>
    <xdr:to>
      <xdr:col>19</xdr:col>
      <xdr:colOff>142874</xdr:colOff>
      <xdr:row>20</xdr:row>
      <xdr:rowOff>116139</xdr:rowOff>
    </xdr:to>
    <xdr:sp macro="" textlink="" fLocksText="0">
      <xdr:nvSpPr>
        <xdr:cNvPr id="17" name="TextBox 16" descr="Interior design concept&#10;">
          <a:extLst>
            <a:ext uri="{FF2B5EF4-FFF2-40B4-BE49-F238E27FC236}">
              <a16:creationId xmlns:a16="http://schemas.microsoft.com/office/drawing/2014/main" id="{79A1E9B7-D5FA-48C9-B3E7-33E833BBADE8}"/>
            </a:ext>
          </a:extLst>
        </xdr:cNvPr>
        <xdr:cNvSpPr txBox="1"/>
      </xdr:nvSpPr>
      <xdr:spPr>
        <a:xfrm>
          <a:off x="7153275" y="3764214"/>
          <a:ext cx="457199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Aerial Perspective</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0</xdr:col>
      <xdr:colOff>577850</xdr:colOff>
      <xdr:row>25</xdr:row>
      <xdr:rowOff>171450</xdr:rowOff>
    </xdr:from>
    <xdr:to>
      <xdr:col>10</xdr:col>
      <xdr:colOff>58598</xdr:colOff>
      <xdr:row>39</xdr:row>
      <xdr:rowOff>187694</xdr:rowOff>
    </xdr:to>
    <xdr:pic>
      <xdr:nvPicPr>
        <xdr:cNvPr id="18" name="Picture 17" descr="2nd floor plan&#10;">
          <a:extLst>
            <a:ext uri="{FF2B5EF4-FFF2-40B4-BE49-F238E27FC236}">
              <a16:creationId xmlns:a16="http://schemas.microsoft.com/office/drawing/2014/main" id="{FBD45150-E11A-4442-B57C-B14ACA2FDDEC}"/>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577850" y="5010150"/>
          <a:ext cx="5576748" cy="2683244"/>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371475</xdr:colOff>
      <xdr:row>40</xdr:row>
      <xdr:rowOff>179639</xdr:rowOff>
    </xdr:from>
    <xdr:to>
      <xdr:col>9</xdr:col>
      <xdr:colOff>60324</xdr:colOff>
      <xdr:row>42</xdr:row>
      <xdr:rowOff>39939</xdr:rowOff>
    </xdr:to>
    <xdr:sp macro="" textlink="" fLocksText="0">
      <xdr:nvSpPr>
        <xdr:cNvPr id="19" name="TextBox 18" descr="2nd floor plan&#10;">
          <a:extLst>
            <a:ext uri="{FF2B5EF4-FFF2-40B4-BE49-F238E27FC236}">
              <a16:creationId xmlns:a16="http://schemas.microsoft.com/office/drawing/2014/main" id="{3EA02EF2-B018-4394-950D-5E2F181729FA}"/>
            </a:ext>
          </a:extLst>
        </xdr:cNvPr>
        <xdr:cNvSpPr txBox="1"/>
      </xdr:nvSpPr>
      <xdr:spPr>
        <a:xfrm>
          <a:off x="981075" y="7875839"/>
          <a:ext cx="4565649" cy="2413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1st floor plan</a:t>
          </a:r>
          <a:endParaRPr lang="en-US" sz="1100" b="1">
            <a:solidFill>
              <a:schemeClr val="bg1"/>
            </a:solidFill>
          </a:endParaRPr>
        </a:p>
      </xdr:txBody>
    </xdr:sp>
    <xdr:clientData fLocksWithSheet="0"/>
  </xdr:twoCellAnchor>
  <xdr:twoCellAnchor>
    <xdr:from>
      <xdr:col>12</xdr:col>
      <xdr:colOff>33526</xdr:colOff>
      <xdr:row>25</xdr:row>
      <xdr:rowOff>162617</xdr:rowOff>
    </xdr:from>
    <xdr:to>
      <xdr:col>20</xdr:col>
      <xdr:colOff>232751</xdr:colOff>
      <xdr:row>40</xdr:row>
      <xdr:rowOff>95250</xdr:rowOff>
    </xdr:to>
    <xdr:pic>
      <xdr:nvPicPr>
        <xdr:cNvPr id="20" name="Picture 19" descr="Maker space concept&#10;">
          <a:extLst>
            <a:ext uri="{FF2B5EF4-FFF2-40B4-BE49-F238E27FC236}">
              <a16:creationId xmlns:a16="http://schemas.microsoft.com/office/drawing/2014/main" id="{F5398311-8436-4683-9454-F213CFB43F1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7348726" y="5001317"/>
          <a:ext cx="5076025" cy="2790133"/>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12</xdr:col>
      <xdr:colOff>238125</xdr:colOff>
      <xdr:row>40</xdr:row>
      <xdr:rowOff>135189</xdr:rowOff>
    </xdr:from>
    <xdr:to>
      <xdr:col>19</xdr:col>
      <xdr:colOff>536574</xdr:colOff>
      <xdr:row>41</xdr:row>
      <xdr:rowOff>182814</xdr:rowOff>
    </xdr:to>
    <xdr:sp macro="" textlink="" fLocksText="0">
      <xdr:nvSpPr>
        <xdr:cNvPr id="21" name="TextBox 20" descr="Maker space concept&#10;">
          <a:extLst>
            <a:ext uri="{FF2B5EF4-FFF2-40B4-BE49-F238E27FC236}">
              <a16:creationId xmlns:a16="http://schemas.microsoft.com/office/drawing/2014/main" id="{EA36879A-545C-43A3-9EC2-2561EC4ACC41}"/>
            </a:ext>
          </a:extLst>
        </xdr:cNvPr>
        <xdr:cNvSpPr txBox="1"/>
      </xdr:nvSpPr>
      <xdr:spPr>
        <a:xfrm>
          <a:off x="7553325" y="7831389"/>
          <a:ext cx="45656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Maker space concept</a:t>
          </a:r>
        </a:p>
        <a:p>
          <a:pPr algn="ctr"/>
          <a:endParaRPr lang="en-US" sz="1100" b="1">
            <a:solidFill>
              <a:schemeClr val="bg1"/>
            </a:solidFill>
          </a:endParaRPr>
        </a:p>
      </xdr:txBody>
    </xdr:sp>
    <xdr:clientData fLocksWithSheet="0"/>
  </xdr:twoCellAnchor>
  <xdr:twoCellAnchor>
    <xdr:from>
      <xdr:col>0</xdr:col>
      <xdr:colOff>561975</xdr:colOff>
      <xdr:row>45</xdr:row>
      <xdr:rowOff>151687</xdr:rowOff>
    </xdr:from>
    <xdr:to>
      <xdr:col>6</xdr:col>
      <xdr:colOff>238656</xdr:colOff>
      <xdr:row>64</xdr:row>
      <xdr:rowOff>136300</xdr:rowOff>
    </xdr:to>
    <xdr:pic>
      <xdr:nvPicPr>
        <xdr:cNvPr id="22" name="Picture 21" descr="Site plan&#10;">
          <a:extLst>
            <a:ext uri="{FF2B5EF4-FFF2-40B4-BE49-F238E27FC236}">
              <a16:creationId xmlns:a16="http://schemas.microsoft.com/office/drawing/2014/main" id="{E43E73D0-5885-41E8-9426-5DCD0A657CCA}"/>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561975" y="8800387"/>
          <a:ext cx="3334281" cy="3604113"/>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63501</xdr:colOff>
      <xdr:row>65</xdr:row>
      <xdr:rowOff>27239</xdr:rowOff>
    </xdr:from>
    <xdr:to>
      <xdr:col>6</xdr:col>
      <xdr:colOff>266701</xdr:colOff>
      <xdr:row>66</xdr:row>
      <xdr:rowOff>84389</xdr:rowOff>
    </xdr:to>
    <xdr:sp macro="" textlink="" fLocksText="0">
      <xdr:nvSpPr>
        <xdr:cNvPr id="23" name="TextBox 22" descr="Site plan&#10;">
          <a:extLst>
            <a:ext uri="{FF2B5EF4-FFF2-40B4-BE49-F238E27FC236}">
              <a16:creationId xmlns:a16="http://schemas.microsoft.com/office/drawing/2014/main" id="{008A3518-729C-40D9-A424-A6EE35D95046}"/>
            </a:ext>
          </a:extLst>
        </xdr:cNvPr>
        <xdr:cNvSpPr txBox="1"/>
      </xdr:nvSpPr>
      <xdr:spPr>
        <a:xfrm>
          <a:off x="673101" y="12485939"/>
          <a:ext cx="3251200"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Site plan</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8</xdr:col>
      <xdr:colOff>85724</xdr:colOff>
      <xdr:row>45</xdr:row>
      <xdr:rowOff>183713</xdr:rowOff>
    </xdr:from>
    <xdr:to>
      <xdr:col>21</xdr:col>
      <xdr:colOff>507897</xdr:colOff>
      <xdr:row>57</xdr:row>
      <xdr:rowOff>123825</xdr:rowOff>
    </xdr:to>
    <xdr:pic>
      <xdr:nvPicPr>
        <xdr:cNvPr id="24" name="Picture 23" descr="South Elevation&#10;">
          <a:extLst>
            <a:ext uri="{FF2B5EF4-FFF2-40B4-BE49-F238E27FC236}">
              <a16:creationId xmlns:a16="http://schemas.microsoft.com/office/drawing/2014/main" id="{7C330A39-6802-4F49-8AC6-F4123585B88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4962524" y="8832413"/>
          <a:ext cx="8346973" cy="222611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11</xdr:col>
      <xdr:colOff>130175</xdr:colOff>
      <xdr:row>58</xdr:row>
      <xdr:rowOff>84389</xdr:rowOff>
    </xdr:from>
    <xdr:to>
      <xdr:col>18</xdr:col>
      <xdr:colOff>428624</xdr:colOff>
      <xdr:row>59</xdr:row>
      <xdr:rowOff>122489</xdr:rowOff>
    </xdr:to>
    <xdr:sp macro="" textlink="" fLocksText="0">
      <xdr:nvSpPr>
        <xdr:cNvPr id="25" name="TextBox 24" descr="Layout&#10;">
          <a:extLst>
            <a:ext uri="{FF2B5EF4-FFF2-40B4-BE49-F238E27FC236}">
              <a16:creationId xmlns:a16="http://schemas.microsoft.com/office/drawing/2014/main" id="{32C504B2-7184-415B-BC86-4F0A430075AF}"/>
            </a:ext>
          </a:extLst>
        </xdr:cNvPr>
        <xdr:cNvSpPr txBox="1"/>
      </xdr:nvSpPr>
      <xdr:spPr>
        <a:xfrm>
          <a:off x="6835775" y="11209589"/>
          <a:ext cx="4565649" cy="2286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South Elevation</a:t>
          </a:r>
        </a:p>
        <a:p>
          <a:pPr algn="ctr"/>
          <a:endParaRPr lang="en-US" sz="1100" b="1">
            <a:solidFill>
              <a:schemeClr val="bg1"/>
            </a:solidFill>
          </a:endParaRPr>
        </a:p>
      </xdr:txBody>
    </xdr:sp>
    <xdr:clientData fLocksWithSheet="0"/>
  </xdr:twoCellAnchor>
  <xdr:twoCellAnchor editAs="oneCell">
    <xdr:from>
      <xdr:col>0</xdr:col>
      <xdr:colOff>581026</xdr:colOff>
      <xdr:row>24</xdr:row>
      <xdr:rowOff>120107</xdr:rowOff>
    </xdr:from>
    <xdr:to>
      <xdr:col>10</xdr:col>
      <xdr:colOff>57149</xdr:colOff>
      <xdr:row>40</xdr:row>
      <xdr:rowOff>186319</xdr:rowOff>
    </xdr:to>
    <xdr:pic>
      <xdr:nvPicPr>
        <xdr:cNvPr id="5" name="Picture 4" descr="1st floor plan&#10;">
          <a:extLst>
            <a:ext uri="{FF2B5EF4-FFF2-40B4-BE49-F238E27FC236}">
              <a16:creationId xmlns:a16="http://schemas.microsoft.com/office/drawing/2014/main" id="{64D3D785-70AA-0666-E8A8-7C550CAAE6FB}"/>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81026" y="4768307"/>
          <a:ext cx="5572123" cy="3114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466109</xdr:colOff>
      <xdr:row>70</xdr:row>
      <xdr:rowOff>66675</xdr:rowOff>
    </xdr:from>
    <xdr:to>
      <xdr:col>8</xdr:col>
      <xdr:colOff>493309</xdr:colOff>
      <xdr:row>84</xdr:row>
      <xdr:rowOff>95250</xdr:rowOff>
    </xdr:to>
    <xdr:pic>
      <xdr:nvPicPr>
        <xdr:cNvPr id="6" name="Picture 5" descr="2nd Floor Corridor&#10;">
          <a:extLst>
            <a:ext uri="{FF2B5EF4-FFF2-40B4-BE49-F238E27FC236}">
              <a16:creationId xmlns:a16="http://schemas.microsoft.com/office/drawing/2014/main" id="{6B2A6D9E-3CB2-4B19-9829-D8BE944F82C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466109" y="13477875"/>
          <a:ext cx="4904000" cy="2695575"/>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437534</xdr:colOff>
      <xdr:row>85</xdr:row>
      <xdr:rowOff>9525</xdr:rowOff>
    </xdr:from>
    <xdr:to>
      <xdr:col>7</xdr:col>
      <xdr:colOff>31134</xdr:colOff>
      <xdr:row>86</xdr:row>
      <xdr:rowOff>66675</xdr:rowOff>
    </xdr:to>
    <xdr:sp macro="" textlink="" fLocksText="0">
      <xdr:nvSpPr>
        <xdr:cNvPr id="9" name="TextBox 8" descr="Site plan&#10;">
          <a:extLst>
            <a:ext uri="{FF2B5EF4-FFF2-40B4-BE49-F238E27FC236}">
              <a16:creationId xmlns:a16="http://schemas.microsoft.com/office/drawing/2014/main" id="{656730A1-0102-442B-9E09-8194EA903689}"/>
            </a:ext>
          </a:extLst>
        </xdr:cNvPr>
        <xdr:cNvSpPr txBox="1"/>
      </xdr:nvSpPr>
      <xdr:spPr>
        <a:xfrm>
          <a:off x="1047134" y="16278225"/>
          <a:ext cx="3251200"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2nd Floor Corridor</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11</xdr:col>
      <xdr:colOff>446816</xdr:colOff>
      <xdr:row>69</xdr:row>
      <xdr:rowOff>66675</xdr:rowOff>
    </xdr:from>
    <xdr:to>
      <xdr:col>19</xdr:col>
      <xdr:colOff>285233</xdr:colOff>
      <xdr:row>83</xdr:row>
      <xdr:rowOff>95250</xdr:rowOff>
    </xdr:to>
    <xdr:pic>
      <xdr:nvPicPr>
        <xdr:cNvPr id="4" name="Picture 3" descr="2nd Floor Plan&#10;">
          <a:extLst>
            <a:ext uri="{FF2B5EF4-FFF2-40B4-BE49-F238E27FC236}">
              <a16:creationId xmlns:a16="http://schemas.microsoft.com/office/drawing/2014/main" id="{FC04A966-7D8D-42BE-B0AF-D4E3DCF3BF1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7152416" y="12639675"/>
          <a:ext cx="4715217" cy="2562225"/>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13</xdr:col>
      <xdr:colOff>28575</xdr:colOff>
      <xdr:row>84</xdr:row>
      <xdr:rowOff>9525</xdr:rowOff>
    </xdr:from>
    <xdr:to>
      <xdr:col>18</xdr:col>
      <xdr:colOff>238125</xdr:colOff>
      <xdr:row>85</xdr:row>
      <xdr:rowOff>66675</xdr:rowOff>
    </xdr:to>
    <xdr:sp macro="" textlink="" fLocksText="0">
      <xdr:nvSpPr>
        <xdr:cNvPr id="8" name="TextBox 7" descr="2nd Floor Plan&#10;&#10;">
          <a:extLst>
            <a:ext uri="{FF2B5EF4-FFF2-40B4-BE49-F238E27FC236}">
              <a16:creationId xmlns:a16="http://schemas.microsoft.com/office/drawing/2014/main" id="{F338ADDA-5EBF-498B-B5CE-8D266CE51A15}"/>
            </a:ext>
          </a:extLst>
        </xdr:cNvPr>
        <xdr:cNvSpPr txBox="1"/>
      </xdr:nvSpPr>
      <xdr:spPr>
        <a:xfrm>
          <a:off x="7953375" y="15297150"/>
          <a:ext cx="3257550"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2nd Floor Plan</a:t>
          </a:r>
          <a:endParaRPr lang="en-US" sz="1100" b="1" baseline="0">
            <a:solidFill>
              <a:schemeClr val="bg1"/>
            </a:solidFill>
          </a:endParaRPr>
        </a:p>
        <a:p>
          <a:pPr algn="ctr"/>
          <a:endParaRPr lang="en-US" sz="1100" b="1">
            <a:solidFill>
              <a:schemeClr val="bg1"/>
            </a:solidFill>
          </a:endParaRP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palmason@olympic.ed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5"/>
  <sheetViews>
    <sheetView showGridLines="0" tabSelected="1" topLeftCell="A3" zoomScaleNormal="100" workbookViewId="0">
      <selection activeCell="B115" sqref="B115"/>
    </sheetView>
  </sheetViews>
  <sheetFormatPr defaultColWidth="9.1796875" defaultRowHeight="14.5" x14ac:dyDescent="0.35"/>
  <cols>
    <col min="1" max="1" width="1.54296875" customWidth="1"/>
    <col min="2" max="2" width="35.453125" customWidth="1"/>
    <col min="3" max="7" width="14.54296875" customWidth="1"/>
    <col min="8" max="8" width="15.453125" bestFit="1" customWidth="1"/>
    <col min="9" max="9" width="14.54296875" customWidth="1"/>
    <col min="10" max="10" width="1.54296875" customWidth="1"/>
  </cols>
  <sheetData>
    <row r="1" spans="1:10" ht="21.5" thickTop="1" x14ac:dyDescent="0.5">
      <c r="A1" s="51"/>
      <c r="B1" s="126" t="s">
        <v>0</v>
      </c>
      <c r="C1" s="126"/>
      <c r="D1" s="126"/>
      <c r="E1" s="126"/>
      <c r="F1" s="126"/>
      <c r="G1" s="126"/>
      <c r="H1" s="126"/>
      <c r="I1" s="126"/>
      <c r="J1" s="52"/>
    </row>
    <row r="2" spans="1:10" x14ac:dyDescent="0.35">
      <c r="A2" s="53"/>
      <c r="B2" s="97"/>
      <c r="C2" s="97"/>
      <c r="D2" s="97"/>
      <c r="E2" s="97" t="s">
        <v>1</v>
      </c>
      <c r="F2" s="97"/>
      <c r="G2" s="97"/>
      <c r="H2" s="97"/>
      <c r="I2" s="97"/>
      <c r="J2" s="54"/>
    </row>
    <row r="3" spans="1:10" ht="21" x14ac:dyDescent="0.5">
      <c r="A3" s="53"/>
      <c r="B3" s="127" t="s">
        <v>2</v>
      </c>
      <c r="C3" s="127"/>
      <c r="D3" s="127"/>
      <c r="E3" s="127"/>
      <c r="F3" s="127"/>
      <c r="G3" s="127"/>
      <c r="H3" s="127"/>
      <c r="I3" s="127"/>
      <c r="J3" s="98"/>
    </row>
    <row r="4" spans="1:10" ht="21" customHeight="1" x14ac:dyDescent="0.5">
      <c r="A4" s="55"/>
      <c r="B4" s="125" t="s">
        <v>185</v>
      </c>
      <c r="C4" s="125"/>
      <c r="D4" s="125"/>
      <c r="E4" s="125"/>
      <c r="F4" s="125"/>
      <c r="G4" s="125"/>
      <c r="H4" s="125"/>
      <c r="I4" s="125"/>
      <c r="J4" s="99"/>
    </row>
    <row r="5" spans="1:10" s="1" customFormat="1" x14ac:dyDescent="0.35">
      <c r="A5" s="56"/>
      <c r="B5" t="s">
        <v>4</v>
      </c>
      <c r="C5" s="174">
        <v>699</v>
      </c>
      <c r="D5" s="174"/>
      <c r="E5" s="174"/>
      <c r="F5" s="174"/>
      <c r="G5" s="174"/>
      <c r="H5" s="174"/>
      <c r="J5" s="57"/>
    </row>
    <row r="6" spans="1:10" s="1" customFormat="1" x14ac:dyDescent="0.35">
      <c r="A6" s="56"/>
      <c r="B6" t="s">
        <v>5</v>
      </c>
      <c r="C6" s="176" t="s">
        <v>186</v>
      </c>
      <c r="D6" s="177"/>
      <c r="E6" s="177"/>
      <c r="F6" s="177"/>
      <c r="G6" s="177"/>
      <c r="H6" s="178"/>
      <c r="J6" s="57"/>
    </row>
    <row r="7" spans="1:10" s="1" customFormat="1" ht="15" thickBot="1" x14ac:dyDescent="0.4">
      <c r="A7" s="58"/>
      <c r="B7" s="59" t="s">
        <v>6</v>
      </c>
      <c r="C7" s="175">
        <v>40000103</v>
      </c>
      <c r="D7" s="175"/>
      <c r="E7" s="175"/>
      <c r="F7" s="175"/>
      <c r="G7" s="175"/>
      <c r="H7" s="175"/>
      <c r="I7" s="60"/>
      <c r="J7" s="61"/>
    </row>
    <row r="8" spans="1:10" s="1" customFormat="1" ht="10" customHeight="1" thickTop="1" x14ac:dyDescent="0.35">
      <c r="A8" s="56"/>
      <c r="B8"/>
      <c r="C8"/>
      <c r="D8" s="115"/>
      <c r="J8" s="57"/>
    </row>
    <row r="9" spans="1:10" s="1" customFormat="1" x14ac:dyDescent="0.35">
      <c r="A9" s="56"/>
      <c r="B9" s="128" t="s">
        <v>7</v>
      </c>
      <c r="C9" s="129"/>
      <c r="D9" s="129"/>
      <c r="E9" s="129"/>
      <c r="F9" s="129"/>
      <c r="G9" s="129"/>
      <c r="H9" s="129"/>
      <c r="I9" s="130"/>
      <c r="J9" s="57"/>
    </row>
    <row r="10" spans="1:10" s="1" customFormat="1" x14ac:dyDescent="0.35">
      <c r="A10" s="56"/>
      <c r="B10" s="15" t="s">
        <v>8</v>
      </c>
      <c r="C10" s="174" t="s">
        <v>187</v>
      </c>
      <c r="D10" s="174"/>
      <c r="E10" s="174"/>
      <c r="F10" s="174"/>
      <c r="G10" s="174"/>
      <c r="H10" s="174"/>
      <c r="I10" s="62"/>
      <c r="J10" s="57"/>
    </row>
    <row r="11" spans="1:10" s="1" customFormat="1" x14ac:dyDescent="0.35">
      <c r="A11" s="56"/>
      <c r="B11" s="15" t="s">
        <v>9</v>
      </c>
      <c r="C11" s="193" t="s">
        <v>188</v>
      </c>
      <c r="D11" s="193"/>
      <c r="E11" s="193"/>
      <c r="F11" s="193"/>
      <c r="G11" s="193"/>
      <c r="H11" s="193"/>
      <c r="I11" s="62"/>
      <c r="J11" s="57"/>
    </row>
    <row r="12" spans="1:10" s="1" customFormat="1" x14ac:dyDescent="0.35">
      <c r="A12" s="56"/>
      <c r="B12" s="18" t="s">
        <v>10</v>
      </c>
      <c r="C12" s="194" t="s">
        <v>189</v>
      </c>
      <c r="D12" s="194"/>
      <c r="E12" s="194"/>
      <c r="F12" s="194"/>
      <c r="G12" s="194"/>
      <c r="H12" s="194"/>
      <c r="I12" s="63"/>
      <c r="J12" s="57"/>
    </row>
    <row r="13" spans="1:10" ht="10" customHeight="1" thickBot="1" x14ac:dyDescent="0.4">
      <c r="A13" s="53"/>
      <c r="D13" s="64"/>
      <c r="J13" s="54"/>
    </row>
    <row r="14" spans="1:10" s="65" customFormat="1" ht="27" customHeight="1" thickTop="1" thickBot="1" x14ac:dyDescent="0.4">
      <c r="A14" s="131" t="s">
        <v>11</v>
      </c>
      <c r="B14" s="132"/>
      <c r="C14" s="132"/>
      <c r="D14" s="132"/>
      <c r="E14" s="132"/>
      <c r="F14" s="132"/>
      <c r="G14" s="132"/>
      <c r="H14" s="132"/>
      <c r="I14" s="132"/>
      <c r="J14" s="133"/>
    </row>
    <row r="15" spans="1:10" ht="10" customHeight="1" thickTop="1" x14ac:dyDescent="0.35">
      <c r="A15" s="53"/>
      <c r="D15" s="64"/>
      <c r="J15" s="54"/>
    </row>
    <row r="16" spans="1:10" ht="63" customHeight="1" x14ac:dyDescent="0.35">
      <c r="A16" s="53"/>
      <c r="B16" s="204" t="s">
        <v>200</v>
      </c>
      <c r="C16" s="201" t="s">
        <v>190</v>
      </c>
      <c r="D16" s="202"/>
      <c r="E16" s="202"/>
      <c r="F16" s="202"/>
      <c r="G16" s="202"/>
      <c r="H16" s="202"/>
      <c r="I16" s="203"/>
      <c r="J16" s="54"/>
    </row>
    <row r="17" spans="1:10" ht="4.5" customHeight="1" x14ac:dyDescent="0.35">
      <c r="A17" s="53"/>
      <c r="B17" s="149"/>
      <c r="C17" s="195"/>
      <c r="D17" s="196"/>
      <c r="E17" s="196"/>
      <c r="F17" s="196"/>
      <c r="G17" s="196"/>
      <c r="H17" s="196"/>
      <c r="I17" s="197"/>
      <c r="J17" s="54"/>
    </row>
    <row r="18" spans="1:10" ht="4.5" customHeight="1" x14ac:dyDescent="0.35">
      <c r="A18" s="53"/>
      <c r="B18" s="149"/>
      <c r="C18" s="195"/>
      <c r="D18" s="196"/>
      <c r="E18" s="196"/>
      <c r="F18" s="196"/>
      <c r="G18" s="196"/>
      <c r="H18" s="196"/>
      <c r="I18" s="197"/>
      <c r="J18" s="54"/>
    </row>
    <row r="19" spans="1:10" ht="4.5" customHeight="1" x14ac:dyDescent="0.35">
      <c r="A19" s="53"/>
      <c r="B19" s="149"/>
      <c r="C19" s="198"/>
      <c r="D19" s="199"/>
      <c r="E19" s="199"/>
      <c r="F19" s="199"/>
      <c r="G19" s="199"/>
      <c r="H19" s="199"/>
      <c r="I19" s="200"/>
      <c r="J19" s="54"/>
    </row>
    <row r="20" spans="1:10" ht="10" customHeight="1" x14ac:dyDescent="0.35">
      <c r="A20" s="53"/>
      <c r="B20" s="66"/>
      <c r="C20" s="67"/>
      <c r="D20" s="67"/>
      <c r="E20" s="67"/>
      <c r="F20" s="67"/>
      <c r="G20" s="67"/>
      <c r="H20" s="67"/>
      <c r="I20" s="87"/>
      <c r="J20" s="54"/>
    </row>
    <row r="21" spans="1:10" ht="90" customHeight="1" x14ac:dyDescent="0.35">
      <c r="A21" s="53"/>
      <c r="B21" s="205" t="s">
        <v>201</v>
      </c>
      <c r="C21" s="201" t="s">
        <v>199</v>
      </c>
      <c r="D21" s="202"/>
      <c r="E21" s="202"/>
      <c r="F21" s="202"/>
      <c r="G21" s="202"/>
      <c r="H21" s="202"/>
      <c r="I21" s="203"/>
      <c r="J21" s="54"/>
    </row>
    <row r="22" spans="1:10" ht="6" customHeight="1" x14ac:dyDescent="0.35">
      <c r="A22" s="53"/>
      <c r="B22" s="147"/>
      <c r="C22" s="195"/>
      <c r="D22" s="196"/>
      <c r="E22" s="196"/>
      <c r="F22" s="196"/>
      <c r="G22" s="196"/>
      <c r="H22" s="196"/>
      <c r="I22" s="197"/>
      <c r="J22" s="54"/>
    </row>
    <row r="23" spans="1:10" ht="6" customHeight="1" x14ac:dyDescent="0.35">
      <c r="A23" s="53"/>
      <c r="B23" s="147"/>
      <c r="C23" s="195"/>
      <c r="D23" s="196"/>
      <c r="E23" s="196"/>
      <c r="F23" s="196"/>
      <c r="G23" s="196"/>
      <c r="H23" s="196"/>
      <c r="I23" s="197"/>
      <c r="J23" s="54"/>
    </row>
    <row r="24" spans="1:10" ht="6" customHeight="1" x14ac:dyDescent="0.35">
      <c r="A24" s="53"/>
      <c r="B24" s="147"/>
      <c r="C24" s="195"/>
      <c r="D24" s="196"/>
      <c r="E24" s="196"/>
      <c r="F24" s="196"/>
      <c r="G24" s="196"/>
      <c r="H24" s="196"/>
      <c r="I24" s="197"/>
      <c r="J24" s="54"/>
    </row>
    <row r="25" spans="1:10" ht="6" customHeight="1" x14ac:dyDescent="0.35">
      <c r="A25" s="53"/>
      <c r="B25" s="147"/>
      <c r="C25" s="195"/>
      <c r="D25" s="196"/>
      <c r="E25" s="196"/>
      <c r="F25" s="196"/>
      <c r="G25" s="196"/>
      <c r="H25" s="196"/>
      <c r="I25" s="197"/>
      <c r="J25" s="54"/>
    </row>
    <row r="26" spans="1:10" ht="6" customHeight="1" x14ac:dyDescent="0.35">
      <c r="A26" s="53"/>
      <c r="B26" s="147"/>
      <c r="C26" s="195"/>
      <c r="D26" s="196"/>
      <c r="E26" s="196"/>
      <c r="F26" s="196"/>
      <c r="G26" s="196"/>
      <c r="H26" s="196"/>
      <c r="I26" s="197"/>
      <c r="J26" s="54"/>
    </row>
    <row r="27" spans="1:10" ht="5.25" customHeight="1" x14ac:dyDescent="0.35">
      <c r="A27" s="53"/>
      <c r="B27" s="148"/>
      <c r="C27" s="198"/>
      <c r="D27" s="199"/>
      <c r="E27" s="199"/>
      <c r="F27" s="199"/>
      <c r="G27" s="199"/>
      <c r="H27" s="199"/>
      <c r="I27" s="200"/>
      <c r="J27" s="54"/>
    </row>
    <row r="28" spans="1:10" ht="10" customHeight="1" x14ac:dyDescent="0.35">
      <c r="A28" s="53"/>
      <c r="D28" s="64"/>
      <c r="J28" s="54"/>
    </row>
    <row r="29" spans="1:10" s="1" customFormat="1" x14ac:dyDescent="0.35">
      <c r="A29" s="56"/>
      <c r="B29" s="128" t="s">
        <v>12</v>
      </c>
      <c r="C29" s="129"/>
      <c r="D29" s="129"/>
      <c r="E29" s="129"/>
      <c r="F29" s="129"/>
      <c r="G29" s="129"/>
      <c r="H29" s="129"/>
      <c r="I29" s="130"/>
      <c r="J29" s="57"/>
    </row>
    <row r="30" spans="1:10" ht="15" customHeight="1" x14ac:dyDescent="0.35">
      <c r="A30" s="53"/>
      <c r="B30" s="68"/>
      <c r="C30" s="134" t="s">
        <v>13</v>
      </c>
      <c r="D30" s="135"/>
      <c r="E30" s="135"/>
      <c r="F30" s="135"/>
      <c r="G30" s="136"/>
      <c r="H30" s="136"/>
      <c r="I30" s="150"/>
      <c r="J30" s="54"/>
    </row>
    <row r="31" spans="1:10" ht="15" customHeight="1" thickBot="1" x14ac:dyDescent="0.4">
      <c r="A31" s="53"/>
      <c r="B31" s="68"/>
      <c r="C31" s="134" t="s">
        <v>14</v>
      </c>
      <c r="D31" s="137"/>
      <c r="E31" s="134" t="s">
        <v>15</v>
      </c>
      <c r="F31" s="135"/>
      <c r="G31" s="135"/>
      <c r="H31" s="13"/>
      <c r="I31" s="151"/>
      <c r="J31" s="54"/>
    </row>
    <row r="32" spans="1:10" s="1" customFormat="1" ht="29" x14ac:dyDescent="0.35">
      <c r="A32" s="56"/>
      <c r="B32" s="10" t="s">
        <v>18</v>
      </c>
      <c r="C32" s="69" t="s">
        <v>19</v>
      </c>
      <c r="D32" s="4" t="s">
        <v>20</v>
      </c>
      <c r="E32" s="4" t="s">
        <v>21</v>
      </c>
      <c r="F32" s="4" t="s">
        <v>22</v>
      </c>
      <c r="G32" s="5" t="s">
        <v>23</v>
      </c>
      <c r="H32" s="120" t="s">
        <v>16</v>
      </c>
      <c r="I32" s="121" t="s">
        <v>17</v>
      </c>
      <c r="J32" s="57"/>
    </row>
    <row r="33" spans="1:10" x14ac:dyDescent="0.35">
      <c r="A33" s="53"/>
      <c r="B33" s="6" t="s">
        <v>24</v>
      </c>
      <c r="C33" s="45">
        <f>SUM(C34:C37)</f>
        <v>0</v>
      </c>
      <c r="D33" s="45">
        <f>SUM(D34:D37)</f>
        <v>0</v>
      </c>
      <c r="E33" s="45">
        <f>SUM(E34:E37)</f>
        <v>0</v>
      </c>
      <c r="F33" s="45">
        <f>SUM(F34:F37)</f>
        <v>0</v>
      </c>
      <c r="G33" s="46">
        <f>SUM(G34:G37)</f>
        <v>0</v>
      </c>
      <c r="H33" s="47">
        <f>SUM(C33:G33)</f>
        <v>0</v>
      </c>
      <c r="I33" s="7"/>
      <c r="J33" s="54"/>
    </row>
    <row r="34" spans="1:10" x14ac:dyDescent="0.35">
      <c r="A34" s="53"/>
      <c r="B34" s="8" t="s">
        <v>197</v>
      </c>
      <c r="C34" s="100"/>
      <c r="D34" s="101"/>
      <c r="E34" s="101"/>
      <c r="F34" s="101"/>
      <c r="G34" s="102"/>
      <c r="H34" s="9">
        <f>SUM(C34:G34)</f>
        <v>0</v>
      </c>
      <c r="I34" s="103"/>
      <c r="J34" s="54"/>
    </row>
    <row r="35" spans="1:10" x14ac:dyDescent="0.35">
      <c r="A35" s="53"/>
      <c r="B35" s="96" t="s">
        <v>25</v>
      </c>
      <c r="C35" s="100"/>
      <c r="D35" s="101"/>
      <c r="E35" s="101"/>
      <c r="F35" s="101"/>
      <c r="G35" s="102"/>
      <c r="H35" s="9">
        <f t="shared" ref="H35:H37" si="0">SUM(C35:G35)</f>
        <v>0</v>
      </c>
      <c r="I35" s="103"/>
      <c r="J35" s="54"/>
    </row>
    <row r="36" spans="1:10" x14ac:dyDescent="0.35">
      <c r="A36" s="53"/>
      <c r="B36" s="96" t="s">
        <v>26</v>
      </c>
      <c r="C36" s="100"/>
      <c r="D36" s="101"/>
      <c r="E36" s="101"/>
      <c r="F36" s="101"/>
      <c r="G36" s="102"/>
      <c r="H36" s="9">
        <f t="shared" si="0"/>
        <v>0</v>
      </c>
      <c r="I36" s="103"/>
      <c r="J36" s="54"/>
    </row>
    <row r="37" spans="1:10" x14ac:dyDescent="0.35">
      <c r="A37" s="53"/>
      <c r="B37" s="95" t="s">
        <v>27</v>
      </c>
      <c r="C37" s="100"/>
      <c r="D37" s="101"/>
      <c r="E37" s="101"/>
      <c r="F37" s="101"/>
      <c r="G37" s="102"/>
      <c r="H37" s="9">
        <f t="shared" si="0"/>
        <v>0</v>
      </c>
      <c r="I37" s="103"/>
      <c r="J37" s="54"/>
    </row>
    <row r="38" spans="1:10" x14ac:dyDescent="0.35">
      <c r="A38" s="53"/>
      <c r="B38" s="6" t="s">
        <v>28</v>
      </c>
      <c r="C38" s="45">
        <f>SUM(C39:C42)</f>
        <v>1095573.1100000001</v>
      </c>
      <c r="D38" s="45">
        <v>247748</v>
      </c>
      <c r="E38" s="45">
        <v>1200725</v>
      </c>
      <c r="F38" s="45">
        <f>SUM(F39:F42)</f>
        <v>0</v>
      </c>
      <c r="G38" s="46">
        <f>SUM(G39:G42)</f>
        <v>0</v>
      </c>
      <c r="H38" s="47">
        <f>SUM(C38:G38)</f>
        <v>2544046.1100000003</v>
      </c>
      <c r="I38" s="7"/>
      <c r="J38" s="54"/>
    </row>
    <row r="39" spans="1:10" x14ac:dyDescent="0.35">
      <c r="A39" s="53"/>
      <c r="B39" s="8" t="s">
        <v>197</v>
      </c>
      <c r="C39" s="100">
        <f>1095568.11+5</f>
        <v>1095573.1100000001</v>
      </c>
      <c r="D39" s="101">
        <v>342507.94</v>
      </c>
      <c r="E39" s="101">
        <v>1113918.8999999999</v>
      </c>
      <c r="F39" s="101"/>
      <c r="G39" s="102"/>
      <c r="H39" s="9">
        <f>SUM(C39:G39)</f>
        <v>2551999.9500000002</v>
      </c>
      <c r="I39" s="103" t="s">
        <v>195</v>
      </c>
      <c r="J39" s="54"/>
    </row>
    <row r="40" spans="1:10" x14ac:dyDescent="0.35">
      <c r="A40" s="53"/>
      <c r="B40" s="96" t="s">
        <v>25</v>
      </c>
      <c r="C40" s="100"/>
      <c r="D40" s="101"/>
      <c r="E40" s="101"/>
      <c r="F40" s="101"/>
      <c r="G40" s="102"/>
      <c r="H40" s="9">
        <f>SUM(C40:G40)</f>
        <v>0</v>
      </c>
      <c r="I40" s="103"/>
      <c r="J40" s="54"/>
    </row>
    <row r="41" spans="1:10" x14ac:dyDescent="0.35">
      <c r="A41" s="53"/>
      <c r="B41" s="96" t="s">
        <v>26</v>
      </c>
      <c r="C41" s="100"/>
      <c r="D41" s="101"/>
      <c r="E41" s="101"/>
      <c r="F41" s="101"/>
      <c r="G41" s="102"/>
      <c r="H41" s="9">
        <f t="shared" ref="H41:H42" si="1">SUM(C41:G41)</f>
        <v>0</v>
      </c>
      <c r="I41" s="103"/>
      <c r="J41" s="54"/>
    </row>
    <row r="42" spans="1:10" x14ac:dyDescent="0.35">
      <c r="A42" s="53"/>
      <c r="B42" s="95" t="s">
        <v>27</v>
      </c>
      <c r="C42" s="100"/>
      <c r="D42" s="101"/>
      <c r="E42" s="101"/>
      <c r="F42" s="101"/>
      <c r="G42" s="102"/>
      <c r="H42" s="9">
        <f t="shared" si="1"/>
        <v>0</v>
      </c>
      <c r="I42" s="103"/>
      <c r="J42" s="54"/>
    </row>
    <row r="43" spans="1:10" x14ac:dyDescent="0.35">
      <c r="A43" s="53"/>
      <c r="B43" s="6" t="s">
        <v>29</v>
      </c>
      <c r="C43" s="45">
        <f>SUM(C44:C47)</f>
        <v>0</v>
      </c>
      <c r="D43" s="45">
        <f>SUM(D44:D47)</f>
        <v>0</v>
      </c>
      <c r="E43" s="45">
        <f>SUM(E44:E47)</f>
        <v>31054000</v>
      </c>
      <c r="F43" s="45">
        <f>SUM(F44:F47)</f>
        <v>0</v>
      </c>
      <c r="G43" s="46">
        <f>SUM(G44:G47)</f>
        <v>0</v>
      </c>
      <c r="H43" s="47">
        <f>SUM(C43:G43)</f>
        <v>31054000</v>
      </c>
      <c r="I43" s="7"/>
      <c r="J43" s="54"/>
    </row>
    <row r="44" spans="1:10" x14ac:dyDescent="0.35">
      <c r="A44" s="53"/>
      <c r="B44" s="8" t="s">
        <v>197</v>
      </c>
      <c r="C44" s="100"/>
      <c r="D44" s="101"/>
      <c r="E44" s="101">
        <v>31054000</v>
      </c>
      <c r="F44" s="101"/>
      <c r="G44" s="102"/>
      <c r="H44" s="9">
        <f>SUM(C44:G44)</f>
        <v>31054000</v>
      </c>
      <c r="I44" s="103" t="s">
        <v>196</v>
      </c>
      <c r="J44" s="54"/>
    </row>
    <row r="45" spans="1:10" x14ac:dyDescent="0.35">
      <c r="A45" s="53"/>
      <c r="B45" s="96" t="s">
        <v>25</v>
      </c>
      <c r="C45" s="100"/>
      <c r="D45" s="101"/>
      <c r="E45" s="101"/>
      <c r="F45" s="101"/>
      <c r="G45" s="102"/>
      <c r="H45" s="9">
        <f>SUM(C45:G45)</f>
        <v>0</v>
      </c>
      <c r="I45" s="103"/>
      <c r="J45" s="54"/>
    </row>
    <row r="46" spans="1:10" x14ac:dyDescent="0.35">
      <c r="A46" s="53"/>
      <c r="B46" s="96" t="s">
        <v>26</v>
      </c>
      <c r="C46" s="100"/>
      <c r="D46" s="101"/>
      <c r="E46" s="101"/>
      <c r="F46" s="101"/>
      <c r="G46" s="102"/>
      <c r="H46" s="9">
        <f t="shared" ref="H46:H47" si="2">SUM(C46:G46)</f>
        <v>0</v>
      </c>
      <c r="I46" s="103"/>
      <c r="J46" s="54"/>
    </row>
    <row r="47" spans="1:10" x14ac:dyDescent="0.35">
      <c r="A47" s="53"/>
      <c r="B47" s="95" t="s">
        <v>27</v>
      </c>
      <c r="C47" s="100"/>
      <c r="D47" s="101"/>
      <c r="E47" s="101"/>
      <c r="F47" s="101"/>
      <c r="G47" s="102"/>
      <c r="H47" s="9">
        <f t="shared" si="2"/>
        <v>0</v>
      </c>
      <c r="I47" s="103"/>
      <c r="J47" s="54"/>
    </row>
    <row r="48" spans="1:10" s="1" customFormat="1" ht="15" thickBot="1" x14ac:dyDescent="0.4">
      <c r="A48" s="56"/>
      <c r="B48" s="10" t="s">
        <v>30</v>
      </c>
      <c r="C48" s="48">
        <f>C33+C38+C43</f>
        <v>1095573.1100000001</v>
      </c>
      <c r="D48" s="48">
        <f>D33+D38+D43</f>
        <v>247748</v>
      </c>
      <c r="E48" s="48">
        <f>E33+E38+E43</f>
        <v>32254725</v>
      </c>
      <c r="F48" s="48">
        <f>F33+F38+F43</f>
        <v>0</v>
      </c>
      <c r="G48" s="49">
        <f>G33+G38+G43</f>
        <v>0</v>
      </c>
      <c r="H48" s="50">
        <f>SUM(C48:G48)</f>
        <v>33598046.109999999</v>
      </c>
      <c r="I48" s="7"/>
      <c r="J48" s="57"/>
    </row>
    <row r="49" spans="1:10" s="1" customFormat="1" ht="10" customHeight="1" x14ac:dyDescent="0.35">
      <c r="A49" s="56"/>
      <c r="C49" s="70"/>
      <c r="D49" s="70"/>
      <c r="J49" s="57"/>
    </row>
    <row r="50" spans="1:10" s="1" customFormat="1" x14ac:dyDescent="0.35">
      <c r="A50" s="56"/>
      <c r="B50" s="138" t="s">
        <v>31</v>
      </c>
      <c r="C50" s="139"/>
      <c r="D50" s="139"/>
      <c r="E50" s="139"/>
      <c r="F50" s="139"/>
      <c r="G50" s="139"/>
      <c r="H50" s="139"/>
      <c r="I50" s="140"/>
      <c r="J50" s="57"/>
    </row>
    <row r="51" spans="1:10" x14ac:dyDescent="0.35">
      <c r="A51" s="53"/>
      <c r="B51" s="71" t="s">
        <v>32</v>
      </c>
      <c r="C51" s="171" t="s">
        <v>114</v>
      </c>
      <c r="D51" s="171"/>
      <c r="E51" s="170" t="s">
        <v>33</v>
      </c>
      <c r="F51" s="170"/>
      <c r="G51" s="168" t="s">
        <v>93</v>
      </c>
      <c r="H51" s="168"/>
      <c r="I51" s="16"/>
      <c r="J51" s="54"/>
    </row>
    <row r="52" spans="1:10" x14ac:dyDescent="0.35">
      <c r="A52" s="53"/>
      <c r="B52" s="15" t="s">
        <v>198</v>
      </c>
      <c r="C52" s="172">
        <v>0</v>
      </c>
      <c r="D52" s="173"/>
      <c r="E52" t="s">
        <v>34</v>
      </c>
      <c r="G52" s="169" t="s">
        <v>92</v>
      </c>
      <c r="H52" s="169"/>
      <c r="I52" s="16"/>
      <c r="J52" s="54"/>
    </row>
    <row r="53" spans="1:10" x14ac:dyDescent="0.35">
      <c r="A53" s="53"/>
      <c r="B53" s="18" t="s">
        <v>35</v>
      </c>
      <c r="C53" s="169" t="s">
        <v>95</v>
      </c>
      <c r="D53" s="169"/>
      <c r="E53" s="19" t="s">
        <v>36</v>
      </c>
      <c r="F53" s="19"/>
      <c r="G53" s="169" t="s">
        <v>92</v>
      </c>
      <c r="H53" s="169"/>
      <c r="I53" s="20"/>
      <c r="J53" s="54"/>
    </row>
    <row r="54" spans="1:10" ht="10" customHeight="1" x14ac:dyDescent="0.35">
      <c r="A54" s="53"/>
      <c r="J54" s="54"/>
    </row>
    <row r="55" spans="1:10" x14ac:dyDescent="0.35">
      <c r="A55" s="53"/>
      <c r="B55" s="138" t="s">
        <v>37</v>
      </c>
      <c r="C55" s="139"/>
      <c r="D55" s="139"/>
      <c r="E55" s="139"/>
      <c r="F55" s="139"/>
      <c r="G55" s="139"/>
      <c r="H55" s="139"/>
      <c r="I55" s="140"/>
      <c r="J55" s="54"/>
    </row>
    <row r="56" spans="1:10" ht="75" customHeight="1" x14ac:dyDescent="0.35">
      <c r="A56" s="53"/>
      <c r="B56" s="146" t="s">
        <v>38</v>
      </c>
      <c r="C56" s="146"/>
      <c r="D56" s="146"/>
      <c r="E56" s="69" t="s">
        <v>39</v>
      </c>
      <c r="F56" s="69" t="s">
        <v>40</v>
      </c>
      <c r="G56" s="69" t="str">
        <f>IF(FCOR=TRUE, "Actuals at Final Completion", "Actuals to Date")</f>
        <v>Actuals to Date</v>
      </c>
      <c r="H56" s="88" t="s">
        <v>41</v>
      </c>
      <c r="I56" s="11" t="s">
        <v>17</v>
      </c>
      <c r="J56" s="54"/>
    </row>
    <row r="57" spans="1:10" x14ac:dyDescent="0.35">
      <c r="A57" s="53"/>
      <c r="B57" s="12" t="s">
        <v>42</v>
      </c>
      <c r="C57" s="13"/>
      <c r="D57" s="14"/>
      <c r="E57" s="160">
        <v>31864</v>
      </c>
      <c r="F57" s="160">
        <v>31864</v>
      </c>
      <c r="G57" s="105"/>
      <c r="H57" s="89">
        <f>IF($H$56=Lists!$D$8, IFERROR(F57-E57, ""), IF($H$56=Lists!$D$9, IFERROR(G57-E57, ""), IFERROR(G57-F57, "")))</f>
        <v>-31864</v>
      </c>
      <c r="I57" s="114"/>
      <c r="J57" s="54"/>
    </row>
    <row r="58" spans="1:10" x14ac:dyDescent="0.35">
      <c r="A58" s="53"/>
      <c r="B58" s="15" t="s">
        <v>43</v>
      </c>
      <c r="D58" s="16"/>
      <c r="E58" s="160">
        <v>20162</v>
      </c>
      <c r="F58" s="160">
        <v>20162</v>
      </c>
      <c r="G58" s="105"/>
      <c r="H58" s="89">
        <f>IF($H$56=Lists!$D$8, IFERROR(F58-E58, ""), IF($H$56=Lists!$D$9, IFERROR(G58-E58, ""), IFERROR(G58-F58, "")))</f>
        <v>-20162</v>
      </c>
      <c r="I58" s="114"/>
      <c r="J58" s="54"/>
    </row>
    <row r="59" spans="1:10" x14ac:dyDescent="0.35">
      <c r="A59" s="53"/>
      <c r="B59" s="15" t="s">
        <v>44</v>
      </c>
      <c r="D59" s="16"/>
      <c r="E59" s="17">
        <f>IFERROR(E58/E57, "")</f>
        <v>0.6327516947024856</v>
      </c>
      <c r="F59" s="17">
        <f t="shared" ref="F59:G59" si="3">IFERROR(F58/F57, "")</f>
        <v>0.6327516947024856</v>
      </c>
      <c r="G59" s="17" t="str">
        <f t="shared" si="3"/>
        <v/>
      </c>
      <c r="H59" s="90" t="str">
        <f t="shared" ref="H59" si="4">IFERROR(G59-F59, "")</f>
        <v/>
      </c>
      <c r="I59" s="72"/>
      <c r="J59" s="54"/>
    </row>
    <row r="60" spans="1:10" x14ac:dyDescent="0.35">
      <c r="A60" s="53"/>
      <c r="B60" s="15" t="s">
        <v>45</v>
      </c>
      <c r="D60" s="16"/>
      <c r="E60" s="104"/>
      <c r="F60" s="104"/>
      <c r="G60" s="105"/>
      <c r="H60" s="91">
        <f>IF($H$56=Lists!$D$8, IFERROR(F60-E60, ""), IF($H$56=Lists!$D$9, IFERROR(G60-E60, ""), IFERROR(G60-F60, "")))</f>
        <v>0</v>
      </c>
      <c r="I60" s="114"/>
      <c r="J60" s="54"/>
    </row>
    <row r="61" spans="1:10" x14ac:dyDescent="0.35">
      <c r="A61" s="53"/>
      <c r="B61" s="18" t="s">
        <v>46</v>
      </c>
      <c r="C61" s="19"/>
      <c r="D61" s="20"/>
      <c r="E61" s="105"/>
      <c r="F61" s="105"/>
      <c r="G61" s="105"/>
      <c r="H61" s="91">
        <f>IF($H$56=Lists!$D$8, IFERROR(F61-E61, ""), IF($H$56=Lists!$D$9, IFERROR(G61-E61, ""), IFERROR(G61-F61, "")))</f>
        <v>0</v>
      </c>
      <c r="I61" s="113"/>
      <c r="J61" s="54"/>
    </row>
    <row r="62" spans="1:10" x14ac:dyDescent="0.35">
      <c r="A62" s="53"/>
      <c r="B62" s="15" t="s">
        <v>47</v>
      </c>
      <c r="E62" s="21">
        <f>IFERROR(E91/E57, "")</f>
        <v>738.03188551343203</v>
      </c>
      <c r="F62" s="21">
        <f>IFERROR(F91/F57, "")</f>
        <v>738.03188551343203</v>
      </c>
      <c r="G62" s="21" t="str">
        <f>IFERROR(G91/G57, "")</f>
        <v/>
      </c>
      <c r="H62" s="92" t="str">
        <f>IF($H$56=Lists!$D$8, IFERROR(F62-E62, ""), IF($H$56=Lists!$D$9, IFERROR(G62-E62, ""), IFERROR(G62-F62, "")))</f>
        <v/>
      </c>
      <c r="I62" s="73"/>
      <c r="J62" s="54"/>
    </row>
    <row r="63" spans="1:10" x14ac:dyDescent="0.35">
      <c r="A63" s="53"/>
      <c r="B63" s="18" t="s">
        <v>48</v>
      </c>
      <c r="C63" s="19"/>
      <c r="D63" s="20"/>
      <c r="E63" s="22">
        <f>IFERROR(E97/E57, "")</f>
        <v>738.03188551343203</v>
      </c>
      <c r="F63" s="22">
        <f>IFERROR(F97/F57, "")</f>
        <v>738.03188551343203</v>
      </c>
      <c r="G63" s="22" t="str">
        <f>IFERROR(G97/G57, "")</f>
        <v/>
      </c>
      <c r="H63" s="92" t="str">
        <f>IF($H$56=Lists!$D$8, IFERROR(F63-E63, ""), IF($H$56=Lists!$D$9, IFERROR(G63-E63, ""), IFERROR(G63-F63, "")))</f>
        <v/>
      </c>
      <c r="I63" s="74"/>
      <c r="J63" s="54"/>
    </row>
    <row r="64" spans="1:10" x14ac:dyDescent="0.35">
      <c r="A64" s="53"/>
      <c r="B64" s="141" t="s">
        <v>49</v>
      </c>
      <c r="C64" s="142"/>
      <c r="D64" s="142"/>
      <c r="E64" s="142"/>
      <c r="F64" s="142"/>
      <c r="G64" s="142"/>
      <c r="H64" s="142"/>
      <c r="I64" s="143"/>
      <c r="J64" s="54"/>
    </row>
    <row r="65" spans="1:10" ht="101.5" x14ac:dyDescent="0.35">
      <c r="A65" s="53"/>
      <c r="B65" s="12" t="s">
        <v>50</v>
      </c>
      <c r="C65" s="13"/>
      <c r="D65" s="14"/>
      <c r="E65" s="161">
        <v>44743</v>
      </c>
      <c r="F65" s="161">
        <v>44743</v>
      </c>
      <c r="G65" s="162">
        <v>45471</v>
      </c>
      <c r="H65" s="89" t="str">
        <f>IF(SUM(E65:G65)=0, "", IF($H$56=Lists!$D$8, IFERROR(MROUND(CONVERT(F65-E65,"day","yr")*12, 0.5)&amp;" mo.", ""), IF($H$56=Lists!$D$9, IFERROR(MROUND(CONVERT(G65-E65,"day","yr")*12, 0.5)&amp;" mo.", ""), IFERROR(MROUND(CONVERT(G65-F65,"day","yr")*12, 0.5)&amp;" mo.", ""))))</f>
        <v>24 mo.</v>
      </c>
      <c r="I65" s="119" t="s">
        <v>191</v>
      </c>
      <c r="J65" s="54"/>
    </row>
    <row r="66" spans="1:10" x14ac:dyDescent="0.35">
      <c r="A66" s="53"/>
      <c r="B66" s="15" t="s">
        <v>51</v>
      </c>
      <c r="D66" s="16"/>
      <c r="E66" s="161">
        <v>44866</v>
      </c>
      <c r="F66" s="161">
        <v>44958</v>
      </c>
      <c r="G66" s="162">
        <v>44958</v>
      </c>
      <c r="H66" s="89" t="str">
        <f>IF(SUM(E66:G66)=0, "", IF($H$56=Lists!$D$8, IFERROR(MROUND(CONVERT(F66-E66,"day","yr")*12, 0.5)&amp;" mo.", ""), IF($H$56=Lists!$D$9, IFERROR(MROUND(CONVERT(G66-E66,"day","yr")*12, 0.5)&amp;" mo.", ""), IFERROR(MROUND(CONVERT(G66-F66,"day","yr")*12, 0.5)&amp;" mo.", ""))))</f>
        <v>0 mo.</v>
      </c>
      <c r="I66" s="114"/>
      <c r="J66" s="54"/>
    </row>
    <row r="67" spans="1:10" x14ac:dyDescent="0.35">
      <c r="A67" s="53"/>
      <c r="B67" s="15" t="s">
        <v>52</v>
      </c>
      <c r="D67" s="16"/>
      <c r="E67" s="161"/>
      <c r="F67" s="161">
        <v>46295</v>
      </c>
      <c r="G67" s="162"/>
      <c r="H67" s="89" t="str">
        <f>IF(SUM(E67:G67)=0, "", IF($H$56=Lists!$D$8, IFERROR(MROUND(CONVERT(F67-E67,"day","yr")*12, 0.5)&amp;" mo.", ""), IF($H$56=Lists!$D$9, IFERROR(MROUND(CONVERT(G67-E67,"day","yr")*12, 0.5)&amp;" mo.", ""), IFERROR(MROUND(CONVERT(G67-F67,"day","yr")*12, 0.5)&amp;" mo.", ""))))</f>
        <v/>
      </c>
      <c r="I67" s="114"/>
      <c r="J67" s="54"/>
    </row>
    <row r="68" spans="1:10" x14ac:dyDescent="0.35">
      <c r="A68" s="53"/>
      <c r="B68" s="15" t="s">
        <v>53</v>
      </c>
      <c r="D68" s="16"/>
      <c r="E68" s="161">
        <v>46113</v>
      </c>
      <c r="F68" s="161">
        <v>46327</v>
      </c>
      <c r="G68" s="162"/>
      <c r="H68" s="89" t="str">
        <f>IF(SUM(E68:G68)=0, "", IF($H$56=Lists!$D$8, IFERROR(MROUND(CONVERT(F68-E68,"day","yr")*12, 0.5)&amp;" mo.", ""), IF($H$56=Lists!$D$9, IFERROR(MROUND(CONVERT(G68-E68,"day","yr")*12, 0.5)&amp;" mo.", ""), IFERROR(MROUND(CONVERT(G68-F68,"day","yr")*12, 0.5)&amp;" mo.", ""))))</f>
        <v/>
      </c>
      <c r="I68" s="114"/>
      <c r="J68" s="54"/>
    </row>
    <row r="69" spans="1:10" x14ac:dyDescent="0.35">
      <c r="A69" s="53"/>
      <c r="B69" s="15" t="s">
        <v>54</v>
      </c>
      <c r="D69" s="16"/>
      <c r="E69" s="161">
        <v>46722</v>
      </c>
      <c r="F69" s="161">
        <v>46843</v>
      </c>
      <c r="G69" s="162"/>
      <c r="H69" s="89" t="str">
        <f>IF(SUM(E69:G69)=0, "", IF($H$56=Lists!$D$8, IFERROR(MROUND(CONVERT(F69-E69,"day","yr")*12, 0.5)&amp;" mo.", ""), IF($H$56=Lists!$D$9, IFERROR(MROUND(CONVERT(G69-E69,"day","yr")*12, 0.5)&amp;" mo.", ""), IFERROR(MROUND(CONVERT(G69-F69,"day","yr")*12, 0.5)&amp;" mo.", ""))))</f>
        <v/>
      </c>
      <c r="I69" s="114"/>
      <c r="J69" s="54"/>
    </row>
    <row r="70" spans="1:10" x14ac:dyDescent="0.35">
      <c r="A70" s="53"/>
      <c r="B70" s="18" t="s">
        <v>55</v>
      </c>
      <c r="C70" s="19"/>
      <c r="D70" s="20"/>
      <c r="E70" s="161"/>
      <c r="F70" s="161">
        <v>46905</v>
      </c>
      <c r="G70" s="162"/>
      <c r="H70" s="89" t="str">
        <f>IF(SUM(E70:G70)=0, "", IF($H$56=Lists!$D$8, IFERROR(MROUND(CONVERT(F70-E70,"day","yr")*12, 0.5)&amp;" mo.", ""), IF($H$56=Lists!$D$9, IFERROR(MROUND(CONVERT(G70-E70,"day","yr")*12, 0.5)&amp;" mo.", ""), IFERROR(MROUND(CONVERT(G70-F70,"day","yr")*12, 0.5)&amp;" mo.", ""))))</f>
        <v/>
      </c>
      <c r="I70" s="114"/>
      <c r="J70" s="54"/>
    </row>
    <row r="71" spans="1:10" ht="10" customHeight="1" thickBot="1" x14ac:dyDescent="0.4">
      <c r="A71" s="75"/>
      <c r="B71" s="23"/>
      <c r="C71" s="23"/>
      <c r="D71" s="23"/>
      <c r="E71" s="24"/>
      <c r="F71" s="24"/>
      <c r="G71" s="24"/>
      <c r="H71" s="25"/>
      <c r="I71" s="76"/>
      <c r="J71" s="77"/>
    </row>
    <row r="72" spans="1:10" s="65" customFormat="1" ht="27" customHeight="1" thickTop="1" thickBot="1" x14ac:dyDescent="0.4">
      <c r="A72" s="131" t="s">
        <v>56</v>
      </c>
      <c r="B72" s="132"/>
      <c r="C72" s="132"/>
      <c r="D72" s="132"/>
      <c r="E72" s="132"/>
      <c r="F72" s="132"/>
      <c r="G72" s="132"/>
      <c r="H72" s="132"/>
      <c r="I72" s="132"/>
      <c r="J72" s="133"/>
    </row>
    <row r="73" spans="1:10" ht="10" customHeight="1" thickTop="1" x14ac:dyDescent="0.35">
      <c r="A73" s="53"/>
      <c r="B73" s="116"/>
      <c r="C73" s="116"/>
      <c r="D73" s="116"/>
      <c r="E73" s="26"/>
      <c r="F73" s="26"/>
      <c r="G73" s="26"/>
      <c r="H73" s="27"/>
      <c r="I73" s="78"/>
      <c r="J73" s="54"/>
    </row>
    <row r="74" spans="1:10" ht="75" customHeight="1" x14ac:dyDescent="0.35">
      <c r="A74" s="53"/>
      <c r="B74" s="146" t="s">
        <v>38</v>
      </c>
      <c r="C74" s="146"/>
      <c r="D74" s="146"/>
      <c r="E74" s="69" t="s">
        <v>57</v>
      </c>
      <c r="F74" s="69" t="s">
        <v>58</v>
      </c>
      <c r="G74" s="69" t="str">
        <f>IF(FCOR=TRUE, "Actual Cost Data at Final Completion", "Actual Costs to Date")</f>
        <v>Actual Costs to Date</v>
      </c>
      <c r="H74" s="69" t="str">
        <f>H56</f>
        <v>Estimate as Currently Funded to Actuals Variance</v>
      </c>
      <c r="I74" s="11" t="s">
        <v>17</v>
      </c>
      <c r="J74" s="54"/>
    </row>
    <row r="75" spans="1:10" x14ac:dyDescent="0.35">
      <c r="A75" s="53"/>
      <c r="B75" s="138" t="s">
        <v>59</v>
      </c>
      <c r="C75" s="139"/>
      <c r="D75" s="139"/>
      <c r="E75" s="139"/>
      <c r="F75" s="139"/>
      <c r="G75" s="139"/>
      <c r="H75" s="139"/>
      <c r="I75" s="140"/>
      <c r="J75" s="54"/>
    </row>
    <row r="76" spans="1:10" x14ac:dyDescent="0.35">
      <c r="A76" s="53"/>
      <c r="B76" s="155"/>
      <c r="C76" s="152"/>
      <c r="D76" s="122" t="s">
        <v>60</v>
      </c>
      <c r="E76" s="106"/>
      <c r="F76" s="106"/>
      <c r="G76" s="106"/>
      <c r="H76" s="93">
        <f>IF($H$56=Lists!$D$8, IFERROR(F76-E76, ""), IF($H$56=Lists!$D$9, IFERROR(G76-E76, ""), IFERROR(G76-F76, "")))</f>
        <v>0</v>
      </c>
      <c r="I76" s="114"/>
      <c r="J76" s="54"/>
    </row>
    <row r="77" spans="1:10" ht="10" customHeight="1" x14ac:dyDescent="0.35">
      <c r="A77" s="53"/>
      <c r="B77" s="111"/>
      <c r="C77" s="111"/>
      <c r="D77" s="111"/>
      <c r="E77" s="28"/>
      <c r="F77" s="28"/>
      <c r="G77" s="28"/>
      <c r="H77" s="29"/>
      <c r="I77" s="79"/>
      <c r="J77" s="54"/>
    </row>
    <row r="78" spans="1:10" x14ac:dyDescent="0.35">
      <c r="A78" s="53"/>
      <c r="B78" s="138" t="s">
        <v>61</v>
      </c>
      <c r="C78" s="139"/>
      <c r="D78" s="139"/>
      <c r="E78" s="139"/>
      <c r="F78" s="139"/>
      <c r="G78" s="139"/>
      <c r="H78" s="139"/>
      <c r="I78" s="140"/>
      <c r="J78" s="54"/>
    </row>
    <row r="79" spans="1:10" x14ac:dyDescent="0.35">
      <c r="A79" s="53"/>
      <c r="B79" s="12" t="s">
        <v>62</v>
      </c>
      <c r="C79" s="13"/>
      <c r="D79" s="14"/>
      <c r="E79" s="163">
        <v>211995</v>
      </c>
      <c r="F79" s="163">
        <v>211995</v>
      </c>
      <c r="G79" s="164">
        <v>193095</v>
      </c>
      <c r="H79" s="30">
        <f>IF($H$56=Lists!$D$8, IFERROR(F79-E79, ""), IF($H$56=Lists!$D$9, IFERROR(G79-E79, ""), IFERROR(G79-F79, "")))</f>
        <v>-18900</v>
      </c>
      <c r="I79" s="159" t="s">
        <v>192</v>
      </c>
      <c r="J79" s="54"/>
    </row>
    <row r="80" spans="1:10" x14ac:dyDescent="0.35">
      <c r="A80" s="53"/>
      <c r="B80" s="15" t="s">
        <v>63</v>
      </c>
      <c r="D80" s="16"/>
      <c r="E80" s="163">
        <v>1192642</v>
      </c>
      <c r="F80" s="163">
        <v>1192642</v>
      </c>
      <c r="G80" s="164">
        <v>772164</v>
      </c>
      <c r="H80" s="30">
        <f>IF($H$56=Lists!$D$8, IFERROR(F80-E80, ""), IF($H$56=Lists!$D$9, IFERROR(G80-E80, ""), IFERROR(G80-F80, "")))</f>
        <v>-420478</v>
      </c>
      <c r="I80" s="159" t="s">
        <v>193</v>
      </c>
      <c r="J80" s="54"/>
    </row>
    <row r="81" spans="1:10" ht="58" x14ac:dyDescent="0.35">
      <c r="A81" s="53"/>
      <c r="B81" s="15" t="s">
        <v>64</v>
      </c>
      <c r="D81" s="16"/>
      <c r="E81" s="163">
        <v>1900328</v>
      </c>
      <c r="F81" s="163">
        <v>1900328</v>
      </c>
      <c r="G81" s="164">
        <v>453633</v>
      </c>
      <c r="H81" s="30">
        <f>IF($H$56=Lists!$D$8, IFERROR(F81-E81, ""), IF($H$56=Lists!$D$9, IFERROR(G81-E81, ""), IFERROR(G81-F81, "")))</f>
        <v>-1446695</v>
      </c>
      <c r="I81" s="119" t="s">
        <v>194</v>
      </c>
      <c r="J81" s="54"/>
    </row>
    <row r="82" spans="1:10" x14ac:dyDescent="0.35">
      <c r="A82" s="53"/>
      <c r="B82" s="15" t="s">
        <v>65</v>
      </c>
      <c r="D82" s="16"/>
      <c r="E82" s="163">
        <v>584745</v>
      </c>
      <c r="F82" s="163">
        <v>584744.69999999995</v>
      </c>
      <c r="G82" s="163">
        <v>0</v>
      </c>
      <c r="H82" s="30">
        <f>IF($H$56=Lists!$D$8, IFERROR(F82-E82, ""), IF($H$56=Lists!$D$9, IFERROR(G82-E82, ""), IFERROR(G82-F82, "")))</f>
        <v>-584744.69999999995</v>
      </c>
      <c r="I82" s="114"/>
      <c r="J82" s="54"/>
    </row>
    <row r="83" spans="1:10" x14ac:dyDescent="0.35">
      <c r="A83" s="53"/>
      <c r="B83" s="15" t="s">
        <v>66</v>
      </c>
      <c r="D83" s="16"/>
      <c r="E83" s="163">
        <f>1135852-584745</f>
        <v>551107</v>
      </c>
      <c r="F83" s="163">
        <v>551107.30000000005</v>
      </c>
      <c r="G83" s="163"/>
      <c r="H83" s="31">
        <f>IF($H$56=Lists!$D$8, IFERROR(F83-E83, ""), IF($H$56=Lists!$D$9, IFERROR(G83-E83, ""), IFERROR(G83-F83, "")))</f>
        <v>-551107.30000000005</v>
      </c>
      <c r="I83" s="114"/>
      <c r="J83" s="54"/>
    </row>
    <row r="84" spans="1:10" x14ac:dyDescent="0.35">
      <c r="A84" s="53"/>
      <c r="B84" s="15" t="s">
        <v>67</v>
      </c>
      <c r="D84" s="16"/>
      <c r="E84" s="163">
        <v>237128</v>
      </c>
      <c r="F84" s="163">
        <v>237128</v>
      </c>
      <c r="G84" s="164"/>
      <c r="H84" s="30">
        <f>IF($H$56=Lists!$D$8, IFERROR(F84-E84, ""), IF($H$56=Lists!$D$9, IFERROR(G84-E84, ""), IFERROR(G84-F84, "")))</f>
        <v>-237128</v>
      </c>
      <c r="I84" s="109"/>
      <c r="J84" s="54"/>
    </row>
    <row r="85" spans="1:10" x14ac:dyDescent="0.35">
      <c r="A85" s="53"/>
      <c r="B85" s="18"/>
      <c r="C85" s="154"/>
      <c r="D85" s="123" t="s">
        <v>68</v>
      </c>
      <c r="E85" s="32">
        <f>SUM(E79:E84)</f>
        <v>4677945</v>
      </c>
      <c r="F85" s="32">
        <f>SUM(F79:F84)</f>
        <v>4677945</v>
      </c>
      <c r="G85" s="32">
        <f>SUM(G79:G84)</f>
        <v>1418892</v>
      </c>
      <c r="H85" s="33">
        <f>IF($H$56=Lists!$D$8, IFERROR(F85-E85, ""), IF($H$56=Lists!$D$9, IFERROR(G85-E85, ""), IFERROR(G85-F85, "")))</f>
        <v>-3259053</v>
      </c>
      <c r="I85" s="80"/>
      <c r="J85" s="54"/>
    </row>
    <row r="86" spans="1:10" ht="10" customHeight="1" x14ac:dyDescent="0.35">
      <c r="A86" s="53"/>
      <c r="J86" s="54"/>
    </row>
    <row r="87" spans="1:10" x14ac:dyDescent="0.35">
      <c r="A87" s="53"/>
      <c r="B87" s="138" t="s">
        <v>69</v>
      </c>
      <c r="C87" s="139"/>
      <c r="D87" s="139"/>
      <c r="E87" s="139"/>
      <c r="F87" s="139"/>
      <c r="G87" s="139"/>
      <c r="H87" s="139"/>
      <c r="I87" s="140"/>
      <c r="J87" s="54"/>
    </row>
    <row r="88" spans="1:10" ht="14.5" customHeight="1" x14ac:dyDescent="0.35">
      <c r="A88" s="53"/>
      <c r="B88" s="12" t="s">
        <v>70</v>
      </c>
      <c r="C88" s="13"/>
      <c r="D88" s="14"/>
      <c r="E88" s="163">
        <v>3244262</v>
      </c>
      <c r="F88" s="163">
        <v>3244262</v>
      </c>
      <c r="G88" s="108"/>
      <c r="H88" s="34">
        <f>IF($H$56=Lists!$D$8, IFERROR(F88-E88, ""), IF($H$56=Lists!$D$9, IFERROR(G88-E88, ""), IFERROR(G88-F88, "")))</f>
        <v>-3244262</v>
      </c>
      <c r="I88" s="114"/>
      <c r="J88" s="54"/>
    </row>
    <row r="89" spans="1:10" x14ac:dyDescent="0.35">
      <c r="A89" s="53"/>
      <c r="B89" s="15" t="s">
        <v>71</v>
      </c>
      <c r="D89" s="16"/>
      <c r="E89" s="163">
        <v>0</v>
      </c>
      <c r="F89" s="163">
        <v>0</v>
      </c>
      <c r="G89" s="108"/>
      <c r="H89" s="34">
        <f>IF($H$56=Lists!$D$8, IFERROR(F89-E89, ""), IF($H$56=Lists!$D$9, IFERROR(G89-E89, ""), IFERROR(G89-F89, "")))</f>
        <v>0</v>
      </c>
      <c r="I89" s="109"/>
      <c r="J89" s="54"/>
    </row>
    <row r="90" spans="1:10" x14ac:dyDescent="0.35">
      <c r="A90" s="53"/>
      <c r="B90" s="15" t="s">
        <v>72</v>
      </c>
      <c r="D90" s="16"/>
      <c r="E90" s="163">
        <v>20272386</v>
      </c>
      <c r="F90" s="163">
        <v>20272386</v>
      </c>
      <c r="G90" s="107"/>
      <c r="H90" s="35">
        <f>IF($H$56=Lists!$D$8, IFERROR(F90-E90, ""), IF($H$56=Lists!$D$9, IFERROR(G90-E90, ""), IFERROR(G90-F90, "")))</f>
        <v>-20272386</v>
      </c>
      <c r="I90" s="109"/>
      <c r="J90" s="54"/>
    </row>
    <row r="91" spans="1:10" x14ac:dyDescent="0.35">
      <c r="A91" s="53"/>
      <c r="B91" s="38"/>
      <c r="C91" s="1"/>
      <c r="D91" s="156" t="s">
        <v>73</v>
      </c>
      <c r="E91" s="157">
        <f>SUM(E88:E90)</f>
        <v>23516648</v>
      </c>
      <c r="F91" s="36">
        <f t="shared" ref="F91:G91" si="5">SUM(F88:F90)</f>
        <v>23516648</v>
      </c>
      <c r="G91" s="36">
        <f t="shared" si="5"/>
        <v>0</v>
      </c>
      <c r="H91" s="34">
        <f>IF($H$56=Lists!$D$8, IFERROR(F91-E91, ""), IF($H$56=Lists!$D$9, IFERROR(G91-E91, ""), IFERROR(G91-F91, "")))</f>
        <v>-23516648</v>
      </c>
      <c r="I91" s="80"/>
      <c r="J91" s="54"/>
    </row>
    <row r="92" spans="1:10" x14ac:dyDescent="0.35">
      <c r="A92" s="53"/>
      <c r="B92" s="15" t="s">
        <v>74</v>
      </c>
      <c r="D92" s="16"/>
      <c r="E92" s="107"/>
      <c r="F92" s="107"/>
      <c r="G92" s="108"/>
      <c r="H92" s="34">
        <f>IF($H$56=Lists!$D$8, IFERROR(F92-E92, ""), IF($H$56=Lists!$D$9, IFERROR(G92-E92, ""), IFERROR(G92-F92, "")))</f>
        <v>0</v>
      </c>
      <c r="I92" s="109"/>
      <c r="J92" s="54"/>
    </row>
    <row r="93" spans="1:10" x14ac:dyDescent="0.35">
      <c r="A93" s="53"/>
      <c r="B93" s="15" t="s">
        <v>75</v>
      </c>
      <c r="D93" s="16"/>
      <c r="E93" s="107"/>
      <c r="F93" s="107"/>
      <c r="G93" s="107"/>
      <c r="H93" s="34">
        <f>IF($H$56=Lists!$D$8, IFERROR(F93-E93, ""), IF($H$56=Lists!$D$9, IFERROR(G93-E93, ""), IFERROR(G93-F93, "")))</f>
        <v>0</v>
      </c>
      <c r="I93" s="109"/>
      <c r="J93" s="54"/>
    </row>
    <row r="94" spans="1:10" x14ac:dyDescent="0.35">
      <c r="A94" s="53"/>
      <c r="B94" s="15" t="s">
        <v>76</v>
      </c>
      <c r="D94" s="16"/>
      <c r="E94" s="107"/>
      <c r="F94" s="107"/>
      <c r="G94" s="107"/>
      <c r="H94" s="34">
        <f>IF($H$56=Lists!$D$8, IFERROR(F94-E94, ""), IF($H$56=Lists!$D$9, IFERROR(G94-E94, ""), IFERROR(G94-F94, "")))</f>
        <v>0</v>
      </c>
      <c r="I94" s="109"/>
      <c r="J94" s="54"/>
    </row>
    <row r="95" spans="1:10" x14ac:dyDescent="0.35">
      <c r="A95" s="53"/>
      <c r="B95" s="15" t="str">
        <f>IF(C53=Lists!J3, "GCCM Costs", IF(C53=Lists!J4, "Design-Build Costs", ""))</f>
        <v/>
      </c>
      <c r="D95" s="16"/>
      <c r="E95" s="107"/>
      <c r="F95" s="107"/>
      <c r="G95" s="107"/>
      <c r="H95" s="34">
        <f>IF($H$56=Lists!$D$8, IFERROR(F95-E95, ""), IF($H$56=Lists!$D$9, IFERROR(G95-E95, ""), IFERROR(G95-F95, "")))</f>
        <v>0</v>
      </c>
      <c r="I95" s="109"/>
      <c r="J95" s="54"/>
    </row>
    <row r="96" spans="1:10" x14ac:dyDescent="0.35">
      <c r="A96" s="53"/>
      <c r="B96" s="15" t="str">
        <f>IF(C53=Lists!J3, "GCCM Risk Contingency", "")</f>
        <v/>
      </c>
      <c r="D96" s="16"/>
      <c r="E96" s="107"/>
      <c r="F96" s="107"/>
      <c r="G96" s="107"/>
      <c r="H96" s="34">
        <f>IF($H$56=Lists!$D$8, IFERROR(F96-E96, ""), IF($H$56=Lists!$D$9, IFERROR(G96-E96, ""), IFERROR(G96-F96, "")))</f>
        <v>0</v>
      </c>
      <c r="I96" s="109"/>
      <c r="J96" s="54"/>
    </row>
    <row r="97" spans="1:10" x14ac:dyDescent="0.35">
      <c r="A97" s="53"/>
      <c r="B97" s="153"/>
      <c r="C97" s="154"/>
      <c r="D97" s="123" t="s">
        <v>77</v>
      </c>
      <c r="E97" s="157">
        <f>SUM(E91:E96)</f>
        <v>23516648</v>
      </c>
      <c r="F97" s="36">
        <f t="shared" ref="F97:G97" si="6">SUM(F91:F96)</f>
        <v>23516648</v>
      </c>
      <c r="G97" s="36">
        <f t="shared" si="6"/>
        <v>0</v>
      </c>
      <c r="H97" s="37">
        <f>IF($H$56=Lists!$D$8, IFERROR(F97-E97, ""), IF($H$56=Lists!$D$9, IFERROR(G97-E97, ""), IFERROR(G97-F97, "")))</f>
        <v>-23516648</v>
      </c>
      <c r="I97" s="72"/>
      <c r="J97" s="54"/>
    </row>
    <row r="98" spans="1:10" ht="10" customHeight="1" x14ac:dyDescent="0.35">
      <c r="A98" s="53"/>
      <c r="J98" s="54"/>
    </row>
    <row r="99" spans="1:10" x14ac:dyDescent="0.35">
      <c r="A99" s="53"/>
      <c r="B99" s="138" t="s">
        <v>78</v>
      </c>
      <c r="C99" s="139"/>
      <c r="D99" s="139"/>
      <c r="E99" s="139"/>
      <c r="F99" s="139"/>
      <c r="G99" s="139"/>
      <c r="H99" s="139"/>
      <c r="I99" s="140"/>
      <c r="J99" s="54"/>
    </row>
    <row r="100" spans="1:10" x14ac:dyDescent="0.35">
      <c r="A100" s="53"/>
      <c r="B100" s="38" t="s">
        <v>79</v>
      </c>
      <c r="D100" s="16"/>
      <c r="E100" s="165">
        <v>2008872</v>
      </c>
      <c r="F100" s="165">
        <v>2008872</v>
      </c>
      <c r="G100" s="166"/>
      <c r="H100" s="39">
        <f>IF($H$56=Lists!$D$8, IFERROR(F100-E100, ""), IF($H$56=Lists!$D$9, IFERROR(G100-E100, ""), IFERROR(G100-F100, "")))</f>
        <v>-2008872</v>
      </c>
      <c r="I100" s="110"/>
      <c r="J100" s="81"/>
    </row>
    <row r="101" spans="1:10" x14ac:dyDescent="0.35">
      <c r="A101" s="53"/>
      <c r="B101" s="38" t="s">
        <v>80</v>
      </c>
      <c r="D101" s="16"/>
      <c r="E101" s="165">
        <v>172060</v>
      </c>
      <c r="F101" s="165">
        <v>171172</v>
      </c>
      <c r="G101" s="166">
        <v>0</v>
      </c>
      <c r="H101" s="39">
        <f>IF($H$56=Lists!$D$8, IFERROR(F101-E101, ""), IF($H$56=Lists!$D$9, IFERROR(G101-E101, ""), IFERROR(G101-F101, "")))</f>
        <v>-171172</v>
      </c>
      <c r="I101" s="110"/>
      <c r="J101" s="81"/>
    </row>
    <row r="102" spans="1:10" x14ac:dyDescent="0.35">
      <c r="A102" s="53"/>
      <c r="B102" s="38" t="s">
        <v>81</v>
      </c>
      <c r="D102" s="16"/>
      <c r="E102" s="163">
        <v>272825</v>
      </c>
      <c r="F102" s="163">
        <v>272825</v>
      </c>
      <c r="G102" s="164"/>
      <c r="H102" s="40">
        <f>IF($H$56=Lists!$D$8, IFERROR(F102-E102, ""), IF($H$56=Lists!$D$9, IFERROR(G102-E102, ""), IFERROR(G102-F102, "")))</f>
        <v>-272825</v>
      </c>
      <c r="I102" s="114"/>
      <c r="J102" s="54"/>
    </row>
    <row r="103" spans="1:10" x14ac:dyDescent="0.35">
      <c r="A103" s="53"/>
      <c r="B103" s="38" t="s">
        <v>82</v>
      </c>
      <c r="D103" s="16"/>
      <c r="E103" s="163">
        <v>483165</v>
      </c>
      <c r="F103" s="163">
        <v>483165</v>
      </c>
      <c r="G103" s="167">
        <v>283.95</v>
      </c>
      <c r="H103" s="41">
        <f>IF($H$56=Lists!$D$8, IFERROR(F103-E103, ""), IF($H$56=Lists!$D$9, IFERROR(G103-E103, ""), IFERROR(G103-F103, "")))</f>
        <v>-482881.05</v>
      </c>
      <c r="I103" s="110"/>
      <c r="J103" s="81"/>
    </row>
    <row r="104" spans="1:10" ht="15" thickBot="1" x14ac:dyDescent="0.4">
      <c r="A104" s="53"/>
      <c r="B104" s="158"/>
      <c r="C104" s="60"/>
      <c r="D104" s="124" t="s">
        <v>83</v>
      </c>
      <c r="E104" s="42">
        <f>SUM(E100:E103)</f>
        <v>2936922</v>
      </c>
      <c r="F104" s="42">
        <f>SUM(F100:F103)</f>
        <v>2936034</v>
      </c>
      <c r="G104" s="42">
        <f>SUM(G100:G103)</f>
        <v>283.95</v>
      </c>
      <c r="H104" s="37">
        <f>IF($H$56=Lists!$D$8, IFERROR(F104-E104, ""), IF($H$56=Lists!$D$9, IFERROR(G104-E104, ""), IFERROR(G104-F104, "")))</f>
        <v>-2935750.05</v>
      </c>
      <c r="I104" s="82"/>
      <c r="J104" s="81"/>
    </row>
    <row r="105" spans="1:10" ht="19.5" thickTop="1" thickBot="1" x14ac:dyDescent="0.5">
      <c r="A105" s="53"/>
      <c r="B105" s="83" t="s">
        <v>84</v>
      </c>
      <c r="C105" s="84"/>
      <c r="D105" s="84"/>
      <c r="E105" s="85">
        <f>SUM(E76,E85,E97,E104)</f>
        <v>31131515</v>
      </c>
      <c r="F105" s="85">
        <f>SUM(F76,F85,F97,F104)</f>
        <v>31130627</v>
      </c>
      <c r="G105" s="85">
        <f>SUM(G76,G85,G97,G104)</f>
        <v>1419175.95</v>
      </c>
      <c r="H105" s="85">
        <f>SUM(H76,H85,H97,H104)</f>
        <v>-29711451.050000001</v>
      </c>
      <c r="I105" s="86"/>
      <c r="J105" s="81"/>
    </row>
    <row r="106" spans="1:10" ht="10" customHeight="1" thickTop="1" x14ac:dyDescent="0.35">
      <c r="A106" s="53"/>
      <c r="B106" s="115"/>
      <c r="C106" s="115"/>
      <c r="D106" s="115"/>
      <c r="E106" s="43"/>
      <c r="F106" s="43"/>
      <c r="G106" s="43"/>
      <c r="H106" s="43"/>
      <c r="I106" s="112"/>
      <c r="J106" s="81"/>
    </row>
    <row r="107" spans="1:10" s="1" customFormat="1" x14ac:dyDescent="0.35">
      <c r="A107" s="56"/>
      <c r="B107" s="179" t="str">
        <f>IF(ReportType=Lists!$O$2, "", "Close-Out Information")</f>
        <v/>
      </c>
      <c r="C107" s="180"/>
      <c r="D107" s="180"/>
      <c r="E107" s="180"/>
      <c r="F107" s="180"/>
      <c r="G107" s="180"/>
      <c r="H107" s="180"/>
      <c r="I107" s="181"/>
      <c r="J107" s="57"/>
    </row>
    <row r="108" spans="1:10" s="1" customFormat="1" x14ac:dyDescent="0.35">
      <c r="A108" s="56"/>
      <c r="B108" s="44"/>
      <c r="C108" s="189"/>
      <c r="D108" s="189"/>
      <c r="E108" s="189" t="str">
        <f>IF(ReportType=Lists!$O$2, "", "NOTES")</f>
        <v/>
      </c>
      <c r="F108" s="189"/>
      <c r="G108" s="189"/>
      <c r="H108" s="189"/>
      <c r="I108" s="190"/>
      <c r="J108" s="57"/>
    </row>
    <row r="109" spans="1:10" ht="15" customHeight="1" x14ac:dyDescent="0.35">
      <c r="A109" s="53"/>
      <c r="B109" s="71" t="str">
        <f>IF(ReportType=Lists!$O$2, "", "Number of Change Orders")</f>
        <v/>
      </c>
      <c r="C109" s="182"/>
      <c r="D109" s="183"/>
      <c r="E109" s="186"/>
      <c r="F109" s="187"/>
      <c r="G109" s="187"/>
      <c r="H109" s="187"/>
      <c r="I109" s="188"/>
      <c r="J109" s="54"/>
    </row>
    <row r="110" spans="1:10" ht="15" customHeight="1" x14ac:dyDescent="0.35">
      <c r="A110" s="53"/>
      <c r="B110" s="71" t="str">
        <f>IF(ReportType=Lists!$O$2, "", "Total Value of Change Orders")</f>
        <v/>
      </c>
      <c r="C110" s="191"/>
      <c r="D110" s="192"/>
      <c r="E110" s="117"/>
      <c r="F110" s="118"/>
      <c r="G110" s="118"/>
      <c r="H110" s="118"/>
      <c r="I110" s="119"/>
      <c r="J110" s="54"/>
    </row>
    <row r="111" spans="1:10" ht="15" customHeight="1" x14ac:dyDescent="0.35">
      <c r="A111" s="53"/>
      <c r="B111" s="71" t="str">
        <f>IF(ReportType=Lists!$O$2, "", "Outstanding Liabilities")</f>
        <v/>
      </c>
      <c r="C111" s="191"/>
      <c r="D111" s="192"/>
      <c r="E111" s="117"/>
      <c r="F111" s="118"/>
      <c r="G111" s="118"/>
      <c r="H111" s="118"/>
      <c r="I111" s="119"/>
      <c r="J111" s="54"/>
    </row>
    <row r="112" spans="1:10" x14ac:dyDescent="0.35">
      <c r="A112" s="53"/>
      <c r="B112" s="18" t="str">
        <f>IF(ReportType=Lists!$O$2, "", "Unsettled Claims")</f>
        <v/>
      </c>
      <c r="C112" s="184"/>
      <c r="D112" s="185"/>
      <c r="E112" s="186"/>
      <c r="F112" s="187"/>
      <c r="G112" s="187"/>
      <c r="H112" s="187"/>
      <c r="I112" s="188"/>
      <c r="J112" s="54"/>
    </row>
    <row r="113" spans="1:10" ht="10" customHeight="1" x14ac:dyDescent="0.35">
      <c r="A113" s="53"/>
      <c r="J113" s="54"/>
    </row>
    <row r="114" spans="1:10" ht="15" thickBot="1" x14ac:dyDescent="0.4">
      <c r="A114" s="53"/>
      <c r="B114" s="1" t="s">
        <v>85</v>
      </c>
      <c r="J114" s="54"/>
    </row>
    <row r="115" spans="1:10" x14ac:dyDescent="0.35">
      <c r="A115" s="53"/>
      <c r="B115" s="214" t="s">
        <v>202</v>
      </c>
      <c r="C115" s="206"/>
      <c r="D115" s="206"/>
      <c r="E115" s="206"/>
      <c r="F115" s="206"/>
      <c r="G115" s="206"/>
      <c r="H115" s="206"/>
      <c r="I115" s="207"/>
      <c r="J115" s="54"/>
    </row>
    <row r="116" spans="1:10" x14ac:dyDescent="0.35">
      <c r="A116" s="53"/>
      <c r="B116" s="208"/>
      <c r="C116" s="209"/>
      <c r="D116" s="209"/>
      <c r="E116" s="209"/>
      <c r="F116" s="209"/>
      <c r="G116" s="209"/>
      <c r="H116" s="209"/>
      <c r="I116" s="210"/>
      <c r="J116" s="54"/>
    </row>
    <row r="117" spans="1:10" x14ac:dyDescent="0.35">
      <c r="A117" s="53"/>
      <c r="B117" s="208"/>
      <c r="C117" s="209"/>
      <c r="D117" s="209"/>
      <c r="E117" s="209"/>
      <c r="F117" s="209"/>
      <c r="G117" s="209"/>
      <c r="H117" s="209"/>
      <c r="I117" s="210"/>
      <c r="J117" s="54"/>
    </row>
    <row r="118" spans="1:10" x14ac:dyDescent="0.35">
      <c r="A118" s="53"/>
      <c r="B118" s="208"/>
      <c r="C118" s="209"/>
      <c r="D118" s="209"/>
      <c r="E118" s="209"/>
      <c r="F118" s="209"/>
      <c r="G118" s="209"/>
      <c r="H118" s="209"/>
      <c r="I118" s="210"/>
      <c r="J118" s="54"/>
    </row>
    <row r="119" spans="1:10" x14ac:dyDescent="0.35">
      <c r="A119" s="53"/>
      <c r="B119" s="208"/>
      <c r="C119" s="209"/>
      <c r="D119" s="209"/>
      <c r="E119" s="209"/>
      <c r="F119" s="209"/>
      <c r="G119" s="209"/>
      <c r="H119" s="209"/>
      <c r="I119" s="210"/>
      <c r="J119" s="54"/>
    </row>
    <row r="120" spans="1:10" x14ac:dyDescent="0.35">
      <c r="A120" s="53"/>
      <c r="B120" s="208"/>
      <c r="C120" s="209"/>
      <c r="D120" s="209"/>
      <c r="E120" s="209"/>
      <c r="F120" s="209"/>
      <c r="G120" s="209"/>
      <c r="H120" s="209"/>
      <c r="I120" s="210"/>
      <c r="J120" s="54"/>
    </row>
    <row r="121" spans="1:10" x14ac:dyDescent="0.35">
      <c r="A121" s="53"/>
      <c r="B121" s="208"/>
      <c r="C121" s="209"/>
      <c r="D121" s="209"/>
      <c r="E121" s="209"/>
      <c r="F121" s="209"/>
      <c r="G121" s="209"/>
      <c r="H121" s="209"/>
      <c r="I121" s="210"/>
      <c r="J121" s="54"/>
    </row>
    <row r="122" spans="1:10" x14ac:dyDescent="0.35">
      <c r="A122" s="53"/>
      <c r="B122" s="208"/>
      <c r="C122" s="209"/>
      <c r="D122" s="209"/>
      <c r="E122" s="209"/>
      <c r="F122" s="209"/>
      <c r="G122" s="209"/>
      <c r="H122" s="209"/>
      <c r="I122" s="210"/>
      <c r="J122" s="54"/>
    </row>
    <row r="123" spans="1:10" x14ac:dyDescent="0.35">
      <c r="A123" s="53"/>
      <c r="B123" s="208"/>
      <c r="C123" s="209"/>
      <c r="D123" s="209"/>
      <c r="E123" s="209"/>
      <c r="F123" s="209"/>
      <c r="G123" s="209"/>
      <c r="H123" s="209"/>
      <c r="I123" s="210"/>
      <c r="J123" s="54"/>
    </row>
    <row r="124" spans="1:10" x14ac:dyDescent="0.35">
      <c r="A124" s="53"/>
      <c r="B124" s="208"/>
      <c r="C124" s="209"/>
      <c r="D124" s="209"/>
      <c r="E124" s="209"/>
      <c r="F124" s="209"/>
      <c r="G124" s="209"/>
      <c r="H124" s="209"/>
      <c r="I124" s="210"/>
      <c r="J124" s="54"/>
    </row>
    <row r="125" spans="1:10" x14ac:dyDescent="0.35">
      <c r="A125" s="53"/>
      <c r="B125" s="208"/>
      <c r="C125" s="209"/>
      <c r="D125" s="209"/>
      <c r="E125" s="209"/>
      <c r="F125" s="209"/>
      <c r="G125" s="209"/>
      <c r="H125" s="209"/>
      <c r="I125" s="210"/>
      <c r="J125" s="54"/>
    </row>
    <row r="126" spans="1:10" x14ac:dyDescent="0.35">
      <c r="A126" s="53"/>
      <c r="B126" s="208"/>
      <c r="C126" s="209"/>
      <c r="D126" s="209"/>
      <c r="E126" s="209"/>
      <c r="F126" s="209"/>
      <c r="G126" s="209"/>
      <c r="H126" s="209"/>
      <c r="I126" s="210"/>
      <c r="J126" s="54"/>
    </row>
    <row r="127" spans="1:10" x14ac:dyDescent="0.35">
      <c r="A127" s="53"/>
      <c r="B127" s="208"/>
      <c r="C127" s="209"/>
      <c r="D127" s="209"/>
      <c r="E127" s="209"/>
      <c r="F127" s="209"/>
      <c r="G127" s="209"/>
      <c r="H127" s="209"/>
      <c r="I127" s="210"/>
      <c r="J127" s="54"/>
    </row>
    <row r="128" spans="1:10" x14ac:dyDescent="0.35">
      <c r="A128" s="53"/>
      <c r="B128" s="208"/>
      <c r="C128" s="209"/>
      <c r="D128" s="209"/>
      <c r="E128" s="209"/>
      <c r="F128" s="209"/>
      <c r="G128" s="209"/>
      <c r="H128" s="209"/>
      <c r="I128" s="210"/>
      <c r="J128" s="54"/>
    </row>
    <row r="129" spans="1:10" x14ac:dyDescent="0.35">
      <c r="A129" s="53"/>
      <c r="B129" s="208"/>
      <c r="C129" s="209"/>
      <c r="D129" s="209"/>
      <c r="E129" s="209"/>
      <c r="F129" s="209"/>
      <c r="G129" s="209"/>
      <c r="H129" s="209"/>
      <c r="I129" s="210"/>
      <c r="J129" s="54"/>
    </row>
    <row r="130" spans="1:10" x14ac:dyDescent="0.35">
      <c r="A130" s="53"/>
      <c r="B130" s="208"/>
      <c r="C130" s="209"/>
      <c r="D130" s="209"/>
      <c r="E130" s="209"/>
      <c r="F130" s="209"/>
      <c r="G130" s="209"/>
      <c r="H130" s="209"/>
      <c r="I130" s="210"/>
      <c r="J130" s="54"/>
    </row>
    <row r="131" spans="1:10" x14ac:dyDescent="0.35">
      <c r="A131" s="53"/>
      <c r="B131" s="208"/>
      <c r="C131" s="209"/>
      <c r="D131" s="209"/>
      <c r="E131" s="209"/>
      <c r="F131" s="209"/>
      <c r="G131" s="209"/>
      <c r="H131" s="209"/>
      <c r="I131" s="210"/>
      <c r="J131" s="54"/>
    </row>
    <row r="132" spans="1:10" x14ac:dyDescent="0.35">
      <c r="A132" s="53"/>
      <c r="B132" s="208"/>
      <c r="C132" s="209"/>
      <c r="D132" s="209"/>
      <c r="E132" s="209"/>
      <c r="F132" s="209"/>
      <c r="G132" s="209"/>
      <c r="H132" s="209"/>
      <c r="I132" s="210"/>
      <c r="J132" s="54"/>
    </row>
    <row r="133" spans="1:10" x14ac:dyDescent="0.35">
      <c r="A133" s="53"/>
      <c r="B133" s="208"/>
      <c r="C133" s="209"/>
      <c r="D133" s="209"/>
      <c r="E133" s="209"/>
      <c r="F133" s="209"/>
      <c r="G133" s="209"/>
      <c r="H133" s="209"/>
      <c r="I133" s="210"/>
      <c r="J133" s="54"/>
    </row>
    <row r="134" spans="1:10" ht="15" thickBot="1" x14ac:dyDescent="0.4">
      <c r="A134" s="53"/>
      <c r="B134" s="211"/>
      <c r="C134" s="212"/>
      <c r="D134" s="212"/>
      <c r="E134" s="212"/>
      <c r="F134" s="212"/>
      <c r="G134" s="212"/>
      <c r="H134" s="212"/>
      <c r="I134" s="213"/>
      <c r="J134" s="54"/>
    </row>
    <row r="135" spans="1:10" ht="10" customHeight="1" thickBot="1" x14ac:dyDescent="0.4">
      <c r="A135" s="75"/>
      <c r="B135" s="59"/>
      <c r="C135" s="59"/>
      <c r="D135" s="59"/>
      <c r="E135" s="59"/>
      <c r="F135" s="59"/>
      <c r="G135" s="59"/>
      <c r="H135" s="59"/>
      <c r="I135" s="59"/>
      <c r="J135" s="77"/>
    </row>
  </sheetData>
  <sheetProtection formatCells="0" formatColumns="0" formatRows="0" insertRows="0" insertHyperlinks="0"/>
  <mergeCells count="22">
    <mergeCell ref="C5:H5"/>
    <mergeCell ref="C7:H7"/>
    <mergeCell ref="C6:H6"/>
    <mergeCell ref="B107:I107"/>
    <mergeCell ref="C109:D109"/>
    <mergeCell ref="C112:D112"/>
    <mergeCell ref="E109:I109"/>
    <mergeCell ref="E112:I112"/>
    <mergeCell ref="C108:D108"/>
    <mergeCell ref="E108:I108"/>
    <mergeCell ref="C110:D110"/>
    <mergeCell ref="C111:D111"/>
    <mergeCell ref="C10:H10"/>
    <mergeCell ref="C11:H11"/>
    <mergeCell ref="C12:H12"/>
    <mergeCell ref="G51:H51"/>
    <mergeCell ref="G52:H52"/>
    <mergeCell ref="G53:H53"/>
    <mergeCell ref="E51:F51"/>
    <mergeCell ref="C51:D51"/>
    <mergeCell ref="C52:D52"/>
    <mergeCell ref="C53:D53"/>
  </mergeCells>
  <conditionalFormatting sqref="A1:J30">
    <cfRule type="expression" dxfId="8" priority="11">
      <formula>CELL("PROTECT", A1)=0</formula>
    </cfRule>
  </conditionalFormatting>
  <conditionalFormatting sqref="A32:J75">
    <cfRule type="expression" dxfId="7" priority="6">
      <formula>CELL("PROTECT", A32)=0</formula>
    </cfRule>
  </conditionalFormatting>
  <conditionalFormatting sqref="A77:J84">
    <cfRule type="expression" dxfId="6" priority="4">
      <formula>CELL("PROTECT", A77)=0</formula>
    </cfRule>
  </conditionalFormatting>
  <conditionalFormatting sqref="A86:J90">
    <cfRule type="expression" dxfId="5" priority="3">
      <formula>CELL("PROTECT", A86)=0</formula>
    </cfRule>
  </conditionalFormatting>
  <conditionalFormatting sqref="A91:J99 A104:J109 A110:C111 E110:J111 A112:J114 A31:G31 J31 A76 C76:J76 A85 C85:J85">
    <cfRule type="expression" dxfId="4" priority="17">
      <formula>CELL("PROTECT", A31)=0</formula>
    </cfRule>
  </conditionalFormatting>
  <conditionalFormatting sqref="A100:J103">
    <cfRule type="expression" dxfId="3" priority="2">
      <formula>CELL("PROTECT", A100)=0</formula>
    </cfRule>
  </conditionalFormatting>
  <conditionalFormatting sqref="A115:J135">
    <cfRule type="expression" dxfId="2" priority="1">
      <formula>CELL("PROTECT", A115)=0</formula>
    </cfRule>
  </conditionalFormatting>
  <conditionalFormatting sqref="E95:I96">
    <cfRule type="expression" dxfId="0" priority="16">
      <formula>$B95=""</formula>
    </cfRule>
  </conditionalFormatting>
  <dataValidations count="1">
    <dataValidation type="list" allowBlank="1" showInputMessage="1" showErrorMessage="1" sqref="K63" xr:uid="{00000000-0002-0000-0100-000000000000}">
      <formula1>"PMoptions"</formula1>
    </dataValidation>
  </dataValidations>
  <hyperlinks>
    <hyperlink ref="C12" r:id="rId1" xr:uid="{23984433-AEC9-497F-B579-3CF1913CA2D3}"/>
  </hyperlinks>
  <pageMargins left="0.45" right="0.45" top="0.5" bottom="0.5" header="0.3" footer="0.3"/>
  <pageSetup scale="66" fitToHeight="2" orientation="portrait" r:id="rId2"/>
  <headerFooter>
    <oddFooter>&amp;C&amp;P</oddFooter>
  </headerFooter>
  <rowBreaks count="1" manualBreakCount="1">
    <brk id="71" max="9" man="1"/>
  </rowBreaks>
  <extLst>
    <ext xmlns:x14="http://schemas.microsoft.com/office/spreadsheetml/2009/9/main" uri="{78C0D931-6437-407d-A8EE-F0AAD7539E65}">
      <x14:conditionalFormattings>
        <x14:conditionalFormatting xmlns:xm="http://schemas.microsoft.com/office/excel/2006/main">
          <x14:cfRule type="expression" priority="15" id="{B9175676-CF21-48FE-9D3A-C33726FBC220}">
            <xm:f>ReportType=Lists!$O$2</xm:f>
            <x14:dxf>
              <font>
                <b val="0"/>
                <i val="0"/>
              </font>
              <numFmt numFmtId="0" formatCode="General"/>
              <fill>
                <patternFill patternType="none">
                  <bgColor auto="1"/>
                </patternFill>
              </fill>
              <border>
                <left/>
                <right/>
                <top/>
                <bottom/>
                <vertical/>
                <horizontal/>
              </border>
            </x14:dxf>
          </x14:cfRule>
          <xm:sqref>B107:I112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Lists!$D$8:$D$10</xm:f>
          </x14:formula1>
          <xm:sqref>H56</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BD741-30C0-487E-B956-C0D816F41B2F}">
  <dimension ref="A1:R1"/>
  <sheetViews>
    <sheetView showGridLines="0" workbookViewId="0">
      <selection activeCell="L65" sqref="L65"/>
    </sheetView>
  </sheetViews>
  <sheetFormatPr defaultRowHeight="14.5" x14ac:dyDescent="0.35"/>
  <sheetData>
    <row r="1" spans="1:18" ht="21" x14ac:dyDescent="0.5">
      <c r="A1" s="144" t="s">
        <v>86</v>
      </c>
      <c r="B1" s="145"/>
      <c r="C1" s="145"/>
      <c r="D1" s="145"/>
      <c r="E1" s="145"/>
      <c r="F1" s="145"/>
      <c r="G1" s="145"/>
      <c r="H1" s="145"/>
      <c r="I1" s="145"/>
      <c r="J1" s="145"/>
      <c r="K1" s="145"/>
      <c r="L1" s="145"/>
      <c r="M1" s="145"/>
      <c r="N1" s="145"/>
      <c r="O1" s="145"/>
      <c r="P1" s="145"/>
      <c r="Q1" s="145"/>
      <c r="R1" s="145"/>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4.5" x14ac:dyDescent="0.35"/>
  <cols>
    <col min="2" max="2" width="50.1796875" bestFit="1" customWidth="1"/>
    <col min="8" max="8" width="9.1796875" style="2"/>
    <col min="13" max="13" width="15.453125" bestFit="1" customWidth="1"/>
    <col min="15" max="15" width="58.81640625" bestFit="1" customWidth="1"/>
  </cols>
  <sheetData>
    <row r="1" spans="2:15" x14ac:dyDescent="0.35">
      <c r="B1" s="1" t="s">
        <v>32</v>
      </c>
      <c r="C1" s="1"/>
      <c r="D1" s="1" t="s">
        <v>87</v>
      </c>
      <c r="E1" s="1"/>
      <c r="F1" s="1" t="s">
        <v>88</v>
      </c>
      <c r="G1" s="1"/>
      <c r="H1" s="94"/>
      <c r="I1" s="1"/>
      <c r="J1" s="1"/>
      <c r="K1" s="1"/>
      <c r="L1" s="1"/>
      <c r="M1" s="1" t="s">
        <v>89</v>
      </c>
      <c r="N1" s="1"/>
      <c r="O1" s="1" t="s">
        <v>90</v>
      </c>
    </row>
    <row r="2" spans="2:15" ht="15" customHeight="1" x14ac:dyDescent="0.35">
      <c r="B2" t="s">
        <v>91</v>
      </c>
      <c r="D2" t="s">
        <v>92</v>
      </c>
      <c r="F2" t="s">
        <v>93</v>
      </c>
      <c r="H2" s="2" t="s">
        <v>94</v>
      </c>
      <c r="J2" t="s">
        <v>95</v>
      </c>
      <c r="M2" t="s">
        <v>3</v>
      </c>
      <c r="O2" t="s">
        <v>2</v>
      </c>
    </row>
    <row r="3" spans="2:15" ht="15" customHeight="1" x14ac:dyDescent="0.35">
      <c r="B3" t="s">
        <v>96</v>
      </c>
      <c r="D3" t="s">
        <v>97</v>
      </c>
      <c r="F3" t="s">
        <v>4</v>
      </c>
      <c r="H3" s="3" t="s">
        <v>98</v>
      </c>
      <c r="J3" t="s">
        <v>99</v>
      </c>
      <c r="M3" t="str">
        <f ca="1">TEXT(DATE(YEAR(TODAY()), MONTH(TODAY())+ROWS($M$2:$M3)-1, DAY(1)), "MMMM YYYY")</f>
        <v>January 2026</v>
      </c>
      <c r="O3" t="s">
        <v>100</v>
      </c>
    </row>
    <row r="4" spans="2:15" ht="15" customHeight="1" x14ac:dyDescent="0.35">
      <c r="B4" t="s">
        <v>101</v>
      </c>
      <c r="F4" t="s">
        <v>102</v>
      </c>
      <c r="H4" s="2" t="s">
        <v>103</v>
      </c>
      <c r="J4" t="s">
        <v>104</v>
      </c>
      <c r="M4" t="str">
        <f ca="1">TEXT(DATE(YEAR(TODAY()), MONTH(TODAY())+ROWS($M$2:$M4)-1, DAY(1)), "MMMM YYYY")</f>
        <v>February 2026</v>
      </c>
    </row>
    <row r="5" spans="2:15" ht="15" customHeight="1" x14ac:dyDescent="0.35">
      <c r="B5" t="s">
        <v>105</v>
      </c>
      <c r="H5" s="3" t="s">
        <v>106</v>
      </c>
      <c r="J5" t="s">
        <v>102</v>
      </c>
      <c r="M5" t="str">
        <f ca="1">TEXT(DATE(YEAR(TODAY()), MONTH(TODAY())+ROWS($M$2:$M5)-1, DAY(1)), "MMMM YYYY")</f>
        <v>March 2026</v>
      </c>
    </row>
    <row r="6" spans="2:15" ht="15" customHeight="1" x14ac:dyDescent="0.35">
      <c r="B6" t="s">
        <v>107</v>
      </c>
      <c r="H6" s="2" t="s">
        <v>108</v>
      </c>
      <c r="M6" t="str">
        <f ca="1">TEXT(DATE(YEAR(TODAY()), MONTH(TODAY())+ROWS($M$2:$M6)-1, DAY(1)), "MMMM YYYY")</f>
        <v>April 2026</v>
      </c>
    </row>
    <row r="7" spans="2:15" ht="15" customHeight="1" x14ac:dyDescent="0.35">
      <c r="B7" t="s">
        <v>109</v>
      </c>
      <c r="H7" s="3" t="s">
        <v>110</v>
      </c>
      <c r="M7" t="str">
        <f ca="1">TEXT(DATE(YEAR(TODAY()), MONTH(TODAY())+ROWS($M$2:$M7)-1, DAY(1)), "MMMM YYYY")</f>
        <v>May 2026</v>
      </c>
    </row>
    <row r="8" spans="2:15" ht="15" customHeight="1" x14ac:dyDescent="0.35">
      <c r="B8" t="s">
        <v>111</v>
      </c>
      <c r="D8" t="s">
        <v>112</v>
      </c>
      <c r="H8" s="2" t="s">
        <v>113</v>
      </c>
      <c r="M8" t="str">
        <f ca="1">TEXT(DATE(YEAR(TODAY()), MONTH(TODAY())+ROWS($M$2:$M8)-1, DAY(1)), "MMMM YYYY")</f>
        <v>June 2026</v>
      </c>
    </row>
    <row r="9" spans="2:15" ht="15" customHeight="1" x14ac:dyDescent="0.35">
      <c r="B9" t="s">
        <v>114</v>
      </c>
      <c r="D9" t="s">
        <v>115</v>
      </c>
      <c r="H9" s="3" t="s">
        <v>116</v>
      </c>
      <c r="M9" t="str">
        <f ca="1">TEXT(DATE(YEAR(TODAY()), MONTH(TODAY())+ROWS($M$2:$M9)-1, DAY(1)), "MMMM YYYY")</f>
        <v>July 2026</v>
      </c>
    </row>
    <row r="10" spans="2:15" ht="15" customHeight="1" x14ac:dyDescent="0.35">
      <c r="B10" t="s">
        <v>117</v>
      </c>
      <c r="D10" t="s">
        <v>41</v>
      </c>
      <c r="H10" s="2" t="s">
        <v>118</v>
      </c>
      <c r="M10" t="str">
        <f ca="1">TEXT(DATE(YEAR(TODAY()), MONTH(TODAY())+ROWS($M$2:$M10)-1, DAY(1)), "MMMM YYYY")</f>
        <v>August 2026</v>
      </c>
    </row>
    <row r="11" spans="2:15" ht="15" customHeight="1" x14ac:dyDescent="0.35">
      <c r="B11" t="s">
        <v>119</v>
      </c>
      <c r="H11" s="3" t="s">
        <v>120</v>
      </c>
      <c r="M11" t="str">
        <f ca="1">TEXT(DATE(YEAR(TODAY()), MONTH(TODAY())+ROWS($M$2:$M11)-1, DAY(1)), "MMMM YYYY")</f>
        <v>September 2026</v>
      </c>
    </row>
    <row r="12" spans="2:15" ht="15" customHeight="1" x14ac:dyDescent="0.35">
      <c r="B12" t="s">
        <v>121</v>
      </c>
      <c r="H12" s="3" t="s">
        <v>122</v>
      </c>
      <c r="M12" t="str">
        <f ca="1">TEXT(DATE(YEAR(TODAY()), MONTH(TODAY())+ROWS($M$2:$M12)-1, DAY(1)), "MMMM YYYY")</f>
        <v>October 2026</v>
      </c>
    </row>
    <row r="13" spans="2:15" ht="15" customHeight="1" x14ac:dyDescent="0.35">
      <c r="B13" t="s">
        <v>123</v>
      </c>
      <c r="H13" s="3" t="s">
        <v>124</v>
      </c>
      <c r="M13" t="str">
        <f ca="1">TEXT(DATE(YEAR(TODAY()), MONTH(TODAY())+ROWS($M$2:$M13)-1, DAY(1)), "MMMM YYYY")</f>
        <v>November 2026</v>
      </c>
    </row>
    <row r="14" spans="2:15" ht="15" customHeight="1" x14ac:dyDescent="0.35">
      <c r="B14" t="s">
        <v>125</v>
      </c>
      <c r="H14" s="2" t="s">
        <v>126</v>
      </c>
      <c r="M14" t="str">
        <f ca="1">TEXT(DATE(YEAR(TODAY()), MONTH(TODAY())+ROWS($M$2:$M14)-1, DAY(1)), "MMMM YYYY")</f>
        <v>December 2026</v>
      </c>
    </row>
    <row r="15" spans="2:15" ht="15" customHeight="1" x14ac:dyDescent="0.35">
      <c r="B15" t="s">
        <v>127</v>
      </c>
      <c r="H15" s="3" t="s">
        <v>128</v>
      </c>
      <c r="M15" t="str">
        <f ca="1">TEXT(DATE(YEAR(TODAY()), MONTH(TODAY())+ROWS($M$2:$M15)-1, DAY(1)), "MMMM YYYY")</f>
        <v>January 2027</v>
      </c>
    </row>
    <row r="16" spans="2:15" ht="15" customHeight="1" x14ac:dyDescent="0.35">
      <c r="B16" t="s">
        <v>129</v>
      </c>
      <c r="H16" s="2" t="s">
        <v>130</v>
      </c>
      <c r="M16" t="str">
        <f ca="1">TEXT(DATE(YEAR(TODAY()), MONTH(TODAY())+ROWS($M$2:$M16)-1, DAY(1)), "MMMM YYYY")</f>
        <v>February 2027</v>
      </c>
    </row>
    <row r="17" spans="2:13" ht="15" customHeight="1" x14ac:dyDescent="0.35">
      <c r="B17" t="s">
        <v>131</v>
      </c>
      <c r="H17" s="3" t="s">
        <v>132</v>
      </c>
      <c r="M17" t="str">
        <f ca="1">TEXT(DATE(YEAR(TODAY()), MONTH(TODAY())+ROWS($M$2:$M17)-1, DAY(1)), "MMMM YYYY")</f>
        <v>March 2027</v>
      </c>
    </row>
    <row r="18" spans="2:13" ht="15" customHeight="1" x14ac:dyDescent="0.35">
      <c r="B18" t="s">
        <v>133</v>
      </c>
      <c r="H18" s="2" t="s">
        <v>134</v>
      </c>
      <c r="M18" t="str">
        <f ca="1">TEXT(DATE(YEAR(TODAY()), MONTH(TODAY())+ROWS($M$2:$M18)-1, DAY(1)), "MMMM YYYY")</f>
        <v>April 2027</v>
      </c>
    </row>
    <row r="19" spans="2:13" ht="15" customHeight="1" x14ac:dyDescent="0.35">
      <c r="B19" t="s">
        <v>135</v>
      </c>
      <c r="H19" s="3" t="s">
        <v>136</v>
      </c>
      <c r="M19" t="str">
        <f ca="1">TEXT(DATE(YEAR(TODAY()), MONTH(TODAY())+ROWS($M$2:$M19)-1, DAY(1)), "MMMM YYYY")</f>
        <v>May 2027</v>
      </c>
    </row>
    <row r="20" spans="2:13" ht="15" customHeight="1" x14ac:dyDescent="0.35">
      <c r="B20" t="s">
        <v>137</v>
      </c>
      <c r="H20" s="2" t="s">
        <v>138</v>
      </c>
      <c r="M20" t="str">
        <f ca="1">TEXT(DATE(YEAR(TODAY()), MONTH(TODAY())+ROWS($M$2:$M20)-1, DAY(1)), "MMMM YYYY")</f>
        <v>June 2027</v>
      </c>
    </row>
    <row r="21" spans="2:13" ht="15" customHeight="1" x14ac:dyDescent="0.35">
      <c r="B21" t="s">
        <v>139</v>
      </c>
      <c r="H21" s="3">
        <v>2022</v>
      </c>
      <c r="M21" t="str">
        <f ca="1">TEXT(DATE(YEAR(TODAY()), MONTH(TODAY())+ROWS($M$2:$M21)-1, DAY(1)), "MMMM YYYY")</f>
        <v>July 2027</v>
      </c>
    </row>
    <row r="22" spans="2:13" ht="15" customHeight="1" x14ac:dyDescent="0.35">
      <c r="B22" t="s">
        <v>140</v>
      </c>
      <c r="H22" s="2" t="s">
        <v>141</v>
      </c>
      <c r="M22" t="str">
        <f ca="1">TEXT(DATE(YEAR(TODAY()), MONTH(TODAY())+ROWS($M$2:$M22)-1, DAY(1)), "MMMM YYYY")</f>
        <v>August 2027</v>
      </c>
    </row>
    <row r="23" spans="2:13" ht="15" customHeight="1" x14ac:dyDescent="0.35">
      <c r="B23" t="s">
        <v>142</v>
      </c>
      <c r="H23" s="3">
        <v>2024</v>
      </c>
      <c r="M23" t="str">
        <f ca="1">TEXT(DATE(YEAR(TODAY()), MONTH(TODAY())+ROWS($M$2:$M23)-1, DAY(1)), "MMMM YYYY")</f>
        <v>September 2027</v>
      </c>
    </row>
    <row r="24" spans="2:13" ht="15" customHeight="1" x14ac:dyDescent="0.35">
      <c r="B24" t="s">
        <v>143</v>
      </c>
      <c r="M24" t="str">
        <f ca="1">TEXT(DATE(YEAR(TODAY()), MONTH(TODAY())+ROWS($M$2:$M24)-1, DAY(1)), "MMMM YYYY")</f>
        <v>October 2027</v>
      </c>
    </row>
    <row r="25" spans="2:13" ht="15" customHeight="1" x14ac:dyDescent="0.35">
      <c r="B25" t="s">
        <v>144</v>
      </c>
      <c r="H25" s="3"/>
      <c r="M25" t="str">
        <f ca="1">TEXT(DATE(YEAR(TODAY()), MONTH(TODAY())+ROWS($M$2:$M25)-1, DAY(1)), "MMMM YYYY")</f>
        <v>November 2027</v>
      </c>
    </row>
    <row r="26" spans="2:13" ht="15" customHeight="1" x14ac:dyDescent="0.35">
      <c r="B26" t="s">
        <v>145</v>
      </c>
      <c r="M26" t="str">
        <f ca="1">TEXT(DATE(YEAR(TODAY()), MONTH(TODAY())+ROWS($M$2:$M26)-1, DAY(1)), "MMMM YYYY")</f>
        <v>December 2027</v>
      </c>
    </row>
    <row r="27" spans="2:13" ht="15" customHeight="1" x14ac:dyDescent="0.35">
      <c r="B27" t="s">
        <v>146</v>
      </c>
    </row>
    <row r="28" spans="2:13" ht="15" customHeight="1" x14ac:dyDescent="0.35">
      <c r="B28" t="s">
        <v>147</v>
      </c>
    </row>
    <row r="29" spans="2:13" ht="15" customHeight="1" x14ac:dyDescent="0.35">
      <c r="B29" t="s">
        <v>148</v>
      </c>
    </row>
    <row r="30" spans="2:13" ht="15" customHeight="1" x14ac:dyDescent="0.35">
      <c r="B30" t="s">
        <v>149</v>
      </c>
    </row>
    <row r="31" spans="2:13" ht="15" customHeight="1" x14ac:dyDescent="0.35">
      <c r="B31" t="s">
        <v>150</v>
      </c>
    </row>
    <row r="32" spans="2:13" ht="15" customHeight="1" x14ac:dyDescent="0.35">
      <c r="B32" t="s">
        <v>151</v>
      </c>
    </row>
    <row r="33" spans="2:2" ht="15" customHeight="1" x14ac:dyDescent="0.35">
      <c r="B33" t="s">
        <v>152</v>
      </c>
    </row>
    <row r="34" spans="2:2" ht="15" customHeight="1" x14ac:dyDescent="0.35">
      <c r="B34" t="s">
        <v>153</v>
      </c>
    </row>
    <row r="35" spans="2:2" ht="15" customHeight="1" x14ac:dyDescent="0.35">
      <c r="B35" t="s">
        <v>154</v>
      </c>
    </row>
    <row r="36" spans="2:2" ht="15" customHeight="1" x14ac:dyDescent="0.35">
      <c r="B36" t="s">
        <v>155</v>
      </c>
    </row>
    <row r="37" spans="2:2" ht="15" customHeight="1" x14ac:dyDescent="0.35">
      <c r="B37" t="s">
        <v>156</v>
      </c>
    </row>
    <row r="38" spans="2:2" ht="15" customHeight="1" x14ac:dyDescent="0.35">
      <c r="B38" t="s">
        <v>157</v>
      </c>
    </row>
    <row r="39" spans="2:2" ht="15" customHeight="1" x14ac:dyDescent="0.35">
      <c r="B39" t="s">
        <v>158</v>
      </c>
    </row>
    <row r="40" spans="2:2" ht="15" customHeight="1" x14ac:dyDescent="0.35">
      <c r="B40" t="s">
        <v>159</v>
      </c>
    </row>
    <row r="41" spans="2:2" ht="15" customHeight="1" x14ac:dyDescent="0.35">
      <c r="B41" t="s">
        <v>160</v>
      </c>
    </row>
    <row r="42" spans="2:2" ht="15" customHeight="1" x14ac:dyDescent="0.35">
      <c r="B42" t="s">
        <v>161</v>
      </c>
    </row>
    <row r="43" spans="2:2" ht="15" customHeight="1" x14ac:dyDescent="0.35">
      <c r="B43" t="s">
        <v>162</v>
      </c>
    </row>
    <row r="44" spans="2:2" ht="15" customHeight="1" x14ac:dyDescent="0.35">
      <c r="B44" t="s">
        <v>163</v>
      </c>
    </row>
    <row r="45" spans="2:2" ht="15" customHeight="1" x14ac:dyDescent="0.35">
      <c r="B45" t="s">
        <v>164</v>
      </c>
    </row>
    <row r="46" spans="2:2" ht="15" customHeight="1" x14ac:dyDescent="0.35">
      <c r="B46" t="s">
        <v>165</v>
      </c>
    </row>
    <row r="47" spans="2:2" ht="15" customHeight="1" x14ac:dyDescent="0.35">
      <c r="B47" t="s">
        <v>166</v>
      </c>
    </row>
    <row r="48" spans="2:2" ht="15" customHeight="1" x14ac:dyDescent="0.35">
      <c r="B48" t="s">
        <v>167</v>
      </c>
    </row>
    <row r="49" spans="2:2" ht="15" customHeight="1" x14ac:dyDescent="0.35">
      <c r="B49" t="s">
        <v>168</v>
      </c>
    </row>
    <row r="50" spans="2:2" ht="15" customHeight="1" x14ac:dyDescent="0.35">
      <c r="B50" t="s">
        <v>169</v>
      </c>
    </row>
    <row r="51" spans="2:2" ht="15" customHeight="1" x14ac:dyDescent="0.35">
      <c r="B51" t="s">
        <v>170</v>
      </c>
    </row>
    <row r="52" spans="2:2" ht="15" customHeight="1" x14ac:dyDescent="0.35">
      <c r="B52" t="s">
        <v>171</v>
      </c>
    </row>
    <row r="53" spans="2:2" ht="15" customHeight="1" x14ac:dyDescent="0.35">
      <c r="B53" t="s">
        <v>172</v>
      </c>
    </row>
    <row r="54" spans="2:2" ht="15" customHeight="1" x14ac:dyDescent="0.35">
      <c r="B54" t="s">
        <v>173</v>
      </c>
    </row>
    <row r="55" spans="2:2" ht="15" customHeight="1" x14ac:dyDescent="0.35">
      <c r="B55" t="s">
        <v>174</v>
      </c>
    </row>
    <row r="56" spans="2:2" ht="15" customHeight="1" x14ac:dyDescent="0.35">
      <c r="B56" t="s">
        <v>175</v>
      </c>
    </row>
    <row r="57" spans="2:2" ht="15" customHeight="1" x14ac:dyDescent="0.35">
      <c r="B57" t="s">
        <v>176</v>
      </c>
    </row>
    <row r="58" spans="2:2" ht="15" customHeight="1" x14ac:dyDescent="0.35">
      <c r="B58" t="s">
        <v>177</v>
      </c>
    </row>
    <row r="59" spans="2:2" ht="15" customHeight="1" x14ac:dyDescent="0.35">
      <c r="B59" t="s">
        <v>178</v>
      </c>
    </row>
    <row r="60" spans="2:2" ht="15" customHeight="1" x14ac:dyDescent="0.35">
      <c r="B60" t="s">
        <v>179</v>
      </c>
    </row>
    <row r="61" spans="2:2" ht="15" customHeight="1" x14ac:dyDescent="0.35">
      <c r="B61" t="s">
        <v>180</v>
      </c>
    </row>
    <row r="62" spans="2:2" ht="15" customHeight="1" x14ac:dyDescent="0.35">
      <c r="B62" t="s">
        <v>181</v>
      </c>
    </row>
    <row r="63" spans="2:2" ht="15" customHeight="1" x14ac:dyDescent="0.35">
      <c r="B63" t="s">
        <v>182</v>
      </c>
    </row>
    <row r="64" spans="2:2" ht="15" customHeight="1" x14ac:dyDescent="0.35">
      <c r="B64" t="s">
        <v>183</v>
      </c>
    </row>
    <row r="65" spans="2:2" ht="15" customHeight="1" x14ac:dyDescent="0.35">
      <c r="B65" t="s">
        <v>184</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3EC3AB-B7C4-4EF6-A686-37D5982FE760}">
  <ds:schemaRefs>
    <ds:schemaRef ds:uri="http://schemas.microsoft.com/sharepoint/v3/contenttype/forms"/>
  </ds:schemaRefs>
</ds:datastoreItem>
</file>

<file path=customXml/itemProps2.xml><?xml version="1.0" encoding="utf-8"?>
<ds:datastoreItem xmlns:ds="http://schemas.openxmlformats.org/officeDocument/2006/customXml" ds:itemID="{69EFD46F-5F39-48E8-A71A-07960D88D1F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Major Project Report</vt:lpstr>
      <vt:lpstr>Photo Gallery</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Office of Financial Management;Christine Thomas</dc:creator>
  <cp:keywords/>
  <dc:description/>
  <cp:lastModifiedBy>Susan Locke</cp:lastModifiedBy>
  <cp:revision/>
  <dcterms:created xsi:type="dcterms:W3CDTF">2012-08-29T14:59:47Z</dcterms:created>
  <dcterms:modified xsi:type="dcterms:W3CDTF">2025-12-29T21:49:53Z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